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ana.barbosa\Desktop\EU_TIMES_Veda2.0-master_FLAT_GLASS (2)\EU_TIMES_Veda2.0-master_FLAT_GLASS\"/>
    </mc:Choice>
  </mc:AlternateContent>
  <xr:revisionPtr revIDLastSave="0" documentId="13_ncr:1_{80A32C48-4C93-41A0-9069-975191477404}" xr6:coauthVersionLast="47" xr6:coauthVersionMax="47" xr10:uidLastSave="{00000000-0000-0000-0000-000000000000}"/>
  <bookViews>
    <workbookView xWindow="-110" yWindow="-110" windowWidth="19420" windowHeight="10300" firstSheet="3" activeTab="9" xr2:uid="{00000000-000D-0000-FFFF-FFFF00000000}"/>
  </bookViews>
  <sheets>
    <sheet name="000Veh" sheetId="1" r:id="rId1"/>
    <sheet name="EnCons" sheetId="4" r:id="rId2"/>
    <sheet name="Occupancy" sheetId="5" r:id="rId3"/>
    <sheet name="mvkmPerTJ" sheetId="2" r:id="rId4"/>
    <sheet name="kmPerVeh" sheetId="3" r:id="rId5"/>
    <sheet name="Aviation" sheetId="6" r:id="rId6"/>
    <sheet name="Navigation" sheetId="7" r:id="rId7"/>
    <sheet name="Rail" sheetId="8" r:id="rId8"/>
    <sheet name="FuelTech" sheetId="13" r:id="rId9"/>
    <sheet name="Emi" sheetId="14" r:id="rId10"/>
    <sheet name="Bunkers" sheetId="16" r:id="rId11"/>
    <sheet name="Eurostat-IEA" sheetId="10" r:id="rId12"/>
    <sheet name="Codes" sheetId="11" r:id="rId13"/>
    <sheet name="Population" sheetId="12" r:id="rId14"/>
    <sheet name="Checks" sheetId="15" r:id="rId15"/>
  </sheets>
  <functionGroups builtInGroupCount="19"/>
  <externalReferences>
    <externalReference r:id="rId16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" i="14" l="1"/>
  <c r="AB10" i="14"/>
  <c r="Y10" i="14"/>
  <c r="W10" i="14"/>
  <c r="V10" i="14"/>
  <c r="AC7" i="14"/>
  <c r="AB7" i="14"/>
  <c r="Y7" i="14"/>
  <c r="W7" i="14"/>
  <c r="V7" i="14"/>
  <c r="H30" i="14"/>
  <c r="G30" i="14"/>
  <c r="F30" i="14"/>
  <c r="E30" i="14"/>
  <c r="D30" i="14"/>
  <c r="C30" i="14"/>
  <c r="H29" i="14"/>
  <c r="G29" i="14"/>
  <c r="F29" i="14"/>
  <c r="E29" i="14"/>
  <c r="D29" i="14"/>
  <c r="C29" i="14"/>
  <c r="H28" i="14"/>
  <c r="G28" i="14"/>
  <c r="F28" i="14"/>
  <c r="E28" i="14"/>
  <c r="D28" i="14"/>
  <c r="C28" i="14"/>
  <c r="H27" i="14"/>
  <c r="G27" i="14"/>
  <c r="F27" i="14"/>
  <c r="E27" i="14"/>
  <c r="D27" i="14"/>
  <c r="C27" i="14"/>
  <c r="H26" i="14"/>
  <c r="G26" i="14"/>
  <c r="F26" i="14"/>
  <c r="E26" i="14"/>
  <c r="D26" i="14"/>
  <c r="C26" i="14"/>
  <c r="H21" i="14"/>
  <c r="G21" i="14"/>
  <c r="F21" i="14"/>
  <c r="E21" i="14"/>
  <c r="D21" i="14"/>
  <c r="C21" i="14"/>
  <c r="H20" i="14"/>
  <c r="G20" i="14"/>
  <c r="F20" i="14"/>
  <c r="E20" i="14"/>
  <c r="D20" i="14"/>
  <c r="C20" i="14"/>
  <c r="L5" i="14"/>
  <c r="I20" i="14" s="1"/>
  <c r="AN7" i="16"/>
  <c r="AM7" i="16"/>
  <c r="AL7" i="16"/>
  <c r="AK7" i="16"/>
  <c r="AJ7" i="16"/>
  <c r="AI7" i="16"/>
  <c r="AH7" i="16"/>
  <c r="AG7" i="16"/>
  <c r="AF7" i="16"/>
  <c r="AD7" i="16"/>
  <c r="AN5" i="16"/>
  <c r="AM5" i="16"/>
  <c r="AL5" i="16"/>
  <c r="AK5" i="16"/>
  <c r="AJ5" i="16"/>
  <c r="AI5" i="16"/>
  <c r="AH5" i="16"/>
  <c r="AG5" i="16"/>
  <c r="AF5" i="16"/>
  <c r="AD5" i="16"/>
  <c r="U7" i="16"/>
  <c r="U5" i="16"/>
  <c r="Q7" i="16"/>
  <c r="Q5" i="16"/>
  <c r="H7" i="16"/>
  <c r="H5" i="16"/>
  <c r="D7" i="16"/>
  <c r="D5" i="16"/>
  <c r="AS33" i="16"/>
  <c r="AG33" i="16"/>
  <c r="AE33" i="16"/>
  <c r="AD33" i="16"/>
  <c r="AC33" i="16"/>
  <c r="AB33" i="16"/>
  <c r="AA33" i="16"/>
  <c r="Z33" i="16"/>
  <c r="Y33" i="16"/>
  <c r="X33" i="16"/>
  <c r="V33" i="16"/>
  <c r="U33" i="16"/>
  <c r="T33" i="16"/>
  <c r="R33" i="16"/>
  <c r="Q33" i="16"/>
  <c r="P33" i="16"/>
  <c r="O33" i="16"/>
  <c r="N33" i="16"/>
  <c r="M33" i="16"/>
  <c r="L33" i="16"/>
  <c r="K33" i="16"/>
  <c r="I33" i="16"/>
  <c r="H33" i="16"/>
  <c r="G33" i="16"/>
  <c r="E33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AG25" i="16"/>
  <c r="AE25" i="16"/>
  <c r="AD25" i="16"/>
  <c r="AC25" i="16"/>
  <c r="AB25" i="16"/>
  <c r="AA25" i="16"/>
  <c r="Z25" i="16"/>
  <c r="Y25" i="16"/>
  <c r="X25" i="16"/>
  <c r="V25" i="16"/>
  <c r="U25" i="16"/>
  <c r="T25" i="16"/>
  <c r="R25" i="16"/>
  <c r="Q25" i="16"/>
  <c r="P25" i="16"/>
  <c r="O25" i="16"/>
  <c r="N25" i="16"/>
  <c r="M25" i="16"/>
  <c r="L25" i="16"/>
  <c r="K25" i="16"/>
  <c r="I25" i="16"/>
  <c r="H25" i="16"/>
  <c r="G25" i="16"/>
  <c r="AG24" i="16"/>
  <c r="AE24" i="16"/>
  <c r="AD24" i="16"/>
  <c r="AC24" i="16"/>
  <c r="AB24" i="16"/>
  <c r="AA24" i="16"/>
  <c r="Z24" i="16"/>
  <c r="Y24" i="16"/>
  <c r="X24" i="16"/>
  <c r="V24" i="16"/>
  <c r="U24" i="16"/>
  <c r="T24" i="16"/>
  <c r="R24" i="16"/>
  <c r="Q24" i="16"/>
  <c r="P24" i="16"/>
  <c r="O24" i="16"/>
  <c r="N24" i="16"/>
  <c r="M24" i="16"/>
  <c r="L24" i="16"/>
  <c r="K24" i="16"/>
  <c r="I24" i="16"/>
  <c r="H24" i="16"/>
  <c r="G24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AQ5" i="16"/>
  <c r="B1" i="16"/>
  <c r="AO103" i="2"/>
  <c r="AP106" i="2"/>
  <c r="AR106" i="2"/>
  <c r="AN40" i="8"/>
  <c r="AD80" i="1"/>
  <c r="AA86" i="1"/>
  <c r="AG84" i="1"/>
  <c r="AG119" i="1"/>
  <c r="AD8" i="15"/>
  <c r="AD51" i="15"/>
  <c r="AD147" i="15"/>
  <c r="AG86" i="1"/>
  <c r="N106" i="1"/>
  <c r="N105" i="1"/>
  <c r="N104" i="1"/>
  <c r="N103" i="1"/>
  <c r="N138" i="1"/>
  <c r="K27" i="15"/>
  <c r="K70" i="15"/>
  <c r="N41" i="1"/>
  <c r="AG28" i="1"/>
  <c r="AP57" i="3"/>
  <c r="AP56" i="3"/>
  <c r="AP55" i="3"/>
  <c r="AP54" i="3"/>
  <c r="AP17" i="3"/>
  <c r="AP17" i="2"/>
  <c r="AQ37" i="2"/>
  <c r="AP5" i="2"/>
  <c r="AP55" i="2"/>
  <c r="AQ86" i="2"/>
  <c r="AP54" i="2"/>
  <c r="AQ85" i="2"/>
  <c r="AP53" i="2"/>
  <c r="AQ84" i="2"/>
  <c r="AP52" i="2"/>
  <c r="AQ83" i="2"/>
  <c r="AP45" i="2"/>
  <c r="AQ76" i="2"/>
  <c r="AP46" i="2"/>
  <c r="AQ77" i="2"/>
  <c r="AP47" i="3"/>
  <c r="AP82" i="3"/>
  <c r="AP48" i="3"/>
  <c r="AP5" i="3"/>
  <c r="AP6" i="3"/>
  <c r="AP27" i="3"/>
  <c r="AP114" i="1"/>
  <c r="AN26" i="4"/>
  <c r="AM26" i="4"/>
  <c r="AL26" i="4"/>
  <c r="AK26" i="4"/>
  <c r="AJ26" i="4"/>
  <c r="A2" i="15"/>
  <c r="B2" i="15"/>
  <c r="C2" i="15"/>
  <c r="AJ2" i="15"/>
  <c r="AK2" i="15"/>
  <c r="AL2" i="15"/>
  <c r="AM2" i="15"/>
  <c r="AN2" i="15"/>
  <c r="AM3" i="15"/>
  <c r="AM9" i="2"/>
  <c r="AN29" i="2"/>
  <c r="AM6" i="2"/>
  <c r="AM16" i="2"/>
  <c r="AN36" i="2"/>
  <c r="B4" i="1"/>
  <c r="AM6" i="3"/>
  <c r="AM27" i="3"/>
  <c r="AP83" i="3"/>
  <c r="AN26" i="2"/>
  <c r="AQ71" i="2"/>
  <c r="AP71" i="2"/>
  <c r="AQ102" i="2"/>
  <c r="AO71" i="2"/>
  <c r="AP102" i="2"/>
  <c r="AN71" i="2"/>
  <c r="AO102" i="2"/>
  <c r="AM71" i="2"/>
  <c r="AN102" i="2"/>
  <c r="AQ70" i="2"/>
  <c r="AR101" i="2"/>
  <c r="AP70" i="2"/>
  <c r="AQ101" i="2"/>
  <c r="AO70" i="2"/>
  <c r="AP101" i="2"/>
  <c r="AN70" i="2"/>
  <c r="AO101" i="2"/>
  <c r="AM70" i="2"/>
  <c r="AQ69" i="2"/>
  <c r="AR100" i="2"/>
  <c r="AP69" i="2"/>
  <c r="AQ100" i="2"/>
  <c r="AO69" i="2"/>
  <c r="AP100" i="2"/>
  <c r="AN69" i="2"/>
  <c r="AO100" i="2"/>
  <c r="AM69" i="2"/>
  <c r="AN100" i="2"/>
  <c r="AQ68" i="2"/>
  <c r="AR99" i="2"/>
  <c r="AP68" i="2"/>
  <c r="AO68" i="2"/>
  <c r="AN68" i="2"/>
  <c r="AO99" i="2"/>
  <c r="AM68" i="2"/>
  <c r="AN99" i="2"/>
  <c r="AQ67" i="2"/>
  <c r="AR98" i="2"/>
  <c r="AP67" i="2"/>
  <c r="AO67" i="2"/>
  <c r="AP98" i="2"/>
  <c r="AN67" i="2"/>
  <c r="AO98" i="2"/>
  <c r="AO106" i="2"/>
  <c r="AM67" i="2"/>
  <c r="AQ66" i="2"/>
  <c r="AP66" i="2"/>
  <c r="AQ97" i="2"/>
  <c r="AQ105" i="2"/>
  <c r="AO66" i="2"/>
  <c r="AP97" i="2"/>
  <c r="AP105" i="2"/>
  <c r="AN66" i="2"/>
  <c r="AM66" i="2"/>
  <c r="AQ65" i="2"/>
  <c r="AR96" i="2"/>
  <c r="AR104" i="2"/>
  <c r="AP65" i="2"/>
  <c r="AQ96" i="2"/>
  <c r="AQ104" i="2"/>
  <c r="AO65" i="2"/>
  <c r="AN65" i="2"/>
  <c r="AO96" i="2"/>
  <c r="AO104" i="2"/>
  <c r="AM65" i="2"/>
  <c r="AN96" i="2"/>
  <c r="AN104" i="2"/>
  <c r="AQ64" i="2"/>
  <c r="AR95" i="2"/>
  <c r="AR103" i="2"/>
  <c r="AP64" i="2"/>
  <c r="AQ95" i="2"/>
  <c r="AQ103" i="2"/>
  <c r="AO64" i="2"/>
  <c r="AP95" i="2"/>
  <c r="AP103" i="2"/>
  <c r="AN64" i="2"/>
  <c r="AO95" i="2"/>
  <c r="AM64" i="2"/>
  <c r="AN95" i="2"/>
  <c r="AN103" i="2"/>
  <c r="AQ63" i="2"/>
  <c r="AR94" i="2"/>
  <c r="AP63" i="2"/>
  <c r="AO63" i="2"/>
  <c r="AP94" i="2"/>
  <c r="AN63" i="2"/>
  <c r="AO94" i="2"/>
  <c r="AM63" i="2"/>
  <c r="AQ62" i="2"/>
  <c r="AR93" i="2"/>
  <c r="AP62" i="2"/>
  <c r="AQ93" i="2"/>
  <c r="AO62" i="2"/>
  <c r="AP93" i="2"/>
  <c r="AN62" i="2"/>
  <c r="AO93" i="2"/>
  <c r="AM62" i="2"/>
  <c r="AQ61" i="2"/>
  <c r="AR92" i="2"/>
  <c r="AP61" i="2"/>
  <c r="AQ92" i="2"/>
  <c r="AO61" i="2"/>
  <c r="AN61" i="2"/>
  <c r="AO92" i="2"/>
  <c r="AM61" i="2"/>
  <c r="AN92" i="2"/>
  <c r="AQ60" i="2"/>
  <c r="AR91" i="2"/>
  <c r="AP60" i="2"/>
  <c r="AO60" i="2"/>
  <c r="AN60" i="2"/>
  <c r="AO91" i="2"/>
  <c r="AM60" i="2"/>
  <c r="AN91" i="2"/>
  <c r="AQ59" i="2"/>
  <c r="AR90" i="2"/>
  <c r="AP59" i="2"/>
  <c r="AQ90" i="2"/>
  <c r="AO59" i="2"/>
  <c r="AP90" i="2"/>
  <c r="AN59" i="2"/>
  <c r="AO90" i="2"/>
  <c r="AM59" i="2"/>
  <c r="AQ58" i="2"/>
  <c r="AR89" i="2"/>
  <c r="AP58" i="2"/>
  <c r="AQ89" i="2"/>
  <c r="AO58" i="2"/>
  <c r="AP89" i="2"/>
  <c r="AN58" i="2"/>
  <c r="AO89" i="2"/>
  <c r="AM58" i="2"/>
  <c r="AN89" i="2"/>
  <c r="AQ57" i="2"/>
  <c r="AR88" i="2"/>
  <c r="AP57" i="2"/>
  <c r="AQ88" i="2"/>
  <c r="AO57" i="2"/>
  <c r="AP88" i="2"/>
  <c r="AN57" i="2"/>
  <c r="AM57" i="2"/>
  <c r="AN88" i="2"/>
  <c r="AQ56" i="2"/>
  <c r="AR87" i="2"/>
  <c r="AP56" i="2"/>
  <c r="AO56" i="2"/>
  <c r="AP87" i="2"/>
  <c r="AN56" i="2"/>
  <c r="AO87" i="2"/>
  <c r="AM56" i="2"/>
  <c r="AN87" i="2"/>
  <c r="AQ55" i="2"/>
  <c r="AO55" i="2"/>
  <c r="AP86" i="2"/>
  <c r="AN55" i="2"/>
  <c r="AO86" i="2"/>
  <c r="AM55" i="2"/>
  <c r="AQ54" i="2"/>
  <c r="AO54" i="2"/>
  <c r="AP85" i="2"/>
  <c r="AN54" i="2"/>
  <c r="AO85" i="2"/>
  <c r="AM54" i="2"/>
  <c r="AQ53" i="2"/>
  <c r="AR84" i="2"/>
  <c r="AO53" i="2"/>
  <c r="AP84" i="2"/>
  <c r="AN53" i="2"/>
  <c r="AO84" i="2"/>
  <c r="AM53" i="2"/>
  <c r="AN84" i="2"/>
  <c r="AQ52" i="2"/>
  <c r="AR83" i="2"/>
  <c r="AO52" i="2"/>
  <c r="AP83" i="2"/>
  <c r="AN52" i="2"/>
  <c r="AO83" i="2"/>
  <c r="AM52" i="2"/>
  <c r="AN83" i="2"/>
  <c r="AQ51" i="2"/>
  <c r="AP51" i="2"/>
  <c r="AO51" i="2"/>
  <c r="AP82" i="2"/>
  <c r="AN51" i="2"/>
  <c r="AO82" i="2"/>
  <c r="AM51" i="2"/>
  <c r="AN82" i="2"/>
  <c r="AQ50" i="2"/>
  <c r="AR81" i="2"/>
  <c r="AP50" i="2"/>
  <c r="AQ81" i="2"/>
  <c r="AO50" i="2"/>
  <c r="AP81" i="2"/>
  <c r="AN50" i="2"/>
  <c r="AM50" i="2"/>
  <c r="AN81" i="2"/>
  <c r="AQ49" i="2"/>
  <c r="AR80" i="2"/>
  <c r="AP49" i="2"/>
  <c r="AQ80" i="2"/>
  <c r="AO49" i="2"/>
  <c r="AN49" i="2"/>
  <c r="AM49" i="2"/>
  <c r="AN80" i="2"/>
  <c r="AQ48" i="2"/>
  <c r="AR79" i="2"/>
  <c r="AP48" i="2"/>
  <c r="AQ79" i="2"/>
  <c r="AO48" i="2"/>
  <c r="AN48" i="2"/>
  <c r="AO79" i="2"/>
  <c r="AM48" i="2"/>
  <c r="AN79" i="2"/>
  <c r="AQ47" i="2"/>
  <c r="AP47" i="2"/>
  <c r="AO47" i="2"/>
  <c r="AP78" i="2"/>
  <c r="AN47" i="2"/>
  <c r="AO78" i="2"/>
  <c r="AM47" i="2"/>
  <c r="AQ46" i="2"/>
  <c r="AR77" i="2"/>
  <c r="AO46" i="2"/>
  <c r="AP77" i="2"/>
  <c r="AN46" i="2"/>
  <c r="AM46" i="2"/>
  <c r="AQ45" i="2"/>
  <c r="AR76" i="2"/>
  <c r="AO45" i="2"/>
  <c r="AN45" i="2"/>
  <c r="AO76" i="2"/>
  <c r="AM45" i="2"/>
  <c r="AN76" i="2"/>
  <c r="AP44" i="2"/>
  <c r="AQ75" i="2"/>
  <c r="AQ44" i="2"/>
  <c r="AO44" i="2"/>
  <c r="AP75" i="2"/>
  <c r="AN44" i="2"/>
  <c r="AO75" i="2"/>
  <c r="AM44" i="2"/>
  <c r="AN75" i="2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AQ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AQ81" i="3"/>
  <c r="AP81" i="3"/>
  <c r="AM46" i="15"/>
  <c r="AM142" i="15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K8" i="13"/>
  <c r="D7" i="13"/>
  <c r="K6" i="13"/>
  <c r="D6" i="13"/>
  <c r="K5" i="13"/>
  <c r="D5" i="13"/>
  <c r="K4" i="13"/>
  <c r="D4" i="13"/>
  <c r="K3" i="13"/>
  <c r="N25" i="10"/>
  <c r="N24" i="10"/>
  <c r="N23" i="10"/>
  <c r="N22" i="10"/>
  <c r="N21" i="10"/>
  <c r="N20" i="10"/>
  <c r="N19" i="10"/>
  <c r="N18" i="10"/>
  <c r="N17" i="10"/>
  <c r="N16" i="10"/>
  <c r="N26" i="10"/>
  <c r="J26" i="10"/>
  <c r="J25" i="10"/>
  <c r="J24" i="10"/>
  <c r="J23" i="10"/>
  <c r="J22" i="10"/>
  <c r="J21" i="10"/>
  <c r="J20" i="10"/>
  <c r="J19" i="10"/>
  <c r="J18" i="10"/>
  <c r="J17" i="10"/>
  <c r="J16" i="10"/>
  <c r="I26" i="10"/>
  <c r="I24" i="10"/>
  <c r="I23" i="10"/>
  <c r="I22" i="10"/>
  <c r="I21" i="10"/>
  <c r="I20" i="10"/>
  <c r="I19" i="10"/>
  <c r="I18" i="10"/>
  <c r="I17" i="10"/>
  <c r="I16" i="10"/>
  <c r="I25" i="10"/>
  <c r="L50" i="10"/>
  <c r="N43" i="10"/>
  <c r="N44" i="10"/>
  <c r="N50" i="10"/>
  <c r="L43" i="10"/>
  <c r="L44" i="10"/>
  <c r="J44" i="10"/>
  <c r="J43" i="10"/>
  <c r="J50" i="10"/>
  <c r="K50" i="10"/>
  <c r="F41" i="8"/>
  <c r="D34" i="8"/>
  <c r="D28" i="7"/>
  <c r="I49" i="10"/>
  <c r="I48" i="10"/>
  <c r="I47" i="10"/>
  <c r="AI13" i="7"/>
  <c r="I46" i="10"/>
  <c r="I45" i="10"/>
  <c r="I40" i="10"/>
  <c r="I41" i="10"/>
  <c r="I42" i="10"/>
  <c r="I43" i="10"/>
  <c r="K43" i="10"/>
  <c r="I44" i="10"/>
  <c r="K44" i="10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N14" i="10"/>
  <c r="J14" i="10"/>
  <c r="I14" i="10"/>
  <c r="F14" i="10"/>
  <c r="F50" i="10"/>
  <c r="AE28" i="7"/>
  <c r="AD28" i="7"/>
  <c r="AB28" i="7"/>
  <c r="AA28" i="7"/>
  <c r="Z28" i="7"/>
  <c r="Y28" i="7"/>
  <c r="X28" i="7"/>
  <c r="G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E32" i="6"/>
  <c r="AE42" i="8"/>
  <c r="AD42" i="8"/>
  <c r="AC42" i="8"/>
  <c r="AB42" i="8"/>
  <c r="AA42" i="8"/>
  <c r="Z42" i="8"/>
  <c r="Y42" i="8"/>
  <c r="X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F42" i="8"/>
  <c r="E42" i="8"/>
  <c r="AE41" i="8"/>
  <c r="AD41" i="8"/>
  <c r="AC41" i="8"/>
  <c r="AB41" i="8"/>
  <c r="AA41" i="8"/>
  <c r="Z41" i="8"/>
  <c r="Y41" i="8"/>
  <c r="X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E41" i="8"/>
  <c r="D42" i="8"/>
  <c r="D41" i="8"/>
  <c r="C42" i="8"/>
  <c r="C41" i="8"/>
  <c r="B42" i="8"/>
  <c r="B41" i="8"/>
  <c r="AE37" i="8"/>
  <c r="AD37" i="8"/>
  <c r="AC37" i="8"/>
  <c r="AB37" i="8"/>
  <c r="AA37" i="8"/>
  <c r="Z37" i="8"/>
  <c r="Y37" i="8"/>
  <c r="X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F37" i="8"/>
  <c r="E37" i="8"/>
  <c r="AE36" i="8"/>
  <c r="AD36" i="8"/>
  <c r="AC36" i="8"/>
  <c r="AB36" i="8"/>
  <c r="AA36" i="8"/>
  <c r="Z36" i="8"/>
  <c r="Y36" i="8"/>
  <c r="X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F36" i="8"/>
  <c r="E36" i="8"/>
  <c r="AE35" i="8"/>
  <c r="AD35" i="8"/>
  <c r="AC35" i="8"/>
  <c r="AB35" i="8"/>
  <c r="AA35" i="8"/>
  <c r="Z35" i="8"/>
  <c r="Y35" i="8"/>
  <c r="X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F35" i="8"/>
  <c r="E35" i="8"/>
  <c r="AE34" i="8"/>
  <c r="AD34" i="8"/>
  <c r="AC34" i="8"/>
  <c r="AB34" i="8"/>
  <c r="AA34" i="8"/>
  <c r="Z34" i="8"/>
  <c r="Y34" i="8"/>
  <c r="X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F34" i="8"/>
  <c r="E34" i="8"/>
  <c r="D37" i="8"/>
  <c r="D36" i="8"/>
  <c r="D35" i="8"/>
  <c r="C37" i="8"/>
  <c r="C36" i="8"/>
  <c r="C35" i="8"/>
  <c r="C34" i="8"/>
  <c r="AT25" i="8"/>
  <c r="AT24" i="8"/>
  <c r="AT23" i="8"/>
  <c r="AT22" i="8"/>
  <c r="AS10" i="8"/>
  <c r="AS9" i="8"/>
  <c r="AS8" i="8"/>
  <c r="AS7" i="8"/>
  <c r="AS6" i="8"/>
  <c r="AS5" i="8"/>
  <c r="E24" i="8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F20" i="7"/>
  <c r="E20" i="7"/>
  <c r="D20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F28" i="7"/>
  <c r="E28" i="7"/>
  <c r="C28" i="7"/>
  <c r="AQ23" i="7"/>
  <c r="AQ6" i="7"/>
  <c r="AT8" i="6"/>
  <c r="B27" i="6"/>
  <c r="AT7" i="6"/>
  <c r="B26" i="6"/>
  <c r="AT6" i="6"/>
  <c r="B25" i="6"/>
  <c r="AT5" i="6"/>
  <c r="B22" i="6"/>
  <c r="AT4" i="6"/>
  <c r="B21" i="6"/>
  <c r="AU25" i="6"/>
  <c r="D27" i="6"/>
  <c r="D36" i="6"/>
  <c r="AU24" i="6"/>
  <c r="D26" i="6"/>
  <c r="D35" i="6"/>
  <c r="AU23" i="6"/>
  <c r="AU22" i="6"/>
  <c r="D22" i="6"/>
  <c r="D33" i="6"/>
  <c r="AU21" i="6"/>
  <c r="D21" i="6"/>
  <c r="D32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6" i="6"/>
  <c r="E35" i="6"/>
  <c r="E34" i="6"/>
  <c r="E33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D25" i="6"/>
  <c r="D34" i="6"/>
  <c r="B1" i="8"/>
  <c r="F26" i="8"/>
  <c r="B2" i="7"/>
  <c r="AN13" i="7"/>
  <c r="AB23" i="7"/>
  <c r="A2" i="6"/>
  <c r="AH6" i="6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42" i="5"/>
  <c r="AT26" i="1"/>
  <c r="AT27" i="1"/>
  <c r="AT28" i="1"/>
  <c r="AT37" i="1"/>
  <c r="AT38" i="1"/>
  <c r="AT39" i="1"/>
  <c r="AT40" i="1"/>
  <c r="AT41" i="1"/>
  <c r="AT42" i="1"/>
  <c r="AT25" i="1"/>
  <c r="AQ73" i="3"/>
  <c r="AQ108" i="3"/>
  <c r="AP73" i="3"/>
  <c r="AP108" i="3"/>
  <c r="AO73" i="3"/>
  <c r="AO108" i="3"/>
  <c r="AN73" i="3"/>
  <c r="AN108" i="3"/>
  <c r="AM73" i="3"/>
  <c r="AM108" i="3"/>
  <c r="AQ72" i="3"/>
  <c r="AQ107" i="3"/>
  <c r="AP72" i="3"/>
  <c r="AP107" i="3"/>
  <c r="AO72" i="3"/>
  <c r="AO107" i="3"/>
  <c r="AN72" i="3"/>
  <c r="AN107" i="3"/>
  <c r="AM72" i="3"/>
  <c r="AM107" i="3"/>
  <c r="AQ71" i="3"/>
  <c r="AQ106" i="3"/>
  <c r="AP71" i="3"/>
  <c r="AP106" i="3"/>
  <c r="AO71" i="3"/>
  <c r="AO106" i="3"/>
  <c r="AN71" i="3"/>
  <c r="AN106" i="3"/>
  <c r="AM71" i="3"/>
  <c r="AM106" i="3"/>
  <c r="AQ70" i="3"/>
  <c r="AQ105" i="3"/>
  <c r="AP70" i="3"/>
  <c r="AP105" i="3"/>
  <c r="AO70" i="3"/>
  <c r="AO105" i="3"/>
  <c r="AN70" i="3"/>
  <c r="AN105" i="3"/>
  <c r="AM70" i="3"/>
  <c r="AM105" i="3"/>
  <c r="AQ69" i="3"/>
  <c r="AQ104" i="3"/>
  <c r="AP69" i="3"/>
  <c r="AP104" i="3"/>
  <c r="AO69" i="3"/>
  <c r="AO104" i="3"/>
  <c r="AN69" i="3"/>
  <c r="AN104" i="3"/>
  <c r="AM69" i="3"/>
  <c r="AM104" i="3"/>
  <c r="AQ68" i="3"/>
  <c r="AQ103" i="3"/>
  <c r="AP68" i="3"/>
  <c r="AP103" i="3"/>
  <c r="AO68" i="3"/>
  <c r="AO103" i="3"/>
  <c r="AN68" i="3"/>
  <c r="AN103" i="3"/>
  <c r="AM68" i="3"/>
  <c r="AM103" i="3"/>
  <c r="AQ67" i="3"/>
  <c r="AQ102" i="3"/>
  <c r="AP67" i="3"/>
  <c r="AP102" i="3"/>
  <c r="AO67" i="3"/>
  <c r="AO102" i="3"/>
  <c r="AN67" i="3"/>
  <c r="AN102" i="3"/>
  <c r="AM67" i="3"/>
  <c r="AM102" i="3"/>
  <c r="AQ66" i="3"/>
  <c r="AQ101" i="3"/>
  <c r="AP66" i="3"/>
  <c r="AP101" i="3"/>
  <c r="AO66" i="3"/>
  <c r="AO101" i="3"/>
  <c r="AN66" i="3"/>
  <c r="AN101" i="3"/>
  <c r="AM66" i="3"/>
  <c r="AM101" i="3"/>
  <c r="AM60" i="3"/>
  <c r="AM95" i="3"/>
  <c r="AQ61" i="3"/>
  <c r="AQ96" i="3"/>
  <c r="AP61" i="3"/>
  <c r="AP96" i="3"/>
  <c r="AO61" i="3"/>
  <c r="AO96" i="3"/>
  <c r="AN61" i="3"/>
  <c r="AN96" i="3"/>
  <c r="AM61" i="3"/>
  <c r="AM96" i="3"/>
  <c r="AQ60" i="3"/>
  <c r="AQ95" i="3"/>
  <c r="AP60" i="3"/>
  <c r="AP95" i="3"/>
  <c r="AO60" i="3"/>
  <c r="AO95" i="3"/>
  <c r="AN60" i="3"/>
  <c r="AN95" i="3"/>
  <c r="AQ59" i="3"/>
  <c r="AQ94" i="3"/>
  <c r="AP59" i="3"/>
  <c r="AP94" i="3"/>
  <c r="AO59" i="3"/>
  <c r="AO94" i="3"/>
  <c r="AN59" i="3"/>
  <c r="AN94" i="3"/>
  <c r="AM59" i="3"/>
  <c r="AM94" i="3"/>
  <c r="AQ58" i="3"/>
  <c r="AQ93" i="3"/>
  <c r="AP58" i="3"/>
  <c r="AP93" i="3"/>
  <c r="AO58" i="3"/>
  <c r="AO93" i="3"/>
  <c r="AN58" i="3"/>
  <c r="AN93" i="3"/>
  <c r="AM58" i="3"/>
  <c r="AM93" i="3"/>
  <c r="AQ49" i="3"/>
  <c r="AQ84" i="3"/>
  <c r="AP49" i="3"/>
  <c r="AP84" i="3"/>
  <c r="AQ48" i="3"/>
  <c r="AQ83" i="3"/>
  <c r="AN49" i="3"/>
  <c r="AN84" i="3"/>
  <c r="AN48" i="3"/>
  <c r="AN83" i="3"/>
  <c r="AO49" i="3"/>
  <c r="AO84" i="3"/>
  <c r="AO48" i="3"/>
  <c r="AO83" i="3"/>
  <c r="AM49" i="3"/>
  <c r="AM84" i="3"/>
  <c r="AM48" i="3"/>
  <c r="AM83" i="3"/>
  <c r="AQ21" i="3"/>
  <c r="AQ42" i="3"/>
  <c r="AP21" i="3"/>
  <c r="AP42" i="3"/>
  <c r="AQ20" i="3"/>
  <c r="AQ41" i="3"/>
  <c r="AP20" i="3"/>
  <c r="AP41" i="3"/>
  <c r="AQ18" i="3"/>
  <c r="AQ39" i="3"/>
  <c r="AP18" i="3"/>
  <c r="AP39" i="3"/>
  <c r="AQ16" i="3"/>
  <c r="AQ37" i="3"/>
  <c r="AP16" i="3"/>
  <c r="AP37" i="3"/>
  <c r="AQ15" i="3"/>
  <c r="AQ36" i="3"/>
  <c r="AP15" i="3"/>
  <c r="AP36" i="3"/>
  <c r="AQ13" i="3"/>
  <c r="AQ34" i="3"/>
  <c r="AP13" i="3"/>
  <c r="AP34" i="3"/>
  <c r="AQ12" i="3"/>
  <c r="AQ33" i="3"/>
  <c r="AP12" i="3"/>
  <c r="AP33" i="3"/>
  <c r="AQ10" i="3"/>
  <c r="AQ31" i="3"/>
  <c r="AP10" i="3"/>
  <c r="AP31" i="3"/>
  <c r="AQ9" i="3"/>
  <c r="AQ30" i="3"/>
  <c r="AP9" i="3"/>
  <c r="AP30" i="3"/>
  <c r="AQ6" i="3"/>
  <c r="AQ27" i="3"/>
  <c r="AN21" i="3"/>
  <c r="AN42" i="3"/>
  <c r="AN20" i="3"/>
  <c r="AN41" i="3"/>
  <c r="AN18" i="3"/>
  <c r="AN39" i="3"/>
  <c r="AN16" i="3"/>
  <c r="AN37" i="3"/>
  <c r="AN15" i="3"/>
  <c r="AN36" i="3"/>
  <c r="AN13" i="3"/>
  <c r="AN34" i="3"/>
  <c r="AN12" i="3"/>
  <c r="AN33" i="3"/>
  <c r="AN10" i="3"/>
  <c r="AN31" i="3"/>
  <c r="AN9" i="3"/>
  <c r="AN30" i="3"/>
  <c r="AN6" i="3"/>
  <c r="AN27" i="3"/>
  <c r="AO21" i="3"/>
  <c r="AO42" i="3"/>
  <c r="AO20" i="3"/>
  <c r="AO41" i="3"/>
  <c r="AO18" i="3"/>
  <c r="AO39" i="3"/>
  <c r="AO16" i="3"/>
  <c r="AO37" i="3"/>
  <c r="AO15" i="3"/>
  <c r="AO36" i="3"/>
  <c r="AO13" i="3"/>
  <c r="AO34" i="3"/>
  <c r="AO12" i="3"/>
  <c r="AO33" i="3"/>
  <c r="AO10" i="3"/>
  <c r="AO31" i="3"/>
  <c r="AO9" i="3"/>
  <c r="AO30" i="3"/>
  <c r="AO6" i="3"/>
  <c r="AO27" i="3"/>
  <c r="AM21" i="3"/>
  <c r="AM42" i="3"/>
  <c r="AM20" i="3"/>
  <c r="AM41" i="3"/>
  <c r="AM18" i="3"/>
  <c r="AM39" i="3"/>
  <c r="AM16" i="3"/>
  <c r="AM37" i="3"/>
  <c r="AM15" i="3"/>
  <c r="AM36" i="3"/>
  <c r="AM13" i="3"/>
  <c r="AM34" i="3"/>
  <c r="AM12" i="3"/>
  <c r="AM33" i="3"/>
  <c r="AM10" i="3"/>
  <c r="AM31" i="3"/>
  <c r="AM9" i="3"/>
  <c r="AM30" i="3"/>
  <c r="AQ18" i="5"/>
  <c r="AQ35" i="5"/>
  <c r="AP18" i="5"/>
  <c r="AP35" i="5"/>
  <c r="AQ17" i="5"/>
  <c r="AQ34" i="5"/>
  <c r="AP17" i="5"/>
  <c r="AP34" i="5"/>
  <c r="AQ15" i="5"/>
  <c r="AQ32" i="5"/>
  <c r="AP15" i="5"/>
  <c r="AP32" i="5"/>
  <c r="AQ14" i="5"/>
  <c r="AQ31" i="5"/>
  <c r="AP14" i="5"/>
  <c r="AP31" i="5"/>
  <c r="AQ12" i="5"/>
  <c r="AQ29" i="5"/>
  <c r="AP12" i="5"/>
  <c r="AP29" i="5"/>
  <c r="AQ10" i="5"/>
  <c r="AQ27" i="5"/>
  <c r="AP10" i="5"/>
  <c r="AP27" i="5"/>
  <c r="AQ9" i="5"/>
  <c r="AQ26" i="5"/>
  <c r="AP9" i="5"/>
  <c r="AP26" i="5"/>
  <c r="AQ6" i="5"/>
  <c r="AQ23" i="5"/>
  <c r="AP6" i="5"/>
  <c r="AP23" i="5"/>
  <c r="AQ5" i="5"/>
  <c r="AQ22" i="5"/>
  <c r="AP5" i="5"/>
  <c r="AP22" i="5"/>
  <c r="AN10" i="5"/>
  <c r="AN27" i="5"/>
  <c r="AN9" i="5"/>
  <c r="AN26" i="5"/>
  <c r="AN6" i="5"/>
  <c r="AN23" i="5"/>
  <c r="AN5" i="5"/>
  <c r="AN22" i="5"/>
  <c r="AO18" i="5"/>
  <c r="AO35" i="5"/>
  <c r="AO17" i="5"/>
  <c r="AO34" i="5"/>
  <c r="AO15" i="5"/>
  <c r="AO32" i="5"/>
  <c r="AO14" i="5"/>
  <c r="AO31" i="5"/>
  <c r="AO12" i="5"/>
  <c r="AO29" i="5"/>
  <c r="AO10" i="5"/>
  <c r="AO27" i="5"/>
  <c r="AO9" i="5"/>
  <c r="AO26" i="5"/>
  <c r="AO6" i="5"/>
  <c r="AO23" i="5"/>
  <c r="AM18" i="5"/>
  <c r="AM35" i="5"/>
  <c r="AM17" i="5"/>
  <c r="AM34" i="5"/>
  <c r="AM15" i="5"/>
  <c r="AM32" i="5"/>
  <c r="AM14" i="5"/>
  <c r="AM31" i="5"/>
  <c r="AM12" i="5"/>
  <c r="AM29" i="5"/>
  <c r="AM10" i="5"/>
  <c r="AM27" i="5"/>
  <c r="AM9" i="5"/>
  <c r="AM26" i="5"/>
  <c r="AM6" i="5"/>
  <c r="AM23" i="5"/>
  <c r="AM114" i="1"/>
  <c r="AJ3" i="15"/>
  <c r="AJ46" i="15"/>
  <c r="A88" i="1"/>
  <c r="F123" i="1"/>
  <c r="C12" i="15"/>
  <c r="C55" i="15"/>
  <c r="AF145" i="1"/>
  <c r="AC34" i="15"/>
  <c r="AC77" i="15"/>
  <c r="AQ145" i="1"/>
  <c r="AN34" i="15"/>
  <c r="AN77" i="15"/>
  <c r="AN173" i="15"/>
  <c r="AP145" i="1"/>
  <c r="AM34" i="15"/>
  <c r="AM77" i="15"/>
  <c r="AO145" i="1"/>
  <c r="AL34" i="15"/>
  <c r="AL77" i="15"/>
  <c r="AN145" i="1"/>
  <c r="AK34" i="15"/>
  <c r="AK77" i="15"/>
  <c r="AM145" i="1"/>
  <c r="AJ34" i="15"/>
  <c r="AJ77" i="15"/>
  <c r="AJ173" i="15"/>
  <c r="AL145" i="1"/>
  <c r="AI34" i="15"/>
  <c r="AI77" i="15"/>
  <c r="AK145" i="1"/>
  <c r="AH34" i="15"/>
  <c r="AH77" i="15"/>
  <c r="AJ145" i="1"/>
  <c r="AG34" i="15"/>
  <c r="AG77" i="15"/>
  <c r="AI145" i="1"/>
  <c r="AF34" i="15"/>
  <c r="AF77" i="15"/>
  <c r="AH145" i="1"/>
  <c r="AE34" i="15"/>
  <c r="AE77" i="15"/>
  <c r="AG145" i="1"/>
  <c r="AD34" i="15"/>
  <c r="AD77" i="15"/>
  <c r="AE145" i="1"/>
  <c r="AB34" i="15"/>
  <c r="AB77" i="15"/>
  <c r="AB173" i="15"/>
  <c r="AD145" i="1"/>
  <c r="AA34" i="15"/>
  <c r="AA77" i="15"/>
  <c r="AC145" i="1"/>
  <c r="Z34" i="15"/>
  <c r="Z77" i="15"/>
  <c r="AB145" i="1"/>
  <c r="Y34" i="15"/>
  <c r="Y77" i="15"/>
  <c r="AA145" i="1"/>
  <c r="X34" i="15"/>
  <c r="X77" i="15"/>
  <c r="X173" i="15"/>
  <c r="Z145" i="1"/>
  <c r="W34" i="15"/>
  <c r="W77" i="15"/>
  <c r="Y145" i="1"/>
  <c r="V34" i="15"/>
  <c r="V77" i="15"/>
  <c r="X145" i="1"/>
  <c r="U34" i="15"/>
  <c r="U77" i="15"/>
  <c r="W145" i="1"/>
  <c r="T34" i="15"/>
  <c r="T77" i="15"/>
  <c r="T173" i="15"/>
  <c r="V145" i="1"/>
  <c r="S34" i="15"/>
  <c r="S77" i="15"/>
  <c r="U145" i="1"/>
  <c r="R34" i="15"/>
  <c r="R77" i="15"/>
  <c r="T145" i="1"/>
  <c r="Q34" i="15"/>
  <c r="Q77" i="15"/>
  <c r="S145" i="1"/>
  <c r="P34" i="15"/>
  <c r="P77" i="15"/>
  <c r="R145" i="1"/>
  <c r="O34" i="15"/>
  <c r="O77" i="15"/>
  <c r="Q145" i="1"/>
  <c r="N34" i="15"/>
  <c r="N77" i="15"/>
  <c r="P145" i="1"/>
  <c r="M34" i="15"/>
  <c r="M77" i="15"/>
  <c r="O145" i="1"/>
  <c r="L34" i="15"/>
  <c r="L77" i="15"/>
  <c r="N145" i="1"/>
  <c r="K34" i="15"/>
  <c r="K77" i="15"/>
  <c r="M145" i="1"/>
  <c r="J34" i="15"/>
  <c r="J77" i="15"/>
  <c r="L145" i="1"/>
  <c r="I34" i="15"/>
  <c r="I77" i="15"/>
  <c r="K145" i="1"/>
  <c r="H34" i="15"/>
  <c r="H77" i="15"/>
  <c r="J145" i="1"/>
  <c r="G34" i="15"/>
  <c r="G77" i="15"/>
  <c r="I145" i="1"/>
  <c r="F34" i="15"/>
  <c r="F77" i="15"/>
  <c r="H145" i="1"/>
  <c r="E34" i="15"/>
  <c r="E77" i="15"/>
  <c r="G145" i="1"/>
  <c r="D34" i="15"/>
  <c r="D77" i="15"/>
  <c r="AQ144" i="1"/>
  <c r="AN33" i="15"/>
  <c r="AN76" i="15"/>
  <c r="AP144" i="1"/>
  <c r="AM33" i="15"/>
  <c r="AM76" i="15"/>
  <c r="AO144" i="1"/>
  <c r="AL33" i="15"/>
  <c r="AL76" i="15"/>
  <c r="AN144" i="1"/>
  <c r="AK33" i="15"/>
  <c r="AK76" i="15"/>
  <c r="AM144" i="1"/>
  <c r="AJ33" i="15"/>
  <c r="AJ76" i="15"/>
  <c r="AL144" i="1"/>
  <c r="AI33" i="15"/>
  <c r="AI76" i="15"/>
  <c r="AK144" i="1"/>
  <c r="AH33" i="15"/>
  <c r="AH76" i="15"/>
  <c r="AJ144" i="1"/>
  <c r="AG33" i="15"/>
  <c r="AG76" i="15"/>
  <c r="AG172" i="15"/>
  <c r="AI144" i="1"/>
  <c r="AF33" i="15"/>
  <c r="AF76" i="15"/>
  <c r="AH144" i="1"/>
  <c r="AE33" i="15"/>
  <c r="AE76" i="15"/>
  <c r="AE172" i="15"/>
  <c r="AG144" i="1"/>
  <c r="AD33" i="15"/>
  <c r="AD76" i="15"/>
  <c r="AF144" i="1"/>
  <c r="AC33" i="15"/>
  <c r="AC76" i="15"/>
  <c r="AC172" i="15"/>
  <c r="AE144" i="1"/>
  <c r="AB33" i="15"/>
  <c r="AB76" i="15"/>
  <c r="AD144" i="1"/>
  <c r="AA33" i="15"/>
  <c r="AA76" i="15"/>
  <c r="AC144" i="1"/>
  <c r="Z33" i="15"/>
  <c r="Z76" i="15"/>
  <c r="AB144" i="1"/>
  <c r="Y33" i="15"/>
  <c r="Y76" i="15"/>
  <c r="Y172" i="15"/>
  <c r="AA144" i="1"/>
  <c r="X33" i="15"/>
  <c r="X76" i="15"/>
  <c r="Z144" i="1"/>
  <c r="W33" i="15"/>
  <c r="W76" i="15"/>
  <c r="Y144" i="1"/>
  <c r="V33" i="15"/>
  <c r="V76" i="15"/>
  <c r="X144" i="1"/>
  <c r="U33" i="15"/>
  <c r="U76" i="15"/>
  <c r="W144" i="1"/>
  <c r="T33" i="15"/>
  <c r="T76" i="15"/>
  <c r="V144" i="1"/>
  <c r="S33" i="15"/>
  <c r="S76" i="15"/>
  <c r="U144" i="1"/>
  <c r="R33" i="15"/>
  <c r="R76" i="15"/>
  <c r="T144" i="1"/>
  <c r="Q33" i="15"/>
  <c r="Q76" i="15"/>
  <c r="S144" i="1"/>
  <c r="P33" i="15"/>
  <c r="P76" i="15"/>
  <c r="R144" i="1"/>
  <c r="O33" i="15"/>
  <c r="O76" i="15"/>
  <c r="Q144" i="1"/>
  <c r="N33" i="15"/>
  <c r="N76" i="15"/>
  <c r="P144" i="1"/>
  <c r="M33" i="15"/>
  <c r="M76" i="15"/>
  <c r="O144" i="1"/>
  <c r="L33" i="15"/>
  <c r="L76" i="15"/>
  <c r="N144" i="1"/>
  <c r="K33" i="15"/>
  <c r="K76" i="15"/>
  <c r="M144" i="1"/>
  <c r="J33" i="15"/>
  <c r="J76" i="15"/>
  <c r="L144" i="1"/>
  <c r="I33" i="15"/>
  <c r="I76" i="15"/>
  <c r="K144" i="1"/>
  <c r="H33" i="15"/>
  <c r="H76" i="15"/>
  <c r="J144" i="1"/>
  <c r="G33" i="15"/>
  <c r="G76" i="15"/>
  <c r="I144" i="1"/>
  <c r="F33" i="15"/>
  <c r="F76" i="15"/>
  <c r="H144" i="1"/>
  <c r="E33" i="15"/>
  <c r="E76" i="15"/>
  <c r="G144" i="1"/>
  <c r="D33" i="15"/>
  <c r="D76" i="15"/>
  <c r="AQ143" i="1"/>
  <c r="AN32" i="15"/>
  <c r="AN75" i="15"/>
  <c r="AP143" i="1"/>
  <c r="AM32" i="15"/>
  <c r="AM75" i="15"/>
  <c r="AO143" i="1"/>
  <c r="AL32" i="15"/>
  <c r="AL75" i="15"/>
  <c r="AL171" i="15"/>
  <c r="AN143" i="1"/>
  <c r="AK32" i="15"/>
  <c r="AK75" i="15"/>
  <c r="AM143" i="1"/>
  <c r="AJ32" i="15"/>
  <c r="AJ75" i="15"/>
  <c r="AL143" i="1"/>
  <c r="AI32" i="15"/>
  <c r="AI75" i="15"/>
  <c r="AK143" i="1"/>
  <c r="AH32" i="15"/>
  <c r="AH75" i="15"/>
  <c r="AJ143" i="1"/>
  <c r="AG32" i="15"/>
  <c r="AG75" i="15"/>
  <c r="AI143" i="1"/>
  <c r="AF32" i="15"/>
  <c r="AF75" i="15"/>
  <c r="AH143" i="1"/>
  <c r="AE32" i="15"/>
  <c r="AE75" i="15"/>
  <c r="AG143" i="1"/>
  <c r="AD32" i="15"/>
  <c r="AD75" i="15"/>
  <c r="AD171" i="15"/>
  <c r="AF143" i="1"/>
  <c r="AC32" i="15"/>
  <c r="AC75" i="15"/>
  <c r="AE143" i="1"/>
  <c r="AB32" i="15"/>
  <c r="AB75" i="15"/>
  <c r="AD143" i="1"/>
  <c r="AA32" i="15"/>
  <c r="AA75" i="15"/>
  <c r="AC143" i="1"/>
  <c r="Z32" i="15"/>
  <c r="Z75" i="15"/>
  <c r="Z171" i="15"/>
  <c r="AB143" i="1"/>
  <c r="Y32" i="15"/>
  <c r="Y75" i="15"/>
  <c r="AA143" i="1"/>
  <c r="X32" i="15"/>
  <c r="X75" i="15"/>
  <c r="Z143" i="1"/>
  <c r="W32" i="15"/>
  <c r="W75" i="15"/>
  <c r="Y143" i="1"/>
  <c r="V32" i="15"/>
  <c r="V75" i="15"/>
  <c r="V171" i="15"/>
  <c r="X143" i="1"/>
  <c r="U32" i="15"/>
  <c r="U75" i="15"/>
  <c r="W143" i="1"/>
  <c r="T32" i="15"/>
  <c r="T75" i="15"/>
  <c r="V143" i="1"/>
  <c r="S32" i="15"/>
  <c r="S75" i="15"/>
  <c r="U143" i="1"/>
  <c r="R32" i="15"/>
  <c r="R75" i="15"/>
  <c r="T143" i="1"/>
  <c r="Q32" i="15"/>
  <c r="Q75" i="15"/>
  <c r="S143" i="1"/>
  <c r="P32" i="15"/>
  <c r="P75" i="15"/>
  <c r="R143" i="1"/>
  <c r="O32" i="15"/>
  <c r="O75" i="15"/>
  <c r="Q143" i="1"/>
  <c r="N32" i="15"/>
  <c r="N75" i="15"/>
  <c r="P143" i="1"/>
  <c r="M32" i="15"/>
  <c r="M75" i="15"/>
  <c r="O143" i="1"/>
  <c r="L32" i="15"/>
  <c r="L75" i="15"/>
  <c r="N143" i="1"/>
  <c r="K32" i="15"/>
  <c r="K75" i="15"/>
  <c r="M143" i="1"/>
  <c r="J32" i="15"/>
  <c r="J75" i="15"/>
  <c r="L143" i="1"/>
  <c r="I32" i="15"/>
  <c r="I75" i="15"/>
  <c r="K143" i="1"/>
  <c r="H32" i="15"/>
  <c r="H75" i="15"/>
  <c r="J143" i="1"/>
  <c r="G32" i="15"/>
  <c r="G75" i="15"/>
  <c r="I143" i="1"/>
  <c r="F32" i="15"/>
  <c r="F75" i="15"/>
  <c r="F171" i="15"/>
  <c r="H143" i="1"/>
  <c r="E32" i="15"/>
  <c r="E75" i="15"/>
  <c r="G143" i="1"/>
  <c r="D32" i="15"/>
  <c r="D75" i="15"/>
  <c r="AQ142" i="1"/>
  <c r="AN31" i="15"/>
  <c r="AN74" i="15"/>
  <c r="AP142" i="1"/>
  <c r="AM31" i="15"/>
  <c r="AM74" i="15"/>
  <c r="AM170" i="15"/>
  <c r="AO142" i="1"/>
  <c r="AL31" i="15"/>
  <c r="AL74" i="15"/>
  <c r="AN142" i="1"/>
  <c r="AK31" i="15"/>
  <c r="AK74" i="15"/>
  <c r="AM142" i="1"/>
  <c r="AJ31" i="15"/>
  <c r="AJ74" i="15"/>
  <c r="AL142" i="1"/>
  <c r="AI31" i="15"/>
  <c r="AI74" i="15"/>
  <c r="AK142" i="1"/>
  <c r="AH31" i="15"/>
  <c r="AH74" i="15"/>
  <c r="AJ142" i="1"/>
  <c r="AG31" i="15"/>
  <c r="AG74" i="15"/>
  <c r="AI142" i="1"/>
  <c r="AF31" i="15"/>
  <c r="AF74" i="15"/>
  <c r="AH142" i="1"/>
  <c r="AE31" i="15"/>
  <c r="AE74" i="15"/>
  <c r="AG142" i="1"/>
  <c r="AD31" i="15"/>
  <c r="AD74" i="15"/>
  <c r="AF142" i="1"/>
  <c r="AC31" i="15"/>
  <c r="AC74" i="15"/>
  <c r="AE142" i="1"/>
  <c r="AB31" i="15"/>
  <c r="AB74" i="15"/>
  <c r="AD142" i="1"/>
  <c r="AA31" i="15"/>
  <c r="AA74" i="15"/>
  <c r="AC142" i="1"/>
  <c r="Z31" i="15"/>
  <c r="Z74" i="15"/>
  <c r="AB142" i="1"/>
  <c r="Y31" i="15"/>
  <c r="Y74" i="15"/>
  <c r="AA142" i="1"/>
  <c r="X31" i="15"/>
  <c r="X74" i="15"/>
  <c r="Z142" i="1"/>
  <c r="W31" i="15"/>
  <c r="W74" i="15"/>
  <c r="W170" i="15"/>
  <c r="Y142" i="1"/>
  <c r="V31" i="15"/>
  <c r="V74" i="15"/>
  <c r="X142" i="1"/>
  <c r="U31" i="15"/>
  <c r="U74" i="15"/>
  <c r="W142" i="1"/>
  <c r="T31" i="15"/>
  <c r="T74" i="15"/>
  <c r="V142" i="1"/>
  <c r="S31" i="15"/>
  <c r="S74" i="15"/>
  <c r="S170" i="15"/>
  <c r="U142" i="1"/>
  <c r="R31" i="15"/>
  <c r="R74" i="15"/>
  <c r="T142" i="1"/>
  <c r="Q31" i="15"/>
  <c r="Q74" i="15"/>
  <c r="S142" i="1"/>
  <c r="P31" i="15"/>
  <c r="P74" i="15"/>
  <c r="R142" i="1"/>
  <c r="O31" i="15"/>
  <c r="O74" i="15"/>
  <c r="Q142" i="1"/>
  <c r="N31" i="15"/>
  <c r="N74" i="15"/>
  <c r="P142" i="1"/>
  <c r="M31" i="15"/>
  <c r="M74" i="15"/>
  <c r="O142" i="1"/>
  <c r="L31" i="15"/>
  <c r="L74" i="15"/>
  <c r="N142" i="1"/>
  <c r="K31" i="15"/>
  <c r="K74" i="15"/>
  <c r="M142" i="1"/>
  <c r="J31" i="15"/>
  <c r="J74" i="15"/>
  <c r="L142" i="1"/>
  <c r="I31" i="15"/>
  <c r="I74" i="15"/>
  <c r="K142" i="1"/>
  <c r="H31" i="15"/>
  <c r="H74" i="15"/>
  <c r="J142" i="1"/>
  <c r="G31" i="15"/>
  <c r="G74" i="15"/>
  <c r="I142" i="1"/>
  <c r="F31" i="15"/>
  <c r="F74" i="15"/>
  <c r="H142" i="1"/>
  <c r="E31" i="15"/>
  <c r="E74" i="15"/>
  <c r="G142" i="1"/>
  <c r="D31" i="15"/>
  <c r="D74" i="15"/>
  <c r="AO141" i="1"/>
  <c r="AL30" i="15"/>
  <c r="AN141" i="1"/>
  <c r="AK30" i="15"/>
  <c r="AM141" i="1"/>
  <c r="AJ30" i="15"/>
  <c r="AJ73" i="15"/>
  <c r="AL141" i="1"/>
  <c r="AI30" i="15"/>
  <c r="AI73" i="15"/>
  <c r="AK141" i="1"/>
  <c r="AH30" i="15"/>
  <c r="AH73" i="15"/>
  <c r="AJ141" i="1"/>
  <c r="AG30" i="15"/>
  <c r="AG73" i="15"/>
  <c r="AI141" i="1"/>
  <c r="AF30" i="15"/>
  <c r="AF73" i="15"/>
  <c r="AF169" i="15"/>
  <c r="AH141" i="1"/>
  <c r="AE30" i="15"/>
  <c r="AE73" i="15"/>
  <c r="AE169" i="15"/>
  <c r="AG141" i="1"/>
  <c r="AD30" i="15"/>
  <c r="AD73" i="15"/>
  <c r="AF141" i="1"/>
  <c r="AC30" i="15"/>
  <c r="AC73" i="15"/>
  <c r="AE141" i="1"/>
  <c r="AB30" i="15"/>
  <c r="AB73" i="15"/>
  <c r="AD141" i="1"/>
  <c r="AA30" i="15"/>
  <c r="AA73" i="15"/>
  <c r="AA169" i="15"/>
  <c r="AC141" i="1"/>
  <c r="Z30" i="15"/>
  <c r="Z73" i="15"/>
  <c r="AB141" i="1"/>
  <c r="Y30" i="15"/>
  <c r="Y73" i="15"/>
  <c r="AA141" i="1"/>
  <c r="X30" i="15"/>
  <c r="X73" i="15"/>
  <c r="Z141" i="1"/>
  <c r="W30" i="15"/>
  <c r="W73" i="15"/>
  <c r="W169" i="15"/>
  <c r="Y141" i="1"/>
  <c r="V30" i="15"/>
  <c r="V73" i="15"/>
  <c r="V169" i="15"/>
  <c r="X141" i="1"/>
  <c r="U30" i="15"/>
  <c r="U73" i="15"/>
  <c r="W141" i="1"/>
  <c r="T30" i="15"/>
  <c r="T73" i="15"/>
  <c r="V141" i="1"/>
  <c r="S30" i="15"/>
  <c r="S73" i="15"/>
  <c r="U141" i="1"/>
  <c r="R30" i="15"/>
  <c r="R73" i="15"/>
  <c r="T141" i="1"/>
  <c r="Q30" i="15"/>
  <c r="Q73" i="15"/>
  <c r="Q169" i="15"/>
  <c r="S141" i="1"/>
  <c r="P30" i="15"/>
  <c r="P73" i="15"/>
  <c r="P169" i="15"/>
  <c r="R141" i="1"/>
  <c r="O30" i="15"/>
  <c r="O73" i="15"/>
  <c r="O169" i="15"/>
  <c r="Q141" i="1"/>
  <c r="N30" i="15"/>
  <c r="N73" i="15"/>
  <c r="P141" i="1"/>
  <c r="M30" i="15"/>
  <c r="M73" i="15"/>
  <c r="M169" i="15"/>
  <c r="O141" i="1"/>
  <c r="L30" i="15"/>
  <c r="L73" i="15"/>
  <c r="L169" i="15"/>
  <c r="N141" i="1"/>
  <c r="K30" i="15"/>
  <c r="K73" i="15"/>
  <c r="K169" i="15"/>
  <c r="M141" i="1"/>
  <c r="J30" i="15"/>
  <c r="J73" i="15"/>
  <c r="L141" i="1"/>
  <c r="I30" i="15"/>
  <c r="I73" i="15"/>
  <c r="K141" i="1"/>
  <c r="H30" i="15"/>
  <c r="H73" i="15"/>
  <c r="J141" i="1"/>
  <c r="G30" i="15"/>
  <c r="G73" i="15"/>
  <c r="G169" i="15"/>
  <c r="I141" i="1"/>
  <c r="F30" i="15"/>
  <c r="F73" i="15"/>
  <c r="H141" i="1"/>
  <c r="E30" i="15"/>
  <c r="E73" i="15"/>
  <c r="G141" i="1"/>
  <c r="D30" i="15"/>
  <c r="D73" i="15"/>
  <c r="AO140" i="1"/>
  <c r="AL29" i="15"/>
  <c r="AN140" i="1"/>
  <c r="AK29" i="15"/>
  <c r="AK72" i="15"/>
  <c r="AK168" i="15"/>
  <c r="AM140" i="1"/>
  <c r="AJ29" i="15"/>
  <c r="AJ72" i="15"/>
  <c r="AJ168" i="15"/>
  <c r="AL140" i="1"/>
  <c r="AI29" i="15"/>
  <c r="AI72" i="15"/>
  <c r="AK140" i="1"/>
  <c r="AH29" i="15"/>
  <c r="AH72" i="15"/>
  <c r="AJ140" i="1"/>
  <c r="AG29" i="15"/>
  <c r="AG72" i="15"/>
  <c r="AG168" i="15"/>
  <c r="AI140" i="1"/>
  <c r="AF29" i="15"/>
  <c r="AF72" i="15"/>
  <c r="AF168" i="15"/>
  <c r="AH140" i="1"/>
  <c r="AE29" i="15"/>
  <c r="AE72" i="15"/>
  <c r="AG140" i="1"/>
  <c r="AD29" i="15"/>
  <c r="AD72" i="15"/>
  <c r="AD168" i="15"/>
  <c r="AF140" i="1"/>
  <c r="AC29" i="15"/>
  <c r="AC72" i="15"/>
  <c r="AE140" i="1"/>
  <c r="AB29" i="15"/>
  <c r="AB72" i="15"/>
  <c r="AD140" i="1"/>
  <c r="AA29" i="15"/>
  <c r="AA72" i="15"/>
  <c r="AC140" i="1"/>
  <c r="Z29" i="15"/>
  <c r="Z72" i="15"/>
  <c r="AB140" i="1"/>
  <c r="Y29" i="15"/>
  <c r="Y72" i="15"/>
  <c r="Y168" i="15"/>
  <c r="AA140" i="1"/>
  <c r="X29" i="15"/>
  <c r="X72" i="15"/>
  <c r="X168" i="15"/>
  <c r="Z140" i="1"/>
  <c r="W29" i="15"/>
  <c r="W72" i="15"/>
  <c r="Y140" i="1"/>
  <c r="V29" i="15"/>
  <c r="V72" i="15"/>
  <c r="X140" i="1"/>
  <c r="U29" i="15"/>
  <c r="U72" i="15"/>
  <c r="W140" i="1"/>
  <c r="T29" i="15"/>
  <c r="T72" i="15"/>
  <c r="T168" i="15"/>
  <c r="V140" i="1"/>
  <c r="S29" i="15"/>
  <c r="S72" i="15"/>
  <c r="U140" i="1"/>
  <c r="R29" i="15"/>
  <c r="R72" i="15"/>
  <c r="T140" i="1"/>
  <c r="Q29" i="15"/>
  <c r="Q72" i="15"/>
  <c r="S140" i="1"/>
  <c r="P29" i="15"/>
  <c r="P72" i="15"/>
  <c r="P168" i="15"/>
  <c r="R140" i="1"/>
  <c r="O29" i="15"/>
  <c r="O72" i="15"/>
  <c r="Q140" i="1"/>
  <c r="N29" i="15"/>
  <c r="N72" i="15"/>
  <c r="N168" i="15"/>
  <c r="P140" i="1"/>
  <c r="M29" i="15"/>
  <c r="M72" i="15"/>
  <c r="O140" i="1"/>
  <c r="L29" i="15"/>
  <c r="L72" i="15"/>
  <c r="N140" i="1"/>
  <c r="K29" i="15"/>
  <c r="K72" i="15"/>
  <c r="M140" i="1"/>
  <c r="J29" i="15"/>
  <c r="J72" i="15"/>
  <c r="L140" i="1"/>
  <c r="I29" i="15"/>
  <c r="I72" i="15"/>
  <c r="I168" i="15"/>
  <c r="K140" i="1"/>
  <c r="H29" i="15"/>
  <c r="H72" i="15"/>
  <c r="H168" i="15"/>
  <c r="J140" i="1"/>
  <c r="G29" i="15"/>
  <c r="G72" i="15"/>
  <c r="I140" i="1"/>
  <c r="F29" i="15"/>
  <c r="F72" i="15"/>
  <c r="H140" i="1"/>
  <c r="E29" i="15"/>
  <c r="E72" i="15"/>
  <c r="G140" i="1"/>
  <c r="D29" i="15"/>
  <c r="D72" i="15"/>
  <c r="AO139" i="1"/>
  <c r="AL28" i="15"/>
  <c r="AL71" i="15"/>
  <c r="AL167" i="15"/>
  <c r="AN139" i="1"/>
  <c r="AK28" i="15"/>
  <c r="AM139" i="1"/>
  <c r="AJ28" i="15"/>
  <c r="AJ71" i="15"/>
  <c r="AL139" i="1"/>
  <c r="AI28" i="15"/>
  <c r="AI71" i="15"/>
  <c r="AK139" i="1"/>
  <c r="AH28" i="15"/>
  <c r="AH71" i="15"/>
  <c r="AJ139" i="1"/>
  <c r="AG28" i="15"/>
  <c r="AG71" i="15"/>
  <c r="AI139" i="1"/>
  <c r="AF28" i="15"/>
  <c r="AF71" i="15"/>
  <c r="AH139" i="1"/>
  <c r="AE28" i="15"/>
  <c r="AE71" i="15"/>
  <c r="AG139" i="1"/>
  <c r="AD28" i="15"/>
  <c r="AD71" i="15"/>
  <c r="AF139" i="1"/>
  <c r="AC28" i="15"/>
  <c r="AC71" i="15"/>
  <c r="AE139" i="1"/>
  <c r="AB28" i="15"/>
  <c r="AB71" i="15"/>
  <c r="AD139" i="1"/>
  <c r="AA28" i="15"/>
  <c r="AA71" i="15"/>
  <c r="AA167" i="15"/>
  <c r="AC139" i="1"/>
  <c r="Z28" i="15"/>
  <c r="Z71" i="15"/>
  <c r="Z167" i="15"/>
  <c r="AB139" i="1"/>
  <c r="Y28" i="15"/>
  <c r="Y71" i="15"/>
  <c r="AA139" i="1"/>
  <c r="X28" i="15"/>
  <c r="X71" i="15"/>
  <c r="Z139" i="1"/>
  <c r="W28" i="15"/>
  <c r="W71" i="15"/>
  <c r="Y139" i="1"/>
  <c r="V28" i="15"/>
  <c r="V71" i="15"/>
  <c r="V167" i="15"/>
  <c r="X139" i="1"/>
  <c r="U28" i="15"/>
  <c r="U71" i="15"/>
  <c r="W139" i="1"/>
  <c r="T28" i="15"/>
  <c r="T71" i="15"/>
  <c r="V139" i="1"/>
  <c r="S28" i="15"/>
  <c r="S71" i="15"/>
  <c r="S167" i="15"/>
  <c r="U139" i="1"/>
  <c r="R28" i="15"/>
  <c r="R71" i="15"/>
  <c r="T139" i="1"/>
  <c r="Q28" i="15"/>
  <c r="Q71" i="15"/>
  <c r="Q167" i="15"/>
  <c r="S139" i="1"/>
  <c r="P28" i="15"/>
  <c r="P71" i="15"/>
  <c r="R139" i="1"/>
  <c r="O28" i="15"/>
  <c r="O71" i="15"/>
  <c r="Q139" i="1"/>
  <c r="N28" i="15"/>
  <c r="N71" i="15"/>
  <c r="P139" i="1"/>
  <c r="M28" i="15"/>
  <c r="M71" i="15"/>
  <c r="O139" i="1"/>
  <c r="L28" i="15"/>
  <c r="L71" i="15"/>
  <c r="N139" i="1"/>
  <c r="K28" i="15"/>
  <c r="K71" i="15"/>
  <c r="M139" i="1"/>
  <c r="J28" i="15"/>
  <c r="J71" i="15"/>
  <c r="L139" i="1"/>
  <c r="I28" i="15"/>
  <c r="I71" i="15"/>
  <c r="K139" i="1"/>
  <c r="H28" i="15"/>
  <c r="H71" i="15"/>
  <c r="J139" i="1"/>
  <c r="G28" i="15"/>
  <c r="G71" i="15"/>
  <c r="I139" i="1"/>
  <c r="F28" i="15"/>
  <c r="F71" i="15"/>
  <c r="F167" i="15"/>
  <c r="H139" i="1"/>
  <c r="E28" i="15"/>
  <c r="E71" i="15"/>
  <c r="E167" i="15"/>
  <c r="E198" i="15"/>
  <c r="E225" i="15"/>
  <c r="G139" i="1"/>
  <c r="D28" i="15"/>
  <c r="D71" i="15"/>
  <c r="AO138" i="1"/>
  <c r="AL27" i="15"/>
  <c r="AN138" i="1"/>
  <c r="AK27" i="15"/>
  <c r="AK70" i="15"/>
  <c r="AM138" i="1"/>
  <c r="AJ27" i="15"/>
  <c r="AL138" i="1"/>
  <c r="AI27" i="15"/>
  <c r="AI70" i="15"/>
  <c r="AI166" i="15"/>
  <c r="AK138" i="1"/>
  <c r="AH27" i="15"/>
  <c r="AH70" i="15"/>
  <c r="AH166" i="15"/>
  <c r="AJ138" i="1"/>
  <c r="AG27" i="15"/>
  <c r="AG70" i="15"/>
  <c r="AI138" i="1"/>
  <c r="AF27" i="15"/>
  <c r="AF70" i="15"/>
  <c r="AH138" i="1"/>
  <c r="AE27" i="15"/>
  <c r="AE70" i="15"/>
  <c r="AG138" i="1"/>
  <c r="AD27" i="15"/>
  <c r="AD70" i="15"/>
  <c r="AF138" i="1"/>
  <c r="AC27" i="15"/>
  <c r="AC70" i="15"/>
  <c r="AC166" i="15"/>
  <c r="AE138" i="1"/>
  <c r="AB27" i="15"/>
  <c r="AB70" i="15"/>
  <c r="AB166" i="15"/>
  <c r="AD138" i="1"/>
  <c r="AA27" i="15"/>
  <c r="AA70" i="15"/>
  <c r="AC138" i="1"/>
  <c r="Z27" i="15"/>
  <c r="Z70" i="15"/>
  <c r="AB138" i="1"/>
  <c r="Y27" i="15"/>
  <c r="Y70" i="15"/>
  <c r="AA138" i="1"/>
  <c r="X27" i="15"/>
  <c r="X70" i="15"/>
  <c r="X166" i="15"/>
  <c r="Z138" i="1"/>
  <c r="W27" i="15"/>
  <c r="W70" i="15"/>
  <c r="Y138" i="1"/>
  <c r="V27" i="15"/>
  <c r="V70" i="15"/>
  <c r="X138" i="1"/>
  <c r="U27" i="15"/>
  <c r="U70" i="15"/>
  <c r="U166" i="15"/>
  <c r="W138" i="1"/>
  <c r="T27" i="15"/>
  <c r="T70" i="15"/>
  <c r="T166" i="15"/>
  <c r="V138" i="1"/>
  <c r="S27" i="15"/>
  <c r="S70" i="15"/>
  <c r="S166" i="15"/>
  <c r="U138" i="1"/>
  <c r="R27" i="15"/>
  <c r="R70" i="15"/>
  <c r="R166" i="15"/>
  <c r="T138" i="1"/>
  <c r="Q27" i="15"/>
  <c r="Q70" i="15"/>
  <c r="S138" i="1"/>
  <c r="P27" i="15"/>
  <c r="P70" i="15"/>
  <c r="R138" i="1"/>
  <c r="O27" i="15"/>
  <c r="O70" i="15"/>
  <c r="Q138" i="1"/>
  <c r="N27" i="15"/>
  <c r="N70" i="15"/>
  <c r="N166" i="15"/>
  <c r="P138" i="1"/>
  <c r="M27" i="15"/>
  <c r="M70" i="15"/>
  <c r="M166" i="15"/>
  <c r="O138" i="1"/>
  <c r="L27" i="15"/>
  <c r="L70" i="15"/>
  <c r="L166" i="15"/>
  <c r="M138" i="1"/>
  <c r="J27" i="15"/>
  <c r="J70" i="15"/>
  <c r="L138" i="1"/>
  <c r="I27" i="15"/>
  <c r="I70" i="15"/>
  <c r="K138" i="1"/>
  <c r="H27" i="15"/>
  <c r="H70" i="15"/>
  <c r="J138" i="1"/>
  <c r="G27" i="15"/>
  <c r="G70" i="15"/>
  <c r="I138" i="1"/>
  <c r="F27" i="15"/>
  <c r="F70" i="15"/>
  <c r="H138" i="1"/>
  <c r="E27" i="15"/>
  <c r="E70" i="15"/>
  <c r="G138" i="1"/>
  <c r="D27" i="15"/>
  <c r="D70" i="15"/>
  <c r="AL137" i="1"/>
  <c r="AI26" i="15"/>
  <c r="AI69" i="15"/>
  <c r="AK137" i="1"/>
  <c r="AH26" i="15"/>
  <c r="AH69" i="15"/>
  <c r="AJ137" i="1"/>
  <c r="AG26" i="15"/>
  <c r="AG69" i="15"/>
  <c r="AI137" i="1"/>
  <c r="AF26" i="15"/>
  <c r="AF69" i="15"/>
  <c r="AH137" i="1"/>
  <c r="AE26" i="15"/>
  <c r="AE69" i="15"/>
  <c r="AE165" i="15"/>
  <c r="AG137" i="1"/>
  <c r="AD26" i="15"/>
  <c r="AD69" i="15"/>
  <c r="AF137" i="1"/>
  <c r="AC26" i="15"/>
  <c r="AC69" i="15"/>
  <c r="AE137" i="1"/>
  <c r="AB26" i="15"/>
  <c r="AB69" i="15"/>
  <c r="AD137" i="1"/>
  <c r="AA26" i="15"/>
  <c r="AA69" i="15"/>
  <c r="AC137" i="1"/>
  <c r="Z26" i="15"/>
  <c r="Z69" i="15"/>
  <c r="AB137" i="1"/>
  <c r="Y26" i="15"/>
  <c r="Y69" i="15"/>
  <c r="AA137" i="1"/>
  <c r="X26" i="15"/>
  <c r="X69" i="15"/>
  <c r="X165" i="15"/>
  <c r="Z137" i="1"/>
  <c r="W26" i="15"/>
  <c r="W69" i="15"/>
  <c r="Y137" i="1"/>
  <c r="V26" i="15"/>
  <c r="V69" i="15"/>
  <c r="V165" i="15"/>
  <c r="X137" i="1"/>
  <c r="U26" i="15"/>
  <c r="U69" i="15"/>
  <c r="W137" i="1"/>
  <c r="T26" i="15"/>
  <c r="T69" i="15"/>
  <c r="V137" i="1"/>
  <c r="S26" i="15"/>
  <c r="S69" i="15"/>
  <c r="U137" i="1"/>
  <c r="R26" i="15"/>
  <c r="R69" i="15"/>
  <c r="T137" i="1"/>
  <c r="Q26" i="15"/>
  <c r="Q69" i="15"/>
  <c r="S137" i="1"/>
  <c r="P26" i="15"/>
  <c r="P69" i="15"/>
  <c r="R137" i="1"/>
  <c r="O26" i="15"/>
  <c r="O69" i="15"/>
  <c r="O165" i="15"/>
  <c r="Q137" i="1"/>
  <c r="N26" i="15"/>
  <c r="N69" i="15"/>
  <c r="P137" i="1"/>
  <c r="M26" i="15"/>
  <c r="M69" i="15"/>
  <c r="O137" i="1"/>
  <c r="L26" i="15"/>
  <c r="L69" i="15"/>
  <c r="N137" i="1"/>
  <c r="K26" i="15"/>
  <c r="K69" i="15"/>
  <c r="K165" i="15"/>
  <c r="M137" i="1"/>
  <c r="J26" i="15"/>
  <c r="J69" i="15"/>
  <c r="L137" i="1"/>
  <c r="I26" i="15"/>
  <c r="I69" i="15"/>
  <c r="K137" i="1"/>
  <c r="H26" i="15"/>
  <c r="H69" i="15"/>
  <c r="H165" i="15"/>
  <c r="J137" i="1"/>
  <c r="G26" i="15"/>
  <c r="G69" i="15"/>
  <c r="G165" i="15"/>
  <c r="I137" i="1"/>
  <c r="F26" i="15"/>
  <c r="F69" i="15"/>
  <c r="F165" i="15"/>
  <c r="H137" i="1"/>
  <c r="E26" i="15"/>
  <c r="E69" i="15"/>
  <c r="E165" i="15"/>
  <c r="G137" i="1"/>
  <c r="D26" i="15"/>
  <c r="D69" i="15"/>
  <c r="AL136" i="1"/>
  <c r="AI25" i="15"/>
  <c r="AI68" i="15"/>
  <c r="AK136" i="1"/>
  <c r="AH25" i="15"/>
  <c r="AH68" i="15"/>
  <c r="AH164" i="15"/>
  <c r="AJ136" i="1"/>
  <c r="AG25" i="15"/>
  <c r="AG68" i="15"/>
  <c r="AI136" i="1"/>
  <c r="AF25" i="15"/>
  <c r="AF68" i="15"/>
  <c r="AH136" i="1"/>
  <c r="AE25" i="15"/>
  <c r="AE68" i="15"/>
  <c r="AG136" i="1"/>
  <c r="AD25" i="15"/>
  <c r="AD68" i="15"/>
  <c r="AF136" i="1"/>
  <c r="AC25" i="15"/>
  <c r="AC68" i="15"/>
  <c r="AE136" i="1"/>
  <c r="AB25" i="15"/>
  <c r="AB68" i="15"/>
  <c r="AD136" i="1"/>
  <c r="AA25" i="15"/>
  <c r="AA68" i="15"/>
  <c r="AA164" i="15"/>
  <c r="AC136" i="1"/>
  <c r="Z25" i="15"/>
  <c r="Z68" i="15"/>
  <c r="Z164" i="15"/>
  <c r="AB136" i="1"/>
  <c r="Y25" i="15"/>
  <c r="Y68" i="15"/>
  <c r="Y164" i="15"/>
  <c r="AA136" i="1"/>
  <c r="X25" i="15"/>
  <c r="X68" i="15"/>
  <c r="X164" i="15"/>
  <c r="Z136" i="1"/>
  <c r="W25" i="15"/>
  <c r="W68" i="15"/>
  <c r="W164" i="15"/>
  <c r="W197" i="15"/>
  <c r="Y136" i="1"/>
  <c r="V25" i="15"/>
  <c r="V68" i="15"/>
  <c r="X136" i="1"/>
  <c r="U25" i="15"/>
  <c r="U68" i="15"/>
  <c r="W136" i="1"/>
  <c r="T25" i="15"/>
  <c r="T68" i="15"/>
  <c r="T164" i="15"/>
  <c r="V136" i="1"/>
  <c r="S25" i="15"/>
  <c r="S68" i="15"/>
  <c r="U136" i="1"/>
  <c r="R25" i="15"/>
  <c r="R68" i="15"/>
  <c r="R164" i="15"/>
  <c r="T136" i="1"/>
  <c r="Q25" i="15"/>
  <c r="Q68" i="15"/>
  <c r="S136" i="1"/>
  <c r="P25" i="15"/>
  <c r="P68" i="15"/>
  <c r="R136" i="1"/>
  <c r="O25" i="15"/>
  <c r="O68" i="15"/>
  <c r="Q136" i="1"/>
  <c r="N25" i="15"/>
  <c r="N68" i="15"/>
  <c r="P136" i="1"/>
  <c r="M25" i="15"/>
  <c r="M68" i="15"/>
  <c r="O136" i="1"/>
  <c r="L25" i="15"/>
  <c r="L68" i="15"/>
  <c r="N136" i="1"/>
  <c r="K25" i="15"/>
  <c r="K68" i="15"/>
  <c r="K164" i="15"/>
  <c r="M136" i="1"/>
  <c r="J25" i="15"/>
  <c r="J68" i="15"/>
  <c r="J164" i="15"/>
  <c r="L136" i="1"/>
  <c r="I25" i="15"/>
  <c r="I68" i="15"/>
  <c r="K136" i="1"/>
  <c r="H25" i="15"/>
  <c r="H68" i="15"/>
  <c r="J136" i="1"/>
  <c r="G25" i="15"/>
  <c r="G68" i="15"/>
  <c r="I136" i="1"/>
  <c r="F25" i="15"/>
  <c r="F68" i="15"/>
  <c r="H136" i="1"/>
  <c r="E25" i="15"/>
  <c r="E68" i="15"/>
  <c r="G136" i="1"/>
  <c r="D25" i="15"/>
  <c r="D68" i="15"/>
  <c r="AL135" i="1"/>
  <c r="AI24" i="15"/>
  <c r="AI67" i="15"/>
  <c r="AI163" i="15"/>
  <c r="AK135" i="1"/>
  <c r="AH24" i="15"/>
  <c r="AH67" i="15"/>
  <c r="AJ135" i="1"/>
  <c r="AG24" i="15"/>
  <c r="AG67" i="15"/>
  <c r="AI135" i="1"/>
  <c r="AF24" i="15"/>
  <c r="AF67" i="15"/>
  <c r="AF163" i="15"/>
  <c r="AH135" i="1"/>
  <c r="AE24" i="15"/>
  <c r="AE67" i="15"/>
  <c r="AG135" i="1"/>
  <c r="AD24" i="15"/>
  <c r="AD67" i="15"/>
  <c r="AF135" i="1"/>
  <c r="AC24" i="15"/>
  <c r="AC67" i="15"/>
  <c r="AE135" i="1"/>
  <c r="AB24" i="15"/>
  <c r="AB67" i="15"/>
  <c r="AB163" i="15"/>
  <c r="AD135" i="1"/>
  <c r="AA24" i="15"/>
  <c r="AA67" i="15"/>
  <c r="AC135" i="1"/>
  <c r="Z24" i="15"/>
  <c r="Z67" i="15"/>
  <c r="AB135" i="1"/>
  <c r="Y24" i="15"/>
  <c r="Y67" i="15"/>
  <c r="AA135" i="1"/>
  <c r="X24" i="15"/>
  <c r="X67" i="15"/>
  <c r="Z135" i="1"/>
  <c r="W24" i="15"/>
  <c r="W67" i="15"/>
  <c r="Y135" i="1"/>
  <c r="V24" i="15"/>
  <c r="V67" i="15"/>
  <c r="X135" i="1"/>
  <c r="U24" i="15"/>
  <c r="U67" i="15"/>
  <c r="W135" i="1"/>
  <c r="T24" i="15"/>
  <c r="T67" i="15"/>
  <c r="V135" i="1"/>
  <c r="S24" i="15"/>
  <c r="S67" i="15"/>
  <c r="S163" i="15"/>
  <c r="U135" i="1"/>
  <c r="R24" i="15"/>
  <c r="R67" i="15"/>
  <c r="T135" i="1"/>
  <c r="Q24" i="15"/>
  <c r="Q67" i="15"/>
  <c r="S135" i="1"/>
  <c r="P24" i="15"/>
  <c r="P67" i="15"/>
  <c r="P163" i="15"/>
  <c r="R135" i="1"/>
  <c r="O24" i="15"/>
  <c r="O67" i="15"/>
  <c r="O163" i="15"/>
  <c r="O197" i="15"/>
  <c r="Q135" i="1"/>
  <c r="N24" i="15"/>
  <c r="N67" i="15"/>
  <c r="P135" i="1"/>
  <c r="M24" i="15"/>
  <c r="M67" i="15"/>
  <c r="O135" i="1"/>
  <c r="L24" i="15"/>
  <c r="L67" i="15"/>
  <c r="L163" i="15"/>
  <c r="N135" i="1"/>
  <c r="K24" i="15"/>
  <c r="K67" i="15"/>
  <c r="K163" i="15"/>
  <c r="M135" i="1"/>
  <c r="J24" i="15"/>
  <c r="J67" i="15"/>
  <c r="J163" i="15"/>
  <c r="L135" i="1"/>
  <c r="I24" i="15"/>
  <c r="I67" i="15"/>
  <c r="K135" i="1"/>
  <c r="H24" i="15"/>
  <c r="H67" i="15"/>
  <c r="J135" i="1"/>
  <c r="G24" i="15"/>
  <c r="G67" i="15"/>
  <c r="I135" i="1"/>
  <c r="F24" i="15"/>
  <c r="F67" i="15"/>
  <c r="H135" i="1"/>
  <c r="E24" i="15"/>
  <c r="E67" i="15"/>
  <c r="G135" i="1"/>
  <c r="D24" i="15"/>
  <c r="D67" i="15"/>
  <c r="D163" i="15"/>
  <c r="AL134" i="1"/>
  <c r="AI23" i="15"/>
  <c r="AI66" i="15"/>
  <c r="AI162" i="15"/>
  <c r="AK134" i="1"/>
  <c r="AH23" i="15"/>
  <c r="AH66" i="15"/>
  <c r="AJ134" i="1"/>
  <c r="AG23" i="15"/>
  <c r="AG66" i="15"/>
  <c r="AI134" i="1"/>
  <c r="AF23" i="15"/>
  <c r="AF66" i="15"/>
  <c r="AH134" i="1"/>
  <c r="AE23" i="15"/>
  <c r="AE66" i="15"/>
  <c r="AG134" i="1"/>
  <c r="AD23" i="15"/>
  <c r="AD66" i="15"/>
  <c r="AF134" i="1"/>
  <c r="AC23" i="15"/>
  <c r="AC66" i="15"/>
  <c r="AE134" i="1"/>
  <c r="AB23" i="15"/>
  <c r="AB66" i="15"/>
  <c r="AB162" i="15"/>
  <c r="AD134" i="1"/>
  <c r="AA23" i="15"/>
  <c r="AA66" i="15"/>
  <c r="AC134" i="1"/>
  <c r="Z23" i="15"/>
  <c r="Z66" i="15"/>
  <c r="AB134" i="1"/>
  <c r="Y23" i="15"/>
  <c r="Y66" i="15"/>
  <c r="Y162" i="15"/>
  <c r="AA134" i="1"/>
  <c r="X23" i="15"/>
  <c r="X66" i="15"/>
  <c r="Z134" i="1"/>
  <c r="W23" i="15"/>
  <c r="W66" i="15"/>
  <c r="W162" i="15"/>
  <c r="Y134" i="1"/>
  <c r="V23" i="15"/>
  <c r="V66" i="15"/>
  <c r="X134" i="1"/>
  <c r="U23" i="15"/>
  <c r="U66" i="15"/>
  <c r="W134" i="1"/>
  <c r="T23" i="15"/>
  <c r="T66" i="15"/>
  <c r="T162" i="15"/>
  <c r="V134" i="1"/>
  <c r="S23" i="15"/>
  <c r="S66" i="15"/>
  <c r="S162" i="15"/>
  <c r="U134" i="1"/>
  <c r="R23" i="15"/>
  <c r="R66" i="15"/>
  <c r="T134" i="1"/>
  <c r="Q23" i="15"/>
  <c r="Q66" i="15"/>
  <c r="S134" i="1"/>
  <c r="P23" i="15"/>
  <c r="P66" i="15"/>
  <c r="R134" i="1"/>
  <c r="O23" i="15"/>
  <c r="O66" i="15"/>
  <c r="Q134" i="1"/>
  <c r="N23" i="15"/>
  <c r="N66" i="15"/>
  <c r="P134" i="1"/>
  <c r="M23" i="15"/>
  <c r="M66" i="15"/>
  <c r="M162" i="15"/>
  <c r="O134" i="1"/>
  <c r="L23" i="15"/>
  <c r="L66" i="15"/>
  <c r="N134" i="1"/>
  <c r="K23" i="15"/>
  <c r="K66" i="15"/>
  <c r="M134" i="1"/>
  <c r="J23" i="15"/>
  <c r="J66" i="15"/>
  <c r="L134" i="1"/>
  <c r="I23" i="15"/>
  <c r="I66" i="15"/>
  <c r="K134" i="1"/>
  <c r="H23" i="15"/>
  <c r="H66" i="15"/>
  <c r="J134" i="1"/>
  <c r="G23" i="15"/>
  <c r="G66" i="15"/>
  <c r="G162" i="15"/>
  <c r="I134" i="1"/>
  <c r="F23" i="15"/>
  <c r="F66" i="15"/>
  <c r="H134" i="1"/>
  <c r="E23" i="15"/>
  <c r="E66" i="15"/>
  <c r="E162" i="15"/>
  <c r="G134" i="1"/>
  <c r="D23" i="15"/>
  <c r="D66" i="15"/>
  <c r="AQ133" i="1"/>
  <c r="AN22" i="15"/>
  <c r="AN65" i="15"/>
  <c r="AP133" i="1"/>
  <c r="AM22" i="15"/>
  <c r="AM65" i="15"/>
  <c r="AM161" i="15"/>
  <c r="AO133" i="1"/>
  <c r="AL22" i="15"/>
  <c r="AL65" i="15"/>
  <c r="AL161" i="15"/>
  <c r="AN133" i="1"/>
  <c r="AK22" i="15"/>
  <c r="AK65" i="15"/>
  <c r="AK161" i="15"/>
  <c r="AM133" i="1"/>
  <c r="AJ22" i="15"/>
  <c r="AJ65" i="15"/>
  <c r="AL133" i="1"/>
  <c r="AI22" i="15"/>
  <c r="AI65" i="15"/>
  <c r="AK133" i="1"/>
  <c r="AH22" i="15"/>
  <c r="AH65" i="15"/>
  <c r="AH161" i="15"/>
  <c r="AJ133" i="1"/>
  <c r="AG22" i="15"/>
  <c r="AG65" i="15"/>
  <c r="AI133" i="1"/>
  <c r="AF22" i="15"/>
  <c r="AF65" i="15"/>
  <c r="AH133" i="1"/>
  <c r="AE22" i="15"/>
  <c r="AE65" i="15"/>
  <c r="AE161" i="15"/>
  <c r="AG133" i="1"/>
  <c r="AD22" i="15"/>
  <c r="AD65" i="15"/>
  <c r="AD161" i="15"/>
  <c r="AF133" i="1"/>
  <c r="AC22" i="15"/>
  <c r="AC65" i="15"/>
  <c r="AE133" i="1"/>
  <c r="AB22" i="15"/>
  <c r="AB65" i="15"/>
  <c r="AD133" i="1"/>
  <c r="AA22" i="15"/>
  <c r="AA65" i="15"/>
  <c r="AA161" i="15"/>
  <c r="AC133" i="1"/>
  <c r="Z22" i="15"/>
  <c r="Z65" i="15"/>
  <c r="Z161" i="15"/>
  <c r="AB133" i="1"/>
  <c r="Y22" i="15"/>
  <c r="Y65" i="15"/>
  <c r="AA133" i="1"/>
  <c r="X22" i="15"/>
  <c r="X65" i="15"/>
  <c r="Z133" i="1"/>
  <c r="W22" i="15"/>
  <c r="W65" i="15"/>
  <c r="Y133" i="1"/>
  <c r="V22" i="15"/>
  <c r="V65" i="15"/>
  <c r="X133" i="1"/>
  <c r="U22" i="15"/>
  <c r="U65" i="15"/>
  <c r="U161" i="15"/>
  <c r="W133" i="1"/>
  <c r="T22" i="15"/>
  <c r="T65" i="15"/>
  <c r="V133" i="1"/>
  <c r="S22" i="15"/>
  <c r="S65" i="15"/>
  <c r="U133" i="1"/>
  <c r="R22" i="15"/>
  <c r="R65" i="15"/>
  <c r="T133" i="1"/>
  <c r="Q22" i="15"/>
  <c r="Q65" i="15"/>
  <c r="S133" i="1"/>
  <c r="P22" i="15"/>
  <c r="P65" i="15"/>
  <c r="R133" i="1"/>
  <c r="O22" i="15"/>
  <c r="O65" i="15"/>
  <c r="Q133" i="1"/>
  <c r="N22" i="15"/>
  <c r="N65" i="15"/>
  <c r="P133" i="1"/>
  <c r="M22" i="15"/>
  <c r="M65" i="15"/>
  <c r="O133" i="1"/>
  <c r="L22" i="15"/>
  <c r="L65" i="15"/>
  <c r="L161" i="15"/>
  <c r="N133" i="1"/>
  <c r="K22" i="15"/>
  <c r="K65" i="15"/>
  <c r="M133" i="1"/>
  <c r="J22" i="15"/>
  <c r="J65" i="15"/>
  <c r="J161" i="15"/>
  <c r="L133" i="1"/>
  <c r="I22" i="15"/>
  <c r="I65" i="15"/>
  <c r="K133" i="1"/>
  <c r="H22" i="15"/>
  <c r="H65" i="15"/>
  <c r="J133" i="1"/>
  <c r="G22" i="15"/>
  <c r="G65" i="15"/>
  <c r="I133" i="1"/>
  <c r="F22" i="15"/>
  <c r="F65" i="15"/>
  <c r="H133" i="1"/>
  <c r="E22" i="15"/>
  <c r="E65" i="15"/>
  <c r="E161" i="15"/>
  <c r="G133" i="1"/>
  <c r="D22" i="15"/>
  <c r="D65" i="15"/>
  <c r="D161" i="15"/>
  <c r="AQ132" i="1"/>
  <c r="AN21" i="15"/>
  <c r="AN64" i="15"/>
  <c r="AN160" i="15"/>
  <c r="AP132" i="1"/>
  <c r="AM21" i="15"/>
  <c r="AM64" i="15"/>
  <c r="AM160" i="15"/>
  <c r="AO132" i="1"/>
  <c r="AL21" i="15"/>
  <c r="AL64" i="15"/>
  <c r="AL160" i="15"/>
  <c r="AN132" i="1"/>
  <c r="AK21" i="15"/>
  <c r="AK64" i="15"/>
  <c r="AK160" i="15"/>
  <c r="AM132" i="1"/>
  <c r="AJ21" i="15"/>
  <c r="AJ64" i="15"/>
  <c r="AL132" i="1"/>
  <c r="AI21" i="15"/>
  <c r="AI64" i="15"/>
  <c r="AK132" i="1"/>
  <c r="AH21" i="15"/>
  <c r="AH64" i="15"/>
  <c r="AJ132" i="1"/>
  <c r="AG21" i="15"/>
  <c r="AG64" i="15"/>
  <c r="AG160" i="15"/>
  <c r="AI132" i="1"/>
  <c r="AF21" i="15"/>
  <c r="AF64" i="15"/>
  <c r="AF160" i="15"/>
  <c r="AH132" i="1"/>
  <c r="AE21" i="15"/>
  <c r="AE64" i="15"/>
  <c r="AG132" i="1"/>
  <c r="AD21" i="15"/>
  <c r="AD64" i="15"/>
  <c r="AF132" i="1"/>
  <c r="AC21" i="15"/>
  <c r="AC64" i="15"/>
  <c r="AE132" i="1"/>
  <c r="AB21" i="15"/>
  <c r="AB64" i="15"/>
  <c r="AD132" i="1"/>
  <c r="AA21" i="15"/>
  <c r="AA64" i="15"/>
  <c r="AC132" i="1"/>
  <c r="Z21" i="15"/>
  <c r="Z64" i="15"/>
  <c r="Z160" i="15"/>
  <c r="AB132" i="1"/>
  <c r="Y21" i="15"/>
  <c r="Y64" i="15"/>
  <c r="AA132" i="1"/>
  <c r="X21" i="15"/>
  <c r="X64" i="15"/>
  <c r="Z132" i="1"/>
  <c r="W21" i="15"/>
  <c r="W64" i="15"/>
  <c r="Y132" i="1"/>
  <c r="V21" i="15"/>
  <c r="V64" i="15"/>
  <c r="X132" i="1"/>
  <c r="U21" i="15"/>
  <c r="U64" i="15"/>
  <c r="W132" i="1"/>
  <c r="T21" i="15"/>
  <c r="T64" i="15"/>
  <c r="V132" i="1"/>
  <c r="S21" i="15"/>
  <c r="S64" i="15"/>
  <c r="S160" i="15"/>
  <c r="U132" i="1"/>
  <c r="R21" i="15"/>
  <c r="R64" i="15"/>
  <c r="R160" i="15"/>
  <c r="T132" i="1"/>
  <c r="Q21" i="15"/>
  <c r="Q64" i="15"/>
  <c r="Q160" i="15"/>
  <c r="S132" i="1"/>
  <c r="P21" i="15"/>
  <c r="P64" i="15"/>
  <c r="P160" i="15"/>
  <c r="R132" i="1"/>
  <c r="O21" i="15"/>
  <c r="O64" i="15"/>
  <c r="Q132" i="1"/>
  <c r="N21" i="15"/>
  <c r="N64" i="15"/>
  <c r="N160" i="15"/>
  <c r="P132" i="1"/>
  <c r="M21" i="15"/>
  <c r="M64" i="15"/>
  <c r="M160" i="15"/>
  <c r="O132" i="1"/>
  <c r="L21" i="15"/>
  <c r="L64" i="15"/>
  <c r="N132" i="1"/>
  <c r="K21" i="15"/>
  <c r="K64" i="15"/>
  <c r="K160" i="15"/>
  <c r="M132" i="1"/>
  <c r="J21" i="15"/>
  <c r="J64" i="15"/>
  <c r="L132" i="1"/>
  <c r="I21" i="15"/>
  <c r="I64" i="15"/>
  <c r="K132" i="1"/>
  <c r="H21" i="15"/>
  <c r="H64" i="15"/>
  <c r="J132" i="1"/>
  <c r="G21" i="15"/>
  <c r="G64" i="15"/>
  <c r="I132" i="1"/>
  <c r="F21" i="15"/>
  <c r="F64" i="15"/>
  <c r="H132" i="1"/>
  <c r="E21" i="15"/>
  <c r="E64" i="15"/>
  <c r="G132" i="1"/>
  <c r="D21" i="15"/>
  <c r="D64" i="15"/>
  <c r="AQ131" i="1"/>
  <c r="AN20" i="15"/>
  <c r="AN63" i="15"/>
  <c r="AP131" i="1"/>
  <c r="AM20" i="15"/>
  <c r="AM63" i="15"/>
  <c r="AM159" i="15"/>
  <c r="AO131" i="1"/>
  <c r="AL20" i="15"/>
  <c r="AL63" i="15"/>
  <c r="AL159" i="15"/>
  <c r="AN131" i="1"/>
  <c r="AK20" i="15"/>
  <c r="AK63" i="15"/>
  <c r="AK159" i="15"/>
  <c r="AM131" i="1"/>
  <c r="AJ20" i="15"/>
  <c r="AJ63" i="15"/>
  <c r="AJ159" i="15"/>
  <c r="AL131" i="1"/>
  <c r="AI20" i="15"/>
  <c r="AI63" i="15"/>
  <c r="AK131" i="1"/>
  <c r="AH20" i="15"/>
  <c r="AH63" i="15"/>
  <c r="AH159" i="15"/>
  <c r="AJ131" i="1"/>
  <c r="AG20" i="15"/>
  <c r="AG63" i="15"/>
  <c r="AI131" i="1"/>
  <c r="AF20" i="15"/>
  <c r="AF63" i="15"/>
  <c r="AF159" i="15"/>
  <c r="AH131" i="1"/>
  <c r="AE20" i="15"/>
  <c r="AE63" i="15"/>
  <c r="AE159" i="15"/>
  <c r="AG131" i="1"/>
  <c r="AD20" i="15"/>
  <c r="AD63" i="15"/>
  <c r="AF131" i="1"/>
  <c r="AC20" i="15"/>
  <c r="AC63" i="15"/>
  <c r="AE131" i="1"/>
  <c r="AB20" i="15"/>
  <c r="AB63" i="15"/>
  <c r="AD131" i="1"/>
  <c r="AA20" i="15"/>
  <c r="AA63" i="15"/>
  <c r="AC131" i="1"/>
  <c r="Z20" i="15"/>
  <c r="Z63" i="15"/>
  <c r="AB131" i="1"/>
  <c r="Y20" i="15"/>
  <c r="Y63" i="15"/>
  <c r="AA131" i="1"/>
  <c r="X20" i="15"/>
  <c r="X63" i="15"/>
  <c r="Z131" i="1"/>
  <c r="W20" i="15"/>
  <c r="W63" i="15"/>
  <c r="Y131" i="1"/>
  <c r="V20" i="15"/>
  <c r="V63" i="15"/>
  <c r="X131" i="1"/>
  <c r="U20" i="15"/>
  <c r="U63" i="15"/>
  <c r="W131" i="1"/>
  <c r="T20" i="15"/>
  <c r="T63" i="15"/>
  <c r="V131" i="1"/>
  <c r="S20" i="15"/>
  <c r="S63" i="15"/>
  <c r="S159" i="15"/>
  <c r="U131" i="1"/>
  <c r="R20" i="15"/>
  <c r="R63" i="15"/>
  <c r="R159" i="15"/>
  <c r="T131" i="1"/>
  <c r="Q20" i="15"/>
  <c r="Q63" i="15"/>
  <c r="S131" i="1"/>
  <c r="P20" i="15"/>
  <c r="P63" i="15"/>
  <c r="R131" i="1"/>
  <c r="O20" i="15"/>
  <c r="O63" i="15"/>
  <c r="O159" i="15"/>
  <c r="Q131" i="1"/>
  <c r="N20" i="15"/>
  <c r="N63" i="15"/>
  <c r="P131" i="1"/>
  <c r="M20" i="15"/>
  <c r="M63" i="15"/>
  <c r="O131" i="1"/>
  <c r="L20" i="15"/>
  <c r="L63" i="15"/>
  <c r="N131" i="1"/>
  <c r="K20" i="15"/>
  <c r="K63" i="15"/>
  <c r="K159" i="15"/>
  <c r="M131" i="1"/>
  <c r="J20" i="15"/>
  <c r="J63" i="15"/>
  <c r="J159" i="15"/>
  <c r="L131" i="1"/>
  <c r="I20" i="15"/>
  <c r="I63" i="15"/>
  <c r="K131" i="1"/>
  <c r="H20" i="15"/>
  <c r="H63" i="15"/>
  <c r="J131" i="1"/>
  <c r="G20" i="15"/>
  <c r="G63" i="15"/>
  <c r="I131" i="1"/>
  <c r="F20" i="15"/>
  <c r="F63" i="15"/>
  <c r="H131" i="1"/>
  <c r="E20" i="15"/>
  <c r="E63" i="15"/>
  <c r="G131" i="1"/>
  <c r="D20" i="15"/>
  <c r="D63" i="15"/>
  <c r="AQ130" i="1"/>
  <c r="AN19" i="15"/>
  <c r="AN62" i="15"/>
  <c r="AP130" i="1"/>
  <c r="AM19" i="15"/>
  <c r="AM62" i="15"/>
  <c r="AO130" i="1"/>
  <c r="AL19" i="15"/>
  <c r="AL62" i="15"/>
  <c r="AL158" i="15"/>
  <c r="AN130" i="1"/>
  <c r="AK19" i="15"/>
  <c r="AK62" i="15"/>
  <c r="AK158" i="15"/>
  <c r="AM130" i="1"/>
  <c r="AJ19" i="15"/>
  <c r="AJ62" i="15"/>
  <c r="AJ158" i="15"/>
  <c r="AL130" i="1"/>
  <c r="AI19" i="15"/>
  <c r="AI62" i="15"/>
  <c r="AK130" i="1"/>
  <c r="AH19" i="15"/>
  <c r="AH62" i="15"/>
  <c r="AH158" i="15"/>
  <c r="AJ130" i="1"/>
  <c r="AG19" i="15"/>
  <c r="AG62" i="15"/>
  <c r="AG158" i="15"/>
  <c r="AI130" i="1"/>
  <c r="AF19" i="15"/>
  <c r="AF62" i="15"/>
  <c r="AH130" i="1"/>
  <c r="AE19" i="15"/>
  <c r="AE62" i="15"/>
  <c r="AG130" i="1"/>
  <c r="AD19" i="15"/>
  <c r="AD62" i="15"/>
  <c r="AF130" i="1"/>
  <c r="AC19" i="15"/>
  <c r="AC62" i="15"/>
  <c r="AE130" i="1"/>
  <c r="AB19" i="15"/>
  <c r="AB62" i="15"/>
  <c r="AB158" i="15"/>
  <c r="AD130" i="1"/>
  <c r="AA19" i="15"/>
  <c r="AA62" i="15"/>
  <c r="AC130" i="1"/>
  <c r="Z19" i="15"/>
  <c r="Z62" i="15"/>
  <c r="AB130" i="1"/>
  <c r="Y19" i="15"/>
  <c r="Y62" i="15"/>
  <c r="AA130" i="1"/>
  <c r="X19" i="15"/>
  <c r="X62" i="15"/>
  <c r="Z130" i="1"/>
  <c r="W19" i="15"/>
  <c r="W62" i="15"/>
  <c r="Y130" i="1"/>
  <c r="V19" i="15"/>
  <c r="V62" i="15"/>
  <c r="X130" i="1"/>
  <c r="U19" i="15"/>
  <c r="U62" i="15"/>
  <c r="W130" i="1"/>
  <c r="T19" i="15"/>
  <c r="T62" i="15"/>
  <c r="V130" i="1"/>
  <c r="S19" i="15"/>
  <c r="S62" i="15"/>
  <c r="U130" i="1"/>
  <c r="R19" i="15"/>
  <c r="R62" i="15"/>
  <c r="T130" i="1"/>
  <c r="Q19" i="15"/>
  <c r="Q62" i="15"/>
  <c r="Q158" i="15"/>
  <c r="S130" i="1"/>
  <c r="P19" i="15"/>
  <c r="P62" i="15"/>
  <c r="R130" i="1"/>
  <c r="O19" i="15"/>
  <c r="O62" i="15"/>
  <c r="Q130" i="1"/>
  <c r="N19" i="15"/>
  <c r="N62" i="15"/>
  <c r="P130" i="1"/>
  <c r="M19" i="15"/>
  <c r="M62" i="15"/>
  <c r="O130" i="1"/>
  <c r="L19" i="15"/>
  <c r="L62" i="15"/>
  <c r="L158" i="15"/>
  <c r="N130" i="1"/>
  <c r="K19" i="15"/>
  <c r="K62" i="15"/>
  <c r="M130" i="1"/>
  <c r="J19" i="15"/>
  <c r="J62" i="15"/>
  <c r="L130" i="1"/>
  <c r="I19" i="15"/>
  <c r="I62" i="15"/>
  <c r="K130" i="1"/>
  <c r="H19" i="15"/>
  <c r="H62" i="15"/>
  <c r="J130" i="1"/>
  <c r="G19" i="15"/>
  <c r="G62" i="15"/>
  <c r="G158" i="15"/>
  <c r="I130" i="1"/>
  <c r="F19" i="15"/>
  <c r="F62" i="15"/>
  <c r="H130" i="1"/>
  <c r="E19" i="15"/>
  <c r="E62" i="15"/>
  <c r="E158" i="15"/>
  <c r="G130" i="1"/>
  <c r="D19" i="15"/>
  <c r="D62" i="15"/>
  <c r="D158" i="15"/>
  <c r="AL129" i="1"/>
  <c r="AI18" i="15"/>
  <c r="AI61" i="15"/>
  <c r="AK129" i="1"/>
  <c r="AH18" i="15"/>
  <c r="AH61" i="15"/>
  <c r="AJ129" i="1"/>
  <c r="AG18" i="15"/>
  <c r="AG61" i="15"/>
  <c r="AI129" i="1"/>
  <c r="AF18" i="15"/>
  <c r="AF61" i="15"/>
  <c r="AH129" i="1"/>
  <c r="AE18" i="15"/>
  <c r="AE61" i="15"/>
  <c r="AG129" i="1"/>
  <c r="AD18" i="15"/>
  <c r="AD61" i="15"/>
  <c r="AF129" i="1"/>
  <c r="AC18" i="15"/>
  <c r="AC61" i="15"/>
  <c r="AE129" i="1"/>
  <c r="AB18" i="15"/>
  <c r="AB61" i="15"/>
  <c r="AD129" i="1"/>
  <c r="AA18" i="15"/>
  <c r="AA61" i="15"/>
  <c r="AC129" i="1"/>
  <c r="Z18" i="15"/>
  <c r="Z61" i="15"/>
  <c r="Z157" i="15"/>
  <c r="AB129" i="1"/>
  <c r="Y18" i="15"/>
  <c r="Y61" i="15"/>
  <c r="Y157" i="15"/>
  <c r="AA129" i="1"/>
  <c r="X18" i="15"/>
  <c r="X61" i="15"/>
  <c r="Z129" i="1"/>
  <c r="W18" i="15"/>
  <c r="W61" i="15"/>
  <c r="W157" i="15"/>
  <c r="Y129" i="1"/>
  <c r="V18" i="15"/>
  <c r="V61" i="15"/>
  <c r="X129" i="1"/>
  <c r="U18" i="15"/>
  <c r="U61" i="15"/>
  <c r="W129" i="1"/>
  <c r="T18" i="15"/>
  <c r="T61" i="15"/>
  <c r="T157" i="15"/>
  <c r="V129" i="1"/>
  <c r="S18" i="15"/>
  <c r="S61" i="15"/>
  <c r="U129" i="1"/>
  <c r="R18" i="15"/>
  <c r="R61" i="15"/>
  <c r="T129" i="1"/>
  <c r="Q18" i="15"/>
  <c r="Q61" i="15"/>
  <c r="S129" i="1"/>
  <c r="P18" i="15"/>
  <c r="P61" i="15"/>
  <c r="R129" i="1"/>
  <c r="O18" i="15"/>
  <c r="O61" i="15"/>
  <c r="O157" i="15"/>
  <c r="Q129" i="1"/>
  <c r="N18" i="15"/>
  <c r="N61" i="15"/>
  <c r="P129" i="1"/>
  <c r="M18" i="15"/>
  <c r="M61" i="15"/>
  <c r="O129" i="1"/>
  <c r="L18" i="15"/>
  <c r="L61" i="15"/>
  <c r="N129" i="1"/>
  <c r="K18" i="15"/>
  <c r="K61" i="15"/>
  <c r="M129" i="1"/>
  <c r="J18" i="15"/>
  <c r="J61" i="15"/>
  <c r="L129" i="1"/>
  <c r="I18" i="15"/>
  <c r="I61" i="15"/>
  <c r="I157" i="15"/>
  <c r="K129" i="1"/>
  <c r="H18" i="15"/>
  <c r="H61" i="15"/>
  <c r="J129" i="1"/>
  <c r="G18" i="15"/>
  <c r="G61" i="15"/>
  <c r="I129" i="1"/>
  <c r="F18" i="15"/>
  <c r="F61" i="15"/>
  <c r="H129" i="1"/>
  <c r="E18" i="15"/>
  <c r="E61" i="15"/>
  <c r="G129" i="1"/>
  <c r="D18" i="15"/>
  <c r="D61" i="15"/>
  <c r="AL128" i="1"/>
  <c r="AI17" i="15"/>
  <c r="AI60" i="15"/>
  <c r="AK128" i="1"/>
  <c r="AH17" i="15"/>
  <c r="AH60" i="15"/>
  <c r="AJ128" i="1"/>
  <c r="AG17" i="15"/>
  <c r="AG60" i="15"/>
  <c r="AI128" i="1"/>
  <c r="AF17" i="15"/>
  <c r="AF60" i="15"/>
  <c r="AH128" i="1"/>
  <c r="AE17" i="15"/>
  <c r="AE60" i="15"/>
  <c r="AE156" i="15"/>
  <c r="AG128" i="1"/>
  <c r="AD17" i="15"/>
  <c r="AD60" i="15"/>
  <c r="AF128" i="1"/>
  <c r="AC17" i="15"/>
  <c r="AC60" i="15"/>
  <c r="AE128" i="1"/>
  <c r="AB17" i="15"/>
  <c r="AB60" i="15"/>
  <c r="AD128" i="1"/>
  <c r="AA17" i="15"/>
  <c r="AA60" i="15"/>
  <c r="AC128" i="1"/>
  <c r="Z17" i="15"/>
  <c r="Z60" i="15"/>
  <c r="AB128" i="1"/>
  <c r="Y17" i="15"/>
  <c r="Y60" i="15"/>
  <c r="AA128" i="1"/>
  <c r="X17" i="15"/>
  <c r="X60" i="15"/>
  <c r="Z128" i="1"/>
  <c r="W17" i="15"/>
  <c r="W60" i="15"/>
  <c r="Y128" i="1"/>
  <c r="V17" i="15"/>
  <c r="V60" i="15"/>
  <c r="X128" i="1"/>
  <c r="U17" i="15"/>
  <c r="U60" i="15"/>
  <c r="W128" i="1"/>
  <c r="T17" i="15"/>
  <c r="T60" i="15"/>
  <c r="V128" i="1"/>
  <c r="S17" i="15"/>
  <c r="S60" i="15"/>
  <c r="U128" i="1"/>
  <c r="R17" i="15"/>
  <c r="R60" i="15"/>
  <c r="R156" i="15"/>
  <c r="T128" i="1"/>
  <c r="Q17" i="15"/>
  <c r="Q60" i="15"/>
  <c r="S128" i="1"/>
  <c r="P17" i="15"/>
  <c r="P60" i="15"/>
  <c r="P156" i="15"/>
  <c r="R128" i="1"/>
  <c r="O17" i="15"/>
  <c r="O60" i="15"/>
  <c r="O156" i="15"/>
  <c r="Q128" i="1"/>
  <c r="N17" i="15"/>
  <c r="N60" i="15"/>
  <c r="P128" i="1"/>
  <c r="M17" i="15"/>
  <c r="M60" i="15"/>
  <c r="M156" i="15"/>
  <c r="O128" i="1"/>
  <c r="L17" i="15"/>
  <c r="L60" i="15"/>
  <c r="N128" i="1"/>
  <c r="K17" i="15"/>
  <c r="K60" i="15"/>
  <c r="M128" i="1"/>
  <c r="J17" i="15"/>
  <c r="J60" i="15"/>
  <c r="L128" i="1"/>
  <c r="I17" i="15"/>
  <c r="I60" i="15"/>
  <c r="K128" i="1"/>
  <c r="H17" i="15"/>
  <c r="H60" i="15"/>
  <c r="H156" i="15"/>
  <c r="J128" i="1"/>
  <c r="G17" i="15"/>
  <c r="G60" i="15"/>
  <c r="G156" i="15"/>
  <c r="I128" i="1"/>
  <c r="F17" i="15"/>
  <c r="F60" i="15"/>
  <c r="H128" i="1"/>
  <c r="E17" i="15"/>
  <c r="E60" i="15"/>
  <c r="E156" i="15"/>
  <c r="G128" i="1"/>
  <c r="D17" i="15"/>
  <c r="D60" i="15"/>
  <c r="AL127" i="1"/>
  <c r="AI16" i="15"/>
  <c r="AI59" i="15"/>
  <c r="AK127" i="1"/>
  <c r="AH16" i="15"/>
  <c r="AH59" i="15"/>
  <c r="AJ127" i="1"/>
  <c r="AG16" i="15"/>
  <c r="AG59" i="15"/>
  <c r="AG155" i="15"/>
  <c r="AI127" i="1"/>
  <c r="AF16" i="15"/>
  <c r="AF59" i="15"/>
  <c r="AF155" i="15"/>
  <c r="AH127" i="1"/>
  <c r="AE16" i="15"/>
  <c r="AE59" i="15"/>
  <c r="AG127" i="1"/>
  <c r="AD16" i="15"/>
  <c r="AD59" i="15"/>
  <c r="AF127" i="1"/>
  <c r="AC16" i="15"/>
  <c r="AC59" i="15"/>
  <c r="AE127" i="1"/>
  <c r="AB16" i="15"/>
  <c r="AB59" i="15"/>
  <c r="AD127" i="1"/>
  <c r="AA16" i="15"/>
  <c r="AA59" i="15"/>
  <c r="AA155" i="15"/>
  <c r="AC127" i="1"/>
  <c r="Z16" i="15"/>
  <c r="Z59" i="15"/>
  <c r="AB127" i="1"/>
  <c r="Y16" i="15"/>
  <c r="Y59" i="15"/>
  <c r="Y155" i="15"/>
  <c r="AA127" i="1"/>
  <c r="X16" i="15"/>
  <c r="X59" i="15"/>
  <c r="Z127" i="1"/>
  <c r="W16" i="15"/>
  <c r="W59" i="15"/>
  <c r="Y127" i="1"/>
  <c r="V16" i="15"/>
  <c r="V59" i="15"/>
  <c r="V155" i="15"/>
  <c r="X127" i="1"/>
  <c r="U16" i="15"/>
  <c r="U59" i="15"/>
  <c r="W127" i="1"/>
  <c r="T16" i="15"/>
  <c r="T59" i="15"/>
  <c r="T155" i="15"/>
  <c r="V127" i="1"/>
  <c r="S16" i="15"/>
  <c r="S59" i="15"/>
  <c r="U127" i="1"/>
  <c r="R16" i="15"/>
  <c r="R59" i="15"/>
  <c r="T127" i="1"/>
  <c r="Q16" i="15"/>
  <c r="Q59" i="15"/>
  <c r="S127" i="1"/>
  <c r="P16" i="15"/>
  <c r="P59" i="15"/>
  <c r="P155" i="15"/>
  <c r="R127" i="1"/>
  <c r="O16" i="15"/>
  <c r="O59" i="15"/>
  <c r="Q127" i="1"/>
  <c r="N16" i="15"/>
  <c r="N59" i="15"/>
  <c r="P127" i="1"/>
  <c r="M16" i="15"/>
  <c r="M59" i="15"/>
  <c r="O127" i="1"/>
  <c r="L16" i="15"/>
  <c r="L59" i="15"/>
  <c r="N127" i="1"/>
  <c r="K16" i="15"/>
  <c r="K59" i="15"/>
  <c r="M127" i="1"/>
  <c r="J16" i="15"/>
  <c r="J59" i="15"/>
  <c r="L127" i="1"/>
  <c r="I16" i="15"/>
  <c r="I59" i="15"/>
  <c r="I155" i="15"/>
  <c r="K127" i="1"/>
  <c r="H16" i="15"/>
  <c r="H59" i="15"/>
  <c r="J127" i="1"/>
  <c r="G16" i="15"/>
  <c r="G59" i="15"/>
  <c r="I127" i="1"/>
  <c r="F16" i="15"/>
  <c r="F59" i="15"/>
  <c r="F155" i="15"/>
  <c r="H127" i="1"/>
  <c r="E16" i="15"/>
  <c r="E59" i="15"/>
  <c r="G127" i="1"/>
  <c r="D16" i="15"/>
  <c r="D59" i="15"/>
  <c r="AL126" i="1"/>
  <c r="AI15" i="15"/>
  <c r="AI58" i="15"/>
  <c r="AK126" i="1"/>
  <c r="AH15" i="15"/>
  <c r="AH58" i="15"/>
  <c r="AJ126" i="1"/>
  <c r="AG15" i="15"/>
  <c r="AG58" i="15"/>
  <c r="AG154" i="15"/>
  <c r="AI126" i="1"/>
  <c r="AF15" i="15"/>
  <c r="AF58" i="15"/>
  <c r="AF154" i="15"/>
  <c r="AH126" i="1"/>
  <c r="AE15" i="15"/>
  <c r="AE58" i="15"/>
  <c r="AG126" i="1"/>
  <c r="AD15" i="15"/>
  <c r="AD58" i="15"/>
  <c r="AF126" i="1"/>
  <c r="AC15" i="15"/>
  <c r="AC58" i="15"/>
  <c r="AE126" i="1"/>
  <c r="AB15" i="15"/>
  <c r="AB58" i="15"/>
  <c r="AD126" i="1"/>
  <c r="AA15" i="15"/>
  <c r="AA58" i="15"/>
  <c r="AA154" i="15"/>
  <c r="AC126" i="1"/>
  <c r="Z15" i="15"/>
  <c r="Z58" i="15"/>
  <c r="AB126" i="1"/>
  <c r="Y15" i="15"/>
  <c r="Y58" i="15"/>
  <c r="AA126" i="1"/>
  <c r="X15" i="15"/>
  <c r="X58" i="15"/>
  <c r="Z126" i="1"/>
  <c r="W15" i="15"/>
  <c r="W58" i="15"/>
  <c r="Y126" i="1"/>
  <c r="V15" i="15"/>
  <c r="V58" i="15"/>
  <c r="V154" i="15"/>
  <c r="X126" i="1"/>
  <c r="U15" i="15"/>
  <c r="U58" i="15"/>
  <c r="W126" i="1"/>
  <c r="T15" i="15"/>
  <c r="T58" i="15"/>
  <c r="V126" i="1"/>
  <c r="S15" i="15"/>
  <c r="S58" i="15"/>
  <c r="U126" i="1"/>
  <c r="R15" i="15"/>
  <c r="R58" i="15"/>
  <c r="R154" i="15"/>
  <c r="T126" i="1"/>
  <c r="Q15" i="15"/>
  <c r="Q58" i="15"/>
  <c r="Q154" i="15"/>
  <c r="S126" i="1"/>
  <c r="P15" i="15"/>
  <c r="P58" i="15"/>
  <c r="P154" i="15"/>
  <c r="R126" i="1"/>
  <c r="O15" i="15"/>
  <c r="O58" i="15"/>
  <c r="Q126" i="1"/>
  <c r="N15" i="15"/>
  <c r="N58" i="15"/>
  <c r="P126" i="1"/>
  <c r="M15" i="15"/>
  <c r="M58" i="15"/>
  <c r="O126" i="1"/>
  <c r="L15" i="15"/>
  <c r="L58" i="15"/>
  <c r="N126" i="1"/>
  <c r="K15" i="15"/>
  <c r="K58" i="15"/>
  <c r="K154" i="15"/>
  <c r="M126" i="1"/>
  <c r="J15" i="15"/>
  <c r="J58" i="15"/>
  <c r="J154" i="15"/>
  <c r="L126" i="1"/>
  <c r="I15" i="15"/>
  <c r="I58" i="15"/>
  <c r="K126" i="1"/>
  <c r="H15" i="15"/>
  <c r="H58" i="15"/>
  <c r="H154" i="15"/>
  <c r="J126" i="1"/>
  <c r="G15" i="15"/>
  <c r="G58" i="15"/>
  <c r="I126" i="1"/>
  <c r="F15" i="15"/>
  <c r="F58" i="15"/>
  <c r="H126" i="1"/>
  <c r="E15" i="15"/>
  <c r="E58" i="15"/>
  <c r="G126" i="1"/>
  <c r="D15" i="15"/>
  <c r="D58" i="15"/>
  <c r="AQ125" i="1"/>
  <c r="AN14" i="15"/>
  <c r="AN57" i="15"/>
  <c r="AO125" i="1"/>
  <c r="AL14" i="15"/>
  <c r="AL57" i="15"/>
  <c r="AN125" i="1"/>
  <c r="AK14" i="15"/>
  <c r="AK57" i="15"/>
  <c r="AK153" i="15"/>
  <c r="AM125" i="1"/>
  <c r="AJ14" i="15"/>
  <c r="AJ57" i="15"/>
  <c r="AJ153" i="15"/>
  <c r="AL125" i="1"/>
  <c r="AI14" i="15"/>
  <c r="AI57" i="15"/>
  <c r="AK125" i="1"/>
  <c r="AH14" i="15"/>
  <c r="AH57" i="15"/>
  <c r="AJ125" i="1"/>
  <c r="AG14" i="15"/>
  <c r="AG57" i="15"/>
  <c r="AI125" i="1"/>
  <c r="AF14" i="15"/>
  <c r="AF57" i="15"/>
  <c r="AH125" i="1"/>
  <c r="AE14" i="15"/>
  <c r="AE57" i="15"/>
  <c r="AG125" i="1"/>
  <c r="AD14" i="15"/>
  <c r="AD57" i="15"/>
  <c r="AF125" i="1"/>
  <c r="AC14" i="15"/>
  <c r="AC57" i="15"/>
  <c r="AE125" i="1"/>
  <c r="AB14" i="15"/>
  <c r="AB57" i="15"/>
  <c r="AB153" i="15"/>
  <c r="AD125" i="1"/>
  <c r="AA14" i="15"/>
  <c r="AA57" i="15"/>
  <c r="AC125" i="1"/>
  <c r="Z14" i="15"/>
  <c r="Z57" i="15"/>
  <c r="Z153" i="15"/>
  <c r="AB125" i="1"/>
  <c r="Y14" i="15"/>
  <c r="Y57" i="15"/>
  <c r="AA125" i="1"/>
  <c r="X14" i="15"/>
  <c r="X57" i="15"/>
  <c r="X153" i="15"/>
  <c r="Z125" i="1"/>
  <c r="W14" i="15"/>
  <c r="W57" i="15"/>
  <c r="Y125" i="1"/>
  <c r="V14" i="15"/>
  <c r="V57" i="15"/>
  <c r="X125" i="1"/>
  <c r="U14" i="15"/>
  <c r="U57" i="15"/>
  <c r="U153" i="15"/>
  <c r="W125" i="1"/>
  <c r="T14" i="15"/>
  <c r="T57" i="15"/>
  <c r="V125" i="1"/>
  <c r="S14" i="15"/>
  <c r="S57" i="15"/>
  <c r="U125" i="1"/>
  <c r="R14" i="15"/>
  <c r="R57" i="15"/>
  <c r="T125" i="1"/>
  <c r="Q14" i="15"/>
  <c r="Q57" i="15"/>
  <c r="S125" i="1"/>
  <c r="P14" i="15"/>
  <c r="P57" i="15"/>
  <c r="R125" i="1"/>
  <c r="O14" i="15"/>
  <c r="O57" i="15"/>
  <c r="Q125" i="1"/>
  <c r="N14" i="15"/>
  <c r="N57" i="15"/>
  <c r="P125" i="1"/>
  <c r="M14" i="15"/>
  <c r="M57" i="15"/>
  <c r="M153" i="15"/>
  <c r="O125" i="1"/>
  <c r="L14" i="15"/>
  <c r="L57" i="15"/>
  <c r="L153" i="15"/>
  <c r="N125" i="1"/>
  <c r="K14" i="15"/>
  <c r="K57" i="15"/>
  <c r="M125" i="1"/>
  <c r="J14" i="15"/>
  <c r="J57" i="15"/>
  <c r="L125" i="1"/>
  <c r="I14" i="15"/>
  <c r="I57" i="15"/>
  <c r="K125" i="1"/>
  <c r="H14" i="15"/>
  <c r="H57" i="15"/>
  <c r="J125" i="1"/>
  <c r="G14" i="15"/>
  <c r="G57" i="15"/>
  <c r="I125" i="1"/>
  <c r="F14" i="15"/>
  <c r="F57" i="15"/>
  <c r="H125" i="1"/>
  <c r="E14" i="15"/>
  <c r="E57" i="15"/>
  <c r="E153" i="15"/>
  <c r="G125" i="1"/>
  <c r="D14" i="15"/>
  <c r="D57" i="15"/>
  <c r="D153" i="15"/>
  <c r="AQ124" i="1"/>
  <c r="AN13" i="15"/>
  <c r="AN56" i="15"/>
  <c r="AN152" i="15"/>
  <c r="AO124" i="1"/>
  <c r="AL13" i="15"/>
  <c r="AL56" i="15"/>
  <c r="AL152" i="15"/>
  <c r="AN124" i="1"/>
  <c r="AK13" i="15"/>
  <c r="AK56" i="15"/>
  <c r="AK152" i="15"/>
  <c r="AM124" i="1"/>
  <c r="AJ13" i="15"/>
  <c r="AJ56" i="15"/>
  <c r="AL124" i="1"/>
  <c r="AI13" i="15"/>
  <c r="AI56" i="15"/>
  <c r="AK124" i="1"/>
  <c r="AH13" i="15"/>
  <c r="AH56" i="15"/>
  <c r="AJ124" i="1"/>
  <c r="AG13" i="15"/>
  <c r="AG56" i="15"/>
  <c r="AI124" i="1"/>
  <c r="AF13" i="15"/>
  <c r="AF56" i="15"/>
  <c r="AF152" i="15"/>
  <c r="AH124" i="1"/>
  <c r="AE13" i="15"/>
  <c r="AE56" i="15"/>
  <c r="AG124" i="1"/>
  <c r="AD13" i="15"/>
  <c r="AD56" i="15"/>
  <c r="AF124" i="1"/>
  <c r="AC13" i="15"/>
  <c r="AC56" i="15"/>
  <c r="AE124" i="1"/>
  <c r="AB13" i="15"/>
  <c r="AB56" i="15"/>
  <c r="AD124" i="1"/>
  <c r="AA13" i="15"/>
  <c r="AA56" i="15"/>
  <c r="AA152" i="15"/>
  <c r="AC124" i="1"/>
  <c r="Z13" i="15"/>
  <c r="Z56" i="15"/>
  <c r="AB124" i="1"/>
  <c r="Y13" i="15"/>
  <c r="Y56" i="15"/>
  <c r="AA124" i="1"/>
  <c r="X13" i="15"/>
  <c r="X56" i="15"/>
  <c r="X152" i="15"/>
  <c r="Z124" i="1"/>
  <c r="W13" i="15"/>
  <c r="W56" i="15"/>
  <c r="W152" i="15"/>
  <c r="Y124" i="1"/>
  <c r="V13" i="15"/>
  <c r="V56" i="15"/>
  <c r="V152" i="15"/>
  <c r="X124" i="1"/>
  <c r="U13" i="15"/>
  <c r="U56" i="15"/>
  <c r="U152" i="15"/>
  <c r="W124" i="1"/>
  <c r="T13" i="15"/>
  <c r="T56" i="15"/>
  <c r="V124" i="1"/>
  <c r="S13" i="15"/>
  <c r="S56" i="15"/>
  <c r="U124" i="1"/>
  <c r="R13" i="15"/>
  <c r="R56" i="15"/>
  <c r="T124" i="1"/>
  <c r="Q13" i="15"/>
  <c r="Q56" i="15"/>
  <c r="S124" i="1"/>
  <c r="P13" i="15"/>
  <c r="P56" i="15"/>
  <c r="P152" i="15"/>
  <c r="R124" i="1"/>
  <c r="O13" i="15"/>
  <c r="O56" i="15"/>
  <c r="Q124" i="1"/>
  <c r="N13" i="15"/>
  <c r="N56" i="15"/>
  <c r="P124" i="1"/>
  <c r="M13" i="15"/>
  <c r="M56" i="15"/>
  <c r="O124" i="1"/>
  <c r="L13" i="15"/>
  <c r="L56" i="15"/>
  <c r="N124" i="1"/>
  <c r="K13" i="15"/>
  <c r="K56" i="15"/>
  <c r="K152" i="15"/>
  <c r="M124" i="1"/>
  <c r="J13" i="15"/>
  <c r="J56" i="15"/>
  <c r="L124" i="1"/>
  <c r="I13" i="15"/>
  <c r="I56" i="15"/>
  <c r="K124" i="1"/>
  <c r="H13" i="15"/>
  <c r="H56" i="15"/>
  <c r="H152" i="15"/>
  <c r="J124" i="1"/>
  <c r="G13" i="15"/>
  <c r="G56" i="15"/>
  <c r="G152" i="15"/>
  <c r="I124" i="1"/>
  <c r="F13" i="15"/>
  <c r="F56" i="15"/>
  <c r="H124" i="1"/>
  <c r="E13" i="15"/>
  <c r="E56" i="15"/>
  <c r="E152" i="15"/>
  <c r="G124" i="1"/>
  <c r="D13" i="15"/>
  <c r="D56" i="15"/>
  <c r="AQ123" i="1"/>
  <c r="AN12" i="15"/>
  <c r="AN55" i="15"/>
  <c r="AN151" i="15"/>
  <c r="AO123" i="1"/>
  <c r="AL12" i="15"/>
  <c r="AL55" i="15"/>
  <c r="AL151" i="15"/>
  <c r="AN123" i="1"/>
  <c r="AK12" i="15"/>
  <c r="AK55" i="15"/>
  <c r="AK151" i="15"/>
  <c r="AM123" i="1"/>
  <c r="AJ12" i="15"/>
  <c r="AJ55" i="15"/>
  <c r="AJ151" i="15"/>
  <c r="AL123" i="1"/>
  <c r="AI12" i="15"/>
  <c r="AI55" i="15"/>
  <c r="AI151" i="15"/>
  <c r="AK123" i="1"/>
  <c r="AH12" i="15"/>
  <c r="AH55" i="15"/>
  <c r="AJ123" i="1"/>
  <c r="AG12" i="15"/>
  <c r="AG55" i="15"/>
  <c r="AI123" i="1"/>
  <c r="AF12" i="15"/>
  <c r="AF55" i="15"/>
  <c r="AF151" i="15"/>
  <c r="AH123" i="1"/>
  <c r="AE12" i="15"/>
  <c r="AE55" i="15"/>
  <c r="AE98" i="15"/>
  <c r="AG123" i="1"/>
  <c r="AD12" i="15"/>
  <c r="AD55" i="15"/>
  <c r="AF123" i="1"/>
  <c r="AC12" i="15"/>
  <c r="AC55" i="15"/>
  <c r="AE123" i="1"/>
  <c r="AB12" i="15"/>
  <c r="AB55" i="15"/>
  <c r="AD123" i="1"/>
  <c r="AA12" i="15"/>
  <c r="AA55" i="15"/>
  <c r="AC123" i="1"/>
  <c r="Z12" i="15"/>
  <c r="Z55" i="15"/>
  <c r="AB123" i="1"/>
  <c r="Y12" i="15"/>
  <c r="Y55" i="15"/>
  <c r="AA123" i="1"/>
  <c r="X12" i="15"/>
  <c r="X55" i="15"/>
  <c r="Z123" i="1"/>
  <c r="W12" i="15"/>
  <c r="W55" i="15"/>
  <c r="W151" i="15"/>
  <c r="Y123" i="1"/>
  <c r="V12" i="15"/>
  <c r="V55" i="15"/>
  <c r="X123" i="1"/>
  <c r="U12" i="15"/>
  <c r="U55" i="15"/>
  <c r="W123" i="1"/>
  <c r="T12" i="15"/>
  <c r="T55" i="15"/>
  <c r="V123" i="1"/>
  <c r="S12" i="15"/>
  <c r="S55" i="15"/>
  <c r="S151" i="15"/>
  <c r="U123" i="1"/>
  <c r="R12" i="15"/>
  <c r="R55" i="15"/>
  <c r="R151" i="15"/>
  <c r="T123" i="1"/>
  <c r="Q12" i="15"/>
  <c r="Q55" i="15"/>
  <c r="S123" i="1"/>
  <c r="P12" i="15"/>
  <c r="P55" i="15"/>
  <c r="R123" i="1"/>
  <c r="O12" i="15"/>
  <c r="O55" i="15"/>
  <c r="O151" i="15"/>
  <c r="Q123" i="1"/>
  <c r="N12" i="15"/>
  <c r="N55" i="15"/>
  <c r="P123" i="1"/>
  <c r="M12" i="15"/>
  <c r="M55" i="15"/>
  <c r="M151" i="15"/>
  <c r="O123" i="1"/>
  <c r="L12" i="15"/>
  <c r="L55" i="15"/>
  <c r="N123" i="1"/>
  <c r="K12" i="15"/>
  <c r="K55" i="15"/>
  <c r="M123" i="1"/>
  <c r="J12" i="15"/>
  <c r="J55" i="15"/>
  <c r="L123" i="1"/>
  <c r="I12" i="15"/>
  <c r="I55" i="15"/>
  <c r="K123" i="1"/>
  <c r="H12" i="15"/>
  <c r="H55" i="15"/>
  <c r="J123" i="1"/>
  <c r="G12" i="15"/>
  <c r="G55" i="15"/>
  <c r="I123" i="1"/>
  <c r="F12" i="15"/>
  <c r="F55" i="15"/>
  <c r="H123" i="1"/>
  <c r="E12" i="15"/>
  <c r="E55" i="15"/>
  <c r="G123" i="1"/>
  <c r="D12" i="15"/>
  <c r="D55" i="15"/>
  <c r="AQ122" i="1"/>
  <c r="AN11" i="15"/>
  <c r="AN54" i="15"/>
  <c r="AO122" i="1"/>
  <c r="AL11" i="15"/>
  <c r="AL54" i="15"/>
  <c r="AL150" i="15"/>
  <c r="AN122" i="1"/>
  <c r="AK11" i="15"/>
  <c r="AK54" i="15"/>
  <c r="AK150" i="15"/>
  <c r="AM122" i="1"/>
  <c r="AJ11" i="15"/>
  <c r="AJ54" i="15"/>
  <c r="AJ150" i="15"/>
  <c r="AL122" i="1"/>
  <c r="AI11" i="15"/>
  <c r="AI54" i="15"/>
  <c r="AI150" i="15"/>
  <c r="AK122" i="1"/>
  <c r="AH11" i="15"/>
  <c r="AH54" i="15"/>
  <c r="AJ122" i="1"/>
  <c r="AG11" i="15"/>
  <c r="AG54" i="15"/>
  <c r="AI122" i="1"/>
  <c r="AF11" i="15"/>
  <c r="AF54" i="15"/>
  <c r="AH122" i="1"/>
  <c r="AE11" i="15"/>
  <c r="AE54" i="15"/>
  <c r="AE150" i="15"/>
  <c r="AG122" i="1"/>
  <c r="AD11" i="15"/>
  <c r="AD54" i="15"/>
  <c r="AF122" i="1"/>
  <c r="AC11" i="15"/>
  <c r="AC54" i="15"/>
  <c r="AE122" i="1"/>
  <c r="AB11" i="15"/>
  <c r="AB54" i="15"/>
  <c r="AD122" i="1"/>
  <c r="AA11" i="15"/>
  <c r="AA54" i="15"/>
  <c r="AC122" i="1"/>
  <c r="Z11" i="15"/>
  <c r="Z54" i="15"/>
  <c r="AB122" i="1"/>
  <c r="Y11" i="15"/>
  <c r="Y54" i="15"/>
  <c r="Y150" i="15"/>
  <c r="AA122" i="1"/>
  <c r="X11" i="15"/>
  <c r="X54" i="15"/>
  <c r="X150" i="15"/>
  <c r="Z122" i="1"/>
  <c r="W11" i="15"/>
  <c r="W54" i="15"/>
  <c r="Y122" i="1"/>
  <c r="V11" i="15"/>
  <c r="V54" i="15"/>
  <c r="V150" i="15"/>
  <c r="X122" i="1"/>
  <c r="U11" i="15"/>
  <c r="U54" i="15"/>
  <c r="W122" i="1"/>
  <c r="T11" i="15"/>
  <c r="T54" i="15"/>
  <c r="V122" i="1"/>
  <c r="S11" i="15"/>
  <c r="S54" i="15"/>
  <c r="S150" i="15"/>
  <c r="U122" i="1"/>
  <c r="R11" i="15"/>
  <c r="R54" i="15"/>
  <c r="T122" i="1"/>
  <c r="Q11" i="15"/>
  <c r="Q54" i="15"/>
  <c r="S122" i="1"/>
  <c r="P11" i="15"/>
  <c r="P54" i="15"/>
  <c r="R122" i="1"/>
  <c r="O11" i="15"/>
  <c r="O54" i="15"/>
  <c r="O150" i="15"/>
  <c r="Q122" i="1"/>
  <c r="N11" i="15"/>
  <c r="N54" i="15"/>
  <c r="P122" i="1"/>
  <c r="M11" i="15"/>
  <c r="M54" i="15"/>
  <c r="M150" i="15"/>
  <c r="O122" i="1"/>
  <c r="L11" i="15"/>
  <c r="L54" i="15"/>
  <c r="N122" i="1"/>
  <c r="K11" i="15"/>
  <c r="K54" i="15"/>
  <c r="M122" i="1"/>
  <c r="J11" i="15"/>
  <c r="J54" i="15"/>
  <c r="L122" i="1"/>
  <c r="I11" i="15"/>
  <c r="I54" i="15"/>
  <c r="I150" i="15"/>
  <c r="K122" i="1"/>
  <c r="H11" i="15"/>
  <c r="H54" i="15"/>
  <c r="H150" i="15"/>
  <c r="J122" i="1"/>
  <c r="G11" i="15"/>
  <c r="G54" i="15"/>
  <c r="G150" i="15"/>
  <c r="I122" i="1"/>
  <c r="F11" i="15"/>
  <c r="F54" i="15"/>
  <c r="H122" i="1"/>
  <c r="E11" i="15"/>
  <c r="E54" i="15"/>
  <c r="G122" i="1"/>
  <c r="D11" i="15"/>
  <c r="D54" i="15"/>
  <c r="AQ121" i="1"/>
  <c r="AN10" i="15"/>
  <c r="AN53" i="15"/>
  <c r="AN149" i="15"/>
  <c r="AP121" i="1"/>
  <c r="AM10" i="15"/>
  <c r="AM53" i="15"/>
  <c r="AO121" i="1"/>
  <c r="AL10" i="15"/>
  <c r="AL53" i="15"/>
  <c r="AN121" i="1"/>
  <c r="AK10" i="15"/>
  <c r="AK53" i="15"/>
  <c r="AK149" i="15"/>
  <c r="AM121" i="1"/>
  <c r="AJ10" i="15"/>
  <c r="AJ53" i="15"/>
  <c r="AJ149" i="15"/>
  <c r="AL121" i="1"/>
  <c r="AI10" i="15"/>
  <c r="AI53" i="15"/>
  <c r="AK121" i="1"/>
  <c r="AH10" i="15"/>
  <c r="AH53" i="15"/>
  <c r="AJ121" i="1"/>
  <c r="AG10" i="15"/>
  <c r="AG53" i="15"/>
  <c r="AI121" i="1"/>
  <c r="AF10" i="15"/>
  <c r="AF53" i="15"/>
  <c r="AH121" i="1"/>
  <c r="AE10" i="15"/>
  <c r="AE53" i="15"/>
  <c r="AE149" i="15"/>
  <c r="AG121" i="1"/>
  <c r="AD10" i="15"/>
  <c r="AD53" i="15"/>
  <c r="AF121" i="1"/>
  <c r="AC10" i="15"/>
  <c r="AC53" i="15"/>
  <c r="AE121" i="1"/>
  <c r="AB10" i="15"/>
  <c r="AB53" i="15"/>
  <c r="AD121" i="1"/>
  <c r="AA10" i="15"/>
  <c r="AA53" i="15"/>
  <c r="AA149" i="15"/>
  <c r="AC121" i="1"/>
  <c r="Z10" i="15"/>
  <c r="Z53" i="15"/>
  <c r="Z149" i="15"/>
  <c r="AB121" i="1"/>
  <c r="Y10" i="15"/>
  <c r="Y53" i="15"/>
  <c r="AA121" i="1"/>
  <c r="X10" i="15"/>
  <c r="X53" i="15"/>
  <c r="Z121" i="1"/>
  <c r="W10" i="15"/>
  <c r="W53" i="15"/>
  <c r="Y121" i="1"/>
  <c r="V10" i="15"/>
  <c r="V53" i="15"/>
  <c r="X121" i="1"/>
  <c r="U10" i="15"/>
  <c r="U53" i="15"/>
  <c r="W121" i="1"/>
  <c r="T10" i="15"/>
  <c r="T53" i="15"/>
  <c r="V121" i="1"/>
  <c r="S10" i="15"/>
  <c r="S53" i="15"/>
  <c r="U121" i="1"/>
  <c r="R10" i="15"/>
  <c r="R53" i="15"/>
  <c r="T121" i="1"/>
  <c r="Q10" i="15"/>
  <c r="Q53" i="15"/>
  <c r="S121" i="1"/>
  <c r="P10" i="15"/>
  <c r="P53" i="15"/>
  <c r="R121" i="1"/>
  <c r="O10" i="15"/>
  <c r="O53" i="15"/>
  <c r="Q121" i="1"/>
  <c r="N10" i="15"/>
  <c r="N53" i="15"/>
  <c r="P121" i="1"/>
  <c r="M10" i="15"/>
  <c r="M53" i="15"/>
  <c r="O121" i="1"/>
  <c r="L10" i="15"/>
  <c r="L53" i="15"/>
  <c r="N121" i="1"/>
  <c r="K10" i="15"/>
  <c r="K53" i="15"/>
  <c r="M121" i="1"/>
  <c r="J10" i="15"/>
  <c r="J53" i="15"/>
  <c r="J149" i="15"/>
  <c r="L121" i="1"/>
  <c r="I10" i="15"/>
  <c r="I53" i="15"/>
  <c r="I149" i="15"/>
  <c r="K121" i="1"/>
  <c r="H10" i="15"/>
  <c r="H53" i="15"/>
  <c r="J121" i="1"/>
  <c r="G10" i="15"/>
  <c r="G53" i="15"/>
  <c r="I121" i="1"/>
  <c r="F10" i="15"/>
  <c r="F53" i="15"/>
  <c r="F149" i="15"/>
  <c r="H121" i="1"/>
  <c r="E10" i="15"/>
  <c r="E53" i="15"/>
  <c r="G121" i="1"/>
  <c r="D10" i="15"/>
  <c r="D53" i="15"/>
  <c r="AQ120" i="1"/>
  <c r="AN9" i="15"/>
  <c r="AN52" i="15"/>
  <c r="AN148" i="15"/>
  <c r="AP120" i="1"/>
  <c r="AM9" i="15"/>
  <c r="AM52" i="15"/>
  <c r="AO120" i="1"/>
  <c r="AL9" i="15"/>
  <c r="AL52" i="15"/>
  <c r="AL148" i="15"/>
  <c r="AN120" i="1"/>
  <c r="AK9" i="15"/>
  <c r="AK52" i="15"/>
  <c r="AK148" i="15"/>
  <c r="AM120" i="1"/>
  <c r="AJ9" i="15"/>
  <c r="AJ52" i="15"/>
  <c r="AJ148" i="15"/>
  <c r="AJ185" i="15"/>
  <c r="AL120" i="1"/>
  <c r="AI9" i="15"/>
  <c r="AI52" i="15"/>
  <c r="AK120" i="1"/>
  <c r="AH9" i="15"/>
  <c r="AH52" i="15"/>
  <c r="AJ120" i="1"/>
  <c r="AG9" i="15"/>
  <c r="AG52" i="15"/>
  <c r="AI120" i="1"/>
  <c r="AF9" i="15"/>
  <c r="AF52" i="15"/>
  <c r="AH120" i="1"/>
  <c r="AE9" i="15"/>
  <c r="AE52" i="15"/>
  <c r="AE148" i="15"/>
  <c r="AG120" i="1"/>
  <c r="AD9" i="15"/>
  <c r="AD52" i="15"/>
  <c r="AF120" i="1"/>
  <c r="AC9" i="15"/>
  <c r="AC52" i="15"/>
  <c r="AE120" i="1"/>
  <c r="AB9" i="15"/>
  <c r="AB52" i="15"/>
  <c r="AD120" i="1"/>
  <c r="AA9" i="15"/>
  <c r="AA52" i="15"/>
  <c r="AC120" i="1"/>
  <c r="Z9" i="15"/>
  <c r="Z52" i="15"/>
  <c r="AB120" i="1"/>
  <c r="Y9" i="15"/>
  <c r="Y52" i="15"/>
  <c r="Y148" i="15"/>
  <c r="AA120" i="1"/>
  <c r="X9" i="15"/>
  <c r="X52" i="15"/>
  <c r="Z120" i="1"/>
  <c r="W9" i="15"/>
  <c r="W52" i="15"/>
  <c r="Y120" i="1"/>
  <c r="V9" i="15"/>
  <c r="V52" i="15"/>
  <c r="X120" i="1"/>
  <c r="U9" i="15"/>
  <c r="U52" i="15"/>
  <c r="U148" i="15"/>
  <c r="W120" i="1"/>
  <c r="T9" i="15"/>
  <c r="T52" i="15"/>
  <c r="T148" i="15"/>
  <c r="V120" i="1"/>
  <c r="S9" i="15"/>
  <c r="S52" i="15"/>
  <c r="U120" i="1"/>
  <c r="R9" i="15"/>
  <c r="R52" i="15"/>
  <c r="T120" i="1"/>
  <c r="Q9" i="15"/>
  <c r="Q52" i="15"/>
  <c r="S120" i="1"/>
  <c r="P9" i="15"/>
  <c r="P52" i="15"/>
  <c r="R120" i="1"/>
  <c r="O9" i="15"/>
  <c r="O52" i="15"/>
  <c r="O148" i="15"/>
  <c r="Q120" i="1"/>
  <c r="N9" i="15"/>
  <c r="N52" i="15"/>
  <c r="N148" i="15"/>
  <c r="P120" i="1"/>
  <c r="M9" i="15"/>
  <c r="M52" i="15"/>
  <c r="O120" i="1"/>
  <c r="L9" i="15"/>
  <c r="L52" i="15"/>
  <c r="N120" i="1"/>
  <c r="K9" i="15"/>
  <c r="K52" i="15"/>
  <c r="M120" i="1"/>
  <c r="J9" i="15"/>
  <c r="J52" i="15"/>
  <c r="L120" i="1"/>
  <c r="I9" i="15"/>
  <c r="I52" i="15"/>
  <c r="I148" i="15"/>
  <c r="K120" i="1"/>
  <c r="H9" i="15"/>
  <c r="H52" i="15"/>
  <c r="J120" i="1"/>
  <c r="G9" i="15"/>
  <c r="G52" i="15"/>
  <c r="I120" i="1"/>
  <c r="F9" i="15"/>
  <c r="F52" i="15"/>
  <c r="H120" i="1"/>
  <c r="E9" i="15"/>
  <c r="E52" i="15"/>
  <c r="E148" i="15"/>
  <c r="G120" i="1"/>
  <c r="D9" i="15"/>
  <c r="D52" i="15"/>
  <c r="AQ119" i="1"/>
  <c r="AN8" i="15"/>
  <c r="AN51" i="15"/>
  <c r="AP119" i="1"/>
  <c r="AM8" i="15"/>
  <c r="AM51" i="15"/>
  <c r="AO119" i="1"/>
  <c r="AL8" i="15"/>
  <c r="AL51" i="15"/>
  <c r="AN119" i="1"/>
  <c r="AK8" i="15"/>
  <c r="AK51" i="15"/>
  <c r="AK147" i="15"/>
  <c r="AM119" i="1"/>
  <c r="AJ8" i="15"/>
  <c r="AJ51" i="15"/>
  <c r="AJ147" i="15"/>
  <c r="AL119" i="1"/>
  <c r="AI8" i="15"/>
  <c r="AI51" i="15"/>
  <c r="AK119" i="1"/>
  <c r="AH8" i="15"/>
  <c r="AH51" i="15"/>
  <c r="AJ119" i="1"/>
  <c r="AG8" i="15"/>
  <c r="AG51" i="15"/>
  <c r="AG147" i="15"/>
  <c r="AI119" i="1"/>
  <c r="AF8" i="15"/>
  <c r="AF51" i="15"/>
  <c r="AH119" i="1"/>
  <c r="AE8" i="15"/>
  <c r="AE51" i="15"/>
  <c r="AE147" i="15"/>
  <c r="AF119" i="1"/>
  <c r="AC8" i="15"/>
  <c r="AC51" i="15"/>
  <c r="AE119" i="1"/>
  <c r="AB8" i="15"/>
  <c r="AB51" i="15"/>
  <c r="AD119" i="1"/>
  <c r="AA8" i="15"/>
  <c r="AA51" i="15"/>
  <c r="AC119" i="1"/>
  <c r="Z8" i="15"/>
  <c r="Z51" i="15"/>
  <c r="AB119" i="1"/>
  <c r="Y8" i="15"/>
  <c r="Y51" i="15"/>
  <c r="AA119" i="1"/>
  <c r="X8" i="15"/>
  <c r="X51" i="15"/>
  <c r="Z119" i="1"/>
  <c r="W8" i="15"/>
  <c r="W51" i="15"/>
  <c r="Y119" i="1"/>
  <c r="V8" i="15"/>
  <c r="V51" i="15"/>
  <c r="X119" i="1"/>
  <c r="U8" i="15"/>
  <c r="U51" i="15"/>
  <c r="W119" i="1"/>
  <c r="T8" i="15"/>
  <c r="T51" i="15"/>
  <c r="T147" i="15"/>
  <c r="V119" i="1"/>
  <c r="S8" i="15"/>
  <c r="S51" i="15"/>
  <c r="U119" i="1"/>
  <c r="R8" i="15"/>
  <c r="R51" i="15"/>
  <c r="T119" i="1"/>
  <c r="Q8" i="15"/>
  <c r="Q51" i="15"/>
  <c r="Q147" i="15"/>
  <c r="S119" i="1"/>
  <c r="P8" i="15"/>
  <c r="P51" i="15"/>
  <c r="P147" i="15"/>
  <c r="R119" i="1"/>
  <c r="O8" i="15"/>
  <c r="O51" i="15"/>
  <c r="O147" i="15"/>
  <c r="Q119" i="1"/>
  <c r="N8" i="15"/>
  <c r="N51" i="15"/>
  <c r="N147" i="15"/>
  <c r="P119" i="1"/>
  <c r="M8" i="15"/>
  <c r="M51" i="15"/>
  <c r="O119" i="1"/>
  <c r="L8" i="15"/>
  <c r="L51" i="15"/>
  <c r="N119" i="1"/>
  <c r="K8" i="15"/>
  <c r="K51" i="15"/>
  <c r="M119" i="1"/>
  <c r="J8" i="15"/>
  <c r="J51" i="15"/>
  <c r="L119" i="1"/>
  <c r="I8" i="15"/>
  <c r="I51" i="15"/>
  <c r="K119" i="1"/>
  <c r="H8" i="15"/>
  <c r="H51" i="15"/>
  <c r="J119" i="1"/>
  <c r="G8" i="15"/>
  <c r="G51" i="15"/>
  <c r="G147" i="15"/>
  <c r="I119" i="1"/>
  <c r="F8" i="15"/>
  <c r="F51" i="15"/>
  <c r="F147" i="15"/>
  <c r="H119" i="1"/>
  <c r="E8" i="15"/>
  <c r="E51" i="15"/>
  <c r="G119" i="1"/>
  <c r="D8" i="15"/>
  <c r="D51" i="15"/>
  <c r="AQ118" i="1"/>
  <c r="AN7" i="15"/>
  <c r="AN50" i="15"/>
  <c r="AN146" i="15"/>
  <c r="AP118" i="1"/>
  <c r="AM7" i="15"/>
  <c r="AM50" i="15"/>
  <c r="AM146" i="15"/>
  <c r="AO118" i="1"/>
  <c r="AL7" i="15"/>
  <c r="AL50" i="15"/>
  <c r="AN118" i="1"/>
  <c r="AK7" i="15"/>
  <c r="AK50" i="15"/>
  <c r="AK146" i="15"/>
  <c r="AM118" i="1"/>
  <c r="AJ7" i="15"/>
  <c r="AJ50" i="15"/>
  <c r="AJ146" i="15"/>
  <c r="AL118" i="1"/>
  <c r="AI7" i="15"/>
  <c r="AI50" i="15"/>
  <c r="AK118" i="1"/>
  <c r="AH7" i="15"/>
  <c r="AH50" i="15"/>
  <c r="AJ118" i="1"/>
  <c r="AG7" i="15"/>
  <c r="AG50" i="15"/>
  <c r="AI118" i="1"/>
  <c r="AF7" i="15"/>
  <c r="AF50" i="15"/>
  <c r="AF146" i="15"/>
  <c r="AH118" i="1"/>
  <c r="AE7" i="15"/>
  <c r="AE50" i="15"/>
  <c r="AG118" i="1"/>
  <c r="AD7" i="15"/>
  <c r="AD50" i="15"/>
  <c r="AD146" i="15"/>
  <c r="AF118" i="1"/>
  <c r="AC7" i="15"/>
  <c r="AC50" i="15"/>
  <c r="AC146" i="15"/>
  <c r="AE118" i="1"/>
  <c r="AB7" i="15"/>
  <c r="AB50" i="15"/>
  <c r="AD118" i="1"/>
  <c r="AA7" i="15"/>
  <c r="AA50" i="15"/>
  <c r="AC118" i="1"/>
  <c r="Z7" i="15"/>
  <c r="Z50" i="15"/>
  <c r="AB118" i="1"/>
  <c r="Y7" i="15"/>
  <c r="Y50" i="15"/>
  <c r="AA118" i="1"/>
  <c r="X7" i="15"/>
  <c r="X50" i="15"/>
  <c r="X146" i="15"/>
  <c r="Z118" i="1"/>
  <c r="W7" i="15"/>
  <c r="W50" i="15"/>
  <c r="Y118" i="1"/>
  <c r="V7" i="15"/>
  <c r="V50" i="15"/>
  <c r="X118" i="1"/>
  <c r="U7" i="15"/>
  <c r="U50" i="15"/>
  <c r="W118" i="1"/>
  <c r="T7" i="15"/>
  <c r="T50" i="15"/>
  <c r="V118" i="1"/>
  <c r="S7" i="15"/>
  <c r="S50" i="15"/>
  <c r="U118" i="1"/>
  <c r="R7" i="15"/>
  <c r="R50" i="15"/>
  <c r="T118" i="1"/>
  <c r="Q7" i="15"/>
  <c r="Q50" i="15"/>
  <c r="S118" i="1"/>
  <c r="P7" i="15"/>
  <c r="P50" i="15"/>
  <c r="R118" i="1"/>
  <c r="O7" i="15"/>
  <c r="O50" i="15"/>
  <c r="Q118" i="1"/>
  <c r="N7" i="15"/>
  <c r="N50" i="15"/>
  <c r="N146" i="15"/>
  <c r="P118" i="1"/>
  <c r="M7" i="15"/>
  <c r="M50" i="15"/>
  <c r="M146" i="15"/>
  <c r="O118" i="1"/>
  <c r="L7" i="15"/>
  <c r="L50" i="15"/>
  <c r="N118" i="1"/>
  <c r="K7" i="15"/>
  <c r="K50" i="15"/>
  <c r="M118" i="1"/>
  <c r="J7" i="15"/>
  <c r="J50" i="15"/>
  <c r="L118" i="1"/>
  <c r="I7" i="15"/>
  <c r="I50" i="15"/>
  <c r="I146" i="15"/>
  <c r="K118" i="1"/>
  <c r="H7" i="15"/>
  <c r="H50" i="15"/>
  <c r="H146" i="15"/>
  <c r="J118" i="1"/>
  <c r="G7" i="15"/>
  <c r="G50" i="15"/>
  <c r="I118" i="1"/>
  <c r="F7" i="15"/>
  <c r="F50" i="15"/>
  <c r="H118" i="1"/>
  <c r="E7" i="15"/>
  <c r="E50" i="15"/>
  <c r="G118" i="1"/>
  <c r="D7" i="15"/>
  <c r="D50" i="15"/>
  <c r="AL117" i="1"/>
  <c r="AI6" i="15"/>
  <c r="AI49" i="15"/>
  <c r="AI145" i="15"/>
  <c r="AK117" i="1"/>
  <c r="AH6" i="15"/>
  <c r="AH49" i="15"/>
  <c r="AJ117" i="1"/>
  <c r="AG6" i="15"/>
  <c r="AG49" i="15"/>
  <c r="AI117" i="1"/>
  <c r="AF6" i="15"/>
  <c r="AF49" i="15"/>
  <c r="AH117" i="1"/>
  <c r="AE6" i="15"/>
  <c r="AE49" i="15"/>
  <c r="AG117" i="1"/>
  <c r="AD6" i="15"/>
  <c r="AD49" i="15"/>
  <c r="AF117" i="1"/>
  <c r="AC6" i="15"/>
  <c r="AC49" i="15"/>
  <c r="AE117" i="1"/>
  <c r="AB6" i="15"/>
  <c r="AB49" i="15"/>
  <c r="AD117" i="1"/>
  <c r="AA6" i="15"/>
  <c r="AA49" i="15"/>
  <c r="AC117" i="1"/>
  <c r="Z6" i="15"/>
  <c r="Z49" i="15"/>
  <c r="AB117" i="1"/>
  <c r="Y6" i="15"/>
  <c r="Y49" i="15"/>
  <c r="AA117" i="1"/>
  <c r="X6" i="15"/>
  <c r="X49" i="15"/>
  <c r="Z117" i="1"/>
  <c r="W6" i="15"/>
  <c r="W49" i="15"/>
  <c r="Y117" i="1"/>
  <c r="V6" i="15"/>
  <c r="V49" i="15"/>
  <c r="V145" i="15"/>
  <c r="X117" i="1"/>
  <c r="U6" i="15"/>
  <c r="U49" i="15"/>
  <c r="U145" i="15"/>
  <c r="W117" i="1"/>
  <c r="T6" i="15"/>
  <c r="T49" i="15"/>
  <c r="T145" i="15"/>
  <c r="V117" i="1"/>
  <c r="S6" i="15"/>
  <c r="S49" i="15"/>
  <c r="S145" i="15"/>
  <c r="U117" i="1"/>
  <c r="R6" i="15"/>
  <c r="R49" i="15"/>
  <c r="T117" i="1"/>
  <c r="Q6" i="15"/>
  <c r="Q49" i="15"/>
  <c r="S117" i="1"/>
  <c r="P6" i="15"/>
  <c r="P49" i="15"/>
  <c r="R117" i="1"/>
  <c r="O6" i="15"/>
  <c r="O49" i="15"/>
  <c r="Q117" i="1"/>
  <c r="N6" i="15"/>
  <c r="N49" i="15"/>
  <c r="P117" i="1"/>
  <c r="M6" i="15"/>
  <c r="M49" i="15"/>
  <c r="O117" i="1"/>
  <c r="L6" i="15"/>
  <c r="L49" i="15"/>
  <c r="N117" i="1"/>
  <c r="K6" i="15"/>
  <c r="K49" i="15"/>
  <c r="M117" i="1"/>
  <c r="J6" i="15"/>
  <c r="J49" i="15"/>
  <c r="L117" i="1"/>
  <c r="I6" i="15"/>
  <c r="I49" i="15"/>
  <c r="I145" i="15"/>
  <c r="K117" i="1"/>
  <c r="H6" i="15"/>
  <c r="H49" i="15"/>
  <c r="J117" i="1"/>
  <c r="G6" i="15"/>
  <c r="G49" i="15"/>
  <c r="I117" i="1"/>
  <c r="F6" i="15"/>
  <c r="F49" i="15"/>
  <c r="H117" i="1"/>
  <c r="E6" i="15"/>
  <c r="E49" i="15"/>
  <c r="G117" i="1"/>
  <c r="D6" i="15"/>
  <c r="D49" i="15"/>
  <c r="D145" i="15"/>
  <c r="AL116" i="1"/>
  <c r="AI5" i="15"/>
  <c r="AI48" i="15"/>
  <c r="AI144" i="15"/>
  <c r="AK116" i="1"/>
  <c r="AH5" i="15"/>
  <c r="AH48" i="15"/>
  <c r="AJ116" i="1"/>
  <c r="AG5" i="15"/>
  <c r="AG48" i="15"/>
  <c r="AI116" i="1"/>
  <c r="AF5" i="15"/>
  <c r="AF48" i="15"/>
  <c r="AH116" i="1"/>
  <c r="AE5" i="15"/>
  <c r="AE48" i="15"/>
  <c r="AG116" i="1"/>
  <c r="AD5" i="15"/>
  <c r="AD48" i="15"/>
  <c r="AF116" i="1"/>
  <c r="AC5" i="15"/>
  <c r="AC48" i="15"/>
  <c r="AE116" i="1"/>
  <c r="AB5" i="15"/>
  <c r="AB48" i="15"/>
  <c r="AD116" i="1"/>
  <c r="AA5" i="15"/>
  <c r="AA48" i="15"/>
  <c r="AA144" i="15"/>
  <c r="AC116" i="1"/>
  <c r="Z5" i="15"/>
  <c r="Z48" i="15"/>
  <c r="AB116" i="1"/>
  <c r="Y5" i="15"/>
  <c r="Y48" i="15"/>
  <c r="AA116" i="1"/>
  <c r="X5" i="15"/>
  <c r="X48" i="15"/>
  <c r="Z116" i="1"/>
  <c r="W5" i="15"/>
  <c r="W48" i="15"/>
  <c r="Y116" i="1"/>
  <c r="V5" i="15"/>
  <c r="V48" i="15"/>
  <c r="X116" i="1"/>
  <c r="U5" i="15"/>
  <c r="U48" i="15"/>
  <c r="W116" i="1"/>
  <c r="T5" i="15"/>
  <c r="T48" i="15"/>
  <c r="V116" i="1"/>
  <c r="S5" i="15"/>
  <c r="S48" i="15"/>
  <c r="U116" i="1"/>
  <c r="R5" i="15"/>
  <c r="R48" i="15"/>
  <c r="T116" i="1"/>
  <c r="Q5" i="15"/>
  <c r="Q48" i="15"/>
  <c r="S116" i="1"/>
  <c r="P5" i="15"/>
  <c r="P48" i="15"/>
  <c r="R116" i="1"/>
  <c r="O5" i="15"/>
  <c r="O48" i="15"/>
  <c r="Q116" i="1"/>
  <c r="N5" i="15"/>
  <c r="N48" i="15"/>
  <c r="N144" i="15"/>
  <c r="P116" i="1"/>
  <c r="M5" i="15"/>
  <c r="M48" i="15"/>
  <c r="M144" i="15"/>
  <c r="O116" i="1"/>
  <c r="L5" i="15"/>
  <c r="L48" i="15"/>
  <c r="N116" i="1"/>
  <c r="K5" i="15"/>
  <c r="K48" i="15"/>
  <c r="M116" i="1"/>
  <c r="J5" i="15"/>
  <c r="J48" i="15"/>
  <c r="L116" i="1"/>
  <c r="I5" i="15"/>
  <c r="I48" i="15"/>
  <c r="I144" i="15"/>
  <c r="K116" i="1"/>
  <c r="H5" i="15"/>
  <c r="H48" i="15"/>
  <c r="J116" i="1"/>
  <c r="G5" i="15"/>
  <c r="G48" i="15"/>
  <c r="I116" i="1"/>
  <c r="F5" i="15"/>
  <c r="F48" i="15"/>
  <c r="F144" i="15"/>
  <c r="H116" i="1"/>
  <c r="E5" i="15"/>
  <c r="E48" i="15"/>
  <c r="G116" i="1"/>
  <c r="D5" i="15"/>
  <c r="D48" i="15"/>
  <c r="AQ115" i="1"/>
  <c r="AN4" i="15"/>
  <c r="AN47" i="15"/>
  <c r="AN143" i="15"/>
  <c r="AO115" i="1"/>
  <c r="AL4" i="15"/>
  <c r="AL47" i="15"/>
  <c r="AN115" i="1"/>
  <c r="AK4" i="15"/>
  <c r="AK47" i="15"/>
  <c r="AK143" i="15"/>
  <c r="AM115" i="1"/>
  <c r="AJ4" i="15"/>
  <c r="AJ47" i="15"/>
  <c r="AJ143" i="15"/>
  <c r="AL115" i="1"/>
  <c r="AI4" i="15"/>
  <c r="AI47" i="15"/>
  <c r="AK115" i="1"/>
  <c r="AH4" i="15"/>
  <c r="AH47" i="15"/>
  <c r="AJ115" i="1"/>
  <c r="AG4" i="15"/>
  <c r="AG47" i="15"/>
  <c r="AI115" i="1"/>
  <c r="AF4" i="15"/>
  <c r="AF47" i="15"/>
  <c r="AH115" i="1"/>
  <c r="AE4" i="15"/>
  <c r="AE47" i="15"/>
  <c r="AE143" i="15"/>
  <c r="AG115" i="1"/>
  <c r="AD4" i="15"/>
  <c r="AD47" i="15"/>
  <c r="AF115" i="1"/>
  <c r="AC4" i="15"/>
  <c r="AC47" i="15"/>
  <c r="AC143" i="15"/>
  <c r="AE115" i="1"/>
  <c r="AB4" i="15"/>
  <c r="AB47" i="15"/>
  <c r="AD115" i="1"/>
  <c r="AA4" i="15"/>
  <c r="AA47" i="15"/>
  <c r="AC115" i="1"/>
  <c r="Z4" i="15"/>
  <c r="Z47" i="15"/>
  <c r="AB115" i="1"/>
  <c r="Y4" i="15"/>
  <c r="Y47" i="15"/>
  <c r="AA115" i="1"/>
  <c r="X4" i="15"/>
  <c r="X47" i="15"/>
  <c r="Z115" i="1"/>
  <c r="W4" i="15"/>
  <c r="W47" i="15"/>
  <c r="W143" i="15"/>
  <c r="Y115" i="1"/>
  <c r="V4" i="15"/>
  <c r="V47" i="15"/>
  <c r="X115" i="1"/>
  <c r="U4" i="15"/>
  <c r="U47" i="15"/>
  <c r="W115" i="1"/>
  <c r="T4" i="15"/>
  <c r="T47" i="15"/>
  <c r="V115" i="1"/>
  <c r="S4" i="15"/>
  <c r="S47" i="15"/>
  <c r="U115" i="1"/>
  <c r="R4" i="15"/>
  <c r="R47" i="15"/>
  <c r="T115" i="1"/>
  <c r="Q4" i="15"/>
  <c r="Q47" i="15"/>
  <c r="S115" i="1"/>
  <c r="P4" i="15"/>
  <c r="P47" i="15"/>
  <c r="R115" i="1"/>
  <c r="O4" i="15"/>
  <c r="O47" i="15"/>
  <c r="Q115" i="1"/>
  <c r="N4" i="15"/>
  <c r="N47" i="15"/>
  <c r="P115" i="1"/>
  <c r="M4" i="15"/>
  <c r="M47" i="15"/>
  <c r="O115" i="1"/>
  <c r="L4" i="15"/>
  <c r="L47" i="15"/>
  <c r="N115" i="1"/>
  <c r="K4" i="15"/>
  <c r="K47" i="15"/>
  <c r="M115" i="1"/>
  <c r="J4" i="15"/>
  <c r="J47" i="15"/>
  <c r="L115" i="1"/>
  <c r="I4" i="15"/>
  <c r="I47" i="15"/>
  <c r="K115" i="1"/>
  <c r="H4" i="15"/>
  <c r="H47" i="15"/>
  <c r="H143" i="15"/>
  <c r="J115" i="1"/>
  <c r="G4" i="15"/>
  <c r="G47" i="15"/>
  <c r="G143" i="15"/>
  <c r="I115" i="1"/>
  <c r="F4" i="15"/>
  <c r="F47" i="15"/>
  <c r="H115" i="1"/>
  <c r="E4" i="15"/>
  <c r="E47" i="15"/>
  <c r="G115" i="1"/>
  <c r="D4" i="15"/>
  <c r="D47" i="15"/>
  <c r="AQ114" i="1"/>
  <c r="AN3" i="15"/>
  <c r="AN46" i="15"/>
  <c r="AO114" i="1"/>
  <c r="AL3" i="15"/>
  <c r="AL46" i="15"/>
  <c r="AL142" i="15"/>
  <c r="AN114" i="1"/>
  <c r="AK3" i="15"/>
  <c r="AK46" i="15"/>
  <c r="AK142" i="15"/>
  <c r="AL114" i="1"/>
  <c r="AI3" i="15"/>
  <c r="AI46" i="15"/>
  <c r="AK114" i="1"/>
  <c r="AH3" i="15"/>
  <c r="AH46" i="15"/>
  <c r="AJ114" i="1"/>
  <c r="AG3" i="15"/>
  <c r="AG46" i="15"/>
  <c r="AI114" i="1"/>
  <c r="AF3" i="15"/>
  <c r="AF46" i="15"/>
  <c r="AH114" i="1"/>
  <c r="AE3" i="15"/>
  <c r="AE46" i="15"/>
  <c r="AG114" i="1"/>
  <c r="AD3" i="15"/>
  <c r="AD46" i="15"/>
  <c r="AF114" i="1"/>
  <c r="AC3" i="15"/>
  <c r="AC46" i="15"/>
  <c r="AE114" i="1"/>
  <c r="AB3" i="15"/>
  <c r="AB46" i="15"/>
  <c r="AB142" i="15"/>
  <c r="AD114" i="1"/>
  <c r="AA3" i="15"/>
  <c r="AA46" i="15"/>
  <c r="AC114" i="1"/>
  <c r="Z3" i="15"/>
  <c r="Z46" i="15"/>
  <c r="AB114" i="1"/>
  <c r="Y3" i="15"/>
  <c r="Y46" i="15"/>
  <c r="Y142" i="15"/>
  <c r="AA114" i="1"/>
  <c r="X3" i="15"/>
  <c r="X46" i="15"/>
  <c r="Z114" i="1"/>
  <c r="W3" i="15"/>
  <c r="W46" i="15"/>
  <c r="W142" i="15"/>
  <c r="Y114" i="1"/>
  <c r="V3" i="15"/>
  <c r="V46" i="15"/>
  <c r="X114" i="1"/>
  <c r="U3" i="15"/>
  <c r="U46" i="15"/>
  <c r="W114" i="1"/>
  <c r="T3" i="15"/>
  <c r="T46" i="15"/>
  <c r="V114" i="1"/>
  <c r="S3" i="15"/>
  <c r="S46" i="15"/>
  <c r="U114" i="1"/>
  <c r="R3" i="15"/>
  <c r="R46" i="15"/>
  <c r="T114" i="1"/>
  <c r="Q3" i="15"/>
  <c r="Q46" i="15"/>
  <c r="S114" i="1"/>
  <c r="P3" i="15"/>
  <c r="P46" i="15"/>
  <c r="R114" i="1"/>
  <c r="O3" i="15"/>
  <c r="O46" i="15"/>
  <c r="Q114" i="1"/>
  <c r="N3" i="15"/>
  <c r="N46" i="15"/>
  <c r="P114" i="1"/>
  <c r="M3" i="15"/>
  <c r="M46" i="15"/>
  <c r="O114" i="1"/>
  <c r="L3" i="15"/>
  <c r="L46" i="15"/>
  <c r="L142" i="15"/>
  <c r="N114" i="1"/>
  <c r="K3" i="15"/>
  <c r="K46" i="15"/>
  <c r="M114" i="1"/>
  <c r="J3" i="15"/>
  <c r="J46" i="15"/>
  <c r="L114" i="1"/>
  <c r="I3" i="15"/>
  <c r="I46" i="15"/>
  <c r="K114" i="1"/>
  <c r="H3" i="15"/>
  <c r="H46" i="15"/>
  <c r="J114" i="1"/>
  <c r="G3" i="15"/>
  <c r="G46" i="15"/>
  <c r="I114" i="1"/>
  <c r="F3" i="15"/>
  <c r="F46" i="15"/>
  <c r="H114" i="1"/>
  <c r="E3" i="15"/>
  <c r="E46" i="15"/>
  <c r="G114" i="1"/>
  <c r="D3" i="15"/>
  <c r="D46" i="15"/>
  <c r="AL35" i="1"/>
  <c r="AI41" i="15"/>
  <c r="AI84" i="15"/>
  <c r="AQ21" i="2"/>
  <c r="AP21" i="2"/>
  <c r="AQ20" i="2"/>
  <c r="AR40" i="2"/>
  <c r="AP20" i="2"/>
  <c r="AQ40" i="2"/>
  <c r="AQ19" i="2"/>
  <c r="AR39" i="2"/>
  <c r="AP19" i="2"/>
  <c r="AQ39" i="2"/>
  <c r="AQ18" i="2"/>
  <c r="AR38" i="2"/>
  <c r="AP18" i="2"/>
  <c r="AQ38" i="2"/>
  <c r="AQ17" i="2"/>
  <c r="AQ16" i="2"/>
  <c r="AP16" i="2"/>
  <c r="AQ36" i="2"/>
  <c r="AQ15" i="2"/>
  <c r="AR35" i="2"/>
  <c r="AP15" i="2"/>
  <c r="AQ35" i="2"/>
  <c r="AQ14" i="2"/>
  <c r="AR34" i="2"/>
  <c r="AP14" i="2"/>
  <c r="AQ34" i="2"/>
  <c r="AQ13" i="2"/>
  <c r="AR33" i="2"/>
  <c r="AP13" i="2"/>
  <c r="AQ33" i="2"/>
  <c r="AQ12" i="2"/>
  <c r="AR32" i="2"/>
  <c r="AP12" i="2"/>
  <c r="AQ32" i="2"/>
  <c r="AQ11" i="2"/>
  <c r="AR31" i="2"/>
  <c r="AP11" i="2"/>
  <c r="AQ31" i="2"/>
  <c r="AQ10" i="2"/>
  <c r="AR30" i="2"/>
  <c r="AP10" i="2"/>
  <c r="AQ30" i="2"/>
  <c r="AQ9" i="2"/>
  <c r="AP9" i="2"/>
  <c r="AQ8" i="2"/>
  <c r="AR28" i="2"/>
  <c r="AP8" i="2"/>
  <c r="AQ28" i="2"/>
  <c r="AQ7" i="2"/>
  <c r="AR27" i="2"/>
  <c r="AP7" i="2"/>
  <c r="AQ27" i="2"/>
  <c r="AQ6" i="2"/>
  <c r="AP6" i="2"/>
  <c r="AQ26" i="2"/>
  <c r="AQ5" i="2"/>
  <c r="AR25" i="2"/>
  <c r="AQ25" i="2"/>
  <c r="AN21" i="2"/>
  <c r="AO41" i="2"/>
  <c r="AN20" i="2"/>
  <c r="AO40" i="2"/>
  <c r="AN19" i="2"/>
  <c r="AO39" i="2"/>
  <c r="AN18" i="2"/>
  <c r="AO38" i="2"/>
  <c r="AN17" i="2"/>
  <c r="AO37" i="2"/>
  <c r="AN16" i="2"/>
  <c r="AO36" i="2"/>
  <c r="AN15" i="2"/>
  <c r="AO35" i="2"/>
  <c r="AN14" i="2"/>
  <c r="AO34" i="2"/>
  <c r="AK179" i="15"/>
  <c r="AK191" i="15"/>
  <c r="AK218" i="15"/>
  <c r="AN13" i="2"/>
  <c r="AO33" i="2"/>
  <c r="AN12" i="2"/>
  <c r="AN11" i="2"/>
  <c r="AO31" i="2"/>
  <c r="AN10" i="2"/>
  <c r="AO30" i="2"/>
  <c r="AN9" i="2"/>
  <c r="AO29" i="2"/>
  <c r="AN8" i="2"/>
  <c r="AO28" i="2"/>
  <c r="AN7" i="2"/>
  <c r="AN6" i="2"/>
  <c r="AO26" i="2"/>
  <c r="AN5" i="2"/>
  <c r="AO21" i="2"/>
  <c r="AO20" i="2"/>
  <c r="AP40" i="2"/>
  <c r="AO19" i="2"/>
  <c r="AP39" i="2"/>
  <c r="AO18" i="2"/>
  <c r="AP38" i="2"/>
  <c r="AO17" i="2"/>
  <c r="AP37" i="2"/>
  <c r="AO16" i="2"/>
  <c r="AP36" i="2"/>
  <c r="AO15" i="2"/>
  <c r="AP35" i="2"/>
  <c r="AO14" i="2"/>
  <c r="AP34" i="2"/>
  <c r="AO13" i="2"/>
  <c r="AP33" i="2"/>
  <c r="AO12" i="2"/>
  <c r="AP32" i="2"/>
  <c r="AO11" i="2"/>
  <c r="AP31" i="2"/>
  <c r="AO10" i="2"/>
  <c r="AP30" i="2"/>
  <c r="AO9" i="2"/>
  <c r="AP29" i="2"/>
  <c r="AO8" i="2"/>
  <c r="AP28" i="2"/>
  <c r="AO7" i="2"/>
  <c r="AP27" i="2"/>
  <c r="AO6" i="2"/>
  <c r="AP26" i="2"/>
  <c r="AO5" i="2"/>
  <c r="AM21" i="2"/>
  <c r="AN41" i="2"/>
  <c r="AM20" i="2"/>
  <c r="AN40" i="2"/>
  <c r="AM19" i="2"/>
  <c r="AN39" i="2"/>
  <c r="AM18" i="2"/>
  <c r="AN38" i="2"/>
  <c r="AM17" i="2"/>
  <c r="AM15" i="2"/>
  <c r="AN35" i="2"/>
  <c r="AM14" i="2"/>
  <c r="AN34" i="2"/>
  <c r="AM13" i="2"/>
  <c r="AN33" i="2"/>
  <c r="AM12" i="2"/>
  <c r="AN32" i="2"/>
  <c r="AM11" i="2"/>
  <c r="AN31" i="2"/>
  <c r="AM10" i="2"/>
  <c r="AN30" i="2"/>
  <c r="AM8" i="2"/>
  <c r="AM7" i="2"/>
  <c r="AN27" i="2"/>
  <c r="AM5" i="2"/>
  <c r="AN25" i="2"/>
  <c r="AN18" i="5"/>
  <c r="AN35" i="5"/>
  <c r="AN17" i="5"/>
  <c r="AN34" i="5"/>
  <c r="AN15" i="5"/>
  <c r="AN32" i="5"/>
  <c r="AN14" i="5"/>
  <c r="AN31" i="5"/>
  <c r="AN12" i="5"/>
  <c r="AN29" i="5"/>
  <c r="AR102" i="2"/>
  <c r="AM102" i="2"/>
  <c r="AL102" i="2"/>
  <c r="AK102" i="2"/>
  <c r="AJ102" i="2"/>
  <c r="AI102" i="2"/>
  <c r="AH102" i="2"/>
  <c r="AG102" i="2"/>
  <c r="AF102" i="2"/>
  <c r="AB169" i="15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H169" i="15"/>
  <c r="K102" i="2"/>
  <c r="J102" i="2"/>
  <c r="F169" i="15"/>
  <c r="I102" i="2"/>
  <c r="H102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Q168" i="15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AM100" i="2"/>
  <c r="AL100" i="2"/>
  <c r="AH167" i="15"/>
  <c r="AK100" i="2"/>
  <c r="AG167" i="15"/>
  <c r="AJ100" i="2"/>
  <c r="AF167" i="15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R167" i="15"/>
  <c r="U100" i="2"/>
  <c r="T100" i="2"/>
  <c r="S100" i="2"/>
  <c r="R100" i="2"/>
  <c r="Q100" i="2"/>
  <c r="P100" i="2"/>
  <c r="O100" i="2"/>
  <c r="N100" i="2"/>
  <c r="J167" i="15"/>
  <c r="M100" i="2"/>
  <c r="L100" i="2"/>
  <c r="K100" i="2"/>
  <c r="J100" i="2"/>
  <c r="I100" i="2"/>
  <c r="H100" i="2"/>
  <c r="AQ99" i="2"/>
  <c r="AP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D166" i="15"/>
  <c r="AQ98" i="2"/>
  <c r="AQ106" i="2"/>
  <c r="AN98" i="2"/>
  <c r="AN106" i="2"/>
  <c r="AM98" i="2"/>
  <c r="AM106" i="2"/>
  <c r="AL98" i="2"/>
  <c r="AL106" i="2"/>
  <c r="AK98" i="2"/>
  <c r="AK106" i="2"/>
  <c r="AJ98" i="2"/>
  <c r="AJ106" i="2"/>
  <c r="AI98" i="2"/>
  <c r="AI106" i="2"/>
  <c r="AH98" i="2"/>
  <c r="AH106" i="2"/>
  <c r="AG98" i="2"/>
  <c r="AG106" i="2"/>
  <c r="AF98" i="2"/>
  <c r="AF106" i="2"/>
  <c r="AE98" i="2"/>
  <c r="AE106" i="2"/>
  <c r="AD98" i="2"/>
  <c r="AD106" i="2"/>
  <c r="AC98" i="2"/>
  <c r="AC106" i="2"/>
  <c r="AB98" i="2"/>
  <c r="AB106" i="2"/>
  <c r="AA98" i="2"/>
  <c r="AA106" i="2"/>
  <c r="Z98" i="2"/>
  <c r="Z106" i="2"/>
  <c r="Y98" i="2"/>
  <c r="Y106" i="2"/>
  <c r="U165" i="15"/>
  <c r="X98" i="2"/>
  <c r="X106" i="2"/>
  <c r="W98" i="2"/>
  <c r="W106" i="2"/>
  <c r="V98" i="2"/>
  <c r="V106" i="2"/>
  <c r="U98" i="2"/>
  <c r="U106" i="2"/>
  <c r="T98" i="2"/>
  <c r="T106" i="2"/>
  <c r="S98" i="2"/>
  <c r="S106" i="2"/>
  <c r="R98" i="2"/>
  <c r="R106" i="2"/>
  <c r="Q98" i="2"/>
  <c r="Q106" i="2"/>
  <c r="P98" i="2"/>
  <c r="P106" i="2"/>
  <c r="O98" i="2"/>
  <c r="O106" i="2"/>
  <c r="N98" i="2"/>
  <c r="N106" i="2"/>
  <c r="M98" i="2"/>
  <c r="M106" i="2"/>
  <c r="L98" i="2"/>
  <c r="L106" i="2"/>
  <c r="K98" i="2"/>
  <c r="K106" i="2"/>
  <c r="J98" i="2"/>
  <c r="J106" i="2"/>
  <c r="I98" i="2"/>
  <c r="I106" i="2"/>
  <c r="H98" i="2"/>
  <c r="H106" i="2"/>
  <c r="AR97" i="2"/>
  <c r="AR105" i="2"/>
  <c r="AO97" i="2"/>
  <c r="AO105" i="2"/>
  <c r="AN97" i="2"/>
  <c r="AN105" i="2"/>
  <c r="AM97" i="2"/>
  <c r="AM105" i="2"/>
  <c r="AL97" i="2"/>
  <c r="AL105" i="2"/>
  <c r="AK97" i="2"/>
  <c r="AK105" i="2"/>
  <c r="AJ97" i="2"/>
  <c r="AJ105" i="2"/>
  <c r="AI97" i="2"/>
  <c r="AI105" i="2"/>
  <c r="AH97" i="2"/>
  <c r="AH105" i="2"/>
  <c r="AD164" i="15"/>
  <c r="AG97" i="2"/>
  <c r="AG105" i="2"/>
  <c r="AF97" i="2"/>
  <c r="AF105" i="2"/>
  <c r="AE97" i="2"/>
  <c r="AE105" i="2"/>
  <c r="AD97" i="2"/>
  <c r="AD105" i="2"/>
  <c r="AC97" i="2"/>
  <c r="AC105" i="2"/>
  <c r="AB97" i="2"/>
  <c r="AB105" i="2"/>
  <c r="AA97" i="2"/>
  <c r="AA105" i="2"/>
  <c r="Z97" i="2"/>
  <c r="Z105" i="2"/>
  <c r="Y97" i="2"/>
  <c r="Y105" i="2"/>
  <c r="X97" i="2"/>
  <c r="X105" i="2"/>
  <c r="W97" i="2"/>
  <c r="W105" i="2"/>
  <c r="V97" i="2"/>
  <c r="V105" i="2"/>
  <c r="U97" i="2"/>
  <c r="U105" i="2"/>
  <c r="T97" i="2"/>
  <c r="T105" i="2"/>
  <c r="S97" i="2"/>
  <c r="S105" i="2"/>
  <c r="R97" i="2"/>
  <c r="R105" i="2"/>
  <c r="Q97" i="2"/>
  <c r="Q105" i="2"/>
  <c r="P97" i="2"/>
  <c r="P105" i="2"/>
  <c r="O97" i="2"/>
  <c r="O105" i="2"/>
  <c r="N97" i="2"/>
  <c r="N105" i="2"/>
  <c r="M97" i="2"/>
  <c r="M105" i="2"/>
  <c r="L97" i="2"/>
  <c r="L105" i="2"/>
  <c r="H164" i="15"/>
  <c r="K97" i="2"/>
  <c r="K105" i="2"/>
  <c r="J97" i="2"/>
  <c r="J105" i="2"/>
  <c r="I97" i="2"/>
  <c r="I105" i="2"/>
  <c r="H97" i="2"/>
  <c r="H105" i="2"/>
  <c r="AP96" i="2"/>
  <c r="AP104" i="2"/>
  <c r="AM96" i="2"/>
  <c r="AM104" i="2"/>
  <c r="AL96" i="2"/>
  <c r="AL104" i="2"/>
  <c r="AK96" i="2"/>
  <c r="AK104" i="2"/>
  <c r="AJ96" i="2"/>
  <c r="AJ104" i="2"/>
  <c r="AI96" i="2"/>
  <c r="AI104" i="2"/>
  <c r="AH96" i="2"/>
  <c r="AH104" i="2"/>
  <c r="AG96" i="2"/>
  <c r="AG104" i="2"/>
  <c r="AC171" i="15"/>
  <c r="AF96" i="2"/>
  <c r="AF104" i="2"/>
  <c r="AE96" i="2"/>
  <c r="AA163" i="15"/>
  <c r="AD96" i="2"/>
  <c r="AD104" i="2"/>
  <c r="AC96" i="2"/>
  <c r="AC104" i="2"/>
  <c r="Y163" i="15"/>
  <c r="AB96" i="2"/>
  <c r="AB104" i="2"/>
  <c r="AA96" i="2"/>
  <c r="AA104" i="2"/>
  <c r="Z96" i="2"/>
  <c r="Z104" i="2"/>
  <c r="Y96" i="2"/>
  <c r="Y104" i="2"/>
  <c r="X96" i="2"/>
  <c r="X104" i="2"/>
  <c r="W96" i="2"/>
  <c r="W104" i="2"/>
  <c r="V96" i="2"/>
  <c r="V104" i="2"/>
  <c r="U96" i="2"/>
  <c r="U104" i="2"/>
  <c r="T96" i="2"/>
  <c r="T104" i="2"/>
  <c r="S96" i="2"/>
  <c r="S104" i="2"/>
  <c r="R96" i="2"/>
  <c r="R104" i="2"/>
  <c r="Q96" i="2"/>
  <c r="Q104" i="2"/>
  <c r="P96" i="2"/>
  <c r="P104" i="2"/>
  <c r="O96" i="2"/>
  <c r="O104" i="2"/>
  <c r="N96" i="2"/>
  <c r="N104" i="2"/>
  <c r="M96" i="2"/>
  <c r="M104" i="2"/>
  <c r="L96" i="2"/>
  <c r="L104" i="2"/>
  <c r="K96" i="2"/>
  <c r="K104" i="2"/>
  <c r="J96" i="2"/>
  <c r="J104" i="2"/>
  <c r="I96" i="2"/>
  <c r="I104" i="2"/>
  <c r="E163" i="15"/>
  <c r="H96" i="2"/>
  <c r="H104" i="2"/>
  <c r="AM95" i="2"/>
  <c r="AM103" i="2"/>
  <c r="AL95" i="2"/>
  <c r="AL103" i="2"/>
  <c r="AK95" i="2"/>
  <c r="AK103" i="2"/>
  <c r="AJ95" i="2"/>
  <c r="AJ103" i="2"/>
  <c r="AI95" i="2"/>
  <c r="AI103" i="2"/>
  <c r="AH95" i="2"/>
  <c r="AH103" i="2"/>
  <c r="AG95" i="2"/>
  <c r="AG103" i="2"/>
  <c r="AF95" i="2"/>
  <c r="AF103" i="2"/>
  <c r="AE95" i="2"/>
  <c r="AE103" i="2"/>
  <c r="AD95" i="2"/>
  <c r="AD103" i="2"/>
  <c r="AC95" i="2"/>
  <c r="AC103" i="2"/>
  <c r="AB95" i="2"/>
  <c r="AB103" i="2"/>
  <c r="AA95" i="2"/>
  <c r="AA103" i="2"/>
  <c r="Z95" i="2"/>
  <c r="Z103" i="2"/>
  <c r="Y95" i="2"/>
  <c r="Y103" i="2"/>
  <c r="X95" i="2"/>
  <c r="X103" i="2"/>
  <c r="W95" i="2"/>
  <c r="W103" i="2"/>
  <c r="V95" i="2"/>
  <c r="V103" i="2"/>
  <c r="U95" i="2"/>
  <c r="U103" i="2"/>
  <c r="T95" i="2"/>
  <c r="T103" i="2"/>
  <c r="S95" i="2"/>
  <c r="S103" i="2"/>
  <c r="R95" i="2"/>
  <c r="R103" i="2"/>
  <c r="Q95" i="2"/>
  <c r="Q103" i="2"/>
  <c r="P95" i="2"/>
  <c r="P103" i="2"/>
  <c r="O95" i="2"/>
  <c r="O103" i="2"/>
  <c r="N95" i="2"/>
  <c r="N103" i="2"/>
  <c r="M95" i="2"/>
  <c r="M103" i="2"/>
  <c r="L95" i="2"/>
  <c r="L103" i="2"/>
  <c r="K95" i="2"/>
  <c r="K103" i="2"/>
  <c r="J95" i="2"/>
  <c r="J103" i="2"/>
  <c r="I95" i="2"/>
  <c r="I103" i="2"/>
  <c r="H95" i="2"/>
  <c r="H103" i="2"/>
  <c r="AQ94" i="2"/>
  <c r="AN94" i="2"/>
  <c r="AM94" i="2"/>
  <c r="AL94" i="2"/>
  <c r="AK94" i="2"/>
  <c r="AJ94" i="2"/>
  <c r="AI94" i="2"/>
  <c r="AH94" i="2"/>
  <c r="AG94" i="2"/>
  <c r="AC161" i="15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M161" i="15"/>
  <c r="P94" i="2"/>
  <c r="O94" i="2"/>
  <c r="K161" i="15"/>
  <c r="N94" i="2"/>
  <c r="M94" i="2"/>
  <c r="L94" i="2"/>
  <c r="K94" i="2"/>
  <c r="J94" i="2"/>
  <c r="F161" i="15"/>
  <c r="I94" i="2"/>
  <c r="H94" i="2"/>
  <c r="AN93" i="2"/>
  <c r="AM93" i="2"/>
  <c r="AL93" i="2"/>
  <c r="AK93" i="2"/>
  <c r="AJ93" i="2"/>
  <c r="AI93" i="2"/>
  <c r="AH93" i="2"/>
  <c r="AD160" i="15"/>
  <c r="AG93" i="2"/>
  <c r="AC160" i="15"/>
  <c r="AF93" i="2"/>
  <c r="AE93" i="2"/>
  <c r="AD93" i="2"/>
  <c r="AC93" i="2"/>
  <c r="AB93" i="2"/>
  <c r="X160" i="15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I160" i="15"/>
  <c r="L93" i="2"/>
  <c r="H160" i="15"/>
  <c r="K93" i="2"/>
  <c r="J93" i="2"/>
  <c r="I93" i="2"/>
  <c r="H93" i="2"/>
  <c r="AP92" i="2"/>
  <c r="AM92" i="2"/>
  <c r="AL92" i="2"/>
  <c r="AK92" i="2"/>
  <c r="AJ92" i="2"/>
  <c r="AI92" i="2"/>
  <c r="AH92" i="2"/>
  <c r="AG92" i="2"/>
  <c r="AF92" i="2"/>
  <c r="AE92" i="2"/>
  <c r="AA159" i="15"/>
  <c r="AD92" i="2"/>
  <c r="Z159" i="15"/>
  <c r="AC92" i="2"/>
  <c r="AB92" i="2"/>
  <c r="AA92" i="2"/>
  <c r="Z92" i="2"/>
  <c r="Y92" i="2"/>
  <c r="U159" i="15"/>
  <c r="X92" i="2"/>
  <c r="T159" i="15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E159" i="15"/>
  <c r="H92" i="2"/>
  <c r="G92" i="2"/>
  <c r="AQ91" i="2"/>
  <c r="AM158" i="15"/>
  <c r="AP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U158" i="15"/>
  <c r="X91" i="2"/>
  <c r="T158" i="15"/>
  <c r="W91" i="2"/>
  <c r="V91" i="2"/>
  <c r="R158" i="15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AN90" i="2"/>
  <c r="AM90" i="2"/>
  <c r="AL90" i="2"/>
  <c r="AK90" i="2"/>
  <c r="AJ90" i="2"/>
  <c r="AF157" i="15"/>
  <c r="AI90" i="2"/>
  <c r="AE157" i="15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P157" i="15"/>
  <c r="S90" i="2"/>
  <c r="R90" i="2"/>
  <c r="Q90" i="2"/>
  <c r="P90" i="2"/>
  <c r="O90" i="2"/>
  <c r="N90" i="2"/>
  <c r="M90" i="2"/>
  <c r="L90" i="2"/>
  <c r="K90" i="2"/>
  <c r="G157" i="15"/>
  <c r="J90" i="2"/>
  <c r="I90" i="2"/>
  <c r="H90" i="2"/>
  <c r="AM89" i="2"/>
  <c r="AL89" i="2"/>
  <c r="AK89" i="2"/>
  <c r="AJ89" i="2"/>
  <c r="AI89" i="2"/>
  <c r="AH89" i="2"/>
  <c r="AG89" i="2"/>
  <c r="AC156" i="15"/>
  <c r="AF89" i="2"/>
  <c r="AE89" i="2"/>
  <c r="AD89" i="2"/>
  <c r="AC89" i="2"/>
  <c r="AB89" i="2"/>
  <c r="X156" i="15"/>
  <c r="AA89" i="2"/>
  <c r="W156" i="15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AO88" i="2"/>
  <c r="AM88" i="2"/>
  <c r="AL88" i="2"/>
  <c r="AK88" i="2"/>
  <c r="AJ88" i="2"/>
  <c r="AI88" i="2"/>
  <c r="AH88" i="2"/>
  <c r="AD155" i="15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Q155" i="15"/>
  <c r="T88" i="2"/>
  <c r="S88" i="2"/>
  <c r="R88" i="2"/>
  <c r="N155" i="15"/>
  <c r="Q88" i="2"/>
  <c r="P88" i="2"/>
  <c r="O88" i="2"/>
  <c r="N88" i="2"/>
  <c r="M88" i="2"/>
  <c r="L88" i="2"/>
  <c r="H155" i="15"/>
  <c r="K88" i="2"/>
  <c r="J88" i="2"/>
  <c r="I88" i="2"/>
  <c r="H88" i="2"/>
  <c r="AQ87" i="2"/>
  <c r="AM87" i="2"/>
  <c r="AL87" i="2"/>
  <c r="AK87" i="2"/>
  <c r="AJ87" i="2"/>
  <c r="AI87" i="2"/>
  <c r="AH87" i="2"/>
  <c r="AG87" i="2"/>
  <c r="AF87" i="2"/>
  <c r="AE87" i="2"/>
  <c r="AD87" i="2"/>
  <c r="Z154" i="15"/>
  <c r="AC87" i="2"/>
  <c r="AB87" i="2"/>
  <c r="X154" i="15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AR86" i="2"/>
  <c r="AN86" i="2"/>
  <c r="AM86" i="2"/>
  <c r="AI153" i="15"/>
  <c r="AL86" i="2"/>
  <c r="AH153" i="15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T153" i="15"/>
  <c r="W86" i="2"/>
  <c r="V86" i="2"/>
  <c r="R153" i="15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AR85" i="2"/>
  <c r="AN85" i="2"/>
  <c r="AM85" i="2"/>
  <c r="AL85" i="2"/>
  <c r="AK85" i="2"/>
  <c r="AJ85" i="2"/>
  <c r="AI85" i="2"/>
  <c r="AE152" i="15"/>
  <c r="AH85" i="2"/>
  <c r="AG85" i="2"/>
  <c r="AC152" i="15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O152" i="15"/>
  <c r="R85" i="2"/>
  <c r="Q85" i="2"/>
  <c r="M152" i="15"/>
  <c r="P85" i="2"/>
  <c r="O85" i="2"/>
  <c r="N85" i="2"/>
  <c r="M85" i="2"/>
  <c r="L85" i="2"/>
  <c r="K85" i="2"/>
  <c r="J85" i="2"/>
  <c r="F152" i="15"/>
  <c r="I85" i="2"/>
  <c r="H85" i="2"/>
  <c r="AM84" i="2"/>
  <c r="AL84" i="2"/>
  <c r="AH151" i="15"/>
  <c r="AK84" i="2"/>
  <c r="AJ84" i="2"/>
  <c r="AI84" i="2"/>
  <c r="AH84" i="2"/>
  <c r="AG84" i="2"/>
  <c r="AC151" i="15"/>
  <c r="AF84" i="2"/>
  <c r="AE84" i="2"/>
  <c r="AD84" i="2"/>
  <c r="AC84" i="2"/>
  <c r="AB84" i="2"/>
  <c r="X151" i="15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H151" i="15"/>
  <c r="K84" i="2"/>
  <c r="J84" i="2"/>
  <c r="I84" i="2"/>
  <c r="H84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W150" i="15"/>
  <c r="Z83" i="2"/>
  <c r="Y83" i="2"/>
  <c r="X83" i="2"/>
  <c r="W83" i="2"/>
  <c r="V83" i="2"/>
  <c r="U83" i="2"/>
  <c r="T83" i="2"/>
  <c r="S83" i="2"/>
  <c r="R83" i="2"/>
  <c r="N150" i="15"/>
  <c r="Q83" i="2"/>
  <c r="P83" i="2"/>
  <c r="O83" i="2"/>
  <c r="N83" i="2"/>
  <c r="M83" i="2"/>
  <c r="L83" i="2"/>
  <c r="K83" i="2"/>
  <c r="J83" i="2"/>
  <c r="F150" i="15"/>
  <c r="I83" i="2"/>
  <c r="H83" i="2"/>
  <c r="AR82" i="2"/>
  <c r="AQ82" i="2"/>
  <c r="AM82" i="2"/>
  <c r="AL82" i="2"/>
  <c r="AH149" i="15"/>
  <c r="AK82" i="2"/>
  <c r="AG149" i="15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Q149" i="15"/>
  <c r="T82" i="2"/>
  <c r="S82" i="2"/>
  <c r="O149" i="15"/>
  <c r="R82" i="2"/>
  <c r="Q82" i="2"/>
  <c r="P82" i="2"/>
  <c r="L149" i="15"/>
  <c r="O82" i="2"/>
  <c r="N82" i="2"/>
  <c r="M82" i="2"/>
  <c r="L82" i="2"/>
  <c r="K82" i="2"/>
  <c r="J82" i="2"/>
  <c r="I82" i="2"/>
  <c r="H82" i="2"/>
  <c r="AO81" i="2"/>
  <c r="AM81" i="2"/>
  <c r="AL81" i="2"/>
  <c r="AK81" i="2"/>
  <c r="AJ81" i="2"/>
  <c r="AI81" i="2"/>
  <c r="AH81" i="2"/>
  <c r="AD148" i="15"/>
  <c r="AG81" i="2"/>
  <c r="AF81" i="2"/>
  <c r="AB148" i="15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M148" i="15"/>
  <c r="P81" i="2"/>
  <c r="L148" i="15"/>
  <c r="L185" i="15"/>
  <c r="L212" i="15"/>
  <c r="O81" i="2"/>
  <c r="N81" i="2"/>
  <c r="M81" i="2"/>
  <c r="L81" i="2"/>
  <c r="K81" i="2"/>
  <c r="J81" i="2"/>
  <c r="I81" i="2"/>
  <c r="H81" i="2"/>
  <c r="AP80" i="2"/>
  <c r="AO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V147" i="15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AP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P146" i="15"/>
  <c r="S79" i="2"/>
  <c r="R79" i="2"/>
  <c r="Q79" i="2"/>
  <c r="P79" i="2"/>
  <c r="O79" i="2"/>
  <c r="N79" i="2"/>
  <c r="M79" i="2"/>
  <c r="L79" i="2"/>
  <c r="K79" i="2"/>
  <c r="J79" i="2"/>
  <c r="I79" i="2"/>
  <c r="H79" i="2"/>
  <c r="AR78" i="2"/>
  <c r="AQ78" i="2"/>
  <c r="AN78" i="2"/>
  <c r="AM78" i="2"/>
  <c r="AL78" i="2"/>
  <c r="AK78" i="2"/>
  <c r="AJ78" i="2"/>
  <c r="AF145" i="15"/>
  <c r="AI78" i="2"/>
  <c r="AH78" i="2"/>
  <c r="AG78" i="2"/>
  <c r="AF78" i="2"/>
  <c r="AE78" i="2"/>
  <c r="AA145" i="15"/>
  <c r="AD78" i="2"/>
  <c r="AC78" i="2"/>
  <c r="Y145" i="15"/>
  <c r="AB78" i="2"/>
  <c r="AA78" i="2"/>
  <c r="Z78" i="2"/>
  <c r="Y78" i="2"/>
  <c r="X78" i="2"/>
  <c r="W78" i="2"/>
  <c r="V78" i="2"/>
  <c r="U78" i="2"/>
  <c r="T78" i="2"/>
  <c r="P145" i="15"/>
  <c r="S78" i="2"/>
  <c r="R78" i="2"/>
  <c r="Q78" i="2"/>
  <c r="P78" i="2"/>
  <c r="O78" i="2"/>
  <c r="K145" i="15"/>
  <c r="N78" i="2"/>
  <c r="M78" i="2"/>
  <c r="L78" i="2"/>
  <c r="K78" i="2"/>
  <c r="J78" i="2"/>
  <c r="I78" i="2"/>
  <c r="E145" i="15"/>
  <c r="H78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Y144" i="15"/>
  <c r="AB77" i="2"/>
  <c r="X144" i="15"/>
  <c r="AA77" i="2"/>
  <c r="Z77" i="2"/>
  <c r="V144" i="15"/>
  <c r="V183" i="15"/>
  <c r="Y77" i="2"/>
  <c r="U144" i="15"/>
  <c r="X77" i="2"/>
  <c r="W77" i="2"/>
  <c r="S144" i="15"/>
  <c r="V77" i="2"/>
  <c r="U77" i="2"/>
  <c r="T77" i="2"/>
  <c r="S77" i="2"/>
  <c r="R77" i="2"/>
  <c r="Q77" i="2"/>
  <c r="P77" i="2"/>
  <c r="O77" i="2"/>
  <c r="K144" i="15"/>
  <c r="N77" i="2"/>
  <c r="M77" i="2"/>
  <c r="L77" i="2"/>
  <c r="K77" i="2"/>
  <c r="J77" i="2"/>
  <c r="I77" i="2"/>
  <c r="E144" i="15"/>
  <c r="H77" i="2"/>
  <c r="AP76" i="2"/>
  <c r="AM76" i="2"/>
  <c r="AL76" i="2"/>
  <c r="AK76" i="2"/>
  <c r="AJ76" i="2"/>
  <c r="AF143" i="15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P143" i="15"/>
  <c r="S76" i="2"/>
  <c r="O143" i="15"/>
  <c r="R76" i="2"/>
  <c r="Q76" i="2"/>
  <c r="M143" i="15"/>
  <c r="P76" i="2"/>
  <c r="O76" i="2"/>
  <c r="K143" i="15"/>
  <c r="N76" i="2"/>
  <c r="M76" i="2"/>
  <c r="L76" i="2"/>
  <c r="K76" i="2"/>
  <c r="J76" i="2"/>
  <c r="I76" i="2"/>
  <c r="H76" i="2"/>
  <c r="AR75" i="2"/>
  <c r="AM75" i="2"/>
  <c r="AL75" i="2"/>
  <c r="AK75" i="2"/>
  <c r="AG142" i="15"/>
  <c r="AJ75" i="2"/>
  <c r="AF142" i="15"/>
  <c r="AF182" i="15"/>
  <c r="AI75" i="2"/>
  <c r="AH75" i="2"/>
  <c r="AD142" i="15"/>
  <c r="AG75" i="2"/>
  <c r="AC142" i="15"/>
  <c r="AC182" i="15"/>
  <c r="AF75" i="2"/>
  <c r="AE75" i="2"/>
  <c r="AD75" i="2"/>
  <c r="AC75" i="2"/>
  <c r="AB75" i="2"/>
  <c r="X142" i="15"/>
  <c r="AA75" i="2"/>
  <c r="Z75" i="2"/>
  <c r="Y75" i="2"/>
  <c r="X75" i="2"/>
  <c r="W75" i="2"/>
  <c r="V75" i="2"/>
  <c r="U75" i="2"/>
  <c r="T75" i="2"/>
  <c r="S75" i="2"/>
  <c r="R75" i="2"/>
  <c r="N142" i="15"/>
  <c r="Q75" i="2"/>
  <c r="P75" i="2"/>
  <c r="O75" i="2"/>
  <c r="N75" i="2"/>
  <c r="M75" i="2"/>
  <c r="L75" i="2"/>
  <c r="H142" i="15"/>
  <c r="H182" i="15"/>
  <c r="K75" i="2"/>
  <c r="G142" i="15"/>
  <c r="J75" i="2"/>
  <c r="I75" i="2"/>
  <c r="H75" i="2"/>
  <c r="AR41" i="2"/>
  <c r="AQ41" i="2"/>
  <c r="AP41" i="2"/>
  <c r="AR37" i="2"/>
  <c r="AN37" i="2"/>
  <c r="AR36" i="2"/>
  <c r="AO32" i="2"/>
  <c r="AR29" i="2"/>
  <c r="AQ29" i="2"/>
  <c r="AN28" i="2"/>
  <c r="AO27" i="2"/>
  <c r="AR26" i="2"/>
  <c r="AP25" i="2"/>
  <c r="AO25" i="2"/>
  <c r="AN21" i="4"/>
  <c r="AM21" i="4"/>
  <c r="AL21" i="4"/>
  <c r="AK21" i="4"/>
  <c r="AJ21" i="4"/>
  <c r="AL24" i="1"/>
  <c r="AL45" i="1"/>
  <c r="AL26" i="1"/>
  <c r="AL25" i="1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B70" i="5"/>
  <c r="B66" i="5"/>
  <c r="B67" i="5"/>
  <c r="B62" i="5"/>
  <c r="B58" i="5"/>
  <c r="B54" i="5"/>
  <c r="B50" i="5"/>
  <c r="B51" i="5"/>
  <c r="B48" i="5"/>
  <c r="B49" i="5"/>
  <c r="AQ49" i="5"/>
  <c r="AQ84" i="5"/>
  <c r="B46" i="5"/>
  <c r="B47" i="5"/>
  <c r="B44" i="5"/>
  <c r="B45" i="5"/>
  <c r="B42" i="5"/>
  <c r="B43" i="5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4" i="2"/>
  <c r="B68" i="2"/>
  <c r="B69" i="2"/>
  <c r="B70" i="2"/>
  <c r="B71" i="2"/>
  <c r="B64" i="2"/>
  <c r="B65" i="2"/>
  <c r="B66" i="2"/>
  <c r="B67" i="2"/>
  <c r="B60" i="2"/>
  <c r="B61" i="2"/>
  <c r="B62" i="2"/>
  <c r="B63" i="2"/>
  <c r="B56" i="2"/>
  <c r="B57" i="2"/>
  <c r="B58" i="2"/>
  <c r="B59" i="2"/>
  <c r="B52" i="2"/>
  <c r="B53" i="2"/>
  <c r="B54" i="2"/>
  <c r="B55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B50" i="2"/>
  <c r="B51" i="2"/>
  <c r="B48" i="2"/>
  <c r="B49" i="2"/>
  <c r="B46" i="2"/>
  <c r="B47" i="2"/>
  <c r="B44" i="2"/>
  <c r="B45" i="2"/>
  <c r="A44" i="2"/>
  <c r="A45" i="2"/>
  <c r="A46" i="2"/>
  <c r="A47" i="2"/>
  <c r="A48" i="2"/>
  <c r="A49" i="2"/>
  <c r="A50" i="2"/>
  <c r="A51" i="2"/>
  <c r="AL80" i="3"/>
  <c r="AK80" i="3"/>
  <c r="AJ80" i="3"/>
  <c r="AI80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46" i="3"/>
  <c r="B48" i="3"/>
  <c r="B49" i="3"/>
  <c r="B50" i="3"/>
  <c r="B51" i="3"/>
  <c r="B52" i="3"/>
  <c r="B53" i="3"/>
  <c r="B54" i="3"/>
  <c r="B55" i="3"/>
  <c r="B56" i="3"/>
  <c r="B57" i="3"/>
  <c r="A55" i="3"/>
  <c r="A56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46" i="3"/>
  <c r="B47" i="3"/>
  <c r="A46" i="3"/>
  <c r="A47" i="3"/>
  <c r="A48" i="3"/>
  <c r="A49" i="3"/>
  <c r="A50" i="3"/>
  <c r="A51" i="3"/>
  <c r="A52" i="3"/>
  <c r="A53" i="3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L113" i="1"/>
  <c r="AI2" i="15"/>
  <c r="AK113" i="1"/>
  <c r="AH2" i="15"/>
  <c r="AJ113" i="1"/>
  <c r="AG2" i="15"/>
  <c r="AI113" i="1"/>
  <c r="AF2" i="15"/>
  <c r="AH113" i="1"/>
  <c r="AE2" i="15"/>
  <c r="AG113" i="1"/>
  <c r="AD2" i="15"/>
  <c r="AF113" i="1"/>
  <c r="AC2" i="15"/>
  <c r="AE113" i="1"/>
  <c r="AB2" i="15"/>
  <c r="AD113" i="1"/>
  <c r="AA2" i="15"/>
  <c r="AC113" i="1"/>
  <c r="Z2" i="15"/>
  <c r="AB113" i="1"/>
  <c r="Y2" i="15"/>
  <c r="AA113" i="1"/>
  <c r="X2" i="15"/>
  <c r="Z113" i="1"/>
  <c r="W2" i="15"/>
  <c r="Y113" i="1"/>
  <c r="V2" i="15"/>
  <c r="X113" i="1"/>
  <c r="U2" i="15"/>
  <c r="W113" i="1"/>
  <c r="T2" i="15"/>
  <c r="V113" i="1"/>
  <c r="S2" i="15"/>
  <c r="U113" i="1"/>
  <c r="R2" i="15"/>
  <c r="T113" i="1"/>
  <c r="Q2" i="15"/>
  <c r="S113" i="1"/>
  <c r="P2" i="15"/>
  <c r="R113" i="1"/>
  <c r="O2" i="15"/>
  <c r="Q113" i="1"/>
  <c r="N2" i="15"/>
  <c r="P113" i="1"/>
  <c r="M2" i="15"/>
  <c r="O113" i="1"/>
  <c r="L2" i="15"/>
  <c r="N113" i="1"/>
  <c r="K2" i="15"/>
  <c r="M113" i="1"/>
  <c r="J2" i="15"/>
  <c r="L113" i="1"/>
  <c r="I2" i="15"/>
  <c r="K113" i="1"/>
  <c r="H2" i="15"/>
  <c r="J113" i="1"/>
  <c r="G2" i="15"/>
  <c r="I113" i="1"/>
  <c r="F2" i="15"/>
  <c r="H113" i="1"/>
  <c r="E2" i="15"/>
  <c r="G113" i="1"/>
  <c r="D2" i="15"/>
  <c r="F122" i="1"/>
  <c r="C11" i="15"/>
  <c r="C54" i="15"/>
  <c r="C110" i="1"/>
  <c r="C109" i="1"/>
  <c r="C108" i="1"/>
  <c r="C107" i="1"/>
  <c r="B107" i="1"/>
  <c r="B108" i="1"/>
  <c r="B109" i="1"/>
  <c r="C106" i="1"/>
  <c r="C105" i="1"/>
  <c r="C104" i="1"/>
  <c r="C103" i="1"/>
  <c r="B103" i="1"/>
  <c r="E138" i="1"/>
  <c r="B27" i="15"/>
  <c r="B70" i="15"/>
  <c r="C102" i="1"/>
  <c r="C101" i="1"/>
  <c r="C100" i="1"/>
  <c r="C99" i="1"/>
  <c r="B99" i="1"/>
  <c r="C98" i="1"/>
  <c r="C97" i="1"/>
  <c r="C96" i="1"/>
  <c r="C95" i="1"/>
  <c r="B95" i="1"/>
  <c r="C94" i="1"/>
  <c r="C93" i="1"/>
  <c r="C92" i="1"/>
  <c r="C91" i="1"/>
  <c r="B91" i="1"/>
  <c r="C90" i="1"/>
  <c r="C89" i="1"/>
  <c r="C88" i="1"/>
  <c r="C87" i="1"/>
  <c r="B87" i="1"/>
  <c r="B88" i="1"/>
  <c r="C86" i="1"/>
  <c r="C85" i="1"/>
  <c r="B85" i="1"/>
  <c r="E120" i="1"/>
  <c r="B9" i="15"/>
  <c r="B52" i="15"/>
  <c r="C84" i="1"/>
  <c r="C83" i="1"/>
  <c r="B83" i="1"/>
  <c r="B84" i="1"/>
  <c r="E119" i="1"/>
  <c r="B8" i="15"/>
  <c r="B51" i="15"/>
  <c r="C82" i="1"/>
  <c r="C81" i="1"/>
  <c r="B81" i="1"/>
  <c r="C80" i="1"/>
  <c r="C79" i="1"/>
  <c r="B79" i="1"/>
  <c r="E114" i="1"/>
  <c r="B3" i="15"/>
  <c r="B46" i="15"/>
  <c r="F114" i="1"/>
  <c r="C3" i="15"/>
  <c r="C46" i="15"/>
  <c r="B12" i="1"/>
  <c r="E33" i="1"/>
  <c r="AU25" i="1"/>
  <c r="E2" i="4"/>
  <c r="E21" i="4"/>
  <c r="F2" i="4"/>
  <c r="F21" i="4"/>
  <c r="G2" i="4"/>
  <c r="G21" i="4"/>
  <c r="H2" i="4"/>
  <c r="H21" i="4"/>
  <c r="I2" i="4"/>
  <c r="I21" i="4"/>
  <c r="J2" i="4"/>
  <c r="J21" i="4"/>
  <c r="K2" i="4"/>
  <c r="K21" i="4"/>
  <c r="L2" i="4"/>
  <c r="L21" i="4"/>
  <c r="M2" i="4"/>
  <c r="M21" i="4"/>
  <c r="N2" i="4"/>
  <c r="N21" i="4"/>
  <c r="O2" i="4"/>
  <c r="O21" i="4"/>
  <c r="P2" i="4"/>
  <c r="P21" i="4"/>
  <c r="Q2" i="4"/>
  <c r="Q21" i="4"/>
  <c r="R2" i="4"/>
  <c r="R21" i="4"/>
  <c r="S2" i="4"/>
  <c r="S21" i="4"/>
  <c r="T2" i="4"/>
  <c r="T21" i="4"/>
  <c r="U2" i="4"/>
  <c r="U21" i="4"/>
  <c r="V2" i="4"/>
  <c r="V21" i="4"/>
  <c r="W2" i="4"/>
  <c r="W21" i="4"/>
  <c r="X2" i="4"/>
  <c r="X21" i="4"/>
  <c r="Y2" i="4"/>
  <c r="Y21" i="4"/>
  <c r="Z2" i="4"/>
  <c r="Z21" i="4"/>
  <c r="AA2" i="4"/>
  <c r="AA21" i="4"/>
  <c r="AB2" i="4"/>
  <c r="AB21" i="4"/>
  <c r="AC2" i="4"/>
  <c r="AC21" i="4"/>
  <c r="AD2" i="4"/>
  <c r="AD21" i="4"/>
  <c r="AE2" i="4"/>
  <c r="AE21" i="4"/>
  <c r="AF2" i="4"/>
  <c r="AF21" i="4"/>
  <c r="AG2" i="4"/>
  <c r="AG21" i="4"/>
  <c r="AH2" i="4"/>
  <c r="AH21" i="4"/>
  <c r="AI2" i="4"/>
  <c r="AI21" i="4"/>
  <c r="D2" i="4"/>
  <c r="D21" i="4"/>
  <c r="F51" i="1"/>
  <c r="F50" i="1"/>
  <c r="F49" i="1"/>
  <c r="F48" i="1"/>
  <c r="F47" i="1"/>
  <c r="F46" i="1"/>
  <c r="B36" i="1"/>
  <c r="B37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M41" i="1"/>
  <c r="L41" i="1"/>
  <c r="K41" i="1"/>
  <c r="J41" i="1"/>
  <c r="I41" i="1"/>
  <c r="H41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AL36" i="1"/>
  <c r="AI42" i="15"/>
  <c r="AI85" i="15"/>
  <c r="AK36" i="1"/>
  <c r="AH42" i="15"/>
  <c r="AH85" i="15"/>
  <c r="AH181" i="15"/>
  <c r="AH193" i="15"/>
  <c r="AJ36" i="1"/>
  <c r="AG42" i="15"/>
  <c r="AG85" i="15"/>
  <c r="AI36" i="1"/>
  <c r="AF42" i="15"/>
  <c r="AF85" i="15"/>
  <c r="AF181" i="15"/>
  <c r="AF193" i="15"/>
  <c r="AH36" i="1"/>
  <c r="AE42" i="15"/>
  <c r="AE85" i="15"/>
  <c r="AG36" i="1"/>
  <c r="AD42" i="15"/>
  <c r="AD85" i="15"/>
  <c r="AF36" i="1"/>
  <c r="AC42" i="15"/>
  <c r="AC85" i="15"/>
  <c r="AC181" i="15"/>
  <c r="AC193" i="15"/>
  <c r="AE36" i="1"/>
  <c r="AB42" i="15"/>
  <c r="AB85" i="15"/>
  <c r="AB181" i="15"/>
  <c r="AB193" i="15"/>
  <c r="AD36" i="1"/>
  <c r="AA42" i="15"/>
  <c r="AA85" i="15"/>
  <c r="AA181" i="15"/>
  <c r="AA193" i="15"/>
  <c r="AC36" i="1"/>
  <c r="Z42" i="15"/>
  <c r="Z85" i="15"/>
  <c r="AB36" i="1"/>
  <c r="Y42" i="15"/>
  <c r="Y85" i="15"/>
  <c r="AA36" i="1"/>
  <c r="X42" i="15"/>
  <c r="X85" i="15"/>
  <c r="Z36" i="1"/>
  <c r="W42" i="15"/>
  <c r="W85" i="15"/>
  <c r="Y36" i="1"/>
  <c r="V42" i="15"/>
  <c r="V85" i="15"/>
  <c r="X36" i="1"/>
  <c r="U42" i="15"/>
  <c r="U85" i="15"/>
  <c r="W36" i="1"/>
  <c r="T42" i="15"/>
  <c r="T85" i="15"/>
  <c r="V36" i="1"/>
  <c r="S42" i="15"/>
  <c r="S85" i="15"/>
  <c r="U36" i="1"/>
  <c r="R42" i="15"/>
  <c r="R85" i="15"/>
  <c r="R181" i="15"/>
  <c r="R193" i="15"/>
  <c r="T36" i="1"/>
  <c r="Q42" i="15"/>
  <c r="Q85" i="15"/>
  <c r="S36" i="1"/>
  <c r="P42" i="15"/>
  <c r="P85" i="15"/>
  <c r="P181" i="15"/>
  <c r="P193" i="15"/>
  <c r="R36" i="1"/>
  <c r="O42" i="15"/>
  <c r="O85" i="15"/>
  <c r="Q36" i="1"/>
  <c r="N42" i="15"/>
  <c r="N85" i="15"/>
  <c r="P36" i="1"/>
  <c r="M42" i="15"/>
  <c r="M85" i="15"/>
  <c r="M181" i="15"/>
  <c r="M193" i="15"/>
  <c r="O36" i="1"/>
  <c r="L42" i="15"/>
  <c r="L85" i="15"/>
  <c r="N36" i="1"/>
  <c r="K42" i="15"/>
  <c r="K85" i="15"/>
  <c r="K181" i="15"/>
  <c r="K193" i="15"/>
  <c r="M36" i="1"/>
  <c r="J42" i="15"/>
  <c r="J85" i="15"/>
  <c r="J181" i="15"/>
  <c r="J193" i="15"/>
  <c r="L36" i="1"/>
  <c r="I42" i="15"/>
  <c r="I85" i="15"/>
  <c r="K36" i="1"/>
  <c r="H42" i="15"/>
  <c r="H85" i="15"/>
  <c r="J36" i="1"/>
  <c r="G42" i="15"/>
  <c r="G85" i="15"/>
  <c r="G181" i="15"/>
  <c r="G193" i="15"/>
  <c r="I36" i="1"/>
  <c r="F42" i="15"/>
  <c r="F85" i="15"/>
  <c r="H36" i="1"/>
  <c r="E42" i="15"/>
  <c r="E85" i="15"/>
  <c r="AK35" i="1"/>
  <c r="AH41" i="15"/>
  <c r="AH84" i="15"/>
  <c r="AH180" i="15"/>
  <c r="AH192" i="15"/>
  <c r="AJ35" i="1"/>
  <c r="AG41" i="15"/>
  <c r="AG84" i="15"/>
  <c r="AI35" i="1"/>
  <c r="AF41" i="15"/>
  <c r="AF84" i="15"/>
  <c r="AH35" i="1"/>
  <c r="AE41" i="15"/>
  <c r="AE84" i="15"/>
  <c r="AG35" i="1"/>
  <c r="AD41" i="15"/>
  <c r="AD84" i="15"/>
  <c r="AF35" i="1"/>
  <c r="AC41" i="15"/>
  <c r="AC84" i="15"/>
  <c r="AE35" i="1"/>
  <c r="AB41" i="15"/>
  <c r="AB84" i="15"/>
  <c r="AD35" i="1"/>
  <c r="AA41" i="15"/>
  <c r="AA84" i="15"/>
  <c r="AA180" i="15"/>
  <c r="AA192" i="15"/>
  <c r="AC35" i="1"/>
  <c r="Z41" i="15"/>
  <c r="Z84" i="15"/>
  <c r="AB35" i="1"/>
  <c r="Y41" i="15"/>
  <c r="Y84" i="15"/>
  <c r="AA35" i="1"/>
  <c r="X41" i="15"/>
  <c r="X84" i="15"/>
  <c r="Z35" i="1"/>
  <c r="W41" i="15"/>
  <c r="W84" i="15"/>
  <c r="W180" i="15"/>
  <c r="W192" i="15"/>
  <c r="Y35" i="1"/>
  <c r="V41" i="15"/>
  <c r="V84" i="15"/>
  <c r="X35" i="1"/>
  <c r="U41" i="15"/>
  <c r="U84" i="15"/>
  <c r="W35" i="1"/>
  <c r="T41" i="15"/>
  <c r="T84" i="15"/>
  <c r="V35" i="1"/>
  <c r="S41" i="15"/>
  <c r="S84" i="15"/>
  <c r="S180" i="15"/>
  <c r="S192" i="15"/>
  <c r="U35" i="1"/>
  <c r="R41" i="15"/>
  <c r="R84" i="15"/>
  <c r="R180" i="15"/>
  <c r="R192" i="15"/>
  <c r="R219" i="15"/>
  <c r="T35" i="1"/>
  <c r="Q41" i="15"/>
  <c r="Q84" i="15"/>
  <c r="S35" i="1"/>
  <c r="P41" i="15"/>
  <c r="P84" i="15"/>
  <c r="R35" i="1"/>
  <c r="O41" i="15"/>
  <c r="O84" i="15"/>
  <c r="Q35" i="1"/>
  <c r="N41" i="15"/>
  <c r="N84" i="15"/>
  <c r="P35" i="1"/>
  <c r="M41" i="15"/>
  <c r="M84" i="15"/>
  <c r="O35" i="1"/>
  <c r="L41" i="15"/>
  <c r="L84" i="15"/>
  <c r="N35" i="1"/>
  <c r="K41" i="15"/>
  <c r="K84" i="15"/>
  <c r="K180" i="15"/>
  <c r="K192" i="15"/>
  <c r="M35" i="1"/>
  <c r="J41" i="15"/>
  <c r="J84" i="15"/>
  <c r="L35" i="1"/>
  <c r="I41" i="15"/>
  <c r="I84" i="15"/>
  <c r="K35" i="1"/>
  <c r="H41" i="15"/>
  <c r="H84" i="15"/>
  <c r="J35" i="1"/>
  <c r="G41" i="15"/>
  <c r="G84" i="15"/>
  <c r="I35" i="1"/>
  <c r="F41" i="15"/>
  <c r="F84" i="15"/>
  <c r="H35" i="1"/>
  <c r="E41" i="15"/>
  <c r="E84" i="15"/>
  <c r="AL34" i="1"/>
  <c r="AI40" i="15"/>
  <c r="AI83" i="15"/>
  <c r="AK34" i="1"/>
  <c r="AH40" i="15"/>
  <c r="AH83" i="15"/>
  <c r="AH179" i="15"/>
  <c r="AH191" i="15"/>
  <c r="AJ34" i="1"/>
  <c r="AG40" i="15"/>
  <c r="AG83" i="15"/>
  <c r="AI34" i="1"/>
  <c r="AF40" i="15"/>
  <c r="AF83" i="15"/>
  <c r="AH34" i="1"/>
  <c r="AE40" i="15"/>
  <c r="AE83" i="15"/>
  <c r="AG34" i="1"/>
  <c r="AD40" i="15"/>
  <c r="AD83" i="15"/>
  <c r="AF34" i="1"/>
  <c r="AC40" i="15"/>
  <c r="AC83" i="15"/>
  <c r="AE34" i="1"/>
  <c r="AB40" i="15"/>
  <c r="AB83" i="15"/>
  <c r="AD34" i="1"/>
  <c r="AA40" i="15"/>
  <c r="AA83" i="15"/>
  <c r="AA179" i="15"/>
  <c r="AA191" i="15"/>
  <c r="AC34" i="1"/>
  <c r="Z40" i="15"/>
  <c r="Z83" i="15"/>
  <c r="AB34" i="1"/>
  <c r="Y40" i="15"/>
  <c r="Y83" i="15"/>
  <c r="AA34" i="1"/>
  <c r="X40" i="15"/>
  <c r="X83" i="15"/>
  <c r="Z34" i="1"/>
  <c r="W40" i="15"/>
  <c r="W83" i="15"/>
  <c r="Y34" i="1"/>
  <c r="V40" i="15"/>
  <c r="V83" i="15"/>
  <c r="X34" i="1"/>
  <c r="U40" i="15"/>
  <c r="U83" i="15"/>
  <c r="W34" i="1"/>
  <c r="T40" i="15"/>
  <c r="T83" i="15"/>
  <c r="V34" i="1"/>
  <c r="S40" i="15"/>
  <c r="S83" i="15"/>
  <c r="U34" i="1"/>
  <c r="R40" i="15"/>
  <c r="R83" i="15"/>
  <c r="T34" i="1"/>
  <c r="Q40" i="15"/>
  <c r="Q83" i="15"/>
  <c r="S34" i="1"/>
  <c r="P40" i="15"/>
  <c r="P83" i="15"/>
  <c r="P179" i="15"/>
  <c r="P191" i="15"/>
  <c r="R34" i="1"/>
  <c r="O40" i="15"/>
  <c r="O83" i="15"/>
  <c r="Q34" i="1"/>
  <c r="N40" i="15"/>
  <c r="N83" i="15"/>
  <c r="P34" i="1"/>
  <c r="M40" i="15"/>
  <c r="M83" i="15"/>
  <c r="O34" i="1"/>
  <c r="L40" i="15"/>
  <c r="L83" i="15"/>
  <c r="N34" i="1"/>
  <c r="K40" i="15"/>
  <c r="K83" i="15"/>
  <c r="K179" i="15"/>
  <c r="K191" i="15"/>
  <c r="M34" i="1"/>
  <c r="J40" i="15"/>
  <c r="J83" i="15"/>
  <c r="L34" i="1"/>
  <c r="I40" i="15"/>
  <c r="I83" i="15"/>
  <c r="K34" i="1"/>
  <c r="H40" i="15"/>
  <c r="H83" i="15"/>
  <c r="J34" i="1"/>
  <c r="G40" i="15"/>
  <c r="G83" i="15"/>
  <c r="G179" i="15"/>
  <c r="G191" i="15"/>
  <c r="I34" i="1"/>
  <c r="F40" i="15"/>
  <c r="F83" i="15"/>
  <c r="H34" i="1"/>
  <c r="E40" i="15"/>
  <c r="E83" i="15"/>
  <c r="AL33" i="1"/>
  <c r="AI39" i="15"/>
  <c r="AI82" i="15"/>
  <c r="AK33" i="1"/>
  <c r="AH39" i="15"/>
  <c r="AH82" i="15"/>
  <c r="AH178" i="15"/>
  <c r="AH190" i="15"/>
  <c r="AJ33" i="1"/>
  <c r="AG39" i="15"/>
  <c r="AG82" i="15"/>
  <c r="AI33" i="1"/>
  <c r="AF39" i="15"/>
  <c r="AF82" i="15"/>
  <c r="AH33" i="1"/>
  <c r="AE39" i="15"/>
  <c r="AE82" i="15"/>
  <c r="AG33" i="1"/>
  <c r="AD39" i="15"/>
  <c r="AD82" i="15"/>
  <c r="AF33" i="1"/>
  <c r="AC39" i="15"/>
  <c r="AC82" i="15"/>
  <c r="AE33" i="1"/>
  <c r="AB39" i="15"/>
  <c r="AB82" i="15"/>
  <c r="AB178" i="15"/>
  <c r="AB190" i="15"/>
  <c r="AD33" i="1"/>
  <c r="AA39" i="15"/>
  <c r="AA82" i="15"/>
  <c r="AA178" i="15"/>
  <c r="AA190" i="15"/>
  <c r="AC33" i="1"/>
  <c r="Z39" i="15"/>
  <c r="Z82" i="15"/>
  <c r="AB33" i="1"/>
  <c r="Y39" i="15"/>
  <c r="Y82" i="15"/>
  <c r="AA33" i="1"/>
  <c r="X39" i="15"/>
  <c r="X82" i="15"/>
  <c r="Z33" i="1"/>
  <c r="W39" i="15"/>
  <c r="W82" i="15"/>
  <c r="W178" i="15"/>
  <c r="W190" i="15"/>
  <c r="Y33" i="1"/>
  <c r="V39" i="15"/>
  <c r="V82" i="15"/>
  <c r="X33" i="1"/>
  <c r="U39" i="15"/>
  <c r="U82" i="15"/>
  <c r="W33" i="1"/>
  <c r="T39" i="15"/>
  <c r="T82" i="15"/>
  <c r="V33" i="1"/>
  <c r="S39" i="15"/>
  <c r="S82" i="15"/>
  <c r="S178" i="15"/>
  <c r="S190" i="15"/>
  <c r="U33" i="1"/>
  <c r="R39" i="15"/>
  <c r="R82" i="15"/>
  <c r="T33" i="1"/>
  <c r="Q39" i="15"/>
  <c r="Q82" i="15"/>
  <c r="S33" i="1"/>
  <c r="P39" i="15"/>
  <c r="P82" i="15"/>
  <c r="R33" i="1"/>
  <c r="O39" i="15"/>
  <c r="O82" i="15"/>
  <c r="Q33" i="1"/>
  <c r="N39" i="15"/>
  <c r="N82" i="15"/>
  <c r="P33" i="1"/>
  <c r="M39" i="15"/>
  <c r="M82" i="15"/>
  <c r="M178" i="15"/>
  <c r="M190" i="15"/>
  <c r="O33" i="1"/>
  <c r="L39" i="15"/>
  <c r="L82" i="15"/>
  <c r="N33" i="1"/>
  <c r="K39" i="15"/>
  <c r="K82" i="15"/>
  <c r="M33" i="1"/>
  <c r="J39" i="15"/>
  <c r="J82" i="15"/>
  <c r="J178" i="15"/>
  <c r="J190" i="15"/>
  <c r="L33" i="1"/>
  <c r="I39" i="15"/>
  <c r="I82" i="15"/>
  <c r="K33" i="1"/>
  <c r="H39" i="15"/>
  <c r="H82" i="15"/>
  <c r="J33" i="1"/>
  <c r="G39" i="15"/>
  <c r="G82" i="15"/>
  <c r="G178" i="15"/>
  <c r="G190" i="15"/>
  <c r="I33" i="1"/>
  <c r="F39" i="15"/>
  <c r="F82" i="15"/>
  <c r="H33" i="1"/>
  <c r="E39" i="15"/>
  <c r="E82" i="15"/>
  <c r="AL32" i="1"/>
  <c r="AI38" i="15"/>
  <c r="AI81" i="15"/>
  <c r="AI177" i="15"/>
  <c r="AI189" i="15"/>
  <c r="AK32" i="1"/>
  <c r="AH38" i="15"/>
  <c r="AH81" i="15"/>
  <c r="AJ32" i="1"/>
  <c r="AG38" i="15"/>
  <c r="AG81" i="15"/>
  <c r="AI32" i="1"/>
  <c r="AF38" i="15"/>
  <c r="AF81" i="15"/>
  <c r="AH32" i="1"/>
  <c r="AE38" i="15"/>
  <c r="AE81" i="15"/>
  <c r="AG32" i="1"/>
  <c r="AD38" i="15"/>
  <c r="AD81" i="15"/>
  <c r="AF32" i="1"/>
  <c r="AC38" i="15"/>
  <c r="AC81" i="15"/>
  <c r="AE32" i="1"/>
  <c r="AB38" i="15"/>
  <c r="AB81" i="15"/>
  <c r="AD32" i="1"/>
  <c r="AA38" i="15"/>
  <c r="AA81" i="15"/>
  <c r="AC32" i="1"/>
  <c r="Z38" i="15"/>
  <c r="Z81" i="15"/>
  <c r="Z177" i="15"/>
  <c r="Z189" i="15"/>
  <c r="AB32" i="1"/>
  <c r="Y38" i="15"/>
  <c r="Y81" i="15"/>
  <c r="AA32" i="1"/>
  <c r="X38" i="15"/>
  <c r="X81" i="15"/>
  <c r="Z32" i="1"/>
  <c r="W38" i="15"/>
  <c r="W81" i="15"/>
  <c r="W177" i="15"/>
  <c r="Y32" i="1"/>
  <c r="V38" i="15"/>
  <c r="V81" i="15"/>
  <c r="X32" i="1"/>
  <c r="U38" i="15"/>
  <c r="U81" i="15"/>
  <c r="W32" i="1"/>
  <c r="T38" i="15"/>
  <c r="T81" i="15"/>
  <c r="T177" i="15"/>
  <c r="T189" i="15"/>
  <c r="V32" i="1"/>
  <c r="S38" i="15"/>
  <c r="S81" i="15"/>
  <c r="S177" i="15"/>
  <c r="S189" i="15"/>
  <c r="U32" i="1"/>
  <c r="R38" i="15"/>
  <c r="R81" i="15"/>
  <c r="R177" i="15"/>
  <c r="R189" i="15"/>
  <c r="R216" i="15"/>
  <c r="T32" i="1"/>
  <c r="Q38" i="15"/>
  <c r="Q81" i="15"/>
  <c r="S32" i="1"/>
  <c r="P38" i="15"/>
  <c r="P81" i="15"/>
  <c r="P177" i="15"/>
  <c r="P189" i="15"/>
  <c r="R32" i="1"/>
  <c r="O38" i="15"/>
  <c r="O81" i="15"/>
  <c r="Q32" i="1"/>
  <c r="N38" i="15"/>
  <c r="N81" i="15"/>
  <c r="P32" i="1"/>
  <c r="M38" i="15"/>
  <c r="M81" i="15"/>
  <c r="O32" i="1"/>
  <c r="L38" i="15"/>
  <c r="L81" i="15"/>
  <c r="L177" i="15"/>
  <c r="L189" i="15"/>
  <c r="N32" i="1"/>
  <c r="K38" i="15"/>
  <c r="K81" i="15"/>
  <c r="M32" i="1"/>
  <c r="J38" i="15"/>
  <c r="J81" i="15"/>
  <c r="J177" i="15"/>
  <c r="J189" i="15"/>
  <c r="L32" i="1"/>
  <c r="I38" i="15"/>
  <c r="I81" i="15"/>
  <c r="K32" i="1"/>
  <c r="H38" i="15"/>
  <c r="H81" i="15"/>
  <c r="J32" i="1"/>
  <c r="G38" i="15"/>
  <c r="G81" i="15"/>
  <c r="I32" i="1"/>
  <c r="F38" i="15"/>
  <c r="F81" i="15"/>
  <c r="H32" i="1"/>
  <c r="E38" i="15"/>
  <c r="E81" i="15"/>
  <c r="AL31" i="1"/>
  <c r="AI37" i="15"/>
  <c r="AI80" i="15"/>
  <c r="AK31" i="1"/>
  <c r="AH37" i="15"/>
  <c r="AH80" i="15"/>
  <c r="AH176" i="15"/>
  <c r="AH188" i="15"/>
  <c r="AJ31" i="1"/>
  <c r="AG37" i="15"/>
  <c r="AG80" i="15"/>
  <c r="AI31" i="1"/>
  <c r="AF37" i="15"/>
  <c r="AF80" i="15"/>
  <c r="AH31" i="1"/>
  <c r="AE37" i="15"/>
  <c r="AE80" i="15"/>
  <c r="AG31" i="1"/>
  <c r="AD37" i="15"/>
  <c r="AD80" i="15"/>
  <c r="AF31" i="1"/>
  <c r="AC37" i="15"/>
  <c r="AC80" i="15"/>
  <c r="AC176" i="15"/>
  <c r="AC188" i="15"/>
  <c r="AE31" i="1"/>
  <c r="AB37" i="15"/>
  <c r="AB80" i="15"/>
  <c r="AD31" i="1"/>
  <c r="AA37" i="15"/>
  <c r="AA80" i="15"/>
  <c r="AA176" i="15"/>
  <c r="AA188" i="15"/>
  <c r="AC31" i="1"/>
  <c r="Z37" i="15"/>
  <c r="Z80" i="15"/>
  <c r="Z176" i="15"/>
  <c r="Z188" i="15"/>
  <c r="AB31" i="1"/>
  <c r="Y37" i="15"/>
  <c r="Y80" i="15"/>
  <c r="AA31" i="1"/>
  <c r="X37" i="15"/>
  <c r="X80" i="15"/>
  <c r="Z31" i="1"/>
  <c r="W37" i="15"/>
  <c r="W80" i="15"/>
  <c r="W176" i="15"/>
  <c r="Y31" i="1"/>
  <c r="V37" i="15"/>
  <c r="V80" i="15"/>
  <c r="X31" i="1"/>
  <c r="U37" i="15"/>
  <c r="U80" i="15"/>
  <c r="W31" i="1"/>
  <c r="T37" i="15"/>
  <c r="T80" i="15"/>
  <c r="V31" i="1"/>
  <c r="S37" i="15"/>
  <c r="S80" i="15"/>
  <c r="S176" i="15"/>
  <c r="S188" i="15"/>
  <c r="U31" i="1"/>
  <c r="R37" i="15"/>
  <c r="R80" i="15"/>
  <c r="T31" i="1"/>
  <c r="Q37" i="15"/>
  <c r="Q80" i="15"/>
  <c r="S31" i="1"/>
  <c r="P37" i="15"/>
  <c r="P80" i="15"/>
  <c r="P176" i="15"/>
  <c r="P188" i="15"/>
  <c r="R31" i="1"/>
  <c r="O37" i="15"/>
  <c r="O80" i="15"/>
  <c r="Q31" i="1"/>
  <c r="N37" i="15"/>
  <c r="N80" i="15"/>
  <c r="P31" i="1"/>
  <c r="M37" i="15"/>
  <c r="M80" i="15"/>
  <c r="M176" i="15"/>
  <c r="M188" i="15"/>
  <c r="O31" i="1"/>
  <c r="L37" i="15"/>
  <c r="L80" i="15"/>
  <c r="N31" i="1"/>
  <c r="K37" i="15"/>
  <c r="K80" i="15"/>
  <c r="K176" i="15"/>
  <c r="K188" i="15"/>
  <c r="M31" i="1"/>
  <c r="J37" i="15"/>
  <c r="J80" i="15"/>
  <c r="J176" i="15"/>
  <c r="J188" i="15"/>
  <c r="L31" i="1"/>
  <c r="I37" i="15"/>
  <c r="I80" i="15"/>
  <c r="K31" i="1"/>
  <c r="H37" i="15"/>
  <c r="H80" i="15"/>
  <c r="J31" i="1"/>
  <c r="G37" i="15"/>
  <c r="G80" i="15"/>
  <c r="G176" i="15"/>
  <c r="G188" i="15"/>
  <c r="I31" i="1"/>
  <c r="F37" i="15"/>
  <c r="F80" i="15"/>
  <c r="H31" i="1"/>
  <c r="E37" i="15"/>
  <c r="E80" i="15"/>
  <c r="AL30" i="1"/>
  <c r="AI36" i="15"/>
  <c r="AI79" i="15"/>
  <c r="AI175" i="15"/>
  <c r="AI187" i="15"/>
  <c r="AK30" i="1"/>
  <c r="AH36" i="15"/>
  <c r="AH79" i="15"/>
  <c r="AJ30" i="1"/>
  <c r="AG36" i="15"/>
  <c r="AG79" i="15"/>
  <c r="AI30" i="1"/>
  <c r="AF36" i="15"/>
  <c r="AF79" i="15"/>
  <c r="AH30" i="1"/>
  <c r="AE36" i="15"/>
  <c r="AE79" i="15"/>
  <c r="AG30" i="1"/>
  <c r="AD36" i="15"/>
  <c r="AD79" i="15"/>
  <c r="AF30" i="1"/>
  <c r="AC36" i="15"/>
  <c r="AC79" i="15"/>
  <c r="AE30" i="1"/>
  <c r="AB36" i="15"/>
  <c r="AB79" i="15"/>
  <c r="AB175" i="15"/>
  <c r="AB187" i="15"/>
  <c r="AD30" i="1"/>
  <c r="AA36" i="15"/>
  <c r="AA79" i="15"/>
  <c r="AA175" i="15"/>
  <c r="AA187" i="15"/>
  <c r="AC30" i="1"/>
  <c r="Z36" i="15"/>
  <c r="Z79" i="15"/>
  <c r="AB30" i="1"/>
  <c r="Y36" i="15"/>
  <c r="Y79" i="15"/>
  <c r="AA30" i="1"/>
  <c r="X36" i="15"/>
  <c r="X79" i="15"/>
  <c r="Z30" i="1"/>
  <c r="W36" i="15"/>
  <c r="W79" i="15"/>
  <c r="Y30" i="1"/>
  <c r="V36" i="15"/>
  <c r="V79" i="15"/>
  <c r="X30" i="1"/>
  <c r="U36" i="15"/>
  <c r="U79" i="15"/>
  <c r="W30" i="1"/>
  <c r="T36" i="15"/>
  <c r="T79" i="15"/>
  <c r="V30" i="1"/>
  <c r="S36" i="15"/>
  <c r="S79" i="15"/>
  <c r="S175" i="15"/>
  <c r="S187" i="15"/>
  <c r="U30" i="1"/>
  <c r="R36" i="15"/>
  <c r="R79" i="15"/>
  <c r="T30" i="1"/>
  <c r="Q36" i="15"/>
  <c r="Q79" i="15"/>
  <c r="S30" i="1"/>
  <c r="P36" i="15"/>
  <c r="P79" i="15"/>
  <c r="P175" i="15"/>
  <c r="P187" i="15"/>
  <c r="R30" i="1"/>
  <c r="O36" i="15"/>
  <c r="O79" i="15"/>
  <c r="Q30" i="1"/>
  <c r="N36" i="15"/>
  <c r="N79" i="15"/>
  <c r="P30" i="1"/>
  <c r="M36" i="15"/>
  <c r="M79" i="15"/>
  <c r="O30" i="1"/>
  <c r="L36" i="15"/>
  <c r="L79" i="15"/>
  <c r="L175" i="15"/>
  <c r="L187" i="15"/>
  <c r="N30" i="1"/>
  <c r="K36" i="15"/>
  <c r="K79" i="15"/>
  <c r="K175" i="15"/>
  <c r="K187" i="15"/>
  <c r="M30" i="1"/>
  <c r="J36" i="15"/>
  <c r="J79" i="15"/>
  <c r="J175" i="15"/>
  <c r="J187" i="15"/>
  <c r="L30" i="1"/>
  <c r="I36" i="15"/>
  <c r="I79" i="15"/>
  <c r="K30" i="1"/>
  <c r="H36" i="15"/>
  <c r="H79" i="15"/>
  <c r="J30" i="1"/>
  <c r="G36" i="15"/>
  <c r="G79" i="15"/>
  <c r="I30" i="1"/>
  <c r="F36" i="15"/>
  <c r="F79" i="15"/>
  <c r="H30" i="1"/>
  <c r="E36" i="15"/>
  <c r="E79" i="15"/>
  <c r="AL29" i="1"/>
  <c r="AI35" i="15"/>
  <c r="AI78" i="15"/>
  <c r="AK29" i="1"/>
  <c r="AH35" i="15"/>
  <c r="AH78" i="15"/>
  <c r="AH174" i="15"/>
  <c r="AH186" i="15"/>
  <c r="AJ29" i="1"/>
  <c r="AG35" i="15"/>
  <c r="AG78" i="15"/>
  <c r="AI29" i="1"/>
  <c r="AF35" i="15"/>
  <c r="AF78" i="15"/>
  <c r="AH29" i="1"/>
  <c r="AE35" i="15"/>
  <c r="AE78" i="15"/>
  <c r="AG29" i="1"/>
  <c r="AD35" i="15"/>
  <c r="AD78" i="15"/>
  <c r="AF29" i="1"/>
  <c r="AC35" i="15"/>
  <c r="AC78" i="15"/>
  <c r="AC174" i="15"/>
  <c r="AC186" i="15"/>
  <c r="AE29" i="1"/>
  <c r="AB35" i="15"/>
  <c r="AB78" i="15"/>
  <c r="AB174" i="15"/>
  <c r="AB186" i="15"/>
  <c r="AD29" i="1"/>
  <c r="AA35" i="15"/>
  <c r="AA78" i="15"/>
  <c r="AA174" i="15"/>
  <c r="AA186" i="15"/>
  <c r="AC29" i="1"/>
  <c r="Z35" i="15"/>
  <c r="Z78" i="15"/>
  <c r="AB29" i="1"/>
  <c r="Y35" i="15"/>
  <c r="Y78" i="15"/>
  <c r="AA29" i="1"/>
  <c r="X35" i="15"/>
  <c r="X78" i="15"/>
  <c r="Z29" i="1"/>
  <c r="W35" i="15"/>
  <c r="W78" i="15"/>
  <c r="W174" i="15"/>
  <c r="W186" i="15"/>
  <c r="Y29" i="1"/>
  <c r="V35" i="15"/>
  <c r="V78" i="15"/>
  <c r="X29" i="1"/>
  <c r="U35" i="15"/>
  <c r="U78" i="15"/>
  <c r="W29" i="1"/>
  <c r="T35" i="15"/>
  <c r="T78" i="15"/>
  <c r="V29" i="1"/>
  <c r="S35" i="15"/>
  <c r="S78" i="15"/>
  <c r="S174" i="15"/>
  <c r="S186" i="15"/>
  <c r="U29" i="1"/>
  <c r="R35" i="15"/>
  <c r="R78" i="15"/>
  <c r="R174" i="15"/>
  <c r="R186" i="15"/>
  <c r="T29" i="1"/>
  <c r="Q35" i="15"/>
  <c r="Q78" i="15"/>
  <c r="S29" i="1"/>
  <c r="P35" i="15"/>
  <c r="P78" i="15"/>
  <c r="R29" i="1"/>
  <c r="O35" i="15"/>
  <c r="O78" i="15"/>
  <c r="Q29" i="1"/>
  <c r="N35" i="15"/>
  <c r="N78" i="15"/>
  <c r="P29" i="1"/>
  <c r="M35" i="15"/>
  <c r="M78" i="15"/>
  <c r="O29" i="1"/>
  <c r="L35" i="15"/>
  <c r="L78" i="15"/>
  <c r="L174" i="15"/>
  <c r="L186" i="15"/>
  <c r="N29" i="1"/>
  <c r="K35" i="15"/>
  <c r="K78" i="15"/>
  <c r="K174" i="15"/>
  <c r="K186" i="15"/>
  <c r="M29" i="1"/>
  <c r="J35" i="15"/>
  <c r="J78" i="15"/>
  <c r="J174" i="15"/>
  <c r="J186" i="15"/>
  <c r="L29" i="1"/>
  <c r="I35" i="15"/>
  <c r="I78" i="15"/>
  <c r="K29" i="1"/>
  <c r="H35" i="15"/>
  <c r="H78" i="15"/>
  <c r="J29" i="1"/>
  <c r="G35" i="15"/>
  <c r="G78" i="15"/>
  <c r="I29" i="1"/>
  <c r="F35" i="15"/>
  <c r="F78" i="15"/>
  <c r="H29" i="1"/>
  <c r="E35" i="15"/>
  <c r="E78" i="15"/>
  <c r="AL28" i="1"/>
  <c r="AK28" i="1"/>
  <c r="AJ28" i="1"/>
  <c r="AI28" i="1"/>
  <c r="AH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AK24" i="1"/>
  <c r="AK45" i="1"/>
  <c r="AJ24" i="1"/>
  <c r="AJ45" i="1"/>
  <c r="AI24" i="1"/>
  <c r="AI45" i="1"/>
  <c r="AH24" i="1"/>
  <c r="AH45" i="1"/>
  <c r="AG24" i="1"/>
  <c r="AG45" i="1"/>
  <c r="AF24" i="1"/>
  <c r="AF45" i="1"/>
  <c r="AE24" i="1"/>
  <c r="AE45" i="1"/>
  <c r="AD24" i="1"/>
  <c r="AD45" i="1"/>
  <c r="AC24" i="1"/>
  <c r="AC45" i="1"/>
  <c r="AB24" i="1"/>
  <c r="AB45" i="1"/>
  <c r="AA24" i="1"/>
  <c r="AA45" i="1"/>
  <c r="Z24" i="1"/>
  <c r="Z45" i="1"/>
  <c r="Y24" i="1"/>
  <c r="Y45" i="1"/>
  <c r="X24" i="1"/>
  <c r="X45" i="1"/>
  <c r="W24" i="1"/>
  <c r="W45" i="1"/>
  <c r="V24" i="1"/>
  <c r="V45" i="1"/>
  <c r="U24" i="1"/>
  <c r="U45" i="1"/>
  <c r="T24" i="1"/>
  <c r="T45" i="1"/>
  <c r="S24" i="1"/>
  <c r="S45" i="1"/>
  <c r="R24" i="1"/>
  <c r="R45" i="1"/>
  <c r="Q24" i="1"/>
  <c r="Q45" i="1"/>
  <c r="P24" i="1"/>
  <c r="P45" i="1"/>
  <c r="O24" i="1"/>
  <c r="O45" i="1"/>
  <c r="N24" i="1"/>
  <c r="N45" i="1"/>
  <c r="M24" i="1"/>
  <c r="M45" i="1"/>
  <c r="L24" i="1"/>
  <c r="L45" i="1"/>
  <c r="K24" i="1"/>
  <c r="K45" i="1"/>
  <c r="J24" i="1"/>
  <c r="J45" i="1"/>
  <c r="I24" i="1"/>
  <c r="I45" i="1"/>
  <c r="H24" i="1"/>
  <c r="H45" i="1"/>
  <c r="G42" i="1"/>
  <c r="G41" i="1"/>
  <c r="G40" i="1"/>
  <c r="G39" i="1"/>
  <c r="G38" i="1"/>
  <c r="G37" i="1"/>
  <c r="G36" i="1"/>
  <c r="D42" i="15"/>
  <c r="D85" i="15"/>
  <c r="G35" i="1"/>
  <c r="D41" i="15"/>
  <c r="D84" i="15"/>
  <c r="G34" i="1"/>
  <c r="D40" i="15"/>
  <c r="D83" i="15"/>
  <c r="G33" i="1"/>
  <c r="D39" i="15"/>
  <c r="D82" i="15"/>
  <c r="G32" i="1"/>
  <c r="D38" i="15"/>
  <c r="D81" i="15"/>
  <c r="G31" i="1"/>
  <c r="D37" i="15"/>
  <c r="D80" i="15"/>
  <c r="G30" i="1"/>
  <c r="D36" i="15"/>
  <c r="D79" i="15"/>
  <c r="G29" i="1"/>
  <c r="D35" i="15"/>
  <c r="D78" i="15"/>
  <c r="G28" i="1"/>
  <c r="G27" i="1"/>
  <c r="G26" i="1"/>
  <c r="G25" i="1"/>
  <c r="F25" i="1"/>
  <c r="F58" i="1"/>
  <c r="G24" i="1"/>
  <c r="G45" i="1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G21" i="5"/>
  <c r="B9" i="5"/>
  <c r="B10" i="5"/>
  <c r="B11" i="5"/>
  <c r="B12" i="5"/>
  <c r="B13" i="5"/>
  <c r="B14" i="5"/>
  <c r="B15" i="5"/>
  <c r="B16" i="5"/>
  <c r="B17" i="5"/>
  <c r="B18" i="5"/>
  <c r="B6" i="5"/>
  <c r="B7" i="5"/>
  <c r="B8" i="5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AM36" i="2"/>
  <c r="AL36" i="2"/>
  <c r="AK36" i="2"/>
  <c r="AJ36" i="2"/>
  <c r="AI36" i="2"/>
  <c r="AH36" i="2"/>
  <c r="AG36" i="2"/>
  <c r="AF36" i="2"/>
  <c r="AE36" i="2"/>
  <c r="AD36" i="2"/>
  <c r="Z181" i="15"/>
  <c r="Z193" i="15"/>
  <c r="AC36" i="2"/>
  <c r="AB36" i="2"/>
  <c r="AA36" i="2"/>
  <c r="Z36" i="2"/>
  <c r="Y36" i="2"/>
  <c r="X36" i="2"/>
  <c r="T181" i="15"/>
  <c r="T193" i="15"/>
  <c r="T220" i="15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AM35" i="2"/>
  <c r="AI180" i="15"/>
  <c r="AI192" i="15"/>
  <c r="AL35" i="2"/>
  <c r="AK35" i="2"/>
  <c r="AJ35" i="2"/>
  <c r="AI35" i="2"/>
  <c r="AH35" i="2"/>
  <c r="AG35" i="2"/>
  <c r="AF35" i="2"/>
  <c r="AB180" i="15"/>
  <c r="AB192" i="15"/>
  <c r="AE35" i="2"/>
  <c r="AD35" i="2"/>
  <c r="Z180" i="15"/>
  <c r="Z192" i="15"/>
  <c r="AC35" i="2"/>
  <c r="AB35" i="2"/>
  <c r="AA35" i="2"/>
  <c r="Z35" i="2"/>
  <c r="Y35" i="2"/>
  <c r="X35" i="2"/>
  <c r="W35" i="2"/>
  <c r="V35" i="2"/>
  <c r="U35" i="2"/>
  <c r="T35" i="2"/>
  <c r="P180" i="15"/>
  <c r="P192" i="15"/>
  <c r="S35" i="2"/>
  <c r="R35" i="2"/>
  <c r="Q35" i="2"/>
  <c r="P35" i="2"/>
  <c r="O35" i="2"/>
  <c r="N35" i="2"/>
  <c r="J180" i="15"/>
  <c r="J192" i="15"/>
  <c r="M35" i="2"/>
  <c r="L35" i="2"/>
  <c r="K35" i="2"/>
  <c r="G180" i="15"/>
  <c r="G192" i="15"/>
  <c r="J35" i="2"/>
  <c r="I35" i="2"/>
  <c r="H35" i="2"/>
  <c r="AM34" i="2"/>
  <c r="AL34" i="2"/>
  <c r="AK34" i="2"/>
  <c r="AJ34" i="2"/>
  <c r="AI34" i="2"/>
  <c r="AH34" i="2"/>
  <c r="AG34" i="2"/>
  <c r="AF34" i="2"/>
  <c r="AE34" i="2"/>
  <c r="AD34" i="2"/>
  <c r="Z179" i="15"/>
  <c r="Z191" i="15"/>
  <c r="AC34" i="2"/>
  <c r="AB34" i="2"/>
  <c r="AA34" i="2"/>
  <c r="W179" i="15"/>
  <c r="W191" i="15"/>
  <c r="Z34" i="2"/>
  <c r="Y34" i="2"/>
  <c r="X34" i="2"/>
  <c r="W34" i="2"/>
  <c r="V34" i="2"/>
  <c r="U34" i="2"/>
  <c r="T34" i="2"/>
  <c r="S34" i="2"/>
  <c r="R34" i="2"/>
  <c r="Q34" i="2"/>
  <c r="M179" i="15"/>
  <c r="M191" i="15"/>
  <c r="P34" i="2"/>
  <c r="O34" i="2"/>
  <c r="N34" i="2"/>
  <c r="M34" i="2"/>
  <c r="L34" i="2"/>
  <c r="K34" i="2"/>
  <c r="J34" i="2"/>
  <c r="I34" i="2"/>
  <c r="E179" i="15"/>
  <c r="E191" i="15"/>
  <c r="H34" i="2"/>
  <c r="AM33" i="2"/>
  <c r="AI178" i="15"/>
  <c r="AI190" i="15"/>
  <c r="AL33" i="2"/>
  <c r="AK33" i="2"/>
  <c r="AJ33" i="2"/>
  <c r="AF178" i="15"/>
  <c r="AF190" i="15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R178" i="15"/>
  <c r="R190" i="15"/>
  <c r="U33" i="2"/>
  <c r="T33" i="2"/>
  <c r="P178" i="15"/>
  <c r="P190" i="15"/>
  <c r="S33" i="2"/>
  <c r="R33" i="2"/>
  <c r="Q33" i="2"/>
  <c r="P33" i="2"/>
  <c r="L178" i="15"/>
  <c r="L190" i="15"/>
  <c r="L217" i="15"/>
  <c r="O33" i="2"/>
  <c r="N33" i="2"/>
  <c r="M33" i="2"/>
  <c r="L33" i="2"/>
  <c r="K33" i="2"/>
  <c r="J33" i="2"/>
  <c r="I33" i="2"/>
  <c r="H33" i="2"/>
  <c r="AM32" i="2"/>
  <c r="AL32" i="2"/>
  <c r="AK32" i="2"/>
  <c r="AJ32" i="2"/>
  <c r="AI32" i="2"/>
  <c r="AH32" i="2"/>
  <c r="AG32" i="2"/>
  <c r="AC177" i="15"/>
  <c r="AC189" i="15"/>
  <c r="AF32" i="2"/>
  <c r="AE32" i="2"/>
  <c r="AA177" i="15"/>
  <c r="AA189" i="15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R176" i="15"/>
  <c r="R188" i="15"/>
  <c r="U31" i="2"/>
  <c r="T31" i="2"/>
  <c r="S31" i="2"/>
  <c r="R31" i="2"/>
  <c r="Q31" i="2"/>
  <c r="P31" i="2"/>
  <c r="L176" i="15"/>
  <c r="L188" i="15"/>
  <c r="O31" i="2"/>
  <c r="N31" i="2"/>
  <c r="M31" i="2"/>
  <c r="L31" i="2"/>
  <c r="K31" i="2"/>
  <c r="J31" i="2"/>
  <c r="I31" i="2"/>
  <c r="H31" i="2"/>
  <c r="AM30" i="2"/>
  <c r="AL30" i="2"/>
  <c r="AH175" i="15"/>
  <c r="AH187" i="15"/>
  <c r="AK30" i="2"/>
  <c r="AJ30" i="2"/>
  <c r="AI30" i="2"/>
  <c r="AH30" i="2"/>
  <c r="AG30" i="2"/>
  <c r="AF30" i="2"/>
  <c r="AE30" i="2"/>
  <c r="AD30" i="2"/>
  <c r="Z175" i="15"/>
  <c r="Z187" i="15"/>
  <c r="AC30" i="2"/>
  <c r="AB30" i="2"/>
  <c r="AA30" i="2"/>
  <c r="W175" i="15"/>
  <c r="W187" i="15"/>
  <c r="W214" i="15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AM29" i="2"/>
  <c r="AL29" i="2"/>
  <c r="AK29" i="2"/>
  <c r="AJ29" i="2"/>
  <c r="AI29" i="2"/>
  <c r="AH29" i="2"/>
  <c r="AG29" i="2"/>
  <c r="AF29" i="2"/>
  <c r="AE29" i="2"/>
  <c r="AD29" i="2"/>
  <c r="Z174" i="15"/>
  <c r="Z186" i="15"/>
  <c r="AC29" i="2"/>
  <c r="AB29" i="2"/>
  <c r="AA29" i="2"/>
  <c r="Z29" i="2"/>
  <c r="Y29" i="2"/>
  <c r="X29" i="2"/>
  <c r="W29" i="2"/>
  <c r="V29" i="2"/>
  <c r="U29" i="2"/>
  <c r="T29" i="2"/>
  <c r="P174" i="15"/>
  <c r="P186" i="15"/>
  <c r="S29" i="2"/>
  <c r="R29" i="2"/>
  <c r="Q29" i="2"/>
  <c r="P29" i="2"/>
  <c r="O29" i="2"/>
  <c r="N29" i="2"/>
  <c r="M29" i="2"/>
  <c r="L29" i="2"/>
  <c r="K29" i="2"/>
  <c r="G174" i="15"/>
  <c r="G186" i="15"/>
  <c r="J29" i="2"/>
  <c r="I29" i="2"/>
  <c r="H29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8" i="4"/>
  <c r="A19" i="4"/>
  <c r="A3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I6" i="4"/>
  <c r="AI5" i="4"/>
  <c r="AI4" i="4"/>
  <c r="AI3" i="4"/>
  <c r="AI22" i="4"/>
  <c r="AH20" i="4"/>
  <c r="AG20" i="4"/>
  <c r="AF20" i="4"/>
  <c r="AE20" i="4"/>
  <c r="AD20" i="4"/>
  <c r="AC20" i="4"/>
  <c r="AB20" i="4"/>
  <c r="AH19" i="4"/>
  <c r="AG19" i="4"/>
  <c r="AF19" i="4"/>
  <c r="AE19" i="4"/>
  <c r="AD19" i="4"/>
  <c r="AC19" i="4"/>
  <c r="AB19" i="4"/>
  <c r="AH18" i="4"/>
  <c r="AG18" i="4"/>
  <c r="AF18" i="4"/>
  <c r="AE18" i="4"/>
  <c r="AD18" i="4"/>
  <c r="AC18" i="4"/>
  <c r="AB18" i="4"/>
  <c r="AH17" i="4"/>
  <c r="AG17" i="4"/>
  <c r="AF17" i="4"/>
  <c r="AE17" i="4"/>
  <c r="AD17" i="4"/>
  <c r="AC17" i="4"/>
  <c r="AB17" i="4"/>
  <c r="AH16" i="4"/>
  <c r="AG16" i="4"/>
  <c r="AF16" i="4"/>
  <c r="AE16" i="4"/>
  <c r="AD16" i="4"/>
  <c r="AC16" i="4"/>
  <c r="AB16" i="4"/>
  <c r="AH15" i="4"/>
  <c r="AG15" i="4"/>
  <c r="AF15" i="4"/>
  <c r="AE15" i="4"/>
  <c r="AD15" i="4"/>
  <c r="AC15" i="4"/>
  <c r="AB15" i="4"/>
  <c r="AH14" i="4"/>
  <c r="AG14" i="4"/>
  <c r="AF14" i="4"/>
  <c r="AE14" i="4"/>
  <c r="AD14" i="4"/>
  <c r="AC14" i="4"/>
  <c r="AB14" i="4"/>
  <c r="AH13" i="4"/>
  <c r="AG13" i="4"/>
  <c r="AF13" i="4"/>
  <c r="AE13" i="4"/>
  <c r="AD13" i="4"/>
  <c r="AC13" i="4"/>
  <c r="AB13" i="4"/>
  <c r="AH12" i="4"/>
  <c r="AG12" i="4"/>
  <c r="AF12" i="4"/>
  <c r="AE12" i="4"/>
  <c r="AD12" i="4"/>
  <c r="AC12" i="4"/>
  <c r="AB12" i="4"/>
  <c r="AH11" i="4"/>
  <c r="AG11" i="4"/>
  <c r="AF11" i="4"/>
  <c r="AE11" i="4"/>
  <c r="AD11" i="4"/>
  <c r="AC11" i="4"/>
  <c r="AB11" i="4"/>
  <c r="AH10" i="4"/>
  <c r="AG10" i="4"/>
  <c r="AF10" i="4"/>
  <c r="AE10" i="4"/>
  <c r="AD10" i="4"/>
  <c r="AC10" i="4"/>
  <c r="AB10" i="4"/>
  <c r="AH9" i="4"/>
  <c r="AG9" i="4"/>
  <c r="AF9" i="4"/>
  <c r="AE9" i="4"/>
  <c r="AD9" i="4"/>
  <c r="AC9" i="4"/>
  <c r="AB9" i="4"/>
  <c r="AH8" i="4"/>
  <c r="AG8" i="4"/>
  <c r="AF8" i="4"/>
  <c r="AE8" i="4"/>
  <c r="AD8" i="4"/>
  <c r="AC8" i="4"/>
  <c r="AB8" i="4"/>
  <c r="AH7" i="4"/>
  <c r="AG7" i="4"/>
  <c r="AF7" i="4"/>
  <c r="AE7" i="4"/>
  <c r="AD7" i="4"/>
  <c r="AC7" i="4"/>
  <c r="AB7" i="4"/>
  <c r="AH6" i="4"/>
  <c r="AG6" i="4"/>
  <c r="AF6" i="4"/>
  <c r="AE6" i="4"/>
  <c r="AD6" i="4"/>
  <c r="AC6" i="4"/>
  <c r="AB6" i="4"/>
  <c r="AH5" i="4"/>
  <c r="AG5" i="4"/>
  <c r="AF5" i="4"/>
  <c r="AE5" i="4"/>
  <c r="AD5" i="4"/>
  <c r="AC5" i="4"/>
  <c r="AB5" i="4"/>
  <c r="AH4" i="4"/>
  <c r="AG4" i="4"/>
  <c r="AF4" i="4"/>
  <c r="AE4" i="4"/>
  <c r="AD4" i="4"/>
  <c r="AC4" i="4"/>
  <c r="AB4" i="4"/>
  <c r="AH3" i="4"/>
  <c r="AG3" i="4"/>
  <c r="AF3" i="4"/>
  <c r="AE3" i="4"/>
  <c r="AD3" i="4"/>
  <c r="AC3" i="4"/>
  <c r="AB3" i="4"/>
  <c r="AB22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AA19" i="4"/>
  <c r="Z19" i="4"/>
  <c r="Y19" i="4"/>
  <c r="X19" i="4"/>
  <c r="W19" i="4"/>
  <c r="V19" i="4"/>
  <c r="U19" i="4"/>
  <c r="T19" i="4"/>
  <c r="S19" i="4"/>
  <c r="R19" i="4"/>
  <c r="Q19" i="4"/>
  <c r="P19" i="4"/>
  <c r="AM20" i="1"/>
  <c r="AM41" i="1"/>
  <c r="O19" i="4"/>
  <c r="N19" i="4"/>
  <c r="M19" i="4"/>
  <c r="L19" i="4"/>
  <c r="K19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AA17" i="4"/>
  <c r="Z17" i="4"/>
  <c r="Y17" i="4"/>
  <c r="X17" i="4"/>
  <c r="W17" i="4"/>
  <c r="V17" i="4"/>
  <c r="U17" i="4"/>
  <c r="T17" i="4"/>
  <c r="S17" i="4"/>
  <c r="R17" i="4"/>
  <c r="Q17" i="4"/>
  <c r="AQ18" i="1"/>
  <c r="AQ39" i="1"/>
  <c r="P17" i="4"/>
  <c r="AM18" i="1"/>
  <c r="AM39" i="1"/>
  <c r="O17" i="4"/>
  <c r="N17" i="4"/>
  <c r="M17" i="4"/>
  <c r="L17" i="4"/>
  <c r="K17" i="4"/>
  <c r="AA16" i="4"/>
  <c r="Z16" i="4"/>
  <c r="Y16" i="4"/>
  <c r="X16" i="4"/>
  <c r="W16" i="4"/>
  <c r="V16" i="4"/>
  <c r="U16" i="4"/>
  <c r="T16" i="4"/>
  <c r="S16" i="4"/>
  <c r="R16" i="4"/>
  <c r="Q16" i="4"/>
  <c r="AN17" i="1"/>
  <c r="AN94" i="1"/>
  <c r="AN129" i="1"/>
  <c r="AK18" i="15"/>
  <c r="AK61" i="15"/>
  <c r="P16" i="4"/>
  <c r="O16" i="4"/>
  <c r="N16" i="4"/>
  <c r="M16" i="4"/>
  <c r="L16" i="4"/>
  <c r="K16" i="4"/>
  <c r="AA15" i="4"/>
  <c r="Z15" i="4"/>
  <c r="Y15" i="4"/>
  <c r="X15" i="4"/>
  <c r="W15" i="4"/>
  <c r="V15" i="4"/>
  <c r="U15" i="4"/>
  <c r="T15" i="4"/>
  <c r="S15" i="4"/>
  <c r="R15" i="4"/>
  <c r="Q15" i="4"/>
  <c r="AN16" i="1"/>
  <c r="AN37" i="1"/>
  <c r="P15" i="4"/>
  <c r="O15" i="4"/>
  <c r="N15" i="4"/>
  <c r="M15" i="4"/>
  <c r="L15" i="4"/>
  <c r="K15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AA12" i="4"/>
  <c r="Z12" i="4"/>
  <c r="Y12" i="4"/>
  <c r="X12" i="4"/>
  <c r="W12" i="4"/>
  <c r="V12" i="4"/>
  <c r="U12" i="4"/>
  <c r="T12" i="4"/>
  <c r="S12" i="4"/>
  <c r="R12" i="4"/>
  <c r="Q12" i="4"/>
  <c r="AN13" i="1"/>
  <c r="AN34" i="1"/>
  <c r="P12" i="4"/>
  <c r="AM13" i="1"/>
  <c r="AM34" i="1"/>
  <c r="O12" i="4"/>
  <c r="N12" i="4"/>
  <c r="M12" i="4"/>
  <c r="L12" i="4"/>
  <c r="K12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AA9" i="4"/>
  <c r="Z9" i="4"/>
  <c r="Y9" i="4"/>
  <c r="X9" i="4"/>
  <c r="W9" i="4"/>
  <c r="V9" i="4"/>
  <c r="U9" i="4"/>
  <c r="T9" i="4"/>
  <c r="S9" i="4"/>
  <c r="R9" i="4"/>
  <c r="Q9" i="4"/>
  <c r="AN10" i="1"/>
  <c r="AN31" i="1"/>
  <c r="AQ10" i="1"/>
  <c r="AQ31" i="1"/>
  <c r="P9" i="4"/>
  <c r="AO10" i="1"/>
  <c r="AO31" i="1"/>
  <c r="AL37" i="15"/>
  <c r="AL80" i="15"/>
  <c r="AL176" i="15"/>
  <c r="AL188" i="15"/>
  <c r="AL215" i="15"/>
  <c r="O9" i="4"/>
  <c r="N9" i="4"/>
  <c r="M9" i="4"/>
  <c r="L9" i="4"/>
  <c r="K9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AA7" i="4"/>
  <c r="Z7" i="4"/>
  <c r="Y7" i="4"/>
  <c r="X7" i="4"/>
  <c r="W7" i="4"/>
  <c r="V7" i="4"/>
  <c r="U7" i="4"/>
  <c r="T7" i="4"/>
  <c r="S7" i="4"/>
  <c r="R7" i="4"/>
  <c r="Q7" i="4"/>
  <c r="P7" i="4"/>
  <c r="AL7" i="4"/>
  <c r="AO8" i="1"/>
  <c r="AO29" i="1"/>
  <c r="O7" i="4"/>
  <c r="N7" i="4"/>
  <c r="M7" i="4"/>
  <c r="L7" i="4"/>
  <c r="K7" i="4"/>
  <c r="AA6" i="4"/>
  <c r="Z6" i="4"/>
  <c r="Y6" i="4"/>
  <c r="X6" i="4"/>
  <c r="W6" i="4"/>
  <c r="V6" i="4"/>
  <c r="U6" i="4"/>
  <c r="T6" i="4"/>
  <c r="S6" i="4"/>
  <c r="R6" i="4"/>
  <c r="Q6" i="4"/>
  <c r="P6" i="4"/>
  <c r="AO7" i="1"/>
  <c r="AO28" i="1"/>
  <c r="O6" i="4"/>
  <c r="N6" i="4"/>
  <c r="M6" i="4"/>
  <c r="L6" i="4"/>
  <c r="K6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AA4" i="4"/>
  <c r="Z4" i="4"/>
  <c r="Y4" i="4"/>
  <c r="X4" i="4"/>
  <c r="W4" i="4"/>
  <c r="V4" i="4"/>
  <c r="U4" i="4"/>
  <c r="T4" i="4"/>
  <c r="S4" i="4"/>
  <c r="R4" i="4"/>
  <c r="Q4" i="4"/>
  <c r="AK16" i="4"/>
  <c r="P4" i="4"/>
  <c r="O4" i="4"/>
  <c r="N4" i="4"/>
  <c r="M4" i="4"/>
  <c r="L4" i="4"/>
  <c r="K4" i="4"/>
  <c r="AA3" i="4"/>
  <c r="Z3" i="4"/>
  <c r="Y3" i="4"/>
  <c r="X3" i="4"/>
  <c r="W3" i="4"/>
  <c r="V3" i="4"/>
  <c r="V22" i="4"/>
  <c r="U3" i="4"/>
  <c r="T3" i="4"/>
  <c r="S3" i="4"/>
  <c r="R3" i="4"/>
  <c r="Q3" i="4"/>
  <c r="AQ4" i="1"/>
  <c r="AQ25" i="1"/>
  <c r="P3" i="4"/>
  <c r="AM4" i="1"/>
  <c r="AM25" i="1"/>
  <c r="O3" i="4"/>
  <c r="N3" i="4"/>
  <c r="M3" i="4"/>
  <c r="L3" i="4"/>
  <c r="K3" i="4"/>
  <c r="J20" i="4"/>
  <c r="I20" i="4"/>
  <c r="H20" i="4"/>
  <c r="G20" i="4"/>
  <c r="F20" i="4"/>
  <c r="E20" i="4"/>
  <c r="J19" i="4"/>
  <c r="I19" i="4"/>
  <c r="H19" i="4"/>
  <c r="G19" i="4"/>
  <c r="F19" i="4"/>
  <c r="E19" i="4"/>
  <c r="J18" i="4"/>
  <c r="I18" i="4"/>
  <c r="H18" i="4"/>
  <c r="G18" i="4"/>
  <c r="F18" i="4"/>
  <c r="E18" i="4"/>
  <c r="J17" i="4"/>
  <c r="I17" i="4"/>
  <c r="H17" i="4"/>
  <c r="G17" i="4"/>
  <c r="F17" i="4"/>
  <c r="E17" i="4"/>
  <c r="J16" i="4"/>
  <c r="I16" i="4"/>
  <c r="H16" i="4"/>
  <c r="G16" i="4"/>
  <c r="F16" i="4"/>
  <c r="E16" i="4"/>
  <c r="J15" i="4"/>
  <c r="I15" i="4"/>
  <c r="H15" i="4"/>
  <c r="G15" i="4"/>
  <c r="F15" i="4"/>
  <c r="E15" i="4"/>
  <c r="J14" i="4"/>
  <c r="I14" i="4"/>
  <c r="H14" i="4"/>
  <c r="G14" i="4"/>
  <c r="F14" i="4"/>
  <c r="E14" i="4"/>
  <c r="J13" i="4"/>
  <c r="I13" i="4"/>
  <c r="H13" i="4"/>
  <c r="G13" i="4"/>
  <c r="F13" i="4"/>
  <c r="E13" i="4"/>
  <c r="J12" i="4"/>
  <c r="I12" i="4"/>
  <c r="H12" i="4"/>
  <c r="G12" i="4"/>
  <c r="F12" i="4"/>
  <c r="E12" i="4"/>
  <c r="J11" i="4"/>
  <c r="I11" i="4"/>
  <c r="H11" i="4"/>
  <c r="G11" i="4"/>
  <c r="F11" i="4"/>
  <c r="E11" i="4"/>
  <c r="J10" i="4"/>
  <c r="I10" i="4"/>
  <c r="H10" i="4"/>
  <c r="G10" i="4"/>
  <c r="F10" i="4"/>
  <c r="E10" i="4"/>
  <c r="J9" i="4"/>
  <c r="I9" i="4"/>
  <c r="H9" i="4"/>
  <c r="G9" i="4"/>
  <c r="F9" i="4"/>
  <c r="E9" i="4"/>
  <c r="J8" i="4"/>
  <c r="I8" i="4"/>
  <c r="H8" i="4"/>
  <c r="G8" i="4"/>
  <c r="F8" i="4"/>
  <c r="E8" i="4"/>
  <c r="J7" i="4"/>
  <c r="I7" i="4"/>
  <c r="H7" i="4"/>
  <c r="G7" i="4"/>
  <c r="F7" i="4"/>
  <c r="E7" i="4"/>
  <c r="J6" i="4"/>
  <c r="I6" i="4"/>
  <c r="I25" i="4"/>
  <c r="H6" i="4"/>
  <c r="G6" i="4"/>
  <c r="F6" i="4"/>
  <c r="E6" i="4"/>
  <c r="J5" i="4"/>
  <c r="I5" i="4"/>
  <c r="H5" i="4"/>
  <c r="G5" i="4"/>
  <c r="F5" i="4"/>
  <c r="E5" i="4"/>
  <c r="J4" i="4"/>
  <c r="I4" i="4"/>
  <c r="H4" i="4"/>
  <c r="G4" i="4"/>
  <c r="F4" i="4"/>
  <c r="E4" i="4"/>
  <c r="J3" i="4"/>
  <c r="I3" i="4"/>
  <c r="H3" i="4"/>
  <c r="G3" i="4"/>
  <c r="F3" i="4"/>
  <c r="E3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B22" i="3"/>
  <c r="B21" i="3"/>
  <c r="B20" i="3"/>
  <c r="B19" i="3"/>
  <c r="B18" i="3"/>
  <c r="B17" i="3"/>
  <c r="A17" i="3"/>
  <c r="A18" i="3"/>
  <c r="A19" i="3"/>
  <c r="A20" i="3"/>
  <c r="A21" i="3"/>
  <c r="A22" i="3"/>
  <c r="B16" i="3"/>
  <c r="A16" i="3"/>
  <c r="B15" i="3"/>
  <c r="A15" i="3"/>
  <c r="B14" i="3"/>
  <c r="B13" i="3"/>
  <c r="B12" i="3"/>
  <c r="B11" i="3"/>
  <c r="A11" i="3"/>
  <c r="A12" i="3"/>
  <c r="A13" i="3"/>
  <c r="A14" i="3"/>
  <c r="B10" i="3"/>
  <c r="B9" i="3"/>
  <c r="A9" i="3"/>
  <c r="A10" i="3"/>
  <c r="B8" i="3"/>
  <c r="B7" i="3"/>
  <c r="B6" i="3"/>
  <c r="B5" i="3"/>
  <c r="A5" i="3"/>
  <c r="A6" i="3"/>
  <c r="A7" i="3"/>
  <c r="A8" i="3"/>
  <c r="B21" i="2"/>
  <c r="B20" i="2"/>
  <c r="B19" i="2"/>
  <c r="B18" i="2"/>
  <c r="B17" i="2"/>
  <c r="A17" i="2"/>
  <c r="A18" i="2"/>
  <c r="A19" i="2"/>
  <c r="A20" i="2"/>
  <c r="A21" i="2"/>
  <c r="B16" i="2"/>
  <c r="A16" i="2"/>
  <c r="B15" i="2"/>
  <c r="A15" i="2"/>
  <c r="B14" i="2"/>
  <c r="B13" i="2"/>
  <c r="B12" i="2"/>
  <c r="B11" i="2"/>
  <c r="A11" i="2"/>
  <c r="A12" i="2"/>
  <c r="A13" i="2"/>
  <c r="A14" i="2"/>
  <c r="B10" i="2"/>
  <c r="B9" i="2"/>
  <c r="A9" i="2"/>
  <c r="A10" i="2"/>
  <c r="B8" i="2"/>
  <c r="B7" i="2"/>
  <c r="B6" i="2"/>
  <c r="B5" i="2"/>
  <c r="A5" i="2"/>
  <c r="A6" i="2"/>
  <c r="A7" i="2"/>
  <c r="A8" i="2"/>
  <c r="B21" i="1"/>
  <c r="B20" i="1"/>
  <c r="E74" i="1"/>
  <c r="B19" i="1"/>
  <c r="E73" i="1"/>
  <c r="B18" i="1"/>
  <c r="B17" i="1"/>
  <c r="E71" i="1"/>
  <c r="B16" i="1"/>
  <c r="E70" i="1"/>
  <c r="A16" i="1"/>
  <c r="F37" i="1"/>
  <c r="F70" i="1"/>
  <c r="B15" i="1"/>
  <c r="A15" i="1"/>
  <c r="B14" i="1"/>
  <c r="E35" i="1"/>
  <c r="B41" i="15"/>
  <c r="B84" i="15"/>
  <c r="A14" i="1"/>
  <c r="AU35" i="1"/>
  <c r="B13" i="1"/>
  <c r="E34" i="1"/>
  <c r="B11" i="1"/>
  <c r="E32" i="1"/>
  <c r="B38" i="15"/>
  <c r="B81" i="15"/>
  <c r="B10" i="1"/>
  <c r="A10" i="1"/>
  <c r="AU31" i="1"/>
  <c r="B9" i="1"/>
  <c r="E30" i="1"/>
  <c r="B36" i="15"/>
  <c r="B79" i="15"/>
  <c r="E63" i="1"/>
  <c r="B8" i="1"/>
  <c r="E29" i="1"/>
  <c r="A8" i="1"/>
  <c r="F29" i="1"/>
  <c r="B7" i="1"/>
  <c r="E61" i="1"/>
  <c r="B6" i="1"/>
  <c r="E60" i="1"/>
  <c r="B5" i="1"/>
  <c r="E59" i="1"/>
  <c r="A5" i="1"/>
  <c r="AU26" i="1"/>
  <c r="E58" i="1"/>
  <c r="E75" i="1"/>
  <c r="E72" i="1"/>
  <c r="A57" i="3"/>
  <c r="A58" i="3"/>
  <c r="A59" i="3"/>
  <c r="A60" i="3"/>
  <c r="A61" i="3"/>
  <c r="B68" i="5"/>
  <c r="B69" i="5"/>
  <c r="A17" i="4"/>
  <c r="A89" i="1"/>
  <c r="A90" i="1"/>
  <c r="B104" i="1"/>
  <c r="A80" i="1"/>
  <c r="B96" i="1"/>
  <c r="B97" i="1"/>
  <c r="B98" i="1"/>
  <c r="E133" i="1"/>
  <c r="B22" i="15"/>
  <c r="B65" i="15"/>
  <c r="B82" i="1"/>
  <c r="E117" i="1"/>
  <c r="B6" i="15"/>
  <c r="B49" i="15"/>
  <c r="E116" i="1"/>
  <c r="B5" i="15"/>
  <c r="B48" i="15"/>
  <c r="AJ68" i="5"/>
  <c r="AJ103" i="5"/>
  <c r="AG115" i="15"/>
  <c r="AB68" i="5"/>
  <c r="AB103" i="5"/>
  <c r="Y115" i="15"/>
  <c r="L68" i="5"/>
  <c r="L103" i="5"/>
  <c r="AQ68" i="5"/>
  <c r="AQ103" i="5"/>
  <c r="AI68" i="5"/>
  <c r="AI103" i="5"/>
  <c r="AA68" i="5"/>
  <c r="AA103" i="5"/>
  <c r="X115" i="15"/>
  <c r="S68" i="5"/>
  <c r="S103" i="5"/>
  <c r="P115" i="15"/>
  <c r="AN68" i="5"/>
  <c r="AN103" i="5"/>
  <c r="AK115" i="15"/>
  <c r="P68" i="5"/>
  <c r="P103" i="5"/>
  <c r="M115" i="15"/>
  <c r="AK68" i="5"/>
  <c r="AK103" i="5"/>
  <c r="AH115" i="15"/>
  <c r="AP68" i="5"/>
  <c r="AP103" i="5"/>
  <c r="AL68" i="5"/>
  <c r="AL103" i="5"/>
  <c r="Z68" i="5"/>
  <c r="Z103" i="5"/>
  <c r="AH43" i="5"/>
  <c r="AH78" i="5"/>
  <c r="AO43" i="5"/>
  <c r="AO78" i="5"/>
  <c r="AL90" i="15"/>
  <c r="AG43" i="5"/>
  <c r="AG78" i="5"/>
  <c r="Y43" i="5"/>
  <c r="Y78" i="5"/>
  <c r="Q43" i="5"/>
  <c r="Q78" i="5"/>
  <c r="N90" i="15"/>
  <c r="I43" i="5"/>
  <c r="I78" i="5"/>
  <c r="AN43" i="5"/>
  <c r="AN78" i="5"/>
  <c r="AF43" i="5"/>
  <c r="AF78" i="5"/>
  <c r="AC90" i="15"/>
  <c r="AB43" i="5"/>
  <c r="AB78" i="5"/>
  <c r="Y90" i="15"/>
  <c r="T43" i="5"/>
  <c r="T78" i="5"/>
  <c r="Q90" i="15"/>
  <c r="L43" i="5"/>
  <c r="L78" i="5"/>
  <c r="I90" i="15"/>
  <c r="G43" i="5"/>
  <c r="G78" i="5"/>
  <c r="AQ43" i="5"/>
  <c r="AQ78" i="5"/>
  <c r="AN90" i="15"/>
  <c r="AI43" i="5"/>
  <c r="AI78" i="5"/>
  <c r="AA43" i="5"/>
  <c r="AA78" i="5"/>
  <c r="K43" i="5"/>
  <c r="K78" i="5"/>
  <c r="H90" i="15"/>
  <c r="U47" i="5"/>
  <c r="U82" i="5"/>
  <c r="AO47" i="5"/>
  <c r="AO82" i="5"/>
  <c r="I47" i="5"/>
  <c r="I82" i="5"/>
  <c r="F94" i="15"/>
  <c r="AQ47" i="5"/>
  <c r="AQ82" i="5"/>
  <c r="AN94" i="15"/>
  <c r="K47" i="5"/>
  <c r="K82" i="5"/>
  <c r="H94" i="15"/>
  <c r="AE47" i="5"/>
  <c r="AE82" i="5"/>
  <c r="AB94" i="15"/>
  <c r="AD47" i="5"/>
  <c r="AD82" i="5"/>
  <c r="S47" i="5"/>
  <c r="S82" i="5"/>
  <c r="P94" i="15"/>
  <c r="H47" i="5"/>
  <c r="H82" i="5"/>
  <c r="AM47" i="5"/>
  <c r="AM82" i="5"/>
  <c r="AJ94" i="15"/>
  <c r="AB47" i="5"/>
  <c r="AB82" i="5"/>
  <c r="Y94" i="15"/>
  <c r="R47" i="5"/>
  <c r="R82" i="5"/>
  <c r="O94" i="15"/>
  <c r="AL47" i="5"/>
  <c r="AL82" i="5"/>
  <c r="AA47" i="5"/>
  <c r="AA82" i="5"/>
  <c r="X94" i="15"/>
  <c r="AP62" i="5"/>
  <c r="AP97" i="5"/>
  <c r="AI62" i="5"/>
  <c r="AI97" i="5"/>
  <c r="AA62" i="5"/>
  <c r="AA97" i="5"/>
  <c r="S62" i="5"/>
  <c r="S97" i="5"/>
  <c r="K62" i="5"/>
  <c r="K97" i="5"/>
  <c r="AM62" i="5"/>
  <c r="AM97" i="5"/>
  <c r="AE62" i="5"/>
  <c r="AE97" i="5"/>
  <c r="AB109" i="15"/>
  <c r="W62" i="5"/>
  <c r="W97" i="5"/>
  <c r="O62" i="5"/>
  <c r="O97" i="5"/>
  <c r="L109" i="15"/>
  <c r="AK62" i="5"/>
  <c r="AK97" i="5"/>
  <c r="AH109" i="15"/>
  <c r="Z62" i="5"/>
  <c r="Z97" i="5"/>
  <c r="P62" i="5"/>
  <c r="P97" i="5"/>
  <c r="AH62" i="5"/>
  <c r="AH97" i="5"/>
  <c r="X62" i="5"/>
  <c r="X97" i="5"/>
  <c r="M62" i="5"/>
  <c r="M97" i="5"/>
  <c r="J109" i="15"/>
  <c r="AF62" i="5"/>
  <c r="AF97" i="5"/>
  <c r="AC109" i="15"/>
  <c r="U62" i="5"/>
  <c r="U97" i="5"/>
  <c r="J62" i="5"/>
  <c r="J97" i="5"/>
  <c r="AN62" i="5"/>
  <c r="AN97" i="5"/>
  <c r="AC62" i="5"/>
  <c r="AC97" i="5"/>
  <c r="R62" i="5"/>
  <c r="R97" i="5"/>
  <c r="H62" i="5"/>
  <c r="H97" i="5"/>
  <c r="AB62" i="5"/>
  <c r="AB97" i="5"/>
  <c r="Y109" i="15"/>
  <c r="Y62" i="5"/>
  <c r="Y97" i="5"/>
  <c r="V62" i="5"/>
  <c r="V97" i="5"/>
  <c r="AO62" i="5"/>
  <c r="AO97" i="5"/>
  <c r="AQ62" i="5"/>
  <c r="AQ97" i="5"/>
  <c r="T62" i="5"/>
  <c r="T97" i="5"/>
  <c r="AL62" i="5"/>
  <c r="AL97" i="5"/>
  <c r="AI109" i="15"/>
  <c r="Q62" i="5"/>
  <c r="Q97" i="5"/>
  <c r="N109" i="15"/>
  <c r="G62" i="5"/>
  <c r="G97" i="5"/>
  <c r="AJ62" i="5"/>
  <c r="AJ97" i="5"/>
  <c r="N62" i="5"/>
  <c r="N97" i="5"/>
  <c r="K109" i="15"/>
  <c r="AG62" i="5"/>
  <c r="AG97" i="5"/>
  <c r="L62" i="5"/>
  <c r="L97" i="5"/>
  <c r="I109" i="15"/>
  <c r="AD62" i="5"/>
  <c r="AD97" i="5"/>
  <c r="AA109" i="15"/>
  <c r="I62" i="5"/>
  <c r="I97" i="5"/>
  <c r="B63" i="5"/>
  <c r="AE63" i="5"/>
  <c r="AE98" i="5"/>
  <c r="I63" i="5"/>
  <c r="I98" i="5"/>
  <c r="AL42" i="5"/>
  <c r="AL77" i="5"/>
  <c r="AD42" i="5"/>
  <c r="AD77" i="5"/>
  <c r="V42" i="5"/>
  <c r="V77" i="5"/>
  <c r="N42" i="5"/>
  <c r="N77" i="5"/>
  <c r="AK42" i="5"/>
  <c r="AK77" i="5"/>
  <c r="AC42" i="5"/>
  <c r="AC77" i="5"/>
  <c r="U42" i="5"/>
  <c r="U77" i="5"/>
  <c r="M42" i="5"/>
  <c r="M77" i="5"/>
  <c r="AJ42" i="5"/>
  <c r="AJ77" i="5"/>
  <c r="AB42" i="5"/>
  <c r="AB77" i="5"/>
  <c r="Y89" i="15"/>
  <c r="T42" i="5"/>
  <c r="T77" i="5"/>
  <c r="L42" i="5"/>
  <c r="L77" i="5"/>
  <c r="AQ42" i="5"/>
  <c r="AQ77" i="5"/>
  <c r="AN89" i="15"/>
  <c r="AI42" i="5"/>
  <c r="AI77" i="5"/>
  <c r="AF89" i="15"/>
  <c r="AA42" i="5"/>
  <c r="AA77" i="5"/>
  <c r="S42" i="5"/>
  <c r="S77" i="5"/>
  <c r="K42" i="5"/>
  <c r="K77" i="5"/>
  <c r="AP42" i="5"/>
  <c r="AP77" i="5"/>
  <c r="AH42" i="5"/>
  <c r="AH77" i="5"/>
  <c r="Z42" i="5"/>
  <c r="Z77" i="5"/>
  <c r="R42" i="5"/>
  <c r="R77" i="5"/>
  <c r="J42" i="5"/>
  <c r="J77" i="5"/>
  <c r="AO42" i="5"/>
  <c r="AO77" i="5"/>
  <c r="AG42" i="5"/>
  <c r="AG77" i="5"/>
  <c r="Y42" i="5"/>
  <c r="Y77" i="5"/>
  <c r="Q42" i="5"/>
  <c r="Q77" i="5"/>
  <c r="I42" i="5"/>
  <c r="I77" i="5"/>
  <c r="G42" i="5"/>
  <c r="G77" i="5"/>
  <c r="AN42" i="5"/>
  <c r="AN77" i="5"/>
  <c r="AK89" i="15"/>
  <c r="AF42" i="5"/>
  <c r="AF77" i="5"/>
  <c r="AC89" i="15"/>
  <c r="X42" i="5"/>
  <c r="X77" i="5"/>
  <c r="P42" i="5"/>
  <c r="P77" i="5"/>
  <c r="H42" i="5"/>
  <c r="H77" i="5"/>
  <c r="AM42" i="5"/>
  <c r="AM77" i="5"/>
  <c r="AJ89" i="15"/>
  <c r="AE42" i="5"/>
  <c r="AE77" i="5"/>
  <c r="W42" i="5"/>
  <c r="W77" i="5"/>
  <c r="O42" i="5"/>
  <c r="O77" i="5"/>
  <c r="AO46" i="5"/>
  <c r="AO81" i="5"/>
  <c r="AG46" i="5"/>
  <c r="AG81" i="5"/>
  <c r="AK46" i="5"/>
  <c r="AK81" i="5"/>
  <c r="AN46" i="5"/>
  <c r="AN81" i="5"/>
  <c r="AD46" i="5"/>
  <c r="AD81" i="5"/>
  <c r="V46" i="5"/>
  <c r="V81" i="5"/>
  <c r="N46" i="5"/>
  <c r="N81" i="5"/>
  <c r="AM46" i="5"/>
  <c r="AM81" i="5"/>
  <c r="AC46" i="5"/>
  <c r="AC81" i="5"/>
  <c r="U46" i="5"/>
  <c r="U81" i="5"/>
  <c r="M46" i="5"/>
  <c r="M81" i="5"/>
  <c r="AL46" i="5"/>
  <c r="AL81" i="5"/>
  <c r="AB46" i="5"/>
  <c r="AB81" i="5"/>
  <c r="T46" i="5"/>
  <c r="T81" i="5"/>
  <c r="Q93" i="15"/>
  <c r="L46" i="5"/>
  <c r="L81" i="5"/>
  <c r="G46" i="5"/>
  <c r="G81" i="5"/>
  <c r="D93" i="15"/>
  <c r="AJ46" i="5"/>
  <c r="AJ81" i="5"/>
  <c r="AG93" i="15"/>
  <c r="AA46" i="5"/>
  <c r="AA81" i="5"/>
  <c r="X93" i="15"/>
  <c r="S46" i="5"/>
  <c r="S81" i="5"/>
  <c r="P93" i="15"/>
  <c r="K46" i="5"/>
  <c r="K81" i="5"/>
  <c r="AI46" i="5"/>
  <c r="AI81" i="5"/>
  <c r="Z46" i="5"/>
  <c r="Z81" i="5"/>
  <c r="R46" i="5"/>
  <c r="R81" i="5"/>
  <c r="J46" i="5"/>
  <c r="J81" i="5"/>
  <c r="AH46" i="5"/>
  <c r="AH81" i="5"/>
  <c r="Y46" i="5"/>
  <c r="Y81" i="5"/>
  <c r="Q46" i="5"/>
  <c r="Q81" i="5"/>
  <c r="I46" i="5"/>
  <c r="I81" i="5"/>
  <c r="AQ46" i="5"/>
  <c r="AQ81" i="5"/>
  <c r="AF46" i="5"/>
  <c r="AF81" i="5"/>
  <c r="X46" i="5"/>
  <c r="X81" i="5"/>
  <c r="P46" i="5"/>
  <c r="P81" i="5"/>
  <c r="H46" i="5"/>
  <c r="H81" i="5"/>
  <c r="E93" i="15"/>
  <c r="AP46" i="5"/>
  <c r="AP81" i="5"/>
  <c r="AM93" i="15"/>
  <c r="AE46" i="5"/>
  <c r="AE81" i="5"/>
  <c r="AB93" i="15"/>
  <c r="W46" i="5"/>
  <c r="W81" i="5"/>
  <c r="O46" i="5"/>
  <c r="O81" i="5"/>
  <c r="L93" i="15"/>
  <c r="AQ50" i="5"/>
  <c r="AQ85" i="5"/>
  <c r="AN97" i="15"/>
  <c r="AI50" i="5"/>
  <c r="AI85" i="5"/>
  <c r="AF97" i="15"/>
  <c r="AA50" i="5"/>
  <c r="AA85" i="5"/>
  <c r="S50" i="5"/>
  <c r="S85" i="5"/>
  <c r="K50" i="5"/>
  <c r="K85" i="5"/>
  <c r="AO50" i="5"/>
  <c r="AO85" i="5"/>
  <c r="AG50" i="5"/>
  <c r="AG85" i="5"/>
  <c r="Y50" i="5"/>
  <c r="Y85" i="5"/>
  <c r="Q50" i="5"/>
  <c r="Q85" i="5"/>
  <c r="I50" i="5"/>
  <c r="I85" i="5"/>
  <c r="AM50" i="5"/>
  <c r="AM85" i="5"/>
  <c r="AE50" i="5"/>
  <c r="AE85" i="5"/>
  <c r="W50" i="5"/>
  <c r="W85" i="5"/>
  <c r="O50" i="5"/>
  <c r="O85" i="5"/>
  <c r="AK50" i="5"/>
  <c r="AK85" i="5"/>
  <c r="AH97" i="15"/>
  <c r="AC50" i="5"/>
  <c r="AC85" i="5"/>
  <c r="Z97" i="15"/>
  <c r="U50" i="5"/>
  <c r="U85" i="5"/>
  <c r="R97" i="15"/>
  <c r="M50" i="5"/>
  <c r="M85" i="5"/>
  <c r="J97" i="15"/>
  <c r="AJ50" i="5"/>
  <c r="AJ85" i="5"/>
  <c r="AG97" i="15"/>
  <c r="T50" i="5"/>
  <c r="T85" i="5"/>
  <c r="Q97" i="15"/>
  <c r="AH50" i="5"/>
  <c r="AH85" i="5"/>
  <c r="R50" i="5"/>
  <c r="R85" i="5"/>
  <c r="O97" i="15"/>
  <c r="AF50" i="5"/>
  <c r="AF85" i="5"/>
  <c r="P50" i="5"/>
  <c r="P85" i="5"/>
  <c r="G50" i="5"/>
  <c r="G85" i="5"/>
  <c r="AD50" i="5"/>
  <c r="AD85" i="5"/>
  <c r="N50" i="5"/>
  <c r="N85" i="5"/>
  <c r="AB50" i="5"/>
  <c r="AB85" i="5"/>
  <c r="L50" i="5"/>
  <c r="L85" i="5"/>
  <c r="AP50" i="5"/>
  <c r="AP85" i="5"/>
  <c r="Z50" i="5"/>
  <c r="Z85" i="5"/>
  <c r="J50" i="5"/>
  <c r="J85" i="5"/>
  <c r="AN50" i="5"/>
  <c r="AN85" i="5"/>
  <c r="X50" i="5"/>
  <c r="X85" i="5"/>
  <c r="H50" i="5"/>
  <c r="H85" i="5"/>
  <c r="E97" i="15"/>
  <c r="AL50" i="5"/>
  <c r="AL85" i="5"/>
  <c r="AI97" i="15"/>
  <c r="V50" i="5"/>
  <c r="V85" i="5"/>
  <c r="AQ58" i="5"/>
  <c r="AQ93" i="5"/>
  <c r="AI58" i="5"/>
  <c r="AI93" i="5"/>
  <c r="AA58" i="5"/>
  <c r="AA93" i="5"/>
  <c r="S58" i="5"/>
  <c r="S93" i="5"/>
  <c r="P105" i="15"/>
  <c r="K58" i="5"/>
  <c r="K93" i="5"/>
  <c r="AM58" i="5"/>
  <c r="AM93" i="5"/>
  <c r="AJ105" i="15"/>
  <c r="AE58" i="5"/>
  <c r="AE93" i="5"/>
  <c r="W58" i="5"/>
  <c r="W93" i="5"/>
  <c r="T105" i="15"/>
  <c r="O58" i="5"/>
  <c r="O93" i="5"/>
  <c r="AP58" i="5"/>
  <c r="AP93" i="5"/>
  <c r="AF58" i="5"/>
  <c r="AF93" i="5"/>
  <c r="U58" i="5"/>
  <c r="U93" i="5"/>
  <c r="J58" i="5"/>
  <c r="J93" i="5"/>
  <c r="AN58" i="5"/>
  <c r="AN93" i="5"/>
  <c r="AC58" i="5"/>
  <c r="AC93" i="5"/>
  <c r="R58" i="5"/>
  <c r="R93" i="5"/>
  <c r="H58" i="5"/>
  <c r="H93" i="5"/>
  <c r="AK58" i="5"/>
  <c r="AK93" i="5"/>
  <c r="Z58" i="5"/>
  <c r="Z93" i="5"/>
  <c r="P58" i="5"/>
  <c r="P93" i="5"/>
  <c r="AH58" i="5"/>
  <c r="AH93" i="5"/>
  <c r="AE105" i="15"/>
  <c r="X58" i="5"/>
  <c r="X93" i="5"/>
  <c r="U105" i="15"/>
  <c r="M58" i="5"/>
  <c r="M93" i="5"/>
  <c r="V58" i="5"/>
  <c r="V93" i="5"/>
  <c r="S105" i="15"/>
  <c r="AO58" i="5"/>
  <c r="AO93" i="5"/>
  <c r="T58" i="5"/>
  <c r="T93" i="5"/>
  <c r="Q105" i="15"/>
  <c r="AL58" i="5"/>
  <c r="AL93" i="5"/>
  <c r="Q58" i="5"/>
  <c r="Q93" i="5"/>
  <c r="AJ58" i="5"/>
  <c r="AJ93" i="5"/>
  <c r="N58" i="5"/>
  <c r="N93" i="5"/>
  <c r="AG58" i="5"/>
  <c r="AG93" i="5"/>
  <c r="L58" i="5"/>
  <c r="L93" i="5"/>
  <c r="AD58" i="5"/>
  <c r="AD93" i="5"/>
  <c r="I58" i="5"/>
  <c r="I93" i="5"/>
  <c r="AB58" i="5"/>
  <c r="AB93" i="5"/>
  <c r="G58" i="5"/>
  <c r="G93" i="5"/>
  <c r="Y58" i="5"/>
  <c r="Y93" i="5"/>
  <c r="B59" i="5"/>
  <c r="AM70" i="5"/>
  <c r="AM105" i="5"/>
  <c r="AE70" i="5"/>
  <c r="AE105" i="5"/>
  <c r="W70" i="5"/>
  <c r="W105" i="5"/>
  <c r="T117" i="15"/>
  <c r="O70" i="5"/>
  <c r="O105" i="5"/>
  <c r="AJ70" i="5"/>
  <c r="AJ105" i="5"/>
  <c r="AB70" i="5"/>
  <c r="AB105" i="5"/>
  <c r="Y117" i="15"/>
  <c r="T70" i="5"/>
  <c r="T105" i="5"/>
  <c r="Q117" i="15"/>
  <c r="L70" i="5"/>
  <c r="L105" i="5"/>
  <c r="I117" i="15"/>
  <c r="AQ70" i="5"/>
  <c r="AQ105" i="5"/>
  <c r="AN117" i="15"/>
  <c r="AI70" i="5"/>
  <c r="AI105" i="5"/>
  <c r="AA70" i="5"/>
  <c r="AA105" i="5"/>
  <c r="S70" i="5"/>
  <c r="S105" i="5"/>
  <c r="K70" i="5"/>
  <c r="K105" i="5"/>
  <c r="AN70" i="5"/>
  <c r="AN105" i="5"/>
  <c r="AK117" i="15"/>
  <c r="AF70" i="5"/>
  <c r="AF105" i="5"/>
  <c r="X70" i="5"/>
  <c r="X105" i="5"/>
  <c r="P70" i="5"/>
  <c r="P105" i="5"/>
  <c r="H70" i="5"/>
  <c r="H105" i="5"/>
  <c r="E117" i="15"/>
  <c r="AC70" i="5"/>
  <c r="AC105" i="5"/>
  <c r="M70" i="5"/>
  <c r="M105" i="5"/>
  <c r="J117" i="15"/>
  <c r="AO70" i="5"/>
  <c r="AO105" i="5"/>
  <c r="AL117" i="15"/>
  <c r="Y70" i="5"/>
  <c r="Y105" i="5"/>
  <c r="I70" i="5"/>
  <c r="I105" i="5"/>
  <c r="AK70" i="5"/>
  <c r="AK105" i="5"/>
  <c r="AH117" i="15"/>
  <c r="U70" i="5"/>
  <c r="U105" i="5"/>
  <c r="AG70" i="5"/>
  <c r="AG105" i="5"/>
  <c r="Q70" i="5"/>
  <c r="Q105" i="5"/>
  <c r="N117" i="15"/>
  <c r="N70" i="5"/>
  <c r="N105" i="5"/>
  <c r="G70" i="5"/>
  <c r="G105" i="5"/>
  <c r="D117" i="15"/>
  <c r="AP70" i="5"/>
  <c r="AP105" i="5"/>
  <c r="J70" i="5"/>
  <c r="J105" i="5"/>
  <c r="AL70" i="5"/>
  <c r="AL105" i="5"/>
  <c r="AH70" i="5"/>
  <c r="AH105" i="5"/>
  <c r="AD70" i="5"/>
  <c r="AD105" i="5"/>
  <c r="AA117" i="15"/>
  <c r="Z70" i="5"/>
  <c r="Z105" i="5"/>
  <c r="V70" i="5"/>
  <c r="V105" i="5"/>
  <c r="S117" i="15"/>
  <c r="R70" i="5"/>
  <c r="R105" i="5"/>
  <c r="B71" i="5"/>
  <c r="AP45" i="5"/>
  <c r="AP80" i="5"/>
  <c r="AH45" i="5"/>
  <c r="AH80" i="5"/>
  <c r="Z45" i="5"/>
  <c r="Z80" i="5"/>
  <c r="R45" i="5"/>
  <c r="R80" i="5"/>
  <c r="O92" i="15"/>
  <c r="J45" i="5"/>
  <c r="J80" i="5"/>
  <c r="G92" i="15"/>
  <c r="AO45" i="5"/>
  <c r="AO80" i="5"/>
  <c r="AG45" i="5"/>
  <c r="AG80" i="5"/>
  <c r="AD92" i="15"/>
  <c r="Y45" i="5"/>
  <c r="Y80" i="5"/>
  <c r="V92" i="15"/>
  <c r="Q45" i="5"/>
  <c r="Q80" i="5"/>
  <c r="N92" i="15"/>
  <c r="I45" i="5"/>
  <c r="I80" i="5"/>
  <c r="AN45" i="5"/>
  <c r="AN80" i="5"/>
  <c r="AF45" i="5"/>
  <c r="AF80" i="5"/>
  <c r="AC92" i="15"/>
  <c r="X45" i="5"/>
  <c r="X80" i="5"/>
  <c r="P45" i="5"/>
  <c r="P80" i="5"/>
  <c r="H45" i="5"/>
  <c r="H80" i="5"/>
  <c r="E92" i="15"/>
  <c r="AM45" i="5"/>
  <c r="AM80" i="5"/>
  <c r="AE45" i="5"/>
  <c r="AE80" i="5"/>
  <c r="AB92" i="15"/>
  <c r="W45" i="5"/>
  <c r="W80" i="5"/>
  <c r="T92" i="15"/>
  <c r="O45" i="5"/>
  <c r="O80" i="5"/>
  <c r="L92" i="15"/>
  <c r="G45" i="5"/>
  <c r="G80" i="5"/>
  <c r="D92" i="15"/>
  <c r="AL45" i="5"/>
  <c r="AL80" i="5"/>
  <c r="AI92" i="15"/>
  <c r="AD45" i="5"/>
  <c r="AD80" i="5"/>
  <c r="AA92" i="15"/>
  <c r="V45" i="5"/>
  <c r="V80" i="5"/>
  <c r="N45" i="5"/>
  <c r="N80" i="5"/>
  <c r="K92" i="15"/>
  <c r="AK45" i="5"/>
  <c r="AK80" i="5"/>
  <c r="AH92" i="15"/>
  <c r="AC45" i="5"/>
  <c r="AC80" i="5"/>
  <c r="Z92" i="15"/>
  <c r="U45" i="5"/>
  <c r="U80" i="5"/>
  <c r="R92" i="15"/>
  <c r="M45" i="5"/>
  <c r="M80" i="5"/>
  <c r="J92" i="15"/>
  <c r="AJ45" i="5"/>
  <c r="AJ80" i="5"/>
  <c r="AG92" i="15"/>
  <c r="AB45" i="5"/>
  <c r="AB80" i="5"/>
  <c r="T45" i="5"/>
  <c r="T80" i="5"/>
  <c r="Q92" i="15"/>
  <c r="L45" i="5"/>
  <c r="L80" i="5"/>
  <c r="I92" i="15"/>
  <c r="AQ45" i="5"/>
  <c r="AQ80" i="5"/>
  <c r="AI45" i="5"/>
  <c r="AI80" i="5"/>
  <c r="AA45" i="5"/>
  <c r="AA80" i="5"/>
  <c r="X92" i="15"/>
  <c r="S45" i="5"/>
  <c r="S80" i="5"/>
  <c r="P92" i="15"/>
  <c r="K45" i="5"/>
  <c r="K80" i="5"/>
  <c r="AM49" i="5"/>
  <c r="AM84" i="5"/>
  <c r="AJ96" i="15"/>
  <c r="AE49" i="5"/>
  <c r="AE84" i="5"/>
  <c r="AB96" i="15"/>
  <c r="W49" i="5"/>
  <c r="W84" i="5"/>
  <c r="T96" i="15"/>
  <c r="AK49" i="5"/>
  <c r="AK84" i="5"/>
  <c r="AH96" i="15"/>
  <c r="AC49" i="5"/>
  <c r="AC84" i="5"/>
  <c r="Z96" i="15"/>
  <c r="U49" i="5"/>
  <c r="U84" i="5"/>
  <c r="M49" i="5"/>
  <c r="M84" i="5"/>
  <c r="J96" i="15"/>
  <c r="R49" i="5"/>
  <c r="R84" i="5"/>
  <c r="AD49" i="5"/>
  <c r="AD84" i="5"/>
  <c r="AA96" i="15"/>
  <c r="P49" i="5"/>
  <c r="P84" i="5"/>
  <c r="M96" i="15"/>
  <c r="AB49" i="5"/>
  <c r="AB84" i="5"/>
  <c r="AB46" i="1"/>
  <c r="O49" i="5"/>
  <c r="O84" i="5"/>
  <c r="L96" i="15"/>
  <c r="AP49" i="5"/>
  <c r="AP84" i="5"/>
  <c r="AM96" i="15"/>
  <c r="Z49" i="5"/>
  <c r="Z84" i="5"/>
  <c r="W96" i="15"/>
  <c r="N49" i="5"/>
  <c r="N84" i="5"/>
  <c r="K96" i="15"/>
  <c r="AN49" i="5"/>
  <c r="AN84" i="5"/>
  <c r="AK96" i="15"/>
  <c r="X49" i="5"/>
  <c r="X84" i="5"/>
  <c r="L49" i="5"/>
  <c r="L84" i="5"/>
  <c r="I96" i="15"/>
  <c r="G49" i="5"/>
  <c r="G84" i="5"/>
  <c r="AL44" i="5"/>
  <c r="AL79" i="5"/>
  <c r="AI91" i="15"/>
  <c r="AD44" i="5"/>
  <c r="AD79" i="5"/>
  <c r="AA91" i="15"/>
  <c r="V44" i="5"/>
  <c r="V79" i="5"/>
  <c r="S91" i="15"/>
  <c r="N44" i="5"/>
  <c r="N79" i="5"/>
  <c r="K91" i="15"/>
  <c r="AK44" i="5"/>
  <c r="AK79" i="5"/>
  <c r="AH91" i="15"/>
  <c r="AC44" i="5"/>
  <c r="AC79" i="5"/>
  <c r="Z91" i="15"/>
  <c r="U44" i="5"/>
  <c r="U79" i="5"/>
  <c r="R91" i="15"/>
  <c r="M44" i="5"/>
  <c r="M79" i="5"/>
  <c r="J91" i="15"/>
  <c r="AJ44" i="5"/>
  <c r="AJ79" i="5"/>
  <c r="AB44" i="5"/>
  <c r="AB79" i="5"/>
  <c r="Y91" i="15"/>
  <c r="T44" i="5"/>
  <c r="T79" i="5"/>
  <c r="Q91" i="15"/>
  <c r="L44" i="5"/>
  <c r="L79" i="5"/>
  <c r="I91" i="15"/>
  <c r="AQ44" i="5"/>
  <c r="AQ79" i="5"/>
  <c r="AI44" i="5"/>
  <c r="AI79" i="5"/>
  <c r="AF91" i="15"/>
  <c r="AA44" i="5"/>
  <c r="AA79" i="5"/>
  <c r="X91" i="15"/>
  <c r="S44" i="5"/>
  <c r="S79" i="5"/>
  <c r="K44" i="5"/>
  <c r="K79" i="5"/>
  <c r="H91" i="15"/>
  <c r="AP44" i="5"/>
  <c r="AP79" i="5"/>
  <c r="AH44" i="5"/>
  <c r="AH79" i="5"/>
  <c r="Z44" i="5"/>
  <c r="Z79" i="5"/>
  <c r="R44" i="5"/>
  <c r="R79" i="5"/>
  <c r="O91" i="15"/>
  <c r="J44" i="5"/>
  <c r="J79" i="5"/>
  <c r="G91" i="15"/>
  <c r="G44" i="5"/>
  <c r="G79" i="5"/>
  <c r="D91" i="15"/>
  <c r="AO44" i="5"/>
  <c r="AO79" i="5"/>
  <c r="AG44" i="5"/>
  <c r="AG79" i="5"/>
  <c r="AD91" i="15"/>
  <c r="Y44" i="5"/>
  <c r="Y79" i="5"/>
  <c r="V91" i="15"/>
  <c r="Q44" i="5"/>
  <c r="Q79" i="5"/>
  <c r="N91" i="15"/>
  <c r="I44" i="5"/>
  <c r="I79" i="5"/>
  <c r="F91" i="15"/>
  <c r="AN44" i="5"/>
  <c r="AN79" i="5"/>
  <c r="AF44" i="5"/>
  <c r="AF79" i="5"/>
  <c r="AC91" i="15"/>
  <c r="X44" i="5"/>
  <c r="X79" i="5"/>
  <c r="U91" i="15"/>
  <c r="P44" i="5"/>
  <c r="P79" i="5"/>
  <c r="M91" i="15"/>
  <c r="H44" i="5"/>
  <c r="H79" i="5"/>
  <c r="E91" i="15"/>
  <c r="AM44" i="5"/>
  <c r="AM79" i="5"/>
  <c r="AE44" i="5"/>
  <c r="AE79" i="5"/>
  <c r="W44" i="5"/>
  <c r="W79" i="5"/>
  <c r="O44" i="5"/>
  <c r="O79" i="5"/>
  <c r="L91" i="15"/>
  <c r="AO48" i="5"/>
  <c r="AO83" i="5"/>
  <c r="AL95" i="15"/>
  <c r="AG48" i="5"/>
  <c r="AG83" i="5"/>
  <c r="Y48" i="5"/>
  <c r="Y83" i="5"/>
  <c r="Q48" i="5"/>
  <c r="Q83" i="5"/>
  <c r="N95" i="15"/>
  <c r="I48" i="5"/>
  <c r="I83" i="5"/>
  <c r="F95" i="15"/>
  <c r="AK48" i="5"/>
  <c r="AK83" i="5"/>
  <c r="AH95" i="15"/>
  <c r="AC48" i="5"/>
  <c r="AC83" i="5"/>
  <c r="Z95" i="15"/>
  <c r="U48" i="5"/>
  <c r="U83" i="5"/>
  <c r="R95" i="15"/>
  <c r="M48" i="5"/>
  <c r="M83" i="5"/>
  <c r="J95" i="15"/>
  <c r="AQ48" i="5"/>
  <c r="AQ83" i="5"/>
  <c r="AN95" i="15"/>
  <c r="AF48" i="5"/>
  <c r="AF83" i="5"/>
  <c r="AC95" i="15"/>
  <c r="V48" i="5"/>
  <c r="V83" i="5"/>
  <c r="K48" i="5"/>
  <c r="K83" i="5"/>
  <c r="H95" i="15"/>
  <c r="G48" i="5"/>
  <c r="G83" i="5"/>
  <c r="D95" i="15"/>
  <c r="AP48" i="5"/>
  <c r="AP83" i="5"/>
  <c r="AM95" i="15"/>
  <c r="AE48" i="5"/>
  <c r="AE83" i="5"/>
  <c r="AB95" i="15"/>
  <c r="T48" i="5"/>
  <c r="T83" i="5"/>
  <c r="Q95" i="15"/>
  <c r="J48" i="5"/>
  <c r="J83" i="5"/>
  <c r="G95" i="15"/>
  <c r="AN48" i="5"/>
  <c r="AN83" i="5"/>
  <c r="AD48" i="5"/>
  <c r="AD83" i="5"/>
  <c r="AA95" i="15"/>
  <c r="S48" i="5"/>
  <c r="S83" i="5"/>
  <c r="P95" i="15"/>
  <c r="H48" i="5"/>
  <c r="H83" i="5"/>
  <c r="AM48" i="5"/>
  <c r="AM83" i="5"/>
  <c r="AB48" i="5"/>
  <c r="AB83" i="5"/>
  <c r="Y95" i="15"/>
  <c r="R48" i="5"/>
  <c r="R83" i="5"/>
  <c r="AL48" i="5"/>
  <c r="AL83" i="5"/>
  <c r="AI95" i="15"/>
  <c r="AA48" i="5"/>
  <c r="AA83" i="5"/>
  <c r="X95" i="15"/>
  <c r="P48" i="5"/>
  <c r="P83" i="5"/>
  <c r="M95" i="15"/>
  <c r="AJ48" i="5"/>
  <c r="AJ83" i="5"/>
  <c r="AG95" i="15"/>
  <c r="Z48" i="5"/>
  <c r="Z83" i="5"/>
  <c r="W95" i="15"/>
  <c r="O48" i="5"/>
  <c r="O83" i="5"/>
  <c r="AI48" i="5"/>
  <c r="AI83" i="5"/>
  <c r="X48" i="5"/>
  <c r="X83" i="5"/>
  <c r="N48" i="5"/>
  <c r="N83" i="5"/>
  <c r="K95" i="15"/>
  <c r="AH48" i="5"/>
  <c r="AH83" i="5"/>
  <c r="AE95" i="15"/>
  <c r="W48" i="5"/>
  <c r="W83" i="5"/>
  <c r="T95" i="15"/>
  <c r="L48" i="5"/>
  <c r="L83" i="5"/>
  <c r="I95" i="15"/>
  <c r="AQ67" i="5"/>
  <c r="AQ102" i="5"/>
  <c r="AI67" i="5"/>
  <c r="AI102" i="5"/>
  <c r="AA67" i="5"/>
  <c r="AA102" i="5"/>
  <c r="X114" i="15"/>
  <c r="S67" i="5"/>
  <c r="S102" i="5"/>
  <c r="P114" i="15"/>
  <c r="K67" i="5"/>
  <c r="K102" i="5"/>
  <c r="AN67" i="5"/>
  <c r="AN102" i="5"/>
  <c r="AF67" i="5"/>
  <c r="AF102" i="5"/>
  <c r="AC114" i="15"/>
  <c r="X67" i="5"/>
  <c r="X102" i="5"/>
  <c r="U114" i="15"/>
  <c r="P67" i="5"/>
  <c r="P102" i="5"/>
  <c r="M114" i="15"/>
  <c r="H67" i="5"/>
  <c r="H102" i="5"/>
  <c r="AM67" i="5"/>
  <c r="AM102" i="5"/>
  <c r="AJ114" i="15"/>
  <c r="AE67" i="5"/>
  <c r="AE102" i="5"/>
  <c r="AB114" i="15"/>
  <c r="W67" i="5"/>
  <c r="W102" i="5"/>
  <c r="T114" i="15"/>
  <c r="O67" i="5"/>
  <c r="O102" i="5"/>
  <c r="L114" i="15"/>
  <c r="AJ67" i="5"/>
  <c r="AJ102" i="5"/>
  <c r="AB67" i="5"/>
  <c r="AB102" i="5"/>
  <c r="Y114" i="15"/>
  <c r="T67" i="5"/>
  <c r="T102" i="5"/>
  <c r="Q114" i="15"/>
  <c r="L67" i="5"/>
  <c r="L102" i="5"/>
  <c r="I114" i="15"/>
  <c r="AO67" i="5"/>
  <c r="AO102" i="5"/>
  <c r="AL114" i="15"/>
  <c r="Y67" i="5"/>
  <c r="Y102" i="5"/>
  <c r="V114" i="15"/>
  <c r="I67" i="5"/>
  <c r="I102" i="5"/>
  <c r="F114" i="15"/>
  <c r="AK67" i="5"/>
  <c r="AK102" i="5"/>
  <c r="U67" i="5"/>
  <c r="U102" i="5"/>
  <c r="R114" i="15"/>
  <c r="G67" i="5"/>
  <c r="G102" i="5"/>
  <c r="D114" i="15"/>
  <c r="AG67" i="5"/>
  <c r="AG102" i="5"/>
  <c r="Q67" i="5"/>
  <c r="Q102" i="5"/>
  <c r="AC67" i="5"/>
  <c r="AC102" i="5"/>
  <c r="M67" i="5"/>
  <c r="M102" i="5"/>
  <c r="J114" i="15"/>
  <c r="Z67" i="5"/>
  <c r="Z102" i="5"/>
  <c r="W114" i="15"/>
  <c r="V67" i="5"/>
  <c r="V102" i="5"/>
  <c r="S114" i="15"/>
  <c r="R67" i="5"/>
  <c r="R102" i="5"/>
  <c r="O114" i="15"/>
  <c r="N67" i="5"/>
  <c r="N102" i="5"/>
  <c r="K114" i="15"/>
  <c r="AP67" i="5"/>
  <c r="AP102" i="5"/>
  <c r="J67" i="5"/>
  <c r="J102" i="5"/>
  <c r="G114" i="15"/>
  <c r="AL67" i="5"/>
  <c r="AL102" i="5"/>
  <c r="AH67" i="5"/>
  <c r="AH102" i="5"/>
  <c r="AE114" i="15"/>
  <c r="AD67" i="5"/>
  <c r="AD102" i="5"/>
  <c r="AA114" i="15"/>
  <c r="AQ54" i="5"/>
  <c r="AQ89" i="5"/>
  <c r="AI54" i="5"/>
  <c r="AI89" i="5"/>
  <c r="AF101" i="15"/>
  <c r="AA54" i="5"/>
  <c r="AA89" i="5"/>
  <c r="X101" i="15"/>
  <c r="S54" i="5"/>
  <c r="S89" i="5"/>
  <c r="P101" i="15"/>
  <c r="K54" i="5"/>
  <c r="K89" i="5"/>
  <c r="AM54" i="5"/>
  <c r="AM89" i="5"/>
  <c r="AE54" i="5"/>
  <c r="AE89" i="5"/>
  <c r="AB101" i="15"/>
  <c r="W54" i="5"/>
  <c r="W89" i="5"/>
  <c r="O54" i="5"/>
  <c r="O89" i="5"/>
  <c r="AK54" i="5"/>
  <c r="AK89" i="5"/>
  <c r="AH101" i="15"/>
  <c r="Z54" i="5"/>
  <c r="Z89" i="5"/>
  <c r="P54" i="5"/>
  <c r="P89" i="5"/>
  <c r="M101" i="15"/>
  <c r="AH54" i="5"/>
  <c r="AH89" i="5"/>
  <c r="AE101" i="15"/>
  <c r="X54" i="5"/>
  <c r="X89" i="5"/>
  <c r="U101" i="15"/>
  <c r="M54" i="5"/>
  <c r="M89" i="5"/>
  <c r="J101" i="15"/>
  <c r="AP54" i="5"/>
  <c r="AP89" i="5"/>
  <c r="AF54" i="5"/>
  <c r="AF89" i="5"/>
  <c r="AC101" i="15"/>
  <c r="U54" i="5"/>
  <c r="U89" i="5"/>
  <c r="J54" i="5"/>
  <c r="J89" i="5"/>
  <c r="G101" i="15"/>
  <c r="AN54" i="5"/>
  <c r="AN89" i="5"/>
  <c r="AC54" i="5"/>
  <c r="AC89" i="5"/>
  <c r="Z101" i="15"/>
  <c r="R54" i="5"/>
  <c r="R89" i="5"/>
  <c r="O101" i="15"/>
  <c r="H54" i="5"/>
  <c r="H89" i="5"/>
  <c r="E101" i="15"/>
  <c r="AL54" i="5"/>
  <c r="AL89" i="5"/>
  <c r="AI101" i="15"/>
  <c r="Q54" i="5"/>
  <c r="Q89" i="5"/>
  <c r="G54" i="5"/>
  <c r="G89" i="5"/>
  <c r="D101" i="15"/>
  <c r="AJ54" i="5"/>
  <c r="AJ89" i="5"/>
  <c r="AG101" i="15"/>
  <c r="N54" i="5"/>
  <c r="N89" i="5"/>
  <c r="AG54" i="5"/>
  <c r="AG89" i="5"/>
  <c r="L54" i="5"/>
  <c r="L89" i="5"/>
  <c r="I101" i="15"/>
  <c r="AD54" i="5"/>
  <c r="AD89" i="5"/>
  <c r="AA101" i="15"/>
  <c r="I54" i="5"/>
  <c r="I89" i="5"/>
  <c r="AB54" i="5"/>
  <c r="AB89" i="5"/>
  <c r="Y101" i="15"/>
  <c r="Y54" i="5"/>
  <c r="Y89" i="5"/>
  <c r="V54" i="5"/>
  <c r="V89" i="5"/>
  <c r="S101" i="15"/>
  <c r="AO54" i="5"/>
  <c r="AO89" i="5"/>
  <c r="T54" i="5"/>
  <c r="T89" i="5"/>
  <c r="Q101" i="15"/>
  <c r="B55" i="5"/>
  <c r="AB55" i="5"/>
  <c r="AB90" i="5"/>
  <c r="Y102" i="15"/>
  <c r="AM66" i="5"/>
  <c r="AM101" i="5"/>
  <c r="AE66" i="5"/>
  <c r="AE101" i="5"/>
  <c r="W66" i="5"/>
  <c r="W101" i="5"/>
  <c r="O66" i="5"/>
  <c r="O101" i="5"/>
  <c r="AJ66" i="5"/>
  <c r="AJ101" i="5"/>
  <c r="AB66" i="5"/>
  <c r="AB101" i="5"/>
  <c r="T66" i="5"/>
  <c r="T101" i="5"/>
  <c r="L66" i="5"/>
  <c r="L101" i="5"/>
  <c r="AQ66" i="5"/>
  <c r="AQ101" i="5"/>
  <c r="AI66" i="5"/>
  <c r="AI101" i="5"/>
  <c r="AA66" i="5"/>
  <c r="AA101" i="5"/>
  <c r="S66" i="5"/>
  <c r="S101" i="5"/>
  <c r="K66" i="5"/>
  <c r="K101" i="5"/>
  <c r="AN66" i="5"/>
  <c r="AN101" i="5"/>
  <c r="AF66" i="5"/>
  <c r="AF101" i="5"/>
  <c r="X66" i="5"/>
  <c r="X101" i="5"/>
  <c r="P66" i="5"/>
  <c r="P101" i="5"/>
  <c r="H66" i="5"/>
  <c r="H101" i="5"/>
  <c r="AC66" i="5"/>
  <c r="AC101" i="5"/>
  <c r="Z113" i="15"/>
  <c r="M66" i="5"/>
  <c r="M101" i="5"/>
  <c r="J113" i="15"/>
  <c r="AO66" i="5"/>
  <c r="AO101" i="5"/>
  <c r="Y66" i="5"/>
  <c r="Y101" i="5"/>
  <c r="V113" i="15"/>
  <c r="I66" i="5"/>
  <c r="I101" i="5"/>
  <c r="AK66" i="5"/>
  <c r="AK101" i="5"/>
  <c r="U66" i="5"/>
  <c r="U101" i="5"/>
  <c r="AG66" i="5"/>
  <c r="AG101" i="5"/>
  <c r="AD113" i="15"/>
  <c r="Q66" i="5"/>
  <c r="Q101" i="5"/>
  <c r="N113" i="15"/>
  <c r="AD66" i="5"/>
  <c r="AD101" i="5"/>
  <c r="Z66" i="5"/>
  <c r="Z101" i="5"/>
  <c r="W113" i="15"/>
  <c r="V66" i="5"/>
  <c r="V101" i="5"/>
  <c r="G66" i="5"/>
  <c r="G101" i="5"/>
  <c r="D113" i="15"/>
  <c r="R66" i="5"/>
  <c r="R101" i="5"/>
  <c r="N66" i="5"/>
  <c r="N101" i="5"/>
  <c r="AP66" i="5"/>
  <c r="AP101" i="5"/>
  <c r="J66" i="5"/>
  <c r="J101" i="5"/>
  <c r="AL66" i="5"/>
  <c r="AL101" i="5"/>
  <c r="AH66" i="5"/>
  <c r="AH101" i="5"/>
  <c r="AE55" i="5"/>
  <c r="AE90" i="5"/>
  <c r="AQ55" i="5"/>
  <c r="AQ90" i="5"/>
  <c r="AG55" i="5"/>
  <c r="AG90" i="5"/>
  <c r="AD102" i="15"/>
  <c r="AO55" i="5"/>
  <c r="AO90" i="5"/>
  <c r="AM59" i="5"/>
  <c r="AM94" i="5"/>
  <c r="AJ106" i="15"/>
  <c r="AE59" i="5"/>
  <c r="AE94" i="5"/>
  <c r="AB106" i="15"/>
  <c r="W59" i="5"/>
  <c r="W94" i="5"/>
  <c r="O59" i="5"/>
  <c r="O94" i="5"/>
  <c r="L106" i="15"/>
  <c r="AQ59" i="5"/>
  <c r="AQ94" i="5"/>
  <c r="AI59" i="5"/>
  <c r="AI94" i="5"/>
  <c r="AA59" i="5"/>
  <c r="AA94" i="5"/>
  <c r="S59" i="5"/>
  <c r="S94" i="5"/>
  <c r="K59" i="5"/>
  <c r="K94" i="5"/>
  <c r="AL59" i="5"/>
  <c r="AL94" i="5"/>
  <c r="AB59" i="5"/>
  <c r="AB94" i="5"/>
  <c r="Y106" i="15"/>
  <c r="Q59" i="5"/>
  <c r="Q94" i="5"/>
  <c r="AJ59" i="5"/>
  <c r="AJ94" i="5"/>
  <c r="AG106" i="15"/>
  <c r="Y59" i="5"/>
  <c r="Y94" i="5"/>
  <c r="V106" i="15"/>
  <c r="N59" i="5"/>
  <c r="N94" i="5"/>
  <c r="K106" i="15"/>
  <c r="G59" i="5"/>
  <c r="G94" i="5"/>
  <c r="D106" i="15"/>
  <c r="AG59" i="5"/>
  <c r="AG94" i="5"/>
  <c r="V59" i="5"/>
  <c r="V94" i="5"/>
  <c r="L59" i="5"/>
  <c r="L94" i="5"/>
  <c r="I106" i="15"/>
  <c r="AO59" i="5"/>
  <c r="AO94" i="5"/>
  <c r="AD59" i="5"/>
  <c r="AD94" i="5"/>
  <c r="AA106" i="15"/>
  <c r="T59" i="5"/>
  <c r="T94" i="5"/>
  <c r="Q106" i="15"/>
  <c r="I59" i="5"/>
  <c r="I94" i="5"/>
  <c r="AC59" i="5"/>
  <c r="AC94" i="5"/>
  <c r="Z106" i="15"/>
  <c r="H59" i="5"/>
  <c r="H94" i="5"/>
  <c r="Z59" i="5"/>
  <c r="Z94" i="5"/>
  <c r="W106" i="15"/>
  <c r="X59" i="5"/>
  <c r="X94" i="5"/>
  <c r="U106" i="15"/>
  <c r="AP59" i="5"/>
  <c r="AP94" i="5"/>
  <c r="AM106" i="15"/>
  <c r="U59" i="5"/>
  <c r="U94" i="5"/>
  <c r="AN59" i="5"/>
  <c r="AN94" i="5"/>
  <c r="AK106" i="15"/>
  <c r="R59" i="5"/>
  <c r="R94" i="5"/>
  <c r="AK59" i="5"/>
  <c r="AK94" i="5"/>
  <c r="P59" i="5"/>
  <c r="P94" i="5"/>
  <c r="M106" i="15"/>
  <c r="AH59" i="5"/>
  <c r="AH94" i="5"/>
  <c r="AE106" i="15"/>
  <c r="M59" i="5"/>
  <c r="M94" i="5"/>
  <c r="J106" i="15"/>
  <c r="AF59" i="5"/>
  <c r="AF94" i="5"/>
  <c r="AC106" i="15"/>
  <c r="J59" i="5"/>
  <c r="J94" i="5"/>
  <c r="B60" i="5"/>
  <c r="K60" i="5"/>
  <c r="K95" i="5"/>
  <c r="H107" i="15"/>
  <c r="AL71" i="5"/>
  <c r="AL106" i="5"/>
  <c r="AD71" i="5"/>
  <c r="AD106" i="5"/>
  <c r="AO71" i="5"/>
  <c r="AO106" i="5"/>
  <c r="AG71" i="5"/>
  <c r="AG106" i="5"/>
  <c r="AN71" i="5"/>
  <c r="AN106" i="5"/>
  <c r="AF71" i="5"/>
  <c r="AF106" i="5"/>
  <c r="AC118" i="15"/>
  <c r="X71" i="5"/>
  <c r="X106" i="5"/>
  <c r="U118" i="15"/>
  <c r="P71" i="5"/>
  <c r="P106" i="5"/>
  <c r="M118" i="15"/>
  <c r="AQ71" i="5"/>
  <c r="AQ106" i="5"/>
  <c r="AN118" i="15"/>
  <c r="AC71" i="5"/>
  <c r="AC106" i="5"/>
  <c r="Z118" i="15"/>
  <c r="T71" i="5"/>
  <c r="T106" i="5"/>
  <c r="Q118" i="15"/>
  <c r="K71" i="5"/>
  <c r="K106" i="5"/>
  <c r="H118" i="15"/>
  <c r="AK71" i="5"/>
  <c r="AK106" i="5"/>
  <c r="AH118" i="15"/>
  <c r="Z71" i="5"/>
  <c r="Z106" i="5"/>
  <c r="W118" i="15"/>
  <c r="Q71" i="5"/>
  <c r="Q106" i="5"/>
  <c r="N118" i="15"/>
  <c r="H71" i="5"/>
  <c r="H106" i="5"/>
  <c r="E118" i="15"/>
  <c r="AJ71" i="5"/>
  <c r="AJ106" i="5"/>
  <c r="AG118" i="15"/>
  <c r="Y71" i="5"/>
  <c r="Y106" i="5"/>
  <c r="V118" i="15"/>
  <c r="O71" i="5"/>
  <c r="O106" i="5"/>
  <c r="L118" i="15"/>
  <c r="AE71" i="5"/>
  <c r="AE106" i="5"/>
  <c r="AB118" i="15"/>
  <c r="U71" i="5"/>
  <c r="U106" i="5"/>
  <c r="L71" i="5"/>
  <c r="L106" i="5"/>
  <c r="I118" i="15"/>
  <c r="AA71" i="5"/>
  <c r="AA106" i="5"/>
  <c r="I71" i="5"/>
  <c r="I106" i="5"/>
  <c r="F118" i="15"/>
  <c r="V71" i="5"/>
  <c r="V106" i="5"/>
  <c r="AM71" i="5"/>
  <c r="AM106" i="5"/>
  <c r="R71" i="5"/>
  <c r="R106" i="5"/>
  <c r="AH71" i="5"/>
  <c r="AH106" i="5"/>
  <c r="AE118" i="15"/>
  <c r="M71" i="5"/>
  <c r="M106" i="5"/>
  <c r="J118" i="15"/>
  <c r="G71" i="5"/>
  <c r="G106" i="5"/>
  <c r="D118" i="15"/>
  <c r="J71" i="5"/>
  <c r="J106" i="5"/>
  <c r="G118" i="15"/>
  <c r="AP71" i="5"/>
  <c r="AP106" i="5"/>
  <c r="AM118" i="15"/>
  <c r="AI71" i="5"/>
  <c r="AI106" i="5"/>
  <c r="AF118" i="15"/>
  <c r="AB71" i="5"/>
  <c r="AB106" i="5"/>
  <c r="Y118" i="15"/>
  <c r="W71" i="5"/>
  <c r="W106" i="5"/>
  <c r="S71" i="5"/>
  <c r="S106" i="5"/>
  <c r="P118" i="15"/>
  <c r="N71" i="5"/>
  <c r="N106" i="5"/>
  <c r="K118" i="15"/>
  <c r="B72" i="5"/>
  <c r="AG72" i="5"/>
  <c r="AG107" i="5"/>
  <c r="AD119" i="15"/>
  <c r="AF63" i="5"/>
  <c r="AF98" i="5"/>
  <c r="AC110" i="15"/>
  <c r="X63" i="5"/>
  <c r="X98" i="5"/>
  <c r="AK63" i="5"/>
  <c r="AK98" i="5"/>
  <c r="AH110" i="15"/>
  <c r="AC63" i="5"/>
  <c r="AC98" i="5"/>
  <c r="Z110" i="15"/>
  <c r="U63" i="5"/>
  <c r="U98" i="5"/>
  <c r="R110" i="15"/>
  <c r="M63" i="5"/>
  <c r="M98" i="5"/>
  <c r="J110" i="15"/>
  <c r="Z63" i="5"/>
  <c r="Z98" i="5"/>
  <c r="N63" i="5"/>
  <c r="N98" i="5"/>
  <c r="K110" i="15"/>
  <c r="AI63" i="5"/>
  <c r="AI98" i="5"/>
  <c r="AF110" i="15"/>
  <c r="V63" i="5"/>
  <c r="V98" i="5"/>
  <c r="K63" i="5"/>
  <c r="K98" i="5"/>
  <c r="H110" i="15"/>
  <c r="AH63" i="5"/>
  <c r="AH98" i="5"/>
  <c r="AE110" i="15"/>
  <c r="J63" i="5"/>
  <c r="J98" i="5"/>
  <c r="AD63" i="5"/>
  <c r="AD98" i="5"/>
  <c r="AA110" i="15"/>
  <c r="AO63" i="5"/>
  <c r="AO98" i="5"/>
  <c r="AA63" i="5"/>
  <c r="AA98" i="5"/>
  <c r="X110" i="15"/>
  <c r="W63" i="5"/>
  <c r="W98" i="5"/>
  <c r="T110" i="15"/>
  <c r="T63" i="5"/>
  <c r="T98" i="5"/>
  <c r="Q110" i="15"/>
  <c r="B64" i="5"/>
  <c r="O64" i="5"/>
  <c r="O99" i="5"/>
  <c r="L111" i="15"/>
  <c r="F125" i="1"/>
  <c r="C14" i="15"/>
  <c r="C57" i="15"/>
  <c r="A91" i="1"/>
  <c r="F126" i="1"/>
  <c r="C15" i="15"/>
  <c r="C58" i="15"/>
  <c r="C154" i="15"/>
  <c r="AH72" i="5"/>
  <c r="AH107" i="5"/>
  <c r="AE119" i="15"/>
  <c r="Z72" i="5"/>
  <c r="Z107" i="5"/>
  <c r="Y72" i="5"/>
  <c r="Y107" i="5"/>
  <c r="AF72" i="5"/>
  <c r="AF107" i="5"/>
  <c r="X72" i="5"/>
  <c r="X107" i="5"/>
  <c r="W72" i="5"/>
  <c r="W107" i="5"/>
  <c r="T119" i="15"/>
  <c r="O72" i="5"/>
  <c r="O107" i="5"/>
  <c r="AC72" i="5"/>
  <c r="AC107" i="5"/>
  <c r="U72" i="5"/>
  <c r="U107" i="5"/>
  <c r="R119" i="15"/>
  <c r="L72" i="5"/>
  <c r="L107" i="5"/>
  <c r="I119" i="15"/>
  <c r="AI72" i="5"/>
  <c r="AI107" i="5"/>
  <c r="AF119" i="15"/>
  <c r="AA72" i="5"/>
  <c r="AA107" i="5"/>
  <c r="X119" i="15"/>
  <c r="N72" i="5"/>
  <c r="N107" i="5"/>
  <c r="H72" i="5"/>
  <c r="H107" i="5"/>
  <c r="E119" i="15"/>
  <c r="I72" i="5"/>
  <c r="I107" i="5"/>
  <c r="AD72" i="5"/>
  <c r="AD107" i="5"/>
  <c r="AI64" i="5"/>
  <c r="AI99" i="5"/>
  <c r="AF111" i="15"/>
  <c r="AN64" i="5"/>
  <c r="AN99" i="5"/>
  <c r="X64" i="5"/>
  <c r="X99" i="5"/>
  <c r="P64" i="5"/>
  <c r="P99" i="5"/>
  <c r="M111" i="15"/>
  <c r="AE64" i="5"/>
  <c r="AE99" i="5"/>
  <c r="AB111" i="15"/>
  <c r="AQ64" i="5"/>
  <c r="AQ99" i="5"/>
  <c r="Z64" i="5"/>
  <c r="Z99" i="5"/>
  <c r="G64" i="5"/>
  <c r="G99" i="5"/>
  <c r="D111" i="15"/>
  <c r="S64" i="5"/>
  <c r="S99" i="5"/>
  <c r="P111" i="15"/>
  <c r="Q64" i="5"/>
  <c r="Q99" i="5"/>
  <c r="AL64" i="5"/>
  <c r="AL99" i="5"/>
  <c r="AI111" i="15"/>
  <c r="AP64" i="5"/>
  <c r="AP99" i="5"/>
  <c r="B65" i="5"/>
  <c r="Y65" i="5"/>
  <c r="Y100" i="5"/>
  <c r="AA60" i="5"/>
  <c r="AA95" i="5"/>
  <c r="X107" i="15"/>
  <c r="AE60" i="5"/>
  <c r="AE95" i="5"/>
  <c r="AB107" i="15"/>
  <c r="O60" i="5"/>
  <c r="O95" i="5"/>
  <c r="L107" i="15"/>
  <c r="M60" i="5"/>
  <c r="M95" i="5"/>
  <c r="J107" i="15"/>
  <c r="J60" i="5"/>
  <c r="J95" i="5"/>
  <c r="R60" i="5"/>
  <c r="R95" i="5"/>
  <c r="AK60" i="5"/>
  <c r="AK95" i="5"/>
  <c r="AH107" i="15"/>
  <c r="N60" i="5"/>
  <c r="N95" i="5"/>
  <c r="AD60" i="5"/>
  <c r="AD95" i="5"/>
  <c r="AB60" i="5"/>
  <c r="AB95" i="5"/>
  <c r="Y107" i="15"/>
  <c r="T60" i="5"/>
  <c r="T95" i="5"/>
  <c r="Q107" i="15"/>
  <c r="Q60" i="5"/>
  <c r="Q95" i="5"/>
  <c r="AQ65" i="5"/>
  <c r="AQ100" i="5"/>
  <c r="AM65" i="5"/>
  <c r="AM100" i="5"/>
  <c r="AI65" i="5"/>
  <c r="AI100" i="5"/>
  <c r="AF112" i="15"/>
  <c r="S65" i="5"/>
  <c r="S100" i="5"/>
  <c r="AF65" i="5"/>
  <c r="AF100" i="5"/>
  <c r="G65" i="5"/>
  <c r="G100" i="5"/>
  <c r="D112" i="15"/>
  <c r="G25" i="8"/>
  <c r="L26" i="8"/>
  <c r="S26" i="8"/>
  <c r="AA25" i="8"/>
  <c r="R27" i="8"/>
  <c r="AA27" i="8"/>
  <c r="N26" i="8"/>
  <c r="U28" i="8"/>
  <c r="AA29" i="8"/>
  <c r="G28" i="8"/>
  <c r="AF28" i="8"/>
  <c r="M29" i="8"/>
  <c r="AL29" i="8"/>
  <c r="P26" i="8"/>
  <c r="T27" i="8"/>
  <c r="Q30" i="8"/>
  <c r="AK30" i="8"/>
  <c r="Z25" i="8"/>
  <c r="Z26" i="8"/>
  <c r="AD27" i="8"/>
  <c r="J28" i="8"/>
  <c r="AG28" i="8"/>
  <c r="F25" i="8"/>
  <c r="R26" i="8"/>
  <c r="AA26" i="8"/>
  <c r="S30" i="8"/>
  <c r="W27" i="8"/>
  <c r="AC30" i="8"/>
  <c r="E26" i="8"/>
  <c r="M26" i="8"/>
  <c r="H26" i="8"/>
  <c r="Q29" i="8"/>
  <c r="AM29" i="8"/>
  <c r="N30" i="8"/>
  <c r="U30" i="8"/>
  <c r="S21" i="6"/>
  <c r="W22" i="6"/>
  <c r="AA25" i="6"/>
  <c r="AE26" i="6"/>
  <c r="L21" i="6"/>
  <c r="P22" i="6"/>
  <c r="AI22" i="6"/>
  <c r="AH13" i="6"/>
  <c r="AH33" i="6"/>
  <c r="T25" i="6"/>
  <c r="X26" i="6"/>
  <c r="AB27" i="6"/>
  <c r="I22" i="6"/>
  <c r="M25" i="6"/>
  <c r="Q26" i="6"/>
  <c r="U27" i="6"/>
  <c r="AD21" i="6"/>
  <c r="N25" i="6"/>
  <c r="R26" i="6"/>
  <c r="AO26" i="6"/>
  <c r="AN16" i="6"/>
  <c r="AN35" i="6"/>
  <c r="V27" i="6"/>
  <c r="W21" i="6"/>
  <c r="AA22" i="6"/>
  <c r="K26" i="6"/>
  <c r="AH26" i="6"/>
  <c r="O27" i="6"/>
  <c r="P21" i="6"/>
  <c r="T22" i="6"/>
  <c r="X25" i="6"/>
  <c r="AB26" i="6"/>
  <c r="AF27" i="6"/>
  <c r="AG21" i="6"/>
  <c r="I25" i="6"/>
  <c r="M26" i="6"/>
  <c r="Q27" i="6"/>
  <c r="U22" i="6"/>
  <c r="P27" i="6"/>
  <c r="AJ27" i="6"/>
  <c r="H25" i="6"/>
  <c r="AE27" i="6"/>
  <c r="W25" i="6"/>
  <c r="G21" i="6"/>
  <c r="AD25" i="6"/>
  <c r="N21" i="6"/>
  <c r="AC25" i="6"/>
  <c r="U21" i="6"/>
  <c r="H26" i="6"/>
  <c r="AB21" i="6"/>
  <c r="O26" i="6"/>
  <c r="G22" i="6"/>
  <c r="Y25" i="6"/>
  <c r="Q21" i="6"/>
  <c r="L26" i="6"/>
  <c r="AF21" i="6"/>
  <c r="AA26" i="6"/>
  <c r="K22" i="6"/>
  <c r="AH22" i="6"/>
  <c r="F27" i="6"/>
  <c r="AG26" i="6"/>
  <c r="Y22" i="6"/>
  <c r="L27" i="6"/>
  <c r="AF22" i="6"/>
  <c r="S27" i="6"/>
  <c r="K25" i="6"/>
  <c r="AH25" i="6"/>
  <c r="V26" i="6"/>
  <c r="I27" i="6"/>
  <c r="AC22" i="6"/>
  <c r="Y21" i="6"/>
  <c r="X27" i="6"/>
  <c r="T26" i="6"/>
  <c r="P25" i="6"/>
  <c r="L22" i="6"/>
  <c r="H21" i="6"/>
  <c r="G27" i="6"/>
  <c r="AE25" i="6"/>
  <c r="S22" i="6"/>
  <c r="O21" i="6"/>
  <c r="N27" i="6"/>
  <c r="AM27" i="6"/>
  <c r="J26" i="6"/>
  <c r="Z22" i="6"/>
  <c r="V21" i="6"/>
  <c r="M27" i="6"/>
  <c r="I26" i="6"/>
  <c r="AG22" i="6"/>
  <c r="AC21" i="6"/>
  <c r="T27" i="6"/>
  <c r="P26" i="6"/>
  <c r="AJ26" i="6"/>
  <c r="L25" i="6"/>
  <c r="H22" i="6"/>
  <c r="AA27" i="6"/>
  <c r="W26" i="6"/>
  <c r="S25" i="6"/>
  <c r="O22" i="6"/>
  <c r="Z27" i="6"/>
  <c r="N22" i="6"/>
  <c r="AK22" i="6"/>
  <c r="Y27" i="6"/>
  <c r="U26" i="6"/>
  <c r="Q25" i="6"/>
  <c r="M22" i="6"/>
  <c r="I21" i="6"/>
  <c r="H27" i="6"/>
  <c r="AR27" i="6"/>
  <c r="AF25" i="6"/>
  <c r="AB22" i="6"/>
  <c r="X21" i="6"/>
  <c r="W27" i="6"/>
  <c r="S26" i="6"/>
  <c r="O25" i="6"/>
  <c r="AE21" i="6"/>
  <c r="AD27" i="6"/>
  <c r="Z26" i="6"/>
  <c r="V25" i="6"/>
  <c r="J22" i="6"/>
  <c r="AC27" i="6"/>
  <c r="Y26" i="6"/>
  <c r="U25" i="6"/>
  <c r="Q22" i="6"/>
  <c r="M21" i="6"/>
  <c r="AF26" i="6"/>
  <c r="AB25" i="6"/>
  <c r="X22" i="6"/>
  <c r="T21" i="6"/>
  <c r="K27" i="6"/>
  <c r="AH27" i="6"/>
  <c r="E27" i="6"/>
  <c r="G26" i="6"/>
  <c r="AE22" i="6"/>
  <c r="AA21" i="6"/>
  <c r="AG27" i="6"/>
  <c r="R25" i="6"/>
  <c r="AL25" i="6"/>
  <c r="AK15" i="6"/>
  <c r="AD22" i="6"/>
  <c r="J27" i="6"/>
  <c r="R21" i="6"/>
  <c r="AN21" i="6"/>
  <c r="F26" i="6"/>
  <c r="F25" i="6"/>
  <c r="J21" i="6"/>
  <c r="V22" i="6"/>
  <c r="Z25" i="6"/>
  <c r="AD26" i="6"/>
  <c r="F22" i="6"/>
  <c r="AR22" i="6"/>
  <c r="Z21" i="6"/>
  <c r="J25" i="6"/>
  <c r="N26" i="6"/>
  <c r="AM26" i="6"/>
  <c r="R27" i="6"/>
  <c r="J21" i="7"/>
  <c r="N21" i="7"/>
  <c r="R21" i="7"/>
  <c r="V21" i="7"/>
  <c r="AA21" i="7"/>
  <c r="D22" i="7"/>
  <c r="I22" i="7"/>
  <c r="M22" i="7"/>
  <c r="Q22" i="7"/>
  <c r="U22" i="7"/>
  <c r="Z22" i="7"/>
  <c r="AE22" i="7"/>
  <c r="F21" i="7"/>
  <c r="K21" i="7"/>
  <c r="O21" i="7"/>
  <c r="S21" i="7"/>
  <c r="X21" i="7"/>
  <c r="AB21" i="7"/>
  <c r="J22" i="7"/>
  <c r="N22" i="7"/>
  <c r="R22" i="7"/>
  <c r="V22" i="7"/>
  <c r="AA22" i="7"/>
  <c r="H21" i="7"/>
  <c r="L21" i="7"/>
  <c r="P21" i="7"/>
  <c r="T21" i="7"/>
  <c r="Y21" i="7"/>
  <c r="AD21" i="7"/>
  <c r="F22" i="7"/>
  <c r="K22" i="7"/>
  <c r="S22" i="7"/>
  <c r="X22" i="7"/>
  <c r="AB22" i="7"/>
  <c r="D21" i="7"/>
  <c r="M21" i="7"/>
  <c r="Q21" i="7"/>
  <c r="U21" i="7"/>
  <c r="Z21" i="7"/>
  <c r="L22" i="7"/>
  <c r="P22" i="7"/>
  <c r="T22" i="7"/>
  <c r="Y22" i="7"/>
  <c r="AD22" i="7"/>
  <c r="AI26" i="6"/>
  <c r="AH16" i="6"/>
  <c r="AJ25" i="6"/>
  <c r="AI25" i="6"/>
  <c r="AH15" i="6"/>
  <c r="AH34" i="6"/>
  <c r="AP26" i="6"/>
  <c r="AK21" i="6"/>
  <c r="AM21" i="6"/>
  <c r="AJ21" i="6"/>
  <c r="AI21" i="6"/>
  <c r="AK26" i="6"/>
  <c r="AN27" i="6"/>
  <c r="AL27" i="6"/>
  <c r="AP27" i="6"/>
  <c r="AO27" i="6"/>
  <c r="AK25" i="6"/>
  <c r="AJ15" i="6"/>
  <c r="AM25" i="6"/>
  <c r="Z65" i="5"/>
  <c r="Z100" i="5"/>
  <c r="W112" i="15"/>
  <c r="P65" i="5"/>
  <c r="P100" i="5"/>
  <c r="M112" i="15"/>
  <c r="I65" i="5"/>
  <c r="I100" i="5"/>
  <c r="F112" i="15"/>
  <c r="T72" i="5"/>
  <c r="T107" i="5"/>
  <c r="Q119" i="15"/>
  <c r="E132" i="1"/>
  <c r="B21" i="15"/>
  <c r="B64" i="15"/>
  <c r="R72" i="5"/>
  <c r="R107" i="5"/>
  <c r="P72" i="5"/>
  <c r="P107" i="5"/>
  <c r="M119" i="15"/>
  <c r="M72" i="5"/>
  <c r="M107" i="5"/>
  <c r="J119" i="15"/>
  <c r="S72" i="5"/>
  <c r="S107" i="5"/>
  <c r="P119" i="15"/>
  <c r="K72" i="5"/>
  <c r="K107" i="5"/>
  <c r="H119" i="15"/>
  <c r="J72" i="5"/>
  <c r="J107" i="5"/>
  <c r="AM72" i="5"/>
  <c r="AM107" i="5"/>
  <c r="AJ119" i="15"/>
  <c r="AJ72" i="5"/>
  <c r="AJ107" i="5"/>
  <c r="AG119" i="15"/>
  <c r="AL72" i="5"/>
  <c r="AL107" i="5"/>
  <c r="AI119" i="15"/>
  <c r="G72" i="5"/>
  <c r="G107" i="5"/>
  <c r="D119" i="15"/>
  <c r="AO72" i="5"/>
  <c r="AO107" i="5"/>
  <c r="AE72" i="5"/>
  <c r="AE107" i="5"/>
  <c r="AB119" i="15"/>
  <c r="AB72" i="5"/>
  <c r="AB107" i="5"/>
  <c r="Y119" i="15"/>
  <c r="Q72" i="5"/>
  <c r="Q107" i="5"/>
  <c r="N119" i="15"/>
  <c r="B73" i="5"/>
  <c r="AP72" i="5"/>
  <c r="AP107" i="5"/>
  <c r="AM119" i="15"/>
  <c r="AN72" i="5"/>
  <c r="AN107" i="5"/>
  <c r="AK72" i="5"/>
  <c r="AK107" i="5"/>
  <c r="AQ72" i="5"/>
  <c r="AQ107" i="5"/>
  <c r="AN119" i="15"/>
  <c r="V72" i="5"/>
  <c r="V107" i="5"/>
  <c r="U51" i="5"/>
  <c r="U86" i="5"/>
  <c r="R98" i="15"/>
  <c r="AO51" i="5"/>
  <c r="AO86" i="5"/>
  <c r="AL98" i="15"/>
  <c r="N51" i="5"/>
  <c r="N86" i="5"/>
  <c r="H51" i="5"/>
  <c r="H86" i="5"/>
  <c r="E98" i="15"/>
  <c r="M51" i="5"/>
  <c r="M86" i="5"/>
  <c r="J98" i="15"/>
  <c r="AG51" i="5"/>
  <c r="AG86" i="5"/>
  <c r="AD98" i="15"/>
  <c r="AB51" i="5"/>
  <c r="AB86" i="5"/>
  <c r="Y98" i="15"/>
  <c r="AL51" i="5"/>
  <c r="AL86" i="5"/>
  <c r="AI98" i="15"/>
  <c r="AM51" i="5"/>
  <c r="AM86" i="5"/>
  <c r="AJ98" i="15"/>
  <c r="G51" i="5"/>
  <c r="G86" i="5"/>
  <c r="D98" i="15"/>
  <c r="Y51" i="5"/>
  <c r="Y86" i="5"/>
  <c r="V98" i="15"/>
  <c r="L51" i="5"/>
  <c r="L86" i="5"/>
  <c r="I98" i="15"/>
  <c r="V51" i="5"/>
  <c r="V86" i="5"/>
  <c r="S98" i="15"/>
  <c r="B52" i="5"/>
  <c r="AE51" i="5"/>
  <c r="AE86" i="5"/>
  <c r="AB98" i="15"/>
  <c r="AQ51" i="5"/>
  <c r="AQ86" i="5"/>
  <c r="AN98" i="15"/>
  <c r="Q51" i="5"/>
  <c r="Q86" i="5"/>
  <c r="N98" i="15"/>
  <c r="AP51" i="5"/>
  <c r="AP86" i="5"/>
  <c r="AJ51" i="5"/>
  <c r="AJ86" i="5"/>
  <c r="AG98" i="15"/>
  <c r="W51" i="5"/>
  <c r="W86" i="5"/>
  <c r="T98" i="15"/>
  <c r="AI51" i="5"/>
  <c r="AI86" i="5"/>
  <c r="I51" i="5"/>
  <c r="I86" i="5"/>
  <c r="F98" i="15"/>
  <c r="Z51" i="5"/>
  <c r="Z86" i="5"/>
  <c r="W98" i="15"/>
  <c r="T51" i="5"/>
  <c r="T86" i="5"/>
  <c r="Q98" i="15"/>
  <c r="O51" i="5"/>
  <c r="O86" i="5"/>
  <c r="L98" i="15"/>
  <c r="AA51" i="5"/>
  <c r="AA86" i="5"/>
  <c r="X98" i="15"/>
  <c r="AF51" i="5"/>
  <c r="AF86" i="5"/>
  <c r="AC98" i="15"/>
  <c r="J51" i="5"/>
  <c r="J86" i="5"/>
  <c r="AH51" i="5"/>
  <c r="AH86" i="5"/>
  <c r="AC51" i="5"/>
  <c r="AC86" i="5"/>
  <c r="Z98" i="15"/>
  <c r="K51" i="5"/>
  <c r="K86" i="5"/>
  <c r="H98" i="15"/>
  <c r="AD51" i="5"/>
  <c r="AD86" i="5"/>
  <c r="X51" i="5"/>
  <c r="X86" i="5"/>
  <c r="U98" i="15"/>
  <c r="A81" i="1"/>
  <c r="F116" i="1"/>
  <c r="C5" i="15"/>
  <c r="C48" i="15"/>
  <c r="AU116" i="1"/>
  <c r="F115" i="1"/>
  <c r="C4" i="15"/>
  <c r="C47" i="15"/>
  <c r="AB69" i="5"/>
  <c r="AB104" i="5"/>
  <c r="Y116" i="15"/>
  <c r="A17" i="1"/>
  <c r="F38" i="1"/>
  <c r="F71" i="1"/>
  <c r="E142" i="1"/>
  <c r="B31" i="15"/>
  <c r="B74" i="15"/>
  <c r="B170" i="15"/>
  <c r="E143" i="1"/>
  <c r="B32" i="15"/>
  <c r="B75" i="15"/>
  <c r="B118" i="15"/>
  <c r="A20" i="4"/>
  <c r="E134" i="1"/>
  <c r="B23" i="15"/>
  <c r="B66" i="15"/>
  <c r="B162" i="15"/>
  <c r="B100" i="1"/>
  <c r="B101" i="1"/>
  <c r="A9" i="1"/>
  <c r="AU30" i="1"/>
  <c r="H55" i="5"/>
  <c r="H90" i="5"/>
  <c r="E102" i="15"/>
  <c r="R55" i="5"/>
  <c r="R90" i="5"/>
  <c r="O102" i="15"/>
  <c r="AJ55" i="5"/>
  <c r="AJ90" i="5"/>
  <c r="AG102" i="15"/>
  <c r="AL55" i="5"/>
  <c r="AL90" i="5"/>
  <c r="AI102" i="15"/>
  <c r="K55" i="5"/>
  <c r="K90" i="5"/>
  <c r="H102" i="15"/>
  <c r="AM55" i="5"/>
  <c r="AM90" i="5"/>
  <c r="M55" i="5"/>
  <c r="M90" i="5"/>
  <c r="X55" i="5"/>
  <c r="X90" i="5"/>
  <c r="U102" i="15"/>
  <c r="I55" i="5"/>
  <c r="I90" i="5"/>
  <c r="F102" i="15"/>
  <c r="S55" i="5"/>
  <c r="S90" i="5"/>
  <c r="P102" i="15"/>
  <c r="AO60" i="5"/>
  <c r="AO95" i="5"/>
  <c r="AL107" i="15"/>
  <c r="AG60" i="5"/>
  <c r="AG95" i="5"/>
  <c r="AC60" i="5"/>
  <c r="AC95" i="5"/>
  <c r="Z107" i="15"/>
  <c r="AH60" i="5"/>
  <c r="AH95" i="5"/>
  <c r="T55" i="5"/>
  <c r="T90" i="5"/>
  <c r="Q102" i="15"/>
  <c r="AM9" i="6"/>
  <c r="AI12" i="7"/>
  <c r="AI11" i="7"/>
  <c r="AM12" i="7"/>
  <c r="AM11" i="7"/>
  <c r="G25" i="6"/>
  <c r="F21" i="6"/>
  <c r="AI9" i="6"/>
  <c r="AI16" i="6"/>
  <c r="AI35" i="6"/>
  <c r="AN10" i="6"/>
  <c r="AN17" i="6"/>
  <c r="AN36" i="6"/>
  <c r="AG8" i="6"/>
  <c r="AG15" i="6"/>
  <c r="AN6" i="6"/>
  <c r="AJ10" i="6"/>
  <c r="AL9" i="6"/>
  <c r="AL16" i="6"/>
  <c r="AL35" i="6"/>
  <c r="AK10" i="7"/>
  <c r="W13" i="7"/>
  <c r="T23" i="7"/>
  <c r="AM8" i="6"/>
  <c r="AM7" i="6"/>
  <c r="F26" i="10"/>
  <c r="F18" i="10"/>
  <c r="AJ8" i="6"/>
  <c r="AO9" i="6"/>
  <c r="AO10" i="6"/>
  <c r="AO17" i="6"/>
  <c r="AO36" i="6"/>
  <c r="AL10" i="6"/>
  <c r="AJ6" i="6"/>
  <c r="AJ13" i="6"/>
  <c r="AJ33" i="6"/>
  <c r="AN9" i="6"/>
  <c r="AL6" i="6"/>
  <c r="AK6" i="6"/>
  <c r="AK8" i="6"/>
  <c r="AK7" i="6"/>
  <c r="R22" i="6"/>
  <c r="AI10" i="6"/>
  <c r="AK7" i="7"/>
  <c r="AA23" i="7"/>
  <c r="S23" i="7"/>
  <c r="K23" i="7"/>
  <c r="U50" i="10"/>
  <c r="AK6" i="7"/>
  <c r="W12" i="7"/>
  <c r="W11" i="7"/>
  <c r="AM13" i="7"/>
  <c r="AL12" i="7"/>
  <c r="AL11" i="7"/>
  <c r="AJ8" i="7"/>
  <c r="AG7" i="7"/>
  <c r="AF8" i="7"/>
  <c r="Z23" i="7"/>
  <c r="R23" i="7"/>
  <c r="J23" i="7"/>
  <c r="Q43" i="10"/>
  <c r="G7" i="7"/>
  <c r="AC13" i="7"/>
  <c r="AF10" i="7"/>
  <c r="AL13" i="7"/>
  <c r="AK12" i="7"/>
  <c r="AJ10" i="7"/>
  <c r="AH8" i="7"/>
  <c r="AN6" i="7"/>
  <c r="AF7" i="7"/>
  <c r="Y23" i="7"/>
  <c r="Q23" i="7"/>
  <c r="I23" i="7"/>
  <c r="Q50" i="10"/>
  <c r="Q44" i="10"/>
  <c r="G10" i="7"/>
  <c r="AC12" i="7"/>
  <c r="AC11" i="7"/>
  <c r="W8" i="7"/>
  <c r="G8" i="7"/>
  <c r="H22" i="7"/>
  <c r="AK13" i="7"/>
  <c r="AK11" i="7"/>
  <c r="AJ12" i="7"/>
  <c r="AJ11" i="7"/>
  <c r="AH10" i="7"/>
  <c r="AG8" i="7"/>
  <c r="AM6" i="7"/>
  <c r="AM5" i="7"/>
  <c r="AF6" i="7"/>
  <c r="X23" i="7"/>
  <c r="P23" i="7"/>
  <c r="H23" i="7"/>
  <c r="V44" i="10"/>
  <c r="AC10" i="7"/>
  <c r="O22" i="7"/>
  <c r="AJ13" i="7"/>
  <c r="AH12" i="7"/>
  <c r="AH11" i="7"/>
  <c r="AH4" i="7"/>
  <c r="AH14" i="7"/>
  <c r="AH22" i="7"/>
  <c r="AG10" i="7"/>
  <c r="AN7" i="7"/>
  <c r="AL6" i="7"/>
  <c r="E21" i="7"/>
  <c r="AE23" i="7"/>
  <c r="O23" i="7"/>
  <c r="F23" i="7"/>
  <c r="V43" i="10"/>
  <c r="AC7" i="7"/>
  <c r="AC5" i="7"/>
  <c r="AC4" i="7"/>
  <c r="AC14" i="7"/>
  <c r="AC8" i="7"/>
  <c r="W6" i="7"/>
  <c r="G6" i="7"/>
  <c r="I21" i="7"/>
  <c r="AH13" i="7"/>
  <c r="AG12" i="7"/>
  <c r="AN8" i="7"/>
  <c r="AM7" i="7"/>
  <c r="AJ6" i="7"/>
  <c r="E22" i="7"/>
  <c r="AD23" i="7"/>
  <c r="V23" i="7"/>
  <c r="N23" i="7"/>
  <c r="E23" i="7"/>
  <c r="V50" i="10"/>
  <c r="G13" i="7"/>
  <c r="AG13" i="7"/>
  <c r="AG11" i="7"/>
  <c r="AN10" i="7"/>
  <c r="AM8" i="7"/>
  <c r="AL7" i="7"/>
  <c r="AL5" i="7"/>
  <c r="AL4" i="7"/>
  <c r="AL14" i="7"/>
  <c r="AH6" i="7"/>
  <c r="U23" i="7"/>
  <c r="M23" i="7"/>
  <c r="D23" i="7"/>
  <c r="U44" i="10"/>
  <c r="W10" i="7"/>
  <c r="W5" i="7"/>
  <c r="W4" i="7"/>
  <c r="W14" i="7"/>
  <c r="AC6" i="7"/>
  <c r="G12" i="7"/>
  <c r="AE21" i="7"/>
  <c r="AN12" i="7"/>
  <c r="AN11" i="7"/>
  <c r="AM10" i="7"/>
  <c r="AL8" i="7"/>
  <c r="AJ7" i="7"/>
  <c r="AJ5" i="7"/>
  <c r="AJ4" i="7"/>
  <c r="AG6" i="7"/>
  <c r="AH8" i="6"/>
  <c r="AI6" i="6"/>
  <c r="AG25" i="6"/>
  <c r="AO8" i="6"/>
  <c r="AO7" i="6"/>
  <c r="AI8" i="7"/>
  <c r="AF13" i="7"/>
  <c r="AF6" i="8"/>
  <c r="AI6" i="7"/>
  <c r="AH7" i="7"/>
  <c r="AL8" i="6"/>
  <c r="AL5" i="6"/>
  <c r="AC26" i="6"/>
  <c r="AH9" i="6"/>
  <c r="AK9" i="6"/>
  <c r="AM6" i="6"/>
  <c r="AK8" i="7"/>
  <c r="G3" i="8"/>
  <c r="AJ6" i="8"/>
  <c r="AK11" i="8"/>
  <c r="G11" i="8"/>
  <c r="G5" i="8"/>
  <c r="AJ10" i="8"/>
  <c r="AM12" i="8"/>
  <c r="AM9" i="8"/>
  <c r="AF5" i="8"/>
  <c r="AF4" i="8"/>
  <c r="AI6" i="8"/>
  <c r="AN6" i="8"/>
  <c r="AK12" i="8"/>
  <c r="AK9" i="8"/>
  <c r="AI8" i="6"/>
  <c r="AI5" i="6"/>
  <c r="AN8" i="6"/>
  <c r="AN7" i="6"/>
  <c r="AJ9" i="6"/>
  <c r="AJ16" i="6"/>
  <c r="AJ35" i="6"/>
  <c r="AK10" i="6"/>
  <c r="AK17" i="6"/>
  <c r="AK36" i="6"/>
  <c r="AL10" i="7"/>
  <c r="W11" i="8"/>
  <c r="U43" i="10"/>
  <c r="W7" i="7"/>
  <c r="AI10" i="7"/>
  <c r="AI7" i="7"/>
  <c r="AK73" i="5"/>
  <c r="AK108" i="5"/>
  <c r="AH120" i="15"/>
  <c r="AQ73" i="5"/>
  <c r="AQ108" i="5"/>
  <c r="R73" i="5"/>
  <c r="R108" i="5"/>
  <c r="O120" i="15"/>
  <c r="AF73" i="5"/>
  <c r="AF108" i="5"/>
  <c r="AC120" i="15"/>
  <c r="G73" i="5"/>
  <c r="G108" i="5"/>
  <c r="D120" i="15"/>
  <c r="AC73" i="5"/>
  <c r="AC108" i="5"/>
  <c r="AI73" i="5"/>
  <c r="AI108" i="5"/>
  <c r="J73" i="5"/>
  <c r="J108" i="5"/>
  <c r="G120" i="15"/>
  <c r="X73" i="5"/>
  <c r="X108" i="5"/>
  <c r="U120" i="15"/>
  <c r="U73" i="5"/>
  <c r="U108" i="5"/>
  <c r="R120" i="15"/>
  <c r="AA73" i="5"/>
  <c r="AA108" i="5"/>
  <c r="X120" i="15"/>
  <c r="AO73" i="5"/>
  <c r="AO108" i="5"/>
  <c r="AL120" i="15"/>
  <c r="P73" i="5"/>
  <c r="P108" i="5"/>
  <c r="M120" i="15"/>
  <c r="AD73" i="5"/>
  <c r="AD108" i="5"/>
  <c r="AA120" i="15"/>
  <c r="AB73" i="5"/>
  <c r="AB108" i="5"/>
  <c r="Y120" i="15"/>
  <c r="AP73" i="5"/>
  <c r="AP108" i="5"/>
  <c r="Q73" i="5"/>
  <c r="Q108" i="5"/>
  <c r="AE73" i="5"/>
  <c r="AE108" i="5"/>
  <c r="AB120" i="15"/>
  <c r="S73" i="5"/>
  <c r="S108" i="5"/>
  <c r="P120" i="15"/>
  <c r="H73" i="5"/>
  <c r="H108" i="5"/>
  <c r="E120" i="15"/>
  <c r="AL73" i="5"/>
  <c r="AL108" i="5"/>
  <c r="AI120" i="15"/>
  <c r="K73" i="5"/>
  <c r="K108" i="5"/>
  <c r="AM73" i="5"/>
  <c r="AM108" i="5"/>
  <c r="AJ120" i="15"/>
  <c r="V73" i="5"/>
  <c r="V108" i="5"/>
  <c r="S120" i="15"/>
  <c r="AH73" i="5"/>
  <c r="AH108" i="5"/>
  <c r="AE120" i="15"/>
  <c r="W73" i="5"/>
  <c r="W108" i="5"/>
  <c r="T120" i="15"/>
  <c r="N73" i="5"/>
  <c r="N108" i="5"/>
  <c r="Z73" i="5"/>
  <c r="Z108" i="5"/>
  <c r="W120" i="15"/>
  <c r="O73" i="5"/>
  <c r="O108" i="5"/>
  <c r="L120" i="15"/>
  <c r="M73" i="5"/>
  <c r="M108" i="5"/>
  <c r="J120" i="15"/>
  <c r="AG73" i="5"/>
  <c r="AG108" i="5"/>
  <c r="AD120" i="15"/>
  <c r="AJ73" i="5"/>
  <c r="AJ108" i="5"/>
  <c r="AG120" i="15"/>
  <c r="Y73" i="5"/>
  <c r="Y108" i="5"/>
  <c r="V120" i="15"/>
  <c r="T73" i="5"/>
  <c r="T108" i="5"/>
  <c r="Q120" i="15"/>
  <c r="I73" i="5"/>
  <c r="I108" i="5"/>
  <c r="F120" i="15"/>
  <c r="L73" i="5"/>
  <c r="L108" i="5"/>
  <c r="AN73" i="5"/>
  <c r="AN108" i="5"/>
  <c r="AG9" i="6"/>
  <c r="A18" i="1"/>
  <c r="AU39" i="1"/>
  <c r="F39" i="1"/>
  <c r="F72" i="1"/>
  <c r="AF52" i="5"/>
  <c r="AF87" i="5"/>
  <c r="B53" i="5"/>
  <c r="AI53" i="5"/>
  <c r="AI88" i="5"/>
  <c r="AF100" i="15"/>
  <c r="AI5" i="7"/>
  <c r="AI4" i="7"/>
  <c r="AI14" i="7"/>
  <c r="AI28" i="7"/>
  <c r="AF5" i="7"/>
  <c r="AN5" i="7"/>
  <c r="AN4" i="7"/>
  <c r="AN14" i="7"/>
  <c r="F30" i="1"/>
  <c r="C36" i="15"/>
  <c r="C79" i="15"/>
  <c r="AD53" i="5"/>
  <c r="AD88" i="5"/>
  <c r="AA100" i="15"/>
  <c r="A19" i="1"/>
  <c r="AU40" i="1"/>
  <c r="AU123" i="1"/>
  <c r="B89" i="1"/>
  <c r="AU124" i="1"/>
  <c r="B110" i="1"/>
  <c r="E145" i="1"/>
  <c r="B34" i="15"/>
  <c r="B77" i="15"/>
  <c r="E144" i="1"/>
  <c r="B33" i="15"/>
  <c r="B76" i="15"/>
  <c r="F31" i="1"/>
  <c r="C37" i="15"/>
  <c r="C80" i="15"/>
  <c r="A11" i="1"/>
  <c r="E122" i="1"/>
  <c r="B11" i="15"/>
  <c r="B54" i="15"/>
  <c r="AU114" i="1"/>
  <c r="B86" i="1"/>
  <c r="E121" i="1"/>
  <c r="B10" i="15"/>
  <c r="B53" i="15"/>
  <c r="B80" i="1"/>
  <c r="A6" i="1"/>
  <c r="AU27" i="1"/>
  <c r="F26" i="1"/>
  <c r="F59" i="1"/>
  <c r="F36" i="1"/>
  <c r="C42" i="15"/>
  <c r="C85" i="15"/>
  <c r="E139" i="1"/>
  <c r="B28" i="15"/>
  <c r="B71" i="15"/>
  <c r="B105" i="1"/>
  <c r="E131" i="1"/>
  <c r="B20" i="15"/>
  <c r="B63" i="15"/>
  <c r="F35" i="1"/>
  <c r="C41" i="15"/>
  <c r="C84" i="15"/>
  <c r="C180" i="15"/>
  <c r="AN20" i="1"/>
  <c r="AN41" i="1"/>
  <c r="AU126" i="1"/>
  <c r="A92" i="1"/>
  <c r="A93" i="1"/>
  <c r="E130" i="1"/>
  <c r="B19" i="15"/>
  <c r="B62" i="15"/>
  <c r="B158" i="15"/>
  <c r="E123" i="1"/>
  <c r="B12" i="15"/>
  <c r="B55" i="15"/>
  <c r="B151" i="15"/>
  <c r="F124" i="1"/>
  <c r="C13" i="15"/>
  <c r="C56" i="15"/>
  <c r="A12" i="1"/>
  <c r="F33" i="1"/>
  <c r="F32" i="1"/>
  <c r="C38" i="15"/>
  <c r="C81" i="15"/>
  <c r="E124" i="1"/>
  <c r="B13" i="15"/>
  <c r="B56" i="15"/>
  <c r="B90" i="1"/>
  <c r="AU125" i="1"/>
  <c r="E115" i="1"/>
  <c r="B4" i="15"/>
  <c r="B47" i="15"/>
  <c r="B143" i="15"/>
  <c r="AU115" i="1"/>
  <c r="B106" i="1"/>
  <c r="E141" i="1"/>
  <c r="B30" i="15"/>
  <c r="B73" i="15"/>
  <c r="E140" i="1"/>
  <c r="B29" i="15"/>
  <c r="B72" i="15"/>
  <c r="F27" i="1"/>
  <c r="F60" i="1"/>
  <c r="A7" i="1"/>
  <c r="AU33" i="1"/>
  <c r="E125" i="1"/>
  <c r="B14" i="15"/>
  <c r="B57" i="15"/>
  <c r="B153" i="15"/>
  <c r="F28" i="1"/>
  <c r="F61" i="1"/>
  <c r="Y143" i="15"/>
  <c r="AH173" i="15"/>
  <c r="J173" i="15"/>
  <c r="Z172" i="15"/>
  <c r="Z119" i="15"/>
  <c r="AL170" i="15"/>
  <c r="AL199" i="15"/>
  <c r="N170" i="15"/>
  <c r="Z166" i="15"/>
  <c r="J166" i="15"/>
  <c r="AH165" i="15"/>
  <c r="J165" i="15"/>
  <c r="F164" i="15"/>
  <c r="AD162" i="15"/>
  <c r="AD109" i="15"/>
  <c r="N162" i="15"/>
  <c r="AH160" i="15"/>
  <c r="F160" i="15"/>
  <c r="V157" i="15"/>
  <c r="N157" i="15"/>
  <c r="Z156" i="15"/>
  <c r="J156" i="15"/>
  <c r="AH155" i="15"/>
  <c r="J155" i="15"/>
  <c r="J102" i="15"/>
  <c r="V153" i="15"/>
  <c r="F153" i="15"/>
  <c r="Z151" i="15"/>
  <c r="N151" i="15"/>
  <c r="N149" i="15"/>
  <c r="AH148" i="15"/>
  <c r="F148" i="15"/>
  <c r="AH145" i="15"/>
  <c r="B145" i="15"/>
  <c r="B92" i="15"/>
  <c r="AC144" i="15"/>
  <c r="AL173" i="15"/>
  <c r="Z173" i="15"/>
  <c r="Z120" i="15"/>
  <c r="R173" i="15"/>
  <c r="F173" i="15"/>
  <c r="AD172" i="15"/>
  <c r="R172" i="15"/>
  <c r="J172" i="15"/>
  <c r="Z170" i="15"/>
  <c r="Z117" i="15"/>
  <c r="V170" i="15"/>
  <c r="V117" i="15"/>
  <c r="J170" i="15"/>
  <c r="AH169" i="15"/>
  <c r="AD169" i="15"/>
  <c r="R169" i="15"/>
  <c r="B169" i="15"/>
  <c r="B116" i="15"/>
  <c r="V168" i="15"/>
  <c r="F168" i="15"/>
  <c r="V166" i="15"/>
  <c r="F166" i="15"/>
  <c r="F113" i="15"/>
  <c r="Z165" i="15"/>
  <c r="N165" i="15"/>
  <c r="AH162" i="15"/>
  <c r="V162" i="15"/>
  <c r="V109" i="15"/>
  <c r="F162" i="15"/>
  <c r="F109" i="15"/>
  <c r="B109" i="15"/>
  <c r="V161" i="15"/>
  <c r="V160" i="15"/>
  <c r="B159" i="15"/>
  <c r="B106" i="15"/>
  <c r="AH157" i="15"/>
  <c r="AD157" i="15"/>
  <c r="R157" i="15"/>
  <c r="F157" i="15"/>
  <c r="AH156" i="15"/>
  <c r="F156" i="15"/>
  <c r="R155" i="15"/>
  <c r="AD153" i="15"/>
  <c r="N153" i="15"/>
  <c r="J153" i="15"/>
  <c r="AD152" i="15"/>
  <c r="Z152" i="15"/>
  <c r="N152" i="15"/>
  <c r="J152" i="15"/>
  <c r="AD151" i="15"/>
  <c r="J151" i="15"/>
  <c r="AL149" i="15"/>
  <c r="AD149" i="15"/>
  <c r="R149" i="15"/>
  <c r="R96" i="15"/>
  <c r="AD95" i="15"/>
  <c r="Z148" i="15"/>
  <c r="J148" i="15"/>
  <c r="AH147" i="15"/>
  <c r="J147" i="15"/>
  <c r="AD145" i="15"/>
  <c r="R145" i="15"/>
  <c r="R183" i="15"/>
  <c r="R210" i="15"/>
  <c r="J145" i="15"/>
  <c r="Q144" i="15"/>
  <c r="AG143" i="15"/>
  <c r="Q143" i="15"/>
  <c r="AG181" i="15"/>
  <c r="AG193" i="15"/>
  <c r="AG128" i="15"/>
  <c r="AC128" i="15"/>
  <c r="Y181" i="15"/>
  <c r="Y193" i="15"/>
  <c r="Y220" i="15"/>
  <c r="Y128" i="15"/>
  <c r="U181" i="15"/>
  <c r="U193" i="15"/>
  <c r="U128" i="15"/>
  <c r="Q181" i="15"/>
  <c r="Q193" i="15"/>
  <c r="Q220" i="15"/>
  <c r="Q128" i="15"/>
  <c r="M128" i="15"/>
  <c r="I181" i="15"/>
  <c r="I193" i="15"/>
  <c r="I220" i="15"/>
  <c r="I128" i="15"/>
  <c r="E181" i="15"/>
  <c r="E193" i="15"/>
  <c r="E128" i="15"/>
  <c r="AG179" i="15"/>
  <c r="AG191" i="15"/>
  <c r="AG218" i="15"/>
  <c r="AG126" i="15"/>
  <c r="Y179" i="15"/>
  <c r="Y191" i="15"/>
  <c r="Y218" i="15"/>
  <c r="Y126" i="15"/>
  <c r="I179" i="15"/>
  <c r="I191" i="15"/>
  <c r="I126" i="15"/>
  <c r="AG177" i="15"/>
  <c r="AG189" i="15"/>
  <c r="AG216" i="15"/>
  <c r="AG124" i="15"/>
  <c r="Y177" i="15"/>
  <c r="Y189" i="15"/>
  <c r="Y124" i="15"/>
  <c r="U177" i="15"/>
  <c r="U189" i="15"/>
  <c r="U216" i="15"/>
  <c r="U124" i="15"/>
  <c r="Q177" i="15"/>
  <c r="Q189" i="15"/>
  <c r="Q216" i="15"/>
  <c r="Q124" i="15"/>
  <c r="I177" i="15"/>
  <c r="I189" i="15"/>
  <c r="I124" i="15"/>
  <c r="E177" i="15"/>
  <c r="E189" i="15"/>
  <c r="E124" i="15"/>
  <c r="AG176" i="15"/>
  <c r="AG188" i="15"/>
  <c r="AG123" i="15"/>
  <c r="AC123" i="15"/>
  <c r="Y176" i="15"/>
  <c r="Y188" i="15"/>
  <c r="Y123" i="15"/>
  <c r="Q176" i="15"/>
  <c r="Q188" i="15"/>
  <c r="Q123" i="15"/>
  <c r="M123" i="15"/>
  <c r="I176" i="15"/>
  <c r="I188" i="15"/>
  <c r="I123" i="15"/>
  <c r="Y175" i="15"/>
  <c r="Y187" i="15"/>
  <c r="Y122" i="15"/>
  <c r="U175" i="15"/>
  <c r="U187" i="15"/>
  <c r="U122" i="15"/>
  <c r="Q175" i="15"/>
  <c r="Q187" i="15"/>
  <c r="Q122" i="15"/>
  <c r="I175" i="15"/>
  <c r="I187" i="15"/>
  <c r="I122" i="15"/>
  <c r="E175" i="15"/>
  <c r="E187" i="15"/>
  <c r="E122" i="15"/>
  <c r="AG173" i="15"/>
  <c r="AC173" i="15"/>
  <c r="U173" i="15"/>
  <c r="Q173" i="15"/>
  <c r="E173" i="15"/>
  <c r="U119" i="15"/>
  <c r="AG171" i="15"/>
  <c r="Y171" i="15"/>
  <c r="Q171" i="15"/>
  <c r="M171" i="15"/>
  <c r="I171" i="15"/>
  <c r="AG169" i="15"/>
  <c r="Y169" i="15"/>
  <c r="U169" i="15"/>
  <c r="E169" i="15"/>
  <c r="AC168" i="15"/>
  <c r="M168" i="15"/>
  <c r="AG114" i="15"/>
  <c r="Y167" i="15"/>
  <c r="U167" i="15"/>
  <c r="M167" i="15"/>
  <c r="AG165" i="15"/>
  <c r="Y165" i="15"/>
  <c r="Q165" i="15"/>
  <c r="M165" i="15"/>
  <c r="AG164" i="15"/>
  <c r="Q164" i="15"/>
  <c r="M164" i="15"/>
  <c r="AG163" i="15"/>
  <c r="AC163" i="15"/>
  <c r="M163" i="15"/>
  <c r="AG161" i="15"/>
  <c r="Y161" i="15"/>
  <c r="I161" i="15"/>
  <c r="Y160" i="15"/>
  <c r="AC159" i="15"/>
  <c r="Y159" i="15"/>
  <c r="M159" i="15"/>
  <c r="I159" i="15"/>
  <c r="AK105" i="15"/>
  <c r="AC158" i="15"/>
  <c r="AC105" i="15"/>
  <c r="Y158" i="15"/>
  <c r="Y105" i="15"/>
  <c r="M158" i="15"/>
  <c r="M105" i="15"/>
  <c r="I158" i="15"/>
  <c r="I105" i="15"/>
  <c r="AG157" i="15"/>
  <c r="AC157" i="15"/>
  <c r="U157" i="15"/>
  <c r="M157" i="15"/>
  <c r="AG156" i="15"/>
  <c r="Y156" i="15"/>
  <c r="Q156" i="15"/>
  <c r="I156" i="15"/>
  <c r="AC155" i="15"/>
  <c r="U155" i="15"/>
  <c r="E155" i="15"/>
  <c r="AC154" i="15"/>
  <c r="Y154" i="15"/>
  <c r="M154" i="15"/>
  <c r="E154" i="15"/>
  <c r="AG153" i="15"/>
  <c r="Y153" i="15"/>
  <c r="Q153" i="15"/>
  <c r="AC99" i="15"/>
  <c r="Y152" i="15"/>
  <c r="I152" i="15"/>
  <c r="Y151" i="15"/>
  <c r="U151" i="15"/>
  <c r="I151" i="15"/>
  <c r="AK97" i="15"/>
  <c r="AG150" i="15"/>
  <c r="Y97" i="15"/>
  <c r="Q150" i="15"/>
  <c r="M97" i="15"/>
  <c r="E150" i="15"/>
  <c r="AC149" i="15"/>
  <c r="U96" i="15"/>
  <c r="U149" i="15"/>
  <c r="E149" i="15"/>
  <c r="AG148" i="15"/>
  <c r="AG185" i="15"/>
  <c r="AC148" i="15"/>
  <c r="AC185" i="15"/>
  <c r="U95" i="15"/>
  <c r="Q148" i="15"/>
  <c r="Q185" i="15"/>
  <c r="Q212" i="15"/>
  <c r="E95" i="15"/>
  <c r="Y147" i="15"/>
  <c r="U147" i="15"/>
  <c r="E147" i="15"/>
  <c r="E94" i="15"/>
  <c r="AK93" i="15"/>
  <c r="AC93" i="15"/>
  <c r="Y93" i="15"/>
  <c r="Y146" i="15"/>
  <c r="Q146" i="15"/>
  <c r="Q184" i="15"/>
  <c r="M93" i="15"/>
  <c r="I93" i="15"/>
  <c r="AC145" i="15"/>
  <c r="U92" i="15"/>
  <c r="Q145" i="15"/>
  <c r="Q183" i="15"/>
  <c r="AF144" i="15"/>
  <c r="T144" i="15"/>
  <c r="T91" i="15"/>
  <c r="L144" i="15"/>
  <c r="AB143" i="15"/>
  <c r="X143" i="15"/>
  <c r="L143" i="15"/>
  <c r="AJ142" i="15"/>
  <c r="X89" i="15"/>
  <c r="T142" i="15"/>
  <c r="T182" i="15"/>
  <c r="T89" i="15"/>
  <c r="P142" i="15"/>
  <c r="P89" i="15"/>
  <c r="L89" i="15"/>
  <c r="D142" i="15"/>
  <c r="D89" i="15"/>
  <c r="D181" i="15"/>
  <c r="D193" i="15"/>
  <c r="D128" i="15"/>
  <c r="AF180" i="15"/>
  <c r="AF192" i="15"/>
  <c r="AF127" i="15"/>
  <c r="AB127" i="15"/>
  <c r="X180" i="15"/>
  <c r="X192" i="15"/>
  <c r="X219" i="15"/>
  <c r="X127" i="15"/>
  <c r="T180" i="15"/>
  <c r="T192" i="15"/>
  <c r="T219" i="15"/>
  <c r="T127" i="15"/>
  <c r="L180" i="15"/>
  <c r="L192" i="15"/>
  <c r="L127" i="15"/>
  <c r="H180" i="15"/>
  <c r="H192" i="15"/>
  <c r="H127" i="15"/>
  <c r="D180" i="15"/>
  <c r="D192" i="15"/>
  <c r="D127" i="15"/>
  <c r="D179" i="15"/>
  <c r="D191" i="15"/>
  <c r="D218" i="15"/>
  <c r="D126" i="15"/>
  <c r="AF125" i="15"/>
  <c r="AB125" i="15"/>
  <c r="X178" i="15"/>
  <c r="X190" i="15"/>
  <c r="X217" i="15"/>
  <c r="X125" i="15"/>
  <c r="P125" i="15"/>
  <c r="L125" i="15"/>
  <c r="H178" i="15"/>
  <c r="H190" i="15"/>
  <c r="H125" i="15"/>
  <c r="D178" i="15"/>
  <c r="D190" i="15"/>
  <c r="D217" i="15"/>
  <c r="D125" i="15"/>
  <c r="D177" i="15"/>
  <c r="D189" i="15"/>
  <c r="D124" i="15"/>
  <c r="AF176" i="15"/>
  <c r="AF188" i="15"/>
  <c r="AF123" i="15"/>
  <c r="AB176" i="15"/>
  <c r="AB188" i="15"/>
  <c r="AB123" i="15"/>
  <c r="X176" i="15"/>
  <c r="X188" i="15"/>
  <c r="X123" i="15"/>
  <c r="T176" i="15"/>
  <c r="T188" i="15"/>
  <c r="T200" i="15"/>
  <c r="T123" i="15"/>
  <c r="L123" i="15"/>
  <c r="H176" i="15"/>
  <c r="H188" i="15"/>
  <c r="H123" i="15"/>
  <c r="D176" i="15"/>
  <c r="D188" i="15"/>
  <c r="D215" i="15"/>
  <c r="D123" i="15"/>
  <c r="AF175" i="15"/>
  <c r="AF187" i="15"/>
  <c r="AF214" i="15"/>
  <c r="AF122" i="15"/>
  <c r="AB122" i="15"/>
  <c r="X175" i="15"/>
  <c r="X187" i="15"/>
  <c r="X122" i="15"/>
  <c r="T175" i="15"/>
  <c r="T187" i="15"/>
  <c r="T214" i="15"/>
  <c r="T122" i="15"/>
  <c r="P122" i="15"/>
  <c r="L122" i="15"/>
  <c r="H175" i="15"/>
  <c r="H187" i="15"/>
  <c r="H122" i="15"/>
  <c r="D175" i="15"/>
  <c r="D187" i="15"/>
  <c r="D122" i="15"/>
  <c r="AF174" i="15"/>
  <c r="AF186" i="15"/>
  <c r="AF121" i="15"/>
  <c r="AB121" i="15"/>
  <c r="T174" i="15"/>
  <c r="T186" i="15"/>
  <c r="T121" i="15"/>
  <c r="P121" i="15"/>
  <c r="L121" i="15"/>
  <c r="H174" i="15"/>
  <c r="H186" i="15"/>
  <c r="H121" i="15"/>
  <c r="D174" i="15"/>
  <c r="D186" i="15"/>
  <c r="D121" i="15"/>
  <c r="AJ172" i="15"/>
  <c r="AF172" i="15"/>
  <c r="X172" i="15"/>
  <c r="T172" i="15"/>
  <c r="P172" i="15"/>
  <c r="H172" i="15"/>
  <c r="D172" i="15"/>
  <c r="AF171" i="15"/>
  <c r="AB171" i="15"/>
  <c r="X171" i="15"/>
  <c r="X118" i="15"/>
  <c r="P171" i="15"/>
  <c r="L171" i="15"/>
  <c r="H171" i="15"/>
  <c r="D171" i="15"/>
  <c r="AJ170" i="15"/>
  <c r="AJ117" i="15"/>
  <c r="AF170" i="15"/>
  <c r="AF117" i="15"/>
  <c r="X170" i="15"/>
  <c r="X199" i="15"/>
  <c r="X226" i="15"/>
  <c r="X117" i="15"/>
  <c r="T170" i="15"/>
  <c r="P170" i="15"/>
  <c r="P117" i="15"/>
  <c r="H170" i="15"/>
  <c r="H117" i="15"/>
  <c r="D169" i="15"/>
  <c r="AF115" i="15"/>
  <c r="AB168" i="15"/>
  <c r="L168" i="15"/>
  <c r="AJ167" i="15"/>
  <c r="AB167" i="15"/>
  <c r="X167" i="15"/>
  <c r="T167" i="15"/>
  <c r="L167" i="15"/>
  <c r="H167" i="15"/>
  <c r="H114" i="15"/>
  <c r="D167" i="15"/>
  <c r="AF166" i="15"/>
  <c r="AF113" i="15"/>
  <c r="AB113" i="15"/>
  <c r="T113" i="15"/>
  <c r="P166" i="15"/>
  <c r="P113" i="15"/>
  <c r="L113" i="15"/>
  <c r="D165" i="15"/>
  <c r="AF164" i="15"/>
  <c r="AB164" i="15"/>
  <c r="P164" i="15"/>
  <c r="L164" i="15"/>
  <c r="D164" i="15"/>
  <c r="X163" i="15"/>
  <c r="T163" i="15"/>
  <c r="H163" i="15"/>
  <c r="AF162" i="15"/>
  <c r="AF109" i="15"/>
  <c r="X162" i="15"/>
  <c r="X109" i="15"/>
  <c r="P162" i="15"/>
  <c r="P109" i="15"/>
  <c r="H162" i="15"/>
  <c r="H109" i="15"/>
  <c r="AJ160" i="15"/>
  <c r="AB160" i="15"/>
  <c r="T160" i="15"/>
  <c r="L160" i="15"/>
  <c r="D160" i="15"/>
  <c r="AF106" i="15"/>
  <c r="AB159" i="15"/>
  <c r="T106" i="15"/>
  <c r="P159" i="15"/>
  <c r="P106" i="15"/>
  <c r="L159" i="15"/>
  <c r="D159" i="15"/>
  <c r="AF158" i="15"/>
  <c r="AF105" i="15"/>
  <c r="AB105" i="15"/>
  <c r="X158" i="15"/>
  <c r="X105" i="15"/>
  <c r="P158" i="15"/>
  <c r="L105" i="15"/>
  <c r="H158" i="15"/>
  <c r="H105" i="15"/>
  <c r="AB157" i="15"/>
  <c r="X157" i="15"/>
  <c r="L157" i="15"/>
  <c r="H157" i="15"/>
  <c r="D156" i="15"/>
  <c r="AB155" i="15"/>
  <c r="AB102" i="15"/>
  <c r="X155" i="15"/>
  <c r="L155" i="15"/>
  <c r="AB154" i="15"/>
  <c r="T154" i="15"/>
  <c r="T101" i="15"/>
  <c r="L154" i="15"/>
  <c r="L101" i="15"/>
  <c r="H101" i="15"/>
  <c r="AF153" i="15"/>
  <c r="P153" i="15"/>
  <c r="D152" i="15"/>
  <c r="AF98" i="15"/>
  <c r="AB151" i="15"/>
  <c r="T151" i="15"/>
  <c r="P151" i="15"/>
  <c r="L151" i="15"/>
  <c r="D151" i="15"/>
  <c r="AJ97" i="15"/>
  <c r="AF150" i="15"/>
  <c r="AB150" i="15"/>
  <c r="AB97" i="15"/>
  <c r="X97" i="15"/>
  <c r="T150" i="15"/>
  <c r="T97" i="15"/>
  <c r="P150" i="15"/>
  <c r="P97" i="15"/>
  <c r="L150" i="15"/>
  <c r="L97" i="15"/>
  <c r="H97" i="15"/>
  <c r="AF149" i="15"/>
  <c r="AB149" i="15"/>
  <c r="X149" i="15"/>
  <c r="T149" i="15"/>
  <c r="P149" i="15"/>
  <c r="H149" i="15"/>
  <c r="D149" i="15"/>
  <c r="D96" i="15"/>
  <c r="D148" i="15"/>
  <c r="AF147" i="15"/>
  <c r="AB147" i="15"/>
  <c r="X147" i="15"/>
  <c r="L147" i="15"/>
  <c r="H147" i="15"/>
  <c r="D147" i="15"/>
  <c r="AJ93" i="15"/>
  <c r="AF93" i="15"/>
  <c r="AB146" i="15"/>
  <c r="AB184" i="15"/>
  <c r="T146" i="15"/>
  <c r="T93" i="15"/>
  <c r="L146" i="15"/>
  <c r="H93" i="15"/>
  <c r="AF92" i="15"/>
  <c r="AB145" i="15"/>
  <c r="X145" i="15"/>
  <c r="L145" i="15"/>
  <c r="H145" i="15"/>
  <c r="H92" i="15"/>
  <c r="AI143" i="15"/>
  <c r="AE90" i="15"/>
  <c r="AA143" i="15"/>
  <c r="S143" i="15"/>
  <c r="C143" i="15"/>
  <c r="C90" i="15"/>
  <c r="AM89" i="15"/>
  <c r="AI142" i="15"/>
  <c r="AI89" i="15"/>
  <c r="AE142" i="15"/>
  <c r="AE89" i="15"/>
  <c r="AA142" i="15"/>
  <c r="AA89" i="15"/>
  <c r="W89" i="15"/>
  <c r="S142" i="15"/>
  <c r="S182" i="15"/>
  <c r="S89" i="15"/>
  <c r="O142" i="15"/>
  <c r="O89" i="15"/>
  <c r="K142" i="15"/>
  <c r="K89" i="15"/>
  <c r="G89" i="15"/>
  <c r="C142" i="15"/>
  <c r="C89" i="15"/>
  <c r="AI181" i="15"/>
  <c r="AI193" i="15"/>
  <c r="AI128" i="15"/>
  <c r="AA128" i="15"/>
  <c r="S181" i="15"/>
  <c r="S193" i="15"/>
  <c r="S128" i="15"/>
  <c r="K128" i="15"/>
  <c r="AI179" i="15"/>
  <c r="AI191" i="15"/>
  <c r="AI126" i="15"/>
  <c r="AE179" i="15"/>
  <c r="AE191" i="15"/>
  <c r="AE126" i="15"/>
  <c r="AA126" i="15"/>
  <c r="W126" i="15"/>
  <c r="S179" i="15"/>
  <c r="S191" i="15"/>
  <c r="S218" i="15"/>
  <c r="S126" i="15"/>
  <c r="O179" i="15"/>
  <c r="O191" i="15"/>
  <c r="O218" i="15"/>
  <c r="O126" i="15"/>
  <c r="K126" i="15"/>
  <c r="G126" i="15"/>
  <c r="AA125" i="15"/>
  <c r="W125" i="15"/>
  <c r="S125" i="15"/>
  <c r="K178" i="15"/>
  <c r="K190" i="15"/>
  <c r="K217" i="15"/>
  <c r="K125" i="15"/>
  <c r="G125" i="15"/>
  <c r="AI124" i="15"/>
  <c r="AE177" i="15"/>
  <c r="AE189" i="15"/>
  <c r="AE216" i="15"/>
  <c r="AE124" i="15"/>
  <c r="AA124" i="15"/>
  <c r="S124" i="15"/>
  <c r="O177" i="15"/>
  <c r="O189" i="15"/>
  <c r="O124" i="15"/>
  <c r="K177" i="15"/>
  <c r="K189" i="15"/>
  <c r="K216" i="15"/>
  <c r="K124" i="15"/>
  <c r="AE175" i="15"/>
  <c r="AE187" i="15"/>
  <c r="AE122" i="15"/>
  <c r="AA122" i="15"/>
  <c r="W122" i="15"/>
  <c r="O175" i="15"/>
  <c r="O187" i="15"/>
  <c r="O214" i="15"/>
  <c r="O122" i="15"/>
  <c r="K122" i="15"/>
  <c r="G175" i="15"/>
  <c r="G187" i="15"/>
  <c r="G122" i="15"/>
  <c r="AI174" i="15"/>
  <c r="AI186" i="15"/>
  <c r="AI121" i="15"/>
  <c r="AE174" i="15"/>
  <c r="AE186" i="15"/>
  <c r="AE121" i="15"/>
  <c r="W121" i="15"/>
  <c r="S121" i="15"/>
  <c r="O174" i="15"/>
  <c r="O186" i="15"/>
  <c r="O213" i="15"/>
  <c r="O121" i="15"/>
  <c r="G121" i="15"/>
  <c r="V173" i="15"/>
  <c r="AH172" i="15"/>
  <c r="AH119" i="15"/>
  <c r="N172" i="15"/>
  <c r="AD170" i="15"/>
  <c r="AD117" i="15"/>
  <c r="F170" i="15"/>
  <c r="F117" i="15"/>
  <c r="N169" i="15"/>
  <c r="Z168" i="15"/>
  <c r="J168" i="15"/>
  <c r="B167" i="15"/>
  <c r="B114" i="15"/>
  <c r="AH113" i="15"/>
  <c r="R113" i="15"/>
  <c r="B166" i="15"/>
  <c r="B113" i="15"/>
  <c r="AD165" i="15"/>
  <c r="R165" i="15"/>
  <c r="V164" i="15"/>
  <c r="R109" i="15"/>
  <c r="N161" i="15"/>
  <c r="AD107" i="15"/>
  <c r="N107" i="15"/>
  <c r="J157" i="15"/>
  <c r="AD156" i="15"/>
  <c r="V156" i="15"/>
  <c r="N156" i="15"/>
  <c r="Z155" i="15"/>
  <c r="AH152" i="15"/>
  <c r="R152" i="15"/>
  <c r="V151" i="15"/>
  <c r="F151" i="15"/>
  <c r="B150" i="15"/>
  <c r="B97" i="15"/>
  <c r="V149" i="15"/>
  <c r="R148" i="15"/>
  <c r="AL147" i="15"/>
  <c r="AL184" i="15"/>
  <c r="AL94" i="15"/>
  <c r="Z147" i="15"/>
  <c r="B147" i="15"/>
  <c r="B94" i="15"/>
  <c r="Z145" i="15"/>
  <c r="N145" i="15"/>
  <c r="F145" i="15"/>
  <c r="F92" i="15"/>
  <c r="AG144" i="15"/>
  <c r="AG91" i="15"/>
  <c r="AK90" i="15"/>
  <c r="U143" i="15"/>
  <c r="I143" i="15"/>
  <c r="Q179" i="15"/>
  <c r="Q191" i="15"/>
  <c r="Q218" i="15"/>
  <c r="Q126" i="15"/>
  <c r="AK173" i="15"/>
  <c r="AK120" i="15"/>
  <c r="Y173" i="15"/>
  <c r="M173" i="15"/>
  <c r="I173" i="15"/>
  <c r="I120" i="15"/>
  <c r="AK119" i="15"/>
  <c r="AC119" i="15"/>
  <c r="AK171" i="15"/>
  <c r="AK118" i="15"/>
  <c r="U171" i="15"/>
  <c r="E171" i="15"/>
  <c r="AC169" i="15"/>
  <c r="I169" i="15"/>
  <c r="U168" i="15"/>
  <c r="E168" i="15"/>
  <c r="AC167" i="15"/>
  <c r="I167" i="15"/>
  <c r="AC165" i="15"/>
  <c r="AC112" i="15"/>
  <c r="I165" i="15"/>
  <c r="AC164" i="15"/>
  <c r="U164" i="15"/>
  <c r="U111" i="15"/>
  <c r="E164" i="15"/>
  <c r="U110" i="15"/>
  <c r="Q163" i="15"/>
  <c r="I163" i="15"/>
  <c r="Q161" i="15"/>
  <c r="Q108" i="15"/>
  <c r="U160" i="15"/>
  <c r="E160" i="15"/>
  <c r="AG159" i="15"/>
  <c r="Q159" i="15"/>
  <c r="E106" i="15"/>
  <c r="AG105" i="15"/>
  <c r="E105" i="15"/>
  <c r="Q157" i="15"/>
  <c r="E157" i="15"/>
  <c r="U156" i="15"/>
  <c r="M155" i="15"/>
  <c r="U154" i="15"/>
  <c r="I154" i="15"/>
  <c r="AC153" i="15"/>
  <c r="I153" i="15"/>
  <c r="AG152" i="15"/>
  <c r="Q152" i="15"/>
  <c r="AG151" i="15"/>
  <c r="Q151" i="15"/>
  <c r="E151" i="15"/>
  <c r="AC150" i="15"/>
  <c r="AC97" i="15"/>
  <c r="U150" i="15"/>
  <c r="U97" i="15"/>
  <c r="I97" i="15"/>
  <c r="M149" i="15"/>
  <c r="AK95" i="15"/>
  <c r="AC147" i="15"/>
  <c r="AC184" i="15"/>
  <c r="M147" i="15"/>
  <c r="I147" i="15"/>
  <c r="AG146" i="15"/>
  <c r="U146" i="15"/>
  <c r="U93" i="15"/>
  <c r="E146" i="15"/>
  <c r="E184" i="15"/>
  <c r="E211" i="15"/>
  <c r="AG145" i="15"/>
  <c r="Y92" i="15"/>
  <c r="M145" i="15"/>
  <c r="M92" i="15"/>
  <c r="AB144" i="15"/>
  <c r="AB91" i="15"/>
  <c r="P144" i="15"/>
  <c r="P183" i="15"/>
  <c r="P210" i="15"/>
  <c r="P91" i="15"/>
  <c r="H144" i="15"/>
  <c r="D144" i="15"/>
  <c r="AF90" i="15"/>
  <c r="T143" i="15"/>
  <c r="D143" i="15"/>
  <c r="D90" i="15"/>
  <c r="P127" i="15"/>
  <c r="AM173" i="15"/>
  <c r="AM120" i="15"/>
  <c r="AE173" i="15"/>
  <c r="AA173" i="15"/>
  <c r="W173" i="15"/>
  <c r="O173" i="15"/>
  <c r="K173" i="15"/>
  <c r="K120" i="15"/>
  <c r="G173" i="15"/>
  <c r="AM171" i="15"/>
  <c r="AI171" i="15"/>
  <c r="AI118" i="15"/>
  <c r="AA118" i="15"/>
  <c r="W171" i="15"/>
  <c r="S171" i="15"/>
  <c r="S118" i="15"/>
  <c r="K171" i="15"/>
  <c r="G171" i="15"/>
  <c r="AI117" i="15"/>
  <c r="AE117" i="15"/>
  <c r="O117" i="15"/>
  <c r="K117" i="15"/>
  <c r="AI169" i="15"/>
  <c r="S169" i="15"/>
  <c r="AI167" i="15"/>
  <c r="AI114" i="15"/>
  <c r="AE167" i="15"/>
  <c r="W167" i="15"/>
  <c r="O167" i="15"/>
  <c r="G167" i="15"/>
  <c r="AE166" i="15"/>
  <c r="AE113" i="15"/>
  <c r="AA166" i="15"/>
  <c r="AA113" i="15"/>
  <c r="W166" i="15"/>
  <c r="O166" i="15"/>
  <c r="O113" i="15"/>
  <c r="K166" i="15"/>
  <c r="K113" i="15"/>
  <c r="G166" i="15"/>
  <c r="G113" i="15"/>
  <c r="AI165" i="15"/>
  <c r="W165" i="15"/>
  <c r="S165" i="15"/>
  <c r="AE163" i="15"/>
  <c r="S110" i="15"/>
  <c r="AA162" i="15"/>
  <c r="W109" i="15"/>
  <c r="S109" i="15"/>
  <c r="AI161" i="15"/>
  <c r="S161" i="15"/>
  <c r="O161" i="15"/>
  <c r="W159" i="15"/>
  <c r="O106" i="15"/>
  <c r="G159" i="15"/>
  <c r="G106" i="15"/>
  <c r="AM105" i="15"/>
  <c r="AE158" i="15"/>
  <c r="AA158" i="15"/>
  <c r="AA105" i="15"/>
  <c r="W158" i="15"/>
  <c r="W105" i="15"/>
  <c r="S158" i="15"/>
  <c r="O158" i="15"/>
  <c r="O105" i="15"/>
  <c r="K158" i="15"/>
  <c r="K105" i="15"/>
  <c r="G105" i="15"/>
  <c r="AI157" i="15"/>
  <c r="AA157" i="15"/>
  <c r="S157" i="15"/>
  <c r="K157" i="15"/>
  <c r="AI156" i="15"/>
  <c r="AA156" i="15"/>
  <c r="S156" i="15"/>
  <c r="K156" i="15"/>
  <c r="AI154" i="15"/>
  <c r="AE154" i="15"/>
  <c r="W154" i="15"/>
  <c r="W101" i="15"/>
  <c r="S154" i="15"/>
  <c r="O154" i="15"/>
  <c r="K101" i="15"/>
  <c r="G154" i="15"/>
  <c r="AE153" i="15"/>
  <c r="AA153" i="15"/>
  <c r="W153" i="15"/>
  <c r="S153" i="15"/>
  <c r="O153" i="15"/>
  <c r="K153" i="15"/>
  <c r="G153" i="15"/>
  <c r="AI152" i="15"/>
  <c r="S152" i="15"/>
  <c r="C152" i="15"/>
  <c r="C99" i="15"/>
  <c r="C151" i="15"/>
  <c r="C98" i="15"/>
  <c r="AE97" i="15"/>
  <c r="AA150" i="15"/>
  <c r="AA97" i="15"/>
  <c r="W97" i="15"/>
  <c r="S97" i="15"/>
  <c r="K150" i="15"/>
  <c r="K97" i="15"/>
  <c r="G97" i="15"/>
  <c r="C150" i="15"/>
  <c r="C97" i="15"/>
  <c r="AM149" i="15"/>
  <c r="AI149" i="15"/>
  <c r="W149" i="15"/>
  <c r="S149" i="15"/>
  <c r="O96" i="15"/>
  <c r="K149" i="15"/>
  <c r="G149" i="15"/>
  <c r="AM148" i="15"/>
  <c r="AM185" i="15"/>
  <c r="AI148" i="15"/>
  <c r="AA148" i="15"/>
  <c r="AA185" i="15"/>
  <c r="AA212" i="15"/>
  <c r="W148" i="15"/>
  <c r="S148" i="15"/>
  <c r="S95" i="15"/>
  <c r="O95" i="15"/>
  <c r="K148" i="15"/>
  <c r="G148" i="15"/>
  <c r="AI146" i="15"/>
  <c r="AI93" i="15"/>
  <c r="AE146" i="15"/>
  <c r="AE93" i="15"/>
  <c r="AA146" i="15"/>
  <c r="AA93" i="15"/>
  <c r="W146" i="15"/>
  <c r="W93" i="15"/>
  <c r="S146" i="15"/>
  <c r="S93" i="15"/>
  <c r="O146" i="15"/>
  <c r="O184" i="15"/>
  <c r="O93" i="15"/>
  <c r="K146" i="15"/>
  <c r="K93" i="15"/>
  <c r="G146" i="15"/>
  <c r="G93" i="15"/>
  <c r="AE145" i="15"/>
  <c r="AE92" i="15"/>
  <c r="W145" i="15"/>
  <c r="W92" i="15"/>
  <c r="S92" i="15"/>
  <c r="O145" i="15"/>
  <c r="G145" i="15"/>
  <c r="AH144" i="15"/>
  <c r="AH183" i="15"/>
  <c r="AD144" i="15"/>
  <c r="AD183" i="15"/>
  <c r="Z144" i="15"/>
  <c r="R144" i="15"/>
  <c r="J144" i="15"/>
  <c r="AL89" i="15"/>
  <c r="AH142" i="15"/>
  <c r="AH89" i="15"/>
  <c r="AD89" i="15"/>
  <c r="Z142" i="15"/>
  <c r="Z89" i="15"/>
  <c r="V142" i="15"/>
  <c r="V89" i="15"/>
  <c r="R142" i="15"/>
  <c r="R89" i="15"/>
  <c r="N89" i="15"/>
  <c r="J142" i="15"/>
  <c r="J89" i="15"/>
  <c r="F142" i="15"/>
  <c r="F89" i="15"/>
  <c r="B142" i="15"/>
  <c r="B89" i="15"/>
  <c r="AD180" i="15"/>
  <c r="AD192" i="15"/>
  <c r="AD219" i="15"/>
  <c r="AD127" i="15"/>
  <c r="V180" i="15"/>
  <c r="V192" i="15"/>
  <c r="V127" i="15"/>
  <c r="N180" i="15"/>
  <c r="N192" i="15"/>
  <c r="N127" i="15"/>
  <c r="F180" i="15"/>
  <c r="F192" i="15"/>
  <c r="F127" i="15"/>
  <c r="AH125" i="15"/>
  <c r="AD178" i="15"/>
  <c r="AD190" i="15"/>
  <c r="AD217" i="15"/>
  <c r="AD125" i="15"/>
  <c r="V178" i="15"/>
  <c r="V190" i="15"/>
  <c r="V217" i="15"/>
  <c r="V125" i="15"/>
  <c r="R125" i="15"/>
  <c r="N178" i="15"/>
  <c r="N190" i="15"/>
  <c r="N125" i="15"/>
  <c r="F178" i="15"/>
  <c r="F190" i="15"/>
  <c r="F125" i="15"/>
  <c r="AD177" i="15"/>
  <c r="AD189" i="15"/>
  <c r="AD124" i="15"/>
  <c r="Z124" i="15"/>
  <c r="V177" i="15"/>
  <c r="V189" i="15"/>
  <c r="V124" i="15"/>
  <c r="N177" i="15"/>
  <c r="N189" i="15"/>
  <c r="N124" i="15"/>
  <c r="J124" i="15"/>
  <c r="F177" i="15"/>
  <c r="F189" i="15"/>
  <c r="F216" i="15"/>
  <c r="F124" i="15"/>
  <c r="B177" i="15"/>
  <c r="B124" i="15"/>
  <c r="AH123" i="15"/>
  <c r="AD176" i="15"/>
  <c r="AD188" i="15"/>
  <c r="AD123" i="15"/>
  <c r="V176" i="15"/>
  <c r="V188" i="15"/>
  <c r="V215" i="15"/>
  <c r="V123" i="15"/>
  <c r="R123" i="15"/>
  <c r="N176" i="15"/>
  <c r="N188" i="15"/>
  <c r="N215" i="15"/>
  <c r="N123" i="15"/>
  <c r="F176" i="15"/>
  <c r="F188" i="15"/>
  <c r="F215" i="15"/>
  <c r="F123" i="15"/>
  <c r="B175" i="15"/>
  <c r="B122" i="15"/>
  <c r="AH121" i="15"/>
  <c r="AD174" i="15"/>
  <c r="AD186" i="15"/>
  <c r="AD121" i="15"/>
  <c r="Z121" i="15"/>
  <c r="R121" i="15"/>
  <c r="N174" i="15"/>
  <c r="N186" i="15"/>
  <c r="N121" i="15"/>
  <c r="J121" i="15"/>
  <c r="M177" i="15"/>
  <c r="M189" i="15"/>
  <c r="M216" i="15"/>
  <c r="M124" i="15"/>
  <c r="W189" i="15"/>
  <c r="W124" i="15"/>
  <c r="J125" i="15"/>
  <c r="Z178" i="15"/>
  <c r="Z190" i="15"/>
  <c r="Z217" i="15"/>
  <c r="Z125" i="15"/>
  <c r="U179" i="15"/>
  <c r="U191" i="15"/>
  <c r="U126" i="15"/>
  <c r="J127" i="15"/>
  <c r="R127" i="15"/>
  <c r="Z127" i="15"/>
  <c r="O181" i="15"/>
  <c r="O193" i="15"/>
  <c r="O220" i="15"/>
  <c r="O128" i="15"/>
  <c r="W181" i="15"/>
  <c r="W193" i="15"/>
  <c r="W220" i="15"/>
  <c r="W128" i="15"/>
  <c r="AE181" i="15"/>
  <c r="AE193" i="15"/>
  <c r="AE220" i="15"/>
  <c r="AE128" i="15"/>
  <c r="R118" i="15"/>
  <c r="AH114" i="15"/>
  <c r="AD167" i="15"/>
  <c r="AD114" i="15"/>
  <c r="Z114" i="15"/>
  <c r="N167" i="15"/>
  <c r="N114" i="15"/>
  <c r="AH163" i="15"/>
  <c r="AD163" i="15"/>
  <c r="Z163" i="15"/>
  <c r="V163" i="15"/>
  <c r="R163" i="15"/>
  <c r="N163" i="15"/>
  <c r="F163" i="15"/>
  <c r="F197" i="15"/>
  <c r="F224" i="15"/>
  <c r="F110" i="15"/>
  <c r="AH106" i="15"/>
  <c r="AD159" i="15"/>
  <c r="AD106" i="15"/>
  <c r="V159" i="15"/>
  <c r="N159" i="15"/>
  <c r="N106" i="15"/>
  <c r="F159" i="15"/>
  <c r="F106" i="15"/>
  <c r="AG180" i="15"/>
  <c r="AG192" i="15"/>
  <c r="AG219" i="15"/>
  <c r="AG127" i="15"/>
  <c r="AC180" i="15"/>
  <c r="AC192" i="15"/>
  <c r="AC219" i="15"/>
  <c r="AC127" i="15"/>
  <c r="Y180" i="15"/>
  <c r="Y192" i="15"/>
  <c r="Y219" i="15"/>
  <c r="Y127" i="15"/>
  <c r="U180" i="15"/>
  <c r="U192" i="15"/>
  <c r="U219" i="15"/>
  <c r="U127" i="15"/>
  <c r="Q180" i="15"/>
  <c r="Q192" i="15"/>
  <c r="Q127" i="15"/>
  <c r="M180" i="15"/>
  <c r="M192" i="15"/>
  <c r="M127" i="15"/>
  <c r="I180" i="15"/>
  <c r="I192" i="15"/>
  <c r="I127" i="15"/>
  <c r="E180" i="15"/>
  <c r="E192" i="15"/>
  <c r="E219" i="15"/>
  <c r="E127" i="15"/>
  <c r="AG178" i="15"/>
  <c r="AG190" i="15"/>
  <c r="AG217" i="15"/>
  <c r="AG125" i="15"/>
  <c r="AC178" i="15"/>
  <c r="AC190" i="15"/>
  <c r="AC125" i="15"/>
  <c r="Y178" i="15"/>
  <c r="Y190" i="15"/>
  <c r="Y217" i="15"/>
  <c r="Y125" i="15"/>
  <c r="U178" i="15"/>
  <c r="U190" i="15"/>
  <c r="U125" i="15"/>
  <c r="Q178" i="15"/>
  <c r="Q190" i="15"/>
  <c r="Q125" i="15"/>
  <c r="I178" i="15"/>
  <c r="I190" i="15"/>
  <c r="I125" i="15"/>
  <c r="E178" i="15"/>
  <c r="E190" i="15"/>
  <c r="E125" i="15"/>
  <c r="AG174" i="15"/>
  <c r="AG186" i="15"/>
  <c r="AG121" i="15"/>
  <c r="AC121" i="15"/>
  <c r="U174" i="15"/>
  <c r="U186" i="15"/>
  <c r="U121" i="15"/>
  <c r="Q174" i="15"/>
  <c r="Q186" i="15"/>
  <c r="Q213" i="15"/>
  <c r="Q121" i="15"/>
  <c r="M174" i="15"/>
  <c r="M186" i="15"/>
  <c r="M121" i="15"/>
  <c r="I174" i="15"/>
  <c r="I186" i="15"/>
  <c r="I121" i="15"/>
  <c r="E174" i="15"/>
  <c r="E186" i="15"/>
  <c r="E121" i="15"/>
  <c r="AD93" i="15"/>
  <c r="AL97" i="15"/>
  <c r="M109" i="15"/>
  <c r="AL118" i="15"/>
  <c r="M126" i="15"/>
  <c r="AH127" i="15"/>
  <c r="AB128" i="15"/>
  <c r="P123" i="15"/>
  <c r="J123" i="15"/>
  <c r="N93" i="15"/>
  <c r="V97" i="15"/>
  <c r="R105" i="15"/>
  <c r="T109" i="15"/>
  <c r="W117" i="15"/>
  <c r="G128" i="15"/>
  <c r="AN161" i="15"/>
  <c r="AN120" i="15"/>
  <c r="P173" i="15"/>
  <c r="H120" i="15"/>
  <c r="AN172" i="15"/>
  <c r="AN171" i="15"/>
  <c r="AN170" i="15"/>
  <c r="AJ169" i="15"/>
  <c r="X169" i="15"/>
  <c r="T169" i="15"/>
  <c r="AF165" i="15"/>
  <c r="AB165" i="15"/>
  <c r="T165" i="15"/>
  <c r="P165" i="15"/>
  <c r="P112" i="15"/>
  <c r="L165" i="15"/>
  <c r="AJ161" i="15"/>
  <c r="AF161" i="15"/>
  <c r="AB161" i="15"/>
  <c r="X161" i="15"/>
  <c r="T161" i="15"/>
  <c r="P161" i="15"/>
  <c r="H161" i="15"/>
  <c r="AN106" i="15"/>
  <c r="AN159" i="15"/>
  <c r="AN105" i="15"/>
  <c r="AN158" i="15"/>
  <c r="AN153" i="15"/>
  <c r="AN150" i="15"/>
  <c r="AN96" i="15"/>
  <c r="AN147" i="15"/>
  <c r="AI127" i="15"/>
  <c r="AE180" i="15"/>
  <c r="AE192" i="15"/>
  <c r="AE219" i="15"/>
  <c r="AE127" i="15"/>
  <c r="W219" i="15"/>
  <c r="W127" i="15"/>
  <c r="S127" i="15"/>
  <c r="O180" i="15"/>
  <c r="O192" i="15"/>
  <c r="O219" i="15"/>
  <c r="O127" i="15"/>
  <c r="K127" i="15"/>
  <c r="G127" i="15"/>
  <c r="AI125" i="15"/>
  <c r="AE178" i="15"/>
  <c r="AE190" i="15"/>
  <c r="AE217" i="15"/>
  <c r="AE125" i="15"/>
  <c r="AI176" i="15"/>
  <c r="AI188" i="15"/>
  <c r="AI215" i="15"/>
  <c r="AI123" i="15"/>
  <c r="AE176" i="15"/>
  <c r="AE188" i="15"/>
  <c r="AE215" i="15"/>
  <c r="AE123" i="15"/>
  <c r="AA123" i="15"/>
  <c r="W188" i="15"/>
  <c r="W123" i="15"/>
  <c r="O176" i="15"/>
  <c r="O188" i="15"/>
  <c r="O215" i="15"/>
  <c r="O123" i="15"/>
  <c r="K123" i="15"/>
  <c r="G123" i="15"/>
  <c r="AN93" i="15"/>
  <c r="L95" i="15"/>
  <c r="F97" i="15"/>
  <c r="R106" i="15"/>
  <c r="K107" i="15"/>
  <c r="Z122" i="15"/>
  <c r="S123" i="15"/>
  <c r="L124" i="15"/>
  <c r="Z126" i="15"/>
  <c r="AK170" i="15"/>
  <c r="AG170" i="15"/>
  <c r="AG117" i="15"/>
  <c r="AC170" i="15"/>
  <c r="AC117" i="15"/>
  <c r="Y170" i="15"/>
  <c r="U170" i="15"/>
  <c r="U117" i="15"/>
  <c r="Q170" i="15"/>
  <c r="M170" i="15"/>
  <c r="M117" i="15"/>
  <c r="I170" i="15"/>
  <c r="E170" i="15"/>
  <c r="AK166" i="15"/>
  <c r="AK113" i="15"/>
  <c r="AG166" i="15"/>
  <c r="AG113" i="15"/>
  <c r="AC113" i="15"/>
  <c r="Y166" i="15"/>
  <c r="Y113" i="15"/>
  <c r="U113" i="15"/>
  <c r="Q166" i="15"/>
  <c r="Q113" i="15"/>
  <c r="M113" i="15"/>
  <c r="I166" i="15"/>
  <c r="I113" i="15"/>
  <c r="E166" i="15"/>
  <c r="E113" i="15"/>
  <c r="AG162" i="15"/>
  <c r="AG109" i="15"/>
  <c r="AC162" i="15"/>
  <c r="U162" i="15"/>
  <c r="U109" i="15"/>
  <c r="Q162" i="15"/>
  <c r="Q109" i="15"/>
  <c r="I162" i="15"/>
  <c r="AN142" i="15"/>
  <c r="AF128" i="15"/>
  <c r="X181" i="15"/>
  <c r="X193" i="15"/>
  <c r="X220" i="15"/>
  <c r="X128" i="15"/>
  <c r="P128" i="15"/>
  <c r="L181" i="15"/>
  <c r="L193" i="15"/>
  <c r="L128" i="15"/>
  <c r="AF179" i="15"/>
  <c r="AF191" i="15"/>
  <c r="AF218" i="15"/>
  <c r="AF126" i="15"/>
  <c r="AB179" i="15"/>
  <c r="AB191" i="15"/>
  <c r="AB218" i="15"/>
  <c r="AB126" i="15"/>
  <c r="X179" i="15"/>
  <c r="X191" i="15"/>
  <c r="X126" i="15"/>
  <c r="T179" i="15"/>
  <c r="T191" i="15"/>
  <c r="T126" i="15"/>
  <c r="P126" i="15"/>
  <c r="L179" i="15"/>
  <c r="L191" i="15"/>
  <c r="L126" i="15"/>
  <c r="H179" i="15"/>
  <c r="H191" i="15"/>
  <c r="H126" i="15"/>
  <c r="AF177" i="15"/>
  <c r="AF189" i="15"/>
  <c r="AF124" i="15"/>
  <c r="AB177" i="15"/>
  <c r="AB189" i="15"/>
  <c r="AB124" i="15"/>
  <c r="X177" i="15"/>
  <c r="X189" i="15"/>
  <c r="X124" i="15"/>
  <c r="P124" i="15"/>
  <c r="H177" i="15"/>
  <c r="H189" i="15"/>
  <c r="H216" i="15"/>
  <c r="H124" i="15"/>
  <c r="C181" i="15"/>
  <c r="C128" i="15"/>
  <c r="B180" i="15"/>
  <c r="B127" i="15"/>
  <c r="C177" i="15"/>
  <c r="C124" i="15"/>
  <c r="B119" i="15"/>
  <c r="B172" i="15"/>
  <c r="B160" i="15"/>
  <c r="B107" i="15"/>
  <c r="C153" i="15"/>
  <c r="C100" i="15"/>
  <c r="B152" i="15"/>
  <c r="B99" i="15"/>
  <c r="B95" i="15"/>
  <c r="B148" i="15"/>
  <c r="B144" i="15"/>
  <c r="B91" i="15"/>
  <c r="D146" i="15"/>
  <c r="D184" i="15"/>
  <c r="D150" i="15"/>
  <c r="D97" i="15"/>
  <c r="D154" i="15"/>
  <c r="D105" i="15"/>
  <c r="D162" i="15"/>
  <c r="D197" i="15"/>
  <c r="D224" i="15"/>
  <c r="D109" i="15"/>
  <c r="D170" i="15"/>
  <c r="E142" i="15"/>
  <c r="I89" i="15"/>
  <c r="I142" i="15"/>
  <c r="M142" i="15"/>
  <c r="M182" i="15"/>
  <c r="M89" i="15"/>
  <c r="U142" i="15"/>
  <c r="F143" i="15"/>
  <c r="J143" i="15"/>
  <c r="N143" i="15"/>
  <c r="R143" i="15"/>
  <c r="V143" i="15"/>
  <c r="Z143" i="15"/>
  <c r="AD143" i="15"/>
  <c r="AD90" i="15"/>
  <c r="AH143" i="15"/>
  <c r="AL143" i="15"/>
  <c r="G144" i="15"/>
  <c r="G183" i="15"/>
  <c r="O144" i="15"/>
  <c r="W144" i="15"/>
  <c r="W183" i="15"/>
  <c r="W91" i="15"/>
  <c r="AE144" i="15"/>
  <c r="AE91" i="15"/>
  <c r="F146" i="15"/>
  <c r="F93" i="15"/>
  <c r="J146" i="15"/>
  <c r="J93" i="15"/>
  <c r="R146" i="15"/>
  <c r="R93" i="15"/>
  <c r="V146" i="15"/>
  <c r="V184" i="15"/>
  <c r="V93" i="15"/>
  <c r="Z146" i="15"/>
  <c r="Z93" i="15"/>
  <c r="AH146" i="15"/>
  <c r="AH93" i="15"/>
  <c r="AL146" i="15"/>
  <c r="AL93" i="15"/>
  <c r="K147" i="15"/>
  <c r="S147" i="15"/>
  <c r="W147" i="15"/>
  <c r="AA147" i="15"/>
  <c r="AA94" i="15"/>
  <c r="AI147" i="15"/>
  <c r="AI94" i="15"/>
  <c r="AM147" i="15"/>
  <c r="H148" i="15"/>
  <c r="H185" i="15"/>
  <c r="H212" i="15"/>
  <c r="P148" i="15"/>
  <c r="P185" i="15"/>
  <c r="X148" i="15"/>
  <c r="X185" i="15"/>
  <c r="AF148" i="15"/>
  <c r="AF95" i="15"/>
  <c r="AJ95" i="15"/>
  <c r="J150" i="15"/>
  <c r="N97" i="15"/>
  <c r="R150" i="15"/>
  <c r="Z150" i="15"/>
  <c r="AD150" i="15"/>
  <c r="AD194" i="15"/>
  <c r="AD97" i="15"/>
  <c r="AH150" i="15"/>
  <c r="G151" i="15"/>
  <c r="G98" i="15"/>
  <c r="K151" i="15"/>
  <c r="K98" i="15"/>
  <c r="AA151" i="15"/>
  <c r="AA194" i="15"/>
  <c r="AA200" i="15"/>
  <c r="AA98" i="15"/>
  <c r="L152" i="15"/>
  <c r="T152" i="15"/>
  <c r="AB152" i="15"/>
  <c r="AJ152" i="15"/>
  <c r="F101" i="15"/>
  <c r="N154" i="15"/>
  <c r="N101" i="15"/>
  <c r="R101" i="15"/>
  <c r="V101" i="15"/>
  <c r="AD154" i="15"/>
  <c r="AD101" i="15"/>
  <c r="AH154" i="15"/>
  <c r="G155" i="15"/>
  <c r="O155" i="15"/>
  <c r="S155" i="15"/>
  <c r="W155" i="15"/>
  <c r="AE155" i="15"/>
  <c r="AI155" i="15"/>
  <c r="L156" i="15"/>
  <c r="T156" i="15"/>
  <c r="AB156" i="15"/>
  <c r="AB195" i="15"/>
  <c r="AB222" i="15"/>
  <c r="AB103" i="15"/>
  <c r="AF156" i="15"/>
  <c r="F158" i="15"/>
  <c r="F105" i="15"/>
  <c r="J158" i="15"/>
  <c r="J105" i="15"/>
  <c r="N158" i="15"/>
  <c r="N105" i="15"/>
  <c r="V158" i="15"/>
  <c r="V196" i="15"/>
  <c r="V105" i="15"/>
  <c r="Z158" i="15"/>
  <c r="Z105" i="15"/>
  <c r="AD158" i="15"/>
  <c r="AD105" i="15"/>
  <c r="AH105" i="15"/>
  <c r="AL105" i="15"/>
  <c r="H159" i="15"/>
  <c r="H106" i="15"/>
  <c r="S106" i="15"/>
  <c r="X159" i="15"/>
  <c r="X106" i="15"/>
  <c r="AI159" i="15"/>
  <c r="AI106" i="15"/>
  <c r="J160" i="15"/>
  <c r="G161" i="15"/>
  <c r="R161" i="15"/>
  <c r="W161" i="15"/>
  <c r="J162" i="15"/>
  <c r="O162" i="15"/>
  <c r="O109" i="15"/>
  <c r="Z162" i="15"/>
  <c r="Z109" i="15"/>
  <c r="AE162" i="15"/>
  <c r="AE197" i="15"/>
  <c r="AE224" i="15"/>
  <c r="AE109" i="15"/>
  <c r="G163" i="15"/>
  <c r="G110" i="15"/>
  <c r="W163" i="15"/>
  <c r="W110" i="15"/>
  <c r="AB110" i="15"/>
  <c r="N164" i="15"/>
  <c r="N111" i="15"/>
  <c r="V112" i="15"/>
  <c r="H166" i="15"/>
  <c r="H113" i="15"/>
  <c r="S113" i="15"/>
  <c r="X113" i="15"/>
  <c r="AD166" i="15"/>
  <c r="K167" i="15"/>
  <c r="P167" i="15"/>
  <c r="AF114" i="15"/>
  <c r="R168" i="15"/>
  <c r="AH168" i="15"/>
  <c r="J169" i="15"/>
  <c r="Z169" i="15"/>
  <c r="G117" i="15"/>
  <c r="L170" i="15"/>
  <c r="L117" i="15"/>
  <c r="R170" i="15"/>
  <c r="R117" i="15"/>
  <c r="AB170" i="15"/>
  <c r="AB117" i="15"/>
  <c r="AH170" i="15"/>
  <c r="AM117" i="15"/>
  <c r="O171" i="15"/>
  <c r="O118" i="15"/>
  <c r="T171" i="15"/>
  <c r="T118" i="15"/>
  <c r="AE171" i="15"/>
  <c r="AJ171" i="15"/>
  <c r="AJ199" i="15"/>
  <c r="AJ226" i="15"/>
  <c r="AJ118" i="15"/>
  <c r="F172" i="15"/>
  <c r="F119" i="15"/>
  <c r="L172" i="15"/>
  <c r="L119" i="15"/>
  <c r="V172" i="15"/>
  <c r="V119" i="15"/>
  <c r="AB172" i="15"/>
  <c r="AL172" i="15"/>
  <c r="AL119" i="15"/>
  <c r="N173" i="15"/>
  <c r="N120" i="15"/>
  <c r="S173" i="15"/>
  <c r="AD173" i="15"/>
  <c r="AI173" i="15"/>
  <c r="F174" i="15"/>
  <c r="F186" i="15"/>
  <c r="F121" i="15"/>
  <c r="K121" i="15"/>
  <c r="V174" i="15"/>
  <c r="V186" i="15"/>
  <c r="V213" i="15"/>
  <c r="V121" i="15"/>
  <c r="AA121" i="15"/>
  <c r="M175" i="15"/>
  <c r="M187" i="15"/>
  <c r="M214" i="15"/>
  <c r="M122" i="15"/>
  <c r="S122" i="15"/>
  <c r="AC175" i="15"/>
  <c r="AC187" i="15"/>
  <c r="AC214" i="15"/>
  <c r="AC122" i="15"/>
  <c r="AI122" i="15"/>
  <c r="E176" i="15"/>
  <c r="E188" i="15"/>
  <c r="E215" i="15"/>
  <c r="E123" i="15"/>
  <c r="U176" i="15"/>
  <c r="U188" i="15"/>
  <c r="U215" i="15"/>
  <c r="U123" i="15"/>
  <c r="Z123" i="15"/>
  <c r="G124" i="15"/>
  <c r="R124" i="15"/>
  <c r="AC124" i="15"/>
  <c r="AH177" i="15"/>
  <c r="AH189" i="15"/>
  <c r="AH124" i="15"/>
  <c r="O178" i="15"/>
  <c r="O190" i="15"/>
  <c r="O125" i="15"/>
  <c r="AM172" i="15"/>
  <c r="AI172" i="15"/>
  <c r="AA172" i="15"/>
  <c r="AA119" i="15"/>
  <c r="W172" i="15"/>
  <c r="W119" i="15"/>
  <c r="S172" i="15"/>
  <c r="S119" i="15"/>
  <c r="O172" i="15"/>
  <c r="O119" i="15"/>
  <c r="K172" i="15"/>
  <c r="K119" i="15"/>
  <c r="G172" i="15"/>
  <c r="G119" i="15"/>
  <c r="AI168" i="15"/>
  <c r="AI115" i="15"/>
  <c r="AE168" i="15"/>
  <c r="AA168" i="15"/>
  <c r="W168" i="15"/>
  <c r="W115" i="15"/>
  <c r="S168" i="15"/>
  <c r="O168" i="15"/>
  <c r="K168" i="15"/>
  <c r="G168" i="15"/>
  <c r="AI164" i="15"/>
  <c r="AE164" i="15"/>
  <c r="S164" i="15"/>
  <c r="O164" i="15"/>
  <c r="G164" i="15"/>
  <c r="AI160" i="15"/>
  <c r="AI107" i="15"/>
  <c r="AE160" i="15"/>
  <c r="AE107" i="15"/>
  <c r="AA160" i="15"/>
  <c r="AA107" i="15"/>
  <c r="W160" i="15"/>
  <c r="W107" i="15"/>
  <c r="O160" i="15"/>
  <c r="O107" i="15"/>
  <c r="G160" i="15"/>
  <c r="G107" i="15"/>
  <c r="AH128" i="15"/>
  <c r="AD181" i="15"/>
  <c r="AD193" i="15"/>
  <c r="AD128" i="15"/>
  <c r="Z128" i="15"/>
  <c r="V181" i="15"/>
  <c r="V193" i="15"/>
  <c r="V220" i="15"/>
  <c r="V128" i="15"/>
  <c r="R128" i="15"/>
  <c r="N181" i="15"/>
  <c r="N193" i="15"/>
  <c r="N220" i="15"/>
  <c r="N128" i="15"/>
  <c r="J128" i="15"/>
  <c r="F181" i="15"/>
  <c r="F193" i="15"/>
  <c r="F128" i="15"/>
  <c r="AD179" i="15"/>
  <c r="AD191" i="15"/>
  <c r="AD126" i="15"/>
  <c r="V179" i="15"/>
  <c r="V191" i="15"/>
  <c r="V218" i="15"/>
  <c r="V126" i="15"/>
  <c r="R179" i="15"/>
  <c r="R191" i="15"/>
  <c r="R218" i="15"/>
  <c r="R126" i="15"/>
  <c r="N179" i="15"/>
  <c r="N191" i="15"/>
  <c r="N203" i="15"/>
  <c r="N126" i="15"/>
  <c r="J179" i="15"/>
  <c r="J191" i="15"/>
  <c r="J218" i="15"/>
  <c r="J126" i="15"/>
  <c r="F179" i="15"/>
  <c r="F191" i="15"/>
  <c r="F218" i="15"/>
  <c r="F126" i="15"/>
  <c r="AH122" i="15"/>
  <c r="AD175" i="15"/>
  <c r="AD187" i="15"/>
  <c r="AD122" i="15"/>
  <c r="V175" i="15"/>
  <c r="V187" i="15"/>
  <c r="V214" i="15"/>
  <c r="V122" i="15"/>
  <c r="N175" i="15"/>
  <c r="N187" i="15"/>
  <c r="N122" i="15"/>
  <c r="J122" i="15"/>
  <c r="F175" i="15"/>
  <c r="F187" i="15"/>
  <c r="F214" i="15"/>
  <c r="F122" i="15"/>
  <c r="C175" i="15"/>
  <c r="C122" i="15"/>
  <c r="E109" i="15"/>
  <c r="AI113" i="15"/>
  <c r="AD118" i="15"/>
  <c r="T124" i="15"/>
  <c r="M125" i="15"/>
  <c r="E126" i="15"/>
  <c r="AH126" i="15"/>
  <c r="AA127" i="15"/>
  <c r="T128" i="15"/>
  <c r="AO16" i="1"/>
  <c r="AO37" i="1"/>
  <c r="AM16" i="1"/>
  <c r="AM37" i="1"/>
  <c r="AO13" i="1"/>
  <c r="AO34" i="1"/>
  <c r="AL40" i="15"/>
  <c r="AL83" i="15"/>
  <c r="AN18" i="1"/>
  <c r="AN39" i="1"/>
  <c r="AN7" i="1"/>
  <c r="AN28" i="1"/>
  <c r="E31" i="1"/>
  <c r="B37" i="15"/>
  <c r="B80" i="15"/>
  <c r="AU29" i="1"/>
  <c r="AU28" i="1"/>
  <c r="AU32" i="1"/>
  <c r="AJ5" i="6"/>
  <c r="AJ12" i="6"/>
  <c r="AJ11" i="6"/>
  <c r="AJ7" i="6"/>
  <c r="AH5" i="7"/>
  <c r="AJ14" i="7"/>
  <c r="AJ23" i="7"/>
  <c r="AK5" i="7"/>
  <c r="AK4" i="7"/>
  <c r="AK14" i="7"/>
  <c r="G5" i="7"/>
  <c r="AA53" i="5"/>
  <c r="AA88" i="5"/>
  <c r="X100" i="15"/>
  <c r="L53" i="5"/>
  <c r="L88" i="5"/>
  <c r="I100" i="15"/>
  <c r="AM53" i="5"/>
  <c r="AM88" i="5"/>
  <c r="AJ100" i="15"/>
  <c r="J53" i="5"/>
  <c r="J88" i="5"/>
  <c r="G100" i="15"/>
  <c r="X53" i="5"/>
  <c r="X88" i="5"/>
  <c r="U100" i="15"/>
  <c r="AP53" i="5"/>
  <c r="AP88" i="5"/>
  <c r="AN53" i="5"/>
  <c r="AN88" i="5"/>
  <c r="AK100" i="15"/>
  <c r="R53" i="5"/>
  <c r="R88" i="5"/>
  <c r="O100" i="15"/>
  <c r="AG53" i="5"/>
  <c r="AG88" i="5"/>
  <c r="AD100" i="15"/>
  <c r="G11" i="7"/>
  <c r="AO22" i="6"/>
  <c r="AN13" i="6"/>
  <c r="AN33" i="6"/>
  <c r="AL22" i="6"/>
  <c r="AK13" i="6"/>
  <c r="AN22" i="6"/>
  <c r="AM13" i="6"/>
  <c r="AM33" i="6"/>
  <c r="AP22" i="6"/>
  <c r="AI27" i="6"/>
  <c r="AO25" i="6"/>
  <c r="AN15" i="6"/>
  <c r="AP25" i="6"/>
  <c r="AO15" i="6"/>
  <c r="AN25" i="6"/>
  <c r="AM15" i="6"/>
  <c r="AK27" i="6"/>
  <c r="AJ17" i="6"/>
  <c r="AJ14" i="6"/>
  <c r="AJ22" i="6"/>
  <c r="AI13" i="6"/>
  <c r="AI33" i="6"/>
  <c r="AL26" i="6"/>
  <c r="AP65" i="5"/>
  <c r="AP100" i="5"/>
  <c r="X65" i="5"/>
  <c r="X100" i="5"/>
  <c r="U112" i="15"/>
  <c r="V60" i="5"/>
  <c r="V95" i="5"/>
  <c r="S107" i="15"/>
  <c r="P60" i="5"/>
  <c r="P95" i="5"/>
  <c r="M107" i="15"/>
  <c r="AF60" i="5"/>
  <c r="AF95" i="5"/>
  <c r="AC107" i="15"/>
  <c r="J64" i="5"/>
  <c r="J99" i="5"/>
  <c r="G111" i="15"/>
  <c r="V64" i="5"/>
  <c r="V99" i="5"/>
  <c r="S111" i="15"/>
  <c r="AH64" i="5"/>
  <c r="AH99" i="5"/>
  <c r="AE111" i="15"/>
  <c r="N64" i="5"/>
  <c r="N99" i="5"/>
  <c r="K111" i="15"/>
  <c r="T64" i="5"/>
  <c r="T99" i="5"/>
  <c r="Q111" i="15"/>
  <c r="H64" i="5"/>
  <c r="H99" i="5"/>
  <c r="E111" i="15"/>
  <c r="AF64" i="5"/>
  <c r="AF99" i="5"/>
  <c r="AC111" i="15"/>
  <c r="AH65" i="5"/>
  <c r="AH100" i="5"/>
  <c r="AE65" i="5"/>
  <c r="AE100" i="5"/>
  <c r="AB112" i="15"/>
  <c r="AL65" i="5"/>
  <c r="AL100" i="5"/>
  <c r="AI112" i="15"/>
  <c r="AA65" i="5"/>
  <c r="AA100" i="5"/>
  <c r="X112" i="15"/>
  <c r="K65" i="5"/>
  <c r="K100" i="5"/>
  <c r="H112" i="15"/>
  <c r="AN65" i="5"/>
  <c r="AN100" i="5"/>
  <c r="H65" i="5"/>
  <c r="H100" i="5"/>
  <c r="E112" i="15"/>
  <c r="AJ65" i="5"/>
  <c r="AJ100" i="5"/>
  <c r="AG112" i="15"/>
  <c r="U65" i="5"/>
  <c r="U100" i="5"/>
  <c r="R112" i="15"/>
  <c r="M65" i="5"/>
  <c r="M100" i="5"/>
  <c r="J112" i="15"/>
  <c r="AD65" i="5"/>
  <c r="AD100" i="5"/>
  <c r="AA112" i="15"/>
  <c r="T65" i="5"/>
  <c r="T100" i="5"/>
  <c r="Q112" i="15"/>
  <c r="R65" i="5"/>
  <c r="R100" i="5"/>
  <c r="O112" i="15"/>
  <c r="AB65" i="5"/>
  <c r="AB100" i="5"/>
  <c r="Y112" i="15"/>
  <c r="AK65" i="5"/>
  <c r="AK100" i="5"/>
  <c r="AH112" i="15"/>
  <c r="N65" i="5"/>
  <c r="N100" i="5"/>
  <c r="K112" i="15"/>
  <c r="AC65" i="5"/>
  <c r="AC100" i="5"/>
  <c r="Z112" i="15"/>
  <c r="W65" i="5"/>
  <c r="W100" i="5"/>
  <c r="T112" i="15"/>
  <c r="AI60" i="5"/>
  <c r="AI95" i="5"/>
  <c r="AF107" i="15"/>
  <c r="AQ60" i="5"/>
  <c r="AQ95" i="5"/>
  <c r="AN107" i="15"/>
  <c r="S60" i="5"/>
  <c r="S95" i="5"/>
  <c r="P107" i="15"/>
  <c r="AM60" i="5"/>
  <c r="AM95" i="5"/>
  <c r="AJ107" i="15"/>
  <c r="W60" i="5"/>
  <c r="W95" i="5"/>
  <c r="T107" i="15"/>
  <c r="X60" i="5"/>
  <c r="X95" i="5"/>
  <c r="U107" i="15"/>
  <c r="AP60" i="5"/>
  <c r="AP95" i="5"/>
  <c r="AM107" i="15"/>
  <c r="U60" i="5"/>
  <c r="U95" i="5"/>
  <c r="R107" i="15"/>
  <c r="AN60" i="5"/>
  <c r="AN95" i="5"/>
  <c r="AK107" i="15"/>
  <c r="H60" i="5"/>
  <c r="H95" i="5"/>
  <c r="E107" i="15"/>
  <c r="Z60" i="5"/>
  <c r="Z95" i="5"/>
  <c r="AJ60" i="5"/>
  <c r="AJ95" i="5"/>
  <c r="AG107" i="15"/>
  <c r="L60" i="5"/>
  <c r="L95" i="5"/>
  <c r="I107" i="15"/>
  <c r="I60" i="5"/>
  <c r="I95" i="5"/>
  <c r="F107" i="15"/>
  <c r="Y60" i="5"/>
  <c r="Y95" i="5"/>
  <c r="V107" i="15"/>
  <c r="G60" i="5"/>
  <c r="G95" i="5"/>
  <c r="D107" i="15"/>
  <c r="AL60" i="5"/>
  <c r="AL95" i="5"/>
  <c r="B61" i="5"/>
  <c r="W55" i="5"/>
  <c r="W90" i="5"/>
  <c r="T102" i="15"/>
  <c r="AI55" i="5"/>
  <c r="AI90" i="5"/>
  <c r="AF102" i="15"/>
  <c r="V55" i="5"/>
  <c r="V90" i="5"/>
  <c r="S102" i="15"/>
  <c r="AD55" i="5"/>
  <c r="AD90" i="5"/>
  <c r="AA102" i="15"/>
  <c r="Q55" i="5"/>
  <c r="Q90" i="5"/>
  <c r="N102" i="15"/>
  <c r="N55" i="5"/>
  <c r="N90" i="5"/>
  <c r="AN55" i="5"/>
  <c r="AN90" i="5"/>
  <c r="P55" i="5"/>
  <c r="P90" i="5"/>
  <c r="M102" i="15"/>
  <c r="AC55" i="5"/>
  <c r="AC90" i="5"/>
  <c r="Z102" i="15"/>
  <c r="B56" i="5"/>
  <c r="H69" i="5"/>
  <c r="H104" i="5"/>
  <c r="E116" i="15"/>
  <c r="AH69" i="5"/>
  <c r="AH104" i="5"/>
  <c r="AE116" i="15"/>
  <c r="B92" i="1"/>
  <c r="AU127" i="1"/>
  <c r="E126" i="1"/>
  <c r="B15" i="15"/>
  <c r="B58" i="15"/>
  <c r="AU37" i="1"/>
  <c r="AH10" i="6"/>
  <c r="AH17" i="6"/>
  <c r="AF12" i="7"/>
  <c r="AF11" i="7"/>
  <c r="AF4" i="7"/>
  <c r="AF14" i="7"/>
  <c r="AO6" i="6"/>
  <c r="AO13" i="6"/>
  <c r="AO33" i="6"/>
  <c r="K21" i="6"/>
  <c r="AH21" i="6"/>
  <c r="AM10" i="6"/>
  <c r="L23" i="7"/>
  <c r="AF183" i="15"/>
  <c r="AF201" i="15"/>
  <c r="F185" i="15"/>
  <c r="F212" i="15"/>
  <c r="G185" i="15"/>
  <c r="G212" i="15"/>
  <c r="K194" i="15"/>
  <c r="S195" i="15"/>
  <c r="S222" i="15"/>
  <c r="E127" i="1"/>
  <c r="B16" i="15"/>
  <c r="B59" i="15"/>
  <c r="B93" i="1"/>
  <c r="AQ61" i="5"/>
  <c r="AQ96" i="5"/>
  <c r="AN108" i="15"/>
  <c r="AG61" i="5"/>
  <c r="AG96" i="5"/>
  <c r="AD108" i="15"/>
  <c r="X61" i="5"/>
  <c r="X96" i="5"/>
  <c r="U108" i="15"/>
  <c r="J61" i="5"/>
  <c r="J96" i="5"/>
  <c r="G108" i="15"/>
  <c r="AM61" i="5"/>
  <c r="AM96" i="5"/>
  <c r="AJ108" i="15"/>
  <c r="P61" i="5"/>
  <c r="P96" i="5"/>
  <c r="M108" i="15"/>
  <c r="K61" i="5"/>
  <c r="K96" i="5"/>
  <c r="H108" i="15"/>
  <c r="AP61" i="5"/>
  <c r="AP96" i="5"/>
  <c r="AM108" i="15"/>
  <c r="Q61" i="5"/>
  <c r="Q96" i="5"/>
  <c r="N108" i="15"/>
  <c r="AB61" i="5"/>
  <c r="AB96" i="5"/>
  <c r="Y108" i="15"/>
  <c r="U61" i="5"/>
  <c r="U96" i="5"/>
  <c r="R108" i="15"/>
  <c r="AO61" i="5"/>
  <c r="AO96" i="5"/>
  <c r="AL108" i="15"/>
  <c r="AN61" i="5"/>
  <c r="AN96" i="5"/>
  <c r="AK108" i="15"/>
  <c r="W61" i="5"/>
  <c r="W96" i="5"/>
  <c r="T108" i="15"/>
  <c r="AI61" i="5"/>
  <c r="AI96" i="5"/>
  <c r="AF108" i="15"/>
  <c r="S61" i="5"/>
  <c r="S96" i="5"/>
  <c r="P108" i="15"/>
  <c r="V61" i="5"/>
  <c r="V96" i="5"/>
  <c r="S108" i="15"/>
  <c r="AC61" i="5"/>
  <c r="AC96" i="5"/>
  <c r="Z108" i="15"/>
  <c r="Y61" i="5"/>
  <c r="Y96" i="5"/>
  <c r="V108" i="15"/>
  <c r="O61" i="5"/>
  <c r="O96" i="5"/>
  <c r="L108" i="15"/>
  <c r="AA61" i="5"/>
  <c r="AA96" i="5"/>
  <c r="X108" i="15"/>
  <c r="M61" i="5"/>
  <c r="M96" i="5"/>
  <c r="J108" i="15"/>
  <c r="AF61" i="5"/>
  <c r="AF96" i="5"/>
  <c r="AC108" i="15"/>
  <c r="AE61" i="5"/>
  <c r="AE96" i="5"/>
  <c r="AB108" i="15"/>
  <c r="R61" i="5"/>
  <c r="R96" i="5"/>
  <c r="O108" i="15"/>
  <c r="AK61" i="5"/>
  <c r="AK96" i="5"/>
  <c r="AH108" i="15"/>
  <c r="AL61" i="5"/>
  <c r="AL96" i="5"/>
  <c r="AI108" i="15"/>
  <c r="AH61" i="5"/>
  <c r="AH96" i="5"/>
  <c r="AE108" i="15"/>
  <c r="AJ61" i="5"/>
  <c r="AJ96" i="5"/>
  <c r="AG108" i="15"/>
  <c r="AD61" i="5"/>
  <c r="AD96" i="5"/>
  <c r="AA108" i="15"/>
  <c r="T61" i="5"/>
  <c r="T96" i="5"/>
  <c r="Z61" i="5"/>
  <c r="Z96" i="5"/>
  <c r="W108" i="15"/>
  <c r="L61" i="5"/>
  <c r="L96" i="5"/>
  <c r="I108" i="15"/>
  <c r="I61" i="5"/>
  <c r="I96" i="5"/>
  <c r="F108" i="15"/>
  <c r="H61" i="5"/>
  <c r="H96" i="5"/>
  <c r="E108" i="15"/>
  <c r="N61" i="5"/>
  <c r="N96" i="5"/>
  <c r="K108" i="15"/>
  <c r="G61" i="5"/>
  <c r="G96" i="5"/>
  <c r="D108" i="15"/>
  <c r="AJ22" i="7"/>
  <c r="AJ28" i="7"/>
  <c r="AJ21" i="7"/>
  <c r="AJ4" i="6"/>
  <c r="AK33" i="6"/>
  <c r="W28" i="7"/>
  <c r="W22" i="7"/>
  <c r="W21" i="7"/>
  <c r="AI56" i="5"/>
  <c r="AI91" i="5"/>
  <c r="AF103" i="15"/>
  <c r="AN56" i="5"/>
  <c r="AN91" i="5"/>
  <c r="P56" i="5"/>
  <c r="P91" i="5"/>
  <c r="M103" i="15"/>
  <c r="AD56" i="5"/>
  <c r="AD91" i="5"/>
  <c r="AA103" i="15"/>
  <c r="Y56" i="5"/>
  <c r="Y91" i="5"/>
  <c r="V103" i="15"/>
  <c r="AG56" i="5"/>
  <c r="AG91" i="5"/>
  <c r="AD103" i="15"/>
  <c r="W56" i="5"/>
  <c r="W91" i="5"/>
  <c r="T103" i="15"/>
  <c r="AC56" i="5"/>
  <c r="AC91" i="5"/>
  <c r="Z103" i="15"/>
  <c r="M56" i="5"/>
  <c r="M91" i="5"/>
  <c r="J103" i="15"/>
  <c r="I56" i="5"/>
  <c r="I91" i="5"/>
  <c r="F103" i="15"/>
  <c r="AJ56" i="5"/>
  <c r="AJ91" i="5"/>
  <c r="AG103" i="15"/>
  <c r="B57" i="5"/>
  <c r="AO56" i="5"/>
  <c r="AO91" i="5"/>
  <c r="H56" i="5"/>
  <c r="H91" i="5"/>
  <c r="E103" i="15"/>
  <c r="L56" i="5"/>
  <c r="L91" i="5"/>
  <c r="I103" i="15"/>
  <c r="AP56" i="5"/>
  <c r="AP91" i="5"/>
  <c r="AA56" i="5"/>
  <c r="AA91" i="5"/>
  <c r="X103" i="15"/>
  <c r="O56" i="5"/>
  <c r="O91" i="5"/>
  <c r="L103" i="15"/>
  <c r="AH56" i="5"/>
  <c r="AH91" i="5"/>
  <c r="AE103" i="15"/>
  <c r="J56" i="5"/>
  <c r="J91" i="5"/>
  <c r="G103" i="15"/>
  <c r="AL56" i="5"/>
  <c r="AL91" i="5"/>
  <c r="AI103" i="15"/>
  <c r="N56" i="5"/>
  <c r="N91" i="5"/>
  <c r="K103" i="15"/>
  <c r="S56" i="5"/>
  <c r="S91" i="5"/>
  <c r="P103" i="15"/>
  <c r="AQ56" i="5"/>
  <c r="AQ91" i="5"/>
  <c r="X56" i="5"/>
  <c r="X91" i="5"/>
  <c r="U103" i="15"/>
  <c r="AM56" i="5"/>
  <c r="AM91" i="5"/>
  <c r="AF56" i="5"/>
  <c r="AF91" i="5"/>
  <c r="AC103" i="15"/>
  <c r="AE56" i="5"/>
  <c r="AE91" i="5"/>
  <c r="U56" i="5"/>
  <c r="U91" i="5"/>
  <c r="R103" i="15"/>
  <c r="G56" i="5"/>
  <c r="G91" i="5"/>
  <c r="D103" i="15"/>
  <c r="R56" i="5"/>
  <c r="R91" i="5"/>
  <c r="O103" i="15"/>
  <c r="AB56" i="5"/>
  <c r="AB91" i="5"/>
  <c r="Y103" i="15"/>
  <c r="AK56" i="5"/>
  <c r="AK91" i="5"/>
  <c r="AH103" i="15"/>
  <c r="V56" i="5"/>
  <c r="V91" i="5"/>
  <c r="S103" i="15"/>
  <c r="K56" i="5"/>
  <c r="K91" i="5"/>
  <c r="H103" i="15"/>
  <c r="Z56" i="5"/>
  <c r="Z91" i="5"/>
  <c r="W103" i="15"/>
  <c r="Q56" i="5"/>
  <c r="Q91" i="5"/>
  <c r="N103" i="15"/>
  <c r="T56" i="5"/>
  <c r="T91" i="5"/>
  <c r="Q103" i="15"/>
  <c r="AM17" i="6"/>
  <c r="AM36" i="6"/>
  <c r="AM5" i="6"/>
  <c r="AM12" i="6"/>
  <c r="AM32" i="6"/>
  <c r="AR21" i="6"/>
  <c r="G4" i="7"/>
  <c r="G14" i="7"/>
  <c r="G28" i="7"/>
  <c r="AH23" i="7"/>
  <c r="AH21" i="7"/>
  <c r="AH28" i="7"/>
  <c r="W23" i="7"/>
  <c r="E128" i="1"/>
  <c r="B17" i="15"/>
  <c r="B60" i="15"/>
  <c r="AU128" i="1"/>
  <c r="B94" i="1"/>
  <c r="G21" i="7"/>
  <c r="K57" i="5"/>
  <c r="K92" i="5"/>
  <c r="H104" i="15"/>
  <c r="P57" i="5"/>
  <c r="P92" i="5"/>
  <c r="M104" i="15"/>
  <c r="AE57" i="5"/>
  <c r="AE92" i="5"/>
  <c r="AB104" i="15"/>
  <c r="T57" i="5"/>
  <c r="T92" i="5"/>
  <c r="Q104" i="15"/>
  <c r="AP57" i="5"/>
  <c r="AP92" i="5"/>
  <c r="Y57" i="5"/>
  <c r="Y92" i="5"/>
  <c r="V104" i="15"/>
  <c r="M57" i="5"/>
  <c r="M92" i="5"/>
  <c r="J104" i="15"/>
  <c r="AI57" i="5"/>
  <c r="AI92" i="5"/>
  <c r="AF104" i="15"/>
  <c r="AB57" i="5"/>
  <c r="AB92" i="5"/>
  <c r="Y104" i="15"/>
  <c r="O57" i="5"/>
  <c r="O92" i="5"/>
  <c r="L104" i="15"/>
  <c r="AN57" i="5"/>
  <c r="AN92" i="5"/>
  <c r="AK104" i="15"/>
  <c r="AL57" i="5"/>
  <c r="AL92" i="5"/>
  <c r="AI104" i="15"/>
  <c r="AA57" i="5"/>
  <c r="AA92" i="5"/>
  <c r="X104" i="15"/>
  <c r="S57" i="5"/>
  <c r="S92" i="5"/>
  <c r="P104" i="15"/>
  <c r="N57" i="5"/>
  <c r="N92" i="5"/>
  <c r="K104" i="15"/>
  <c r="AG57" i="5"/>
  <c r="AG92" i="5"/>
  <c r="AD104" i="15"/>
  <c r="L57" i="5"/>
  <c r="L92" i="5"/>
  <c r="I104" i="15"/>
  <c r="AO57" i="5"/>
  <c r="AO92" i="5"/>
  <c r="AJ57" i="5"/>
  <c r="AJ92" i="5"/>
  <c r="AG104" i="15"/>
  <c r="U57" i="5"/>
  <c r="U92" i="5"/>
  <c r="R104" i="15"/>
  <c r="AQ57" i="5"/>
  <c r="AQ92" i="5"/>
  <c r="AF57" i="5"/>
  <c r="AF92" i="5"/>
  <c r="AC104" i="15"/>
  <c r="X57" i="5"/>
  <c r="X92" i="5"/>
  <c r="U104" i="15"/>
  <c r="I57" i="5"/>
  <c r="I92" i="5"/>
  <c r="F104" i="15"/>
  <c r="G57" i="5"/>
  <c r="G92" i="5"/>
  <c r="D104" i="15"/>
  <c r="AK57" i="5"/>
  <c r="AK92" i="5"/>
  <c r="AH104" i="15"/>
  <c r="Z57" i="5"/>
  <c r="Z92" i="5"/>
  <c r="W104" i="15"/>
  <c r="AD57" i="5"/>
  <c r="AD92" i="5"/>
  <c r="AA104" i="15"/>
  <c r="W57" i="5"/>
  <c r="W92" i="5"/>
  <c r="T104" i="15"/>
  <c r="AC57" i="5"/>
  <c r="AC92" i="5"/>
  <c r="Z104" i="15"/>
  <c r="Q57" i="5"/>
  <c r="Q92" i="5"/>
  <c r="N104" i="15"/>
  <c r="H57" i="5"/>
  <c r="H92" i="5"/>
  <c r="E104" i="15"/>
  <c r="AH57" i="5"/>
  <c r="AH92" i="5"/>
  <c r="AE104" i="15"/>
  <c r="AM57" i="5"/>
  <c r="AM92" i="5"/>
  <c r="J57" i="5"/>
  <c r="J92" i="5"/>
  <c r="G104" i="15"/>
  <c r="R57" i="5"/>
  <c r="R92" i="5"/>
  <c r="O104" i="15"/>
  <c r="V57" i="5"/>
  <c r="V92" i="5"/>
  <c r="S104" i="15"/>
  <c r="AM4" i="6"/>
  <c r="E129" i="1"/>
  <c r="B18" i="15"/>
  <c r="B61" i="15"/>
  <c r="AN12" i="4"/>
  <c r="AQ13" i="1"/>
  <c r="AQ34" i="1"/>
  <c r="AN19" i="4"/>
  <c r="AQ20" i="1"/>
  <c r="AQ105" i="1"/>
  <c r="AQ140" i="1"/>
  <c r="AN29" i="15"/>
  <c r="AN72" i="15"/>
  <c r="AQ103" i="1"/>
  <c r="AQ138" i="1"/>
  <c r="AN27" i="15"/>
  <c r="AN70" i="15"/>
  <c r="AM6" i="4"/>
  <c r="AP7" i="1"/>
  <c r="AP28" i="1"/>
  <c r="AI10" i="8"/>
  <c r="AI19" i="8"/>
  <c r="AM6" i="8"/>
  <c r="AM4" i="8"/>
  <c r="AL11" i="8"/>
  <c r="AL20" i="8"/>
  <c r="AL36" i="8"/>
  <c r="AM3" i="8"/>
  <c r="AH10" i="8"/>
  <c r="W10" i="8"/>
  <c r="W3" i="8"/>
  <c r="AN11" i="8"/>
  <c r="Z29" i="8"/>
  <c r="P25" i="8"/>
  <c r="I27" i="8"/>
  <c r="AE25" i="8"/>
  <c r="N27" i="8"/>
  <c r="Z30" i="8"/>
  <c r="E27" i="8"/>
  <c r="AE26" i="8"/>
  <c r="AB26" i="8"/>
  <c r="AD30" i="8"/>
  <c r="AL5" i="8"/>
  <c r="AL14" i="8"/>
  <c r="AL13" i="8"/>
  <c r="AN9" i="8"/>
  <c r="AN8" i="8"/>
  <c r="AF30" i="8"/>
  <c r="AH11" i="8"/>
  <c r="G9" i="8"/>
  <c r="G8" i="8"/>
  <c r="AF25" i="8"/>
  <c r="F30" i="8"/>
  <c r="Y25" i="8"/>
  <c r="O27" i="8"/>
  <c r="AI27" i="8"/>
  <c r="K26" i="8"/>
  <c r="U27" i="8"/>
  <c r="J25" i="8"/>
  <c r="AG25" i="8"/>
  <c r="AF14" i="8"/>
  <c r="AF13" i="8"/>
  <c r="AF34" i="8"/>
  <c r="M27" i="8"/>
  <c r="AJ27" i="8"/>
  <c r="W28" i="8"/>
  <c r="Z27" i="8"/>
  <c r="K27" i="8"/>
  <c r="W25" i="8"/>
  <c r="AN12" i="8"/>
  <c r="AN21" i="8"/>
  <c r="AN37" i="8"/>
  <c r="AG9" i="8"/>
  <c r="AI12" i="8"/>
  <c r="AJ3" i="8"/>
  <c r="AO29" i="8"/>
  <c r="I25" i="8"/>
  <c r="AB30" i="8"/>
  <c r="V25" i="8"/>
  <c r="F27" i="8"/>
  <c r="AO30" i="8"/>
  <c r="Y26" i="8"/>
  <c r="O28" i="8"/>
  <c r="AI28" i="8"/>
  <c r="AH19" i="8"/>
  <c r="J27" i="8"/>
  <c r="AG27" i="8"/>
  <c r="AF18" i="8"/>
  <c r="V26" i="8"/>
  <c r="O25" i="8"/>
  <c r="AI25" i="8"/>
  <c r="AH25" i="8"/>
  <c r="AG14" i="8"/>
  <c r="AG13" i="8"/>
  <c r="AM11" i="8"/>
  <c r="AJ9" i="8"/>
  <c r="AJ18" i="8"/>
  <c r="AJ16" i="8"/>
  <c r="AL9" i="8"/>
  <c r="AL7" i="8"/>
  <c r="AI5" i="8"/>
  <c r="AI4" i="8"/>
  <c r="T30" i="8"/>
  <c r="L30" i="8"/>
  <c r="AA30" i="8"/>
  <c r="I26" i="8"/>
  <c r="AB27" i="8"/>
  <c r="Q25" i="8"/>
  <c r="R25" i="8"/>
  <c r="AJ12" i="8"/>
  <c r="AJ21" i="8"/>
  <c r="AJ37" i="8"/>
  <c r="AF11" i="8"/>
  <c r="AF10" i="8"/>
  <c r="AJ11" i="8"/>
  <c r="AJ20" i="8"/>
  <c r="AJ36" i="8"/>
  <c r="AF3" i="8"/>
  <c r="J29" i="8"/>
  <c r="AG29" i="8"/>
  <c r="W29" i="8"/>
  <c r="R30" i="8"/>
  <c r="Q26" i="8"/>
  <c r="AK26" i="8"/>
  <c r="J30" i="8"/>
  <c r="AG30" i="8"/>
  <c r="AC25" i="8"/>
  <c r="S27" i="8"/>
  <c r="W30" i="8"/>
  <c r="K25" i="8"/>
  <c r="AK5" i="8"/>
  <c r="AK4" i="8"/>
  <c r="W5" i="8"/>
  <c r="W4" i="8"/>
  <c r="AL10" i="8"/>
  <c r="AL19" i="8"/>
  <c r="AL8" i="8"/>
  <c r="AM30" i="8"/>
  <c r="AL21" i="8"/>
  <c r="AL37" i="8"/>
  <c r="AC28" i="8"/>
  <c r="M30" i="8"/>
  <c r="H30" i="8"/>
  <c r="O29" i="8"/>
  <c r="AH29" i="8"/>
  <c r="K30" i="8"/>
  <c r="AD29" i="8"/>
  <c r="T25" i="8"/>
  <c r="L27" i="8"/>
  <c r="AE30" i="8"/>
  <c r="AK29" i="8"/>
  <c r="G6" i="8"/>
  <c r="E25" i="8"/>
  <c r="AF12" i="8"/>
  <c r="AF21" i="8"/>
  <c r="AF37" i="8"/>
  <c r="G12" i="8"/>
  <c r="G21" i="8"/>
  <c r="G37" i="8"/>
  <c r="AN30" i="8"/>
  <c r="AM21" i="8"/>
  <c r="AM37" i="8"/>
  <c r="T28" i="8"/>
  <c r="E30" i="8"/>
  <c r="G29" i="8"/>
  <c r="AE29" i="8"/>
  <c r="J26" i="8"/>
  <c r="AG26" i="8"/>
  <c r="AF15" i="8"/>
  <c r="U29" i="8"/>
  <c r="W26" i="8"/>
  <c r="O30" i="8"/>
  <c r="G30" i="8"/>
  <c r="W6" i="8"/>
  <c r="AN29" i="8"/>
  <c r="W9" i="8"/>
  <c r="AF27" i="8"/>
  <c r="AF29" i="8"/>
  <c r="AL12" i="8"/>
  <c r="AG10" i="8"/>
  <c r="M28" i="8"/>
  <c r="H28" i="8"/>
  <c r="G19" i="8"/>
  <c r="AL28" i="8"/>
  <c r="Y29" i="8"/>
  <c r="AA28" i="8"/>
  <c r="V29" i="8"/>
  <c r="AD25" i="8"/>
  <c r="N29" i="8"/>
  <c r="M25" i="8"/>
  <c r="AL25" i="8"/>
  <c r="AK14" i="8"/>
  <c r="AK13" i="8"/>
  <c r="AK41" i="8"/>
  <c r="O26" i="8"/>
  <c r="AI26" i="8"/>
  <c r="AH15" i="8"/>
  <c r="AB29" i="8"/>
  <c r="K29" i="8"/>
  <c r="AN3" i="8"/>
  <c r="AG12" i="8"/>
  <c r="AG21" i="8"/>
  <c r="AG37" i="8"/>
  <c r="W12" i="8"/>
  <c r="W7" i="8"/>
  <c r="AK3" i="8"/>
  <c r="AI3" i="8"/>
  <c r="AM10" i="8"/>
  <c r="AM7" i="8"/>
  <c r="AH5" i="8"/>
  <c r="AH14" i="8"/>
  <c r="E28" i="8"/>
  <c r="P29" i="8"/>
  <c r="R28" i="8"/>
  <c r="F29" i="8"/>
  <c r="U25" i="8"/>
  <c r="E29" i="8"/>
  <c r="Y30" i="8"/>
  <c r="G26" i="8"/>
  <c r="S29" i="8"/>
  <c r="N28" i="8"/>
  <c r="AG3" i="8"/>
  <c r="AF26" i="8"/>
  <c r="AG6" i="8"/>
  <c r="AL3" i="8"/>
  <c r="AN10" i="8"/>
  <c r="AK6" i="8"/>
  <c r="Y27" i="8"/>
  <c r="I29" i="8"/>
  <c r="K28" i="8"/>
  <c r="Z28" i="8"/>
  <c r="N25" i="8"/>
  <c r="Y28" i="8"/>
  <c r="P30" i="8"/>
  <c r="AB25" i="8"/>
  <c r="L29" i="8"/>
  <c r="AG5" i="8"/>
  <c r="AG4" i="8"/>
  <c r="AH3" i="8"/>
  <c r="AH9" i="8"/>
  <c r="AH18" i="8"/>
  <c r="AH17" i="8"/>
  <c r="AI9" i="8"/>
  <c r="AI8" i="8"/>
  <c r="AJ5" i="8"/>
  <c r="AJ4" i="8"/>
  <c r="P27" i="8"/>
  <c r="AB28" i="8"/>
  <c r="AE27" i="8"/>
  <c r="R29" i="8"/>
  <c r="P28" i="8"/>
  <c r="I30" i="8"/>
  <c r="S25" i="8"/>
  <c r="AE28" i="8"/>
  <c r="Q27" i="8"/>
  <c r="AH6" i="8"/>
  <c r="AI11" i="8"/>
  <c r="AF9" i="8"/>
  <c r="AM5" i="8"/>
  <c r="AC26" i="8"/>
  <c r="S28" i="8"/>
  <c r="V27" i="8"/>
  <c r="Q28" i="8"/>
  <c r="AK28" i="8"/>
  <c r="AJ19" i="8"/>
  <c r="AD28" i="8"/>
  <c r="I28" i="8"/>
  <c r="AC29" i="8"/>
  <c r="L25" i="8"/>
  <c r="V28" i="8"/>
  <c r="AD26" i="8"/>
  <c r="AH12" i="8"/>
  <c r="AG11" i="8"/>
  <c r="AK10" i="8"/>
  <c r="AK8" i="8"/>
  <c r="AL6" i="8"/>
  <c r="AL4" i="8"/>
  <c r="AL15" i="8"/>
  <c r="G10" i="8"/>
  <c r="AN5" i="8"/>
  <c r="AN4" i="8"/>
  <c r="T26" i="8"/>
  <c r="L28" i="8"/>
  <c r="G27" i="8"/>
  <c r="U26" i="8"/>
  <c r="AC27" i="8"/>
  <c r="T29" i="8"/>
  <c r="V30" i="8"/>
  <c r="F28" i="8"/>
  <c r="AL30" i="8"/>
  <c r="AI30" i="8"/>
  <c r="AH30" i="8"/>
  <c r="AJ28" i="8"/>
  <c r="AM26" i="8"/>
  <c r="AN20" i="8"/>
  <c r="AN36" i="8"/>
  <c r="AG8" i="8"/>
  <c r="AH26" i="8"/>
  <c r="AG15" i="8"/>
  <c r="AN25" i="8"/>
  <c r="AM14" i="8"/>
  <c r="AM25" i="8"/>
  <c r="AK25" i="8"/>
  <c r="AO25" i="8"/>
  <c r="AH28" i="8"/>
  <c r="AG19" i="8"/>
  <c r="AL27" i="8"/>
  <c r="X27" i="8"/>
  <c r="W18" i="8"/>
  <c r="AO27" i="8"/>
  <c r="AN27" i="8"/>
  <c r="AM18" i="8"/>
  <c r="AM27" i="8"/>
  <c r="AK27" i="8"/>
  <c r="AO28" i="8"/>
  <c r="AN19" i="8"/>
  <c r="AM28" i="8"/>
  <c r="AI15" i="8"/>
  <c r="AG7" i="8"/>
  <c r="AH4" i="8"/>
  <c r="AM20" i="8"/>
  <c r="AM36" i="8"/>
  <c r="AL26" i="8"/>
  <c r="AK15" i="8"/>
  <c r="H29" i="8"/>
  <c r="G20" i="8"/>
  <c r="G36" i="8"/>
  <c r="AJ26" i="8"/>
  <c r="X26" i="8"/>
  <c r="W15" i="8"/>
  <c r="AN28" i="8"/>
  <c r="W8" i="8"/>
  <c r="AJ17" i="8"/>
  <c r="AJ35" i="8"/>
  <c r="AK20" i="8"/>
  <c r="AK36" i="8"/>
  <c r="AJ15" i="8"/>
  <c r="X29" i="8"/>
  <c r="W20" i="8"/>
  <c r="W36" i="8"/>
  <c r="AO26" i="8"/>
  <c r="AN15" i="8"/>
  <c r="H25" i="8"/>
  <c r="AN26" i="8"/>
  <c r="AM15" i="8"/>
  <c r="AJ8" i="8"/>
  <c r="AJ14" i="8"/>
  <c r="AJ13" i="8"/>
  <c r="AJ34" i="8"/>
  <c r="AG16" i="6"/>
  <c r="AG6" i="6"/>
  <c r="AG13" i="6"/>
  <c r="AG33" i="6"/>
  <c r="AG10" i="6"/>
  <c r="AM11" i="6"/>
  <c r="AO34" i="6"/>
  <c r="AJ34" i="6"/>
  <c r="AH35" i="6"/>
  <c r="AG34" i="6"/>
  <c r="AL12" i="6"/>
  <c r="AL4" i="6"/>
  <c r="AJ32" i="6"/>
  <c r="AO5" i="6"/>
  <c r="AO12" i="6"/>
  <c r="AL15" i="6"/>
  <c r="AR26" i="6"/>
  <c r="AP21" i="6"/>
  <c r="AL21" i="6"/>
  <c r="AH5" i="6"/>
  <c r="AO21" i="6"/>
  <c r="E21" i="6"/>
  <c r="AK5" i="6"/>
  <c r="AH7" i="6"/>
  <c r="AK34" i="6"/>
  <c r="AO16" i="6"/>
  <c r="AO35" i="6"/>
  <c r="AR25" i="6"/>
  <c r="AL7" i="6"/>
  <c r="Z184" i="15"/>
  <c r="AP18" i="1"/>
  <c r="AP39" i="1"/>
  <c r="D219" i="15"/>
  <c r="I23" i="4"/>
  <c r="U25" i="4"/>
  <c r="AN4" i="1"/>
  <c r="AN25" i="1"/>
  <c r="F220" i="15"/>
  <c r="Z182" i="15"/>
  <c r="AI195" i="15"/>
  <c r="AI222" i="15"/>
  <c r="D213" i="15"/>
  <c r="E214" i="15"/>
  <c r="AB194" i="15"/>
  <c r="AB221" i="15"/>
  <c r="Z195" i="15"/>
  <c r="AF213" i="15"/>
  <c r="I215" i="15"/>
  <c r="W216" i="15"/>
  <c r="AD210" i="15"/>
  <c r="O182" i="15"/>
  <c r="Y215" i="15"/>
  <c r="AM13" i="4"/>
  <c r="AP14" i="1"/>
  <c r="AP35" i="1"/>
  <c r="AM41" i="15"/>
  <c r="AM84" i="15"/>
  <c r="AJ8" i="4"/>
  <c r="AM9" i="1"/>
  <c r="AM30" i="1"/>
  <c r="AJ36" i="15"/>
  <c r="AJ79" i="15"/>
  <c r="R213" i="15"/>
  <c r="AH213" i="15"/>
  <c r="AH214" i="15"/>
  <c r="AH215" i="15"/>
  <c r="AH217" i="15"/>
  <c r="R220" i="15"/>
  <c r="L198" i="15"/>
  <c r="L225" i="15"/>
  <c r="AB198" i="15"/>
  <c r="AB225" i="15"/>
  <c r="H183" i="15"/>
  <c r="I214" i="15"/>
  <c r="Z25" i="4"/>
  <c r="AI23" i="4"/>
  <c r="S215" i="15"/>
  <c r="S216" i="15"/>
  <c r="S219" i="15"/>
  <c r="AA183" i="15"/>
  <c r="AA210" i="15"/>
  <c r="S197" i="15"/>
  <c r="S224" i="15"/>
  <c r="AH197" i="15"/>
  <c r="AH224" i="15"/>
  <c r="M198" i="15"/>
  <c r="M225" i="15"/>
  <c r="AC217" i="15"/>
  <c r="AG182" i="15"/>
  <c r="AG209" i="15"/>
  <c r="AK182" i="15"/>
  <c r="AK209" i="15"/>
  <c r="J195" i="15"/>
  <c r="J222" i="15"/>
  <c r="AG197" i="15"/>
  <c r="E25" i="4"/>
  <c r="AB215" i="15"/>
  <c r="AG220" i="15"/>
  <c r="AH195" i="15"/>
  <c r="AH222" i="15"/>
  <c r="S220" i="15"/>
  <c r="AF22" i="4"/>
  <c r="AF26" i="4"/>
  <c r="AL182" i="15"/>
  <c r="AL209" i="15"/>
  <c r="AI213" i="15"/>
  <c r="AF215" i="15"/>
  <c r="AJ182" i="15"/>
  <c r="I216" i="15"/>
  <c r="Y197" i="15"/>
  <c r="Y224" i="15"/>
  <c r="S194" i="15"/>
  <c r="S221" i="15"/>
  <c r="AI185" i="15"/>
  <c r="AI212" i="15"/>
  <c r="AD216" i="15"/>
  <c r="J182" i="15"/>
  <c r="L184" i="15"/>
  <c r="L211" i="15"/>
  <c r="E220" i="15"/>
  <c r="AH22" i="4"/>
  <c r="AC25" i="4"/>
  <c r="AG23" i="4"/>
  <c r="J213" i="15"/>
  <c r="Z213" i="15"/>
  <c r="J214" i="15"/>
  <c r="Z214" i="15"/>
  <c r="J215" i="15"/>
  <c r="J216" i="15"/>
  <c r="Z216" i="15"/>
  <c r="J219" i="15"/>
  <c r="Z219" i="15"/>
  <c r="J220" i="15"/>
  <c r="Z220" i="15"/>
  <c r="I185" i="15"/>
  <c r="G194" i="15"/>
  <c r="G221" i="15"/>
  <c r="I184" i="15"/>
  <c r="I211" i="15"/>
  <c r="AN10" i="4"/>
  <c r="AQ11" i="1"/>
  <c r="AQ32" i="1"/>
  <c r="AN38" i="15"/>
  <c r="AN81" i="15"/>
  <c r="AO20" i="1"/>
  <c r="AO41" i="1"/>
  <c r="R194" i="15"/>
  <c r="R221" i="15"/>
  <c r="L220" i="15"/>
  <c r="G214" i="15"/>
  <c r="AI220" i="15"/>
  <c r="AF219" i="15"/>
  <c r="AC183" i="15"/>
  <c r="AC210" i="15"/>
  <c r="U22" i="4"/>
  <c r="K213" i="15"/>
  <c r="AA213" i="15"/>
  <c r="K214" i="15"/>
  <c r="AA214" i="15"/>
  <c r="K215" i="15"/>
  <c r="AA215" i="15"/>
  <c r="AA216" i="15"/>
  <c r="AA217" i="15"/>
  <c r="K218" i="15"/>
  <c r="AA218" i="15"/>
  <c r="K219" i="15"/>
  <c r="Z185" i="15"/>
  <c r="Z212" i="15"/>
  <c r="U198" i="15"/>
  <c r="U225" i="15"/>
  <c r="I219" i="15"/>
  <c r="K185" i="15"/>
  <c r="W22" i="4"/>
  <c r="X22" i="4"/>
  <c r="T183" i="15"/>
  <c r="T210" i="15"/>
  <c r="T196" i="15"/>
  <c r="T223" i="15"/>
  <c r="AD218" i="15"/>
  <c r="E213" i="15"/>
  <c r="D214" i="15"/>
  <c r="V198" i="15"/>
  <c r="V225" i="15"/>
  <c r="W24" i="4"/>
  <c r="V25" i="4"/>
  <c r="Y182" i="15"/>
  <c r="S196" i="15"/>
  <c r="S223" i="15"/>
  <c r="AN182" i="15"/>
  <c r="AN209" i="15"/>
  <c r="AE218" i="15"/>
  <c r="L183" i="15"/>
  <c r="H217" i="15"/>
  <c r="P213" i="15"/>
  <c r="P214" i="15"/>
  <c r="AF217" i="15"/>
  <c r="P219" i="15"/>
  <c r="P220" i="15"/>
  <c r="AF220" i="15"/>
  <c r="W195" i="15"/>
  <c r="W201" i="15"/>
  <c r="G195" i="15"/>
  <c r="G201" i="15"/>
  <c r="G222" i="15"/>
  <c r="F184" i="15"/>
  <c r="K183" i="15"/>
  <c r="T184" i="15"/>
  <c r="T211" i="15"/>
  <c r="E194" i="15"/>
  <c r="E221" i="15"/>
  <c r="AE195" i="15"/>
  <c r="AB23" i="4"/>
  <c r="AE182" i="15"/>
  <c r="AE209" i="15"/>
  <c r="H214" i="15"/>
  <c r="Z24" i="4"/>
  <c r="AJ13" i="4"/>
  <c r="AM14" i="1"/>
  <c r="AM35" i="1"/>
  <c r="G89" i="2"/>
  <c r="P198" i="15"/>
  <c r="P225" i="15"/>
  <c r="Z194" i="15"/>
  <c r="AB183" i="15"/>
  <c r="AB210" i="15"/>
  <c r="AH185" i="15"/>
  <c r="G80" i="2"/>
  <c r="AL123" i="15"/>
  <c r="V197" i="15"/>
  <c r="V224" i="15"/>
  <c r="F198" i="15"/>
  <c r="O22" i="4"/>
  <c r="J185" i="15"/>
  <c r="J212" i="15"/>
  <c r="AF197" i="15"/>
  <c r="AF224" i="15"/>
  <c r="AA195" i="15"/>
  <c r="AA222" i="15"/>
  <c r="AJ4" i="4"/>
  <c r="AM5" i="1"/>
  <c r="AM26" i="1"/>
  <c r="AM82" i="1"/>
  <c r="AM117" i="1"/>
  <c r="AJ6" i="15"/>
  <c r="AJ49" i="15"/>
  <c r="AQ16" i="1"/>
  <c r="AQ37" i="1"/>
  <c r="F217" i="15"/>
  <c r="D220" i="15"/>
  <c r="F196" i="15"/>
  <c r="F223" i="15"/>
  <c r="F25" i="4"/>
  <c r="AO18" i="1"/>
  <c r="AO39" i="1"/>
  <c r="M197" i="15"/>
  <c r="M224" i="15"/>
  <c r="M24" i="4"/>
  <c r="G102" i="2"/>
  <c r="AC211" i="15"/>
  <c r="AH184" i="15"/>
  <c r="AE183" i="15"/>
  <c r="AE210" i="15"/>
  <c r="H218" i="15"/>
  <c r="I195" i="15"/>
  <c r="I222" i="15"/>
  <c r="L195" i="15"/>
  <c r="L222" i="15"/>
  <c r="AF198" i="15"/>
  <c r="AF225" i="15"/>
  <c r="X215" i="15"/>
  <c r="M196" i="15"/>
  <c r="M223" i="15"/>
  <c r="G25" i="4"/>
  <c r="AK7" i="4"/>
  <c r="AN8" i="1"/>
  <c r="AN29" i="1"/>
  <c r="AK35" i="15"/>
  <c r="AK78" i="15"/>
  <c r="AL14" i="4"/>
  <c r="AO15" i="1"/>
  <c r="AO36" i="1"/>
  <c r="AL42" i="15"/>
  <c r="AL85" i="15"/>
  <c r="AI25" i="4"/>
  <c r="P22" i="4"/>
  <c r="AO4" i="1"/>
  <c r="AO25" i="1"/>
  <c r="AG183" i="15"/>
  <c r="AG210" i="15"/>
  <c r="Q194" i="15"/>
  <c r="Q221" i="15"/>
  <c r="N183" i="15"/>
  <c r="N210" i="15"/>
  <c r="AJ196" i="15"/>
  <c r="AJ223" i="15"/>
  <c r="Q197" i="15"/>
  <c r="Q224" i="15"/>
  <c r="H25" i="4"/>
  <c r="AM14" i="4"/>
  <c r="AP15" i="1"/>
  <c r="AP36" i="1"/>
  <c r="AM3" i="4"/>
  <c r="AP4" i="1"/>
  <c r="AP80" i="1"/>
  <c r="AP115" i="1"/>
  <c r="AM4" i="15"/>
  <c r="AM47" i="15"/>
  <c r="G93" i="2"/>
  <c r="AD220" i="15"/>
  <c r="AM16" i="4"/>
  <c r="AP17" i="1"/>
  <c r="L218" i="15"/>
  <c r="U218" i="15"/>
  <c r="R182" i="15"/>
  <c r="R209" i="15"/>
  <c r="S185" i="15"/>
  <c r="S212" i="15"/>
  <c r="AE214" i="15"/>
  <c r="X196" i="15"/>
  <c r="X214" i="15"/>
  <c r="H219" i="15"/>
  <c r="D182" i="15"/>
  <c r="D200" i="15"/>
  <c r="D209" i="15"/>
  <c r="G27" i="2"/>
  <c r="G37" i="2"/>
  <c r="G38" i="2"/>
  <c r="G81" i="2"/>
  <c r="Z183" i="15"/>
  <c r="Z201" i="15"/>
  <c r="Z228" i="15"/>
  <c r="Y196" i="15"/>
  <c r="Y223" i="15"/>
  <c r="I182" i="15"/>
  <c r="I209" i="15"/>
  <c r="O198" i="15"/>
  <c r="O225" i="15"/>
  <c r="F213" i="15"/>
  <c r="Z196" i="15"/>
  <c r="N216" i="15"/>
  <c r="V182" i="15"/>
  <c r="G184" i="15"/>
  <c r="G211" i="15"/>
  <c r="AM10" i="1"/>
  <c r="AM31" i="1"/>
  <c r="AB25" i="4"/>
  <c r="AF23" i="4"/>
  <c r="AI216" i="15"/>
  <c r="G182" i="15"/>
  <c r="W182" i="15"/>
  <c r="W209" i="15"/>
  <c r="AN194" i="15"/>
  <c r="AN221" i="15"/>
  <c r="AK194" i="15"/>
  <c r="AK221" i="15"/>
  <c r="U184" i="15"/>
  <c r="U211" i="15"/>
  <c r="J197" i="15"/>
  <c r="J224" i="15"/>
  <c r="G97" i="2"/>
  <c r="G105" i="2"/>
  <c r="L194" i="15"/>
  <c r="L221" i="15"/>
  <c r="J23" i="4"/>
  <c r="F23" i="4"/>
  <c r="Y22" i="4"/>
  <c r="X23" i="4"/>
  <c r="AC23" i="4"/>
  <c r="AC26" i="4"/>
  <c r="L213" i="15"/>
  <c r="AB213" i="15"/>
  <c r="L216" i="15"/>
  <c r="AB217" i="15"/>
  <c r="AB220" i="15"/>
  <c r="U183" i="15"/>
  <c r="P184" i="15"/>
  <c r="P211" i="15"/>
  <c r="AD185" i="15"/>
  <c r="T218" i="15"/>
  <c r="N197" i="15"/>
  <c r="N224" i="15"/>
  <c r="N196" i="15"/>
  <c r="N223" i="15"/>
  <c r="AD213" i="15"/>
  <c r="AG215" i="15"/>
  <c r="X24" i="4"/>
  <c r="AM10" i="4"/>
  <c r="AP11" i="1"/>
  <c r="AP32" i="1"/>
  <c r="AM38" i="15"/>
  <c r="AM81" i="15"/>
  <c r="AL5" i="4"/>
  <c r="AO6" i="1"/>
  <c r="AO27" i="1"/>
  <c r="AC213" i="15"/>
  <c r="AC215" i="15"/>
  <c r="AC216" i="15"/>
  <c r="M217" i="15"/>
  <c r="AC220" i="15"/>
  <c r="X183" i="15"/>
  <c r="X210" i="15"/>
  <c r="O185" i="15"/>
  <c r="O203" i="15"/>
  <c r="O230" i="15"/>
  <c r="V216" i="15"/>
  <c r="AA220" i="15"/>
  <c r="AH216" i="15"/>
  <c r="U217" i="15"/>
  <c r="Q219" i="15"/>
  <c r="T198" i="15"/>
  <c r="T203" i="15"/>
  <c r="T230" i="15"/>
  <c r="T225" i="15"/>
  <c r="AN11" i="4"/>
  <c r="AQ12" i="1"/>
  <c r="AQ33" i="1"/>
  <c r="AN39" i="15"/>
  <c r="AN82" i="15"/>
  <c r="G79" i="2"/>
  <c r="AN37" i="15"/>
  <c r="AN80" i="15"/>
  <c r="AN91" i="1"/>
  <c r="AN93" i="1"/>
  <c r="AN128" i="1"/>
  <c r="AK17" i="15"/>
  <c r="AK60" i="15"/>
  <c r="AN92" i="1"/>
  <c r="AN127" i="1"/>
  <c r="AK16" i="15"/>
  <c r="AK59" i="15"/>
  <c r="AN38" i="1"/>
  <c r="I212" i="15"/>
  <c r="AF185" i="15"/>
  <c r="AF203" i="15"/>
  <c r="AF230" i="15"/>
  <c r="K196" i="15"/>
  <c r="K223" i="15"/>
  <c r="G198" i="15"/>
  <c r="G203" i="15"/>
  <c r="G230" i="15"/>
  <c r="Z210" i="15"/>
  <c r="P195" i="15"/>
  <c r="N218" i="15"/>
  <c r="K210" i="15"/>
  <c r="AM184" i="15"/>
  <c r="L210" i="15"/>
  <c r="L201" i="15"/>
  <c r="L228" i="15"/>
  <c r="AN21" i="1"/>
  <c r="AN42" i="1"/>
  <c r="AQ21" i="1"/>
  <c r="AQ42" i="1"/>
  <c r="AP21" i="1"/>
  <c r="AP42" i="1"/>
  <c r="G209" i="15"/>
  <c r="G200" i="15"/>
  <c r="Q195" i="15"/>
  <c r="AG195" i="15"/>
  <c r="AG222" i="15"/>
  <c r="N217" i="15"/>
  <c r="Z209" i="15"/>
  <c r="Z200" i="15"/>
  <c r="S200" i="15"/>
  <c r="S209" i="15"/>
  <c r="L203" i="15"/>
  <c r="L230" i="15"/>
  <c r="W23" i="4"/>
  <c r="W228" i="15"/>
  <c r="W210" i="15"/>
  <c r="O216" i="15"/>
  <c r="AK37" i="15"/>
  <c r="AK80" i="15"/>
  <c r="AK176" i="15"/>
  <c r="AK188" i="15"/>
  <c r="AK215" i="15"/>
  <c r="AJ10" i="4"/>
  <c r="AM11" i="1"/>
  <c r="AM32" i="1"/>
  <c r="AL10" i="4"/>
  <c r="AO11" i="1"/>
  <c r="AO32" i="1"/>
  <c r="AJ194" i="15"/>
  <c r="AJ221" i="15"/>
  <c r="AB211" i="15"/>
  <c r="Z221" i="15"/>
  <c r="AH182" i="15"/>
  <c r="P197" i="15"/>
  <c r="P224" i="15"/>
  <c r="AJ40" i="15"/>
  <c r="AJ83" i="15"/>
  <c r="AJ179" i="15"/>
  <c r="AJ191" i="15"/>
  <c r="V24" i="4"/>
  <c r="V211" i="15"/>
  <c r="D194" i="15"/>
  <c r="D221" i="15"/>
  <c r="AN196" i="15"/>
  <c r="AN223" i="15"/>
  <c r="U213" i="15"/>
  <c r="AK40" i="15"/>
  <c r="AK83" i="15"/>
  <c r="AK126" i="15"/>
  <c r="AB219" i="15"/>
  <c r="O25" i="4"/>
  <c r="AG194" i="15"/>
  <c r="AG221" i="15"/>
  <c r="H24" i="4"/>
  <c r="H26" i="4"/>
  <c r="AM4" i="4"/>
  <c r="AP5" i="1"/>
  <c r="AP81" i="1"/>
  <c r="AP116" i="1"/>
  <c r="AM5" i="15"/>
  <c r="AM48" i="15"/>
  <c r="AP82" i="1"/>
  <c r="AP117" i="1"/>
  <c r="AM6" i="15"/>
  <c r="AM49" i="15"/>
  <c r="AM12" i="4"/>
  <c r="AP13" i="1"/>
  <c r="AP34" i="1"/>
  <c r="AM40" i="15"/>
  <c r="AM83" i="15"/>
  <c r="AM179" i="15"/>
  <c r="AM191" i="15"/>
  <c r="AM218" i="15"/>
  <c r="AL11" i="4"/>
  <c r="AO12" i="1"/>
  <c r="AO33" i="1"/>
  <c r="AB196" i="15"/>
  <c r="AB202" i="15"/>
  <c r="AB229" i="15"/>
  <c r="AB223" i="15"/>
  <c r="N198" i="15"/>
  <c r="N225" i="15"/>
  <c r="AI184" i="15"/>
  <c r="AI211" i="15"/>
  <c r="W185" i="15"/>
  <c r="W212" i="15"/>
  <c r="D185" i="15"/>
  <c r="D212" i="15"/>
  <c r="AF194" i="15"/>
  <c r="H23" i="4"/>
  <c r="U24" i="4"/>
  <c r="T25" i="4"/>
  <c r="S183" i="15"/>
  <c r="S201" i="15"/>
  <c r="S228" i="15"/>
  <c r="AI183" i="15"/>
  <c r="AI210" i="15"/>
  <c r="N184" i="15"/>
  <c r="N211" i="15"/>
  <c r="AD184" i="15"/>
  <c r="AD211" i="15"/>
  <c r="U194" i="15"/>
  <c r="U221" i="15"/>
  <c r="AH194" i="15"/>
  <c r="AH221" i="15"/>
  <c r="M195" i="15"/>
  <c r="M222" i="15"/>
  <c r="AF216" i="15"/>
  <c r="H195" i="15"/>
  <c r="H222" i="15"/>
  <c r="M22" i="4"/>
  <c r="AN16" i="4"/>
  <c r="AQ17" i="1"/>
  <c r="AQ91" i="1"/>
  <c r="AJ18" i="4"/>
  <c r="AM19" i="1"/>
  <c r="AL8" i="4"/>
  <c r="AO9" i="1"/>
  <c r="AO30" i="1"/>
  <c r="AD214" i="15"/>
  <c r="AD221" i="15"/>
  <c r="X212" i="15"/>
  <c r="AC198" i="15"/>
  <c r="AC225" i="15"/>
  <c r="AI219" i="15"/>
  <c r="AE185" i="15"/>
  <c r="AE212" i="15"/>
  <c r="AI197" i="15"/>
  <c r="AI224" i="15"/>
  <c r="D183" i="15"/>
  <c r="D210" i="15"/>
  <c r="AE213" i="15"/>
  <c r="E195" i="15"/>
  <c r="E222" i="15"/>
  <c r="N22" i="4"/>
  <c r="L23" i="4"/>
  <c r="T216" i="15"/>
  <c r="S24" i="4"/>
  <c r="AG25" i="4"/>
  <c r="AG230" i="15"/>
  <c r="L182" i="15"/>
  <c r="L209" i="15"/>
  <c r="AB182" i="15"/>
  <c r="K182" i="15"/>
  <c r="K200" i="15"/>
  <c r="K209" i="15"/>
  <c r="I183" i="15"/>
  <c r="Y183" i="15"/>
  <c r="X194" i="15"/>
  <c r="V195" i="15"/>
  <c r="V201" i="15"/>
  <c r="G197" i="15"/>
  <c r="G224" i="15"/>
  <c r="AJ184" i="15"/>
  <c r="AL211" i="15"/>
  <c r="L22" i="4"/>
  <c r="AA184" i="15"/>
  <c r="AA211" i="15"/>
  <c r="K23" i="4"/>
  <c r="AN40" i="15"/>
  <c r="AN83" i="15"/>
  <c r="AN7" i="4"/>
  <c r="AQ8" i="1"/>
  <c r="AQ29" i="1"/>
  <c r="AK8" i="4"/>
  <c r="AN9" i="1"/>
  <c r="AN30" i="1"/>
  <c r="AG212" i="15"/>
  <c r="R195" i="15"/>
  <c r="R222" i="15"/>
  <c r="Z197" i="15"/>
  <c r="Z224" i="15"/>
  <c r="AG184" i="15"/>
  <c r="AG211" i="15"/>
  <c r="M185" i="15"/>
  <c r="M212" i="15"/>
  <c r="T215" i="15"/>
  <c r="D24" i="4"/>
  <c r="D26" i="4"/>
  <c r="E22" i="4"/>
  <c r="E26" i="4"/>
  <c r="I24" i="4"/>
  <c r="K25" i="4"/>
  <c r="K26" i="4"/>
  <c r="AA25" i="4"/>
  <c r="AH25" i="4"/>
  <c r="AC196" i="15"/>
  <c r="AC223" i="15"/>
  <c r="J196" i="15"/>
  <c r="J223" i="15"/>
  <c r="AK184" i="15"/>
  <c r="AK211" i="15"/>
  <c r="T213" i="15"/>
  <c r="AM5" i="4"/>
  <c r="AP6" i="1"/>
  <c r="AP27" i="1"/>
  <c r="AB197" i="15"/>
  <c r="AB224" i="15"/>
  <c r="AK185" i="15"/>
  <c r="P182" i="15"/>
  <c r="AJ14" i="4"/>
  <c r="AM15" i="1"/>
  <c r="AM36" i="1"/>
  <c r="W198" i="15"/>
  <c r="W225" i="15"/>
  <c r="K198" i="15"/>
  <c r="K225" i="15"/>
  <c r="AN184" i="15"/>
  <c r="W196" i="15"/>
  <c r="W223" i="15"/>
  <c r="Y195" i="15"/>
  <c r="Y222" i="15"/>
  <c r="P194" i="15"/>
  <c r="P221" i="15"/>
  <c r="T197" i="15"/>
  <c r="T224" i="15"/>
  <c r="Y184" i="15"/>
  <c r="Y211" i="15"/>
  <c r="Y216" i="15"/>
  <c r="D25" i="4"/>
  <c r="N23" i="4"/>
  <c r="L25" i="4"/>
  <c r="Y25" i="4"/>
  <c r="M194" i="15"/>
  <c r="M200" i="15"/>
  <c r="M227" i="15"/>
  <c r="M221" i="15"/>
  <c r="R196" i="15"/>
  <c r="R223" i="15"/>
  <c r="H197" i="15"/>
  <c r="H224" i="15"/>
  <c r="X197" i="15"/>
  <c r="X224" i="15"/>
  <c r="AH198" i="15"/>
  <c r="AH203" i="15"/>
  <c r="AH230" i="15"/>
  <c r="AA219" i="15"/>
  <c r="X195" i="15"/>
  <c r="X222" i="15"/>
  <c r="AD25" i="4"/>
  <c r="AD26" i="4"/>
  <c r="AJ11" i="4"/>
  <c r="AM12" i="1"/>
  <c r="AM33" i="1"/>
  <c r="AJ39" i="15"/>
  <c r="AJ82" i="15"/>
  <c r="AJ125" i="15"/>
  <c r="O217" i="15"/>
  <c r="AD195" i="15"/>
  <c r="AD222" i="15"/>
  <c r="AI217" i="15"/>
  <c r="N213" i="15"/>
  <c r="E196" i="15"/>
  <c r="E223" i="15"/>
  <c r="L215" i="15"/>
  <c r="AJ5" i="4"/>
  <c r="AM6" i="1"/>
  <c r="AM27" i="1"/>
  <c r="AA23" i="4"/>
  <c r="M215" i="15"/>
  <c r="M220" i="15"/>
  <c r="AK5" i="4"/>
  <c r="AL18" i="4"/>
  <c r="AO19" i="1"/>
  <c r="AK14" i="4"/>
  <c r="AN15" i="1"/>
  <c r="AN36" i="1"/>
  <c r="T185" i="15"/>
  <c r="T212" i="15"/>
  <c r="F219" i="15"/>
  <c r="X182" i="15"/>
  <c r="O23" i="4"/>
  <c r="N24" i="4"/>
  <c r="M25" i="4"/>
  <c r="AH23" i="4"/>
  <c r="S198" i="15"/>
  <c r="S225" i="15"/>
  <c r="AI198" i="15"/>
  <c r="Q198" i="15"/>
  <c r="AG198" i="15"/>
  <c r="AG225" i="15"/>
  <c r="Y198" i="15"/>
  <c r="Y225" i="15"/>
  <c r="Q201" i="15"/>
  <c r="W194" i="15"/>
  <c r="W221" i="15"/>
  <c r="AG22" i="4"/>
  <c r="AL13" i="4"/>
  <c r="AO14" i="1"/>
  <c r="AO35" i="1"/>
  <c r="AM19" i="4"/>
  <c r="AP20" i="1"/>
  <c r="AP106" i="1"/>
  <c r="AP141" i="1"/>
  <c r="AM30" i="15"/>
  <c r="AM73" i="15"/>
  <c r="AM11" i="4"/>
  <c r="AP12" i="1"/>
  <c r="AP33" i="1"/>
  <c r="AA198" i="15"/>
  <c r="AA203" i="15"/>
  <c r="AA230" i="15"/>
  <c r="AD198" i="15"/>
  <c r="AD225" i="15"/>
  <c r="AL196" i="15"/>
  <c r="AL223" i="15"/>
  <c r="O183" i="15"/>
  <c r="O210" i="15"/>
  <c r="I198" i="15"/>
  <c r="I203" i="15"/>
  <c r="I230" i="15"/>
  <c r="I225" i="15"/>
  <c r="P196" i="15"/>
  <c r="P223" i="15"/>
  <c r="N182" i="15"/>
  <c r="N200" i="15"/>
  <c r="N227" i="15"/>
  <c r="W184" i="15"/>
  <c r="W211" i="15"/>
  <c r="U214" i="15"/>
  <c r="J194" i="15"/>
  <c r="J221" i="15"/>
  <c r="H22" i="4"/>
  <c r="Q22" i="4"/>
  <c r="N25" i="4"/>
  <c r="AH218" i="15"/>
  <c r="AH219" i="15"/>
  <c r="H184" i="15"/>
  <c r="X184" i="15"/>
  <c r="AN4" i="4"/>
  <c r="AQ5" i="1"/>
  <c r="AQ82" i="1"/>
  <c r="AN8" i="4"/>
  <c r="AQ9" i="1"/>
  <c r="AQ30" i="1"/>
  <c r="AN36" i="15"/>
  <c r="AN79" i="15"/>
  <c r="O195" i="15"/>
  <c r="O222" i="15"/>
  <c r="I213" i="15"/>
  <c r="R217" i="15"/>
  <c r="V219" i="15"/>
  <c r="J183" i="15"/>
  <c r="AF184" i="15"/>
  <c r="P217" i="15"/>
  <c r="Y194" i="15"/>
  <c r="Y221" i="15"/>
  <c r="U195" i="15"/>
  <c r="U222" i="15"/>
  <c r="U220" i="15"/>
  <c r="E183" i="15"/>
  <c r="E201" i="15"/>
  <c r="E228" i="15"/>
  <c r="T22" i="4"/>
  <c r="Q25" i="4"/>
  <c r="Q230" i="15"/>
  <c r="AC22" i="4"/>
  <c r="E218" i="15"/>
  <c r="AK196" i="15"/>
  <c r="AK223" i="15"/>
  <c r="K184" i="15"/>
  <c r="AN14" i="4"/>
  <c r="AQ15" i="1"/>
  <c r="AQ36" i="1"/>
  <c r="AN42" i="15"/>
  <c r="AN85" i="15"/>
  <c r="S214" i="15"/>
  <c r="P218" i="15"/>
  <c r="J22" i="4"/>
  <c r="S22" i="4"/>
  <c r="AM9" i="4"/>
  <c r="AP10" i="1"/>
  <c r="AP31" i="1"/>
  <c r="AN5" i="4"/>
  <c r="AN211" i="15"/>
  <c r="AN18" i="4"/>
  <c r="AQ19" i="1"/>
  <c r="AQ102" i="1"/>
  <c r="AQ137" i="1"/>
  <c r="J209" i="15"/>
  <c r="K221" i="15"/>
  <c r="Z215" i="15"/>
  <c r="H198" i="15"/>
  <c r="H225" i="15"/>
  <c r="D196" i="15"/>
  <c r="D223" i="15"/>
  <c r="P216" i="15"/>
  <c r="Q217" i="15"/>
  <c r="M219" i="15"/>
  <c r="J198" i="15"/>
  <c r="J225" i="15"/>
  <c r="AE184" i="15"/>
  <c r="H213" i="15"/>
  <c r="AD22" i="4"/>
  <c r="AF24" i="4"/>
  <c r="AN185" i="15"/>
  <c r="AD197" i="15"/>
  <c r="AD224" i="15"/>
  <c r="N219" i="15"/>
  <c r="I22" i="4"/>
  <c r="AM8" i="4"/>
  <c r="AP9" i="1"/>
  <c r="AP30" i="1"/>
  <c r="AM36" i="15"/>
  <c r="AM79" i="15"/>
  <c r="AM175" i="15"/>
  <c r="AM187" i="15"/>
  <c r="AM214" i="15"/>
  <c r="AA221" i="15"/>
  <c r="J184" i="15"/>
  <c r="J211" i="15"/>
  <c r="P25" i="4"/>
  <c r="P230" i="15"/>
  <c r="AA22" i="4"/>
  <c r="AN6" i="4"/>
  <c r="AM7" i="1"/>
  <c r="AM28" i="1"/>
  <c r="AI218" i="15"/>
  <c r="AI182" i="15"/>
  <c r="AI209" i="15"/>
  <c r="I196" i="15"/>
  <c r="I223" i="15"/>
  <c r="U23" i="4"/>
  <c r="T24" i="4"/>
  <c r="S25" i="4"/>
  <c r="AE22" i="4"/>
  <c r="AG24" i="4"/>
  <c r="AI24" i="4"/>
  <c r="G215" i="15"/>
  <c r="G217" i="15"/>
  <c r="W217" i="15"/>
  <c r="G218" i="15"/>
  <c r="G219" i="15"/>
  <c r="G220" i="15"/>
  <c r="AK157" i="15"/>
  <c r="Y214" i="15"/>
  <c r="AM81" i="1"/>
  <c r="AM116" i="1"/>
  <c r="AJ5" i="15"/>
  <c r="AJ48" i="15"/>
  <c r="AM143" i="15"/>
  <c r="AM182" i="15"/>
  <c r="AP91" i="1"/>
  <c r="AP126" i="1"/>
  <c r="AM15" i="15"/>
  <c r="AM58" i="15"/>
  <c r="AP93" i="1"/>
  <c r="AP128" i="1"/>
  <c r="AM17" i="15"/>
  <c r="AM60" i="15"/>
  <c r="P215" i="15"/>
  <c r="AN126" i="1"/>
  <c r="AK15" i="15"/>
  <c r="AK58" i="15"/>
  <c r="H210" i="15"/>
  <c r="I217" i="15"/>
  <c r="Q211" i="15"/>
  <c r="AL35" i="15"/>
  <c r="AL78" i="15"/>
  <c r="AN6" i="1"/>
  <c r="AN27" i="1"/>
  <c r="X216" i="15"/>
  <c r="X218" i="15"/>
  <c r="M213" i="15"/>
  <c r="AG213" i="15"/>
  <c r="AJ209" i="15"/>
  <c r="AB216" i="15"/>
  <c r="AB201" i="15"/>
  <c r="AB228" i="15"/>
  <c r="Q210" i="15"/>
  <c r="AJ212" i="15"/>
  <c r="AG200" i="15"/>
  <c r="P23" i="4"/>
  <c r="AL4" i="4"/>
  <c r="AO5" i="1"/>
  <c r="AJ7" i="4"/>
  <c r="AM8" i="1"/>
  <c r="AM29" i="1"/>
  <c r="AJ35" i="15"/>
  <c r="AJ78" i="15"/>
  <c r="AJ16" i="4"/>
  <c r="AM17" i="1"/>
  <c r="AL16" i="4"/>
  <c r="AO17" i="1"/>
  <c r="AO94" i="1"/>
  <c r="AO129" i="1"/>
  <c r="AL18" i="15"/>
  <c r="AL61" i="15"/>
  <c r="O24" i="4"/>
  <c r="O26" i="4"/>
  <c r="O211" i="15"/>
  <c r="N194" i="15"/>
  <c r="N221" i="15"/>
  <c r="Q225" i="15"/>
  <c r="Q203" i="15"/>
  <c r="R24" i="4"/>
  <c r="AK18" i="4"/>
  <c r="AN19" i="1"/>
  <c r="AK13" i="4"/>
  <c r="AN14" i="1"/>
  <c r="AN35" i="1"/>
  <c r="AK41" i="15"/>
  <c r="AN13" i="4"/>
  <c r="AQ14" i="1"/>
  <c r="AQ35" i="1"/>
  <c r="AN41" i="15"/>
  <c r="AN84" i="15"/>
  <c r="AN127" i="15"/>
  <c r="AM18" i="4"/>
  <c r="AP19" i="1"/>
  <c r="AK11" i="4"/>
  <c r="AN12" i="1"/>
  <c r="AN33" i="1"/>
  <c r="G75" i="2"/>
  <c r="AI194" i="15"/>
  <c r="AI221" i="15"/>
  <c r="X198" i="15"/>
  <c r="G101" i="2"/>
  <c r="D168" i="15"/>
  <c r="D198" i="15"/>
  <c r="AP25" i="1"/>
  <c r="D211" i="15"/>
  <c r="J217" i="15"/>
  <c r="AE198" i="15"/>
  <c r="AE203" i="15"/>
  <c r="AE230" i="15"/>
  <c r="AE225" i="15"/>
  <c r="V210" i="15"/>
  <c r="V23" i="4"/>
  <c r="V26" i="4"/>
  <c r="G213" i="15"/>
  <c r="W213" i="15"/>
  <c r="G32" i="2"/>
  <c r="G177" i="15"/>
  <c r="G189" i="15"/>
  <c r="W218" i="15"/>
  <c r="AC209" i="15"/>
  <c r="D216" i="15"/>
  <c r="AH212" i="15"/>
  <c r="AN123" i="15"/>
  <c r="AN176" i="15"/>
  <c r="AN188" i="15"/>
  <c r="AN200" i="15"/>
  <c r="AN215" i="15"/>
  <c r="AO21" i="1"/>
  <c r="AO42" i="1"/>
  <c r="AS21" i="1"/>
  <c r="AM21" i="1"/>
  <c r="AM42" i="1"/>
  <c r="E143" i="15"/>
  <c r="E182" i="15"/>
  <c r="G76" i="2"/>
  <c r="AI201" i="15"/>
  <c r="AI228" i="15"/>
  <c r="AF195" i="15"/>
  <c r="N195" i="15"/>
  <c r="N222" i="15"/>
  <c r="F225" i="15"/>
  <c r="F203" i="15"/>
  <c r="F230" i="15"/>
  <c r="Y209" i="15"/>
  <c r="H215" i="15"/>
  <c r="AC212" i="15"/>
  <c r="AQ92" i="1"/>
  <c r="AQ127" i="1"/>
  <c r="AN16" i="15"/>
  <c r="AN59" i="15"/>
  <c r="S184" i="15"/>
  <c r="Q215" i="15"/>
  <c r="G196" i="15"/>
  <c r="G223" i="15"/>
  <c r="AD201" i="15"/>
  <c r="AH24" i="4"/>
  <c r="AC24" i="4"/>
  <c r="AF209" i="15"/>
  <c r="N209" i="15"/>
  <c r="AB209" i="15"/>
  <c r="G86" i="2"/>
  <c r="H153" i="15"/>
  <c r="H194" i="15"/>
  <c r="G87" i="2"/>
  <c r="F154" i="15"/>
  <c r="F195" i="15"/>
  <c r="F201" i="15"/>
  <c r="F228" i="15"/>
  <c r="G88" i="2"/>
  <c r="D155" i="15"/>
  <c r="D195" i="15"/>
  <c r="T195" i="15"/>
  <c r="AQ104" i="1"/>
  <c r="AQ139" i="1"/>
  <c r="AN28" i="15"/>
  <c r="AN71" i="15"/>
  <c r="T209" i="15"/>
  <c r="G210" i="15"/>
  <c r="M209" i="15"/>
  <c r="F183" i="15"/>
  <c r="G90" i="2"/>
  <c r="D157" i="15"/>
  <c r="Q196" i="15"/>
  <c r="Q223" i="15"/>
  <c r="AG196" i="15"/>
  <c r="O196" i="15"/>
  <c r="AE196" i="15"/>
  <c r="AE223" i="15"/>
  <c r="G98" i="2"/>
  <c r="G106" i="2"/>
  <c r="AQ106" i="1"/>
  <c r="AQ141" i="1"/>
  <c r="AN30" i="15"/>
  <c r="AN73" i="15"/>
  <c r="AQ94" i="1"/>
  <c r="AQ129" i="1"/>
  <c r="AN18" i="15"/>
  <c r="AN61" i="15"/>
  <c r="AQ38" i="1"/>
  <c r="W215" i="15"/>
  <c r="AD215" i="15"/>
  <c r="G22" i="4"/>
  <c r="G227" i="15"/>
  <c r="Q23" i="4"/>
  <c r="AK4" i="4"/>
  <c r="AN5" i="1"/>
  <c r="AM7" i="4"/>
  <c r="AP8" i="1"/>
  <c r="AP29" i="1"/>
  <c r="AK10" i="4"/>
  <c r="AN11" i="1"/>
  <c r="AN32" i="1"/>
  <c r="R198" i="15"/>
  <c r="R225" i="15"/>
  <c r="AC194" i="15"/>
  <c r="AC221" i="15"/>
  <c r="AA182" i="15"/>
  <c r="M23" i="4"/>
  <c r="L24" i="4"/>
  <c r="AD23" i="4"/>
  <c r="AF25" i="4"/>
  <c r="M218" i="15"/>
  <c r="AL185" i="15"/>
  <c r="AH220" i="15"/>
  <c r="P212" i="15"/>
  <c r="U182" i="15"/>
  <c r="U209" i="15"/>
  <c r="S213" i="15"/>
  <c r="V209" i="15"/>
  <c r="J201" i="15"/>
  <c r="J228" i="15"/>
  <c r="G23" i="4"/>
  <c r="G228" i="15"/>
  <c r="AE24" i="4"/>
  <c r="G77" i="2"/>
  <c r="F194" i="15"/>
  <c r="F221" i="15"/>
  <c r="V194" i="15"/>
  <c r="V221" i="15"/>
  <c r="Q222" i="15"/>
  <c r="G94" i="2"/>
  <c r="AD196" i="15"/>
  <c r="AC197" i="15"/>
  <c r="AC224" i="15"/>
  <c r="E217" i="15"/>
  <c r="Z218" i="15"/>
  <c r="AI214" i="15"/>
  <c r="Z198" i="15"/>
  <c r="Z225" i="15"/>
  <c r="AM196" i="15"/>
  <c r="AM223" i="15"/>
  <c r="E197" i="15"/>
  <c r="T194" i="15"/>
  <c r="T221" i="15"/>
  <c r="AF196" i="15"/>
  <c r="R185" i="15"/>
  <c r="K220" i="15"/>
  <c r="J25" i="4"/>
  <c r="T23" i="4"/>
  <c r="T26" i="4"/>
  <c r="R25" i="4"/>
  <c r="AD24" i="4"/>
  <c r="G25" i="2"/>
  <c r="G26" i="2"/>
  <c r="G28" i="2"/>
  <c r="G29" i="2"/>
  <c r="G30" i="2"/>
  <c r="G31" i="2"/>
  <c r="G33" i="2"/>
  <c r="G34" i="2"/>
  <c r="G35" i="2"/>
  <c r="G36" i="2"/>
  <c r="G39" i="2"/>
  <c r="G40" i="2"/>
  <c r="G41" i="2"/>
  <c r="L219" i="15"/>
  <c r="E216" i="15"/>
  <c r="E24" i="4"/>
  <c r="K22" i="4"/>
  <c r="Y23" i="4"/>
  <c r="W25" i="4"/>
  <c r="G91" i="2"/>
  <c r="G99" i="2"/>
  <c r="F24" i="4"/>
  <c r="Z23" i="4"/>
  <c r="Y24" i="4"/>
  <c r="X25" i="4"/>
  <c r="I218" i="15"/>
  <c r="D22" i="4"/>
  <c r="G24" i="4"/>
  <c r="G100" i="2"/>
  <c r="D23" i="4"/>
  <c r="K24" i="4"/>
  <c r="AA24" i="4"/>
  <c r="AE25" i="4"/>
  <c r="L214" i="15"/>
  <c r="AB214" i="15"/>
  <c r="G82" i="2"/>
  <c r="F182" i="15"/>
  <c r="AC195" i="15"/>
  <c r="AC222" i="15"/>
  <c r="F22" i="4"/>
  <c r="F26" i="4"/>
  <c r="J24" i="4"/>
  <c r="J26" i="4"/>
  <c r="AE23" i="4"/>
  <c r="AE26" i="4"/>
  <c r="M184" i="15"/>
  <c r="G83" i="2"/>
  <c r="G84" i="2"/>
  <c r="G85" i="2"/>
  <c r="R22" i="4"/>
  <c r="R26" i="4"/>
  <c r="P24" i="4"/>
  <c r="L196" i="15"/>
  <c r="U196" i="15"/>
  <c r="U223" i="15"/>
  <c r="Q214" i="15"/>
  <c r="R23" i="4"/>
  <c r="R228" i="15"/>
  <c r="Q24" i="4"/>
  <c r="AB24" i="4"/>
  <c r="G78" i="2"/>
  <c r="G95" i="2"/>
  <c r="G103" i="2"/>
  <c r="G96" i="2"/>
  <c r="G104" i="2"/>
  <c r="S217" i="15"/>
  <c r="E23" i="4"/>
  <c r="S23" i="4"/>
  <c r="N185" i="15"/>
  <c r="I194" i="15"/>
  <c r="I221" i="15"/>
  <c r="AL34" i="6"/>
  <c r="AO4" i="6"/>
  <c r="AO14" i="6"/>
  <c r="AL32" i="6"/>
  <c r="AH4" i="6"/>
  <c r="AH12" i="6"/>
  <c r="AK12" i="6"/>
  <c r="AK4" i="6"/>
  <c r="AP26" i="1"/>
  <c r="AO99" i="1"/>
  <c r="AO134" i="1"/>
  <c r="AL23" i="15"/>
  <c r="AL66" i="15"/>
  <c r="AL109" i="15"/>
  <c r="W222" i="15"/>
  <c r="AD212" i="15"/>
  <c r="M203" i="15"/>
  <c r="M230" i="15"/>
  <c r="AJ126" i="15"/>
  <c r="AG26" i="4"/>
  <c r="AH211" i="15"/>
  <c r="Z222" i="15"/>
  <c r="AB200" i="15"/>
  <c r="Z223" i="15"/>
  <c r="P203" i="15"/>
  <c r="U26" i="4"/>
  <c r="J203" i="15"/>
  <c r="J230" i="15"/>
  <c r="K211" i="15"/>
  <c r="S210" i="15"/>
  <c r="I26" i="4"/>
  <c r="W203" i="15"/>
  <c r="W230" i="15"/>
  <c r="R201" i="15"/>
  <c r="AG203" i="15"/>
  <c r="AF221" i="15"/>
  <c r="AF200" i="15"/>
  <c r="AI225" i="15"/>
  <c r="AI203" i="15"/>
  <c r="AN35" i="15"/>
  <c r="AN78" i="15"/>
  <c r="AA26" i="4"/>
  <c r="I200" i="15"/>
  <c r="I227" i="15"/>
  <c r="H201" i="15"/>
  <c r="H228" i="15"/>
  <c r="W200" i="15"/>
  <c r="X211" i="15"/>
  <c r="N26" i="4"/>
  <c r="S26" i="4"/>
  <c r="L26" i="4"/>
  <c r="AM37" i="15"/>
  <c r="AM80" i="15"/>
  <c r="V200" i="15"/>
  <c r="V227" i="15"/>
  <c r="X209" i="15"/>
  <c r="AJ211" i="15"/>
  <c r="AQ81" i="1"/>
  <c r="AQ26" i="1"/>
  <c r="E210" i="15"/>
  <c r="AQ99" i="1"/>
  <c r="AQ134" i="1"/>
  <c r="AN23" i="15"/>
  <c r="AN66" i="15"/>
  <c r="AQ40" i="1"/>
  <c r="H211" i="15"/>
  <c r="P222" i="15"/>
  <c r="P201" i="15"/>
  <c r="P228" i="15"/>
  <c r="AH26" i="4"/>
  <c r="AN26" i="15"/>
  <c r="AN69" i="15"/>
  <c r="AN165" i="15"/>
  <c r="G225" i="15"/>
  <c r="AQ100" i="1"/>
  <c r="AQ135" i="1"/>
  <c r="AN24" i="15"/>
  <c r="AN67" i="15"/>
  <c r="AN163" i="15"/>
  <c r="J200" i="15"/>
  <c r="J227" i="15"/>
  <c r="AM209" i="15"/>
  <c r="E209" i="15"/>
  <c r="H221" i="15"/>
  <c r="H200" i="15"/>
  <c r="H227" i="15"/>
  <c r="T222" i="15"/>
  <c r="T201" i="15"/>
  <c r="T228" i="15"/>
  <c r="AO38" i="1"/>
  <c r="AO92" i="1"/>
  <c r="AO127" i="1"/>
  <c r="AL16" i="15"/>
  <c r="AL59" i="15"/>
  <c r="AQ116" i="1"/>
  <c r="AN5" i="15"/>
  <c r="AN48" i="15"/>
  <c r="AN144" i="15"/>
  <c r="F210" i="15"/>
  <c r="AD228" i="15"/>
  <c r="AF222" i="15"/>
  <c r="AK84" i="15"/>
  <c r="AK180" i="15"/>
  <c r="AK192" i="15"/>
  <c r="AK219" i="15"/>
  <c r="AM122" i="15"/>
  <c r="AC201" i="15"/>
  <c r="F209" i="15"/>
  <c r="F200" i="15"/>
  <c r="AI200" i="15"/>
  <c r="AA209" i="15"/>
  <c r="G216" i="15"/>
  <c r="N201" i="15"/>
  <c r="N228" i="15"/>
  <c r="L223" i="15"/>
  <c r="AK38" i="15"/>
  <c r="AK81" i="15"/>
  <c r="AK124" i="15"/>
  <c r="E224" i="15"/>
  <c r="D225" i="15"/>
  <c r="D203" i="15"/>
  <c r="D230" i="15"/>
  <c r="AM35" i="15"/>
  <c r="AM78" i="15"/>
  <c r="O223" i="15"/>
  <c r="AC200" i="15"/>
  <c r="N230" i="15"/>
  <c r="N212" i="15"/>
  <c r="AG223" i="15"/>
  <c r="T227" i="15"/>
  <c r="AM126" i="15"/>
  <c r="Z203" i="15"/>
  <c r="Z230" i="15"/>
  <c r="R212" i="15"/>
  <c r="R203" i="15"/>
  <c r="R230" i="15"/>
  <c r="M211" i="15"/>
  <c r="AL212" i="15"/>
  <c r="AF223" i="15"/>
  <c r="S211" i="15"/>
  <c r="AP101" i="1"/>
  <c r="AP136" i="1"/>
  <c r="AM25" i="15"/>
  <c r="AM68" i="15"/>
  <c r="AP100" i="1"/>
  <c r="AP135" i="1"/>
  <c r="AM24" i="15"/>
  <c r="AM67" i="15"/>
  <c r="AP99" i="1"/>
  <c r="AP134" i="1"/>
  <c r="AM23" i="15"/>
  <c r="AM66" i="15"/>
  <c r="AP102" i="1"/>
  <c r="AP137" i="1"/>
  <c r="AM26" i="15"/>
  <c r="AM69" i="15"/>
  <c r="AP40" i="1"/>
  <c r="AK34" i="8"/>
  <c r="AH35" i="8"/>
  <c r="AB227" i="15"/>
  <c r="K227" i="15"/>
  <c r="AN112" i="15"/>
  <c r="AN180" i="15"/>
  <c r="AN192" i="15"/>
  <c r="AN219" i="15"/>
  <c r="AF228" i="15"/>
  <c r="AN91" i="15"/>
  <c r="AM121" i="15"/>
  <c r="AM174" i="15"/>
  <c r="AM186" i="15"/>
  <c r="AM213" i="15"/>
  <c r="AC227" i="15"/>
  <c r="AM163" i="15"/>
  <c r="AI227" i="15"/>
  <c r="AL226" i="15"/>
  <c r="P199" i="15"/>
  <c r="Y199" i="15"/>
  <c r="Y226" i="15"/>
  <c r="W199" i="15"/>
  <c r="AN199" i="15"/>
  <c r="AN226" i="15"/>
  <c r="AB199" i="15"/>
  <c r="P226" i="15"/>
  <c r="P202" i="15"/>
  <c r="P205" i="15"/>
  <c r="AB226" i="15"/>
  <c r="W226" i="15"/>
  <c r="P229" i="15"/>
  <c r="T2" i="16"/>
  <c r="R2" i="16"/>
  <c r="P2" i="16"/>
  <c r="R17" i="16"/>
  <c r="Q17" i="16"/>
  <c r="Q18" i="16"/>
  <c r="P17" i="16"/>
  <c r="P18" i="16"/>
  <c r="O17" i="16"/>
  <c r="AG16" i="16"/>
  <c r="AG27" i="16"/>
  <c r="P16" i="16"/>
  <c r="P27" i="16"/>
  <c r="AA16" i="16"/>
  <c r="AA27" i="16"/>
  <c r="U17" i="16"/>
  <c r="U18" i="16"/>
  <c r="W2" i="16"/>
  <c r="H16" i="16"/>
  <c r="H27" i="16"/>
  <c r="Y16" i="16"/>
  <c r="Y27" i="16"/>
  <c r="AJ4" i="16"/>
  <c r="I17" i="16"/>
  <c r="AI4" i="16"/>
  <c r="AK25" i="16"/>
  <c r="H17" i="16"/>
  <c r="H18" i="16"/>
  <c r="G17" i="16"/>
  <c r="G18" i="16"/>
  <c r="AG4" i="16"/>
  <c r="AG8" i="16"/>
  <c r="Z16" i="16"/>
  <c r="Z27" i="16"/>
  <c r="X16" i="16"/>
  <c r="X27" i="16"/>
  <c r="AD17" i="16"/>
  <c r="AD28" i="16"/>
  <c r="AD4" i="16"/>
  <c r="AE16" i="16"/>
  <c r="Q16" i="16"/>
  <c r="Q27" i="16"/>
  <c r="AN4" i="16"/>
  <c r="K16" i="16"/>
  <c r="K27" i="16"/>
  <c r="M17" i="16"/>
  <c r="M18" i="16"/>
  <c r="T17" i="16"/>
  <c r="G16" i="16"/>
  <c r="G27" i="16"/>
  <c r="L2" i="16"/>
  <c r="N16" i="16"/>
  <c r="N27" i="16"/>
  <c r="K2" i="16"/>
  <c r="U16" i="16"/>
  <c r="U27" i="16"/>
  <c r="S2" i="16"/>
  <c r="I2" i="16"/>
  <c r="M2" i="16"/>
  <c r="Z2" i="16"/>
  <c r="X2" i="16"/>
  <c r="I16" i="16"/>
  <c r="I27" i="16"/>
  <c r="AC17" i="16"/>
  <c r="AC18" i="16"/>
  <c r="Z17" i="16"/>
  <c r="Z18" i="16"/>
  <c r="AG17" i="16"/>
  <c r="AG18" i="16"/>
  <c r="X17" i="16"/>
  <c r="X18" i="16"/>
  <c r="J2" i="16"/>
  <c r="L16" i="16"/>
  <c r="L27" i="16"/>
  <c r="AB17" i="16"/>
  <c r="AA17" i="16"/>
  <c r="AA18" i="16"/>
  <c r="G2" i="16"/>
  <c r="Y2" i="16"/>
  <c r="E2" i="16"/>
  <c r="N2" i="16"/>
  <c r="O2" i="16"/>
  <c r="Y17" i="16"/>
  <c r="M16" i="16"/>
  <c r="M27" i="16"/>
  <c r="AE17" i="16"/>
  <c r="AE18" i="16"/>
  <c r="L17" i="16"/>
  <c r="K17" i="16"/>
  <c r="V17" i="16"/>
  <c r="F2" i="16"/>
  <c r="N17" i="16"/>
  <c r="AE28" i="16"/>
  <c r="AL4" i="16"/>
  <c r="AL8" i="16"/>
  <c r="AA2" i="16"/>
  <c r="AC2" i="16"/>
  <c r="AE27" i="16"/>
  <c r="X28" i="16"/>
  <c r="AM4" i="16"/>
  <c r="T16" i="16"/>
  <c r="T27" i="16"/>
  <c r="V16" i="16"/>
  <c r="V27" i="16"/>
  <c r="AB16" i="16"/>
  <c r="AB27" i="16"/>
  <c r="AD16" i="16"/>
  <c r="AD27" i="16"/>
  <c r="G28" i="16"/>
  <c r="P28" i="16"/>
  <c r="AB2" i="16"/>
  <c r="V2" i="16"/>
  <c r="AK4" i="16"/>
  <c r="AK8" i="16"/>
  <c r="AM33" i="16"/>
  <c r="AH4" i="16"/>
  <c r="AE2" i="16"/>
  <c r="R16" i="16"/>
  <c r="R27" i="16"/>
  <c r="AC16" i="16"/>
  <c r="AC27" i="16"/>
  <c r="O16" i="16"/>
  <c r="O27" i="16"/>
  <c r="AF4" i="16"/>
  <c r="AH24" i="16"/>
  <c r="I18" i="16"/>
  <c r="I28" i="16"/>
  <c r="AB28" i="16"/>
  <c r="AB18" i="16"/>
  <c r="U4" i="16"/>
  <c r="W24" i="16"/>
  <c r="O18" i="16"/>
  <c r="O28" i="16"/>
  <c r="Z28" i="16"/>
  <c r="L28" i="16"/>
  <c r="L18" i="16"/>
  <c r="AD18" i="16"/>
  <c r="AM25" i="16"/>
  <c r="M28" i="16"/>
  <c r="AA28" i="16"/>
  <c r="R18" i="16"/>
  <c r="R28" i="16"/>
  <c r="Q28" i="16"/>
  <c r="N18" i="16"/>
  <c r="N28" i="16"/>
  <c r="Y28" i="16"/>
  <c r="Y18" i="16"/>
  <c r="D4" i="16"/>
  <c r="F25" i="16"/>
  <c r="Q4" i="16"/>
  <c r="V18" i="16"/>
  <c r="V28" i="16"/>
  <c r="H4" i="16"/>
  <c r="H8" i="16"/>
  <c r="J33" i="16"/>
  <c r="K28" i="16"/>
  <c r="K18" i="16"/>
  <c r="T28" i="16"/>
  <c r="T18" i="16"/>
  <c r="AI16" i="16"/>
  <c r="J17" i="16"/>
  <c r="J18" i="16"/>
  <c r="AI17" i="16"/>
  <c r="AI18" i="16"/>
  <c r="AI25" i="16"/>
  <c r="AI28" i="16"/>
  <c r="AI24" i="16"/>
  <c r="J16" i="16"/>
  <c r="AK101" i="15"/>
  <c r="AK154" i="15"/>
  <c r="AK39" i="15"/>
  <c r="AK82" i="15"/>
  <c r="AM156" i="15"/>
  <c r="AM103" i="15"/>
  <c r="AM154" i="15"/>
  <c r="AM101" i="15"/>
  <c r="AN104" i="15"/>
  <c r="AN157" i="15"/>
  <c r="AM123" i="15"/>
  <c r="AM176" i="15"/>
  <c r="AM188" i="15"/>
  <c r="AN169" i="15"/>
  <c r="AK42" i="15"/>
  <c r="AK85" i="15"/>
  <c r="AN113" i="15"/>
  <c r="AN166" i="15"/>
  <c r="AL38" i="15"/>
  <c r="AL81" i="15"/>
  <c r="AN125" i="15"/>
  <c r="AN178" i="15"/>
  <c r="AN190" i="15"/>
  <c r="AM165" i="15"/>
  <c r="AM112" i="15"/>
  <c r="AN8" i="16"/>
  <c r="AP17" i="16"/>
  <c r="AP18" i="16"/>
  <c r="AP24" i="16"/>
  <c r="AP25" i="16"/>
  <c r="D201" i="15"/>
  <c r="D228" i="15"/>
  <c r="D222" i="15"/>
  <c r="AM39" i="15"/>
  <c r="AM82" i="15"/>
  <c r="AM169" i="15"/>
  <c r="AL39" i="15"/>
  <c r="AL82" i="15"/>
  <c r="AJ145" i="15"/>
  <c r="AJ92" i="15"/>
  <c r="AF24" i="16"/>
  <c r="AF25" i="16"/>
  <c r="AD8" i="16"/>
  <c r="AF17" i="16"/>
  <c r="AF18" i="16"/>
  <c r="AL41" i="15"/>
  <c r="AL84" i="15"/>
  <c r="AN33" i="16"/>
  <c r="AJ24" i="16"/>
  <c r="AJ25" i="16"/>
  <c r="AH8" i="16"/>
  <c r="AJ16" i="16"/>
  <c r="AM92" i="15"/>
  <c r="AM145" i="15"/>
  <c r="AM100" i="1"/>
  <c r="AM135" i="1"/>
  <c r="AJ24" i="15"/>
  <c r="AJ67" i="15"/>
  <c r="AM102" i="1"/>
  <c r="AM137" i="1"/>
  <c r="AJ26" i="15"/>
  <c r="AJ69" i="15"/>
  <c r="AM101" i="1"/>
  <c r="AM136" i="1"/>
  <c r="AJ25" i="15"/>
  <c r="AJ68" i="15"/>
  <c r="AM99" i="1"/>
  <c r="AM134" i="1"/>
  <c r="AJ23" i="15"/>
  <c r="AJ66" i="15"/>
  <c r="AM40" i="1"/>
  <c r="AL104" i="15"/>
  <c r="AL157" i="15"/>
  <c r="AG34" i="8"/>
  <c r="AG41" i="8"/>
  <c r="AO24" i="16"/>
  <c r="AO25" i="16"/>
  <c r="AM8" i="16"/>
  <c r="AM162" i="15"/>
  <c r="AM197" i="15"/>
  <c r="AM224" i="15"/>
  <c r="AM109" i="15"/>
  <c r="AN109" i="15"/>
  <c r="AN162" i="15"/>
  <c r="AO26" i="1"/>
  <c r="AO81" i="1"/>
  <c r="AO82" i="1"/>
  <c r="AO117" i="1"/>
  <c r="AL6" i="15"/>
  <c r="AL49" i="15"/>
  <c r="AK36" i="15"/>
  <c r="AK79" i="15"/>
  <c r="AL36" i="15"/>
  <c r="AL79" i="15"/>
  <c r="AP92" i="1"/>
  <c r="AP127" i="1"/>
  <c r="AM16" i="15"/>
  <c r="AM59" i="15"/>
  <c r="AP38" i="1"/>
  <c r="AP94" i="1"/>
  <c r="AP129" i="1"/>
  <c r="AM18" i="15"/>
  <c r="AM61" i="15"/>
  <c r="O224" i="15"/>
  <c r="W224" i="15"/>
  <c r="W205" i="15"/>
  <c r="W202" i="15"/>
  <c r="AJ178" i="15"/>
  <c r="AJ190" i="15"/>
  <c r="AJ217" i="15"/>
  <c r="AQ46" i="1"/>
  <c r="AQ117" i="1"/>
  <c r="AN6" i="15"/>
  <c r="AN49" i="15"/>
  <c r="AQ26" i="8"/>
  <c r="AM17" i="16"/>
  <c r="O212" i="15"/>
  <c r="AA227" i="15"/>
  <c r="AL24" i="16"/>
  <c r="AG227" i="15"/>
  <c r="AN126" i="15"/>
  <c r="AN179" i="15"/>
  <c r="AN191" i="15"/>
  <c r="F211" i="15"/>
  <c r="AK21" i="7"/>
  <c r="AK22" i="7"/>
  <c r="AK28" i="7"/>
  <c r="AK23" i="7"/>
  <c r="AH210" i="15"/>
  <c r="AH201" i="15"/>
  <c r="AH228" i="15"/>
  <c r="F24" i="16"/>
  <c r="AM16" i="16"/>
  <c r="AM144" i="15"/>
  <c r="AM183" i="15"/>
  <c r="AM91" i="15"/>
  <c r="A62" i="3"/>
  <c r="AM24" i="16"/>
  <c r="AK127" i="15"/>
  <c r="AN82" i="1"/>
  <c r="AN117" i="1"/>
  <c r="AK6" i="15"/>
  <c r="AK49" i="15"/>
  <c r="AN26" i="1"/>
  <c r="AN81" i="1"/>
  <c r="AQ101" i="1"/>
  <c r="AQ136" i="1"/>
  <c r="AN25" i="15"/>
  <c r="AN68" i="15"/>
  <c r="AQ126" i="1"/>
  <c r="AN15" i="15"/>
  <c r="AN58" i="15"/>
  <c r="AL25" i="16"/>
  <c r="U28" i="16"/>
  <c r="Q228" i="15"/>
  <c r="Q26" i="4"/>
  <c r="Y202" i="15"/>
  <c r="Y229" i="15"/>
  <c r="AM42" i="15"/>
  <c r="AM85" i="15"/>
  <c r="AQ29" i="8"/>
  <c r="AI33" i="16"/>
  <c r="D8" i="16"/>
  <c r="M26" i="4"/>
  <c r="S25" i="16"/>
  <c r="Q8" i="16"/>
  <c r="AK24" i="16"/>
  <c r="G26" i="4"/>
  <c r="AQ6" i="1"/>
  <c r="AQ27" i="1"/>
  <c r="AN168" i="15"/>
  <c r="AN115" i="15"/>
  <c r="AK17" i="16"/>
  <c r="AK18" i="16"/>
  <c r="AI8" i="16"/>
  <c r="AK16" i="16"/>
  <c r="V223" i="15"/>
  <c r="AC28" i="16"/>
  <c r="AG20" i="8"/>
  <c r="AG36" i="8"/>
  <c r="AO40" i="1"/>
  <c r="AO100" i="1"/>
  <c r="AO135" i="1"/>
  <c r="AL24" i="15"/>
  <c r="AL67" i="15"/>
  <c r="AO102" i="1"/>
  <c r="AO137" i="1"/>
  <c r="AL26" i="15"/>
  <c r="AL69" i="15"/>
  <c r="AO101" i="1"/>
  <c r="AO136" i="1"/>
  <c r="AL25" i="15"/>
  <c r="AL68" i="15"/>
  <c r="V228" i="15"/>
  <c r="AJ37" i="15"/>
  <c r="AJ80" i="15"/>
  <c r="AH21" i="8"/>
  <c r="AH37" i="8"/>
  <c r="AH7" i="8"/>
  <c r="AI27" i="16"/>
  <c r="U8" i="16"/>
  <c r="S24" i="16"/>
  <c r="AG28" i="16"/>
  <c r="X221" i="15"/>
  <c r="X200" i="15"/>
  <c r="AM177" i="15"/>
  <c r="AM189" i="15"/>
  <c r="AM216" i="15"/>
  <c r="AM124" i="15"/>
  <c r="W25" i="16"/>
  <c r="AK177" i="15"/>
  <c r="AK189" i="15"/>
  <c r="AK216" i="15"/>
  <c r="AK123" i="15"/>
  <c r="AD223" i="15"/>
  <c r="AN155" i="15"/>
  <c r="AN102" i="15"/>
  <c r="AP104" i="1"/>
  <c r="AP139" i="1"/>
  <c r="AM28" i="15"/>
  <c r="AM71" i="15"/>
  <c r="Y210" i="15"/>
  <c r="AA201" i="15"/>
  <c r="AO11" i="6"/>
  <c r="AO32" i="6"/>
  <c r="S16" i="16"/>
  <c r="AH25" i="16"/>
  <c r="AM211" i="15"/>
  <c r="I210" i="15"/>
  <c r="I201" i="15"/>
  <c r="AJ122" i="15"/>
  <c r="AJ175" i="15"/>
  <c r="AJ187" i="15"/>
  <c r="AJ214" i="15"/>
  <c r="AL126" i="15"/>
  <c r="AL179" i="15"/>
  <c r="AL191" i="15"/>
  <c r="AF8" i="16"/>
  <c r="AH16" i="16"/>
  <c r="X203" i="15"/>
  <c r="X230" i="15"/>
  <c r="X225" i="15"/>
  <c r="AP103" i="1"/>
  <c r="AP138" i="1"/>
  <c r="AM27" i="15"/>
  <c r="AM70" i="15"/>
  <c r="AM180" i="15"/>
  <c r="AM192" i="15"/>
  <c r="AM219" i="15"/>
  <c r="AM127" i="15"/>
  <c r="AF7" i="8"/>
  <c r="AJ8" i="16"/>
  <c r="AL17" i="16"/>
  <c r="AL18" i="16"/>
  <c r="J24" i="16"/>
  <c r="J27" i="16"/>
  <c r="AN128" i="15"/>
  <c r="AN181" i="15"/>
  <c r="AN193" i="15"/>
  <c r="AN220" i="15"/>
  <c r="AJ42" i="15"/>
  <c r="AJ85" i="15"/>
  <c r="AF41" i="8"/>
  <c r="AF20" i="8"/>
  <c r="AF36" i="8"/>
  <c r="E26" i="6"/>
  <c r="J25" i="16"/>
  <c r="J28" i="16"/>
  <c r="H28" i="16"/>
  <c r="Y200" i="15"/>
  <c r="P209" i="15"/>
  <c r="P200" i="15"/>
  <c r="P26" i="4"/>
  <c r="AI26" i="4"/>
  <c r="AI230" i="15"/>
  <c r="O209" i="15"/>
  <c r="AJ42" i="8"/>
  <c r="AM164" i="15"/>
  <c r="AM111" i="15"/>
  <c r="Y26" i="4"/>
  <c r="AQ7" i="1"/>
  <c r="AQ28" i="1"/>
  <c r="AN212" i="15"/>
  <c r="AJ218" i="15"/>
  <c r="AL128" i="15"/>
  <c r="AL181" i="15"/>
  <c r="AL193" i="15"/>
  <c r="AL220" i="15"/>
  <c r="AN177" i="15"/>
  <c r="AN189" i="15"/>
  <c r="AN216" i="15"/>
  <c r="AN124" i="15"/>
  <c r="AL102" i="15"/>
  <c r="AL155" i="15"/>
  <c r="AK174" i="15"/>
  <c r="AK186" i="15"/>
  <c r="AK213" i="15"/>
  <c r="AK121" i="15"/>
  <c r="AF212" i="15"/>
  <c r="AM34" i="6"/>
  <c r="AC28" i="7"/>
  <c r="AC21" i="7"/>
  <c r="AC23" i="7"/>
  <c r="AC22" i="7"/>
  <c r="AH209" i="15"/>
  <c r="AH200" i="15"/>
  <c r="AG17" i="6"/>
  <c r="AG36" i="6"/>
  <c r="AG7" i="6"/>
  <c r="AF22" i="7"/>
  <c r="AF23" i="7"/>
  <c r="AF21" i="7"/>
  <c r="AF28" i="7"/>
  <c r="AL121" i="15"/>
  <c r="AL174" i="15"/>
  <c r="AL186" i="15"/>
  <c r="AL213" i="15"/>
  <c r="U210" i="15"/>
  <c r="U201" i="15"/>
  <c r="U228" i="15"/>
  <c r="AH14" i="6"/>
  <c r="AH36" i="6"/>
  <c r="AG14" i="6"/>
  <c r="AN7" i="8"/>
  <c r="AN18" i="8"/>
  <c r="AN34" i="6"/>
  <c r="AN14" i="6"/>
  <c r="AP105" i="1"/>
  <c r="AP140" i="1"/>
  <c r="AM29" i="15"/>
  <c r="AM72" i="15"/>
  <c r="AP41" i="1"/>
  <c r="AK155" i="15"/>
  <c r="AK102" i="15"/>
  <c r="AL34" i="8"/>
  <c r="AL41" i="8"/>
  <c r="U200" i="15"/>
  <c r="E200" i="15"/>
  <c r="AN102" i="1"/>
  <c r="AN137" i="1"/>
  <c r="AK26" i="15"/>
  <c r="AK69" i="15"/>
  <c r="AN100" i="1"/>
  <c r="AN135" i="1"/>
  <c r="AK24" i="15"/>
  <c r="AK67" i="15"/>
  <c r="AN101" i="1"/>
  <c r="AN136" i="1"/>
  <c r="AK25" i="15"/>
  <c r="AK68" i="15"/>
  <c r="AN40" i="1"/>
  <c r="AN99" i="1"/>
  <c r="AK200" i="15"/>
  <c r="AM13" i="8"/>
  <c r="AM34" i="8"/>
  <c r="AH13" i="8"/>
  <c r="AH34" i="8"/>
  <c r="AK156" i="15"/>
  <c r="AK103" i="15"/>
  <c r="AJ38" i="15"/>
  <c r="AJ81" i="15"/>
  <c r="AG205" i="15"/>
  <c r="AH225" i="15"/>
  <c r="D227" i="15"/>
  <c r="G14" i="8"/>
  <c r="G13" i="8"/>
  <c r="G34" i="8"/>
  <c r="AL162" i="15"/>
  <c r="AJ41" i="15"/>
  <c r="AJ84" i="15"/>
  <c r="X26" i="4"/>
  <c r="AN114" i="15"/>
  <c r="AN167" i="15"/>
  <c r="W26" i="4"/>
  <c r="AN25" i="16"/>
  <c r="AN24" i="16"/>
  <c r="AN27" i="16"/>
  <c r="AN17" i="16"/>
  <c r="AN18" i="16"/>
  <c r="AN16" i="16"/>
  <c r="AE211" i="15"/>
  <c r="J210" i="15"/>
  <c r="X223" i="15"/>
  <c r="X202" i="15"/>
  <c r="X229" i="15"/>
  <c r="K203" i="15"/>
  <c r="K230" i="15"/>
  <c r="K212" i="15"/>
  <c r="AN174" i="15"/>
  <c r="AN186" i="15"/>
  <c r="AN213" i="15"/>
  <c r="AN121" i="15"/>
  <c r="AN227" i="15"/>
  <c r="AO91" i="1"/>
  <c r="AO93" i="1"/>
  <c r="AO128" i="1"/>
  <c r="AL17" i="15"/>
  <c r="AL60" i="15"/>
  <c r="AJ41" i="8"/>
  <c r="N214" i="15"/>
  <c r="F227" i="15"/>
  <c r="L200" i="15"/>
  <c r="S203" i="15"/>
  <c r="S230" i="15"/>
  <c r="AH42" i="8"/>
  <c r="AK11" i="6"/>
  <c r="AK32" i="6"/>
  <c r="AM92" i="1"/>
  <c r="AM127" i="1"/>
  <c r="AJ16" i="15"/>
  <c r="AJ59" i="15"/>
  <c r="AM93" i="1"/>
  <c r="AM128" i="1"/>
  <c r="AJ17" i="15"/>
  <c r="AJ60" i="15"/>
  <c r="AM38" i="1"/>
  <c r="AM91" i="1"/>
  <c r="AM94" i="1"/>
  <c r="AM129" i="1"/>
  <c r="AJ18" i="15"/>
  <c r="AJ61" i="15"/>
  <c r="AC228" i="15"/>
  <c r="AH32" i="6"/>
  <c r="AH11" i="6"/>
  <c r="S227" i="15"/>
  <c r="AB26" i="4"/>
  <c r="AH41" i="8"/>
  <c r="AJ174" i="15"/>
  <c r="AJ186" i="15"/>
  <c r="AJ213" i="15"/>
  <c r="AJ121" i="15"/>
  <c r="AE201" i="15"/>
  <c r="AE228" i="15"/>
  <c r="AE222" i="15"/>
  <c r="AJ91" i="15"/>
  <c r="AJ144" i="15"/>
  <c r="AJ183" i="15"/>
  <c r="AN122" i="15"/>
  <c r="AN175" i="15"/>
  <c r="AN187" i="15"/>
  <c r="AN214" i="15"/>
  <c r="Z211" i="15"/>
  <c r="AL28" i="7"/>
  <c r="AL23" i="7"/>
  <c r="AL22" i="7"/>
  <c r="AL21" i="7"/>
  <c r="X174" i="15"/>
  <c r="X186" i="15"/>
  <c r="X121" i="15"/>
  <c r="AG175" i="15"/>
  <c r="AG187" i="15"/>
  <c r="AG214" i="15"/>
  <c r="AG122" i="15"/>
  <c r="T178" i="15"/>
  <c r="T190" i="15"/>
  <c r="T217" i="15"/>
  <c r="T125" i="15"/>
  <c r="AC179" i="15"/>
  <c r="AC191" i="15"/>
  <c r="AC126" i="15"/>
  <c r="H181" i="15"/>
  <c r="H193" i="15"/>
  <c r="H128" i="15"/>
  <c r="R147" i="15"/>
  <c r="R94" i="15"/>
  <c r="V148" i="15"/>
  <c r="V185" i="15"/>
  <c r="V95" i="15"/>
  <c r="Y149" i="15"/>
  <c r="Y185" i="15"/>
  <c r="Y96" i="15"/>
  <c r="K155" i="15"/>
  <c r="K195" i="15"/>
  <c r="K102" i="15"/>
  <c r="AI158" i="15"/>
  <c r="AI196" i="15"/>
  <c r="AI105" i="15"/>
  <c r="X205" i="15"/>
  <c r="AQ41" i="1"/>
  <c r="AK212" i="15"/>
  <c r="X30" i="8"/>
  <c r="W21" i="8"/>
  <c r="W37" i="8"/>
  <c r="AL17" i="6"/>
  <c r="AL36" i="6"/>
  <c r="B102" i="1"/>
  <c r="E137" i="1"/>
  <c r="B26" i="15"/>
  <c r="B69" i="15"/>
  <c r="E136" i="1"/>
  <c r="B25" i="15"/>
  <c r="B68" i="15"/>
  <c r="AE46" i="1"/>
  <c r="AB89" i="15"/>
  <c r="H27" i="8"/>
  <c r="AQ27" i="8"/>
  <c r="AJ30" i="8"/>
  <c r="AI21" i="8"/>
  <c r="AI37" i="8"/>
  <c r="B173" i="15"/>
  <c r="B120" i="15"/>
  <c r="E89" i="15"/>
  <c r="S69" i="5"/>
  <c r="S104" i="5"/>
  <c r="P116" i="15"/>
  <c r="AO69" i="5"/>
  <c r="AO104" i="5"/>
  <c r="AE69" i="5"/>
  <c r="AE104" i="5"/>
  <c r="AB116" i="15"/>
  <c r="J69" i="5"/>
  <c r="J104" i="5"/>
  <c r="G116" i="15"/>
  <c r="Q69" i="5"/>
  <c r="Q104" i="5"/>
  <c r="N116" i="15"/>
  <c r="AQ69" i="5"/>
  <c r="AQ104" i="5"/>
  <c r="AN116" i="15"/>
  <c r="U69" i="5"/>
  <c r="U104" i="5"/>
  <c r="R116" i="15"/>
  <c r="P69" i="5"/>
  <c r="P104" i="5"/>
  <c r="M116" i="15"/>
  <c r="Z69" i="5"/>
  <c r="Z104" i="5"/>
  <c r="W116" i="15"/>
  <c r="T69" i="5"/>
  <c r="T104" i="5"/>
  <c r="Q116" i="15"/>
  <c r="K69" i="5"/>
  <c r="K104" i="5"/>
  <c r="H116" i="15"/>
  <c r="Y69" i="5"/>
  <c r="Y104" i="5"/>
  <c r="V116" i="15"/>
  <c r="W69" i="5"/>
  <c r="W104" i="5"/>
  <c r="T116" i="15"/>
  <c r="AL69" i="5"/>
  <c r="AL104" i="5"/>
  <c r="AI116" i="15"/>
  <c r="AI69" i="5"/>
  <c r="AI104" i="5"/>
  <c r="AF116" i="15"/>
  <c r="G69" i="5"/>
  <c r="G104" i="5"/>
  <c r="D116" i="15"/>
  <c r="AA69" i="5"/>
  <c r="AA104" i="5"/>
  <c r="X116" i="15"/>
  <c r="R69" i="5"/>
  <c r="R104" i="5"/>
  <c r="O116" i="15"/>
  <c r="AM69" i="5"/>
  <c r="AM104" i="5"/>
  <c r="AJ116" i="15"/>
  <c r="L69" i="5"/>
  <c r="L104" i="5"/>
  <c r="I116" i="15"/>
  <c r="V69" i="5"/>
  <c r="V104" i="5"/>
  <c r="S116" i="15"/>
  <c r="AG69" i="5"/>
  <c r="AG104" i="5"/>
  <c r="AD116" i="15"/>
  <c r="AN69" i="5"/>
  <c r="AN104" i="5"/>
  <c r="AK69" i="5"/>
  <c r="AK104" i="5"/>
  <c r="AH116" i="15"/>
  <c r="O69" i="5"/>
  <c r="O104" i="5"/>
  <c r="L116" i="15"/>
  <c r="AD69" i="5"/>
  <c r="AD104" i="5"/>
  <c r="AA116" i="15"/>
  <c r="AC69" i="5"/>
  <c r="AC104" i="5"/>
  <c r="Z116" i="15"/>
  <c r="N69" i="5"/>
  <c r="N104" i="5"/>
  <c r="K116" i="15"/>
  <c r="AF69" i="5"/>
  <c r="AF104" i="5"/>
  <c r="AC116" i="15"/>
  <c r="AJ69" i="5"/>
  <c r="AJ104" i="5"/>
  <c r="AG116" i="15"/>
  <c r="M69" i="5"/>
  <c r="M104" i="5"/>
  <c r="J116" i="15"/>
  <c r="I69" i="5"/>
  <c r="I104" i="5"/>
  <c r="F116" i="15"/>
  <c r="AP69" i="5"/>
  <c r="AP104" i="5"/>
  <c r="AM116" i="15"/>
  <c r="X69" i="5"/>
  <c r="X104" i="5"/>
  <c r="U116" i="15"/>
  <c r="B156" i="15"/>
  <c r="B103" i="15"/>
  <c r="R200" i="15"/>
  <c r="AG35" i="6"/>
  <c r="U89" i="15"/>
  <c r="D26" i="8"/>
  <c r="AG201" i="15"/>
  <c r="AG228" i="15"/>
  <c r="AD203" i="15"/>
  <c r="AD230" i="15"/>
  <c r="F222" i="15"/>
  <c r="AF211" i="15"/>
  <c r="V222" i="15"/>
  <c r="AQ93" i="1"/>
  <c r="AQ128" i="1"/>
  <c r="AN17" i="15"/>
  <c r="AN60" i="15"/>
  <c r="AG224" i="15"/>
  <c r="AH27" i="8"/>
  <c r="AG18" i="8"/>
  <c r="G15" i="8"/>
  <c r="AF210" i="15"/>
  <c r="AN22" i="7"/>
  <c r="AN23" i="7"/>
  <c r="AN28" i="7"/>
  <c r="AN21" i="7"/>
  <c r="E64" i="1"/>
  <c r="C144" i="15"/>
  <c r="C91" i="15"/>
  <c r="F90" i="15"/>
  <c r="I46" i="1"/>
  <c r="AJ7" i="8"/>
  <c r="AN14" i="8"/>
  <c r="AN13" i="8"/>
  <c r="AN34" i="8"/>
  <c r="AH8" i="8"/>
  <c r="B176" i="15"/>
  <c r="B123" i="15"/>
  <c r="AK16" i="6"/>
  <c r="B168" i="15"/>
  <c r="B115" i="15"/>
  <c r="O53" i="5"/>
  <c r="O88" i="5"/>
  <c r="L100" i="15"/>
  <c r="N53" i="5"/>
  <c r="N88" i="5"/>
  <c r="K100" i="15"/>
  <c r="AH53" i="5"/>
  <c r="AH88" i="5"/>
  <c r="AE100" i="15"/>
  <c r="AO53" i="5"/>
  <c r="AO88" i="5"/>
  <c r="AL100" i="15"/>
  <c r="U53" i="5"/>
  <c r="U88" i="5"/>
  <c r="R100" i="15"/>
  <c r="AC53" i="5"/>
  <c r="AC88" i="5"/>
  <c r="Z100" i="15"/>
  <c r="K53" i="5"/>
  <c r="K88" i="5"/>
  <c r="H100" i="15"/>
  <c r="W53" i="5"/>
  <c r="W88" i="5"/>
  <c r="T100" i="15"/>
  <c r="I53" i="5"/>
  <c r="I88" i="5"/>
  <c r="F100" i="15"/>
  <c r="Y53" i="5"/>
  <c r="Y88" i="5"/>
  <c r="V100" i="15"/>
  <c r="AB53" i="5"/>
  <c r="AB88" i="5"/>
  <c r="Y100" i="15"/>
  <c r="P53" i="5"/>
  <c r="P88" i="5"/>
  <c r="M100" i="15"/>
  <c r="Q53" i="5"/>
  <c r="Q88" i="5"/>
  <c r="N100" i="15"/>
  <c r="T53" i="5"/>
  <c r="T88" i="5"/>
  <c r="Q100" i="15"/>
  <c r="M53" i="5"/>
  <c r="M88" i="5"/>
  <c r="J100" i="15"/>
  <c r="AQ53" i="5"/>
  <c r="AQ88" i="5"/>
  <c r="AN100" i="15"/>
  <c r="Z53" i="5"/>
  <c r="Z88" i="5"/>
  <c r="W100" i="15"/>
  <c r="G53" i="5"/>
  <c r="G88" i="5"/>
  <c r="D100" i="15"/>
  <c r="V53" i="5"/>
  <c r="V88" i="5"/>
  <c r="S100" i="15"/>
  <c r="AF53" i="5"/>
  <c r="AF88" i="5"/>
  <c r="AJ53" i="5"/>
  <c r="AJ88" i="5"/>
  <c r="AG100" i="15"/>
  <c r="AK53" i="5"/>
  <c r="AK88" i="5"/>
  <c r="AH100" i="15"/>
  <c r="V90" i="15"/>
  <c r="AJ25" i="8"/>
  <c r="AI14" i="8"/>
  <c r="AI13" i="8"/>
  <c r="AI34" i="8"/>
  <c r="B157" i="15"/>
  <c r="B104" i="15"/>
  <c r="X25" i="8"/>
  <c r="W14" i="8"/>
  <c r="W13" i="8"/>
  <c r="AJ36" i="6"/>
  <c r="B155" i="15"/>
  <c r="B102" i="15"/>
  <c r="AM16" i="6"/>
  <c r="AM35" i="6"/>
  <c r="C39" i="15"/>
  <c r="C82" i="15"/>
  <c r="F66" i="1"/>
  <c r="AI29" i="8"/>
  <c r="D29" i="8"/>
  <c r="H203" i="15"/>
  <c r="H230" i="15"/>
  <c r="AF8" i="8"/>
  <c r="AI18" i="8"/>
  <c r="G7" i="8"/>
  <c r="D199" i="15"/>
  <c r="D226" i="15"/>
  <c r="B40" i="15"/>
  <c r="B83" i="15"/>
  <c r="E67" i="1"/>
  <c r="AF227" i="15"/>
  <c r="B154" i="15"/>
  <c r="B101" i="15"/>
  <c r="AG5" i="6"/>
  <c r="AK7" i="8"/>
  <c r="A94" i="1"/>
  <c r="F128" i="1"/>
  <c r="C17" i="15"/>
  <c r="C60" i="15"/>
  <c r="AI21" i="7"/>
  <c r="AG5" i="7"/>
  <c r="AG4" i="7"/>
  <c r="AG14" i="7"/>
  <c r="AG21" i="7"/>
  <c r="H89" i="15"/>
  <c r="AM19" i="8"/>
  <c r="X28" i="8"/>
  <c r="AQ28" i="8"/>
  <c r="AI23" i="7"/>
  <c r="AK19" i="8"/>
  <c r="G4" i="8"/>
  <c r="AE53" i="5"/>
  <c r="AE88" i="5"/>
  <c r="AB100" i="15"/>
  <c r="AI22" i="7"/>
  <c r="E36" i="1"/>
  <c r="AU36" i="1"/>
  <c r="H53" i="5"/>
  <c r="H88" i="5"/>
  <c r="E100" i="15"/>
  <c r="E25" i="6"/>
  <c r="G18" i="8"/>
  <c r="AM8" i="8"/>
  <c r="AM212" i="15"/>
  <c r="AF19" i="8"/>
  <c r="AL53" i="5"/>
  <c r="AL88" i="5"/>
  <c r="AI100" i="15"/>
  <c r="K205" i="15"/>
  <c r="W227" i="15"/>
  <c r="AI17" i="6"/>
  <c r="AI36" i="6"/>
  <c r="AG52" i="5"/>
  <c r="AG87" i="5"/>
  <c r="AI52" i="5"/>
  <c r="AI87" i="5"/>
  <c r="AK52" i="5"/>
  <c r="AK87" i="5"/>
  <c r="AH99" i="15"/>
  <c r="I52" i="5"/>
  <c r="I87" i="5"/>
  <c r="G52" i="5"/>
  <c r="G87" i="5"/>
  <c r="M52" i="5"/>
  <c r="M87" i="5"/>
  <c r="AH52" i="5"/>
  <c r="AH87" i="5"/>
  <c r="H52" i="5"/>
  <c r="H87" i="5"/>
  <c r="O52" i="5"/>
  <c r="O87" i="5"/>
  <c r="P52" i="5"/>
  <c r="P87" i="5"/>
  <c r="M99" i="15"/>
  <c r="J52" i="5"/>
  <c r="J87" i="5"/>
  <c r="AA52" i="5"/>
  <c r="AA87" i="5"/>
  <c r="T52" i="5"/>
  <c r="T87" i="5"/>
  <c r="AN52" i="5"/>
  <c r="AN87" i="5"/>
  <c r="AK99" i="15"/>
  <c r="AP52" i="5"/>
  <c r="AP87" i="5"/>
  <c r="AB52" i="5"/>
  <c r="AB87" i="5"/>
  <c r="AL52" i="5"/>
  <c r="AL87" i="5"/>
  <c r="AD52" i="5"/>
  <c r="AD87" i="5"/>
  <c r="AQ52" i="5"/>
  <c r="AQ87" i="5"/>
  <c r="AN99" i="15"/>
  <c r="S52" i="5"/>
  <c r="S87" i="5"/>
  <c r="P99" i="15"/>
  <c r="Y52" i="5"/>
  <c r="Y87" i="5"/>
  <c r="AE52" i="5"/>
  <c r="AE87" i="5"/>
  <c r="AC52" i="5"/>
  <c r="AC87" i="5"/>
  <c r="L52" i="5"/>
  <c r="L87" i="5"/>
  <c r="AO52" i="5"/>
  <c r="AO87" i="5"/>
  <c r="AL99" i="15"/>
  <c r="V52" i="5"/>
  <c r="V87" i="5"/>
  <c r="R52" i="5"/>
  <c r="R87" i="5"/>
  <c r="O99" i="15"/>
  <c r="N52" i="5"/>
  <c r="N87" i="5"/>
  <c r="AM52" i="5"/>
  <c r="AM87" i="5"/>
  <c r="AJ99" i="15"/>
  <c r="K52" i="5"/>
  <c r="K87" i="5"/>
  <c r="Q52" i="5"/>
  <c r="Q87" i="5"/>
  <c r="W52" i="5"/>
  <c r="W87" i="5"/>
  <c r="U52" i="5"/>
  <c r="U87" i="5"/>
  <c r="Z52" i="5"/>
  <c r="Z87" i="5"/>
  <c r="X52" i="5"/>
  <c r="X87" i="5"/>
  <c r="AJ52" i="5"/>
  <c r="AJ87" i="5"/>
  <c r="AI7" i="8"/>
  <c r="R184" i="15"/>
  <c r="B149" i="15"/>
  <c r="B96" i="15"/>
  <c r="AM4" i="7"/>
  <c r="AM14" i="7"/>
  <c r="B161" i="15"/>
  <c r="B108" i="15"/>
  <c r="O201" i="15"/>
  <c r="O228" i="15"/>
  <c r="AL18" i="8"/>
  <c r="G23" i="7"/>
  <c r="AI4" i="6"/>
  <c r="AI12" i="6"/>
  <c r="AG89" i="15"/>
  <c r="AA225" i="15"/>
  <c r="G22" i="7"/>
  <c r="AE151" i="15"/>
  <c r="AK18" i="8"/>
  <c r="X90" i="15"/>
  <c r="S53" i="5"/>
  <c r="S88" i="5"/>
  <c r="P100" i="15"/>
  <c r="AK21" i="8"/>
  <c r="AK37" i="8"/>
  <c r="Y121" i="15"/>
  <c r="Y174" i="15"/>
  <c r="Y186" i="15"/>
  <c r="Y213" i="15"/>
  <c r="AA55" i="5"/>
  <c r="AA90" i="5"/>
  <c r="X102" i="15"/>
  <c r="S199" i="15"/>
  <c r="S205" i="15"/>
  <c r="AI15" i="6"/>
  <c r="AE194" i="15"/>
  <c r="AE205" i="15"/>
  <c r="F64" i="1"/>
  <c r="F63" i="1"/>
  <c r="O65" i="5"/>
  <c r="O100" i="5"/>
  <c r="L112" i="15"/>
  <c r="AM64" i="5"/>
  <c r="AM99" i="5"/>
  <c r="AF120" i="15"/>
  <c r="AF173" i="15"/>
  <c r="AF199" i="15"/>
  <c r="C176" i="15"/>
  <c r="C123" i="15"/>
  <c r="AU38" i="1"/>
  <c r="H209" i="15"/>
  <c r="H196" i="15"/>
  <c r="K68" i="5"/>
  <c r="K103" i="5"/>
  <c r="H115" i="15"/>
  <c r="J68" i="5"/>
  <c r="J103" i="5"/>
  <c r="G115" i="15"/>
  <c r="AF68" i="5"/>
  <c r="AF103" i="5"/>
  <c r="AC115" i="15"/>
  <c r="AH68" i="5"/>
  <c r="AH103" i="5"/>
  <c r="AE115" i="15"/>
  <c r="X68" i="5"/>
  <c r="X103" i="5"/>
  <c r="U115" i="15"/>
  <c r="AD68" i="5"/>
  <c r="AD103" i="5"/>
  <c r="AA115" i="15"/>
  <c r="H68" i="5"/>
  <c r="H103" i="5"/>
  <c r="E115" i="15"/>
  <c r="U68" i="5"/>
  <c r="U103" i="5"/>
  <c r="R115" i="15"/>
  <c r="AM68" i="5"/>
  <c r="AM103" i="5"/>
  <c r="AJ115" i="15"/>
  <c r="AG68" i="5"/>
  <c r="AG103" i="5"/>
  <c r="AD115" i="15"/>
  <c r="AE68" i="5"/>
  <c r="AE103" i="5"/>
  <c r="AB115" i="15"/>
  <c r="Q68" i="5"/>
  <c r="Q103" i="5"/>
  <c r="N115" i="15"/>
  <c r="AA196" i="15"/>
  <c r="R215" i="15"/>
  <c r="F65" i="1"/>
  <c r="AN26" i="6"/>
  <c r="AA170" i="15"/>
  <c r="M183" i="15"/>
  <c r="AE170" i="15"/>
  <c r="AE199" i="15"/>
  <c r="AE226" i="15"/>
  <c r="AK172" i="15"/>
  <c r="AK199" i="15"/>
  <c r="AK226" i="15"/>
  <c r="AJ29" i="8"/>
  <c r="AI20" i="8"/>
  <c r="AI36" i="8"/>
  <c r="T68" i="5"/>
  <c r="T103" i="5"/>
  <c r="Q115" i="15"/>
  <c r="AM43" i="5"/>
  <c r="AM78" i="5"/>
  <c r="AJ90" i="15"/>
  <c r="S43" i="5"/>
  <c r="S78" i="5"/>
  <c r="W43" i="5"/>
  <c r="W78" i="5"/>
  <c r="O43" i="5"/>
  <c r="O78" i="5"/>
  <c r="AP43" i="5"/>
  <c r="AP78" i="5"/>
  <c r="AP46" i="1"/>
  <c r="AD43" i="5"/>
  <c r="AD78" i="5"/>
  <c r="Z43" i="5"/>
  <c r="Z78" i="5"/>
  <c r="N43" i="5"/>
  <c r="N78" i="5"/>
  <c r="R43" i="5"/>
  <c r="R78" i="5"/>
  <c r="AK43" i="5"/>
  <c r="AK78" i="5"/>
  <c r="J43" i="5"/>
  <c r="J78" i="5"/>
  <c r="AC43" i="5"/>
  <c r="AC78" i="5"/>
  <c r="Q199" i="15"/>
  <c r="AL106" i="15"/>
  <c r="AI170" i="15"/>
  <c r="AI199" i="15"/>
  <c r="AI226" i="15"/>
  <c r="D173" i="15"/>
  <c r="F68" i="1"/>
  <c r="L47" i="5"/>
  <c r="L82" i="5"/>
  <c r="AK47" i="5"/>
  <c r="AK82" i="5"/>
  <c r="AH94" i="15"/>
  <c r="AF47" i="5"/>
  <c r="AF82" i="5"/>
  <c r="AC47" i="5"/>
  <c r="AC82" i="5"/>
  <c r="Z94" i="15"/>
  <c r="V47" i="5"/>
  <c r="V82" i="5"/>
  <c r="S94" i="15"/>
  <c r="M47" i="5"/>
  <c r="M82" i="5"/>
  <c r="J94" i="15"/>
  <c r="AP47" i="5"/>
  <c r="AP82" i="5"/>
  <c r="AM94" i="15"/>
  <c r="AG47" i="5"/>
  <c r="AG82" i="5"/>
  <c r="T47" i="5"/>
  <c r="T82" i="5"/>
  <c r="Q94" i="15"/>
  <c r="Y47" i="5"/>
  <c r="Y82" i="5"/>
  <c r="V94" i="15"/>
  <c r="J47" i="5"/>
  <c r="J82" i="5"/>
  <c r="G94" i="15"/>
  <c r="Q47" i="5"/>
  <c r="Q82" i="5"/>
  <c r="AN47" i="5"/>
  <c r="AN82" i="5"/>
  <c r="AK94" i="15"/>
  <c r="AI7" i="6"/>
  <c r="C35" i="15"/>
  <c r="C78" i="15"/>
  <c r="F62" i="1"/>
  <c r="E114" i="15"/>
  <c r="S51" i="5"/>
  <c r="S86" i="5"/>
  <c r="AN51" i="5"/>
  <c r="AN86" i="5"/>
  <c r="AK98" i="15"/>
  <c r="R51" i="5"/>
  <c r="R86" i="5"/>
  <c r="B90" i="15"/>
  <c r="A13" i="1"/>
  <c r="G55" i="5"/>
  <c r="G90" i="5"/>
  <c r="D102" i="15"/>
  <c r="AP55" i="5"/>
  <c r="AP90" i="5"/>
  <c r="U64" i="5"/>
  <c r="U99" i="5"/>
  <c r="R111" i="15"/>
  <c r="AJ63" i="5"/>
  <c r="AJ98" i="5"/>
  <c r="AG110" i="15"/>
  <c r="AN63" i="5"/>
  <c r="AN98" i="5"/>
  <c r="W47" i="5"/>
  <c r="W82" i="5"/>
  <c r="T94" i="15"/>
  <c r="AJ43" i="5"/>
  <c r="AJ78" i="5"/>
  <c r="AG90" i="15"/>
  <c r="N68" i="5"/>
  <c r="N103" i="5"/>
  <c r="K115" i="15"/>
  <c r="O68" i="5"/>
  <c r="O103" i="5"/>
  <c r="L115" i="15"/>
  <c r="B35" i="15"/>
  <c r="B78" i="15"/>
  <c r="E62" i="1"/>
  <c r="AM199" i="15"/>
  <c r="AM226" i="15"/>
  <c r="E172" i="15"/>
  <c r="E199" i="15"/>
  <c r="H173" i="15"/>
  <c r="H199" i="15"/>
  <c r="H226" i="15"/>
  <c r="AC199" i="15"/>
  <c r="AC226" i="15"/>
  <c r="AE112" i="15"/>
  <c r="H49" i="5"/>
  <c r="H84" i="5"/>
  <c r="E96" i="15"/>
  <c r="AF49" i="5"/>
  <c r="AF84" i="5"/>
  <c r="AC96" i="15"/>
  <c r="B39" i="15"/>
  <c r="B82" i="15"/>
  <c r="E66" i="1"/>
  <c r="E185" i="15"/>
  <c r="F69" i="1"/>
  <c r="AH55" i="5"/>
  <c r="AH90" i="5"/>
  <c r="AE102" i="15"/>
  <c r="AF55" i="5"/>
  <c r="AF90" i="5"/>
  <c r="AC102" i="15"/>
  <c r="AK64" i="5"/>
  <c r="AK99" i="5"/>
  <c r="AH111" i="15"/>
  <c r="AP63" i="5"/>
  <c r="AP98" i="5"/>
  <c r="AM110" i="15"/>
  <c r="Q63" i="5"/>
  <c r="Q98" i="5"/>
  <c r="N110" i="15"/>
  <c r="AH47" i="5"/>
  <c r="AH82" i="5"/>
  <c r="M43" i="5"/>
  <c r="M78" i="5"/>
  <c r="G68" i="5"/>
  <c r="G103" i="5"/>
  <c r="D115" i="15"/>
  <c r="W68" i="5"/>
  <c r="W103" i="5"/>
  <c r="T115" i="15"/>
  <c r="Z22" i="4"/>
  <c r="AG199" i="15"/>
  <c r="AG226" i="15"/>
  <c r="V199" i="15"/>
  <c r="V226" i="15"/>
  <c r="B98" i="15"/>
  <c r="S49" i="5"/>
  <c r="S84" i="5"/>
  <c r="P96" i="15"/>
  <c r="I49" i="5"/>
  <c r="I84" i="5"/>
  <c r="F96" i="15"/>
  <c r="R122" i="15"/>
  <c r="R175" i="15"/>
  <c r="R187" i="15"/>
  <c r="R214" i="15"/>
  <c r="Q89" i="15"/>
  <c r="Q142" i="15"/>
  <c r="Q182" i="15"/>
  <c r="AK73" i="15"/>
  <c r="F199" i="15"/>
  <c r="F226" i="15"/>
  <c r="AL63" i="5"/>
  <c r="AL98" i="5"/>
  <c r="AI110" i="15"/>
  <c r="AA64" i="5"/>
  <c r="AA99" i="5"/>
  <c r="X111" i="15"/>
  <c r="AM22" i="6"/>
  <c r="E22" i="6"/>
  <c r="K64" i="5"/>
  <c r="K99" i="5"/>
  <c r="H111" i="15"/>
  <c r="O63" i="5"/>
  <c r="O98" i="5"/>
  <c r="L110" i="15"/>
  <c r="Y63" i="5"/>
  <c r="Y98" i="5"/>
  <c r="V110" i="15"/>
  <c r="G47" i="5"/>
  <c r="G82" i="5"/>
  <c r="D94" i="15"/>
  <c r="U43" i="5"/>
  <c r="U78" i="5"/>
  <c r="R68" i="5"/>
  <c r="R103" i="5"/>
  <c r="O115" i="15"/>
  <c r="AL73" i="15"/>
  <c r="I172" i="15"/>
  <c r="I199" i="15"/>
  <c r="I226" i="15"/>
  <c r="L173" i="15"/>
  <c r="L199" i="15"/>
  <c r="L226" i="15"/>
  <c r="Z199" i="15"/>
  <c r="AH49" i="5"/>
  <c r="AH84" i="5"/>
  <c r="AE96" i="15"/>
  <c r="Q49" i="5"/>
  <c r="Q84" i="5"/>
  <c r="N96" i="15"/>
  <c r="E65" i="1"/>
  <c r="W111" i="15"/>
  <c r="AD199" i="15"/>
  <c r="AD226" i="15"/>
  <c r="H63" i="5"/>
  <c r="H98" i="5"/>
  <c r="E110" i="15"/>
  <c r="W64" i="5"/>
  <c r="W99" i="5"/>
  <c r="T111" i="15"/>
  <c r="Y64" i="5"/>
  <c r="Y99" i="5"/>
  <c r="V111" i="15"/>
  <c r="AM63" i="5"/>
  <c r="AM98" i="5"/>
  <c r="AG63" i="5"/>
  <c r="AG98" i="5"/>
  <c r="AD110" i="15"/>
  <c r="Z55" i="5"/>
  <c r="Z90" i="5"/>
  <c r="W102" i="15"/>
  <c r="N47" i="5"/>
  <c r="N82" i="5"/>
  <c r="K94" i="15"/>
  <c r="V43" i="5"/>
  <c r="V78" i="5"/>
  <c r="V68" i="5"/>
  <c r="V103" i="5"/>
  <c r="S115" i="15"/>
  <c r="AD182" i="15"/>
  <c r="O194" i="15"/>
  <c r="O221" i="15"/>
  <c r="B171" i="15"/>
  <c r="C127" i="15"/>
  <c r="AN5" i="6"/>
  <c r="J49" i="5"/>
  <c r="J84" i="5"/>
  <c r="G96" i="15"/>
  <c r="Y49" i="5"/>
  <c r="Y84" i="5"/>
  <c r="V96" i="15"/>
  <c r="I115" i="15"/>
  <c r="A82" i="1"/>
  <c r="L63" i="5"/>
  <c r="L98" i="5"/>
  <c r="I110" i="15"/>
  <c r="AC64" i="5"/>
  <c r="AC99" i="5"/>
  <c r="Z111" i="15"/>
  <c r="AO65" i="5"/>
  <c r="AO100" i="5"/>
  <c r="R64" i="5"/>
  <c r="R99" i="5"/>
  <c r="O111" i="15"/>
  <c r="G63" i="5"/>
  <c r="G98" i="5"/>
  <c r="D110" i="15"/>
  <c r="AQ63" i="5"/>
  <c r="AQ98" i="5"/>
  <c r="AN110" i="15"/>
  <c r="J55" i="5"/>
  <c r="J90" i="5"/>
  <c r="G102" i="15"/>
  <c r="X47" i="5"/>
  <c r="X82" i="5"/>
  <c r="U94" i="15"/>
  <c r="AL43" i="5"/>
  <c r="AL78" i="5"/>
  <c r="I68" i="5"/>
  <c r="I103" i="5"/>
  <c r="F115" i="15"/>
  <c r="G170" i="15"/>
  <c r="G199" i="15"/>
  <c r="J171" i="15"/>
  <c r="J199" i="15"/>
  <c r="M172" i="15"/>
  <c r="M199" i="15"/>
  <c r="E135" i="1"/>
  <c r="B24" i="15"/>
  <c r="B67" i="15"/>
  <c r="T49" i="5"/>
  <c r="T84" i="5"/>
  <c r="Q96" i="15"/>
  <c r="AG49" i="5"/>
  <c r="AG84" i="5"/>
  <c r="AD96" i="15"/>
  <c r="C101" i="15"/>
  <c r="R63" i="5"/>
  <c r="R98" i="5"/>
  <c r="O110" i="15"/>
  <c r="AD64" i="5"/>
  <c r="AD99" i="5"/>
  <c r="AA111" i="15"/>
  <c r="L65" i="5"/>
  <c r="L100" i="5"/>
  <c r="I112" i="15"/>
  <c r="L64" i="5"/>
  <c r="L99" i="5"/>
  <c r="I111" i="15"/>
  <c r="P63" i="5"/>
  <c r="P98" i="5"/>
  <c r="M110" i="15"/>
  <c r="AK55" i="5"/>
  <c r="AK90" i="5"/>
  <c r="AH102" i="15"/>
  <c r="AI47" i="5"/>
  <c r="AI82" i="5"/>
  <c r="AE43" i="5"/>
  <c r="AE78" i="5"/>
  <c r="AB90" i="15"/>
  <c r="Y68" i="5"/>
  <c r="Y103" i="5"/>
  <c r="V115" i="15"/>
  <c r="T199" i="15"/>
  <c r="T226" i="15"/>
  <c r="B100" i="15"/>
  <c r="AJ49" i="5"/>
  <c r="AJ84" i="5"/>
  <c r="AG96" i="15"/>
  <c r="AO49" i="5"/>
  <c r="AO84" i="5"/>
  <c r="AL96" i="15"/>
  <c r="F127" i="1"/>
  <c r="C16" i="15"/>
  <c r="C59" i="15"/>
  <c r="AG64" i="5"/>
  <c r="AG99" i="5"/>
  <c r="AD111" i="15"/>
  <c r="M64" i="5"/>
  <c r="M99" i="5"/>
  <c r="J111" i="15"/>
  <c r="J65" i="5"/>
  <c r="J100" i="5"/>
  <c r="G112" i="15"/>
  <c r="AB64" i="5"/>
  <c r="AB99" i="5"/>
  <c r="Y111" i="15"/>
  <c r="AB63" i="5"/>
  <c r="AB98" i="5"/>
  <c r="Y110" i="15"/>
  <c r="U55" i="5"/>
  <c r="U90" i="5"/>
  <c r="R102" i="15"/>
  <c r="P51" i="5"/>
  <c r="P86" i="5"/>
  <c r="O47" i="5"/>
  <c r="O82" i="5"/>
  <c r="L94" i="15"/>
  <c r="H43" i="5"/>
  <c r="H78" i="5"/>
  <c r="E90" i="15"/>
  <c r="AO68" i="5"/>
  <c r="AO103" i="5"/>
  <c r="E68" i="1"/>
  <c r="K170" i="15"/>
  <c r="K199" i="15"/>
  <c r="K226" i="15"/>
  <c r="Q172" i="15"/>
  <c r="A20" i="1"/>
  <c r="K49" i="5"/>
  <c r="K84" i="5"/>
  <c r="H96" i="15"/>
  <c r="AA49" i="5"/>
  <c r="AA84" i="5"/>
  <c r="X96" i="15"/>
  <c r="B117" i="15"/>
  <c r="I64" i="5"/>
  <c r="I99" i="5"/>
  <c r="F111" i="15"/>
  <c r="O55" i="5"/>
  <c r="O90" i="5"/>
  <c r="L102" i="15"/>
  <c r="AG65" i="5"/>
  <c r="AG100" i="5"/>
  <c r="AD112" i="15"/>
  <c r="Q65" i="5"/>
  <c r="Q100" i="5"/>
  <c r="N112" i="15"/>
  <c r="AJ64" i="5"/>
  <c r="AJ99" i="5"/>
  <c r="AG111" i="15"/>
  <c r="S63" i="5"/>
  <c r="S98" i="5"/>
  <c r="P110" i="15"/>
  <c r="Y55" i="5"/>
  <c r="Y90" i="5"/>
  <c r="V102" i="15"/>
  <c r="AK51" i="5"/>
  <c r="AK86" i="5"/>
  <c r="Z47" i="5"/>
  <c r="Z82" i="5"/>
  <c r="W94" i="15"/>
  <c r="P43" i="5"/>
  <c r="P78" i="5"/>
  <c r="M68" i="5"/>
  <c r="M103" i="5"/>
  <c r="J115" i="15"/>
  <c r="AB185" i="15"/>
  <c r="AB205" i="15"/>
  <c r="AJ70" i="15"/>
  <c r="F40" i="1"/>
  <c r="F73" i="1"/>
  <c r="V49" i="5"/>
  <c r="V84" i="5"/>
  <c r="S96" i="15"/>
  <c r="AI49" i="5"/>
  <c r="AI84" i="5"/>
  <c r="AF96" i="15"/>
  <c r="G109" i="15"/>
  <c r="B105" i="15"/>
  <c r="AO64" i="5"/>
  <c r="AO99" i="5"/>
  <c r="L55" i="5"/>
  <c r="L90" i="5"/>
  <c r="I102" i="15"/>
  <c r="V65" i="5"/>
  <c r="V100" i="5"/>
  <c r="S112" i="15"/>
  <c r="P47" i="5"/>
  <c r="P82" i="5"/>
  <c r="M94" i="15"/>
  <c r="AJ47" i="5"/>
  <c r="AJ82" i="5"/>
  <c r="AG94" i="15"/>
  <c r="X43" i="5"/>
  <c r="X78" i="5"/>
  <c r="U90" i="15"/>
  <c r="AC68" i="5"/>
  <c r="AC103" i="5"/>
  <c r="Z115" i="15"/>
  <c r="AM15" i="4"/>
  <c r="AP16" i="1"/>
  <c r="AL70" i="15"/>
  <c r="R171" i="15"/>
  <c r="R199" i="15"/>
  <c r="R226" i="15"/>
  <c r="AL49" i="5"/>
  <c r="AL84" i="5"/>
  <c r="AI96" i="15"/>
  <c r="U185" i="15"/>
  <c r="AH196" i="15"/>
  <c r="K162" i="15"/>
  <c r="K197" i="15"/>
  <c r="K224" i="15"/>
  <c r="E118" i="1"/>
  <c r="B7" i="15"/>
  <c r="B50" i="15"/>
  <c r="L162" i="15"/>
  <c r="L197" i="15"/>
  <c r="L224" i="15"/>
  <c r="AA165" i="15"/>
  <c r="AA197" i="15"/>
  <c r="AA224" i="15"/>
  <c r="AH171" i="15"/>
  <c r="AH199" i="15"/>
  <c r="AH226" i="15"/>
  <c r="I164" i="15"/>
  <c r="I197" i="15"/>
  <c r="I202" i="15"/>
  <c r="I229" i="15"/>
  <c r="R162" i="15"/>
  <c r="R197" i="15"/>
  <c r="R224" i="15"/>
  <c r="AU122" i="1"/>
  <c r="AE104" i="2"/>
  <c r="AA171" i="15"/>
  <c r="AL72" i="15"/>
  <c r="U163" i="15"/>
  <c r="U197" i="15"/>
  <c r="U224" i="15"/>
  <c r="AK71" i="15"/>
  <c r="N171" i="15"/>
  <c r="N199" i="15"/>
  <c r="AL153" i="15"/>
  <c r="AL194" i="15"/>
  <c r="O170" i="15"/>
  <c r="O199" i="15"/>
  <c r="O226" i="15"/>
  <c r="U172" i="15"/>
  <c r="U199" i="15"/>
  <c r="U226" i="15"/>
  <c r="AN28" i="16"/>
  <c r="AP16" i="16"/>
  <c r="M226" i="15"/>
  <c r="M202" i="15"/>
  <c r="M229" i="15"/>
  <c r="N202" i="15"/>
  <c r="N226" i="15"/>
  <c r="N205" i="15"/>
  <c r="AF226" i="15"/>
  <c r="AF202" i="15"/>
  <c r="AF205" i="15"/>
  <c r="AH205" i="15"/>
  <c r="E226" i="15"/>
  <c r="E202" i="15"/>
  <c r="E229" i="15"/>
  <c r="U205" i="15"/>
  <c r="J226" i="15"/>
  <c r="J202" i="15"/>
  <c r="J205" i="15"/>
  <c r="J99" i="15"/>
  <c r="M51" i="1"/>
  <c r="AJ210" i="15"/>
  <c r="AH20" i="8"/>
  <c r="AL218" i="15"/>
  <c r="A63" i="3"/>
  <c r="AM90" i="15"/>
  <c r="AO27" i="16"/>
  <c r="AO33" i="16"/>
  <c r="B178" i="15"/>
  <c r="B125" i="15"/>
  <c r="F99" i="15"/>
  <c r="I51" i="1"/>
  <c r="P204" i="15"/>
  <c r="P231" i="15"/>
  <c r="P227" i="15"/>
  <c r="AN218" i="15"/>
  <c r="B179" i="15"/>
  <c r="B126" i="15"/>
  <c r="B111" i="15"/>
  <c r="B164" i="15"/>
  <c r="W33" i="16"/>
  <c r="AO17" i="16"/>
  <c r="AO18" i="16"/>
  <c r="AM178" i="15"/>
  <c r="AM190" i="15"/>
  <c r="AM125" i="15"/>
  <c r="AM21" i="7"/>
  <c r="AM23" i="7"/>
  <c r="AM22" i="7"/>
  <c r="AM28" i="7"/>
  <c r="AF99" i="15"/>
  <c r="AI51" i="1"/>
  <c r="B165" i="15"/>
  <c r="B112" i="15"/>
  <c r="AN41" i="8"/>
  <c r="AN16" i="8"/>
  <c r="AN17" i="8"/>
  <c r="AM210" i="15"/>
  <c r="AO16" i="16"/>
  <c r="D205" i="15"/>
  <c r="Z226" i="15"/>
  <c r="Z205" i="15"/>
  <c r="AD99" i="15"/>
  <c r="AG51" i="1"/>
  <c r="Y227" i="15"/>
  <c r="I228" i="15"/>
  <c r="I204" i="15"/>
  <c r="I231" i="15"/>
  <c r="AH98" i="15"/>
  <c r="AK51" i="1"/>
  <c r="AI16" i="8"/>
  <c r="AI17" i="8"/>
  <c r="AJ127" i="15"/>
  <c r="AJ180" i="15"/>
  <c r="AJ192" i="15"/>
  <c r="AJ219" i="15"/>
  <c r="K202" i="15"/>
  <c r="K229" i="15"/>
  <c r="H223" i="15"/>
  <c r="H202" i="15"/>
  <c r="R211" i="15"/>
  <c r="R202" i="15"/>
  <c r="R229" i="15"/>
  <c r="AK35" i="6"/>
  <c r="AK14" i="6"/>
  <c r="B163" i="15"/>
  <c r="B110" i="15"/>
  <c r="AL169" i="15"/>
  <c r="AL116" i="15"/>
  <c r="R205" i="15"/>
  <c r="AI41" i="8"/>
  <c r="Q226" i="15"/>
  <c r="Q202" i="15"/>
  <c r="Q229" i="15"/>
  <c r="T46" i="1"/>
  <c r="S33" i="16"/>
  <c r="S27" i="16"/>
  <c r="I94" i="15"/>
  <c r="L46" i="1"/>
  <c r="AK167" i="15"/>
  <c r="AK114" i="15"/>
  <c r="R90" i="15"/>
  <c r="U46" i="1"/>
  <c r="Z90" i="15"/>
  <c r="AC46" i="1"/>
  <c r="AG99" i="15"/>
  <c r="AJ51" i="1"/>
  <c r="D25" i="8"/>
  <c r="AK227" i="15"/>
  <c r="AJ176" i="15"/>
  <c r="AJ188" i="15"/>
  <c r="AJ123" i="15"/>
  <c r="G90" i="15"/>
  <c r="J46" i="1"/>
  <c r="U99" i="15"/>
  <c r="X51" i="1"/>
  <c r="C125" i="15"/>
  <c r="C178" i="15"/>
  <c r="T205" i="15"/>
  <c r="AN134" i="1"/>
  <c r="AK23" i="15"/>
  <c r="AK66" i="15"/>
  <c r="AN51" i="1"/>
  <c r="W16" i="16"/>
  <c r="W27" i="16"/>
  <c r="AM28" i="16"/>
  <c r="AM18" i="16"/>
  <c r="AP28" i="16"/>
  <c r="AP27" i="16"/>
  <c r="AP33" i="16"/>
  <c r="AK46" i="1"/>
  <c r="AH90" i="15"/>
  <c r="W99" i="15"/>
  <c r="Z51" i="1"/>
  <c r="AI223" i="15"/>
  <c r="AI202" i="15"/>
  <c r="AJ162" i="15"/>
  <c r="AJ109" i="15"/>
  <c r="R46" i="1"/>
  <c r="O90" i="15"/>
  <c r="R99" i="15"/>
  <c r="U51" i="1"/>
  <c r="AK164" i="15"/>
  <c r="AK111" i="15"/>
  <c r="AL164" i="15"/>
  <c r="AL111" i="15"/>
  <c r="T202" i="15"/>
  <c r="AJ111" i="15"/>
  <c r="AJ164" i="15"/>
  <c r="T99" i="15"/>
  <c r="W51" i="1"/>
  <c r="F135" i="15"/>
  <c r="K222" i="15"/>
  <c r="K201" i="15"/>
  <c r="AK110" i="15"/>
  <c r="AK163" i="15"/>
  <c r="AL112" i="15"/>
  <c r="AL165" i="15"/>
  <c r="U202" i="15"/>
  <c r="U229" i="15"/>
  <c r="AJ112" i="15"/>
  <c r="AJ165" i="15"/>
  <c r="AN217" i="15"/>
  <c r="N99" i="15"/>
  <c r="Q51" i="1"/>
  <c r="G17" i="8"/>
  <c r="G16" i="8"/>
  <c r="D30" i="8"/>
  <c r="AK112" i="15"/>
  <c r="AK165" i="15"/>
  <c r="AL163" i="15"/>
  <c r="AL197" i="15"/>
  <c r="AL224" i="15"/>
  <c r="AL110" i="15"/>
  <c r="F33" i="16"/>
  <c r="AN145" i="15"/>
  <c r="AN183" i="15"/>
  <c r="AN92" i="15"/>
  <c r="AJ110" i="15"/>
  <c r="AJ163" i="15"/>
  <c r="E212" i="15"/>
  <c r="E203" i="15"/>
  <c r="E230" i="15"/>
  <c r="AL200" i="15"/>
  <c r="AL221" i="15"/>
  <c r="H99" i="15"/>
  <c r="K51" i="1"/>
  <c r="Y203" i="15"/>
  <c r="Y230" i="15"/>
  <c r="Y212" i="15"/>
  <c r="AJ104" i="15"/>
  <c r="AJ157" i="15"/>
  <c r="E205" i="15"/>
  <c r="D99" i="15"/>
  <c r="D135" i="15"/>
  <c r="G51" i="1"/>
  <c r="P46" i="1"/>
  <c r="M90" i="15"/>
  <c r="W34" i="8"/>
  <c r="W41" i="8"/>
  <c r="AM51" i="1"/>
  <c r="AM126" i="1"/>
  <c r="AJ15" i="15"/>
  <c r="AJ58" i="15"/>
  <c r="E227" i="15"/>
  <c r="L205" i="15"/>
  <c r="AJ181" i="15"/>
  <c r="AJ193" i="15"/>
  <c r="AJ220" i="15"/>
  <c r="AJ128" i="15"/>
  <c r="D202" i="15"/>
  <c r="F205" i="15"/>
  <c r="AL124" i="15"/>
  <c r="AL177" i="15"/>
  <c r="AL189" i="15"/>
  <c r="AL216" i="15"/>
  <c r="AE221" i="15"/>
  <c r="AE200" i="15"/>
  <c r="V203" i="15"/>
  <c r="V230" i="15"/>
  <c r="V205" i="15"/>
  <c r="V212" i="15"/>
  <c r="AM41" i="8"/>
  <c r="U227" i="15"/>
  <c r="AA228" i="15"/>
  <c r="AA204" i="15"/>
  <c r="AA231" i="15"/>
  <c r="AN198" i="15"/>
  <c r="AN225" i="15"/>
  <c r="AJ103" i="15"/>
  <c r="AJ156" i="15"/>
  <c r="Y201" i="15"/>
  <c r="Y228" i="15"/>
  <c r="AM181" i="15"/>
  <c r="AM193" i="15"/>
  <c r="AM220" i="15"/>
  <c r="AM128" i="15"/>
  <c r="P90" i="15"/>
  <c r="S46" i="1"/>
  <c r="AJ102" i="15"/>
  <c r="AJ155" i="15"/>
  <c r="AG202" i="15"/>
  <c r="AG229" i="15"/>
  <c r="W229" i="15"/>
  <c r="W204" i="15"/>
  <c r="W231" i="15"/>
  <c r="U212" i="15"/>
  <c r="U203" i="15"/>
  <c r="U230" i="15"/>
  <c r="AJ177" i="15"/>
  <c r="AJ189" i="15"/>
  <c r="AJ216" i="15"/>
  <c r="AJ124" i="15"/>
  <c r="Y205" i="15"/>
  <c r="AJ33" i="16"/>
  <c r="AJ27" i="16"/>
  <c r="AK128" i="15"/>
  <c r="AK181" i="15"/>
  <c r="AK193" i="15"/>
  <c r="AK220" i="15"/>
  <c r="B174" i="15"/>
  <c r="B121" i="15"/>
  <c r="F117" i="1"/>
  <c r="C6" i="15"/>
  <c r="C49" i="15"/>
  <c r="A83" i="1"/>
  <c r="AU117" i="1"/>
  <c r="F34" i="1"/>
  <c r="AU34" i="1"/>
  <c r="I99" i="15"/>
  <c r="L51" i="1"/>
  <c r="Y46" i="1"/>
  <c r="H220" i="15"/>
  <c r="H205" i="15"/>
  <c r="L202" i="15"/>
  <c r="L229" i="15"/>
  <c r="AM114" i="15"/>
  <c r="AM167" i="15"/>
  <c r="Z99" i="15"/>
  <c r="AC51" i="1"/>
  <c r="G41" i="8"/>
  <c r="W17" i="16"/>
  <c r="W18" i="16"/>
  <c r="AJ17" i="16"/>
  <c r="AJ18" i="16"/>
  <c r="G46" i="1"/>
  <c r="AB99" i="15"/>
  <c r="AB135" i="15"/>
  <c r="AE51" i="1"/>
  <c r="AG17" i="8"/>
  <c r="AG16" i="8"/>
  <c r="AC218" i="15"/>
  <c r="AC203" i="15"/>
  <c r="AC230" i="15"/>
  <c r="AC205" i="15"/>
  <c r="F17" i="16"/>
  <c r="F18" i="16"/>
  <c r="O202" i="15"/>
  <c r="O229" i="15"/>
  <c r="AM215" i="15"/>
  <c r="V99" i="15"/>
  <c r="V135" i="15"/>
  <c r="Y51" i="1"/>
  <c r="AC100" i="15"/>
  <c r="AF51" i="1"/>
  <c r="AL33" i="16"/>
  <c r="AL28" i="16"/>
  <c r="AA90" i="15"/>
  <c r="AD46" i="1"/>
  <c r="K99" i="15"/>
  <c r="N51" i="1"/>
  <c r="Q200" i="15"/>
  <c r="Q205" i="15"/>
  <c r="Q209" i="15"/>
  <c r="AN4" i="6"/>
  <c r="AN12" i="6"/>
  <c r="W19" i="8"/>
  <c r="D28" i="8"/>
  <c r="AN156" i="15"/>
  <c r="AN103" i="15"/>
  <c r="L227" i="15"/>
  <c r="L204" i="15"/>
  <c r="L231" i="15"/>
  <c r="AQ30" i="8"/>
  <c r="AD202" i="15"/>
  <c r="AD229" i="15"/>
  <c r="AM104" i="15"/>
  <c r="AM157" i="15"/>
  <c r="AM195" i="15"/>
  <c r="P98" i="15"/>
  <c r="S51" i="1"/>
  <c r="AL166" i="15"/>
  <c r="AL113" i="15"/>
  <c r="M205" i="15"/>
  <c r="M210" i="15"/>
  <c r="M201" i="15"/>
  <c r="AA46" i="1"/>
  <c r="AM42" i="8"/>
  <c r="AM16" i="8"/>
  <c r="AM168" i="15"/>
  <c r="AM115" i="15"/>
  <c r="AC94" i="15"/>
  <c r="AC135" i="15"/>
  <c r="AF46" i="1"/>
  <c r="S99" i="15"/>
  <c r="V51" i="1"/>
  <c r="AP87" i="1"/>
  <c r="AP90" i="1"/>
  <c r="AP125" i="1"/>
  <c r="AM14" i="15"/>
  <c r="AM57" i="15"/>
  <c r="AP37" i="1"/>
  <c r="AP89" i="1"/>
  <c r="AP124" i="1"/>
  <c r="AM13" i="15"/>
  <c r="AM56" i="15"/>
  <c r="AP88" i="1"/>
  <c r="AP123" i="1"/>
  <c r="AM12" i="15"/>
  <c r="AM55" i="15"/>
  <c r="X135" i="15"/>
  <c r="AA99" i="15"/>
  <c r="AD51" i="1"/>
  <c r="H135" i="15"/>
  <c r="AM155" i="15"/>
  <c r="AM102" i="15"/>
  <c r="AL180" i="15"/>
  <c r="AL192" i="15"/>
  <c r="AL219" i="15"/>
  <c r="AL127" i="15"/>
  <c r="AJ166" i="15"/>
  <c r="AJ198" i="15"/>
  <c r="AJ113" i="15"/>
  <c r="Z26" i="4"/>
  <c r="Z227" i="15"/>
  <c r="C174" i="15"/>
  <c r="C121" i="15"/>
  <c r="AA199" i="15"/>
  <c r="AA226" i="15"/>
  <c r="AL13" i="6"/>
  <c r="AI99" i="15"/>
  <c r="AL51" i="1"/>
  <c r="K46" i="1"/>
  <c r="O200" i="15"/>
  <c r="AQ51" i="1"/>
  <c r="B146" i="15"/>
  <c r="B93" i="15"/>
  <c r="O98" i="15"/>
  <c r="R51" i="1"/>
  <c r="AD209" i="15"/>
  <c r="AD205" i="15"/>
  <c r="AD200" i="15"/>
  <c r="AK16" i="8"/>
  <c r="AK17" i="8"/>
  <c r="AK35" i="8"/>
  <c r="Y99" i="15"/>
  <c r="Y135" i="15"/>
  <c r="AB51" i="1"/>
  <c r="X213" i="15"/>
  <c r="X201" i="15"/>
  <c r="X228" i="15"/>
  <c r="O205" i="15"/>
  <c r="AI205" i="15"/>
  <c r="AN154" i="15"/>
  <c r="AN195" i="15"/>
  <c r="AN222" i="15"/>
  <c r="AN101" i="15"/>
  <c r="AL122" i="15"/>
  <c r="AL175" i="15"/>
  <c r="AL187" i="15"/>
  <c r="AL214" i="15"/>
  <c r="AL16" i="16"/>
  <c r="AL27" i="16"/>
  <c r="C155" i="15"/>
  <c r="C102" i="15"/>
  <c r="AG22" i="7"/>
  <c r="AG23" i="7"/>
  <c r="AG28" i="7"/>
  <c r="AM166" i="15"/>
  <c r="AM113" i="15"/>
  <c r="V202" i="15"/>
  <c r="AN111" i="15"/>
  <c r="AN164" i="15"/>
  <c r="O46" i="1"/>
  <c r="L90" i="15"/>
  <c r="AK169" i="15"/>
  <c r="AK116" i="15"/>
  <c r="S90" i="15"/>
  <c r="V46" i="1"/>
  <c r="J90" i="15"/>
  <c r="M46" i="1"/>
  <c r="N94" i="15"/>
  <c r="N135" i="15"/>
  <c r="Q46" i="1"/>
  <c r="AQ25" i="8"/>
  <c r="AF16" i="8"/>
  <c r="AH227" i="15"/>
  <c r="AH204" i="15"/>
  <c r="AH231" i="15"/>
  <c r="AN116" i="1"/>
  <c r="AK5" i="15"/>
  <c r="AK48" i="15"/>
  <c r="AN46" i="1"/>
  <c r="AK122" i="15"/>
  <c r="AK175" i="15"/>
  <c r="AK187" i="15"/>
  <c r="AK214" i="15"/>
  <c r="AF27" i="16"/>
  <c r="AF33" i="16"/>
  <c r="AF28" i="16"/>
  <c r="AB203" i="15"/>
  <c r="AB212" i="15"/>
  <c r="AL168" i="15"/>
  <c r="AL115" i="15"/>
  <c r="W90" i="15"/>
  <c r="Z46" i="1"/>
  <c r="T90" i="15"/>
  <c r="W46" i="1"/>
  <c r="AE94" i="15"/>
  <c r="AE135" i="15"/>
  <c r="AH46" i="1"/>
  <c r="Q99" i="15"/>
  <c r="Q135" i="15"/>
  <c r="T51" i="1"/>
  <c r="C156" i="15"/>
  <c r="C103" i="15"/>
  <c r="AF17" i="8"/>
  <c r="AF35" i="8"/>
  <c r="AL14" i="6"/>
  <c r="AL145" i="15"/>
  <c r="AL92" i="15"/>
  <c r="AF16" i="16"/>
  <c r="AH202" i="15"/>
  <c r="AH229" i="15"/>
  <c r="AH223" i="15"/>
  <c r="AA223" i="15"/>
  <c r="AA202" i="15"/>
  <c r="AA229" i="15"/>
  <c r="AJ46" i="1"/>
  <c r="X99" i="15"/>
  <c r="AA51" i="1"/>
  <c r="A95" i="1"/>
  <c r="F129" i="1"/>
  <c r="C18" i="15"/>
  <c r="C61" i="15"/>
  <c r="AU129" i="1"/>
  <c r="X46" i="1"/>
  <c r="E135" i="15"/>
  <c r="AM46" i="1"/>
  <c r="AK92" i="15"/>
  <c r="AK145" i="15"/>
  <c r="AO46" i="1"/>
  <c r="AO116" i="1"/>
  <c r="AL5" i="15"/>
  <c r="AL48" i="15"/>
  <c r="K90" i="15"/>
  <c r="N46" i="1"/>
  <c r="AU41" i="1"/>
  <c r="F41" i="1"/>
  <c r="F74" i="1"/>
  <c r="A21" i="1"/>
  <c r="AG135" i="15"/>
  <c r="G99" i="15"/>
  <c r="J51" i="1"/>
  <c r="U135" i="15"/>
  <c r="H46" i="1"/>
  <c r="AL156" i="15"/>
  <c r="AL103" i="15"/>
  <c r="AC202" i="15"/>
  <c r="G226" i="15"/>
  <c r="G202" i="15"/>
  <c r="G205" i="15"/>
  <c r="AI90" i="15"/>
  <c r="AL46" i="1"/>
  <c r="I224" i="15"/>
  <c r="I205" i="15"/>
  <c r="AD94" i="15"/>
  <c r="AD135" i="15"/>
  <c r="AG46" i="1"/>
  <c r="AI32" i="6"/>
  <c r="AI11" i="6"/>
  <c r="AG4" i="6"/>
  <c r="AG12" i="6"/>
  <c r="Z202" i="15"/>
  <c r="AO51" i="1"/>
  <c r="AO126" i="1"/>
  <c r="AL15" i="15"/>
  <c r="AL58" i="15"/>
  <c r="S17" i="16"/>
  <c r="S18" i="16"/>
  <c r="X227" i="15"/>
  <c r="AE202" i="15"/>
  <c r="AE229" i="15"/>
  <c r="S226" i="15"/>
  <c r="S202" i="15"/>
  <c r="L99" i="15"/>
  <c r="O51" i="1"/>
  <c r="R204" i="15"/>
  <c r="R231" i="15"/>
  <c r="R227" i="15"/>
  <c r="AM27" i="16"/>
  <c r="AN197" i="15"/>
  <c r="AN224" i="15"/>
  <c r="AK125" i="15"/>
  <c r="AK178" i="15"/>
  <c r="AK190" i="15"/>
  <c r="B42" i="15"/>
  <c r="B85" i="15"/>
  <c r="E69" i="1"/>
  <c r="AF94" i="15"/>
  <c r="AF135" i="15"/>
  <c r="AI46" i="1"/>
  <c r="H51" i="1"/>
  <c r="E99" i="15"/>
  <c r="AM17" i="8"/>
  <c r="AM35" i="8"/>
  <c r="AK27" i="16"/>
  <c r="AK28" i="16"/>
  <c r="AK33" i="16"/>
  <c r="F16" i="16"/>
  <c r="F27" i="16"/>
  <c r="D27" i="8"/>
  <c r="AK195" i="15"/>
  <c r="AK222" i="15"/>
  <c r="AI14" i="6"/>
  <c r="AI34" i="6"/>
  <c r="M98" i="15"/>
  <c r="P51" i="1"/>
  <c r="AL16" i="8"/>
  <c r="AL17" i="8"/>
  <c r="AE99" i="15"/>
  <c r="AH51" i="1"/>
  <c r="AM14" i="6"/>
  <c r="AH27" i="16"/>
  <c r="AH33" i="16"/>
  <c r="AH17" i="16"/>
  <c r="AH18" i="16"/>
  <c r="AH28" i="16"/>
  <c r="F202" i="15"/>
  <c r="AL178" i="15"/>
  <c r="AL190" i="15"/>
  <c r="AL125" i="15"/>
  <c r="AO28" i="16"/>
  <c r="AM222" i="15"/>
  <c r="AM201" i="15"/>
  <c r="AM228" i="15"/>
  <c r="AI35" i="8"/>
  <c r="AI42" i="8"/>
  <c r="G135" i="15"/>
  <c r="AJ101" i="15"/>
  <c r="AJ135" i="15"/>
  <c r="AJ154" i="15"/>
  <c r="AJ195" i="15"/>
  <c r="AJ222" i="15"/>
  <c r="AJ215" i="15"/>
  <c r="AJ200" i="15"/>
  <c r="T135" i="15"/>
  <c r="AG35" i="8"/>
  <c r="AG42" i="8"/>
  <c r="B181" i="15"/>
  <c r="B128" i="15"/>
  <c r="AK217" i="15"/>
  <c r="AK202" i="15"/>
  <c r="AK229" i="15"/>
  <c r="AU42" i="1"/>
  <c r="F42" i="1"/>
  <c r="F75" i="1"/>
  <c r="W135" i="15"/>
  <c r="AK42" i="8"/>
  <c r="M135" i="15"/>
  <c r="Y204" i="15"/>
  <c r="Y231" i="15"/>
  <c r="T204" i="15"/>
  <c r="T231" i="15"/>
  <c r="T229" i="15"/>
  <c r="M228" i="15"/>
  <c r="M204" i="15"/>
  <c r="M231" i="15"/>
  <c r="AB230" i="15"/>
  <c r="AB204" i="15"/>
  <c r="AB231" i="15"/>
  <c r="Z135" i="15"/>
  <c r="K135" i="15"/>
  <c r="AL198" i="15"/>
  <c r="R135" i="15"/>
  <c r="A64" i="3"/>
  <c r="O135" i="15"/>
  <c r="AK198" i="15"/>
  <c r="AG204" i="15"/>
  <c r="AG231" i="15"/>
  <c r="AD227" i="15"/>
  <c r="AD204" i="15"/>
  <c r="AD231" i="15"/>
  <c r="AH36" i="8"/>
  <c r="AH16" i="8"/>
  <c r="I135" i="15"/>
  <c r="P135" i="15"/>
  <c r="AJ197" i="15"/>
  <c r="AJ205" i="15"/>
  <c r="S28" i="16"/>
  <c r="AL227" i="15"/>
  <c r="AI229" i="15"/>
  <c r="AI204" i="15"/>
  <c r="AI231" i="15"/>
  <c r="AN35" i="8"/>
  <c r="AN42" i="8"/>
  <c r="AJ201" i="15"/>
  <c r="AJ228" i="15"/>
  <c r="AH135" i="15"/>
  <c r="U204" i="15"/>
  <c r="U231" i="15"/>
  <c r="AN135" i="15"/>
  <c r="AA205" i="15"/>
  <c r="C157" i="15"/>
  <c r="C104" i="15"/>
  <c r="AG32" i="6"/>
  <c r="AG11" i="6"/>
  <c r="O227" i="15"/>
  <c r="O204" i="15"/>
  <c r="O231" i="15"/>
  <c r="AN201" i="15"/>
  <c r="AN205" i="15"/>
  <c r="AN210" i="15"/>
  <c r="J135" i="15"/>
  <c r="W17" i="8"/>
  <c r="W35" i="8"/>
  <c r="W16" i="8"/>
  <c r="G35" i="8"/>
  <c r="G42" i="8"/>
  <c r="J229" i="15"/>
  <c r="J204" i="15"/>
  <c r="J231" i="15"/>
  <c r="AN32" i="6"/>
  <c r="AN11" i="6"/>
  <c r="F28" i="16"/>
  <c r="S135" i="15"/>
  <c r="C40" i="15"/>
  <c r="C83" i="15"/>
  <c r="F67" i="1"/>
  <c r="AL33" i="6"/>
  <c r="AL11" i="6"/>
  <c r="AN202" i="15"/>
  <c r="AN229" i="15"/>
  <c r="AL144" i="15"/>
  <c r="AL183" i="15"/>
  <c r="AL91" i="15"/>
  <c r="S229" i="15"/>
  <c r="S204" i="15"/>
  <c r="S231" i="15"/>
  <c r="AK91" i="15"/>
  <c r="AK144" i="15"/>
  <c r="AK183" i="15"/>
  <c r="AE227" i="15"/>
  <c r="AE204" i="15"/>
  <c r="AE231" i="15"/>
  <c r="L135" i="15"/>
  <c r="Q204" i="15"/>
  <c r="Q231" i="15"/>
  <c r="Q227" i="15"/>
  <c r="AU118" i="1"/>
  <c r="A84" i="1"/>
  <c r="F118" i="1"/>
  <c r="C7" i="15"/>
  <c r="C50" i="15"/>
  <c r="AM202" i="15"/>
  <c r="AM229" i="15"/>
  <c r="AM217" i="15"/>
  <c r="AL101" i="15"/>
  <c r="AL154" i="15"/>
  <c r="AL195" i="15"/>
  <c r="AL222" i="15"/>
  <c r="AL35" i="8"/>
  <c r="AL42" i="8"/>
  <c r="C92" i="15"/>
  <c r="C145" i="15"/>
  <c r="AK109" i="15"/>
  <c r="AK162" i="15"/>
  <c r="AK197" i="15"/>
  <c r="AK224" i="15"/>
  <c r="AF229" i="15"/>
  <c r="AF204" i="15"/>
  <c r="AF231" i="15"/>
  <c r="AU130" i="1"/>
  <c r="F130" i="1"/>
  <c r="C19" i="15"/>
  <c r="C62" i="15"/>
  <c r="A96" i="1"/>
  <c r="AI135" i="15"/>
  <c r="G229" i="15"/>
  <c r="G204" i="15"/>
  <c r="G231" i="15"/>
  <c r="V229" i="15"/>
  <c r="V204" i="15"/>
  <c r="V231" i="15"/>
  <c r="AM151" i="15"/>
  <c r="AM98" i="15"/>
  <c r="AA135" i="15"/>
  <c r="D229" i="15"/>
  <c r="D204" i="15"/>
  <c r="D231" i="15"/>
  <c r="W28" i="16"/>
  <c r="AL217" i="15"/>
  <c r="AL202" i="15"/>
  <c r="AL229" i="15"/>
  <c r="F229" i="15"/>
  <c r="F204" i="15"/>
  <c r="F231" i="15"/>
  <c r="AJ225" i="15"/>
  <c r="AJ203" i="15"/>
  <c r="AJ230" i="15"/>
  <c r="AM99" i="15"/>
  <c r="AM152" i="15"/>
  <c r="H229" i="15"/>
  <c r="H204" i="15"/>
  <c r="H231" i="15"/>
  <c r="Z229" i="15"/>
  <c r="Z204" i="15"/>
  <c r="Z231" i="15"/>
  <c r="AC229" i="15"/>
  <c r="AC204" i="15"/>
  <c r="AC231" i="15"/>
  <c r="AM198" i="15"/>
  <c r="AJ28" i="16"/>
  <c r="N229" i="15"/>
  <c r="N204" i="15"/>
  <c r="N231" i="15"/>
  <c r="AM153" i="15"/>
  <c r="AM100" i="15"/>
  <c r="AF42" i="8"/>
  <c r="X204" i="15"/>
  <c r="X231" i="15"/>
  <c r="AP51" i="1"/>
  <c r="AP122" i="1"/>
  <c r="AM11" i="15"/>
  <c r="AM54" i="15"/>
  <c r="E204" i="15"/>
  <c r="E231" i="15"/>
  <c r="K228" i="15"/>
  <c r="K204" i="15"/>
  <c r="K231" i="15"/>
  <c r="AN203" i="15"/>
  <c r="AN230" i="15"/>
  <c r="C158" i="15"/>
  <c r="C105" i="15"/>
  <c r="AJ227" i="15"/>
  <c r="AK135" i="15"/>
  <c r="AL210" i="15"/>
  <c r="AL201" i="15"/>
  <c r="AL205" i="15"/>
  <c r="AM150" i="15"/>
  <c r="AM194" i="15"/>
  <c r="AM97" i="15"/>
  <c r="AM135" i="15"/>
  <c r="A65" i="3"/>
  <c r="W42" i="8"/>
  <c r="AK225" i="15"/>
  <c r="AK203" i="15"/>
  <c r="AK230" i="15"/>
  <c r="AL135" i="15"/>
  <c r="AL225" i="15"/>
  <c r="AL203" i="15"/>
  <c r="AL230" i="15"/>
  <c r="C179" i="15"/>
  <c r="C126" i="15"/>
  <c r="AU131" i="1"/>
  <c r="F131" i="1"/>
  <c r="C20" i="15"/>
  <c r="C63" i="15"/>
  <c r="A97" i="1"/>
  <c r="AM225" i="15"/>
  <c r="AM203" i="15"/>
  <c r="AM230" i="15"/>
  <c r="AJ224" i="15"/>
  <c r="AJ202" i="15"/>
  <c r="AJ229" i="15"/>
  <c r="AN228" i="15"/>
  <c r="AN204" i="15"/>
  <c r="AN231" i="15"/>
  <c r="C146" i="15"/>
  <c r="C93" i="15"/>
  <c r="A85" i="1"/>
  <c r="AU119" i="1"/>
  <c r="F119" i="1"/>
  <c r="C8" i="15"/>
  <c r="C51" i="15"/>
  <c r="AK210" i="15"/>
  <c r="AK201" i="15"/>
  <c r="AK205" i="15"/>
  <c r="A98" i="1"/>
  <c r="AU132" i="1"/>
  <c r="F132" i="1"/>
  <c r="C21" i="15"/>
  <c r="C64" i="15"/>
  <c r="C159" i="15"/>
  <c r="C106" i="15"/>
  <c r="A86" i="1"/>
  <c r="F120" i="1"/>
  <c r="C9" i="15"/>
  <c r="C52" i="15"/>
  <c r="AU120" i="1"/>
  <c r="C147" i="15"/>
  <c r="C94" i="15"/>
  <c r="A66" i="3"/>
  <c r="AM221" i="15"/>
  <c r="AM200" i="15"/>
  <c r="AM205" i="15"/>
  <c r="AL228" i="15"/>
  <c r="AL204" i="15"/>
  <c r="AL231" i="15"/>
  <c r="AJ204" i="15"/>
  <c r="AJ231" i="15"/>
  <c r="AK228" i="15"/>
  <c r="AK204" i="15"/>
  <c r="AK231" i="15"/>
  <c r="C148" i="15"/>
  <c r="C95" i="15"/>
  <c r="F121" i="1"/>
  <c r="C10" i="15"/>
  <c r="C53" i="15"/>
  <c r="AU121" i="1"/>
  <c r="C160" i="15"/>
  <c r="C107" i="15"/>
  <c r="A99" i="1"/>
  <c r="AU133" i="1"/>
  <c r="F133" i="1"/>
  <c r="C22" i="15"/>
  <c r="C65" i="15"/>
  <c r="A67" i="3"/>
  <c r="AM227" i="15"/>
  <c r="AM204" i="15"/>
  <c r="AM231" i="15"/>
  <c r="A68" i="3"/>
  <c r="C161" i="15"/>
  <c r="C108" i="15"/>
  <c r="A100" i="1"/>
  <c r="F134" i="1"/>
  <c r="C23" i="15"/>
  <c r="C66" i="15"/>
  <c r="AU134" i="1"/>
  <c r="C149" i="15"/>
  <c r="C96" i="15"/>
  <c r="C162" i="15"/>
  <c r="C109" i="15"/>
  <c r="A101" i="1"/>
  <c r="AU135" i="1"/>
  <c r="F135" i="1"/>
  <c r="C24" i="15"/>
  <c r="C67" i="15"/>
  <c r="A69" i="3"/>
  <c r="A70" i="3"/>
  <c r="F136" i="1"/>
  <c r="C25" i="15"/>
  <c r="C68" i="15"/>
  <c r="AU136" i="1"/>
  <c r="A102" i="1"/>
  <c r="C163" i="15"/>
  <c r="C110" i="15"/>
  <c r="F137" i="1"/>
  <c r="C26" i="15"/>
  <c r="C69" i="15"/>
  <c r="A103" i="1"/>
  <c r="AU137" i="1"/>
  <c r="C164" i="15"/>
  <c r="C111" i="15"/>
  <c r="A71" i="3"/>
  <c r="A104" i="1"/>
  <c r="F138" i="1"/>
  <c r="C27" i="15"/>
  <c r="C70" i="15"/>
  <c r="AU138" i="1"/>
  <c r="C165" i="15"/>
  <c r="C112" i="15"/>
  <c r="A72" i="3"/>
  <c r="C166" i="15"/>
  <c r="C113" i="15"/>
  <c r="A73" i="3"/>
  <c r="A105" i="1"/>
  <c r="AU139" i="1"/>
  <c r="F139" i="1"/>
  <c r="C28" i="15"/>
  <c r="C71" i="15"/>
  <c r="C167" i="15"/>
  <c r="C114" i="15"/>
  <c r="A106" i="1"/>
  <c r="AU140" i="1"/>
  <c r="F140" i="1"/>
  <c r="C29" i="15"/>
  <c r="C72" i="15"/>
  <c r="A74" i="3"/>
  <c r="A75" i="3"/>
  <c r="F141" i="1"/>
  <c r="C30" i="15"/>
  <c r="C73" i="15"/>
  <c r="AU141" i="1"/>
  <c r="A107" i="1"/>
  <c r="C168" i="15"/>
  <c r="C115" i="15"/>
  <c r="C169" i="15"/>
  <c r="C116" i="15"/>
  <c r="AU142" i="1"/>
  <c r="F142" i="1"/>
  <c r="C31" i="15"/>
  <c r="C74" i="15"/>
  <c r="A108" i="1"/>
  <c r="A76" i="3"/>
  <c r="A77" i="3"/>
  <c r="A109" i="1"/>
  <c r="F143" i="1"/>
  <c r="C32" i="15"/>
  <c r="C75" i="15"/>
  <c r="AU143" i="1"/>
  <c r="C170" i="15"/>
  <c r="C117" i="15"/>
  <c r="C171" i="15"/>
  <c r="C118" i="15"/>
  <c r="F144" i="1"/>
  <c r="C33" i="15"/>
  <c r="C76" i="15"/>
  <c r="AU144" i="1"/>
  <c r="A110" i="1"/>
  <c r="AU145" i="1"/>
  <c r="F145" i="1"/>
  <c r="C34" i="15"/>
  <c r="C77" i="15"/>
  <c r="C172" i="15"/>
  <c r="C119" i="15"/>
  <c r="C173" i="15"/>
  <c r="C120" i="15"/>
  <c r="M129" i="15"/>
  <c r="AH130" i="15"/>
  <c r="AF129" i="15"/>
  <c r="P129" i="15"/>
  <c r="Y129" i="15"/>
  <c r="L129" i="15"/>
  <c r="AE130" i="15"/>
  <c r="M132" i="15"/>
  <c r="F132" i="15"/>
  <c r="AG130" i="15"/>
  <c r="E133" i="15"/>
  <c r="AC132" i="15"/>
  <c r="R129" i="15"/>
  <c r="AK134" i="15"/>
  <c r="E132" i="15"/>
  <c r="Y133" i="15"/>
  <c r="AL129" i="15"/>
  <c r="T134" i="15"/>
  <c r="AM132" i="15"/>
  <c r="AI134" i="15"/>
  <c r="AN129" i="15"/>
  <c r="D134" i="15"/>
  <c r="H133" i="15"/>
  <c r="AA132" i="15"/>
  <c r="U130" i="15"/>
  <c r="X134" i="15"/>
  <c r="D132" i="15"/>
  <c r="J129" i="15"/>
  <c r="O129" i="15"/>
  <c r="F134" i="15"/>
  <c r="K134" i="15"/>
  <c r="AG133" i="15"/>
  <c r="K132" i="15"/>
  <c r="G131" i="15"/>
  <c r="P130" i="15"/>
  <c r="Z129" i="15"/>
  <c r="T133" i="15"/>
  <c r="AM131" i="15"/>
  <c r="AE131" i="15"/>
  <c r="Z133" i="15"/>
  <c r="AH134" i="15"/>
  <c r="W131" i="15"/>
  <c r="AC134" i="15"/>
  <c r="Y134" i="15"/>
  <c r="AD129" i="15"/>
  <c r="Z131" i="15"/>
  <c r="I129" i="15"/>
  <c r="AL130" i="15"/>
  <c r="AA133" i="15"/>
  <c r="Q131" i="15"/>
  <c r="AN130" i="15"/>
  <c r="AD133" i="15"/>
  <c r="Y130" i="15"/>
  <c r="G130" i="15"/>
  <c r="R130" i="15"/>
  <c r="P132" i="15"/>
  <c r="R134" i="15"/>
  <c r="N131" i="15"/>
  <c r="G129" i="15"/>
  <c r="I133" i="15"/>
  <c r="L133" i="15"/>
  <c r="AH129" i="15"/>
  <c r="T131" i="15"/>
  <c r="V129" i="15"/>
  <c r="U131" i="15"/>
  <c r="W129" i="15"/>
  <c r="W136" i="15"/>
  <c r="AD131" i="15"/>
  <c r="AC130" i="15"/>
  <c r="H130" i="15"/>
  <c r="N130" i="15"/>
  <c r="G133" i="15"/>
  <c r="AA129" i="15"/>
  <c r="AA136" i="15"/>
  <c r="I130" i="15"/>
  <c r="K133" i="15"/>
  <c r="X132" i="15"/>
  <c r="L131" i="15"/>
  <c r="AI129" i="15"/>
  <c r="AG129" i="15"/>
  <c r="N129" i="15"/>
  <c r="M130" i="15"/>
  <c r="J133" i="15"/>
  <c r="F129" i="15"/>
  <c r="AI130" i="15"/>
  <c r="AE132" i="15"/>
  <c r="AI133" i="15"/>
  <c r="T130" i="15"/>
  <c r="W134" i="15"/>
  <c r="AF132" i="15"/>
  <c r="M131" i="15"/>
  <c r="D130" i="15"/>
  <c r="X129" i="15"/>
  <c r="AD132" i="15"/>
  <c r="V134" i="15"/>
  <c r="D131" i="15"/>
  <c r="Y131" i="15"/>
  <c r="AM130" i="15"/>
  <c r="D129" i="15"/>
  <c r="E130" i="15"/>
  <c r="O133" i="15"/>
  <c r="AJ131" i="15"/>
  <c r="J132" i="15"/>
  <c r="AJ130" i="15"/>
  <c r="AB130" i="15"/>
  <c r="AF134" i="15"/>
  <c r="Q133" i="15"/>
  <c r="P134" i="15"/>
  <c r="M134" i="15"/>
  <c r="H129" i="15"/>
  <c r="T132" i="15"/>
  <c r="U129" i="15"/>
  <c r="U136" i="15"/>
  <c r="Z130" i="15"/>
  <c r="Z134" i="15"/>
  <c r="H134" i="15"/>
  <c r="AG132" i="15"/>
  <c r="D133" i="15"/>
  <c r="AN132" i="15"/>
  <c r="W132" i="15"/>
  <c r="I132" i="15"/>
  <c r="O131" i="15"/>
  <c r="G132" i="15"/>
  <c r="F130" i="15"/>
  <c r="AG134" i="15"/>
  <c r="N132" i="15"/>
  <c r="Q132" i="15"/>
  <c r="R131" i="15"/>
  <c r="AK131" i="15"/>
  <c r="X133" i="15"/>
  <c r="L132" i="15"/>
  <c r="AC133" i="15"/>
  <c r="AJ129" i="15"/>
  <c r="AF133" i="15"/>
  <c r="P131" i="15"/>
  <c r="E131" i="15"/>
  <c r="AE134" i="15"/>
  <c r="W130" i="15"/>
  <c r="U132" i="15"/>
  <c r="AH132" i="15"/>
  <c r="I131" i="15"/>
  <c r="AK129" i="15"/>
  <c r="AN134" i="15"/>
  <c r="X130" i="15"/>
  <c r="L134" i="15"/>
  <c r="H131" i="15"/>
  <c r="F133" i="15"/>
  <c r="E129" i="15"/>
  <c r="E136" i="15"/>
  <c r="AI131" i="15"/>
  <c r="AJ132" i="15"/>
  <c r="U134" i="15"/>
  <c r="AM133" i="15"/>
  <c r="S131" i="15"/>
  <c r="R132" i="15"/>
  <c r="AB134" i="15"/>
  <c r="AB133" i="15"/>
  <c r="AB132" i="15"/>
  <c r="V131" i="15"/>
  <c r="O132" i="15"/>
  <c r="AH131" i="15"/>
  <c r="AL133" i="15"/>
  <c r="F131" i="15"/>
  <c r="AJ134" i="15"/>
  <c r="G134" i="15"/>
  <c r="J130" i="15"/>
  <c r="H132" i="15"/>
  <c r="AA130" i="15"/>
  <c r="K130" i="15"/>
  <c r="AK130" i="15"/>
  <c r="AA131" i="15"/>
  <c r="V133" i="15"/>
  <c r="X131" i="15"/>
  <c r="O130" i="15"/>
  <c r="AD134" i="15"/>
  <c r="R133" i="15"/>
  <c r="AF130" i="15"/>
  <c r="AL132" i="15"/>
  <c r="AN131" i="15"/>
  <c r="AA134" i="15"/>
  <c r="P133" i="15"/>
  <c r="AD130" i="15"/>
  <c r="E134" i="15"/>
  <c r="U133" i="15"/>
  <c r="AN133" i="15"/>
  <c r="Q134" i="15"/>
  <c r="AC129" i="15"/>
  <c r="AB131" i="15"/>
  <c r="J134" i="15"/>
  <c r="V130" i="15"/>
  <c r="AE133" i="15"/>
  <c r="W133" i="15"/>
  <c r="AL131" i="15"/>
  <c r="AF131" i="15"/>
  <c r="K129" i="15"/>
  <c r="K136" i="15"/>
  <c r="AH133" i="15"/>
  <c r="L130" i="15"/>
  <c r="AB129" i="15"/>
  <c r="AB136" i="15"/>
  <c r="AI132" i="15"/>
  <c r="AK132" i="15"/>
  <c r="AG131" i="15"/>
  <c r="AL134" i="15"/>
  <c r="N133" i="15"/>
  <c r="AJ133" i="15"/>
  <c r="AM129" i="15"/>
  <c r="S134" i="15"/>
  <c r="AK133" i="15"/>
  <c r="J131" i="15"/>
  <c r="S133" i="15"/>
  <c r="S130" i="15"/>
  <c r="N134" i="15"/>
  <c r="K131" i="15"/>
  <c r="AM134" i="15"/>
  <c r="Q130" i="15"/>
  <c r="O134" i="15"/>
  <c r="AE129" i="15"/>
  <c r="V132" i="15"/>
  <c r="I134" i="15"/>
  <c r="M133" i="15"/>
  <c r="Q129" i="15"/>
  <c r="Z132" i="15"/>
  <c r="Y132" i="15"/>
  <c r="S129" i="15"/>
  <c r="S132" i="15"/>
  <c r="AC131" i="15"/>
  <c r="T129" i="15"/>
  <c r="AG136" i="15"/>
  <c r="AI136" i="15"/>
  <c r="Z136" i="15"/>
  <c r="O136" i="15"/>
  <c r="J136" i="15"/>
  <c r="AN136" i="15"/>
  <c r="AL136" i="15"/>
  <c r="H136" i="15"/>
  <c r="D136" i="15"/>
  <c r="Q136" i="15"/>
  <c r="T136" i="15"/>
  <c r="R136" i="15"/>
  <c r="AH136" i="15"/>
  <c r="AE136" i="15"/>
  <c r="AK136" i="15"/>
  <c r="X136" i="15"/>
  <c r="AJ136" i="15"/>
  <c r="AC136" i="15"/>
  <c r="I136" i="15"/>
  <c r="S136" i="15"/>
  <c r="L136" i="15"/>
  <c r="AD136" i="15"/>
  <c r="Y136" i="15"/>
  <c r="P136" i="15"/>
  <c r="V136" i="15"/>
  <c r="AF136" i="15"/>
  <c r="G136" i="15"/>
  <c r="F136" i="15"/>
  <c r="M136" i="15"/>
  <c r="AM136" i="15"/>
  <c r="N136" i="15"/>
  <c r="F28" i="2"/>
  <c r="E100" i="5"/>
  <c r="F38" i="2"/>
  <c r="E78" i="5"/>
  <c r="D115" i="1"/>
  <c r="F36" i="3"/>
  <c r="E91" i="5"/>
  <c r="D34" i="1"/>
  <c r="F81" i="3"/>
  <c r="E88" i="5"/>
  <c r="F107" i="3"/>
  <c r="F87" i="2"/>
  <c r="F90" i="3"/>
  <c r="F28" i="3"/>
  <c r="D127" i="1"/>
  <c r="F86" i="3"/>
  <c r="F102" i="3"/>
  <c r="F31" i="2"/>
  <c r="E87" i="5"/>
  <c r="D29" i="1"/>
  <c r="D121" i="1"/>
  <c r="F35" i="2"/>
  <c r="F83" i="2"/>
  <c r="D139" i="1"/>
  <c r="D126" i="1"/>
  <c r="F87" i="3"/>
  <c r="F103" i="3"/>
  <c r="D118" i="1"/>
  <c r="F32" i="3"/>
  <c r="E101" i="5"/>
  <c r="F26" i="3"/>
  <c r="D39" i="1"/>
  <c r="F112" i="3"/>
  <c r="D135" i="1"/>
  <c r="F84" i="2"/>
  <c r="F94" i="3"/>
  <c r="F39" i="3"/>
  <c r="E27" i="5"/>
  <c r="F98" i="3"/>
  <c r="F27" i="3"/>
  <c r="F29" i="3"/>
  <c r="F99" i="2"/>
  <c r="D27" i="1"/>
  <c r="D129" i="1"/>
  <c r="E92" i="5"/>
  <c r="F40" i="3"/>
  <c r="D136" i="1"/>
  <c r="D128" i="1"/>
  <c r="F76" i="2"/>
  <c r="F108" i="3"/>
  <c r="F92" i="3"/>
  <c r="E28" i="5"/>
  <c r="F38" i="3"/>
  <c r="F96" i="3"/>
  <c r="F39" i="2"/>
  <c r="D36" i="1"/>
  <c r="E95" i="5"/>
  <c r="E102" i="5"/>
  <c r="F40" i="2"/>
  <c r="E25" i="5"/>
  <c r="F85" i="3"/>
  <c r="F89" i="2"/>
  <c r="D133" i="1"/>
  <c r="D130" i="1"/>
  <c r="F37" i="2"/>
  <c r="E82" i="5"/>
  <c r="D25" i="1"/>
  <c r="E83" i="5"/>
  <c r="F111" i="3"/>
  <c r="E80" i="5"/>
  <c r="F25" i="2"/>
  <c r="F83" i="3"/>
  <c r="E29" i="5"/>
  <c r="E108" i="5"/>
  <c r="D143" i="1"/>
  <c r="E105" i="5"/>
  <c r="F104" i="3"/>
  <c r="E85" i="5"/>
  <c r="D28" i="1"/>
  <c r="F90" i="2"/>
  <c r="F32" i="2"/>
  <c r="E86" i="5"/>
  <c r="D144" i="1"/>
  <c r="D35" i="1"/>
  <c r="F105" i="3"/>
  <c r="D117" i="1"/>
  <c r="F88" i="3"/>
  <c r="D120" i="1"/>
  <c r="F27" i="2"/>
  <c r="E106" i="5"/>
  <c r="E93" i="5"/>
  <c r="D140" i="1"/>
  <c r="F26" i="2"/>
  <c r="F109" i="3"/>
  <c r="E81" i="5"/>
  <c r="E26" i="5"/>
  <c r="F42" i="3"/>
  <c r="E33" i="5"/>
  <c r="D131" i="1"/>
  <c r="F80" i="2"/>
  <c r="F33" i="2"/>
  <c r="F41" i="3"/>
  <c r="D37" i="1"/>
  <c r="F30" i="3"/>
  <c r="F91" i="3"/>
  <c r="F81" i="2"/>
  <c r="E104" i="5"/>
  <c r="D134" i="1"/>
  <c r="E24" i="5"/>
  <c r="D137" i="1"/>
  <c r="F82" i="3"/>
  <c r="E77" i="5"/>
  <c r="D132" i="1"/>
  <c r="E35" i="5"/>
  <c r="E98" i="5"/>
  <c r="F100" i="2"/>
  <c r="D31" i="1"/>
  <c r="F79" i="2"/>
  <c r="D32" i="1"/>
  <c r="F100" i="3"/>
  <c r="D122" i="1"/>
  <c r="F77" i="2"/>
  <c r="F34" i="3"/>
  <c r="F78" i="2"/>
  <c r="D119" i="1"/>
  <c r="F93" i="2"/>
  <c r="F101" i="3"/>
  <c r="D142" i="1"/>
  <c r="F97" i="2"/>
  <c r="F94" i="2"/>
  <c r="D26" i="1"/>
  <c r="E90" i="5"/>
  <c r="E23" i="5"/>
  <c r="D145" i="1"/>
  <c r="F31" i="3"/>
  <c r="F96" i="2"/>
  <c r="D116" i="1"/>
  <c r="F85" i="2"/>
  <c r="F95" i="2"/>
  <c r="F75" i="2"/>
  <c r="E22" i="5"/>
  <c r="F101" i="2"/>
  <c r="F93" i="3"/>
  <c r="F30" i="2"/>
  <c r="E84" i="5"/>
  <c r="E30" i="5"/>
  <c r="D30" i="1"/>
  <c r="F88" i="2"/>
  <c r="F41" i="2"/>
  <c r="D124" i="1"/>
  <c r="F89" i="3"/>
  <c r="F36" i="2"/>
  <c r="F97" i="3"/>
  <c r="F34" i="2"/>
  <c r="F33" i="3"/>
  <c r="F86" i="2"/>
  <c r="E103" i="5"/>
  <c r="E34" i="5"/>
  <c r="D125" i="1"/>
  <c r="E89" i="5"/>
  <c r="D33" i="1"/>
  <c r="F84" i="3"/>
  <c r="D114" i="1"/>
  <c r="F110" i="3"/>
  <c r="F91" i="2"/>
  <c r="E79" i="5"/>
  <c r="D42" i="1"/>
  <c r="F43" i="3"/>
  <c r="F95" i="3"/>
  <c r="E32" i="5"/>
  <c r="F35" i="3"/>
  <c r="F37" i="3"/>
  <c r="D41" i="1"/>
  <c r="E97" i="5"/>
  <c r="F92" i="2"/>
  <c r="D38" i="1"/>
  <c r="E107" i="5"/>
  <c r="F98" i="2"/>
  <c r="F82" i="2"/>
  <c r="E99" i="5"/>
  <c r="D138" i="1"/>
  <c r="F106" i="3"/>
  <c r="F99" i="3"/>
  <c r="D123" i="1"/>
  <c r="D141" i="1"/>
  <c r="E96" i="5"/>
  <c r="E94" i="5"/>
  <c r="E31" i="5"/>
  <c r="F102" i="2"/>
  <c r="F29" i="2"/>
  <c r="D40" i="1"/>
  <c r="D73" i="1" l="1"/>
  <c r="A30" i="15"/>
  <c r="A73" i="15" s="1"/>
  <c r="AT141" i="1"/>
  <c r="AT123" i="1"/>
  <c r="A12" i="15"/>
  <c r="A55" i="15" s="1"/>
  <c r="A27" i="15"/>
  <c r="A70" i="15" s="1"/>
  <c r="AT138" i="1"/>
  <c r="D71" i="1"/>
  <c r="D74" i="1"/>
  <c r="D75" i="1"/>
  <c r="AT114" i="1"/>
  <c r="A3" i="15"/>
  <c r="A46" i="15" s="1"/>
  <c r="A39" i="15"/>
  <c r="A82" i="15" s="1"/>
  <c r="AT33" i="1"/>
  <c r="D66" i="1"/>
  <c r="AT125" i="1"/>
  <c r="A14" i="15"/>
  <c r="A57" i="15" s="1"/>
  <c r="AT124" i="1"/>
  <c r="A13" i="15"/>
  <c r="A56" i="15" s="1"/>
  <c r="D63" i="1"/>
  <c r="AT30" i="1"/>
  <c r="A36" i="15"/>
  <c r="A79" i="15" s="1"/>
  <c r="AT116" i="1"/>
  <c r="A5" i="15"/>
  <c r="A48" i="15" s="1"/>
  <c r="A34" i="15"/>
  <c r="A77" i="15" s="1"/>
  <c r="AT145" i="1"/>
  <c r="F106" i="2"/>
  <c r="D59" i="1"/>
  <c r="F103" i="2"/>
  <c r="AT142" i="1"/>
  <c r="A31" i="15"/>
  <c r="A74" i="15" s="1"/>
  <c r="A8" i="15"/>
  <c r="A51" i="15" s="1"/>
  <c r="AT119" i="1"/>
  <c r="A11" i="15"/>
  <c r="A54" i="15" s="1"/>
  <c r="AT122" i="1"/>
  <c r="D65" i="1"/>
  <c r="AT32" i="1"/>
  <c r="A38" i="15"/>
  <c r="A81" i="15" s="1"/>
  <c r="A37" i="15"/>
  <c r="A80" i="15" s="1"/>
  <c r="AT31" i="1"/>
  <c r="D64" i="1"/>
  <c r="A21" i="15"/>
  <c r="A64" i="15" s="1"/>
  <c r="AT132" i="1"/>
  <c r="AT137" i="1"/>
  <c r="A26" i="15"/>
  <c r="A69" i="15" s="1"/>
  <c r="A23" i="15"/>
  <c r="A66" i="15" s="1"/>
  <c r="AT134" i="1"/>
  <c r="D70" i="1"/>
  <c r="AT131" i="1"/>
  <c r="A20" i="15"/>
  <c r="A63" i="15" s="1"/>
  <c r="AT140" i="1"/>
  <c r="A29" i="15"/>
  <c r="A72" i="15" s="1"/>
  <c r="AT120" i="1"/>
  <c r="A9" i="15"/>
  <c r="A52" i="15" s="1"/>
  <c r="A6" i="15"/>
  <c r="A49" i="15" s="1"/>
  <c r="AT117" i="1"/>
  <c r="A41" i="15"/>
  <c r="A84" i="15" s="1"/>
  <c r="AT35" i="1"/>
  <c r="D68" i="1"/>
  <c r="AT144" i="1"/>
  <c r="A33" i="15"/>
  <c r="A76" i="15" s="1"/>
  <c r="F105" i="2"/>
  <c r="D61" i="1"/>
  <c r="F104" i="2"/>
  <c r="A32" i="15"/>
  <c r="A75" i="15" s="1"/>
  <c r="AT143" i="1"/>
  <c r="D58" i="1"/>
  <c r="A19" i="15"/>
  <c r="A62" i="15" s="1"/>
  <c r="AT130" i="1"/>
  <c r="A22" i="15"/>
  <c r="A65" i="15" s="1"/>
  <c r="AT133" i="1"/>
  <c r="A42" i="15"/>
  <c r="A85" i="15" s="1"/>
  <c r="D69" i="1"/>
  <c r="AT36" i="1"/>
  <c r="AT128" i="1"/>
  <c r="A17" i="15"/>
  <c r="A60" i="15" s="1"/>
  <c r="AT136" i="1"/>
  <c r="A25" i="15"/>
  <c r="A68" i="15" s="1"/>
  <c r="A18" i="15"/>
  <c r="A61" i="15" s="1"/>
  <c r="AT129" i="1"/>
  <c r="D60" i="1"/>
  <c r="A24" i="15"/>
  <c r="A67" i="15" s="1"/>
  <c r="AT135" i="1"/>
  <c r="D72" i="1"/>
  <c r="A7" i="15"/>
  <c r="A50" i="15" s="1"/>
  <c r="AT118" i="1"/>
  <c r="A15" i="15"/>
  <c r="A58" i="15" s="1"/>
  <c r="AT126" i="1"/>
  <c r="AT139" i="1"/>
  <c r="A28" i="15"/>
  <c r="A71" i="15" s="1"/>
  <c r="AT121" i="1"/>
  <c r="A10" i="15"/>
  <c r="A53" i="15" s="1"/>
  <c r="D62" i="1"/>
  <c r="AT29" i="1"/>
  <c r="A35" i="15"/>
  <c r="A78" i="15" s="1"/>
  <c r="A16" i="15"/>
  <c r="A59" i="15" s="1"/>
  <c r="AT127" i="1"/>
  <c r="D67" i="1"/>
  <c r="A40" i="15"/>
  <c r="A83" i="15" s="1"/>
  <c r="AT34" i="1"/>
  <c r="A4" i="15"/>
  <c r="A47" i="15" s="1"/>
  <c r="AT115" i="1"/>
  <c r="AQ59" i="1" l="1"/>
  <c r="H59" i="1"/>
  <c r="S59" i="1"/>
  <c r="K59" i="1"/>
  <c r="U59" i="1"/>
  <c r="J59" i="1"/>
  <c r="AE59" i="1"/>
  <c r="AO59" i="1"/>
  <c r="O59" i="1"/>
  <c r="M59" i="1"/>
  <c r="Z59" i="1"/>
  <c r="P59" i="1"/>
  <c r="AN59" i="1"/>
  <c r="AA59" i="1"/>
  <c r="W59" i="1"/>
  <c r="AD59" i="1"/>
  <c r="AP59" i="1"/>
  <c r="AK59" i="1"/>
  <c r="Y59" i="1"/>
  <c r="AF59" i="1"/>
  <c r="AL59" i="1"/>
  <c r="AB59" i="1"/>
  <c r="Q59" i="1"/>
  <c r="AI59" i="1"/>
  <c r="R59" i="1"/>
  <c r="G59" i="1"/>
  <c r="AC59" i="1"/>
  <c r="I59" i="1"/>
  <c r="AM59" i="1"/>
  <c r="V59" i="1"/>
  <c r="L59" i="1"/>
  <c r="AH59" i="1"/>
  <c r="X59" i="1"/>
  <c r="T59" i="1"/>
  <c r="AG59" i="1"/>
  <c r="AJ59" i="1"/>
  <c r="N59" i="1"/>
  <c r="A155" i="15"/>
  <c r="A102" i="15"/>
  <c r="AJ60" i="1"/>
  <c r="V60" i="1"/>
  <c r="AH60" i="1"/>
  <c r="G60" i="1"/>
  <c r="N60" i="1"/>
  <c r="M60" i="1"/>
  <c r="AC60" i="1"/>
  <c r="AL60" i="1"/>
  <c r="K60" i="1"/>
  <c r="AP60" i="1"/>
  <c r="AI60" i="1"/>
  <c r="AB60" i="1"/>
  <c r="P60" i="1"/>
  <c r="AO60" i="1"/>
  <c r="T60" i="1"/>
  <c r="Q60" i="1"/>
  <c r="U60" i="1"/>
  <c r="S60" i="1"/>
  <c r="AE60" i="1"/>
  <c r="H60" i="1"/>
  <c r="AF60" i="1"/>
  <c r="AA60" i="1"/>
  <c r="Y60" i="1"/>
  <c r="J60" i="1"/>
  <c r="Z60" i="1"/>
  <c r="R60" i="1"/>
  <c r="X60" i="1"/>
  <c r="AN60" i="1"/>
  <c r="AM60" i="1"/>
  <c r="I60" i="1"/>
  <c r="AQ60" i="1"/>
  <c r="AK60" i="1"/>
  <c r="O60" i="1"/>
  <c r="W60" i="1"/>
  <c r="L60" i="1"/>
  <c r="AG60" i="1"/>
  <c r="AD60" i="1"/>
  <c r="A149" i="15"/>
  <c r="A96" i="15"/>
  <c r="A95" i="15"/>
  <c r="A148" i="15"/>
  <c r="K61" i="1"/>
  <c r="L61" i="1"/>
  <c r="AF61" i="1"/>
  <c r="AG61" i="1"/>
  <c r="AQ61" i="1"/>
  <c r="G61" i="1"/>
  <c r="AO61" i="1"/>
  <c r="W61" i="1"/>
  <c r="H61" i="1"/>
  <c r="AJ61" i="1"/>
  <c r="AP61" i="1"/>
  <c r="AK61" i="1"/>
  <c r="AI61" i="1"/>
  <c r="J61" i="1"/>
  <c r="X61" i="1"/>
  <c r="AH61" i="1"/>
  <c r="AL61" i="1"/>
  <c r="AE61" i="1"/>
  <c r="I61" i="1"/>
  <c r="T61" i="1"/>
  <c r="AB61" i="1"/>
  <c r="Z61" i="1"/>
  <c r="AM61" i="1"/>
  <c r="AD61" i="1"/>
  <c r="M61" i="1"/>
  <c r="Q61" i="1"/>
  <c r="Y61" i="1"/>
  <c r="AA61" i="1"/>
  <c r="V61" i="1"/>
  <c r="R61" i="1"/>
  <c r="U61" i="1"/>
  <c r="O61" i="1"/>
  <c r="P61" i="1"/>
  <c r="AC61" i="1"/>
  <c r="N61" i="1"/>
  <c r="AN61" i="1"/>
  <c r="S61" i="1"/>
  <c r="A144" i="15"/>
  <c r="A91" i="15"/>
  <c r="V74" i="1"/>
  <c r="AI74" i="1"/>
  <c r="X74" i="1"/>
  <c r="AD74" i="1"/>
  <c r="N74" i="1"/>
  <c r="P74" i="1"/>
  <c r="Y74" i="1"/>
  <c r="AQ74" i="1"/>
  <c r="I74" i="1"/>
  <c r="AC74" i="1"/>
  <c r="AM74" i="1"/>
  <c r="AK74" i="1"/>
  <c r="AH74" i="1"/>
  <c r="AO74" i="1"/>
  <c r="AJ74" i="1"/>
  <c r="L74" i="1"/>
  <c r="J74" i="1"/>
  <c r="O74" i="1"/>
  <c r="S74" i="1"/>
  <c r="Q74" i="1"/>
  <c r="Z74" i="1"/>
  <c r="H74" i="1"/>
  <c r="M74" i="1"/>
  <c r="AF74" i="1"/>
  <c r="AA74" i="1"/>
  <c r="G74" i="1"/>
  <c r="AN74" i="1"/>
  <c r="K74" i="1"/>
  <c r="AE74" i="1"/>
  <c r="W74" i="1"/>
  <c r="AG74" i="1"/>
  <c r="R74" i="1"/>
  <c r="AB74" i="1"/>
  <c r="AL74" i="1"/>
  <c r="AP74" i="1"/>
  <c r="T74" i="1"/>
  <c r="U74" i="1"/>
  <c r="A120" i="15"/>
  <c r="A173" i="15"/>
  <c r="T72" i="1"/>
  <c r="U72" i="1"/>
  <c r="H72" i="1"/>
  <c r="Q72" i="1"/>
  <c r="I72" i="1"/>
  <c r="AL72" i="1"/>
  <c r="AE72" i="1"/>
  <c r="Z72" i="1"/>
  <c r="S72" i="1"/>
  <c r="AG72" i="1"/>
  <c r="AC72" i="1"/>
  <c r="W72" i="1"/>
  <c r="X72" i="1"/>
  <c r="AA72" i="1"/>
  <c r="P72" i="1"/>
  <c r="AH72" i="1"/>
  <c r="L72" i="1"/>
  <c r="AQ72" i="1"/>
  <c r="AK72" i="1"/>
  <c r="J72" i="1"/>
  <c r="AD72" i="1"/>
  <c r="AN72" i="1"/>
  <c r="AF72" i="1"/>
  <c r="G72" i="1"/>
  <c r="O72" i="1"/>
  <c r="AJ72" i="1"/>
  <c r="AB72" i="1"/>
  <c r="M72" i="1"/>
  <c r="Y72" i="1"/>
  <c r="AO72" i="1"/>
  <c r="AP72" i="1"/>
  <c r="K72" i="1"/>
  <c r="AM72" i="1"/>
  <c r="R72" i="1"/>
  <c r="V72" i="1"/>
  <c r="AI72" i="1"/>
  <c r="N72" i="1"/>
  <c r="Q66" i="1"/>
  <c r="AH66" i="1"/>
  <c r="AN66" i="1"/>
  <c r="N66" i="1"/>
  <c r="J66" i="1"/>
  <c r="AG66" i="1"/>
  <c r="AB66" i="1"/>
  <c r="R66" i="1"/>
  <c r="W66" i="1"/>
  <c r="AI66" i="1"/>
  <c r="AJ66" i="1"/>
  <c r="M66" i="1"/>
  <c r="S66" i="1"/>
  <c r="AL66" i="1"/>
  <c r="L66" i="1"/>
  <c r="H66" i="1"/>
  <c r="U66" i="1"/>
  <c r="AM66" i="1"/>
  <c r="AC66" i="1"/>
  <c r="AK66" i="1"/>
  <c r="G66" i="1"/>
  <c r="AF66" i="1"/>
  <c r="AQ66" i="1"/>
  <c r="Z66" i="1"/>
  <c r="K66" i="1"/>
  <c r="T66" i="1"/>
  <c r="AP66" i="1"/>
  <c r="AO66" i="1"/>
  <c r="O66" i="1"/>
  <c r="V66" i="1"/>
  <c r="I66" i="1"/>
  <c r="X66" i="1"/>
  <c r="P66" i="1"/>
  <c r="AE66" i="1"/>
  <c r="Y66" i="1"/>
  <c r="AD66" i="1"/>
  <c r="AA66" i="1"/>
  <c r="AC71" i="1"/>
  <c r="S71" i="1"/>
  <c r="O71" i="1"/>
  <c r="AG71" i="1"/>
  <c r="I71" i="1"/>
  <c r="Z71" i="1"/>
  <c r="W71" i="1"/>
  <c r="AL71" i="1"/>
  <c r="AI71" i="1"/>
  <c r="AJ71" i="1"/>
  <c r="AN71" i="1"/>
  <c r="M71" i="1"/>
  <c r="T71" i="1"/>
  <c r="AQ71" i="1"/>
  <c r="L71" i="1"/>
  <c r="N71" i="1"/>
  <c r="AP71" i="1"/>
  <c r="AD71" i="1"/>
  <c r="AA71" i="1"/>
  <c r="U71" i="1"/>
  <c r="AH71" i="1"/>
  <c r="H71" i="1"/>
  <c r="Q71" i="1"/>
  <c r="R71" i="1"/>
  <c r="Y71" i="1"/>
  <c r="AF71" i="1"/>
  <c r="P71" i="1"/>
  <c r="V71" i="1"/>
  <c r="AB71" i="1"/>
  <c r="X71" i="1"/>
  <c r="K71" i="1"/>
  <c r="AE71" i="1"/>
  <c r="AM71" i="1"/>
  <c r="J71" i="1"/>
  <c r="G71" i="1"/>
  <c r="AK71" i="1"/>
  <c r="AO71" i="1"/>
  <c r="A147" i="15"/>
  <c r="A94" i="15"/>
  <c r="A114" i="15"/>
  <c r="A167" i="15"/>
  <c r="A159" i="15"/>
  <c r="A106" i="15"/>
  <c r="A111" i="15"/>
  <c r="A164" i="15"/>
  <c r="A123" i="15"/>
  <c r="A176" i="15"/>
  <c r="A174" i="15"/>
  <c r="A121" i="15"/>
  <c r="AF62" i="1"/>
  <c r="AD62" i="1"/>
  <c r="AN62" i="1"/>
  <c r="AJ62" i="1"/>
  <c r="AE62" i="1"/>
  <c r="S62" i="1"/>
  <c r="W62" i="1"/>
  <c r="I62" i="1"/>
  <c r="O62" i="1"/>
  <c r="M62" i="1"/>
  <c r="N62" i="1"/>
  <c r="AQ62" i="1"/>
  <c r="AL62" i="1"/>
  <c r="AO62" i="1"/>
  <c r="P62" i="1"/>
  <c r="K62" i="1"/>
  <c r="AA62" i="1"/>
  <c r="AK62" i="1"/>
  <c r="J62" i="1"/>
  <c r="AG62" i="1"/>
  <c r="L62" i="1"/>
  <c r="G62" i="1"/>
  <c r="Z62" i="1"/>
  <c r="Q62" i="1"/>
  <c r="Y62" i="1"/>
  <c r="V62" i="1"/>
  <c r="T62" i="1"/>
  <c r="H62" i="1"/>
  <c r="AB62" i="1"/>
  <c r="AM62" i="1"/>
  <c r="R62" i="1"/>
  <c r="AI62" i="1"/>
  <c r="AH62" i="1"/>
  <c r="AC62" i="1"/>
  <c r="U62" i="1"/>
  <c r="X62" i="1"/>
  <c r="AP62" i="1"/>
  <c r="A101" i="15"/>
  <c r="A154" i="15"/>
  <c r="A152" i="15"/>
  <c r="A99" i="15"/>
  <c r="A104" i="15"/>
  <c r="A157" i="15"/>
  <c r="A142" i="15"/>
  <c r="A89" i="15"/>
  <c r="A177" i="15"/>
  <c r="A124" i="15"/>
  <c r="A166" i="15"/>
  <c r="A113" i="15"/>
  <c r="A168" i="15"/>
  <c r="A115" i="15"/>
  <c r="A112" i="15"/>
  <c r="A165" i="15"/>
  <c r="AM69" i="1"/>
  <c r="AM50" i="1" s="1"/>
  <c r="G69" i="1"/>
  <c r="G50" i="1" s="1"/>
  <c r="O69" i="1"/>
  <c r="O50" i="1" s="1"/>
  <c r="AA69" i="1"/>
  <c r="AA50" i="1" s="1"/>
  <c r="AQ69" i="1"/>
  <c r="AQ50" i="1" s="1"/>
  <c r="AH69" i="1"/>
  <c r="AH50" i="1" s="1"/>
  <c r="AI69" i="1"/>
  <c r="AI50" i="1" s="1"/>
  <c r="S69" i="1"/>
  <c r="S50" i="1" s="1"/>
  <c r="AP69" i="1"/>
  <c r="AP50" i="1" s="1"/>
  <c r="U69" i="1"/>
  <c r="U50" i="1" s="1"/>
  <c r="L69" i="1"/>
  <c r="L50" i="1" s="1"/>
  <c r="R69" i="1"/>
  <c r="R50" i="1" s="1"/>
  <c r="X69" i="1"/>
  <c r="X50" i="1" s="1"/>
  <c r="P69" i="1"/>
  <c r="P50" i="1" s="1"/>
  <c r="J69" i="1"/>
  <c r="J50" i="1" s="1"/>
  <c r="AJ69" i="1"/>
  <c r="AJ50" i="1" s="1"/>
  <c r="N69" i="1"/>
  <c r="N50" i="1" s="1"/>
  <c r="AN69" i="1"/>
  <c r="AN50" i="1" s="1"/>
  <c r="AD69" i="1"/>
  <c r="AD50" i="1" s="1"/>
  <c r="T69" i="1"/>
  <c r="T50" i="1" s="1"/>
  <c r="AF69" i="1"/>
  <c r="AF50" i="1" s="1"/>
  <c r="V69" i="1"/>
  <c r="V50" i="1" s="1"/>
  <c r="AB69" i="1"/>
  <c r="AB50" i="1" s="1"/>
  <c r="AL69" i="1"/>
  <c r="AL50" i="1" s="1"/>
  <c r="I69" i="1"/>
  <c r="I50" i="1" s="1"/>
  <c r="AC69" i="1"/>
  <c r="AC50" i="1" s="1"/>
  <c r="AE69" i="1"/>
  <c r="AE50" i="1" s="1"/>
  <c r="Z69" i="1"/>
  <c r="Z50" i="1" s="1"/>
  <c r="K69" i="1"/>
  <c r="K50" i="1" s="1"/>
  <c r="Q69" i="1"/>
  <c r="Q50" i="1" s="1"/>
  <c r="Y69" i="1"/>
  <c r="Y50" i="1" s="1"/>
  <c r="W69" i="1"/>
  <c r="W50" i="1" s="1"/>
  <c r="AO69" i="1"/>
  <c r="AO50" i="1" s="1"/>
  <c r="AK69" i="1"/>
  <c r="AK50" i="1" s="1"/>
  <c r="M69" i="1"/>
  <c r="M50" i="1" s="1"/>
  <c r="AG69" i="1"/>
  <c r="AG50" i="1" s="1"/>
  <c r="H69" i="1"/>
  <c r="H50" i="1" s="1"/>
  <c r="A98" i="15"/>
  <c r="A151" i="15"/>
  <c r="A119" i="15"/>
  <c r="A172" i="15"/>
  <c r="A93" i="15"/>
  <c r="A146" i="15"/>
  <c r="A128" i="15"/>
  <c r="A181" i="15"/>
  <c r="A108" i="15"/>
  <c r="A161" i="15"/>
  <c r="A105" i="15"/>
  <c r="A158" i="15"/>
  <c r="AA65" i="1"/>
  <c r="AL65" i="1"/>
  <c r="G65" i="1"/>
  <c r="AE65" i="1"/>
  <c r="AG65" i="1"/>
  <c r="AO65" i="1"/>
  <c r="AH65" i="1"/>
  <c r="AF65" i="1"/>
  <c r="AI65" i="1"/>
  <c r="W65" i="1"/>
  <c r="R65" i="1"/>
  <c r="AB65" i="1"/>
  <c r="U65" i="1"/>
  <c r="O65" i="1"/>
  <c r="H65" i="1"/>
  <c r="T65" i="1"/>
  <c r="AN65" i="1"/>
  <c r="J65" i="1"/>
  <c r="K65" i="1"/>
  <c r="V65" i="1"/>
  <c r="P65" i="1"/>
  <c r="AJ65" i="1"/>
  <c r="S65" i="1"/>
  <c r="Z65" i="1"/>
  <c r="I65" i="1"/>
  <c r="Y65" i="1"/>
  <c r="Q65" i="1"/>
  <c r="AD65" i="1"/>
  <c r="AM65" i="1"/>
  <c r="M65" i="1"/>
  <c r="AK65" i="1"/>
  <c r="X65" i="1"/>
  <c r="AC65" i="1"/>
  <c r="L65" i="1"/>
  <c r="N65" i="1"/>
  <c r="AQ65" i="1"/>
  <c r="AP65" i="1"/>
  <c r="A117" i="15"/>
  <c r="A170" i="15"/>
  <c r="A180" i="15"/>
  <c r="A127" i="15"/>
  <c r="A175" i="15"/>
  <c r="A122" i="15"/>
  <c r="A153" i="15"/>
  <c r="A100" i="15"/>
  <c r="A162" i="15"/>
  <c r="A109" i="15"/>
  <c r="A126" i="15"/>
  <c r="A179" i="15"/>
  <c r="H58" i="1"/>
  <c r="Z58" i="1"/>
  <c r="G58" i="1"/>
  <c r="AM58" i="1"/>
  <c r="AI58" i="1"/>
  <c r="AF58" i="1"/>
  <c r="AB58" i="1"/>
  <c r="J58" i="1"/>
  <c r="AN58" i="1"/>
  <c r="X58" i="1"/>
  <c r="R58" i="1"/>
  <c r="K58" i="1"/>
  <c r="AG58" i="1"/>
  <c r="AH58" i="1"/>
  <c r="N58" i="1"/>
  <c r="AE58" i="1"/>
  <c r="AQ58" i="1"/>
  <c r="T58" i="1"/>
  <c r="L58" i="1"/>
  <c r="O58" i="1"/>
  <c r="AL58" i="1"/>
  <c r="AD58" i="1"/>
  <c r="AO58" i="1"/>
  <c r="M58" i="1"/>
  <c r="V58" i="1"/>
  <c r="AJ58" i="1"/>
  <c r="U58" i="1"/>
  <c r="W58" i="1"/>
  <c r="Y58" i="1"/>
  <c r="Q58" i="1"/>
  <c r="AC58" i="1"/>
  <c r="AK58" i="1"/>
  <c r="I58" i="1"/>
  <c r="AA58" i="1"/>
  <c r="P58" i="1"/>
  <c r="AP58" i="1"/>
  <c r="S58" i="1"/>
  <c r="A163" i="15"/>
  <c r="A110" i="15"/>
  <c r="O70" i="1"/>
  <c r="V70" i="1"/>
  <c r="AM70" i="1"/>
  <c r="W70" i="1"/>
  <c r="AO70" i="1"/>
  <c r="AP70" i="1"/>
  <c r="AH70" i="1"/>
  <c r="M70" i="1"/>
  <c r="P70" i="1"/>
  <c r="AE70" i="1"/>
  <c r="L70" i="1"/>
  <c r="AJ70" i="1"/>
  <c r="AD70" i="1"/>
  <c r="Y70" i="1"/>
  <c r="AB70" i="1"/>
  <c r="Z70" i="1"/>
  <c r="I70" i="1"/>
  <c r="U70" i="1"/>
  <c r="J70" i="1"/>
  <c r="AK70" i="1"/>
  <c r="K70" i="1"/>
  <c r="AI70" i="1"/>
  <c r="S70" i="1"/>
  <c r="N70" i="1"/>
  <c r="T70" i="1"/>
  <c r="Q70" i="1"/>
  <c r="AF70" i="1"/>
  <c r="AL70" i="1"/>
  <c r="AC70" i="1"/>
  <c r="H70" i="1"/>
  <c r="AN70" i="1"/>
  <c r="AG70" i="1"/>
  <c r="R70" i="1"/>
  <c r="AQ70" i="1"/>
  <c r="AA70" i="1"/>
  <c r="G70" i="1"/>
  <c r="X70" i="1"/>
  <c r="A178" i="15"/>
  <c r="A125" i="15"/>
  <c r="A160" i="15"/>
  <c r="A107" i="15"/>
  <c r="AB64" i="1"/>
  <c r="AI64" i="1"/>
  <c r="AI48" i="1" s="1"/>
  <c r="O64" i="1"/>
  <c r="O48" i="1" s="1"/>
  <c r="AP64" i="1"/>
  <c r="H64" i="1"/>
  <c r="Y64" i="1"/>
  <c r="Y48" i="1" s="1"/>
  <c r="AE64" i="1"/>
  <c r="P64" i="1"/>
  <c r="P48" i="1" s="1"/>
  <c r="AC64" i="1"/>
  <c r="AG64" i="1"/>
  <c r="AN64" i="1"/>
  <c r="K64" i="1"/>
  <c r="AM64" i="1"/>
  <c r="AM48" i="1" s="1"/>
  <c r="AA64" i="1"/>
  <c r="X64" i="1"/>
  <c r="Q64" i="1"/>
  <c r="Q48" i="1" s="1"/>
  <c r="J64" i="1"/>
  <c r="AO64" i="1"/>
  <c r="AO48" i="1" s="1"/>
  <c r="Z64" i="1"/>
  <c r="AH64" i="1"/>
  <c r="AQ64" i="1"/>
  <c r="T64" i="1"/>
  <c r="AL64" i="1"/>
  <c r="I64" i="1"/>
  <c r="I48" i="1" s="1"/>
  <c r="AF64" i="1"/>
  <c r="S64" i="1"/>
  <c r="S48" i="1" s="1"/>
  <c r="W64" i="1"/>
  <c r="V64" i="1"/>
  <c r="AD64" i="1"/>
  <c r="AD48" i="1" s="1"/>
  <c r="U64" i="1"/>
  <c r="U48" i="1" s="1"/>
  <c r="M64" i="1"/>
  <c r="M48" i="1" s="1"/>
  <c r="N64" i="1"/>
  <c r="N48" i="1" s="1"/>
  <c r="G64" i="1"/>
  <c r="AK64" i="1"/>
  <c r="AK48" i="1" s="1"/>
  <c r="R64" i="1"/>
  <c r="R48" i="1" s="1"/>
  <c r="AJ64" i="1"/>
  <c r="L64" i="1"/>
  <c r="A143" i="15"/>
  <c r="A90" i="15"/>
  <c r="AO67" i="1"/>
  <c r="AQ67" i="1"/>
  <c r="AN67" i="1"/>
  <c r="V67" i="1"/>
  <c r="P67" i="1"/>
  <c r="AA67" i="1"/>
  <c r="AL67" i="1"/>
  <c r="AF67" i="1"/>
  <c r="X67" i="1"/>
  <c r="AK67" i="1"/>
  <c r="L67" i="1"/>
  <c r="M67" i="1"/>
  <c r="Z67" i="1"/>
  <c r="H67" i="1"/>
  <c r="AG67" i="1"/>
  <c r="N67" i="1"/>
  <c r="J67" i="1"/>
  <c r="AM67" i="1"/>
  <c r="AD67" i="1"/>
  <c r="U67" i="1"/>
  <c r="Q67" i="1"/>
  <c r="O67" i="1"/>
  <c r="AB67" i="1"/>
  <c r="AE67" i="1"/>
  <c r="AC67" i="1"/>
  <c r="AJ67" i="1"/>
  <c r="AH67" i="1"/>
  <c r="W67" i="1"/>
  <c r="R67" i="1"/>
  <c r="AI67" i="1"/>
  <c r="G67" i="1"/>
  <c r="K67" i="1"/>
  <c r="S67" i="1"/>
  <c r="I67" i="1"/>
  <c r="T67" i="1"/>
  <c r="AP67" i="1"/>
  <c r="Y67" i="1"/>
  <c r="A97" i="15"/>
  <c r="A150" i="15"/>
  <c r="A116" i="15"/>
  <c r="A169" i="15"/>
  <c r="P68" i="1"/>
  <c r="P49" i="1" s="1"/>
  <c r="AN68" i="1"/>
  <c r="AN49" i="1" s="1"/>
  <c r="AD68" i="1"/>
  <c r="AD49" i="1" s="1"/>
  <c r="AC68" i="1"/>
  <c r="AC49" i="1" s="1"/>
  <c r="AP68" i="1"/>
  <c r="AP49" i="1" s="1"/>
  <c r="K68" i="1"/>
  <c r="K49" i="1" s="1"/>
  <c r="O68" i="1"/>
  <c r="O49" i="1" s="1"/>
  <c r="M68" i="1"/>
  <c r="M49" i="1" s="1"/>
  <c r="AL68" i="1"/>
  <c r="AL49" i="1" s="1"/>
  <c r="AG68" i="1"/>
  <c r="AG49" i="1" s="1"/>
  <c r="R68" i="1"/>
  <c r="R49" i="1" s="1"/>
  <c r="T68" i="1"/>
  <c r="T49" i="1" s="1"/>
  <c r="AE68" i="1"/>
  <c r="AE49" i="1" s="1"/>
  <c r="J68" i="1"/>
  <c r="J49" i="1" s="1"/>
  <c r="Y68" i="1"/>
  <c r="Y49" i="1" s="1"/>
  <c r="AA68" i="1"/>
  <c r="AA49" i="1" s="1"/>
  <c r="AO68" i="1"/>
  <c r="AO49" i="1" s="1"/>
  <c r="X68" i="1"/>
  <c r="X49" i="1" s="1"/>
  <c r="G68" i="1"/>
  <c r="G49" i="1" s="1"/>
  <c r="AJ68" i="1"/>
  <c r="AJ49" i="1" s="1"/>
  <c r="AI68" i="1"/>
  <c r="AI49" i="1" s="1"/>
  <c r="AM68" i="1"/>
  <c r="AM49" i="1" s="1"/>
  <c r="H68" i="1"/>
  <c r="H49" i="1" s="1"/>
  <c r="AB68" i="1"/>
  <c r="AB49" i="1" s="1"/>
  <c r="Z68" i="1"/>
  <c r="Z49" i="1" s="1"/>
  <c r="L68" i="1"/>
  <c r="L49" i="1" s="1"/>
  <c r="V68" i="1"/>
  <c r="V49" i="1" s="1"/>
  <c r="N68" i="1"/>
  <c r="N49" i="1" s="1"/>
  <c r="AF68" i="1"/>
  <c r="AF49" i="1" s="1"/>
  <c r="Q68" i="1"/>
  <c r="Q49" i="1" s="1"/>
  <c r="S68" i="1"/>
  <c r="S49" i="1" s="1"/>
  <c r="AK68" i="1"/>
  <c r="AK49" i="1" s="1"/>
  <c r="W68" i="1"/>
  <c r="W49" i="1" s="1"/>
  <c r="U68" i="1"/>
  <c r="U49" i="1" s="1"/>
  <c r="I68" i="1"/>
  <c r="I49" i="1" s="1"/>
  <c r="AQ68" i="1"/>
  <c r="AQ49" i="1" s="1"/>
  <c r="AH68" i="1"/>
  <c r="AH49" i="1" s="1"/>
  <c r="A145" i="15"/>
  <c r="A92" i="15"/>
  <c r="U63" i="1"/>
  <c r="P63" i="1"/>
  <c r="Q63" i="1"/>
  <c r="O63" i="1"/>
  <c r="S63" i="1"/>
  <c r="L63" i="1"/>
  <c r="AL63" i="1"/>
  <c r="M63" i="1"/>
  <c r="AO63" i="1"/>
  <c r="R63" i="1"/>
  <c r="AQ63" i="1"/>
  <c r="X63" i="1"/>
  <c r="H63" i="1"/>
  <c r="AM63" i="1"/>
  <c r="AF63" i="1"/>
  <c r="Z63" i="1"/>
  <c r="AP63" i="1"/>
  <c r="W63" i="1"/>
  <c r="AD63" i="1"/>
  <c r="K63" i="1"/>
  <c r="I63" i="1"/>
  <c r="AA63" i="1"/>
  <c r="AB63" i="1"/>
  <c r="AJ63" i="1"/>
  <c r="AH63" i="1"/>
  <c r="N63" i="1"/>
  <c r="T63" i="1"/>
  <c r="AI63" i="1"/>
  <c r="G63" i="1"/>
  <c r="AN63" i="1"/>
  <c r="AC63" i="1"/>
  <c r="V63" i="1"/>
  <c r="Y63" i="1"/>
  <c r="AG63" i="1"/>
  <c r="AE63" i="1"/>
  <c r="J63" i="1"/>
  <c r="AK63" i="1"/>
  <c r="A103" i="15"/>
  <c r="A156" i="15"/>
  <c r="AL75" i="1"/>
  <c r="Z75" i="1"/>
  <c r="AG75" i="1"/>
  <c r="V75" i="1"/>
  <c r="I75" i="1"/>
  <c r="P75" i="1"/>
  <c r="AO75" i="1"/>
  <c r="AM75" i="1"/>
  <c r="AB75" i="1"/>
  <c r="AQ75" i="1"/>
  <c r="T75" i="1"/>
  <c r="AD75" i="1"/>
  <c r="AE75" i="1"/>
  <c r="Q75" i="1"/>
  <c r="K75" i="1"/>
  <c r="AA75" i="1"/>
  <c r="M75" i="1"/>
  <c r="Y75" i="1"/>
  <c r="R75" i="1"/>
  <c r="AJ75" i="1"/>
  <c r="AC75" i="1"/>
  <c r="AI75" i="1"/>
  <c r="AK75" i="1"/>
  <c r="X75" i="1"/>
  <c r="G75" i="1"/>
  <c r="AH75" i="1"/>
  <c r="U75" i="1"/>
  <c r="S75" i="1"/>
  <c r="AN75" i="1"/>
  <c r="L75" i="1"/>
  <c r="J75" i="1"/>
  <c r="AP75" i="1"/>
  <c r="H75" i="1"/>
  <c r="N75" i="1"/>
  <c r="W75" i="1"/>
  <c r="AF75" i="1"/>
  <c r="O75" i="1"/>
  <c r="A171" i="15"/>
  <c r="A118" i="15"/>
  <c r="AD73" i="1"/>
  <c r="H73" i="1"/>
  <c r="J73" i="1"/>
  <c r="AE73" i="1"/>
  <c r="AH73" i="1"/>
  <c r="AM73" i="1"/>
  <c r="AJ73" i="1"/>
  <c r="Z73" i="1"/>
  <c r="AK73" i="1"/>
  <c r="I73" i="1"/>
  <c r="AB73" i="1"/>
  <c r="M73" i="1"/>
  <c r="K73" i="1"/>
  <c r="S73" i="1"/>
  <c r="X73" i="1"/>
  <c r="W73" i="1"/>
  <c r="U73" i="1"/>
  <c r="AF73" i="1"/>
  <c r="R73" i="1"/>
  <c r="N73" i="1"/>
  <c r="AO73" i="1"/>
  <c r="G73" i="1"/>
  <c r="AG73" i="1"/>
  <c r="AC73" i="1"/>
  <c r="V73" i="1"/>
  <c r="AI73" i="1"/>
  <c r="Q73" i="1"/>
  <c r="O73" i="1"/>
  <c r="AA73" i="1"/>
  <c r="Y73" i="1"/>
  <c r="AQ73" i="1"/>
  <c r="AP73" i="1"/>
  <c r="L73" i="1"/>
  <c r="P73" i="1"/>
  <c r="AL73" i="1"/>
  <c r="T73" i="1"/>
  <c r="AN73" i="1"/>
  <c r="W47" i="1" l="1"/>
  <c r="S47" i="1"/>
  <c r="AP47" i="1"/>
  <c r="AE47" i="1"/>
  <c r="X47" i="1"/>
  <c r="AJ47" i="1"/>
  <c r="V48" i="1"/>
  <c r="U47" i="1"/>
  <c r="AN47" i="1"/>
  <c r="W48" i="1"/>
  <c r="AC47" i="1"/>
  <c r="AD47" i="1"/>
  <c r="AH47" i="1"/>
  <c r="AF47" i="1"/>
  <c r="AF48" i="1"/>
  <c r="AI47" i="1"/>
  <c r="R47" i="1"/>
  <c r="AL48" i="1"/>
  <c r="AM47" i="1"/>
  <c r="T48" i="1"/>
  <c r="AB47" i="1"/>
  <c r="AQ48" i="1"/>
  <c r="H47" i="1"/>
  <c r="AH48" i="1"/>
  <c r="T47" i="1"/>
  <c r="Z48" i="1"/>
  <c r="V47" i="1"/>
  <c r="Y47" i="1"/>
  <c r="J48" i="1"/>
  <c r="Q47" i="1"/>
  <c r="Z47" i="1"/>
  <c r="X48" i="1"/>
  <c r="G47" i="1"/>
  <c r="AA48" i="1"/>
  <c r="L47" i="1"/>
  <c r="AG47" i="1"/>
  <c r="K48" i="1"/>
  <c r="J47" i="1"/>
  <c r="AN48" i="1"/>
  <c r="AK47" i="1"/>
  <c r="AG48" i="1"/>
  <c r="AA47" i="1"/>
  <c r="AC48" i="1"/>
  <c r="K47" i="1"/>
  <c r="P47" i="1"/>
  <c r="AE48" i="1"/>
  <c r="AO47" i="1"/>
  <c r="AL47" i="1"/>
  <c r="L48" i="1"/>
  <c r="H48" i="1"/>
  <c r="AQ47" i="1"/>
  <c r="AJ48" i="1"/>
  <c r="AP48" i="1"/>
  <c r="N47" i="1"/>
  <c r="M47" i="1"/>
  <c r="O47" i="1"/>
  <c r="G48" i="1"/>
  <c r="AB48" i="1"/>
  <c r="I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9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1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4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3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4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 as HR has no CNG fleet</t>
        </r>
      </text>
    </comment>
    <comment ref="AP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 as HR has no CNG fleet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KanORS</author>
  </authors>
  <commentList>
    <comment ref="I4" authorId="0" shapeId="0" xr:uid="{5AEDC8ED-432E-452A-BADC-387F9DBECBF3}">
      <text>
        <r>
          <rPr>
            <b/>
            <sz val="8"/>
            <color indexed="81"/>
            <rFont val="Tahoma"/>
            <family val="2"/>
          </rPr>
          <t>KanORS:</t>
        </r>
        <r>
          <rPr>
            <sz val="8"/>
            <color indexed="81"/>
            <rFont val="Tahoma"/>
            <family val="2"/>
          </rPr>
          <t xml:space="preserve">
Non Energy Uses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F16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6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6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6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7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7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7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7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8" authorId="0" shapeId="0" xr:uid="{00000000-0006-0000-0B00-00000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8" authorId="0" shapeId="0" xr:uid="{00000000-0006-0000-0B00-00000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8" authorId="0" shapeId="0" xr:uid="{00000000-0006-0000-0B00-00000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8" authorId="0" shapeId="0" xr:uid="{00000000-0006-0000-0B00-00000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9" authorId="0" shapeId="0" xr:uid="{00000000-0006-0000-0B00-00000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9" authorId="0" shapeId="0" xr:uid="{00000000-0006-0000-0B00-00000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9" authorId="0" shapeId="0" xr:uid="{00000000-0006-0000-0B00-00000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9" authorId="0" shapeId="0" xr:uid="{00000000-0006-0000-0B00-00001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0" authorId="0" shapeId="0" xr:uid="{00000000-0006-0000-0B00-00001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0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0" authorId="0" shapeId="0" xr:uid="{00000000-0006-0000-0B00-00001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0" authorId="0" shapeId="0" xr:uid="{00000000-0006-0000-0B00-00001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1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1" authorId="0" shapeId="0" xr:uid="{00000000-0006-0000-0B00-00001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1" authorId="0" shapeId="0" xr:uid="{00000000-0006-0000-0B00-00001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1" authorId="0" shapeId="0" xr:uid="{00000000-0006-0000-0B00-00001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2" authorId="0" shapeId="0" xr:uid="{00000000-0006-0000-0B00-00001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2" authorId="0" shapeId="0" xr:uid="{00000000-0006-0000-0B00-00001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2" authorId="0" shapeId="0" xr:uid="{00000000-0006-0000-0B00-00001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2" authorId="0" shapeId="0" xr:uid="{00000000-0006-0000-0B00-00001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3" authorId="0" shapeId="0" xr:uid="{00000000-0006-0000-0B00-00001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3" authorId="0" shapeId="0" xr:uid="{00000000-0006-0000-0B00-00001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3" authorId="0" shapeId="0" xr:uid="{00000000-0006-0000-0B00-00001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3" authorId="0" shapeId="0" xr:uid="{00000000-0006-0000-0B00-00002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4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4" authorId="0" shapeId="0" xr:uid="{00000000-0006-0000-0B00-00002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4" authorId="0" shapeId="0" xr:uid="{00000000-0006-0000-0B00-00002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4" authorId="0" shapeId="0" xr:uid="{00000000-0006-0000-0B00-00002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5" authorId="0" shapeId="0" xr:uid="{00000000-0006-0000-0B00-00002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5" authorId="0" shapeId="0" xr:uid="{00000000-0006-0000-0B00-00002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5" authorId="0" shapeId="0" xr:uid="{00000000-0006-0000-0B00-00002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5" authorId="0" shapeId="0" xr:uid="{00000000-0006-0000-0B00-00002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6" authorId="0" shapeId="0" xr:uid="{00000000-0006-0000-0B00-00002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6" authorId="0" shapeId="0" xr:uid="{00000000-0006-0000-0B00-00002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6" authorId="0" shapeId="0" xr:uid="{00000000-0006-0000-0B00-00002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6" authorId="0" shapeId="0" xr:uid="{00000000-0006-0000-0B00-00002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0" authorId="0" shapeId="0" xr:uid="{00000000-0006-0000-0B00-00002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0" authorId="0" shapeId="0" xr:uid="{00000000-0006-0000-0B00-00002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0" authorId="0" shapeId="0" xr:uid="{00000000-0006-0000-0B00-00002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0" authorId="0" shapeId="0" xr:uid="{00000000-0006-0000-0B00-00003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0" authorId="0" shapeId="0" xr:uid="{00000000-0006-0000-0B00-00003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1" authorId="0" shapeId="0" xr:uid="{00000000-0006-0000-0B00-00003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1" authorId="0" shapeId="0" xr:uid="{00000000-0006-0000-0B00-00003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1" authorId="0" shapeId="0" xr:uid="{00000000-0006-0000-0B00-00003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1" authorId="0" shapeId="0" xr:uid="{00000000-0006-0000-0B00-00003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1" authorId="0" shapeId="0" xr:uid="{00000000-0006-0000-0B00-00003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2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2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2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2" authorId="0" shapeId="0" xr:uid="{00000000-0006-0000-0B00-00003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2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3" authorId="0" shapeId="0" xr:uid="{00000000-0006-0000-0B00-00003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3" authorId="0" shapeId="0" xr:uid="{00000000-0006-0000-0B00-00003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3" authorId="0" shapeId="0" xr:uid="{00000000-0006-0000-0B00-00003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3" authorId="0" shapeId="0" xr:uid="{00000000-0006-0000-0B00-00003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3" authorId="0" shapeId="0" xr:uid="{00000000-0006-0000-0B00-00004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4" authorId="0" shapeId="0" xr:uid="{00000000-0006-0000-0B00-00004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4" authorId="0" shapeId="0" xr:uid="{00000000-0006-0000-0B00-00004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4" authorId="0" shapeId="0" xr:uid="{00000000-0006-0000-0B00-00004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4" authorId="0" shapeId="0" xr:uid="{00000000-0006-0000-0B00-00004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4" authorId="0" shapeId="0" xr:uid="{00000000-0006-0000-0B00-00004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5" authorId="0" shapeId="0" xr:uid="{00000000-0006-0000-0B00-00004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5" authorId="0" shapeId="0" xr:uid="{00000000-0006-0000-0B00-00004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5" authorId="0" shapeId="0" xr:uid="{00000000-0006-0000-0B00-00004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5" authorId="0" shapeId="0" xr:uid="{00000000-0006-0000-0B00-00004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5" authorId="0" shapeId="0" xr:uid="{00000000-0006-0000-0B00-00004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6" authorId="0" shapeId="0" xr:uid="{00000000-0006-0000-0B00-00004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6" authorId="0" shapeId="0" xr:uid="{00000000-0006-0000-0B00-00004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6" authorId="0" shapeId="0" xr:uid="{00000000-0006-0000-0B00-00004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6" authorId="0" shapeId="0" xr:uid="{00000000-0006-0000-0B00-00004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6" authorId="0" shapeId="0" xr:uid="{00000000-0006-0000-0B00-00004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7" authorId="0" shapeId="0" xr:uid="{00000000-0006-0000-0B00-00005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7" authorId="0" shapeId="0" xr:uid="{00000000-0006-0000-0B00-00005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7" authorId="0" shapeId="0" xr:uid="{00000000-0006-0000-0B00-00005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7" authorId="0" shapeId="0" xr:uid="{00000000-0006-0000-0B00-00005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7" authorId="0" shapeId="0" xr:uid="{00000000-0006-0000-0B00-00005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8" authorId="0" shapeId="0" xr:uid="{00000000-0006-0000-0B00-00005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8" authorId="0" shapeId="0" xr:uid="{00000000-0006-0000-0B00-00005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8" authorId="0" shapeId="0" xr:uid="{00000000-0006-0000-0B00-00005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8" authorId="0" shapeId="0" xr:uid="{00000000-0006-0000-0B00-00005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8" authorId="0" shapeId="0" xr:uid="{00000000-0006-0000-0B00-00005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9" authorId="0" shapeId="0" xr:uid="{00000000-0006-0000-0B00-00005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9" authorId="0" shapeId="0" xr:uid="{00000000-0006-0000-0B00-00005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9" authorId="0" shapeId="0" xr:uid="{00000000-0006-0000-0B00-00005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9" authorId="0" shapeId="0" xr:uid="{00000000-0006-0000-0B00-00005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9" authorId="0" shapeId="0" xr:uid="{00000000-0006-0000-0B00-00005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50" authorId="0" shapeId="0" xr:uid="{00000000-0006-0000-0B00-00005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50" authorId="0" shapeId="0" xr:uid="{00000000-0006-0000-0B00-00006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50" authorId="0" shapeId="0" xr:uid="{00000000-0006-0000-0B00-00006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50" authorId="0" shapeId="0" xr:uid="{00000000-0006-0000-0B00-00006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50" authorId="0" shapeId="0" xr:uid="{00000000-0006-0000-0B00-00006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62" authorId="0" shapeId="0" xr:uid="{00000000-0006-0000-0B00-00006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I62" authorId="0" shapeId="0" xr:uid="{00000000-0006-0000-0B00-00006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J62" authorId="0" shapeId="0" xr:uid="{00000000-0006-0000-0B00-00006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N62" authorId="0" shapeId="0" xr:uid="{00000000-0006-0000-0B00-00006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</commentList>
</comments>
</file>

<file path=xl/sharedStrings.xml><?xml version="1.0" encoding="utf-8"?>
<sst xmlns="http://schemas.openxmlformats.org/spreadsheetml/2006/main" count="2840" uniqueCount="422">
  <si>
    <t>Country</t>
  </si>
  <si>
    <t>AT</t>
  </si>
  <si>
    <t>BE</t>
  </si>
  <si>
    <t>BG</t>
  </si>
  <si>
    <t>CH</t>
  </si>
  <si>
    <t>CY</t>
  </si>
  <si>
    <t>CZ</t>
  </si>
  <si>
    <t>DE</t>
  </si>
  <si>
    <t>DK</t>
  </si>
  <si>
    <t>EE</t>
  </si>
  <si>
    <t>ES</t>
  </si>
  <si>
    <t>FI</t>
  </si>
  <si>
    <t>FR</t>
  </si>
  <si>
    <t>HR</t>
  </si>
  <si>
    <t>HU</t>
  </si>
  <si>
    <t>IE</t>
  </si>
  <si>
    <t>IS</t>
  </si>
  <si>
    <t>IT</t>
  </si>
  <si>
    <t>LT</t>
  </si>
  <si>
    <t>LU</t>
  </si>
  <si>
    <t>LV</t>
  </si>
  <si>
    <t>MK</t>
  </si>
  <si>
    <t>MT</t>
  </si>
  <si>
    <t>NL</t>
  </si>
  <si>
    <t>NO</t>
  </si>
  <si>
    <t>PL</t>
  </si>
  <si>
    <t>PT</t>
  </si>
  <si>
    <t>RO</t>
  </si>
  <si>
    <t>SE</t>
  </si>
  <si>
    <t>SI</t>
  </si>
  <si>
    <t>SK</t>
  </si>
  <si>
    <t>UK</t>
  </si>
  <si>
    <t>Vehicle</t>
  </si>
  <si>
    <t>Fuel</t>
  </si>
  <si>
    <t>Buses</t>
  </si>
  <si>
    <t>CNG/Biogas</t>
  </si>
  <si>
    <t>Diesel</t>
  </si>
  <si>
    <t>Gasoline</t>
  </si>
  <si>
    <t>LPG</t>
  </si>
  <si>
    <t>HDTs</t>
  </si>
  <si>
    <t>LCVs</t>
  </si>
  <si>
    <t>CNG</t>
  </si>
  <si>
    <t>Flexi Fuel</t>
  </si>
  <si>
    <t>Mopeds</t>
  </si>
  <si>
    <t>Motorcycles</t>
  </si>
  <si>
    <t>Passenger cars</t>
  </si>
  <si>
    <t>Other</t>
  </si>
  <si>
    <t>country</t>
  </si>
  <si>
    <t>vehicle</t>
  </si>
  <si>
    <t>propulsion</t>
  </si>
  <si>
    <t>GAS</t>
  </si>
  <si>
    <t>DST</t>
  </si>
  <si>
    <t>Total</t>
  </si>
  <si>
    <t>Cars</t>
  </si>
  <si>
    <t>TechName</t>
  </si>
  <si>
    <t>~FI_T: AF</t>
  </si>
  <si>
    <t>~FI_T: EFF</t>
  </si>
  <si>
    <t>DEMO</t>
  </si>
  <si>
    <t>Comm-IN</t>
  </si>
  <si>
    <t>Comm-OUT</t>
  </si>
  <si>
    <t>~FI_T: Stock</t>
  </si>
  <si>
    <t>GSLSPE95</t>
  </si>
  <si>
    <t>~FI_Process</t>
  </si>
  <si>
    <t>Sets</t>
  </si>
  <si>
    <t>TechDesc</t>
  </si>
  <si>
    <t>Tact</t>
  </si>
  <si>
    <t>Tcap</t>
  </si>
  <si>
    <t>Tslvl</t>
  </si>
  <si>
    <t>PrimaryCG</t>
  </si>
  <si>
    <t>DMD</t>
  </si>
  <si>
    <t>MVkms</t>
  </si>
  <si>
    <t>000Veh</t>
  </si>
  <si>
    <t>TBus</t>
  </si>
  <si>
    <t>THDT</t>
  </si>
  <si>
    <t>TLCV</t>
  </si>
  <si>
    <t>TMop</t>
  </si>
  <si>
    <t>TMot</t>
  </si>
  <si>
    <t>TCar</t>
  </si>
  <si>
    <t>DEM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</si>
  <si>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</si>
  <si>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</si>
  <si>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</si>
  <si>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</si>
  <si>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</si>
  <si>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</si>
  <si>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</si>
  <si>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</si>
  <si>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PKM demand - Bus</t>
  </si>
  <si>
    <t>TKM demand - Heavy trucks</t>
  </si>
  <si>
    <t>TKM demand - Light trucks</t>
  </si>
  <si>
    <t>PKM demand - Mopeds</t>
  </si>
  <si>
    <t>PKM demand - Motor Cycles</t>
  </si>
  <si>
    <t>PKM demand - Cars</t>
  </si>
  <si>
    <t>TRAGAS</t>
  </si>
  <si>
    <t>TRADST</t>
  </si>
  <si>
    <t>TRALPG</t>
  </si>
  <si>
    <t>Transport Fuel - Nat Gas</t>
  </si>
  <si>
    <t>Transport Fuel - Diesel</t>
  </si>
  <si>
    <t>Transport Fuel - Gasoline</t>
  </si>
  <si>
    <t>Transport Fuel - LPG</t>
  </si>
  <si>
    <t>PJ</t>
  </si>
  <si>
    <t>~FI_T: Demand</t>
  </si>
  <si>
    <t>TRA_Lcv_Cng</t>
  </si>
  <si>
    <t>TRA_Lcv_Dis</t>
  </si>
  <si>
    <t>TRA_Lcv_Gas</t>
  </si>
  <si>
    <t>TRA_Lcv_Lpg</t>
  </si>
  <si>
    <t>billion Tkms</t>
  </si>
  <si>
    <t>billion Pkms</t>
  </si>
  <si>
    <t>EL</t>
  </si>
  <si>
    <t>Type</t>
  </si>
  <si>
    <t>Coaches</t>
  </si>
  <si>
    <t>Urban</t>
  </si>
  <si>
    <t>Executive</t>
  </si>
  <si>
    <t>Lower-medium</t>
  </si>
  <si>
    <t>Small</t>
  </si>
  <si>
    <t>Upper-medium</t>
  </si>
  <si>
    <t>Urb</t>
  </si>
  <si>
    <t>Coa</t>
  </si>
  <si>
    <t>Exe</t>
  </si>
  <si>
    <t>Sma</t>
  </si>
  <si>
    <t>LoM</t>
  </si>
  <si>
    <t>UpM</t>
  </si>
  <si>
    <t>Multiply Stock by Mileage and occupancy to get DEMAND</t>
  </si>
  <si>
    <t>Source: TRACCS</t>
  </si>
  <si>
    <t>\I:</t>
  </si>
  <si>
    <t>AL</t>
  </si>
  <si>
    <t>BA</t>
  </si>
  <si>
    <t>ME</t>
  </si>
  <si>
    <t>RS</t>
  </si>
  <si>
    <t>KS</t>
  </si>
  <si>
    <t>Source: IEA</t>
  </si>
  <si>
    <t>Source: Eurostat</t>
  </si>
  <si>
    <t>Detailed stock split</t>
  </si>
  <si>
    <t>NRG</t>
  </si>
  <si>
    <t>TRAGSLSP95</t>
  </si>
  <si>
    <t>GSLSP95</t>
  </si>
  <si>
    <t>CAP2ACT</t>
  </si>
  <si>
    <t>Region</t>
  </si>
  <si>
    <t>Level_0</t>
  </si>
  <si>
    <t>Level_1</t>
  </si>
  <si>
    <t>Total energy consumption (ktoe)</t>
  </si>
  <si>
    <t>Freight transport</t>
  </si>
  <si>
    <t>Domestic and International - Intra-EU</t>
  </si>
  <si>
    <t>International - Extra-EU</t>
  </si>
  <si>
    <t>Passenger transport</t>
  </si>
  <si>
    <t>Domestic</t>
  </si>
  <si>
    <t>International - Intra-EU</t>
  </si>
  <si>
    <t>Transport activity</t>
  </si>
  <si>
    <t>Freight transport (mio tkm)</t>
  </si>
  <si>
    <t>Passenger transport (mio pkm)</t>
  </si>
  <si>
    <t>ktoe to PJ</t>
  </si>
  <si>
    <t>Frt_Intra-EU</t>
  </si>
  <si>
    <t>Frt_Extra-EU</t>
  </si>
  <si>
    <t>Pas_Dom</t>
  </si>
  <si>
    <t>Pas_Intra-EU</t>
  </si>
  <si>
    <t>Pas_Extra-EU</t>
  </si>
  <si>
    <t>Energy consumption (ktoe)</t>
  </si>
  <si>
    <t>by fuel (EUROSTAT DATA)</t>
  </si>
  <si>
    <t>Liquids</t>
  </si>
  <si>
    <t>RES and wastes</t>
  </si>
  <si>
    <t>Transport activity (mio tkm)</t>
  </si>
  <si>
    <t>Domestic coastal shipping</t>
  </si>
  <si>
    <t>Inland waterways</t>
  </si>
  <si>
    <t>GDO</t>
  </si>
  <si>
    <t>Kerosene</t>
  </si>
  <si>
    <t>OLF</t>
  </si>
  <si>
    <t>RFO</t>
  </si>
  <si>
    <t>Biodiesel</t>
  </si>
  <si>
    <t>Biogasoline</t>
  </si>
  <si>
    <t>PJ/btkm</t>
  </si>
  <si>
    <t>COV</t>
  </si>
  <si>
    <t>Extra-EU</t>
  </si>
  <si>
    <t>Intra-EU</t>
  </si>
  <si>
    <t>TRAHFO</t>
  </si>
  <si>
    <t>Electric</t>
  </si>
  <si>
    <t>Conventional passenger trains</t>
  </si>
  <si>
    <t>High speed passenger trains</t>
  </si>
  <si>
    <t>Metro and tram, urban light rail</t>
  </si>
  <si>
    <t>Diesel oil</t>
  </si>
  <si>
    <t>Aviation - Freight - extra-EU</t>
  </si>
  <si>
    <t>Aviation - Freight - intra-EU</t>
  </si>
  <si>
    <t>Aviation - Passenger - extra-EU</t>
  </si>
  <si>
    <t>Aviation - Passenger - intra-EU</t>
  </si>
  <si>
    <t>Aviation - Passenger - Domestic</t>
  </si>
  <si>
    <t>Aviation Tech - Freight - extra-EU</t>
  </si>
  <si>
    <t>Aviation Tech - Freight - intra-EU</t>
  </si>
  <si>
    <t>Aviation Tech - Passenger - Domestic</t>
  </si>
  <si>
    <t>Aviation Tech - Passenger - extra-EU</t>
  </si>
  <si>
    <t>Aviation Tech - Passenger - intra-EU</t>
  </si>
  <si>
    <t>*btkm/PJ</t>
  </si>
  <si>
    <t>TRAJTK</t>
  </si>
  <si>
    <t>Transport Fuel - Jet kerosene</t>
  </si>
  <si>
    <t>btkm</t>
  </si>
  <si>
    <t>btkm-yr</t>
  </si>
  <si>
    <t>bpkm</t>
  </si>
  <si>
    <t>bpkm-yr</t>
  </si>
  <si>
    <t>~FI_T: INPUT</t>
  </si>
  <si>
    <t>TNav</t>
  </si>
  <si>
    <t>TRA_Nav</t>
  </si>
  <si>
    <t>Inland and coastal navigation</t>
  </si>
  <si>
    <t>TRAELC</t>
  </si>
  <si>
    <t>TRai_Frt</t>
  </si>
  <si>
    <t>TRai_Pas_Conv</t>
  </si>
  <si>
    <t>TRai_Pas_Hspd</t>
  </si>
  <si>
    <t>TRai_Pas_Metro</t>
  </si>
  <si>
    <t>btkm/bpkm per PJ</t>
  </si>
  <si>
    <t>TRA_Rai_Frt-Dsl</t>
  </si>
  <si>
    <t>TRA_Rai_Frt-Elc</t>
  </si>
  <si>
    <t>TRA_Rai_Pas_Conv-Dsl</t>
  </si>
  <si>
    <t>TRA_Rai_Pas_Conv-Elc</t>
  </si>
  <si>
    <t>TRA_Rai_Pas_Hspd</t>
  </si>
  <si>
    <t>TRA_Rai_Pas_Metro</t>
  </si>
  <si>
    <t>Rail Freight - Diesel</t>
  </si>
  <si>
    <t>Rail Freight - Electric</t>
  </si>
  <si>
    <t>Metro and tram - urban light rail</t>
  </si>
  <si>
    <t>Conventional passenger trains - Diesel</t>
  </si>
  <si>
    <t>Conventional passenger trains - Electric</t>
  </si>
  <si>
    <t>Rail Freight</t>
  </si>
  <si>
    <t>~FI_T: FLO_MARK~LO</t>
  </si>
  <si>
    <t>TRA_Bunk</t>
  </si>
  <si>
    <t>TBunk</t>
  </si>
  <si>
    <t>Bunkers</t>
  </si>
  <si>
    <t>Transport Fuel - Electricity</t>
  </si>
  <si>
    <t>Transport Fuel - Heavy Oil</t>
  </si>
  <si>
    <t>Sector</t>
  </si>
  <si>
    <t>Year</t>
  </si>
  <si>
    <t>Comm</t>
  </si>
  <si>
    <t>Description</t>
  </si>
  <si>
    <t>'2010</t>
  </si>
  <si>
    <t>Natural Gas</t>
  </si>
  <si>
    <t>TRABDL</t>
  </si>
  <si>
    <t>BIOETHA</t>
  </si>
  <si>
    <t>TRABGS</t>
  </si>
  <si>
    <t>Biogas</t>
  </si>
  <si>
    <t>TOT</t>
  </si>
  <si>
    <t>Rail</t>
  </si>
  <si>
    <t>International aviation</t>
  </si>
  <si>
    <t>Domestic aviation</t>
  </si>
  <si>
    <t>Domestic Navigation</t>
  </si>
  <si>
    <t>International Marine Bunkers</t>
  </si>
  <si>
    <t>'2011</t>
  </si>
  <si>
    <t>'2012</t>
  </si>
  <si>
    <t>Eurostat</t>
  </si>
  <si>
    <t>IEA</t>
  </si>
  <si>
    <t>Source:</t>
  </si>
  <si>
    <t>Code</t>
  </si>
  <si>
    <t>Albania</t>
  </si>
  <si>
    <t>Austria</t>
  </si>
  <si>
    <t>Bosnia</t>
  </si>
  <si>
    <t>Belgium</t>
  </si>
  <si>
    <t>Bulgaria</t>
  </si>
  <si>
    <t>Switzerland</t>
  </si>
  <si>
    <t>Cyprus</t>
  </si>
  <si>
    <t>Czech Rep.</t>
  </si>
  <si>
    <t>Germany</t>
  </si>
  <si>
    <t>Denmark</t>
  </si>
  <si>
    <t>Estonia</t>
  </si>
  <si>
    <t>Greece</t>
  </si>
  <si>
    <t>Spain</t>
  </si>
  <si>
    <t>Finland</t>
  </si>
  <si>
    <t>France</t>
  </si>
  <si>
    <t>Croatia</t>
  </si>
  <si>
    <t>Hungary</t>
  </si>
  <si>
    <t>Ireland</t>
  </si>
  <si>
    <t>Iceland</t>
  </si>
  <si>
    <t>Italy</t>
  </si>
  <si>
    <t>Kosovo</t>
  </si>
  <si>
    <t>Lithuania</t>
  </si>
  <si>
    <t>Luxembourg</t>
  </si>
  <si>
    <t>Latvia</t>
  </si>
  <si>
    <t>Montenegro</t>
  </si>
  <si>
    <t>Macedonia</t>
  </si>
  <si>
    <t>Malta</t>
  </si>
  <si>
    <t>Netherlands</t>
  </si>
  <si>
    <t>Norway</t>
  </si>
  <si>
    <t>Poland</t>
  </si>
  <si>
    <t>Portugal</t>
  </si>
  <si>
    <t>Romania</t>
  </si>
  <si>
    <t>Serbia</t>
  </si>
  <si>
    <t>Sweden</t>
  </si>
  <si>
    <t>Slovenia</t>
  </si>
  <si>
    <t>Slovakia</t>
  </si>
  <si>
    <t>United Kingdom</t>
  </si>
  <si>
    <t>Country codes</t>
  </si>
  <si>
    <t>*bpkm/PJ</t>
  </si>
  <si>
    <t>Source: JRC-IDEES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</si>
  <si>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</si>
  <si>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</si>
  <si>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</si>
  <si>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</si>
  <si>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</si>
  <si>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</si>
  <si>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</si>
  <si>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</si>
  <si>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</si>
  <si>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</si>
  <si>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EU28 - European Union (28 countries)</t>
  </si>
  <si>
    <t>EU27 - European Union (27 countries)</t>
  </si>
  <si>
    <t>EA18 - Euro area (18 countries)</t>
  </si>
  <si>
    <t>EA17 - Euro area (17 countries)</t>
  </si>
  <si>
    <t>EA16 - Euro area (16 countries)</t>
  </si>
  <si>
    <t>BE - Belgium</t>
  </si>
  <si>
    <t>BG - Bulgaria</t>
  </si>
  <si>
    <t>CZ - Czech Republic</t>
  </si>
  <si>
    <t>DK - Denmark</t>
  </si>
  <si>
    <t>DE - Germany (until 1990 former territory of the FRG)</t>
  </si>
  <si>
    <t>DE_TOT - Germany (including former GDR)</t>
  </si>
  <si>
    <t>EE - Estonia</t>
  </si>
  <si>
    <t>IE - Ireland</t>
  </si>
  <si>
    <t>EL - Greece</t>
  </si>
  <si>
    <t>ES - Spain</t>
  </si>
  <si>
    <t>FR - France</t>
  </si>
  <si>
    <t>FX - France (metropolitan)</t>
  </si>
  <si>
    <t>HR - Croatia</t>
  </si>
  <si>
    <t>IT - Italy</t>
  </si>
  <si>
    <t>CY - Cyprus</t>
  </si>
  <si>
    <t>LV - Latvia</t>
  </si>
  <si>
    <t>LT - Lithuania</t>
  </si>
  <si>
    <t>LU - Luxembourg</t>
  </si>
  <si>
    <t>HU - Hungary</t>
  </si>
  <si>
    <t>MT - Malta</t>
  </si>
  <si>
    <t>NL - Netherlands</t>
  </si>
  <si>
    <t>AT - Austria</t>
  </si>
  <si>
    <t>PL - Poland</t>
  </si>
  <si>
    <t>PT - Portugal</t>
  </si>
  <si>
    <t>RO - Romania</t>
  </si>
  <si>
    <t>SI - Slovenia</t>
  </si>
  <si>
    <t>SK - Slovakia</t>
  </si>
  <si>
    <t>FI - Finland</t>
  </si>
  <si>
    <t>SE - Sweden</t>
  </si>
  <si>
    <t>UK - United Kingdom</t>
  </si>
  <si>
    <t>EEA31 - European Economic Area (EU-28 plus IS, LI, NO)</t>
  </si>
  <si>
    <t>EEA30 - European Economic Area (EU-27 plus IS, LI, NO)</t>
  </si>
  <si>
    <t>EFTA - European Free Trade Association</t>
  </si>
  <si>
    <t>IS - Iceland</t>
  </si>
  <si>
    <t>LI - Liechtenstein</t>
  </si>
  <si>
    <t>NO - Norway</t>
  </si>
  <si>
    <t>CH - Switzerland</t>
  </si>
  <si>
    <t>ME - Montenegro</t>
  </si>
  <si>
    <t>MK - Former Yugoslav Republic of Macedonia, the</t>
  </si>
  <si>
    <t>AL - Albania</t>
  </si>
  <si>
    <t>:</t>
  </si>
  <si>
    <t>RS - Serbia</t>
  </si>
  <si>
    <t>TR - Turkey</t>
  </si>
  <si>
    <t>AD - Andorra</t>
  </si>
  <si>
    <t>BY - Belarus</t>
  </si>
  <si>
    <t>BA - Bosnia and Herzegovina</t>
  </si>
  <si>
    <t>XK - Kosovo (under United Nations Security Council Resolution 1244/99)</t>
  </si>
  <si>
    <t>MD - Moldova</t>
  </si>
  <si>
    <t>MC - Monaco</t>
  </si>
  <si>
    <t>RU - Russia</t>
  </si>
  <si>
    <t>SM - San Marino</t>
  </si>
  <si>
    <t>UA - Ukraine</t>
  </si>
  <si>
    <t>AM - Armenia</t>
  </si>
  <si>
    <t>AZ - Azerbaijan</t>
  </si>
  <si>
    <t>GE - Georgia</t>
  </si>
  <si>
    <t>Population by country</t>
  </si>
  <si>
    <t>Extracted on</t>
  </si>
  <si>
    <t>~FI_T</t>
  </si>
  <si>
    <t>EFF</t>
  </si>
  <si>
    <t>PRE</t>
  </si>
  <si>
    <t>TRAELC00</t>
  </si>
  <si>
    <t>PJ-a</t>
  </si>
  <si>
    <t>DAYNITE</t>
  </si>
  <si>
    <t>TRALPG00</t>
  </si>
  <si>
    <t>OILLPG</t>
  </si>
  <si>
    <t>TRAGAS00</t>
  </si>
  <si>
    <t>GASNAT</t>
  </si>
  <si>
    <t>TRAHFO00</t>
  </si>
  <si>
    <t>OILHFO</t>
  </si>
  <si>
    <t>ELCHIGG,ELCMED,ELCLOW</t>
  </si>
  <si>
    <t>*</t>
  </si>
  <si>
    <t>MovedToSysSettings</t>
  </si>
  <si>
    <t>Static coefficients for combustion emissions in transport</t>
  </si>
  <si>
    <t>TRA*</t>
  </si>
  <si>
    <t>Dynamic coefficients for combustion emissions in transport</t>
  </si>
  <si>
    <t>SE_TRACO2N</t>
  </si>
  <si>
    <t>SE_TRACOXN</t>
  </si>
  <si>
    <t>SE_TRACH4N</t>
  </si>
  <si>
    <t>SE_TRASO2N</t>
  </si>
  <si>
    <t>SE_TRANOXN</t>
  </si>
  <si>
    <t>SE_TRAN2ON</t>
  </si>
  <si>
    <t>SE_TRAPMAN</t>
  </si>
  <si>
    <t>SE_TRAPMBN</t>
  </si>
  <si>
    <t>SE_TRAVOCN</t>
  </si>
  <si>
    <t>SE_TRASF6N</t>
  </si>
  <si>
    <t>SE_TRACXFN</t>
  </si>
  <si>
    <t>OILGSL</t>
  </si>
  <si>
    <t>OILKER</t>
  </si>
  <si>
    <t>OILDST</t>
  </si>
  <si>
    <t>OILNEU</t>
  </si>
  <si>
    <t>BIOLIQ</t>
  </si>
  <si>
    <t>TRACO2N</t>
  </si>
  <si>
    <t>TRACOXN</t>
  </si>
  <si>
    <t>TRACH4N</t>
  </si>
  <si>
    <t>TRASO2N</t>
  </si>
  <si>
    <t>TRANOXN</t>
  </si>
  <si>
    <t>TRAN2ON</t>
  </si>
  <si>
    <t>TRAPMAN</t>
  </si>
  <si>
    <t>TRAPMBN</t>
  </si>
  <si>
    <t>TRAVOCN</t>
  </si>
  <si>
    <t>TRASF6N</t>
  </si>
  <si>
    <t>TRACXFN</t>
  </si>
  <si>
    <t>*TRAGSL</t>
  </si>
  <si>
    <t>STOCK</t>
  </si>
  <si>
    <t>ACT (Mvkm)</t>
  </si>
  <si>
    <t>Demand</t>
  </si>
  <si>
    <t>Tot 1</t>
  </si>
  <si>
    <t>Tot 2</t>
  </si>
  <si>
    <t>Cons (PJ)</t>
  </si>
  <si>
    <t>All</t>
  </si>
  <si>
    <t>Difference with EB</t>
  </si>
  <si>
    <t>GASP2G</t>
  </si>
  <si>
    <t>~FI_T: CEFF</t>
  </si>
  <si>
    <t>Attribute</t>
  </si>
  <si>
    <t>SHARE-I</t>
  </si>
  <si>
    <t>LO</t>
  </si>
  <si>
    <t>TRALH2</t>
  </si>
  <si>
    <t>~FI_T: ACTFLO</t>
  </si>
  <si>
    <t>declared in BAUGeneral</t>
  </si>
  <si>
    <t>~COMEMI</t>
  </si>
  <si>
    <t>~PRCCOMEMI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</si>
</sst>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0.0"/>
    <numFmt numFmtId="167" formatCode="0.000"/>
    <numFmt numFmtId="168" formatCode="\Te\x\t"/>
    <numFmt numFmtId="169" formatCode="0;\-0;;@"/>
    <numFmt numFmtId="170" formatCode="dd\.mm\.yy"/>
    <numFmt numFmtId="171" formatCode="0.0%"/>
    <numFmt numFmtId="172" formatCode="_-[$€-2]\ * #,##0.00_-;\-[$€-2]\ * #,##0.00_-;_-[$€-2]\ * &quot;-&quot;??_-"/>
    <numFmt numFmtId="173" formatCode="#,##0;\-\ #,##0;_-\ &quot;- &quot;"/>
    <numFmt numFmtId="174" formatCode="_([$€]* #,##0.00_);_([$€]* \(#,##0.00\);_([$€]* &quot;-&quot;??_);_(@_)"/>
    <numFmt numFmtId="175" formatCode="_ &quot;kr&quot;\ * #,##0_ ;_ &quot;kr&quot;\ * \-#,##0_ ;_ &quot;kr&quot;\ * &quot;-&quot;_ ;_ @_ "/>
    <numFmt numFmtId="176" formatCode="_ &quot;kr&quot;\ * #,##0.00_ ;_ &quot;kr&quot;\ * \-#,##0.00_ ;_ &quot;kr&quot;\ * &quot;-&quot;??_ ;_ @_ "/>
    <numFmt numFmtId="177" formatCode="_([$€-2]* #,##0.00_);_([$€-2]* \(#,##0.00\);_([$€-2]* &quot;-&quot;??_)"/>
    <numFmt numFmtId="178" formatCode="\(##\);\(##\)"/>
    <numFmt numFmtId="179" formatCode="#,##0.0"/>
    <numFmt numFmtId="180" formatCode="_-* #,##0.00\ &quot;€&quot;_-;\-* #,##0.00\ &quot;€&quot;_-;_-* &quot;-&quot;??\ &quot;€&quot;_-;_-@_-"/>
    <numFmt numFmtId="181" formatCode="&quot;$&quot;#,##0_);\(&quot;$&quot;#,##0\)"/>
    <numFmt numFmtId="182" formatCode="_(&quot;$&quot;* #,##0.00_);_(&quot;$&quot;* \(#,##0.00\);_(&quot;$&quot;* &quot;-&quot;??_);_(@_)"/>
    <numFmt numFmtId="183" formatCode="_-&quot;$&quot;* #,##0.00_-;\-&quot;$&quot;* #,##0.00_-;_-&quot;$&quot;* &quot;-&quot;??_-;_-@_-"/>
    <numFmt numFmtId="184" formatCode="General_)"/>
    <numFmt numFmtId="185" formatCode="_ * #,##0.00_ ;_ * \-#,##0.00_ ;_ * &quot;-&quot;??_ ;_ @_ "/>
    <numFmt numFmtId="186" formatCode="_-&quot;€&quot;\ * #,##0.00_-;\-&quot;€&quot;\ * #,##0.00_-;_-&quot;€&quot;\ * &quot;-&quot;??_-;_-@_-"/>
    <numFmt numFmtId="187" formatCode="_-* #,##0.00\ _€_-;\-* #,##0.00\ _€_-;_-* &quot;-&quot;??\ _€_-;_-@_-"/>
    <numFmt numFmtId="188" formatCode="_-[$€]* #,##0.00_-;\-[$€]* #,##0.00_-;_-[$€]* &quot;-&quot;??_-;_-@_-"/>
    <numFmt numFmtId="189" formatCode="_-[$€-2]* #,##0.00_-;\-[$€-2]* #,##0.00_-;_-[$€-2]* &quot;-&quot;??_-"/>
    <numFmt numFmtId="190" formatCode="#,##0.0000"/>
    <numFmt numFmtId="191" formatCode="_-* #,##0.00_-;\-* #,##0.00_-;_-* \-??_-;_-@_-"/>
    <numFmt numFmtId="192" formatCode="[&gt;0.5]#,##0;[&lt;-0.5]\-#,##0;\-"/>
    <numFmt numFmtId="193" formatCode="_-* #,##0\ &quot;F&quot;_-;\-* #,##0\ &quot;F&quot;_-;_-* &quot;-&quot;\ &quot;F&quot;_-;_-@_-"/>
    <numFmt numFmtId="194" formatCode="_-* #,##0\ _F_-;\-* #,##0\ _F_-;_-* &quot;-&quot;\ _F_-;_-@_-"/>
    <numFmt numFmtId="195" formatCode="_-* #,##0.00\ &quot;F&quot;_-;\-* #,##0.00\ &quot;F&quot;_-;_-* &quot;-&quot;??\ &quot;F&quot;_-;_-@_-"/>
    <numFmt numFmtId="196" formatCode="_-* #,##0.00\ _F_-;\-* #,##0.00\ _F_-;_-* &quot;-&quot;??\ _F_-;_-@_-"/>
    <numFmt numFmtId="197" formatCode="#,##0.0;\-#,##0.0;&quot;-&quot;"/>
    <numFmt numFmtId="198" formatCode="#,##0.0_i"/>
  </numFmts>
  <fonts count="12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ourier"/>
      <family val="3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60"/>
      <name val="Calibri"/>
      <family val="2"/>
      <charset val="161"/>
    </font>
    <font>
      <sz val="10"/>
      <name val="Helvetica"/>
    </font>
    <font>
      <sz val="8"/>
      <color indexed="9"/>
      <name val="Arial"/>
      <family val="2"/>
    </font>
    <font>
      <u/>
      <sz val="12"/>
      <color indexed="20"/>
      <name val="宋体"/>
      <charset val="134"/>
    </font>
    <font>
      <sz val="10"/>
      <color indexed="56"/>
      <name val="Arial"/>
      <family val="2"/>
    </font>
    <font>
      <i/>
      <sz val="8"/>
      <color indexed="38"/>
      <name val="Arial"/>
      <family val="2"/>
    </font>
    <font>
      <b/>
      <sz val="12"/>
      <name val="Times New Roman"/>
      <family val="1"/>
    </font>
    <font>
      <b/>
      <vertAlign val="superscript"/>
      <sz val="12"/>
      <color indexed="54"/>
      <name val="Arial"/>
      <family val="2"/>
    </font>
    <font>
      <sz val="9"/>
      <name val="Verdana"/>
      <family val="2"/>
    </font>
    <font>
      <i/>
      <sz val="9"/>
      <color indexed="60"/>
      <name val="Verdana"/>
      <family val="2"/>
    </font>
    <font>
      <b/>
      <sz val="9"/>
      <name val="Verdana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sz val="14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Arial"/>
      <family val="2"/>
    </font>
    <font>
      <sz val="9"/>
      <name val="Geneva"/>
    </font>
    <font>
      <i/>
      <sz val="10"/>
      <name val="Arial"/>
      <family val="2"/>
    </font>
    <font>
      <b/>
      <sz val="11"/>
      <color indexed="10"/>
      <name val="Calibri"/>
      <family val="2"/>
    </font>
    <font>
      <sz val="10"/>
      <name val="MS Sans Serif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sz val="8"/>
      <name val="Helv"/>
    </font>
    <font>
      <b/>
      <sz val="18"/>
      <color indexed="62"/>
      <name val="Cambria"/>
      <family val="2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sz val="11"/>
      <name val="Arial"/>
      <family val="2"/>
    </font>
    <font>
      <sz val="10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0"/>
      <name val="Arial"/>
      <family val="2"/>
      <charset val="161"/>
    </font>
    <font>
      <sz val="12"/>
      <color indexed="8"/>
      <name val="Times New Roman"/>
      <family val="1"/>
    </font>
    <font>
      <sz val="10"/>
      <name val="Arial Cyr"/>
      <charset val="204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u/>
      <sz val="12"/>
      <color indexed="20"/>
      <name val="??"/>
      <charset val="134"/>
    </font>
    <font>
      <sz val="10"/>
      <name val="Myriad Pro"/>
      <family val="2"/>
    </font>
    <font>
      <sz val="11"/>
      <color rgb="FF006100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14"/>
      <color indexed="9"/>
      <name val="Arial"/>
      <family val="2"/>
    </font>
    <font>
      <b/>
      <sz val="18"/>
      <color indexed="56"/>
      <name val="Cambria"/>
      <family val="1"/>
    </font>
    <font>
      <u/>
      <sz val="10"/>
      <color indexed="12"/>
      <name val="Tahoma"/>
      <family val="2"/>
    </font>
    <font>
      <b/>
      <i/>
      <sz val="10"/>
      <name val="Arial"/>
      <family val="2"/>
    </font>
    <font>
      <sz val="14"/>
      <name val="Arial"/>
      <family val="2"/>
    </font>
    <font>
      <sz val="10"/>
      <name val="Arial Cyr"/>
    </font>
    <font>
      <u/>
      <sz val="7.5"/>
      <color indexed="12"/>
      <name val="Arial"/>
      <family val="2"/>
    </font>
    <font>
      <i/>
      <sz val="12"/>
      <name val="Times New Roman"/>
      <family val="1"/>
    </font>
    <font>
      <sz val="12"/>
      <name val="Arial"/>
      <family val="2"/>
    </font>
    <font>
      <b/>
      <i/>
      <sz val="11"/>
      <color rgb="FFFF0000"/>
      <name val="Calibri"/>
      <family val="2"/>
      <scheme val="minor"/>
    </font>
    <font>
      <b/>
      <sz val="10"/>
      <color theme="4"/>
      <name val="Arial"/>
      <family val="2"/>
    </font>
    <font>
      <sz val="11"/>
      <color indexed="58"/>
      <name val="Calibri"/>
      <family val="3"/>
      <charset val="128"/>
      <scheme val="minor"/>
    </font>
    <font>
      <sz val="11"/>
      <color rgb="FF9C6500"/>
      <name val="Calibri"/>
      <family val="2"/>
      <charset val="161"/>
      <scheme val="minor"/>
    </font>
    <font>
      <sz val="11"/>
      <color indexed="8"/>
      <name val="Calibri"/>
      <family val="2"/>
      <scheme val="minor"/>
    </font>
    <font>
      <sz val="9"/>
      <name val="Arial"/>
      <family val="2"/>
    </font>
    <font>
      <b/>
      <sz val="18"/>
      <color theme="3"/>
      <name val="Calibri Light"/>
      <family val="2"/>
      <scheme val="major"/>
    </font>
    <font>
      <b/>
      <sz val="10"/>
      <name val="Arial"/>
      <family val="2"/>
      <charset val="161"/>
    </font>
    <font>
      <b/>
      <sz val="12"/>
      <name val="Arial"/>
      <family val="2"/>
      <charset val="161"/>
    </font>
    <font>
      <sz val="8"/>
      <color indexed="9"/>
      <name val="Arial"/>
      <family val="2"/>
      <charset val="161"/>
    </font>
    <font>
      <b/>
      <sz val="8"/>
      <name val="Arial"/>
      <family val="2"/>
      <charset val="161"/>
    </font>
    <font>
      <b/>
      <sz val="8"/>
      <name val="Arial"/>
      <family val="2"/>
    </font>
    <font>
      <u/>
      <sz val="10"/>
      <color indexed="12"/>
      <name val="Times New Roman"/>
      <family val="1"/>
    </font>
    <font>
      <sz val="10"/>
      <name val="Arial"/>
    </font>
  </fonts>
  <fills count="95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mediumGray">
        <fgColor indexed="9"/>
        <bgColor indexed="31"/>
      </patternFill>
    </fill>
    <fill>
      <patternFill patternType="mediumGray">
        <fgColor indexed="9"/>
        <bgColor indexed="44"/>
      </patternFill>
    </fill>
    <fill>
      <patternFill patternType="solid">
        <fgColor indexed="57"/>
        <bgColor indexed="9"/>
      </patternFill>
    </fill>
    <fill>
      <patternFill patternType="mediumGray">
        <fgColor indexed="9"/>
        <bgColor indexed="29"/>
      </patternFill>
    </fill>
    <fill>
      <patternFill patternType="mediumGray">
        <fgColor indexed="22"/>
        <bgColor indexed="31"/>
      </patternFill>
    </fill>
    <fill>
      <patternFill patternType="mediumGray">
        <fgColor indexed="22"/>
        <bgColor indexed="4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52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darkTrellis"/>
    </fill>
    <fill>
      <patternFill patternType="solid">
        <fgColor indexed="6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D9979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9531">
    <xf numFmtId="0" fontId="0" fillId="0" borderId="0"/>
    <xf numFmtId="0" fontId="41" fillId="40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41" fillId="4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41" fillId="42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41" fillId="43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41" fillId="4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41" fillId="4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41" fillId="46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1" fillId="47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1" fillId="4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41" fillId="49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41" fillId="50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1" fillId="51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 applyNumberFormat="0" applyFont="0" applyFill="0" applyBorder="0" applyProtection="0">
      <alignment horizontal="left" vertical="center" indent="5"/>
    </xf>
    <xf numFmtId="0" fontId="42" fillId="52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42" fillId="53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42" fillId="54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2" fillId="5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2" fillId="5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2" fillId="57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42" fillId="58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42" fillId="59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42" fillId="60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42" fillId="61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2" fillId="62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2" fillId="63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43" fillId="6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44" fillId="65" borderId="31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45" fillId="66" borderId="32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9" fontId="4" fillId="25" borderId="4">
      <alignment vertical="top" wrapText="1"/>
    </xf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5">
      <alignment horizontal="left" vertical="center" wrapText="1" indent="2"/>
    </xf>
    <xf numFmtId="3" fontId="33" fillId="0" borderId="4">
      <alignment horizontal="right" vertical="top"/>
    </xf>
    <xf numFmtId="0" fontId="20" fillId="26" borderId="1">
      <alignment horizontal="centerContinuous" vertical="top" wrapText="1"/>
    </xf>
    <xf numFmtId="0" fontId="34" fillId="0" borderId="0">
      <alignment vertical="top" wrapText="1"/>
    </xf>
    <xf numFmtId="172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48" fillId="0" borderId="33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49" fillId="0" borderId="34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50" fillId="0" borderId="35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50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1" fillId="68" borderId="31" applyNumberFormat="0" applyAlignment="0" applyProtection="0"/>
    <xf numFmtId="0" fontId="14" fillId="4" borderId="2" applyNumberFormat="0" applyAlignment="0" applyProtection="0"/>
    <xf numFmtId="0" fontId="51" fillId="68" borderId="31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4" fontId="23" fillId="0" borderId="0" applyBorder="0">
      <alignment horizontal="right" vertical="center"/>
    </xf>
    <xf numFmtId="0" fontId="35" fillId="0" borderId="0"/>
    <xf numFmtId="0" fontId="52" fillId="0" borderId="36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53" fillId="69" borderId="0" applyNumberFormat="0" applyBorder="0" applyAlignment="0" applyProtection="0"/>
    <xf numFmtId="0" fontId="16" fillId="13" borderId="0" applyNumberFormat="0" applyBorder="0" applyAlignment="0" applyProtection="0"/>
    <xf numFmtId="0" fontId="29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41" fillId="0" borderId="0"/>
    <xf numFmtId="0" fontId="1" fillId="0" borderId="0"/>
    <xf numFmtId="0" fontId="4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4" fontId="23" fillId="0" borderId="1" applyFill="0" applyBorder="0" applyProtection="0">
      <alignment horizontal="right" vertical="center"/>
    </xf>
    <xf numFmtId="0" fontId="24" fillId="0" borderId="0" applyNumberFormat="0" applyFill="0" applyBorder="0" applyProtection="0">
      <alignment horizontal="left" vertical="center"/>
    </xf>
    <xf numFmtId="0" fontId="4" fillId="27" borderId="0" applyNumberFormat="0" applyFont="0" applyBorder="0" applyAlignment="0" applyProtection="0"/>
    <xf numFmtId="0" fontId="7" fillId="0" borderId="0"/>
    <xf numFmtId="0" fontId="41" fillId="70" borderId="37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1" fillId="70" borderId="37" applyNumberFormat="0" applyFont="0" applyAlignment="0" applyProtection="0"/>
    <xf numFmtId="178" fontId="36" fillId="0" borderId="0">
      <alignment horizontal="right"/>
    </xf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54" fillId="65" borderId="38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75" fontId="30" fillId="0" borderId="0" applyFont="0" applyFill="0" applyBorder="0" applyAlignment="0" applyProtection="0"/>
    <xf numFmtId="0" fontId="34" fillId="0" borderId="0">
      <alignment vertical="top" wrapText="1"/>
    </xf>
    <xf numFmtId="0" fontId="34" fillId="0" borderId="0">
      <alignment vertical="top" wrapText="1"/>
    </xf>
    <xf numFmtId="0" fontId="34" fillId="0" borderId="0">
      <alignment vertical="top" wrapText="1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0" fillId="28" borderId="1" applyNumberFormat="0" applyProtection="0">
      <alignment horizontal="right"/>
    </xf>
    <xf numFmtId="0" fontId="21" fillId="28" borderId="0" applyNumberFormat="0" applyBorder="0" applyProtection="0">
      <alignment horizontal="left"/>
    </xf>
    <xf numFmtId="0" fontId="20" fillId="28" borderId="1" applyNumberFormat="0" applyProtection="0">
      <alignment horizontal="lef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31" fillId="29" borderId="0" applyNumberFormat="0" applyBorder="0" applyProtection="0">
      <alignment horizontal="left"/>
    </xf>
    <xf numFmtId="179" fontId="37" fillId="30" borderId="12">
      <alignment vertical="center"/>
    </xf>
    <xf numFmtId="171" fontId="38" fillId="30" borderId="12">
      <alignment vertical="center"/>
    </xf>
    <xf numFmtId="179" fontId="39" fillId="31" borderId="12">
      <alignment vertical="center"/>
    </xf>
    <xf numFmtId="0" fontId="4" fillId="32" borderId="13" applyBorder="0">
      <alignment horizontal="left" vertical="center"/>
    </xf>
    <xf numFmtId="49" fontId="4" fillId="33" borderId="1">
      <alignment vertical="center" wrapText="1"/>
    </xf>
    <xf numFmtId="0" fontId="4" fillId="34" borderId="14">
      <alignment horizontal="left" vertical="center" wrapText="1"/>
    </xf>
    <xf numFmtId="0" fontId="40" fillId="35" borderId="1">
      <alignment horizontal="left" vertical="center" wrapText="1"/>
    </xf>
    <xf numFmtId="0" fontId="4" fillId="36" borderId="1">
      <alignment horizontal="left" vertical="center" wrapText="1"/>
    </xf>
    <xf numFmtId="0" fontId="4" fillId="37" borderId="1">
      <alignment horizontal="left" vertical="center" wrapText="1"/>
    </xf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39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176" fontId="30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71" fillId="0" borderId="0"/>
    <xf numFmtId="9" fontId="7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4" fillId="0" borderId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73" fillId="87" borderId="2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0" fontId="7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0" fontId="7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3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6" fillId="0" borderId="49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50" applyNumberFormat="0" applyFill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4" fillId="13" borderId="2" applyNumberFormat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19" fillId="0" borderId="51" applyNumberFormat="0" applyFill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78" fillId="1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181" fontId="79" fillId="0" borderId="0">
      <alignment vertical="center"/>
    </xf>
    <xf numFmtId="0" fontId="41" fillId="0" borderId="0"/>
    <xf numFmtId="0" fontId="41" fillId="0" borderId="0"/>
    <xf numFmtId="0" fontId="41" fillId="0" borderId="0"/>
    <xf numFmtId="0" fontId="41" fillId="0" borderId="0"/>
    <xf numFmtId="181" fontId="79" fillId="0" borderId="0">
      <alignment vertical="center"/>
    </xf>
    <xf numFmtId="181" fontId="79" fillId="0" borderId="0">
      <alignment vertical="center"/>
    </xf>
    <xf numFmtId="181" fontId="79" fillId="0" borderId="0">
      <alignment vertical="center"/>
    </xf>
    <xf numFmtId="181" fontId="79" fillId="0" borderId="0">
      <alignment vertical="center"/>
    </xf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181" fontId="79" fillId="0" borderId="0">
      <alignment vertical="center"/>
    </xf>
    <xf numFmtId="181" fontId="79" fillId="0" borderId="0">
      <alignment vertical="center"/>
    </xf>
    <xf numFmtId="181" fontId="79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181" fontId="79" fillId="0" borderId="0">
      <alignment vertical="center"/>
    </xf>
    <xf numFmtId="181" fontId="79" fillId="0" borderId="0">
      <alignment vertical="center"/>
    </xf>
    <xf numFmtId="181" fontId="79" fillId="0" borderId="0">
      <alignment vertical="center"/>
    </xf>
    <xf numFmtId="181" fontId="79" fillId="0" borderId="0">
      <alignment vertical="center"/>
    </xf>
    <xf numFmtId="0" fontId="41" fillId="0" borderId="0"/>
    <xf numFmtId="171" fontId="79" fillId="0" borderId="0">
      <alignment vertical="center"/>
    </xf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1" fontId="79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4" fontId="79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0" fontId="17" fillId="87" borderId="11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8" fillId="0" borderId="52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3" fillId="0" borderId="0"/>
    <xf numFmtId="0" fontId="83" fillId="0" borderId="0"/>
    <xf numFmtId="0" fontId="4" fillId="0" borderId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42" fillId="57" borderId="0" applyNumberFormat="0" applyBorder="0" applyAlignment="0" applyProtection="0"/>
    <xf numFmtId="0" fontId="53" fillId="69" borderId="0" applyNumberFormat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94" fillId="0" borderId="0" applyNumberFormat="0" applyFill="0" applyBorder="0" applyAlignment="0" applyProtection="0">
      <alignment vertical="center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49" fontId="23" fillId="0" borderId="1" applyNumberFormat="0" applyFont="0" applyFill="0" applyBorder="0" applyProtection="0">
      <alignment horizontal="left" vertical="center" indent="2"/>
    </xf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3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4" fillId="0" borderId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4" fillId="0" borderId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" fillId="0" borderId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" fillId="0" borderId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" fillId="0" borderId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4" fillId="0" borderId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4" fillId="0" borderId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4" fillId="0" borderId="0"/>
    <xf numFmtId="0" fontId="8" fillId="15" borderId="0" applyNumberFormat="0" applyBorder="0" applyAlignment="0" applyProtection="0"/>
    <xf numFmtId="0" fontId="8" fillId="2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41" fillId="0" borderId="0"/>
    <xf numFmtId="0" fontId="8" fillId="10" borderId="0" applyNumberFormat="0" applyBorder="0" applyAlignment="0" applyProtection="0"/>
    <xf numFmtId="0" fontId="8" fillId="21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1" fillId="0" borderId="0"/>
    <xf numFmtId="0" fontId="8" fillId="12" borderId="0" applyNumberFormat="0" applyBorder="0" applyAlignment="0" applyProtection="0"/>
    <xf numFmtId="0" fontId="8" fillId="14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1" fillId="0" borderId="0"/>
    <xf numFmtId="0" fontId="8" fillId="16" borderId="0" applyNumberFormat="0" applyBorder="0" applyAlignment="0" applyProtection="0"/>
    <xf numFmtId="0" fontId="8" fillId="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1" fillId="0" borderId="0"/>
    <xf numFmtId="0" fontId="8" fillId="17" borderId="0" applyNumberFormat="0" applyBorder="0" applyAlignment="0" applyProtection="0"/>
    <xf numFmtId="0" fontId="8" fillId="2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41" fillId="0" borderId="0"/>
    <xf numFmtId="0" fontId="8" fillId="19" borderId="0" applyNumberFormat="0" applyBorder="0" applyAlignment="0" applyProtection="0"/>
    <xf numFmtId="0" fontId="8" fillId="10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5" borderId="0" applyNumberFormat="0" applyBorder="0" applyAlignment="0" applyProtection="0"/>
    <xf numFmtId="0" fontId="8" fillId="10" borderId="0" applyNumberFormat="0" applyBorder="0" applyAlignment="0" applyProtection="0"/>
    <xf numFmtId="0" fontId="8" fillId="12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16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41" fillId="0" borderId="0"/>
    <xf numFmtId="0" fontId="8" fillId="20" borderId="0" applyNumberFormat="0" applyBorder="0" applyAlignment="0" applyProtection="0"/>
    <xf numFmtId="0" fontId="8" fillId="85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41" fillId="0" borderId="0"/>
    <xf numFmtId="0" fontId="8" fillId="18" borderId="0" applyNumberFormat="0" applyBorder="0" applyAlignment="0" applyProtection="0"/>
    <xf numFmtId="0" fontId="8" fillId="14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14" fillId="13" borderId="2" applyNumberFormat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8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24" fillId="25" borderId="0" applyBorder="0" applyAlignment="0"/>
    <xf numFmtId="0" fontId="23" fillId="25" borderId="0" applyBorder="0">
      <alignment horizontal="right" vertical="center"/>
    </xf>
    <xf numFmtId="0" fontId="23" fillId="90" borderId="0" applyBorder="0">
      <alignment horizontal="right" vertical="center"/>
    </xf>
    <xf numFmtId="0" fontId="23" fillId="90" borderId="0" applyBorder="0">
      <alignment horizontal="right" vertical="center"/>
    </xf>
    <xf numFmtId="0" fontId="22" fillId="90" borderId="1">
      <alignment horizontal="right" vertical="center"/>
    </xf>
    <xf numFmtId="0" fontId="90" fillId="90" borderId="1">
      <alignment horizontal="right" vertical="center"/>
    </xf>
    <xf numFmtId="0" fontId="22" fillId="24" borderId="1">
      <alignment horizontal="right" vertical="center"/>
    </xf>
    <xf numFmtId="0" fontId="22" fillId="24" borderId="1">
      <alignment horizontal="right" vertical="center"/>
    </xf>
    <xf numFmtId="0" fontId="22" fillId="24" borderId="53">
      <alignment horizontal="right" vertical="center"/>
    </xf>
    <xf numFmtId="0" fontId="22" fillId="24" borderId="54">
      <alignment horizontal="right" vertical="center"/>
    </xf>
    <xf numFmtId="0" fontId="22" fillId="24" borderId="55">
      <alignment horizontal="right" vertical="center"/>
    </xf>
    <xf numFmtId="0" fontId="8" fillId="20" borderId="0" applyNumberFormat="0" applyBorder="0" applyAlignment="0" applyProtection="0"/>
    <xf numFmtId="0" fontId="8" fillId="22" borderId="0" applyNumberFormat="0" applyBorder="0" applyAlignment="0" applyProtection="0"/>
    <xf numFmtId="0" fontId="8" fillId="18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21" borderId="0" applyNumberFormat="0" applyBorder="0" applyAlignment="0" applyProtection="0"/>
    <xf numFmtId="0" fontId="17" fillId="11" borderId="11" applyNumberFormat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177" fontId="4" fillId="0" borderId="0" applyFont="0" applyFill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43" fillId="6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0" fillId="11" borderId="2" applyNumberFormat="0" applyAlignment="0" applyProtection="0"/>
    <xf numFmtId="4" fontId="24" fillId="0" borderId="27" applyFill="0" applyBorder="0" applyProtection="0">
      <alignment horizontal="right" vertical="center"/>
    </xf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172" fontId="4" fillId="0" borderId="0" applyFont="0" applyFill="0" applyBorder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73" fillId="87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3" fontId="4" fillId="0" borderId="0" applyFont="0" applyFill="0" applyBorder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71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89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85" fontId="89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89" fillId="0" borderId="0" applyFont="0" applyFill="0" applyBorder="0" applyAlignment="0" applyProtection="0"/>
    <xf numFmtId="0" fontId="4" fillId="0" borderId="0"/>
    <xf numFmtId="0" fontId="4" fillId="0" borderId="0"/>
    <xf numFmtId="187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 applyNumberFormat="0">
      <alignment horizontal="right"/>
    </xf>
    <xf numFmtId="182" fontId="4" fillId="0" borderId="0" applyFont="0" applyFill="0" applyBorder="0" applyAlignment="0" applyProtection="0"/>
    <xf numFmtId="0" fontId="4" fillId="0" borderId="0"/>
    <xf numFmtId="0" fontId="23" fillId="24" borderId="5">
      <alignment horizontal="left" vertical="center" wrapText="1" indent="2"/>
    </xf>
    <xf numFmtId="0" fontId="23" fillId="90" borderId="54">
      <alignment horizontal="left" vertical="center"/>
    </xf>
    <xf numFmtId="0" fontId="22" fillId="0" borderId="56">
      <alignment horizontal="left" vertical="top" wrapText="1"/>
    </xf>
    <xf numFmtId="0" fontId="14" fillId="4" borderId="2" applyNumberFormat="0" applyAlignment="0" applyProtection="0"/>
    <xf numFmtId="0" fontId="91" fillId="0" borderId="47"/>
    <xf numFmtId="0" fontId="18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88" fillId="0" borderId="0">
      <alignment vertical="top"/>
    </xf>
    <xf numFmtId="0" fontId="4" fillId="0" borderId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9" fontId="89" fillId="0" borderId="0" applyFont="0" applyFill="0" applyBorder="0" applyAlignment="0" applyProtection="0"/>
    <xf numFmtId="17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6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9" fontId="89" fillId="0" borderId="0" applyFont="0" applyFill="0" applyBorder="0" applyAlignment="0" applyProtection="0"/>
    <xf numFmtId="17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9" fontId="89" fillId="0" borderId="0" applyFont="0" applyFill="0" applyBorder="0" applyAlignment="0" applyProtection="0"/>
    <xf numFmtId="17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89" fillId="0" borderId="0" applyFont="0" applyFill="0" applyBorder="0" applyAlignment="0" applyProtection="0"/>
    <xf numFmtId="11" fontId="89" fillId="0" borderId="0" applyFont="0" applyFill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4" fillId="0" borderId="0"/>
    <xf numFmtId="0" fontId="4" fillId="0" borderId="0"/>
    <xf numFmtId="0" fontId="13" fillId="2" borderId="0" applyNumberFormat="0" applyBorder="0" applyAlignment="0" applyProtection="0"/>
    <xf numFmtId="0" fontId="13" fillId="6" borderId="0" applyNumberFormat="0" applyBorder="0" applyAlignment="0" applyProtection="0"/>
    <xf numFmtId="0" fontId="13" fillId="2" borderId="0" applyNumberFormat="0" applyBorder="0" applyAlignment="0" applyProtection="0"/>
    <xf numFmtId="0" fontId="96" fillId="6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4" fillId="0" borderId="0"/>
    <xf numFmtId="0" fontId="13" fillId="6" borderId="0" applyNumberFormat="0" applyBorder="0" applyAlignment="0" applyProtection="0"/>
    <xf numFmtId="0" fontId="13" fillId="2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4" fillId="0" borderId="0"/>
    <xf numFmtId="0" fontId="25" fillId="0" borderId="6" applyNumberFormat="0" applyFill="0" applyAlignment="0" applyProtection="0"/>
    <xf numFmtId="0" fontId="75" fillId="0" borderId="48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4" fillId="0" borderId="0"/>
    <xf numFmtId="0" fontId="26" fillId="0" borderId="7" applyNumberFormat="0" applyFill="0" applyAlignment="0" applyProtection="0"/>
    <xf numFmtId="0" fontId="76" fillId="0" borderId="49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4" fillId="0" borderId="0"/>
    <xf numFmtId="0" fontId="27" fillId="0" borderId="8" applyNumberFormat="0" applyFill="0" applyAlignment="0" applyProtection="0"/>
    <xf numFmtId="0" fontId="77" fillId="0" borderId="50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  <xf numFmtId="0" fontId="2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4" fillId="0" borderId="0"/>
    <xf numFmtId="0" fontId="4" fillId="0" borderId="0"/>
    <xf numFmtId="0" fontId="14" fillId="13" borderId="2" applyNumberFormat="0" applyAlignment="0" applyProtection="0"/>
    <xf numFmtId="0" fontId="14" fillId="4" borderId="2" applyNumberFormat="0" applyAlignment="0" applyProtection="0"/>
    <xf numFmtId="0" fontId="4" fillId="0" borderId="0"/>
    <xf numFmtId="0" fontId="14" fillId="13" borderId="2" applyNumberFormat="0" applyAlignment="0" applyProtection="0"/>
    <xf numFmtId="0" fontId="97" fillId="68" borderId="3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4" fillId="0" borderId="0"/>
    <xf numFmtId="0" fontId="14" fillId="4" borderId="2" applyNumberFormat="0" applyAlignment="0" applyProtection="0"/>
    <xf numFmtId="0" fontId="14" fillId="13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23" fillId="0" borderId="1">
      <alignment horizontal="right" vertical="center"/>
    </xf>
    <xf numFmtId="1" fontId="92" fillId="90" borderId="0" applyBorder="0">
      <alignment horizontal="right" vertical="center"/>
    </xf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4" fillId="0" borderId="0"/>
    <xf numFmtId="0" fontId="15" fillId="0" borderId="9" applyNumberFormat="0" applyFill="0" applyAlignment="0" applyProtection="0"/>
    <xf numFmtId="0" fontId="19" fillId="0" borderId="51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187" fontId="4" fillId="0" borderId="0" applyFont="0" applyFill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" fillId="0" borderId="0"/>
    <xf numFmtId="0" fontId="16" fillId="13" borderId="0" applyNumberFormat="0" applyBorder="0" applyAlignment="0" applyProtection="0"/>
    <xf numFmtId="0" fontId="29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78" fillId="13" borderId="0" applyNumberFormat="0" applyBorder="0" applyAlignment="0" applyProtection="0"/>
    <xf numFmtId="0" fontId="29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53" fillId="69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" fillId="0" borderId="0"/>
    <xf numFmtId="0" fontId="4" fillId="0" borderId="0"/>
    <xf numFmtId="0" fontId="41" fillId="0" borderId="0"/>
    <xf numFmtId="0" fontId="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181" fontId="79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171" fontId="79" fillId="0" borderId="0">
      <alignment vertical="center"/>
    </xf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171" fontId="79" fillId="0" borderId="0">
      <alignment vertical="center"/>
    </xf>
    <xf numFmtId="0" fontId="41" fillId="0" borderId="0"/>
    <xf numFmtId="0" fontId="4" fillId="0" borderId="0"/>
    <xf numFmtId="0" fontId="1" fillId="0" borderId="0"/>
    <xf numFmtId="0" fontId="26" fillId="0" borderId="7" applyNumberFormat="0" applyFill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1" fillId="0" borderId="0"/>
    <xf numFmtId="0" fontId="25" fillId="0" borderId="6" applyNumberFormat="0" applyFill="0" applyAlignment="0" applyProtection="0"/>
    <xf numFmtId="0" fontId="1" fillId="0" borderId="0"/>
    <xf numFmtId="0" fontId="41" fillId="0" borderId="0"/>
    <xf numFmtId="0" fontId="41" fillId="0" borderId="0"/>
    <xf numFmtId="0" fontId="4" fillId="0" borderId="0"/>
    <xf numFmtId="0" fontId="13" fillId="6" borderId="0" applyNumberFormat="0" applyBorder="0" applyAlignment="0" applyProtection="0"/>
    <xf numFmtId="0" fontId="4" fillId="0" borderId="0"/>
    <xf numFmtId="0" fontId="41" fillId="0" borderId="0"/>
    <xf numFmtId="0" fontId="41" fillId="0" borderId="0"/>
    <xf numFmtId="0" fontId="13" fillId="2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1" fillId="0" borderId="0"/>
    <xf numFmtId="0" fontId="4" fillId="0" borderId="0"/>
    <xf numFmtId="0" fontId="83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1" fillId="0" borderId="0"/>
    <xf numFmtId="0" fontId="4" fillId="0" borderId="0">
      <alignment vertical="top"/>
    </xf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12" fillId="0" borderId="0" applyNumberForma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3" fillId="0" borderId="0"/>
    <xf numFmtId="184" fontId="79" fillId="0" borderId="0">
      <alignment vertical="center"/>
    </xf>
    <xf numFmtId="0" fontId="4" fillId="0" borderId="0"/>
    <xf numFmtId="0" fontId="4" fillId="0" borderId="0"/>
    <xf numFmtId="0" fontId="93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3" fillId="0" borderId="0"/>
    <xf numFmtId="0" fontId="4" fillId="0" borderId="0"/>
    <xf numFmtId="0" fontId="8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1" fillId="0" borderId="0"/>
    <xf numFmtId="186" fontId="4" fillId="0" borderId="0" applyFont="0" applyFill="0" applyBorder="0" applyAlignment="0" applyProtection="0"/>
    <xf numFmtId="0" fontId="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1" fillId="0" borderId="0"/>
    <xf numFmtId="0" fontId="4" fillId="0" borderId="0"/>
    <xf numFmtId="0" fontId="41" fillId="0" borderId="0"/>
    <xf numFmtId="0" fontId="4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70" fillId="0" borderId="0"/>
    <xf numFmtId="0" fontId="70" fillId="0" borderId="0"/>
    <xf numFmtId="0" fontId="4" fillId="0" borderId="0"/>
    <xf numFmtId="0" fontId="4" fillId="0" borderId="0"/>
    <xf numFmtId="0" fontId="1" fillId="0" borderId="0"/>
    <xf numFmtId="177" fontId="4" fillId="0" borderId="0" applyFont="0" applyFill="0" applyBorder="0" applyAlignment="0" applyProtection="0"/>
    <xf numFmtId="0" fontId="4" fillId="0" borderId="0"/>
    <xf numFmtId="0" fontId="41" fillId="0" borderId="0"/>
    <xf numFmtId="0" fontId="1" fillId="0" borderId="0"/>
    <xf numFmtId="0" fontId="4" fillId="0" borderId="0"/>
    <xf numFmtId="182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1" fillId="0" borderId="0"/>
    <xf numFmtId="0" fontId="4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4" fillId="0" borderId="0"/>
    <xf numFmtId="0" fontId="98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0" fontId="4" fillId="0" borderId="0"/>
    <xf numFmtId="0" fontId="83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3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3" fillId="0" borderId="0"/>
    <xf numFmtId="43" fontId="4" fillId="0" borderId="0" applyFont="0" applyFill="0" applyBorder="0" applyAlignment="0" applyProtection="0"/>
    <xf numFmtId="0" fontId="4" fillId="0" borderId="0"/>
    <xf numFmtId="0" fontId="83" fillId="0" borderId="0"/>
    <xf numFmtId="0" fontId="4" fillId="0" borderId="0"/>
    <xf numFmtId="0" fontId="83" fillId="0" borderId="0"/>
    <xf numFmtId="43" fontId="4" fillId="0" borderId="0" applyFont="0" applyFill="0" applyBorder="0" applyAlignment="0" applyProtection="0"/>
    <xf numFmtId="0" fontId="1" fillId="0" borderId="0"/>
    <xf numFmtId="0" fontId="41" fillId="0" borderId="0"/>
    <xf numFmtId="0" fontId="41" fillId="0" borderId="0"/>
    <xf numFmtId="0" fontId="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95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1" fillId="0" borderId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83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41" fillId="0" borderId="0"/>
    <xf numFmtId="0" fontId="41" fillId="0" borderId="0"/>
    <xf numFmtId="0" fontId="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43" fontId="1" fillId="0" borderId="0" applyFont="0" applyFill="0" applyBorder="0" applyAlignment="0" applyProtection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43" fontId="1" fillId="0" borderId="0" applyFont="0" applyFill="0" applyBorder="0" applyAlignment="0" applyProtection="0"/>
    <xf numFmtId="0" fontId="41" fillId="0" borderId="0"/>
    <xf numFmtId="43" fontId="1" fillId="0" borderId="0" applyFont="0" applyFill="0" applyBorder="0" applyAlignment="0" applyProtection="0"/>
    <xf numFmtId="0" fontId="41" fillId="0" borderId="0"/>
    <xf numFmtId="0" fontId="41" fillId="0" borderId="0"/>
    <xf numFmtId="43" fontId="1" fillId="0" borderId="0" applyFont="0" applyFill="0" applyBorder="0" applyAlignment="0" applyProtection="0"/>
    <xf numFmtId="0" fontId="41" fillId="0" borderId="0"/>
    <xf numFmtId="43" fontId="1" fillId="0" borderId="0" applyFont="0" applyFill="0" applyBorder="0" applyAlignment="0" applyProtection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93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43" fontId="1" fillId="0" borderId="0" applyFont="0" applyFill="0" applyBorder="0" applyAlignment="0" applyProtection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3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0" fontId="4" fillId="0" borderId="0"/>
    <xf numFmtId="0" fontId="41" fillId="0" borderId="0"/>
    <xf numFmtId="0" fontId="41" fillId="0" borderId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11" fillId="23" borderId="3" applyNumberFormat="0" applyAlignment="0" applyProtection="0"/>
    <xf numFmtId="0" fontId="1" fillId="0" borderId="0"/>
    <xf numFmtId="0" fontId="23" fillId="0" borderId="1" applyNumberFormat="0" applyFill="0" applyAlignment="0" applyProtection="0"/>
    <xf numFmtId="0" fontId="11" fillId="23" borderId="3" applyNumberForma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8" fillId="21" borderId="0" applyNumberFormat="0" applyBorder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89" fillId="7" borderId="10" applyNumberFormat="0" applyFont="0" applyAlignment="0" applyProtection="0"/>
    <xf numFmtId="0" fontId="4" fillId="7" borderId="10" applyNumberFormat="0" applyFont="0" applyAlignment="0" applyProtection="0"/>
    <xf numFmtId="0" fontId="89" fillId="7" borderId="10" applyNumberFormat="0" applyFont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8" fillId="22" borderId="0" applyNumberFormat="0" applyBorder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43" fontId="1" fillId="0" borderId="0" applyFont="0" applyFill="0" applyBorder="0" applyAlignment="0" applyProtection="0"/>
    <xf numFmtId="0" fontId="17" fillId="11" borderId="11" applyNumberFormat="0" applyAlignment="0" applyProtection="0"/>
    <xf numFmtId="0" fontId="17" fillId="87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190" fontId="23" fillId="91" borderId="1" applyNumberFormat="0" applyFont="0" applyBorder="0" applyAlignment="0" applyProtection="0">
      <alignment horizontal="right" vertical="center"/>
    </xf>
    <xf numFmtId="9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8" borderId="0" applyNumberFormat="0" applyBorder="0" applyAlignment="0" applyProtection="0"/>
    <xf numFmtId="0" fontId="104" fillId="0" borderId="0" applyNumberFormat="0" applyFont="0" applyFill="0" applyBorder="0" applyProtection="0">
      <alignment horizontal="left" vertical="center" indent="5"/>
    </xf>
    <xf numFmtId="0" fontId="104" fillId="0" borderId="0" applyNumberFormat="0" applyFont="0" applyFill="0" applyBorder="0" applyProtection="0">
      <alignment horizontal="left" vertical="center" indent="5"/>
    </xf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7" borderId="0" applyNumberFormat="0" applyBorder="0" applyAlignment="0" applyProtection="0"/>
    <xf numFmtId="0" fontId="20" fillId="0" borderId="0">
      <alignment horizontal="center" vertical="center"/>
    </xf>
    <xf numFmtId="0" fontId="108" fillId="83" borderId="0"/>
    <xf numFmtId="0" fontId="20" fillId="82" borderId="19">
      <alignment horizontal="center" vertical="center" wrapText="1"/>
    </xf>
    <xf numFmtId="0" fontId="4" fillId="82" borderId="19">
      <alignment horizontal="center" vertical="center" wrapText="1"/>
    </xf>
    <xf numFmtId="0" fontId="4" fillId="82" borderId="19">
      <alignment horizontal="center" vertical="center" wrapText="1"/>
    </xf>
    <xf numFmtId="0" fontId="4" fillId="82" borderId="19">
      <alignment horizontal="center" vertical="center" wrapText="1"/>
    </xf>
    <xf numFmtId="0" fontId="52" fillId="65" borderId="31" applyNumberFormat="0" applyAlignment="0" applyProtection="0"/>
    <xf numFmtId="0" fontId="82" fillId="65" borderId="31" applyNumberFormat="0" applyAlignment="0" applyProtection="0"/>
    <xf numFmtId="1" fontId="41" fillId="88" borderId="0"/>
    <xf numFmtId="185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191" fontId="4" fillId="0" borderId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91" fontId="4" fillId="0" borderId="0" applyFill="0" applyBorder="0" applyAlignment="0" applyProtection="0"/>
    <xf numFmtId="191" fontId="4" fillId="0" borderId="0" applyFill="0" applyBorder="0" applyAlignment="0" applyProtection="0"/>
    <xf numFmtId="185" fontId="88" fillId="0" borderId="0" applyFont="0" applyFill="0" applyBorder="0" applyAlignment="0" applyProtection="0"/>
    <xf numFmtId="185" fontId="93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93" fillId="0" borderId="0" applyFont="0" applyFill="0" applyBorder="0" applyAlignment="0" applyProtection="0"/>
    <xf numFmtId="185" fontId="93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93" fillId="0" borderId="0" applyFont="0" applyFill="0" applyBorder="0" applyAlignment="0" applyProtection="0"/>
    <xf numFmtId="185" fontId="93" fillId="0" borderId="0" applyFont="0" applyFill="0" applyBorder="0" applyAlignment="0" applyProtection="0"/>
    <xf numFmtId="185" fontId="88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1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107" fillId="0" borderId="0" applyFont="0" applyFill="0" applyBorder="0" applyAlignment="0" applyProtection="0"/>
    <xf numFmtId="185" fontId="107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1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" fontId="41" fillId="89" borderId="0"/>
    <xf numFmtId="0" fontId="4" fillId="81" borderId="0"/>
    <xf numFmtId="0" fontId="4" fillId="81" borderId="0"/>
    <xf numFmtId="0" fontId="4" fillId="78" borderId="28">
      <alignment horizontal="center" vertical="center" wrapText="1"/>
    </xf>
    <xf numFmtId="0" fontId="4" fillId="78" borderId="28">
      <alignment horizontal="center" vertical="center" wrapText="1"/>
    </xf>
    <xf numFmtId="0" fontId="4" fillId="78" borderId="28">
      <alignment horizontal="center" vertical="center" wrapText="1"/>
    </xf>
    <xf numFmtId="0" fontId="4" fillId="78" borderId="17">
      <alignment horizontal="center" vertical="center" wrapText="1"/>
    </xf>
    <xf numFmtId="0" fontId="4" fillId="78" borderId="17">
      <alignment horizontal="center" vertical="center" wrapText="1"/>
    </xf>
    <xf numFmtId="0" fontId="4" fillId="78" borderId="17">
      <alignment horizontal="center" vertical="center" wrapText="1"/>
    </xf>
    <xf numFmtId="0" fontId="4" fillId="78" borderId="28">
      <alignment horizontal="center" vertical="center" wrapText="1"/>
    </xf>
    <xf numFmtId="0" fontId="102" fillId="0" borderId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0" fontId="1" fillId="0" borderId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0" fontId="99" fillId="75" borderId="0">
      <alignment horizontal="left"/>
    </xf>
    <xf numFmtId="0" fontId="20" fillId="0" borderId="24" applyNumberFormat="0">
      <alignment horizontal="center" wrapText="1"/>
    </xf>
    <xf numFmtId="0" fontId="20" fillId="0" borderId="24" applyNumberFormat="0">
      <alignment horizontal="center" wrapText="1"/>
    </xf>
    <xf numFmtId="0" fontId="20" fillId="0" borderId="24" applyNumberFormat="0">
      <alignment horizontal="center" wrapText="1"/>
    </xf>
    <xf numFmtId="0" fontId="99" fillId="75" borderId="0">
      <alignment horizontal="left"/>
    </xf>
    <xf numFmtId="192" fontId="103" fillId="0" borderId="0">
      <alignment horizontal="left" vertical="center"/>
    </xf>
    <xf numFmtId="192" fontId="103" fillId="0" borderId="0">
      <alignment horizontal="left" vertical="center"/>
    </xf>
    <xf numFmtId="0" fontId="101" fillId="0" borderId="0" applyNumberFormat="0" applyFill="0" applyBorder="0" applyAlignment="0" applyProtection="0">
      <alignment vertical="top"/>
      <protection locked="0"/>
    </xf>
    <xf numFmtId="0" fontId="101" fillId="0" borderId="0" applyNumberFormat="0" applyFill="0" applyBorder="0" applyAlignment="0" applyProtection="0">
      <alignment vertical="top"/>
      <protection locked="0"/>
    </xf>
    <xf numFmtId="0" fontId="85" fillId="0" borderId="0" applyNumberFormat="0" applyFill="0" applyBorder="0" applyAlignment="0" applyProtection="0"/>
    <xf numFmtId="0" fontId="105" fillId="0" borderId="0" applyNumberFormat="0" applyFill="0" applyBorder="0" applyAlignment="0" applyProtection="0">
      <alignment vertical="top"/>
      <protection locked="0"/>
    </xf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4" fillId="0" borderId="36" applyNumberFormat="0" applyFill="0" applyAlignment="0" applyProtection="0"/>
    <xf numFmtId="194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3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41" fillId="0" borderId="0"/>
    <xf numFmtId="0" fontId="107" fillId="0" borderId="0"/>
    <xf numFmtId="0" fontId="107" fillId="0" borderId="0"/>
    <xf numFmtId="0" fontId="107" fillId="0" borderId="0"/>
    <xf numFmtId="0" fontId="41" fillId="0" borderId="0"/>
    <xf numFmtId="0" fontId="41" fillId="0" borderId="0"/>
    <xf numFmtId="0" fontId="93" fillId="0" borderId="0"/>
    <xf numFmtId="0" fontId="93" fillId="0" borderId="0"/>
    <xf numFmtId="0" fontId="93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59" fillId="0" borderId="0"/>
    <xf numFmtId="0" fontId="4" fillId="0" borderId="0"/>
    <xf numFmtId="0" fontId="41" fillId="0" borderId="0"/>
    <xf numFmtId="0" fontId="59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8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8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104" fillId="27" borderId="0" applyNumberFormat="0" applyFont="0" applyBorder="0" applyAlignment="0" applyProtection="0"/>
    <xf numFmtId="0" fontId="104" fillId="27" borderId="0" applyNumberFormat="0" applyFont="0" applyBorder="0" applyAlignment="0" applyProtection="0"/>
    <xf numFmtId="0" fontId="1" fillId="70" borderId="37" applyNumberFormat="0" applyFont="0" applyAlignment="0" applyProtection="0"/>
    <xf numFmtId="0" fontId="1" fillId="70" borderId="37" applyNumberFormat="0" applyFont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9" fontId="4" fillId="0" borderId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43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92" fontId="93" fillId="0" borderId="0" applyFill="0" applyBorder="0" applyAlignment="0" applyProtection="0"/>
    <xf numFmtId="0" fontId="4" fillId="0" borderId="0"/>
    <xf numFmtId="0" fontId="4" fillId="0" borderId="0"/>
    <xf numFmtId="0" fontId="23" fillId="27" borderId="1"/>
    <xf numFmtId="0" fontId="106" fillId="0" borderId="0"/>
    <xf numFmtId="0" fontId="88" fillId="0" borderId="0">
      <alignment vertical="top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0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21" fillId="28" borderId="0" applyNumberFormat="0" applyBorder="0" applyProtection="0">
      <alignment horizontal="left"/>
    </xf>
    <xf numFmtId="0" fontId="20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31" fillId="29" borderId="0" applyNumberFormat="0" applyBorder="0" applyProtection="0">
      <alignment horizontal="left"/>
    </xf>
    <xf numFmtId="0" fontId="109" fillId="0" borderId="0"/>
    <xf numFmtId="0" fontId="109" fillId="0" borderId="0"/>
    <xf numFmtId="0" fontId="100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72" fillId="84" borderId="17">
      <alignment horizontal="center" vertical="center" wrapText="1"/>
    </xf>
    <xf numFmtId="0" fontId="72" fillId="84" borderId="17">
      <alignment horizontal="center" vertical="center" wrapText="1"/>
    </xf>
    <xf numFmtId="0" fontId="72" fillId="84" borderId="17">
      <alignment vertical="center" wrapText="1"/>
    </xf>
    <xf numFmtId="0" fontId="19" fillId="0" borderId="0" applyNumberFormat="0" applyFill="0" applyBorder="0" applyAlignment="0" applyProtection="0"/>
    <xf numFmtId="0" fontId="4" fillId="0" borderId="0"/>
    <xf numFmtId="0" fontId="41" fillId="0" borderId="0"/>
    <xf numFmtId="0" fontId="86" fillId="69" borderId="0" applyNumberFormat="0" applyBorder="0" applyAlignment="0" applyProtection="0"/>
    <xf numFmtId="9" fontId="41" fillId="0" borderId="0" applyFont="0" applyFill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43" fontId="4" fillId="0" borderId="0" applyFont="0" applyFill="0" applyBorder="0" applyAlignment="0" applyProtection="0"/>
    <xf numFmtId="0" fontId="1" fillId="7" borderId="0" applyNumberFormat="0" applyBorder="0" applyAlignment="0" applyProtection="0"/>
    <xf numFmtId="0" fontId="4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8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8" fillId="2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2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85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14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8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1" fillId="23" borderId="3" applyNumberFormat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77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13" fillId="6" borderId="0" applyNumberFormat="0" applyBorder="0" applyAlignment="0" applyProtection="0"/>
    <xf numFmtId="0" fontId="110" fillId="67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25" fillId="0" borderId="6" applyNumberFormat="0" applyFill="0" applyAlignment="0" applyProtection="0"/>
    <xf numFmtId="0" fontId="76" fillId="0" borderId="49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77" fillId="0" borderId="50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4" fillId="4" borderId="2" applyNumberFormat="0" applyAlignment="0" applyProtection="0"/>
    <xf numFmtId="0" fontId="15" fillId="0" borderId="9" applyNumberFormat="0" applyFill="0" applyAlignment="0" applyProtection="0"/>
    <xf numFmtId="0" fontId="19" fillId="0" borderId="51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78" fillId="13" borderId="0" applyNumberFormat="0" applyBorder="0" applyAlignment="0" applyProtection="0"/>
    <xf numFmtId="0" fontId="111" fillId="69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1" fontId="4" fillId="0" borderId="0" applyFont="0" applyFill="0" applyBorder="0" applyAlignment="0" applyProtection="0"/>
    <xf numFmtId="0" fontId="73" fillId="87" borderId="2" applyNumberFormat="0" applyAlignment="0" applyProtection="0"/>
    <xf numFmtId="0" fontId="41" fillId="0" borderId="0"/>
    <xf numFmtId="0" fontId="4" fillId="0" borderId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8" fillId="16" borderId="0" applyNumberFormat="0" applyBorder="0" applyAlignment="0" applyProtection="0"/>
    <xf numFmtId="0" fontId="8" fillId="2" borderId="0" applyNumberFormat="0" applyBorder="0" applyAlignment="0" applyProtection="0"/>
    <xf numFmtId="0" fontId="8" fillId="17" borderId="0" applyNumberFormat="0" applyBorder="0" applyAlignment="0" applyProtection="0"/>
    <xf numFmtId="0" fontId="8" fillId="10" borderId="0" applyNumberFormat="0" applyBorder="0" applyAlignment="0" applyProtection="0"/>
    <xf numFmtId="0" fontId="8" fillId="19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21" borderId="0" applyNumberFormat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27" fillId="0" borderId="8" applyNumberFormat="0" applyFill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2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8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20" borderId="0" applyNumberFormat="0" applyBorder="0" applyAlignment="0" applyProtection="0"/>
    <xf numFmtId="0" fontId="8" fillId="22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8" borderId="0" applyNumberFormat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7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75" fillId="0" borderId="48" applyNumberFormat="0" applyFill="0" applyAlignment="0" applyProtection="0"/>
    <xf numFmtId="0" fontId="26" fillId="0" borderId="7" applyNumberFormat="0" applyFill="0" applyAlignment="0" applyProtection="0"/>
    <xf numFmtId="0" fontId="27" fillId="0" borderId="8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7" fillId="13" borderId="31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43" fontId="4" fillId="0" borderId="0" applyFont="0" applyFill="0" applyBorder="0" applyAlignment="0" applyProtection="0"/>
    <xf numFmtId="0" fontId="41" fillId="0" borderId="0"/>
    <xf numFmtId="0" fontId="41" fillId="0" borderId="0"/>
    <xf numFmtId="43" fontId="41" fillId="0" borderId="0" applyFont="0" applyFill="0" applyBorder="0" applyAlignment="0" applyProtection="0"/>
    <xf numFmtId="0" fontId="112" fillId="0" borderId="0"/>
    <xf numFmtId="0" fontId="112" fillId="0" borderId="0"/>
    <xf numFmtId="43" fontId="112" fillId="0" borderId="0" applyFont="0" applyFill="0" applyBorder="0" applyAlignment="0" applyProtection="0"/>
    <xf numFmtId="9" fontId="112" fillId="0" borderId="0" applyFont="0" applyFill="0" applyBorder="0" applyAlignment="0" applyProtection="0"/>
    <xf numFmtId="0" fontId="11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12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12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12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113" fillId="0" borderId="0" applyNumberFormat="0" applyFill="0" applyBorder="0" applyAlignment="0" applyProtection="0"/>
    <xf numFmtId="0" fontId="41" fillId="47" borderId="0" applyNumberFormat="0" applyBorder="0" applyAlignment="0" applyProtection="0"/>
    <xf numFmtId="0" fontId="1" fillId="0" borderId="0" applyFill="0" applyProtection="0"/>
    <xf numFmtId="0" fontId="68" fillId="0" borderId="0"/>
    <xf numFmtId="0" fontId="114" fillId="0" borderId="0" applyNumberFormat="0" applyFill="0" applyBorder="0" applyAlignment="0" applyProtection="0"/>
    <xf numFmtId="0" fontId="1" fillId="0" borderId="0" applyFill="0" applyProtection="0"/>
    <xf numFmtId="198" fontId="113" fillId="0" borderId="0" applyFill="0" applyBorder="0" applyProtection="0">
      <alignment horizontal="right"/>
    </xf>
    <xf numFmtId="186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34" fillId="0" borderId="0">
      <alignment vertical="top" wrapText="1"/>
    </xf>
    <xf numFmtId="179" fontId="37" fillId="30" borderId="12">
      <alignment vertical="center"/>
    </xf>
    <xf numFmtId="171" fontId="38" fillId="30" borderId="12">
      <alignment vertical="center"/>
    </xf>
    <xf numFmtId="179" fontId="39" fillId="31" borderId="12">
      <alignment vertical="center"/>
    </xf>
    <xf numFmtId="0" fontId="4" fillId="32" borderId="13" applyBorder="0">
      <alignment horizontal="left" vertical="center"/>
    </xf>
    <xf numFmtId="49" fontId="4" fillId="33" borderId="1">
      <alignment vertical="center" wrapText="1"/>
    </xf>
    <xf numFmtId="0" fontId="4" fillId="34" borderId="14">
      <alignment horizontal="left" vertical="center" wrapText="1"/>
    </xf>
    <xf numFmtId="0" fontId="40" fillId="35" borderId="1">
      <alignment horizontal="left" vertical="center" wrapText="1"/>
    </xf>
    <xf numFmtId="0" fontId="4" fillId="36" borderId="1">
      <alignment horizontal="left" vertical="center" wrapText="1"/>
    </xf>
    <xf numFmtId="0" fontId="4" fillId="37" borderId="1">
      <alignment horizontal="left" vertical="center" wrapText="1"/>
    </xf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74" fillId="0" borderId="0" applyFont="0" applyFill="0" applyBorder="0" applyAlignment="0" applyProtection="0"/>
    <xf numFmtId="0" fontId="9" fillId="5" borderId="0" applyNumberFormat="0" applyBorder="0" applyAlignment="0" applyProtection="0"/>
    <xf numFmtId="0" fontId="34" fillId="0" borderId="0">
      <alignment vertical="top" wrapText="1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4" fillId="0" borderId="1" applyNumberFormat="0" applyFill="0" applyProtection="0">
      <alignment horizontal="right"/>
    </xf>
    <xf numFmtId="0" fontId="115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49" fontId="89" fillId="0" borderId="1" applyFill="0" applyProtection="0">
      <alignment horizontal="right"/>
    </xf>
    <xf numFmtId="49" fontId="4" fillId="0" borderId="1" applyFill="0" applyProtection="0">
      <alignment horizontal="right"/>
    </xf>
    <xf numFmtId="49" fontId="89" fillId="0" borderId="1" applyFill="0" applyProtection="0">
      <alignment horizontal="right"/>
    </xf>
    <xf numFmtId="0" fontId="115" fillId="28" borderId="1" applyNumberFormat="0" applyProtection="0">
      <alignment horizontal="right"/>
    </xf>
    <xf numFmtId="0" fontId="20" fillId="28" borderId="1" applyNumberFormat="0" applyProtection="0">
      <alignment horizontal="right"/>
    </xf>
    <xf numFmtId="0" fontId="116" fillId="28" borderId="0" applyNumberFormat="0" applyBorder="0" applyProtection="0">
      <alignment horizontal="left"/>
    </xf>
    <xf numFmtId="0" fontId="21" fillId="28" borderId="0" applyNumberFormat="0" applyBorder="0" applyProtection="0">
      <alignment horizontal="left"/>
    </xf>
    <xf numFmtId="0" fontId="115" fillId="28" borderId="1" applyNumberFormat="0" applyProtection="0">
      <alignment horizontal="left"/>
    </xf>
    <xf numFmtId="0" fontId="20" fillId="28" borderId="1" applyNumberFormat="0" applyProtection="0">
      <alignment horizontal="left"/>
    </xf>
    <xf numFmtId="0" fontId="89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89" fillId="0" borderId="1" applyNumberFormat="0" applyFill="0" applyProtection="0">
      <alignment horizontal="right"/>
    </xf>
    <xf numFmtId="0" fontId="117" fillId="29" borderId="0" applyNumberFormat="0" applyBorder="0" applyProtection="0">
      <alignment horizontal="left"/>
    </xf>
    <xf numFmtId="0" fontId="31" fillId="29" borderId="0" applyNumberFormat="0" applyBorder="0" applyProtection="0">
      <alignment horizontal="left"/>
    </xf>
    <xf numFmtId="0" fontId="118" fillId="92" borderId="0" applyNumberFormat="0" applyBorder="0" applyProtection="0">
      <alignment horizontal="left"/>
    </xf>
    <xf numFmtId="0" fontId="119" fillId="92" borderId="0" applyNumberFormat="0" applyBorder="0" applyProtection="0">
      <alignment horizontal="left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28" fillId="0" borderId="0" applyNumberFormat="0" applyFill="0" applyBorder="0" applyAlignment="0" applyProtection="0"/>
    <xf numFmtId="0" fontId="25" fillId="0" borderId="6" applyNumberFormat="0" applyFill="0" applyAlignment="0" applyProtection="0"/>
    <xf numFmtId="0" fontId="26" fillId="0" borderId="7" applyNumberFormat="0" applyFill="0" applyAlignment="0" applyProtection="0"/>
    <xf numFmtId="0" fontId="27" fillId="0" borderId="8" applyNumberFormat="0" applyFill="0" applyAlignment="0" applyProtection="0"/>
    <xf numFmtId="0" fontId="27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" fillId="23" borderId="3" applyNumberFormat="0" applyAlignment="0" applyProtection="0"/>
    <xf numFmtId="0" fontId="120" fillId="0" borderId="0" applyNumberForma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18" fillId="0" borderId="52" applyNumberFormat="0" applyFill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0" fontId="96" fillId="67" borderId="0" applyNumberFormat="0" applyBorder="0" applyAlignment="0" applyProtection="0"/>
    <xf numFmtId="0" fontId="97" fillId="68" borderId="31" applyNumberFormat="0" applyAlignment="0" applyProtection="0"/>
    <xf numFmtId="0" fontId="53" fillId="69" borderId="0" applyNumberFormat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70" fillId="0" borderId="0"/>
    <xf numFmtId="0" fontId="70" fillId="0" borderId="0"/>
    <xf numFmtId="0" fontId="98" fillId="0" borderId="0"/>
    <xf numFmtId="0" fontId="70" fillId="0" borderId="0"/>
    <xf numFmtId="0" fontId="98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0" fontId="41" fillId="0" borderId="0"/>
    <xf numFmtId="0" fontId="4" fillId="0" borderId="0" applyNumberFormat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1" fillId="7" borderId="10" applyNumberFormat="0" applyFont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17" fillId="11" borderId="11" applyNumberFormat="0" applyAlignment="0" applyProtection="0"/>
    <xf numFmtId="0" fontId="17" fillId="87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93" borderId="0" applyNumberFormat="0" applyFont="0" applyBorder="0" applyAlignment="0" applyProtection="0"/>
    <xf numFmtId="0" fontId="4" fillId="94" borderId="0" applyNumberFormat="0" applyFont="0" applyBorder="0" applyAlignment="0" applyProtection="0"/>
    <xf numFmtId="2" fontId="41" fillId="89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121" fillId="0" borderId="0"/>
    <xf numFmtId="43" fontId="121" fillId="0" borderId="0" applyFont="0" applyFill="0" applyBorder="0" applyAlignment="0" applyProtection="0"/>
    <xf numFmtId="0" fontId="1" fillId="0" borderId="0" applyFill="0" applyProtection="0"/>
    <xf numFmtId="0" fontId="1" fillId="0" borderId="0" applyFill="0" applyProtection="0"/>
    <xf numFmtId="43" fontId="4" fillId="0" borderId="0" applyFont="0" applyFill="0" applyBorder="0" applyAlignment="0" applyProtection="0"/>
    <xf numFmtId="0" fontId="41" fillId="0" borderId="0"/>
    <xf numFmtId="0" fontId="53" fillId="69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42" fillId="57" borderId="0" applyNumberFormat="0" applyBorder="0" applyAlignment="0" applyProtection="0"/>
    <xf numFmtId="0" fontId="1" fillId="0" borderId="0" applyFill="0" applyProtection="0"/>
    <xf numFmtId="0" fontId="4" fillId="0" borderId="0"/>
    <xf numFmtId="43" fontId="4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12" fillId="0" borderId="0" applyFont="0" applyFill="0" applyBorder="0" applyAlignment="0" applyProtection="0"/>
    <xf numFmtId="0" fontId="112" fillId="0" borderId="0"/>
    <xf numFmtId="43" fontId="41" fillId="0" borderId="0" applyFont="0" applyFill="0" applyBorder="0" applyAlignment="0" applyProtection="0"/>
    <xf numFmtId="0" fontId="11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112" fillId="0" borderId="0"/>
    <xf numFmtId="0" fontId="112" fillId="0" borderId="0"/>
    <xf numFmtId="0" fontId="112" fillId="0" borderId="0"/>
    <xf numFmtId="43" fontId="41" fillId="0" borderId="0" applyFont="0" applyFill="0" applyBorder="0" applyAlignment="0" applyProtection="0"/>
    <xf numFmtId="43" fontId="112" fillId="0" borderId="0" applyFont="0" applyFill="0" applyBorder="0" applyAlignment="0" applyProtection="0"/>
    <xf numFmtId="0" fontId="112" fillId="0" borderId="0"/>
  </cellStyleXfs>
  <cellXfs count="149">
    <xf numFmtId="0" fontId="0" fillId="0" borderId="0" xfId="0"/>
    <xf numFmtId="0" fontId="56" fillId="0" borderId="40" xfId="0" applyFont="1" applyBorder="1" applyAlignment="1">
      <alignment horizontal="center" vertical="center" wrapText="1"/>
    </xf>
    <xf numFmtId="1" fontId="0" fillId="0" borderId="40" xfId="0" applyNumberFormat="1" applyBorder="1" applyAlignment="1">
      <alignment wrapText="1"/>
    </xf>
    <xf numFmtId="2" fontId="0" fillId="0" borderId="0" xfId="0" applyNumberFormat="1"/>
    <xf numFmtId="166" fontId="0" fillId="0" borderId="0" xfId="0" applyNumberFormat="1"/>
    <xf numFmtId="2" fontId="0" fillId="0" borderId="40" xfId="0" applyNumberFormat="1" applyBorder="1" applyAlignment="1">
      <alignment wrapText="1"/>
    </xf>
    <xf numFmtId="167" fontId="0" fillId="0" borderId="40" xfId="0" applyNumberFormat="1" applyBorder="1" applyAlignment="1">
      <alignment wrapText="1"/>
    </xf>
    <xf numFmtId="1" fontId="0" fillId="0" borderId="0" xfId="0" applyNumberFormat="1"/>
    <xf numFmtId="167" fontId="0" fillId="0" borderId="0" xfId="0" applyNumberFormat="1"/>
    <xf numFmtId="0" fontId="53" fillId="69" borderId="0" xfId="208"/>
    <xf numFmtId="0" fontId="42" fillId="58" borderId="0" xfId="92"/>
    <xf numFmtId="0" fontId="0" fillId="71" borderId="0" xfId="0" applyFill="1"/>
    <xf numFmtId="168" fontId="42" fillId="58" borderId="0" xfId="92" applyNumberFormat="1"/>
    <xf numFmtId="168" fontId="0" fillId="0" borderId="0" xfId="0" applyNumberFormat="1"/>
    <xf numFmtId="0" fontId="58" fillId="72" borderId="17" xfId="0" applyFont="1" applyFill="1" applyBorder="1" applyAlignment="1">
      <alignment vertical="center"/>
    </xf>
    <xf numFmtId="1" fontId="58" fillId="73" borderId="17" xfId="0" applyNumberFormat="1" applyFont="1" applyFill="1" applyBorder="1" applyAlignment="1">
      <alignment vertical="center"/>
    </xf>
    <xf numFmtId="0" fontId="57" fillId="74" borderId="0" xfId="0" applyFont="1" applyFill="1"/>
    <xf numFmtId="0" fontId="0" fillId="74" borderId="0" xfId="0" applyFill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0" borderId="24" xfId="0" applyNumberFormat="1" applyBorder="1"/>
    <xf numFmtId="2" fontId="0" fillId="0" borderId="25" xfId="0" applyNumberFormat="1" applyBorder="1"/>
    <xf numFmtId="0" fontId="56" fillId="0" borderId="0" xfId="0" applyFont="1"/>
    <xf numFmtId="0" fontId="56" fillId="0" borderId="18" xfId="0" applyFont="1" applyBorder="1"/>
    <xf numFmtId="0" fontId="56" fillId="0" borderId="13" xfId="0" applyFont="1" applyBorder="1"/>
    <xf numFmtId="0" fontId="56" fillId="0" borderId="20" xfId="0" applyFont="1" applyBorder="1"/>
    <xf numFmtId="0" fontId="56" fillId="0" borderId="21" xfId="0" applyFont="1" applyBorder="1"/>
    <xf numFmtId="0" fontId="56" fillId="0" borderId="26" xfId="0" applyFont="1" applyBorder="1"/>
    <xf numFmtId="0" fontId="56" fillId="0" borderId="22" xfId="0" applyFont="1" applyBorder="1"/>
    <xf numFmtId="0" fontId="56" fillId="0" borderId="23" xfId="0" applyFont="1" applyBorder="1"/>
    <xf numFmtId="0" fontId="56" fillId="0" borderId="27" xfId="0" applyFont="1" applyBorder="1"/>
    <xf numFmtId="0" fontId="56" fillId="0" borderId="25" xfId="0" applyFont="1" applyBorder="1"/>
    <xf numFmtId="0" fontId="56" fillId="0" borderId="14" xfId="0" applyFont="1" applyBorder="1"/>
    <xf numFmtId="0" fontId="56" fillId="0" borderId="28" xfId="0" applyFont="1" applyBorder="1"/>
    <xf numFmtId="0" fontId="56" fillId="0" borderId="29" xfId="0" applyFont="1" applyBorder="1"/>
    <xf numFmtId="0" fontId="57" fillId="0" borderId="18" xfId="0" applyFont="1" applyBorder="1"/>
    <xf numFmtId="0" fontId="57" fillId="0" borderId="19" xfId="0" applyFont="1" applyBorder="1"/>
    <xf numFmtId="2" fontId="57" fillId="0" borderId="0" xfId="0" applyNumberFormat="1" applyFont="1"/>
    <xf numFmtId="0" fontId="57" fillId="0" borderId="20" xfId="0" applyFont="1" applyBorder="1"/>
    <xf numFmtId="2" fontId="57" fillId="0" borderId="21" xfId="0" applyNumberFormat="1" applyFont="1" applyBorder="1"/>
    <xf numFmtId="2" fontId="57" fillId="0" borderId="22" xfId="0" applyNumberFormat="1" applyFont="1" applyBorder="1"/>
    <xf numFmtId="0" fontId="57" fillId="0" borderId="21" xfId="0" applyFont="1" applyBorder="1"/>
    <xf numFmtId="0" fontId="57" fillId="0" borderId="0" xfId="0" applyFont="1"/>
    <xf numFmtId="0" fontId="57" fillId="0" borderId="23" xfId="0" applyFont="1" applyBorder="1"/>
    <xf numFmtId="0" fontId="57" fillId="0" borderId="24" xfId="0" applyFont="1" applyBorder="1"/>
    <xf numFmtId="0" fontId="57" fillId="0" borderId="25" xfId="0" applyFont="1" applyBorder="1"/>
    <xf numFmtId="166" fontId="57" fillId="0" borderId="0" xfId="0" applyNumberFormat="1" applyFont="1"/>
    <xf numFmtId="0" fontId="59" fillId="0" borderId="0" xfId="0" applyFont="1" applyAlignment="1">
      <alignment wrapText="1"/>
    </xf>
    <xf numFmtId="0" fontId="57" fillId="71" borderId="0" xfId="0" applyFont="1" applyFill="1"/>
    <xf numFmtId="167" fontId="57" fillId="0" borderId="40" xfId="0" applyNumberFormat="1" applyFont="1" applyBorder="1" applyAlignment="1">
      <alignment wrapText="1"/>
    </xf>
    <xf numFmtId="1" fontId="57" fillId="0" borderId="40" xfId="0" applyNumberFormat="1" applyFont="1" applyBorder="1" applyAlignment="1">
      <alignment wrapText="1"/>
    </xf>
    <xf numFmtId="1" fontId="57" fillId="0" borderId="0" xfId="0" applyNumberFormat="1" applyFont="1"/>
    <xf numFmtId="2" fontId="57" fillId="0" borderId="40" xfId="0" applyNumberFormat="1" applyFont="1" applyBorder="1" applyAlignment="1">
      <alignment wrapText="1"/>
    </xf>
    <xf numFmtId="2" fontId="0" fillId="0" borderId="41" xfId="0" applyNumberFormat="1" applyBorder="1" applyAlignment="1">
      <alignment wrapText="1"/>
    </xf>
    <xf numFmtId="2" fontId="57" fillId="0" borderId="41" xfId="0" applyNumberFormat="1" applyFont="1" applyBorder="1" applyAlignment="1">
      <alignment wrapText="1"/>
    </xf>
    <xf numFmtId="2" fontId="0" fillId="0" borderId="1" xfId="0" applyNumberFormat="1" applyBorder="1"/>
    <xf numFmtId="0" fontId="57" fillId="0" borderId="1" xfId="0" applyFont="1" applyBorder="1"/>
    <xf numFmtId="2" fontId="57" fillId="0" borderId="1" xfId="0" applyNumberFormat="1" applyFont="1" applyBorder="1"/>
    <xf numFmtId="169" fontId="0" fillId="0" borderId="0" xfId="0" applyNumberFormat="1"/>
    <xf numFmtId="0" fontId="60" fillId="0" borderId="0" xfId="0" applyFont="1"/>
    <xf numFmtId="0" fontId="43" fillId="64" borderId="0" xfId="122"/>
    <xf numFmtId="167" fontId="43" fillId="64" borderId="0" xfId="122" applyNumberFormat="1"/>
    <xf numFmtId="9" fontId="41" fillId="0" borderId="0" xfId="286" applyFont="1"/>
    <xf numFmtId="0" fontId="45" fillId="75" borderId="0" xfId="0" applyFont="1" applyFill="1"/>
    <xf numFmtId="0" fontId="45" fillId="76" borderId="0" xfId="0" applyFont="1" applyFill="1" applyAlignment="1">
      <alignment horizontal="left"/>
    </xf>
    <xf numFmtId="0" fontId="0" fillId="76" borderId="0" xfId="0" applyFill="1"/>
    <xf numFmtId="0" fontId="56" fillId="0" borderId="19" xfId="0" applyFont="1" applyBorder="1"/>
    <xf numFmtId="166" fontId="56" fillId="0" borderId="19" xfId="0" applyNumberFormat="1" applyFont="1" applyBorder="1"/>
    <xf numFmtId="0" fontId="56" fillId="0" borderId="30" xfId="0" applyFont="1" applyBorder="1"/>
    <xf numFmtId="0" fontId="0" fillId="0" borderId="30" xfId="0" applyBorder="1"/>
    <xf numFmtId="0" fontId="61" fillId="75" borderId="0" xfId="0" applyFont="1" applyFill="1"/>
    <xf numFmtId="0" fontId="0" fillId="0" borderId="0" xfId="0" applyAlignment="1">
      <alignment horizontal="right"/>
    </xf>
    <xf numFmtId="0" fontId="0" fillId="71" borderId="0" xfId="0" applyFill="1" applyAlignment="1">
      <alignment horizontal="right"/>
    </xf>
    <xf numFmtId="9" fontId="57" fillId="0" borderId="0" xfId="286" applyFont="1"/>
    <xf numFmtId="0" fontId="58" fillId="77" borderId="14" xfId="0" applyFont="1" applyFill="1" applyBorder="1" applyAlignment="1">
      <alignment horizontal="left" vertical="center" wrapText="1"/>
    </xf>
    <xf numFmtId="0" fontId="61" fillId="0" borderId="13" xfId="0" applyFont="1" applyBorder="1" applyAlignment="1">
      <alignment vertical="center"/>
    </xf>
    <xf numFmtId="0" fontId="61" fillId="0" borderId="26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61" fillId="0" borderId="27" xfId="0" applyFont="1" applyBorder="1" applyAlignment="1">
      <alignment vertical="center"/>
    </xf>
    <xf numFmtId="0" fontId="58" fillId="77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66" fontId="62" fillId="0" borderId="19" xfId="0" applyNumberFormat="1" applyFont="1" applyBorder="1"/>
    <xf numFmtId="0" fontId="4" fillId="78" borderId="16" xfId="0" applyFont="1" applyFill="1" applyBorder="1" applyAlignment="1">
      <alignment vertical="center"/>
    </xf>
    <xf numFmtId="0" fontId="4" fillId="78" borderId="16" xfId="0" applyFont="1" applyFill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3" fontId="4" fillId="0" borderId="16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170" fontId="4" fillId="0" borderId="0" xfId="0" applyNumberFormat="1" applyFont="1" applyAlignment="1">
      <alignment horizontal="center" vertical="center"/>
    </xf>
    <xf numFmtId="0" fontId="64" fillId="0" borderId="0" xfId="217" applyFont="1"/>
    <xf numFmtId="0" fontId="65" fillId="38" borderId="0" xfId="217" quotePrefix="1" applyFont="1" applyFill="1" applyAlignment="1">
      <alignment horizontal="left"/>
    </xf>
    <xf numFmtId="0" fontId="66" fillId="38" borderId="0" xfId="217" applyFont="1" applyFill="1"/>
    <xf numFmtId="0" fontId="67" fillId="0" borderId="24" xfId="217" applyFont="1" applyBorder="1"/>
    <xf numFmtId="0" fontId="64" fillId="39" borderId="17" xfId="217" applyFont="1" applyFill="1" applyBorder="1" applyAlignment="1">
      <alignment horizontal="left" vertical="center" wrapText="1"/>
    </xf>
    <xf numFmtId="1" fontId="64" fillId="39" borderId="17" xfId="217" applyNumberFormat="1" applyFont="1" applyFill="1" applyBorder="1" applyAlignment="1">
      <alignment horizontal="center"/>
    </xf>
    <xf numFmtId="0" fontId="64" fillId="39" borderId="0" xfId="217" applyFont="1" applyFill="1" applyAlignment="1">
      <alignment horizontal="left" vertical="center" wrapText="1"/>
    </xf>
    <xf numFmtId="0" fontId="64" fillId="39" borderId="0" xfId="217" quotePrefix="1" applyFont="1" applyFill="1" applyAlignment="1">
      <alignment horizontal="left" vertical="center" wrapText="1"/>
    </xf>
    <xf numFmtId="2" fontId="64" fillId="24" borderId="0" xfId="217" applyNumberFormat="1" applyFont="1" applyFill="1" applyAlignment="1">
      <alignment horizontal="right"/>
    </xf>
    <xf numFmtId="0" fontId="67" fillId="0" borderId="0" xfId="217" applyFont="1" applyAlignment="1">
      <alignment horizontal="left"/>
    </xf>
    <xf numFmtId="0" fontId="65" fillId="0" borderId="0" xfId="217" applyFont="1"/>
    <xf numFmtId="2" fontId="64" fillId="39" borderId="0" xfId="217" applyNumberFormat="1" applyFont="1" applyFill="1" applyAlignment="1">
      <alignment horizontal="right"/>
    </xf>
    <xf numFmtId="2" fontId="64" fillId="0" borderId="0" xfId="217" applyNumberFormat="1" applyFont="1" applyAlignment="1">
      <alignment horizontal="right"/>
    </xf>
    <xf numFmtId="1" fontId="64" fillId="0" borderId="0" xfId="217" applyNumberFormat="1" applyFont="1" applyAlignment="1">
      <alignment horizontal="center"/>
    </xf>
    <xf numFmtId="0" fontId="0" fillId="0" borderId="19" xfId="0" applyBorder="1"/>
    <xf numFmtId="1" fontId="0" fillId="0" borderId="19" xfId="0" applyNumberFormat="1" applyBorder="1"/>
    <xf numFmtId="0" fontId="42" fillId="75" borderId="0" xfId="0" applyFont="1" applyFill="1"/>
    <xf numFmtId="0" fontId="56" fillId="0" borderId="24" xfId="0" applyFont="1" applyBorder="1"/>
    <xf numFmtId="166" fontId="56" fillId="0" borderId="24" xfId="0" applyNumberFormat="1" applyFont="1" applyBorder="1"/>
    <xf numFmtId="0" fontId="0" fillId="0" borderId="24" xfId="0" applyBorder="1"/>
    <xf numFmtId="0" fontId="0" fillId="79" borderId="19" xfId="0" applyFill="1" applyBorder="1"/>
    <xf numFmtId="0" fontId="0" fillId="79" borderId="0" xfId="0" applyFill="1"/>
    <xf numFmtId="0" fontId="0" fillId="79" borderId="24" xfId="0" applyFill="1" applyBorder="1"/>
    <xf numFmtId="0" fontId="56" fillId="79" borderId="0" xfId="0" applyFont="1" applyFill="1"/>
    <xf numFmtId="0" fontId="56" fillId="79" borderId="24" xfId="0" applyFont="1" applyFill="1" applyBorder="1"/>
    <xf numFmtId="171" fontId="41" fillId="80" borderId="0" xfId="286" applyNumberFormat="1" applyFont="1" applyFill="1"/>
    <xf numFmtId="171" fontId="41" fillId="80" borderId="0" xfId="286" applyNumberFormat="1" applyFont="1" applyFill="1" applyBorder="1"/>
    <xf numFmtId="171" fontId="56" fillId="80" borderId="24" xfId="286" applyNumberFormat="1" applyFont="1" applyFill="1" applyBorder="1"/>
    <xf numFmtId="171" fontId="41" fillId="80" borderId="19" xfId="286" applyNumberFormat="1" applyFont="1" applyFill="1" applyBorder="1"/>
    <xf numFmtId="1" fontId="56" fillId="79" borderId="0" xfId="0" applyNumberFormat="1" applyFont="1" applyFill="1"/>
    <xf numFmtId="1" fontId="56" fillId="79" borderId="24" xfId="0" applyNumberFormat="1" applyFont="1" applyFill="1" applyBorder="1"/>
    <xf numFmtId="166" fontId="56" fillId="0" borderId="0" xfId="0" applyNumberFormat="1" applyFont="1"/>
    <xf numFmtId="166" fontId="62" fillId="0" borderId="0" xfId="0" applyNumberFormat="1" applyFont="1"/>
    <xf numFmtId="167" fontId="0" fillId="80" borderId="0" xfId="0" applyNumberFormat="1" applyFill="1"/>
    <xf numFmtId="2" fontId="0" fillId="80" borderId="0" xfId="0" applyNumberFormat="1" applyFill="1"/>
    <xf numFmtId="1" fontId="58" fillId="0" borderId="0" xfId="0" applyNumberFormat="1" applyFont="1" applyAlignment="1">
      <alignment vertical="center"/>
    </xf>
    <xf numFmtId="0" fontId="53" fillId="0" borderId="0" xfId="208" applyFill="1"/>
    <xf numFmtId="0" fontId="42" fillId="0" borderId="0" xfId="92" applyFill="1"/>
    <xf numFmtId="2" fontId="61" fillId="0" borderId="0" xfId="0" applyNumberFormat="1" applyFont="1"/>
    <xf numFmtId="2" fontId="68" fillId="0" borderId="0" xfId="0" applyNumberFormat="1" applyFont="1" applyAlignment="1">
      <alignment vertical="center"/>
    </xf>
    <xf numFmtId="0" fontId="42" fillId="75" borderId="0" xfId="92" applyFill="1"/>
    <xf numFmtId="0" fontId="0" fillId="75" borderId="0" xfId="0" applyFill="1"/>
    <xf numFmtId="2" fontId="69" fillId="24" borderId="0" xfId="217" applyNumberFormat="1" applyFont="1" applyFill="1" applyAlignment="1">
      <alignment horizontal="right"/>
    </xf>
    <xf numFmtId="2" fontId="64" fillId="74" borderId="0" xfId="217" applyNumberFormat="1" applyFont="1" applyFill="1" applyAlignment="1">
      <alignment horizontal="right"/>
    </xf>
    <xf numFmtId="167" fontId="69" fillId="24" borderId="0" xfId="217" applyNumberFormat="1" applyFont="1" applyFill="1" applyAlignment="1">
      <alignment horizontal="right"/>
    </xf>
    <xf numFmtId="2" fontId="69" fillId="39" borderId="0" xfId="217" applyNumberFormat="1" applyFont="1" applyFill="1" applyAlignment="1">
      <alignment horizontal="right"/>
    </xf>
    <xf numFmtId="0" fontId="56" fillId="0" borderId="41" xfId="0" applyFont="1" applyBorder="1" applyAlignment="1">
      <alignment horizontal="center" vertical="center" wrapText="1"/>
    </xf>
    <xf numFmtId="0" fontId="56" fillId="0" borderId="42" xfId="0" applyFont="1" applyBorder="1" applyAlignment="1">
      <alignment horizontal="center" vertical="center" wrapText="1"/>
    </xf>
    <xf numFmtId="0" fontId="56" fillId="0" borderId="43" xfId="0" applyFont="1" applyBorder="1" applyAlignment="1">
      <alignment horizontal="center" vertical="center" wrapText="1"/>
    </xf>
    <xf numFmtId="0" fontId="56" fillId="0" borderId="44" xfId="0" applyFont="1" applyBorder="1" applyAlignment="1">
      <alignment horizontal="center" vertical="center" wrapText="1"/>
    </xf>
    <xf numFmtId="0" fontId="56" fillId="0" borderId="45" xfId="0" applyFont="1" applyBorder="1" applyAlignment="1">
      <alignment horizontal="center" vertical="center" wrapText="1"/>
    </xf>
    <xf numFmtId="0" fontId="56" fillId="0" borderId="46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</cellXfs>
  <cellStyles count="39531">
    <cellStyle name="???????" xfId="2136" xr:uid="{0BDDF452-E105-481E-BC5C-BA72A8A6C18C}"/>
    <cellStyle name="20% - Accent1" xfId="1" builtinId="30" customBuiltin="1"/>
    <cellStyle name="20% - Accent1 10" xfId="2137" xr:uid="{C1C28C25-852A-4326-9C15-ED5D07342BF4}"/>
    <cellStyle name="20% - Accent1 10 2" xfId="2537" xr:uid="{78B78F0E-2F63-4AB6-B821-E67ABC039B7A}"/>
    <cellStyle name="20% - Accent1 11" xfId="2138" xr:uid="{DE1D69D5-2F2F-4D2D-AB21-33AF93429A7B}"/>
    <cellStyle name="20% - Accent1 11 2" xfId="2526" xr:uid="{7DCE1151-62E0-4D61-9AE7-90845C501BBE}"/>
    <cellStyle name="20% - Accent1 12" xfId="2139" xr:uid="{AE0407F7-0FCF-4C95-B655-9DDA490CFD30}"/>
    <cellStyle name="20% - Accent1 13" xfId="2140" xr:uid="{03017201-4725-40D5-9AFD-89A457F728A4}"/>
    <cellStyle name="20% - Accent1 14" xfId="2141" xr:uid="{C27763E9-973A-490E-9365-9A0E4B415753}"/>
    <cellStyle name="20% - Accent1 15" xfId="2142" xr:uid="{05E5266A-D532-496B-8505-177687C6D338}"/>
    <cellStyle name="20% - Accent1 16" xfId="2143" xr:uid="{45138238-21EE-4030-BF0B-2AAB796BE213}"/>
    <cellStyle name="20% - Accent1 17" xfId="2144" xr:uid="{7E1C41AF-ED62-43E0-B550-5EC3C2EE796C}"/>
    <cellStyle name="20% - Accent1 18" xfId="2145" xr:uid="{5A12D12C-4317-4DBE-B53D-5C973DAD45D0}"/>
    <cellStyle name="20% - Accent1 19" xfId="2146" xr:uid="{7676BBA6-C26B-49DE-88B0-8CB375C38695}"/>
    <cellStyle name="20% - Accent1 2" xfId="2" xr:uid="{00000000-0005-0000-0000-000001000000}"/>
    <cellStyle name="20% - Accent1 2 10" xfId="373" xr:uid="{3FCB9607-2BB1-40C6-84DC-0BA199CBB9EE}"/>
    <cellStyle name="20% - Accent1 2 11" xfId="374" xr:uid="{628AFD30-9DC9-4EF0-8DAC-5E9C9CC8CE79}"/>
    <cellStyle name="20% - Accent1 2 12" xfId="375" xr:uid="{DAE667EE-6B88-49FC-A714-58542B6C5C9D}"/>
    <cellStyle name="20% - Accent1 2 13" xfId="376" xr:uid="{E165F77D-F0F1-4729-9942-1F2F97976689}"/>
    <cellStyle name="20% - Accent1 2 14" xfId="377" xr:uid="{76C51A01-B901-44E2-9026-7BCB160B4031}"/>
    <cellStyle name="20% - Accent1 2 15" xfId="378" xr:uid="{FEDA7620-AF06-4A1D-9C23-52620B611035}"/>
    <cellStyle name="20% - Accent1 2 16" xfId="3508" xr:uid="{72D2A76C-A9BD-424B-9597-E4DC2DD4B2C3}"/>
    <cellStyle name="20% - Accent1 2 2" xfId="379" xr:uid="{163EA523-36B7-4F42-A765-24FE437E0F21}"/>
    <cellStyle name="20% - Accent1 2 3" xfId="380" xr:uid="{58805E9D-B680-4592-8BC8-B99FC892AEB8}"/>
    <cellStyle name="20% - Accent1 2 4" xfId="381" xr:uid="{8091E73D-6E9F-461D-A1BB-7C5D9C82C1C0}"/>
    <cellStyle name="20% - Accent1 2 5" xfId="382" xr:uid="{D516DE7B-EF14-4749-A5CE-8E21C7C30CB8}"/>
    <cellStyle name="20% - Accent1 2 6" xfId="383" xr:uid="{9A763674-5E16-46C6-9418-BE87CDFA7874}"/>
    <cellStyle name="20% - Accent1 2 7" xfId="384" xr:uid="{F0F2A5FC-89D1-4F37-891B-737E103B6978}"/>
    <cellStyle name="20% - Accent1 2 8" xfId="385" xr:uid="{C665B86D-A470-4A7E-B4CB-CC34EB3333B0}"/>
    <cellStyle name="20% - Accent1 2 9" xfId="386" xr:uid="{F59A9C6F-6900-45C0-A47E-83D153CD49D5}"/>
    <cellStyle name="20% - Accent1 20" xfId="2147" xr:uid="{EAAF4969-C19E-4A1D-B2B7-7AB262DB1E84}"/>
    <cellStyle name="20% - Accent1 21" xfId="2148" xr:uid="{AE2D2DF8-6086-40D6-9AC0-3183A1DB1D60}"/>
    <cellStyle name="20% - Accent1 22" xfId="2149" xr:uid="{0CBE37C6-645A-415D-9F2F-FC509423ADE6}"/>
    <cellStyle name="20% - Accent1 23" xfId="2150" xr:uid="{FCE73039-71F8-4F2A-A6BC-8807C2BE4177}"/>
    <cellStyle name="20% - Accent1 24" xfId="2151" xr:uid="{B61E4F9D-CD76-449A-A961-16F055D829AD}"/>
    <cellStyle name="20% - Accent1 25" xfId="2152" xr:uid="{B6BC1D1A-A386-43B5-8182-BF3080D6CE03}"/>
    <cellStyle name="20% - Accent1 26" xfId="2153" xr:uid="{DA4E8F19-C886-44D1-9586-6C96765F5C1A}"/>
    <cellStyle name="20% - Accent1 27" xfId="2154" xr:uid="{2908BD8F-FCF4-4A99-853C-F1CA9E6F804A}"/>
    <cellStyle name="20% - Accent1 28" xfId="2155" xr:uid="{F0E5B534-281A-4478-B53F-7CDF480B95A1}"/>
    <cellStyle name="20% - Accent1 29" xfId="2156" xr:uid="{7B63A14F-5348-4CF8-80A6-04FD66CF4630}"/>
    <cellStyle name="20% - Accent1 3" xfId="3" xr:uid="{00000000-0005-0000-0000-000002000000}"/>
    <cellStyle name="20% - Accent1 3 2" xfId="2157" xr:uid="{096BC80C-449E-42E9-9A7D-B35BE5A7ACC3}"/>
    <cellStyle name="20% - Accent1 3 2 2" xfId="2489" xr:uid="{47439B82-088A-474E-963B-C11DDC0B156C}"/>
    <cellStyle name="20% - Accent1 3 3" xfId="2158" xr:uid="{4652ABBA-933B-4152-9C6E-887F0CBFDEC6}"/>
    <cellStyle name="20% - Accent1 3 4" xfId="2159" xr:uid="{C3558BC3-C7FE-405E-BD24-9BB8A1A08334}"/>
    <cellStyle name="20% - Accent1 3 5" xfId="6650" xr:uid="{1E561073-DEF2-4C1B-8AFD-A2D7C075D45D}"/>
    <cellStyle name="20% - Accent1 3 6" xfId="387" xr:uid="{D27E5ED3-350A-40D9-AA4A-4DDD35D5359A}"/>
    <cellStyle name="20% - Accent1 30" xfId="2160" xr:uid="{ABCACF5B-03DF-41A7-81E6-0A1D584C9BDA}"/>
    <cellStyle name="20% - Accent1 31" xfId="2161" xr:uid="{3E726D50-9951-4B11-A351-738B2D64A742}"/>
    <cellStyle name="20% - Accent1 32" xfId="2162" xr:uid="{28525A2B-CDC5-4F85-B68F-C867427CB4D2}"/>
    <cellStyle name="20% - Accent1 33" xfId="2163" xr:uid="{A23AE3FE-67C2-4119-9AA3-A56C917AF932}"/>
    <cellStyle name="20% - Accent1 34" xfId="2164" xr:uid="{A9F8F58F-6671-4D71-B5A0-FA920907BF7D}"/>
    <cellStyle name="20% - Accent1 35" xfId="2165" xr:uid="{5EED7F16-2293-4E8C-83FB-394CAE0FE4F1}"/>
    <cellStyle name="20% - Accent1 36" xfId="2166" xr:uid="{90D566C6-E57D-43A2-A309-318813D0E4F3}"/>
    <cellStyle name="20% - Accent1 37" xfId="2167" xr:uid="{C4778F4D-6160-4584-96CC-88E4AC058891}"/>
    <cellStyle name="20% - Accent1 38" xfId="2168" xr:uid="{7717B1B9-2B39-4207-A978-A37ECACE6B2B}"/>
    <cellStyle name="20% - Accent1 39" xfId="2169" xr:uid="{10A8D3CA-F061-4ED6-845A-4D0E3C3DB138}"/>
    <cellStyle name="20% - Accent1 4" xfId="4" xr:uid="{00000000-0005-0000-0000-000003000000}"/>
    <cellStyle name="20% - Accent1 4 2" xfId="2170" xr:uid="{5E04C82C-787B-47C2-AFE0-F60A8BCDC817}"/>
    <cellStyle name="20% - Accent1 4 3" xfId="2171" xr:uid="{736F530D-8607-4BF4-823A-E055F7B84693}"/>
    <cellStyle name="20% - Accent1 4 4" xfId="388" xr:uid="{E2CFFA2B-7EFE-4421-A262-4E137468A5A3}"/>
    <cellStyle name="20% - Accent1 40" xfId="2172" xr:uid="{D9430CF4-5815-4BA3-84AF-6DCA0804071C}"/>
    <cellStyle name="20% - Accent1 41" xfId="2173" xr:uid="{344901E3-6584-45C0-90DA-8B4AB5287287}"/>
    <cellStyle name="20% - Accent1 42" xfId="2174" xr:uid="{D51EE869-AEE4-4E7A-8256-38AD4DD33D49}"/>
    <cellStyle name="20% - Accent1 43" xfId="2175" xr:uid="{C6807EDB-6762-4A1C-B5FC-88FBEEB0B3C6}"/>
    <cellStyle name="20% - Accent1 5" xfId="5" xr:uid="{00000000-0005-0000-0000-000004000000}"/>
    <cellStyle name="20% - Accent1 5 2" xfId="2176" xr:uid="{B52B2753-B003-4042-AE83-0B6D21442EA2}"/>
    <cellStyle name="20% - Accent1 5 3" xfId="2177" xr:uid="{10A15B44-77B2-4AA5-9AA1-DCD6199443E8}"/>
    <cellStyle name="20% - Accent1 5 4" xfId="389" xr:uid="{C0200328-8F89-4821-A03A-F201E99AF30B}"/>
    <cellStyle name="20% - Accent1 6" xfId="390" xr:uid="{A04064F7-67C7-4443-9A46-99C4E85FA814}"/>
    <cellStyle name="20% - Accent1 6 2" xfId="2178" xr:uid="{23190FCF-AA73-47DB-B597-84D89ED394D1}"/>
    <cellStyle name="20% - Accent1 6 3" xfId="2179" xr:uid="{DDA97FD9-4EDA-44FA-B357-5A1CD864D78B}"/>
    <cellStyle name="20% - Accent1 7" xfId="391" xr:uid="{3C366D92-4C69-475B-90CA-C11DDB0715A2}"/>
    <cellStyle name="20% - Accent1 7 2" xfId="2181" xr:uid="{D3E38701-EB1F-4D31-8B08-18C9197FAE06}"/>
    <cellStyle name="20% - Accent1 7 3" xfId="2182" xr:uid="{82D6CB58-F1EA-458D-8891-181B50231080}"/>
    <cellStyle name="20% - Accent1 8" xfId="392" xr:uid="{01C5B82C-33E9-4D66-8C01-C8E22D87756A}"/>
    <cellStyle name="20% - Accent1 8 2" xfId="2183" xr:uid="{FC150292-3E29-4D2B-9DA3-35146959BB17}"/>
    <cellStyle name="20% - Accent1 8 3" xfId="2184" xr:uid="{34D690A3-C2CB-4B3D-9BF2-52C1E3433CE9}"/>
    <cellStyle name="20% - Accent1 9" xfId="2185" xr:uid="{903A6490-621B-4AF5-8CE2-F8BBFA5A7162}"/>
    <cellStyle name="20% - Accent1 9 2" xfId="2383" xr:uid="{4E70628E-4727-4494-9BA1-F5A75FC97CBA}"/>
    <cellStyle name="20% - Accent2" xfId="6" builtinId="34" customBuiltin="1"/>
    <cellStyle name="20% - Accent2 10" xfId="2186" xr:uid="{81F24163-10E7-431F-9B85-33209093D81E}"/>
    <cellStyle name="20% - Accent2 10 2" xfId="2382" xr:uid="{9D4D45C5-7D48-4503-9441-7080BD34CF0E}"/>
    <cellStyle name="20% - Accent2 11" xfId="2187" xr:uid="{DE9E950A-3747-49E0-B262-8759E4A466D3}"/>
    <cellStyle name="20% - Accent2 11 2" xfId="2381" xr:uid="{EA7C9C0A-6C41-4526-BBC7-8BA45940E312}"/>
    <cellStyle name="20% - Accent2 12" xfId="2188" xr:uid="{9D175FA9-842A-4E55-BE86-0F44B5F7D991}"/>
    <cellStyle name="20% - Accent2 13" xfId="2189" xr:uid="{DAC2FDEA-8E17-4BD2-8536-7E4C25224444}"/>
    <cellStyle name="20% - Accent2 14" xfId="2190" xr:uid="{938A2CF3-B6E9-46A7-8B26-9CB696F6E1A9}"/>
    <cellStyle name="20% - Accent2 15" xfId="2191" xr:uid="{3C511A6E-3ED3-48CF-8E70-A64C862740AC}"/>
    <cellStyle name="20% - Accent2 16" xfId="2192" xr:uid="{7C73A17D-F06D-4FB4-B1FC-F2BCF2A93B65}"/>
    <cellStyle name="20% - Accent2 17" xfId="2193" xr:uid="{1182474A-3B2F-4AEF-9A57-7D377F3BF786}"/>
    <cellStyle name="20% - Accent2 18" xfId="2194" xr:uid="{26FB2AA9-8F74-412B-B033-FD13151D3234}"/>
    <cellStyle name="20% - Accent2 19" xfId="2195" xr:uid="{6FA15D02-935A-4D08-A08F-C9260B601397}"/>
    <cellStyle name="20% - Accent2 2" xfId="7" xr:uid="{00000000-0005-0000-0000-000006000000}"/>
    <cellStyle name="20% - Accent2 2 10" xfId="393" xr:uid="{66AFCFB2-59AA-497D-A50D-8F382C256BC6}"/>
    <cellStyle name="20% - Accent2 2 11" xfId="394" xr:uid="{8FC75D4E-EEC9-4994-BDC2-3D596EFF302E}"/>
    <cellStyle name="20% - Accent2 2 12" xfId="395" xr:uid="{7678C35B-7930-4904-A0FF-754CBF63407D}"/>
    <cellStyle name="20% - Accent2 2 13" xfId="396" xr:uid="{FA0349C6-76E8-494F-9C3D-DA1927C958A4}"/>
    <cellStyle name="20% - Accent2 2 14" xfId="397" xr:uid="{43B0B1B5-7DC7-498C-B736-12CB202C7B5A}"/>
    <cellStyle name="20% - Accent2 2 15" xfId="398" xr:uid="{3EAD3958-D385-4CF9-9684-CBA509D63D15}"/>
    <cellStyle name="20% - Accent2 2 16" xfId="2344" xr:uid="{CB13BB0F-BF7E-4301-A41F-344C5F4EBC4B}"/>
    <cellStyle name="20% - Accent2 2 2" xfId="399" xr:uid="{EF53C823-0625-45C9-9165-156E84F0C71E}"/>
    <cellStyle name="20% - Accent2 2 3" xfId="400" xr:uid="{ADF14EEB-25EA-4CFB-B7BE-3F1C12C42A25}"/>
    <cellStyle name="20% - Accent2 2 4" xfId="401" xr:uid="{A5A9C81A-93F9-455E-A163-78115DD69439}"/>
    <cellStyle name="20% - Accent2 2 5" xfId="402" xr:uid="{EC523811-23A7-4CFD-B7CE-66EFC917ED18}"/>
    <cellStyle name="20% - Accent2 2 6" xfId="403" xr:uid="{61909AAA-E3CC-47D9-A714-4E02DD732AF4}"/>
    <cellStyle name="20% - Accent2 2 7" xfId="404" xr:uid="{B7609313-C738-4AB2-9D77-8BBE5F00F78D}"/>
    <cellStyle name="20% - Accent2 2 8" xfId="405" xr:uid="{0860ED8F-CB18-4F58-AC41-FFAF9B6BE584}"/>
    <cellStyle name="20% - Accent2 2 9" xfId="406" xr:uid="{A9E7C607-2603-4EC6-BD66-7D7315095B84}"/>
    <cellStyle name="20% - Accent2 20" xfId="2197" xr:uid="{5DA8AC6E-B976-4D7A-B747-742F392312DC}"/>
    <cellStyle name="20% - Accent2 21" xfId="2198" xr:uid="{64A2B493-B5C5-4E7C-93D0-25FF09A0676D}"/>
    <cellStyle name="20% - Accent2 22" xfId="2199" xr:uid="{2FB9082C-2E1B-498D-A381-94DD0ED24EED}"/>
    <cellStyle name="20% - Accent2 23" xfId="2200" xr:uid="{1DE7D83E-C9DF-468B-ABC1-5239362C5BFD}"/>
    <cellStyle name="20% - Accent2 24" xfId="2201" xr:uid="{DC1C8306-8E35-4FD5-B3F6-4D5608D3233D}"/>
    <cellStyle name="20% - Accent2 25" xfId="2202" xr:uid="{09D7C2AD-4ACC-492F-9916-70E5B8012216}"/>
    <cellStyle name="20% - Accent2 26" xfId="2203" xr:uid="{A4F5D926-F4D0-4BFE-A7AE-216B63FC39B9}"/>
    <cellStyle name="20% - Accent2 27" xfId="2204" xr:uid="{8EDBAA8E-584D-41C3-9CFF-85039D231D58}"/>
    <cellStyle name="20% - Accent2 28" xfId="2205" xr:uid="{BEBE0279-1B99-4717-9006-7C45C886C0B2}"/>
    <cellStyle name="20% - Accent2 29" xfId="2206" xr:uid="{CD97583F-5A40-424B-BC73-C42C06E43508}"/>
    <cellStyle name="20% - Accent2 3" xfId="8" xr:uid="{00000000-0005-0000-0000-000007000000}"/>
    <cellStyle name="20% - Accent2 3 2" xfId="2208" xr:uid="{6BB64E8C-DF62-4C40-80DB-6905641A28DD}"/>
    <cellStyle name="20% - Accent2 3 2 2" xfId="2295" xr:uid="{AED52738-8F6A-48F0-8CDA-A28FB4C173E1}"/>
    <cellStyle name="20% - Accent2 3 3" xfId="2209" xr:uid="{47E091A1-3CC7-44E6-982A-518E5EA3E33C}"/>
    <cellStyle name="20% - Accent2 3 4" xfId="2210" xr:uid="{2A7A32A4-0920-4759-850E-CFED92E45A64}"/>
    <cellStyle name="20% - Accent2 3 5" xfId="6651" xr:uid="{398F1FBD-67FD-49ED-A9A1-5FA6C0769DE9}"/>
    <cellStyle name="20% - Accent2 3 6" xfId="407" xr:uid="{93DE1D5E-26B0-4109-949C-AC42B2D6DC4B}"/>
    <cellStyle name="20% - Accent2 30" xfId="2211" xr:uid="{7CA4466D-4042-4D37-94C5-D7E64C58F499}"/>
    <cellStyle name="20% - Accent2 31" xfId="2212" xr:uid="{25CBD222-0F3A-4117-876D-531430F01DAD}"/>
    <cellStyle name="20% - Accent2 32" xfId="2213" xr:uid="{1D141255-841B-4E4D-BEB7-D2A02F9ACA05}"/>
    <cellStyle name="20% - Accent2 33" xfId="2214" xr:uid="{2E20515E-64A4-43CD-94F9-004E2EAABB3C}"/>
    <cellStyle name="20% - Accent2 34" xfId="2215" xr:uid="{EEE2CF4B-E59E-4387-9FD0-5BCCDCC0401F}"/>
    <cellStyle name="20% - Accent2 35" xfId="2216" xr:uid="{7B6352A5-308D-43BA-A6E8-735641B17ED2}"/>
    <cellStyle name="20% - Accent2 36" xfId="2217" xr:uid="{4229EEA7-CBC6-453E-8527-9FDF13591902}"/>
    <cellStyle name="20% - Accent2 37" xfId="2218" xr:uid="{7B8A9D6D-EF4D-42AF-9B13-B9900026BDC8}"/>
    <cellStyle name="20% - Accent2 38" xfId="2219" xr:uid="{879CDCB7-FC8F-4066-8B0E-75FA05D1FB33}"/>
    <cellStyle name="20% - Accent2 39" xfId="2220" xr:uid="{5A817459-AFB7-4189-9511-EE997D9FDC41}"/>
    <cellStyle name="20% - Accent2 4" xfId="9" xr:uid="{00000000-0005-0000-0000-000008000000}"/>
    <cellStyle name="20% - Accent2 4 2" xfId="2221" xr:uid="{2DD56BFD-A824-4C54-BA36-DE0CE2F853EB}"/>
    <cellStyle name="20% - Accent2 4 3" xfId="2222" xr:uid="{0D390464-D3D2-4D23-929D-C3CCA7ABDD7F}"/>
    <cellStyle name="20% - Accent2 4 4" xfId="408" xr:uid="{48C54275-6197-4C93-867A-B31E6AC6AF3A}"/>
    <cellStyle name="20% - Accent2 40" xfId="2223" xr:uid="{88B6BEB8-18B2-41E0-9DFA-BC9AA6F7216B}"/>
    <cellStyle name="20% - Accent2 41" xfId="2224" xr:uid="{558BB736-DE12-4EDC-A329-2E763DD03357}"/>
    <cellStyle name="20% - Accent2 42" xfId="2225" xr:uid="{2F98D851-2D31-4417-B18A-EA0AE747120A}"/>
    <cellStyle name="20% - Accent2 43" xfId="2226" xr:uid="{7758FE3D-3883-4DF8-B312-3DCCC3C8E0EE}"/>
    <cellStyle name="20% - Accent2 5" xfId="10" xr:uid="{00000000-0005-0000-0000-000009000000}"/>
    <cellStyle name="20% - Accent2 5 2" xfId="2228" xr:uid="{9141EB99-474C-47E6-8425-4A576B42E3AF}"/>
    <cellStyle name="20% - Accent2 5 3" xfId="2229" xr:uid="{A6D86991-FF18-48EF-8DEE-E2C5A2D35013}"/>
    <cellStyle name="20% - Accent2 5 4" xfId="409" xr:uid="{EC4A5495-8D74-495E-9337-3E41A04C40DA}"/>
    <cellStyle name="20% - Accent2 6" xfId="410" xr:uid="{DC07E4BA-4997-4AE3-A0E1-ABC0F72BE832}"/>
    <cellStyle name="20% - Accent2 6 2" xfId="2230" xr:uid="{B23D0F8A-FC5E-420C-B22F-9A64CAF4A190}"/>
    <cellStyle name="20% - Accent2 6 3" xfId="2231" xr:uid="{CEA594AD-35C0-4F47-BFAC-112CF46359DA}"/>
    <cellStyle name="20% - Accent2 7" xfId="411" xr:uid="{09B18A8C-BCAF-48B8-B9BA-65107ED38AE6}"/>
    <cellStyle name="20% - Accent2 7 2" xfId="2232" xr:uid="{04A8614B-6112-43CD-9B66-493C1FEA7D62}"/>
    <cellStyle name="20% - Accent2 7 3" xfId="2233" xr:uid="{0480FB57-3A5F-4F66-848C-4A651184C5B1}"/>
    <cellStyle name="20% - Accent2 8" xfId="412" xr:uid="{EB0338C9-27B4-41AF-A9C0-D29FC47D90CE}"/>
    <cellStyle name="20% - Accent2 8 2" xfId="2234" xr:uid="{F5DDA861-44AC-4FF4-AFB2-952063E028A1}"/>
    <cellStyle name="20% - Accent2 8 3" xfId="2235" xr:uid="{24172A1C-C1CF-411F-863A-E254D134AFBE}"/>
    <cellStyle name="20% - Accent2 9" xfId="2236" xr:uid="{3CD1CD52-31A8-4956-BFBB-33993584E310}"/>
    <cellStyle name="20% - Accent2 9 2" xfId="2227" xr:uid="{88D5F555-4EE8-4895-BC97-E5E24684CE5E}"/>
    <cellStyle name="20% - Accent3" xfId="11" builtinId="38" customBuiltin="1"/>
    <cellStyle name="20% - Accent3 10" xfId="2237" xr:uid="{170CAA72-075A-483E-86D9-B12E0870991E}"/>
    <cellStyle name="20% - Accent3 10 2" xfId="2207" xr:uid="{1091C1B2-4C79-4DF3-9E96-90BCA2AA258D}"/>
    <cellStyle name="20% - Accent3 11" xfId="2238" xr:uid="{A992E4A6-2D82-4A06-8A7D-F737AD3D2791}"/>
    <cellStyle name="20% - Accent3 11 2" xfId="2196" xr:uid="{EC5C3482-D6B2-4A70-8795-FEEBE4F2ADBE}"/>
    <cellStyle name="20% - Accent3 12" xfId="2239" xr:uid="{B8B921DF-5D37-4A11-9AE5-C48D7DE5D2EB}"/>
    <cellStyle name="20% - Accent3 13" xfId="2240" xr:uid="{405FD90A-720C-4F1F-9E22-B9A47D84948D}"/>
    <cellStyle name="20% - Accent3 14" xfId="2241" xr:uid="{87F63A56-F8ED-4A2E-8A1E-3A4EE9D7F5D0}"/>
    <cellStyle name="20% - Accent3 15" xfId="2242" xr:uid="{D9C1D4E3-3F16-41EF-9284-4223A37FCECD}"/>
    <cellStyle name="20% - Accent3 16" xfId="2243" xr:uid="{C8F490A2-0762-4E25-A45F-68B4902524B6}"/>
    <cellStyle name="20% - Accent3 17" xfId="2244" xr:uid="{4F71BB2E-8460-42A9-88FE-4C2282FD8FC1}"/>
    <cellStyle name="20% - Accent3 18" xfId="2245" xr:uid="{E9974782-5D1B-4704-B129-04267C2A5207}"/>
    <cellStyle name="20% - Accent3 19" xfId="2246" xr:uid="{C35D4C18-AE45-4EEB-AB8D-37B12D305EEF}"/>
    <cellStyle name="20% - Accent3 2" xfId="12" xr:uid="{00000000-0005-0000-0000-00000B000000}"/>
    <cellStyle name="20% - Accent3 2 10" xfId="413" xr:uid="{5AB25502-2C32-40F2-B2D3-5B2CE845BAE2}"/>
    <cellStyle name="20% - Accent3 2 11" xfId="414" xr:uid="{1A8D2E25-1383-41C9-8BF8-5DD909467D63}"/>
    <cellStyle name="20% - Accent3 2 12" xfId="415" xr:uid="{EF7FEE8F-9C73-433A-9197-5C6D03606307}"/>
    <cellStyle name="20% - Accent3 2 13" xfId="416" xr:uid="{5BC856AA-8496-4C04-B392-2FB2944FD8E2}"/>
    <cellStyle name="20% - Accent3 2 14" xfId="417" xr:uid="{886A99AE-9920-4793-83B4-F8E1CE5EADFF}"/>
    <cellStyle name="20% - Accent3 2 15" xfId="418" xr:uid="{17FA0F7F-0F72-4DC7-8E71-85E9543F6E39}"/>
    <cellStyle name="20% - Accent3 2 16" xfId="2180" xr:uid="{D4F84413-05C2-4E00-85EA-2AAE00255635}"/>
    <cellStyle name="20% - Accent3 2 2" xfId="419" xr:uid="{87BB3DD8-F20F-4F65-8979-7F00C99F99AF}"/>
    <cellStyle name="20% - Accent3 2 3" xfId="420" xr:uid="{6A91F5DD-0AD1-469B-88A6-42B9F3BBFF95}"/>
    <cellStyle name="20% - Accent3 2 4" xfId="421" xr:uid="{D868762E-F0D0-45B1-B800-4280A7396534}"/>
    <cellStyle name="20% - Accent3 2 5" xfId="422" xr:uid="{85BA5377-EF97-4F07-936A-F9DCB7BD9A3D}"/>
    <cellStyle name="20% - Accent3 2 6" xfId="423" xr:uid="{A12BE3E9-E6DB-4DBD-B7ED-3932A333AF01}"/>
    <cellStyle name="20% - Accent3 2 7" xfId="424" xr:uid="{CE9B70FD-2A4D-4970-8CD9-36240C366761}"/>
    <cellStyle name="20% - Accent3 2 8" xfId="425" xr:uid="{7E500F3A-D492-4208-852D-39C4F7110A68}"/>
    <cellStyle name="20% - Accent3 2 9" xfId="426" xr:uid="{C93C46C1-AB91-4521-8C16-1C78AE934B10}"/>
    <cellStyle name="20% - Accent3 20" xfId="2247" xr:uid="{B9CA0CF4-4FF7-48F8-9183-DDED8DF84C2C}"/>
    <cellStyle name="20% - Accent3 21" xfId="2248" xr:uid="{29FC0C68-E7CD-4649-8E94-ACA5EC78A068}"/>
    <cellStyle name="20% - Accent3 22" xfId="2249" xr:uid="{60F8D590-1E96-4A3C-98D3-892FF9F20E23}"/>
    <cellStyle name="20% - Accent3 23" xfId="2250" xr:uid="{78BD01A9-2280-4992-89CD-6A064C75D7FC}"/>
    <cellStyle name="20% - Accent3 24" xfId="2251" xr:uid="{BC085290-4821-4B1C-B8E0-6315651642E2}"/>
    <cellStyle name="20% - Accent3 25" xfId="2252" xr:uid="{9D70633D-6109-4143-B564-641F64925505}"/>
    <cellStyle name="20% - Accent3 26" xfId="2253" xr:uid="{D859289E-7C77-4164-8C69-273CFDD0B6B6}"/>
    <cellStyle name="20% - Accent3 27" xfId="2254" xr:uid="{7D244F2E-622F-4BB6-988C-70C69CF08EA5}"/>
    <cellStyle name="20% - Accent3 28" xfId="2255" xr:uid="{2245F037-E96A-4E1B-B021-E422BA8A803F}"/>
    <cellStyle name="20% - Accent3 29" xfId="2256" xr:uid="{43F25600-1AD5-453E-8127-BAF0B103C8CC}"/>
    <cellStyle name="20% - Accent3 3" xfId="13" xr:uid="{00000000-0005-0000-0000-00000C000000}"/>
    <cellStyle name="20% - Accent3 3 2" xfId="2257" xr:uid="{3E96E192-06E8-49E4-A8B7-8892643ED333}"/>
    <cellStyle name="20% - Accent3 3 2 2" xfId="7706" xr:uid="{D5677DE7-0121-41F5-9CB1-058AF897B336}"/>
    <cellStyle name="20% - Accent3 3 3" xfId="2258" xr:uid="{3359F134-E67A-48B2-AAA5-0A99AC6E4E2B}"/>
    <cellStyle name="20% - Accent3 3 4" xfId="2259" xr:uid="{18DF6A6E-E710-4ED3-83C9-AA1982715565}"/>
    <cellStyle name="20% - Accent3 3 5" xfId="6652" xr:uid="{2753BFB9-CF85-4E08-9151-BE4D90093454}"/>
    <cellStyle name="20% - Accent3 3 6" xfId="427" xr:uid="{A7F460CE-0F1F-4D26-AD22-A55B250A51A8}"/>
    <cellStyle name="20% - Accent3 30" xfId="2260" xr:uid="{3D7730A9-1136-4AE3-9F18-60DCC0B8F472}"/>
    <cellStyle name="20% - Accent3 31" xfId="2261" xr:uid="{CF625DCF-74B1-4A6D-85F2-45F1DECDBCB2}"/>
    <cellStyle name="20% - Accent3 32" xfId="2262" xr:uid="{312AD763-8B0F-4B17-BB83-4B6648D178CC}"/>
    <cellStyle name="20% - Accent3 33" xfId="2263" xr:uid="{2E483911-C04E-497F-9555-0679BD994701}"/>
    <cellStyle name="20% - Accent3 34" xfId="2264" xr:uid="{220816C9-D7B1-435E-8F9E-92A3D50D5C03}"/>
    <cellStyle name="20% - Accent3 35" xfId="2265" xr:uid="{8C73C93C-3AC9-4404-BA5D-65E02819CA64}"/>
    <cellStyle name="20% - Accent3 36" xfId="2266" xr:uid="{076C3D87-E6B2-49F0-9BE5-63750AA04C04}"/>
    <cellStyle name="20% - Accent3 37" xfId="2267" xr:uid="{495FC15D-AD80-43DD-B1F1-0CA4F40786F2}"/>
    <cellStyle name="20% - Accent3 38" xfId="2268" xr:uid="{650C496A-BDA1-4611-B6C2-C9F3CB8DABAA}"/>
    <cellStyle name="20% - Accent3 39" xfId="2269" xr:uid="{0258F5A2-CB82-4ABD-9E14-CC050E99F484}"/>
    <cellStyle name="20% - Accent3 4" xfId="14" xr:uid="{00000000-0005-0000-0000-00000D000000}"/>
    <cellStyle name="20% - Accent3 4 2" xfId="2270" xr:uid="{3512D724-3848-4379-A6E7-1B16BDE56FAE}"/>
    <cellStyle name="20% - Accent3 4 3" xfId="2271" xr:uid="{5B3D7A08-BD2A-4511-8647-35C0E59D0BB1}"/>
    <cellStyle name="20% - Accent3 4 4" xfId="428" xr:uid="{3D8C1671-6781-4032-881A-A0B11B906537}"/>
    <cellStyle name="20% - Accent3 40" xfId="2272" xr:uid="{89C028A4-32F6-43FA-AD39-AF5ECB04EC5F}"/>
    <cellStyle name="20% - Accent3 41" xfId="2273" xr:uid="{7DE768E6-75CF-4FB7-9C27-F9F77A7B9B8A}"/>
    <cellStyle name="20% - Accent3 42" xfId="2274" xr:uid="{BCDF1E1D-2B18-49C9-9DD7-DE139A59A915}"/>
    <cellStyle name="20% - Accent3 43" xfId="2275" xr:uid="{AD51EC85-9BEA-4DEC-B748-3350F9B8E393}"/>
    <cellStyle name="20% - Accent3 44" xfId="7707" xr:uid="{9FBC94F9-1985-4B46-ABA8-C99E62F43344}"/>
    <cellStyle name="20% - Accent3 5" xfId="15" xr:uid="{00000000-0005-0000-0000-00000E000000}"/>
    <cellStyle name="20% - Accent3 5 2" xfId="2276" xr:uid="{6E4B9ADC-B9EA-45F3-ABF2-F492E5B04CF5}"/>
    <cellStyle name="20% - Accent3 5 3" xfId="2277" xr:uid="{B2442E56-FEBA-49F1-BF35-8FFAB8338BC7}"/>
    <cellStyle name="20% - Accent3 5 4" xfId="429" xr:uid="{53D415E3-9F7F-4D18-9C2B-EFC6956A7A53}"/>
    <cellStyle name="20% - Accent3 6" xfId="430" xr:uid="{D2CFAA6D-FE59-4267-8DFC-261E3E06AE27}"/>
    <cellStyle name="20% - Accent3 6 2" xfId="2278" xr:uid="{663C81EA-4F88-40DF-9A15-2342778DAC0B}"/>
    <cellStyle name="20% - Accent3 6 3" xfId="2279" xr:uid="{5BEA0F01-7107-464A-A266-5048883A49B6}"/>
    <cellStyle name="20% - Accent3 7" xfId="431" xr:uid="{9EFBC7A1-4F03-4EF8-831E-75034EA8CA7F}"/>
    <cellStyle name="20% - Accent3 7 2" xfId="2280" xr:uid="{291BE08E-51A6-49C9-B016-07436679639D}"/>
    <cellStyle name="20% - Accent3 7 3" xfId="2281" xr:uid="{6BA8F357-23EE-438A-9D98-C0F97A2EC94F}"/>
    <cellStyle name="20% - Accent3 8" xfId="432" xr:uid="{64EC0403-5FA2-4B00-B2FC-347F79F3C03E}"/>
    <cellStyle name="20% - Accent3 8 2" xfId="2282" xr:uid="{B7352BD5-36D5-4A74-AAB6-97C2056CEBB5}"/>
    <cellStyle name="20% - Accent3 8 3" xfId="2283" xr:uid="{BE81439F-CD24-4D84-B0EB-5E3EA2CF2897}"/>
    <cellStyle name="20% - Accent3 9" xfId="2284" xr:uid="{13BEFECB-A673-4946-8947-1E841D1F6B7B}"/>
    <cellStyle name="20% - Accent3 9 2" xfId="7708" xr:uid="{EC13D8C1-9EB0-4811-9D9C-3AEB265E1314}"/>
    <cellStyle name="20% - Accent4" xfId="16" builtinId="42" customBuiltin="1"/>
    <cellStyle name="20% - Accent4 10" xfId="2285" xr:uid="{4F6AB4C4-4F6F-496C-9A0F-24A0A34D73A7}"/>
    <cellStyle name="20% - Accent4 10 2" xfId="7709" xr:uid="{AA14BFEF-0638-47C4-AE3B-BAD488C90FD4}"/>
    <cellStyle name="20% - Accent4 11" xfId="2286" xr:uid="{4D10EB10-DC20-4256-AF4E-6E1DF0EDF6BD}"/>
    <cellStyle name="20% - Accent4 11 2" xfId="7710" xr:uid="{2C7883A9-E442-459A-9AD3-3538021307CE}"/>
    <cellStyle name="20% - Accent4 12" xfId="2287" xr:uid="{B44C963C-C2C6-4838-B580-C5CB3A68FCD4}"/>
    <cellStyle name="20% - Accent4 13" xfId="2288" xr:uid="{336F8C6E-7D7B-45A5-A857-7C7FA298276F}"/>
    <cellStyle name="20% - Accent4 14" xfId="2289" xr:uid="{B6456A57-5A52-46CB-825F-4B3FCB0C6952}"/>
    <cellStyle name="20% - Accent4 15" xfId="2290" xr:uid="{B0164171-6CC8-4559-A0E5-04329AEB36E4}"/>
    <cellStyle name="20% - Accent4 16" xfId="2291" xr:uid="{799BD27D-9AD9-4BF3-B83B-CDC2CA1DA5BA}"/>
    <cellStyle name="20% - Accent4 17" xfId="2292" xr:uid="{F2594F05-7C47-4180-A22B-7D506BE76619}"/>
    <cellStyle name="20% - Accent4 18" xfId="2293" xr:uid="{6DD20B4D-CFED-4E9C-991F-16059CB6AA7D}"/>
    <cellStyle name="20% - Accent4 19" xfId="2294" xr:uid="{D3E395C2-C7A4-471B-86B8-23A3378780DD}"/>
    <cellStyle name="20% - Accent4 2" xfId="17" xr:uid="{00000000-0005-0000-0000-000010000000}"/>
    <cellStyle name="20% - Accent4 2 10" xfId="433" xr:uid="{0F07E188-8DB9-44D7-AE3C-92FEFD331EE9}"/>
    <cellStyle name="20% - Accent4 2 11" xfId="434" xr:uid="{E1C3196C-770F-4440-8A93-EB6E98242798}"/>
    <cellStyle name="20% - Accent4 2 12" xfId="435" xr:uid="{8CBF556A-1706-46B7-80E9-1C2C752EB26A}"/>
    <cellStyle name="20% - Accent4 2 13" xfId="436" xr:uid="{AC1889A5-58B6-4A77-94D9-0BF196F6025A}"/>
    <cellStyle name="20% - Accent4 2 14" xfId="437" xr:uid="{7331F5F2-0FE1-43D4-B4C4-21E7DE74ECCD}"/>
    <cellStyle name="20% - Accent4 2 15" xfId="438" xr:uid="{5E9F5BEF-45D0-4BA7-B298-BE218DCEADD6}"/>
    <cellStyle name="20% - Accent4 2 16" xfId="7711" xr:uid="{9D938D12-DE56-4B1E-985B-B2BA26CD94FF}"/>
    <cellStyle name="20% - Accent4 2 2" xfId="439" xr:uid="{AFE4FAD0-DE7C-4880-8990-FC073CDE7ACF}"/>
    <cellStyle name="20% - Accent4 2 3" xfId="440" xr:uid="{33269687-8A18-4EA6-B43F-BA8BDCDDC306}"/>
    <cellStyle name="20% - Accent4 2 4" xfId="441" xr:uid="{0878FC3C-E994-4D20-906D-8C1E29DF785B}"/>
    <cellStyle name="20% - Accent4 2 5" xfId="442" xr:uid="{C72FBCAA-3EDC-49D9-BB7B-FCBED566C834}"/>
    <cellStyle name="20% - Accent4 2 6" xfId="443" xr:uid="{A9A8C2FF-3E05-476D-9BEB-CAB9EC9F0DA8}"/>
    <cellStyle name="20% - Accent4 2 7" xfId="444" xr:uid="{312028FB-A61D-49E9-919B-A15BE8920EDF}"/>
    <cellStyle name="20% - Accent4 2 8" xfId="445" xr:uid="{D8C7BA77-9E83-4C8D-B935-203B018AAAC6}"/>
    <cellStyle name="20% - Accent4 2 9" xfId="446" xr:uid="{DC082502-8F7E-41E7-A420-2E34FF0842AF}"/>
    <cellStyle name="20% - Accent4 20" xfId="2296" xr:uid="{29347F28-A5BF-4584-A0C3-EB179381C6A8}"/>
    <cellStyle name="20% - Accent4 21" xfId="2297" xr:uid="{2F9125AA-0C07-472E-80D7-72B38026C56F}"/>
    <cellStyle name="20% - Accent4 22" xfId="2298" xr:uid="{7E8434B2-7345-42A5-B82F-81B52549194C}"/>
    <cellStyle name="20% - Accent4 23" xfId="2299" xr:uid="{3020CF86-C889-42F5-A28D-5AC9F5D4D8DB}"/>
    <cellStyle name="20% - Accent4 24" xfId="2300" xr:uid="{6B993E1A-406D-41C0-9465-73E363A7487E}"/>
    <cellStyle name="20% - Accent4 25" xfId="2301" xr:uid="{3547F5D2-5975-4D33-B600-16C2E1E9857C}"/>
    <cellStyle name="20% - Accent4 26" xfId="2302" xr:uid="{C02722C0-9AC6-41BD-9315-DCFD7ACF6C00}"/>
    <cellStyle name="20% - Accent4 27" xfId="2303" xr:uid="{855F2BB4-8031-4FA5-9121-B96BD1DA94A9}"/>
    <cellStyle name="20% - Accent4 28" xfId="2304" xr:uid="{CBAFC886-17F1-4F53-AC1F-566DDC3F2B9D}"/>
    <cellStyle name="20% - Accent4 29" xfId="2305" xr:uid="{2EAEC073-0416-4D37-B7F7-0D094C2E00B1}"/>
    <cellStyle name="20% - Accent4 3" xfId="18" xr:uid="{00000000-0005-0000-0000-000011000000}"/>
    <cellStyle name="20% - Accent4 3 2" xfId="2306" xr:uid="{3E81B1F4-66CE-4BD3-8732-E9137C10F5DB}"/>
    <cellStyle name="20% - Accent4 3 2 2" xfId="7712" xr:uid="{4D20B76C-1A47-489E-97D6-AE5387FB1CBB}"/>
    <cellStyle name="20% - Accent4 3 3" xfId="2307" xr:uid="{9D2772AC-D656-4765-9685-517A85C8A087}"/>
    <cellStyle name="20% - Accent4 3 4" xfId="2308" xr:uid="{FE798747-3A85-4398-AD51-72A9F7E6623B}"/>
    <cellStyle name="20% - Accent4 3 5" xfId="6653" xr:uid="{96596153-61F4-4491-80E6-8B7AE584D597}"/>
    <cellStyle name="20% - Accent4 3 6" xfId="447" xr:uid="{960AF07F-E16A-490D-BF08-707E566EAE2F}"/>
    <cellStyle name="20% - Accent4 30" xfId="2309" xr:uid="{BD839A69-EDF6-49AD-9158-878CD7590506}"/>
    <cellStyle name="20% - Accent4 31" xfId="2310" xr:uid="{0348326C-8525-43BA-9333-1B658664FA6A}"/>
    <cellStyle name="20% - Accent4 32" xfId="2311" xr:uid="{3C412429-73DF-4ACA-8DF1-2E760A011720}"/>
    <cellStyle name="20% - Accent4 33" xfId="2312" xr:uid="{DA0AC3E2-F4F2-4937-9FB5-3F3E6ADF4157}"/>
    <cellStyle name="20% - Accent4 34" xfId="2313" xr:uid="{9442ED0D-3A73-48F5-99E1-F005D7B744E3}"/>
    <cellStyle name="20% - Accent4 35" xfId="2314" xr:uid="{1C5C54D9-FDEF-425B-9370-D265E23D66D8}"/>
    <cellStyle name="20% - Accent4 36" xfId="2315" xr:uid="{55DE6531-0945-49C1-A8B5-4E40D7C32E8D}"/>
    <cellStyle name="20% - Accent4 37" xfId="2316" xr:uid="{E8088A1B-8CAC-49D9-AB1B-FF61FB71E774}"/>
    <cellStyle name="20% - Accent4 38" xfId="2317" xr:uid="{1AC28347-70DA-4099-9DE8-83489D05FAF7}"/>
    <cellStyle name="20% - Accent4 39" xfId="2318" xr:uid="{D2126945-ED8B-411C-9722-ED7213B756F7}"/>
    <cellStyle name="20% - Accent4 4" xfId="19" xr:uid="{00000000-0005-0000-0000-000012000000}"/>
    <cellStyle name="20% - Accent4 4 2" xfId="2319" xr:uid="{737324DF-32B4-4DC9-852F-90115BCBEBBE}"/>
    <cellStyle name="20% - Accent4 4 3" xfId="2320" xr:uid="{C95D7F9B-0086-414A-B205-45EEF7CBEA9B}"/>
    <cellStyle name="20% - Accent4 4 4" xfId="448" xr:uid="{4FB87838-2FED-4FF0-B232-473D44BB4FA6}"/>
    <cellStyle name="20% - Accent4 40" xfId="2321" xr:uid="{F9298060-4346-4431-9290-259FE658FD7C}"/>
    <cellStyle name="20% - Accent4 41" xfId="2322" xr:uid="{92BACA9C-9B87-4187-A645-DC4E0D761A50}"/>
    <cellStyle name="20% - Accent4 42" xfId="2323" xr:uid="{B861B4AE-D509-4138-9EFC-091F8C16DFE1}"/>
    <cellStyle name="20% - Accent4 43" xfId="2324" xr:uid="{2DAB5772-1AD8-4F97-B81F-208E4173FCE9}"/>
    <cellStyle name="20% - Accent4 5" xfId="20" xr:uid="{00000000-0005-0000-0000-000013000000}"/>
    <cellStyle name="20% - Accent4 5 2" xfId="2325" xr:uid="{748236AD-7513-44A6-8303-5B35D35FAC4E}"/>
    <cellStyle name="20% - Accent4 5 3" xfId="2326" xr:uid="{D6E17F89-CCCC-4CB8-A77B-6AE1B70EB6CE}"/>
    <cellStyle name="20% - Accent4 5 4" xfId="449" xr:uid="{FC2D100D-7473-4B45-8529-B0E2FBA93352}"/>
    <cellStyle name="20% - Accent4 6" xfId="450" xr:uid="{123A3C7C-BF19-4630-8AC6-E44E013B3BAB}"/>
    <cellStyle name="20% - Accent4 6 2" xfId="2327" xr:uid="{0C84A263-84C8-4FCD-BE7A-BB5A9BAC676D}"/>
    <cellStyle name="20% - Accent4 6 3" xfId="2328" xr:uid="{2D75C44E-0816-414C-B431-87F2CB9B7065}"/>
    <cellStyle name="20% - Accent4 7" xfId="451" xr:uid="{5B585E60-505E-4164-84AF-C614F2F3E175}"/>
    <cellStyle name="20% - Accent4 7 2" xfId="2329" xr:uid="{4CF66FF0-D596-4D05-BDA9-18757406DB6A}"/>
    <cellStyle name="20% - Accent4 7 3" xfId="2330" xr:uid="{345CD5BB-6B47-4D66-96E5-F17C97E21D08}"/>
    <cellStyle name="20% - Accent4 8" xfId="452" xr:uid="{DE78FCDD-D800-4242-953E-3D04514CC724}"/>
    <cellStyle name="20% - Accent4 8 2" xfId="2331" xr:uid="{67CFB4F8-2B68-4143-B799-59A29781E048}"/>
    <cellStyle name="20% - Accent4 8 3" xfId="2332" xr:uid="{FBC3AE71-D5A4-4E30-AF79-06EB6149696F}"/>
    <cellStyle name="20% - Accent4 9" xfId="2333" xr:uid="{278C2BD5-5830-43EC-AB0F-811A5DCC6801}"/>
    <cellStyle name="20% - Accent4 9 2" xfId="3507" xr:uid="{DCCF773B-8BB7-4098-8C83-C7CF43B61570}"/>
    <cellStyle name="20% - Accent5" xfId="21" builtinId="46" customBuiltin="1"/>
    <cellStyle name="20% - Accent5 10" xfId="2334" xr:uid="{4F368149-E7EC-42A6-8694-CD31D5EE8D8C}"/>
    <cellStyle name="20% - Accent5 10 2" xfId="7713" xr:uid="{BB9C70BB-52CE-4558-B9E8-226186946865}"/>
    <cellStyle name="20% - Accent5 11" xfId="2335" xr:uid="{B1CE60AE-88F1-4DA1-BEFD-306587D33D15}"/>
    <cellStyle name="20% - Accent5 11 2" xfId="3506" xr:uid="{7A7396EB-26AD-4934-8D61-029FDC1CB719}"/>
    <cellStyle name="20% - Accent5 12" xfId="2336" xr:uid="{7D4AB92D-3706-4D6D-BFE6-742A1A0ACADB}"/>
    <cellStyle name="20% - Accent5 13" xfId="2337" xr:uid="{01D3016B-F4C3-4A20-94F0-A1654AB081DA}"/>
    <cellStyle name="20% - Accent5 14" xfId="2338" xr:uid="{F2B17F5F-765A-49E0-BD7F-B89215A72C04}"/>
    <cellStyle name="20% - Accent5 15" xfId="2339" xr:uid="{A033E8EF-810D-4178-87A8-5B23CF82BA00}"/>
    <cellStyle name="20% - Accent5 16" xfId="2340" xr:uid="{5CCC1344-DD4A-4F9D-BECC-51EE6BF13502}"/>
    <cellStyle name="20% - Accent5 17" xfId="2341" xr:uid="{C777048F-19C7-4B60-9695-3F203AF5B8F9}"/>
    <cellStyle name="20% - Accent5 18" xfId="2342" xr:uid="{771FAECF-F2CB-43B6-8CD7-15D9F3F946B1}"/>
    <cellStyle name="20% - Accent5 19" xfId="2343" xr:uid="{6378C0BF-3ADB-46F5-8855-F43A7F3899A5}"/>
    <cellStyle name="20% - Accent5 2" xfId="22" xr:uid="{00000000-0005-0000-0000-000015000000}"/>
    <cellStyle name="20% - Accent5 2 10" xfId="453" xr:uid="{15A7496F-D5E2-4EE7-844C-8CC932423EE2}"/>
    <cellStyle name="20% - Accent5 2 11" xfId="454" xr:uid="{921C095C-FBC2-46E3-93C5-4A225EC67E1C}"/>
    <cellStyle name="20% - Accent5 2 12" xfId="455" xr:uid="{0010A8EA-F031-40C2-956A-12BB02602D24}"/>
    <cellStyle name="20% - Accent5 2 13" xfId="456" xr:uid="{79CE7F32-67EC-4E50-8A42-842C7652E2B9}"/>
    <cellStyle name="20% - Accent5 2 14" xfId="457" xr:uid="{EFC45B77-EC00-4CC2-8C25-7D8425DEB4C3}"/>
    <cellStyle name="20% - Accent5 2 15" xfId="458" xr:uid="{DA2A96F4-C27A-4F0B-B3EE-232471000824}"/>
    <cellStyle name="20% - Accent5 2 2" xfId="459" xr:uid="{2F35EB04-5085-4871-BAE0-EDDB34893774}"/>
    <cellStyle name="20% - Accent5 2 3" xfId="460" xr:uid="{2D9E021A-A9DD-43B9-9930-C6002FBEC9A0}"/>
    <cellStyle name="20% - Accent5 2 4" xfId="461" xr:uid="{8EAB078F-5741-4549-AA32-5DED02A46A5D}"/>
    <cellStyle name="20% - Accent5 2 5" xfId="462" xr:uid="{0E5AE7EC-4F45-4AE7-9D9B-668F521821D1}"/>
    <cellStyle name="20% - Accent5 2 6" xfId="463" xr:uid="{A8AD4DB8-A52F-401E-BAE0-90BAA3D53E84}"/>
    <cellStyle name="20% - Accent5 2 7" xfId="464" xr:uid="{1FDF9113-CCA3-45ED-A459-59272380131C}"/>
    <cellStyle name="20% - Accent5 2 8" xfId="465" xr:uid="{36A6E5D9-5F01-4EA4-82B6-20B26D64EA8F}"/>
    <cellStyle name="20% - Accent5 2 9" xfId="466" xr:uid="{DEDFF736-F6C9-4302-9A5C-D90BB0AE0F60}"/>
    <cellStyle name="20% - Accent5 20" xfId="2345" xr:uid="{83E531BC-8198-4EC3-AD21-18DCD3440856}"/>
    <cellStyle name="20% - Accent5 21" xfId="2346" xr:uid="{D7B0484A-3BAA-4CAB-ABDE-8920A1A45A12}"/>
    <cellStyle name="20% - Accent5 22" xfId="2347" xr:uid="{B4504EBE-270E-40D2-9E3E-337B4CCD8E80}"/>
    <cellStyle name="20% - Accent5 23" xfId="2348" xr:uid="{3C0C4A43-38E9-4F86-8094-F1E638C0FEE3}"/>
    <cellStyle name="20% - Accent5 24" xfId="2349" xr:uid="{6275C052-1641-4FBD-82ED-3F7D9F1311BF}"/>
    <cellStyle name="20% - Accent5 25" xfId="2350" xr:uid="{6266C0B3-6AD2-4376-8A2C-A7D6B95CEE3F}"/>
    <cellStyle name="20% - Accent5 26" xfId="2351" xr:uid="{E61213F3-7707-40B8-B819-F5AD3DB570C8}"/>
    <cellStyle name="20% - Accent5 27" xfId="2352" xr:uid="{E9916902-B5A0-4CBB-BE4E-077C00AE718E}"/>
    <cellStyle name="20% - Accent5 28" xfId="2353" xr:uid="{CC4E9013-1B2A-404F-9F12-16C30B4DD109}"/>
    <cellStyle name="20% - Accent5 29" xfId="2354" xr:uid="{92DDC1A4-463A-4D4E-B01B-6E746DB2A416}"/>
    <cellStyle name="20% - Accent5 3" xfId="23" xr:uid="{00000000-0005-0000-0000-000016000000}"/>
    <cellStyle name="20% - Accent5 3 2" xfId="2355" xr:uid="{A32B1D94-B183-48F3-9779-0FBFA61DD522}"/>
    <cellStyle name="20% - Accent5 30" xfId="2356" xr:uid="{0CF18D63-69F3-4CEF-AEC9-6E1C1AC12CFA}"/>
    <cellStyle name="20% - Accent5 31" xfId="2357" xr:uid="{6CEF12DB-6BD4-40E5-B590-2F6688C70B76}"/>
    <cellStyle name="20% - Accent5 32" xfId="2358" xr:uid="{4A69DCFA-C24C-41C3-A112-DE32361675C5}"/>
    <cellStyle name="20% - Accent5 33" xfId="2359" xr:uid="{27E5114F-7B9C-4B8E-8977-2B3B2593D829}"/>
    <cellStyle name="20% - Accent5 34" xfId="2360" xr:uid="{B35682D5-DD3A-4299-8124-F89D28122AE6}"/>
    <cellStyle name="20% - Accent5 35" xfId="2361" xr:uid="{6EC45F83-FA46-47DA-B300-0A91596EFE26}"/>
    <cellStyle name="20% - Accent5 36" xfId="2362" xr:uid="{AA268AA3-B097-4656-A1FD-77B2F43637C1}"/>
    <cellStyle name="20% - Accent5 37" xfId="2363" xr:uid="{BD09A8B6-013A-4FAC-8B35-81343B8C831A}"/>
    <cellStyle name="20% - Accent5 38" xfId="2364" xr:uid="{1F2DA311-4310-4515-9281-751AB6584A85}"/>
    <cellStyle name="20% - Accent5 39" xfId="2365" xr:uid="{4FB28F6D-5084-418E-AE40-39B770CDDD69}"/>
    <cellStyle name="20% - Accent5 4" xfId="24" xr:uid="{00000000-0005-0000-0000-000017000000}"/>
    <cellStyle name="20% - Accent5 40" xfId="2366" xr:uid="{D978476F-3101-4525-90B8-62516616B08C}"/>
    <cellStyle name="20% - Accent5 41" xfId="2367" xr:uid="{8805A144-7E4C-4DE6-A0D2-475AEB0C2B4D}"/>
    <cellStyle name="20% - Accent5 42" xfId="2368" xr:uid="{D78F1951-E736-4AA2-A958-E2732DC0AACE}"/>
    <cellStyle name="20% - Accent5 43" xfId="2369" xr:uid="{9F6A7CFE-9B34-4178-90F9-D162F0B472A3}"/>
    <cellStyle name="20% - Accent5 5" xfId="25" xr:uid="{00000000-0005-0000-0000-000018000000}"/>
    <cellStyle name="20% - Accent5 6" xfId="467" xr:uid="{81FD614D-59B6-44A7-95B2-8A838E35D7C4}"/>
    <cellStyle name="20% - Accent5 7" xfId="468" xr:uid="{4B1B80CE-ADBD-4358-B763-4631A6536C8A}"/>
    <cellStyle name="20% - Accent5 8" xfId="469" xr:uid="{2970A3D7-D80B-4E8E-8122-2673F2B5FE5E}"/>
    <cellStyle name="20% - Accent5 9" xfId="2370" xr:uid="{2078057D-9E05-413F-B7C4-F3375DB43656}"/>
    <cellStyle name="20% - Accent5 9 2" xfId="7714" xr:uid="{A0E2B688-19C7-4380-BEDE-C9C7AF78F030}"/>
    <cellStyle name="20% - Accent6" xfId="26" builtinId="50" customBuiltin="1"/>
    <cellStyle name="20% - Accent6 10" xfId="2371" xr:uid="{925ADE5F-51BE-4727-8FE5-F0D1C0CC8099}"/>
    <cellStyle name="20% - Accent6 10 2" xfId="7715" xr:uid="{91A2EA5F-AFCE-4697-8A2A-F4756ADEB0C7}"/>
    <cellStyle name="20% - Accent6 11" xfId="2372" xr:uid="{BA20921E-7BBB-4BD4-9082-EAF5D3ABDE23}"/>
    <cellStyle name="20% - Accent6 11 2" xfId="7716" xr:uid="{AF8D985C-FF5E-4FFE-BB64-F80EDDEFCCDF}"/>
    <cellStyle name="20% - Accent6 12" xfId="2373" xr:uid="{722DCA94-09C2-455F-B828-A44938DBA535}"/>
    <cellStyle name="20% - Accent6 13" xfId="2374" xr:uid="{9110C192-526F-42C5-9FD8-A95786107395}"/>
    <cellStyle name="20% - Accent6 14" xfId="2375" xr:uid="{1D0507D5-889B-42F2-950D-617CEA9836E6}"/>
    <cellStyle name="20% - Accent6 15" xfId="2376" xr:uid="{AA5269BA-CDB2-44CC-A4DE-062434DCDB03}"/>
    <cellStyle name="20% - Accent6 16" xfId="2377" xr:uid="{C0B8473C-B454-4B32-8E5C-44FBB33A236C}"/>
    <cellStyle name="20% - Accent6 17" xfId="2378" xr:uid="{5D21BF03-2699-4277-BA9E-6F6F7C18CE0A}"/>
    <cellStyle name="20% - Accent6 18" xfId="2379" xr:uid="{CDEC2394-5A2F-4A0B-9B7C-33E76CC7C944}"/>
    <cellStyle name="20% - Accent6 19" xfId="2380" xr:uid="{18C50944-E22B-4F22-B89C-6A7987CA1147}"/>
    <cellStyle name="20% - Accent6 2" xfId="27" xr:uid="{00000000-0005-0000-0000-00001A000000}"/>
    <cellStyle name="20% - Accent6 2 10" xfId="470" xr:uid="{3B555FF2-92D3-4C4B-A989-000DDDAF6B0E}"/>
    <cellStyle name="20% - Accent6 2 11" xfId="471" xr:uid="{F1227ADE-21A5-4F2F-93A8-FB7867CD4599}"/>
    <cellStyle name="20% - Accent6 2 12" xfId="472" xr:uid="{6D30FCC0-452E-4BA1-AA1C-C27A5CBD93C3}"/>
    <cellStyle name="20% - Accent6 2 13" xfId="473" xr:uid="{352BF86C-D1C3-4FD8-BAC5-94D6D375D575}"/>
    <cellStyle name="20% - Accent6 2 14" xfId="474" xr:uid="{1961358D-6E36-46A1-B5C1-DC856853AA26}"/>
    <cellStyle name="20% - Accent6 2 15" xfId="475" xr:uid="{3C6F70B2-C0C2-4B75-87DF-E1731DA3E045}"/>
    <cellStyle name="20% - Accent6 2 16" xfId="7717" xr:uid="{5132F718-074B-405D-8B1A-49388CC27FC7}"/>
    <cellStyle name="20% - Accent6 2 2" xfId="476" xr:uid="{DBA777DD-61C5-4E00-BE3B-3588596A5FD6}"/>
    <cellStyle name="20% - Accent6 2 3" xfId="477" xr:uid="{BC7E5D21-F149-44C5-B782-12FE6BE59AD4}"/>
    <cellStyle name="20% - Accent6 2 4" xfId="478" xr:uid="{67549EEF-67C2-40F3-BD0B-85DF6EE21A12}"/>
    <cellStyle name="20% - Accent6 2 5" xfId="479" xr:uid="{35FF6529-4734-4F96-A7D9-F98133C38CA6}"/>
    <cellStyle name="20% - Accent6 2 6" xfId="480" xr:uid="{D9EEF4B2-9DB5-4CCF-9CE6-EC5ECA371E57}"/>
    <cellStyle name="20% - Accent6 2 7" xfId="481" xr:uid="{220A1171-21C1-4BEF-8878-E2ACCE24EC85}"/>
    <cellStyle name="20% - Accent6 2 8" xfId="482" xr:uid="{7AC4B815-E6C4-4911-8510-2B3DB09B3204}"/>
    <cellStyle name="20% - Accent6 2 9" xfId="483" xr:uid="{9E9CFD7B-22C0-488E-9806-96C07ECCDF75}"/>
    <cellStyle name="20% - Accent6 20" xfId="2384" xr:uid="{B8F95FEB-C886-4F4D-A1DE-1843EBCC6904}"/>
    <cellStyle name="20% - Accent6 21" xfId="2385" xr:uid="{EA90DBD7-0C2F-40B2-A965-4740D37F0B0E}"/>
    <cellStyle name="20% - Accent6 22" xfId="2386" xr:uid="{6C6388CC-4F68-40D4-9302-48B115404D80}"/>
    <cellStyle name="20% - Accent6 23" xfId="2387" xr:uid="{1A15D579-B6AF-4811-BAB8-A3C214F8751E}"/>
    <cellStyle name="20% - Accent6 24" xfId="2388" xr:uid="{2DD8BB76-1DB6-4A99-B9F1-5114D1E7C24B}"/>
    <cellStyle name="20% - Accent6 25" xfId="2389" xr:uid="{80F9C0A5-72E8-4D6F-8076-EF11C527E4AE}"/>
    <cellStyle name="20% - Accent6 26" xfId="2390" xr:uid="{F3849D01-DA11-4E15-B135-613A1E3915D4}"/>
    <cellStyle name="20% - Accent6 27" xfId="2391" xr:uid="{43457DCE-80A2-43DA-AB67-A8AD4A73AA56}"/>
    <cellStyle name="20% - Accent6 28" xfId="2392" xr:uid="{680A465B-5CF3-4171-85A0-76E52D439546}"/>
    <cellStyle name="20% - Accent6 29" xfId="2393" xr:uid="{96D39ED7-091D-4085-BC4D-68A3E623FC53}"/>
    <cellStyle name="20% - Accent6 3" xfId="28" xr:uid="{00000000-0005-0000-0000-00001B000000}"/>
    <cellStyle name="20% - Accent6 3 2" xfId="2394" xr:uid="{09086DAA-FBC0-477A-92F5-3540CB7B556D}"/>
    <cellStyle name="20% - Accent6 3 2 2" xfId="7718" xr:uid="{E125CEAB-C679-4172-BDD8-A2362091EE73}"/>
    <cellStyle name="20% - Accent6 3 3" xfId="2395" xr:uid="{D5ED7BBB-D867-4917-93AB-889485F9F1A0}"/>
    <cellStyle name="20% - Accent6 3 4" xfId="2396" xr:uid="{675E6552-7AC0-4467-AF1D-C78C281C09B8}"/>
    <cellStyle name="20% - Accent6 3 5" xfId="484" xr:uid="{128D53D3-62DD-476A-8A2C-7CDD87D46BD7}"/>
    <cellStyle name="20% - Accent6 30" xfId="2397" xr:uid="{F3246EF0-B536-41DD-AD1A-754F1F7A0A83}"/>
    <cellStyle name="20% - Accent6 31" xfId="2398" xr:uid="{B7CA8398-E5CA-4E6F-AE54-9384DE9683E5}"/>
    <cellStyle name="20% - Accent6 32" xfId="2399" xr:uid="{CAF49263-C66B-4FAC-A779-B8ECEC40FF7D}"/>
    <cellStyle name="20% - Accent6 33" xfId="2400" xr:uid="{1D986642-3685-4D73-89CD-5F73199C38AD}"/>
    <cellStyle name="20% - Accent6 34" xfId="2401" xr:uid="{63AD2874-13C6-46FE-9096-45D38E68FE16}"/>
    <cellStyle name="20% - Accent6 35" xfId="2402" xr:uid="{B97B8CA8-C51A-48C9-8A85-9C5B2503501F}"/>
    <cellStyle name="20% - Accent6 36" xfId="2403" xr:uid="{B2C08DDE-D6C4-455E-8F36-1916716E3D11}"/>
    <cellStyle name="20% - Accent6 37" xfId="2404" xr:uid="{3C47A03E-6675-4388-A14A-E1C9C6286E69}"/>
    <cellStyle name="20% - Accent6 38" xfId="2405" xr:uid="{D23E7D37-70D8-44FF-AAF1-5DD02A01DFE5}"/>
    <cellStyle name="20% - Accent6 39" xfId="2406" xr:uid="{AFBE2AF4-A13C-4E50-AFB0-8E81C81C35E4}"/>
    <cellStyle name="20% - Accent6 4" xfId="29" xr:uid="{00000000-0005-0000-0000-00001C000000}"/>
    <cellStyle name="20% - Accent6 4 2" xfId="2407" xr:uid="{E1E7002A-FEB2-45B0-B295-A4E86D306C03}"/>
    <cellStyle name="20% - Accent6 4 3" xfId="2408" xr:uid="{84BB929C-3D1D-47FF-8452-0C72EC622937}"/>
    <cellStyle name="20% - Accent6 4 4" xfId="485" xr:uid="{92B1839D-C03D-4EDF-9C66-ADE27E31B6D0}"/>
    <cellStyle name="20% - Accent6 40" xfId="2409" xr:uid="{B9642B14-9117-4217-A25B-26A3B6ECD820}"/>
    <cellStyle name="20% - Accent6 41" xfId="2410" xr:uid="{65187529-0288-4F68-87FB-CB36660A7621}"/>
    <cellStyle name="20% - Accent6 42" xfId="2411" xr:uid="{67008B91-3D63-4BEA-A5E3-95C70800D6E5}"/>
    <cellStyle name="20% - Accent6 43" xfId="2412" xr:uid="{E6B17E8D-B1C7-47B6-AB0E-174FDD8A1419}"/>
    <cellStyle name="20% - Accent6 44" xfId="2413" xr:uid="{9EA49EFD-4AD7-44F9-8D69-C5561F6CF584}"/>
    <cellStyle name="20% - Accent6 44 2" xfId="2414" xr:uid="{AC5536F2-799E-433D-A72B-B42B32F2F708}"/>
    <cellStyle name="20% - Accent6 44 2 2" xfId="6949" xr:uid="{624259E1-7708-4DCD-99A0-EF8D9AB0B71E}"/>
    <cellStyle name="20% - Accent6 44 2 2 2" xfId="7719" xr:uid="{E1C01625-3EB6-4BFA-9682-549B736BD667}"/>
    <cellStyle name="20% - Accent6 44 2 2 2 2" xfId="7720" xr:uid="{5130050A-9348-49AF-9DE0-263B077992D5}"/>
    <cellStyle name="20% - Accent6 44 2 2 3" xfId="7721" xr:uid="{DF75DAC9-057D-475C-8614-88C55E54CC5B}"/>
    <cellStyle name="20% - Accent6 44 2 3" xfId="3505" xr:uid="{776A0A71-EF68-4203-ACE4-351CFABF2E35}"/>
    <cellStyle name="20% - Accent6 44 2 3 2" xfId="7722" xr:uid="{BA73ACC8-9461-4DE0-8B22-739BFE756188}"/>
    <cellStyle name="20% - Accent6 44 2 3 2 2" xfId="7723" xr:uid="{CABC7AE7-A9F2-47A2-A7D7-AE2DB88047F7}"/>
    <cellStyle name="20% - Accent6 44 2 3 3" xfId="3504" xr:uid="{E0B8EB1D-D845-454E-9133-DF36FF790EC6}"/>
    <cellStyle name="20% - Accent6 44 2 4" xfId="7724" xr:uid="{B00C65F8-1668-44A7-B125-F198AFD5E53D}"/>
    <cellStyle name="20% - Accent6 44 2 4 2" xfId="7725" xr:uid="{31C4E7F7-B89D-4D2C-BFA4-1D282B9FF9AC}"/>
    <cellStyle name="20% - Accent6 44 2 5" xfId="3503" xr:uid="{BF64BEBE-57F3-4E92-AC00-24103CF48EE1}"/>
    <cellStyle name="20% - Accent6 44 3" xfId="6948" xr:uid="{2B95995E-26DA-4E74-9A97-378A044D6CF1}"/>
    <cellStyle name="20% - Accent6 44 3 2" xfId="7726" xr:uid="{445C5329-F0A0-4AB3-B9D2-D8D0C9267C14}"/>
    <cellStyle name="20% - Accent6 44 3 2 2" xfId="7727" xr:uid="{0A6AD52C-EA71-4643-A61E-91D79510D11C}"/>
    <cellStyle name="20% - Accent6 44 3 3" xfId="3502" xr:uid="{34B28000-F5E5-448D-B3A4-0D20E7C3FC26}"/>
    <cellStyle name="20% - Accent6 44 4" xfId="7728" xr:uid="{345A5E02-96B7-4049-B010-3964F5C67A95}"/>
    <cellStyle name="20% - Accent6 44 4 2" xfId="7729" xr:uid="{4111E2DE-5718-4EFE-9256-08ED01DCF4B0}"/>
    <cellStyle name="20% - Accent6 44 4 2 2" xfId="7730" xr:uid="{5DDE9292-8BC1-4FB8-A8A0-0AA5CE4CAABC}"/>
    <cellStyle name="20% - Accent6 44 4 3" xfId="7731" xr:uid="{5C84F7DE-67A7-4A95-A2BD-9597EAD611C1}"/>
    <cellStyle name="20% - Accent6 44 5" xfId="7732" xr:uid="{DFCFA2FD-2B5A-485A-89A8-F0E4093464BC}"/>
    <cellStyle name="20% - Accent6 44 5 2" xfId="7733" xr:uid="{641FC294-0150-4E7D-979B-B06D501E2BF7}"/>
    <cellStyle name="20% - Accent6 44 6" xfId="7734" xr:uid="{8D3E1819-CD50-4B27-ABC1-29A2DCC9CD40}"/>
    <cellStyle name="20% - Accent6 5" xfId="30" xr:uid="{00000000-0005-0000-0000-00001D000000}"/>
    <cellStyle name="20% - Accent6 5 2" xfId="2415" xr:uid="{0228E59B-1355-4CF3-90D8-DE16A41BB93E}"/>
    <cellStyle name="20% - Accent6 5 3" xfId="2416" xr:uid="{8564EB6F-8ED0-4298-9560-8984B9A405E2}"/>
    <cellStyle name="20% - Accent6 5 4" xfId="486" xr:uid="{279F6E89-C746-4A28-B09B-A7B343BA08B6}"/>
    <cellStyle name="20% - Accent6 6" xfId="487" xr:uid="{3C324B46-774E-4E03-A34E-5075D5A7D882}"/>
    <cellStyle name="20% - Accent6 6 2" xfId="2417" xr:uid="{9FB0D0F6-0DCB-45AB-95D0-9242C5AC10D4}"/>
    <cellStyle name="20% - Accent6 6 3" xfId="2418" xr:uid="{8905A376-3A8F-4EE3-B689-8A40A0135AF9}"/>
    <cellStyle name="20% - Accent6 7" xfId="488" xr:uid="{7768B426-5338-419A-B795-605E6EF8FFA9}"/>
    <cellStyle name="20% - Accent6 7 2" xfId="2419" xr:uid="{771B58A2-387A-4121-B6F5-D12D71370953}"/>
    <cellStyle name="20% - Accent6 7 3" xfId="2420" xr:uid="{EFC99B19-01CB-4E33-AFDD-B1DB96C34AC1}"/>
    <cellStyle name="20% - Accent6 8" xfId="489" xr:uid="{22F1A2BD-CF88-471E-95BA-61F5D0009C98}"/>
    <cellStyle name="20% - Accent6 8 2" xfId="2421" xr:uid="{BB543AB5-BEA8-47DC-BF68-00594F46C963}"/>
    <cellStyle name="20% - Accent6 8 3" xfId="2422" xr:uid="{F3F2EB00-0F29-4D22-B7D7-7A53F000D966}"/>
    <cellStyle name="20% - Accent6 9" xfId="2423" xr:uid="{6429273C-BF42-45B0-BEEC-966F09E63510}"/>
    <cellStyle name="20% - Accent6 9 2" xfId="7735" xr:uid="{A650F48D-3E5B-44F5-BBF8-27D745DB7DD4}"/>
    <cellStyle name="20% - Akzent1" xfId="2424" xr:uid="{C8FE13A6-A191-4F8F-A413-3D305E594FB7}"/>
    <cellStyle name="20% - Akzent2" xfId="2425" xr:uid="{69AD808F-F2F2-44C4-8328-A2816E7E8EBF}"/>
    <cellStyle name="20% - Akzent3" xfId="2426" xr:uid="{F65DEECF-4087-487D-AAFE-0BB5D581C5A7}"/>
    <cellStyle name="20% - Akzent4" xfId="2427" xr:uid="{96A1675F-F02D-44DF-9373-99A2B0C2934F}"/>
    <cellStyle name="20% - Akzent5" xfId="2428" xr:uid="{152108DA-055E-4F7D-9BB8-3B2661FB40E4}"/>
    <cellStyle name="20% - Akzent6" xfId="2429" xr:uid="{60D985CA-6C6E-4A08-82B7-F51BA42CDEEF}"/>
    <cellStyle name="2x indented GHG Textfiels" xfId="2430" xr:uid="{10E17DE3-5C5F-410F-AE24-CA3C4F75E103}"/>
    <cellStyle name="40% - Accent1" xfId="31" builtinId="31" customBuiltin="1"/>
    <cellStyle name="40% - Accent1 10" xfId="2431" xr:uid="{FA5216F9-B7A3-4C7A-8C4F-A4CC6C02B32E}"/>
    <cellStyle name="40% - Accent1 10 2" xfId="9942" xr:uid="{0572D681-D9AC-4518-B024-5E993D828437}"/>
    <cellStyle name="40% - Accent1 11" xfId="2432" xr:uid="{27D7CE9F-69DA-49A7-8514-AD6B2FBA6641}"/>
    <cellStyle name="40% - Accent1 11 2" xfId="9943" xr:uid="{61A4B81C-ACBB-456E-950F-A7A1F6ABD139}"/>
    <cellStyle name="40% - Accent1 12" xfId="2433" xr:uid="{5B5AA8F6-2474-40D5-BEB8-3D50AD4B895C}"/>
    <cellStyle name="40% - Accent1 13" xfId="2434" xr:uid="{3CE3B843-10B4-4D33-8FE1-B993328AFAA0}"/>
    <cellStyle name="40% - Accent1 14" xfId="2435" xr:uid="{2481B1D0-0391-4AAB-A334-84929B45A867}"/>
    <cellStyle name="40% - Accent1 15" xfId="2436" xr:uid="{39D9B6F6-9104-41A0-B62B-0EF6A7D0BC85}"/>
    <cellStyle name="40% - Accent1 16" xfId="2437" xr:uid="{88DA10D3-1DA9-493F-9BAB-550C87CC3779}"/>
    <cellStyle name="40% - Accent1 17" xfId="2438" xr:uid="{0F4BA150-E372-4293-BC8E-430661122BFC}"/>
    <cellStyle name="40% - Accent1 18" xfId="2439" xr:uid="{8169E132-F833-4D32-9FCA-656B7FC0B2F9}"/>
    <cellStyle name="40% - Accent1 19" xfId="2440" xr:uid="{048471B5-CDFA-49E6-B87A-550B5C315040}"/>
    <cellStyle name="40% - Accent1 2" xfId="32" xr:uid="{00000000-0005-0000-0000-00001F000000}"/>
    <cellStyle name="40% - Accent1 2 10" xfId="490" xr:uid="{77409C77-5AF2-4659-8937-AC66BBCBA7B6}"/>
    <cellStyle name="40% - Accent1 2 11" xfId="491" xr:uid="{E49C78FD-BBBE-4D3F-90A0-73290A15AA35}"/>
    <cellStyle name="40% - Accent1 2 12" xfId="492" xr:uid="{4D67B9A0-33FB-494A-9633-34D318C70869}"/>
    <cellStyle name="40% - Accent1 2 13" xfId="493" xr:uid="{9516D493-D1F9-4144-9CD7-DDB3193A6FF2}"/>
    <cellStyle name="40% - Accent1 2 14" xfId="494" xr:uid="{2C5D4DCD-4F6A-42D8-AA68-7FD9BD43C111}"/>
    <cellStyle name="40% - Accent1 2 15" xfId="495" xr:uid="{B928EB4A-797C-4DED-8D9A-CF0FFCDE5BE4}"/>
    <cellStyle name="40% - Accent1 2 16" xfId="7736" xr:uid="{D79FB533-0078-4AC2-94F5-FA89571F8785}"/>
    <cellStyle name="40% - Accent1 2 2" xfId="496" xr:uid="{9454A924-8A96-4F91-81CB-66F96AD2F426}"/>
    <cellStyle name="40% - Accent1 2 3" xfId="497" xr:uid="{31AE2430-A8DC-4894-A097-C0FE181D25F4}"/>
    <cellStyle name="40% - Accent1 2 4" xfId="498" xr:uid="{54CFEC76-E570-4AA9-B0B7-A4FE954FFB0B}"/>
    <cellStyle name="40% - Accent1 2 5" xfId="499" xr:uid="{DFAC8489-2C22-4CCA-BEAF-9BDD7CAAA493}"/>
    <cellStyle name="40% - Accent1 2 6" xfId="500" xr:uid="{40739423-98C0-46A7-96BF-F95401577FFC}"/>
    <cellStyle name="40% - Accent1 2 7" xfId="501" xr:uid="{1B7D498C-2750-4183-81D3-30B0EAF9E66B}"/>
    <cellStyle name="40% - Accent1 2 8" xfId="502" xr:uid="{B9874464-F615-4EBE-90A3-9C7359E968F4}"/>
    <cellStyle name="40% - Accent1 2 9" xfId="503" xr:uid="{A033D70C-EDDD-40B0-BB80-6C90F489558D}"/>
    <cellStyle name="40% - Accent1 20" xfId="2441" xr:uid="{88CE610D-C33C-4679-B33D-8B5A1C30287C}"/>
    <cellStyle name="40% - Accent1 21" xfId="2442" xr:uid="{BA78B440-A7BF-43A3-9767-77ECEECDED1C}"/>
    <cellStyle name="40% - Accent1 22" xfId="2443" xr:uid="{E3B569C4-6939-468E-98A2-127A3B39EAA8}"/>
    <cellStyle name="40% - Accent1 23" xfId="2444" xr:uid="{4BE01B58-8B31-4292-8817-3B6976FBB388}"/>
    <cellStyle name="40% - Accent1 24" xfId="2445" xr:uid="{C66EC29B-E43D-422E-B61F-5EB075F76466}"/>
    <cellStyle name="40% - Accent1 25" xfId="2446" xr:uid="{E373A632-27FC-4F90-9381-B17380FB9211}"/>
    <cellStyle name="40% - Accent1 26" xfId="2447" xr:uid="{C099BF07-3768-4D1A-9FB6-90FE19B54634}"/>
    <cellStyle name="40% - Accent1 27" xfId="2448" xr:uid="{0947EC74-CBF2-4184-A5AB-089301E8F271}"/>
    <cellStyle name="40% - Accent1 28" xfId="2449" xr:uid="{02ABC647-E536-4A25-9F19-659AEF618098}"/>
    <cellStyle name="40% - Accent1 29" xfId="2450" xr:uid="{6542496F-1B98-4099-A509-ED394ECA3AC9}"/>
    <cellStyle name="40% - Accent1 3" xfId="33" xr:uid="{00000000-0005-0000-0000-000020000000}"/>
    <cellStyle name="40% - Accent1 3 2" xfId="2451" xr:uid="{A6D65086-E684-4BAD-BAB3-D6A8C0C1AA74}"/>
    <cellStyle name="40% - Accent1 3 2 2" xfId="7737" xr:uid="{761F6B4B-E485-4C83-B703-A253BE29B7A1}"/>
    <cellStyle name="40% - Accent1 3 3" xfId="2452" xr:uid="{D9243DE1-FBDF-4FEC-ABEC-7A2E9F48F23D}"/>
    <cellStyle name="40% - Accent1 3 4" xfId="2453" xr:uid="{B4876CC7-24A5-4D97-9B30-45F8F09B3109}"/>
    <cellStyle name="40% - Accent1 3 5" xfId="504" xr:uid="{1D0E9DC4-57F9-4649-9374-E26EDEAF8CDF}"/>
    <cellStyle name="40% - Accent1 30" xfId="2454" xr:uid="{45604B93-28C9-448B-B715-3B4B2D8661AD}"/>
    <cellStyle name="40% - Accent1 31" xfId="2455" xr:uid="{BB54710F-CEA1-4C16-9EC8-8F9807316CF3}"/>
    <cellStyle name="40% - Accent1 32" xfId="2456" xr:uid="{3CAE01CA-A629-4F11-8133-1ACB6E1C410C}"/>
    <cellStyle name="40% - Accent1 33" xfId="2457" xr:uid="{F0477377-A377-467D-B35D-F93D5BC049A4}"/>
    <cellStyle name="40% - Accent1 34" xfId="2458" xr:uid="{956B630F-4F76-411A-9BE0-4871B812C120}"/>
    <cellStyle name="40% - Accent1 35" xfId="2459" xr:uid="{8A4DD30E-DA1C-42D5-917E-90093912D7DF}"/>
    <cellStyle name="40% - Accent1 36" xfId="2460" xr:uid="{9E23D1F7-2ACA-4512-BE12-5ECFB36673D1}"/>
    <cellStyle name="40% - Accent1 37" xfId="2461" xr:uid="{40AD35FE-3FF8-4317-849A-6B6C3F7EC633}"/>
    <cellStyle name="40% - Accent1 38" xfId="2462" xr:uid="{6CBEDF38-5DAD-4167-82B4-011026CE2A59}"/>
    <cellStyle name="40% - Accent1 39" xfId="2463" xr:uid="{FCF2FDA4-E14B-4C50-A1D0-B561FA8312A3}"/>
    <cellStyle name="40% - Accent1 4" xfId="34" xr:uid="{00000000-0005-0000-0000-000021000000}"/>
    <cellStyle name="40% - Accent1 4 2" xfId="2464" xr:uid="{AF5B9ECF-A687-4647-862B-EA6E933E89D3}"/>
    <cellStyle name="40% - Accent1 4 3" xfId="2465" xr:uid="{B2BE0BD1-7E7C-4FD9-8960-292E9EFBC4E2}"/>
    <cellStyle name="40% - Accent1 4 4" xfId="505" xr:uid="{9E9A02E0-1C70-4376-855E-0BEF5194ABA4}"/>
    <cellStyle name="40% - Accent1 40" xfId="2466" xr:uid="{80B253BF-ACB9-4017-97A6-D06D6786E4DB}"/>
    <cellStyle name="40% - Accent1 41" xfId="2467" xr:uid="{AB877B21-2F33-44EF-BA54-5BB02150F79C}"/>
    <cellStyle name="40% - Accent1 42" xfId="2468" xr:uid="{532F7268-FFEF-49C4-9ED9-18AC6B9D62B0}"/>
    <cellStyle name="40% - Accent1 43" xfId="2469" xr:uid="{32234680-1616-4733-B045-708CCFAC3C89}"/>
    <cellStyle name="40% - Accent1 5" xfId="35" xr:uid="{00000000-0005-0000-0000-000022000000}"/>
    <cellStyle name="40% - Accent1 5 2" xfId="2470" xr:uid="{FD993753-F628-414A-8488-54E81D008DE0}"/>
    <cellStyle name="40% - Accent1 5 3" xfId="2471" xr:uid="{55E5DE75-AF94-43B4-B449-14A36A8C229B}"/>
    <cellStyle name="40% - Accent1 5 4" xfId="506" xr:uid="{F46E428E-A302-4248-96DE-26DFA93D2E6B}"/>
    <cellStyle name="40% - Accent1 6" xfId="507" xr:uid="{AA91C116-3DAA-4733-9E1A-8B4452607BC1}"/>
    <cellStyle name="40% - Accent1 6 2" xfId="2472" xr:uid="{DB91D1AB-CF86-43AD-BF97-35BD910D1F82}"/>
    <cellStyle name="40% - Accent1 6 3" xfId="2473" xr:uid="{3D5E7971-156A-43E1-92F7-3C9FBCB391C4}"/>
    <cellStyle name="40% - Accent1 7" xfId="508" xr:uid="{6D104A2C-0D5A-4A39-9CB5-5E579F4224FC}"/>
    <cellStyle name="40% - Accent1 7 2" xfId="2474" xr:uid="{30D72E26-BE37-44E2-A3A5-90173886CC24}"/>
    <cellStyle name="40% - Accent1 7 3" xfId="2475" xr:uid="{1F325DD3-B302-46EC-865D-C147EBF835CD}"/>
    <cellStyle name="40% - Accent1 8" xfId="509" xr:uid="{2EE7240F-A6CD-48E3-890D-68C3F19CAE3F}"/>
    <cellStyle name="40% - Accent1 8 2" xfId="2476" xr:uid="{147C2062-E538-4301-A2E8-AA52401803F5}"/>
    <cellStyle name="40% - Accent1 8 3" xfId="2477" xr:uid="{5629F219-1DBB-467E-813F-AF9E4A5B2BDB}"/>
    <cellStyle name="40% - Accent1 9" xfId="2478" xr:uid="{B7710210-6DCC-460C-B54F-1E4F86BC89CB}"/>
    <cellStyle name="40% - Accent1 9 2" xfId="7738" xr:uid="{03D76938-9CD6-4BC7-B809-1CFA7C522545}"/>
    <cellStyle name="40% - Accent2" xfId="36" builtinId="35" customBuiltin="1"/>
    <cellStyle name="40% - Accent2 10" xfId="2479" xr:uid="{085F514D-7816-40EF-A109-6AD137241896}"/>
    <cellStyle name="40% - Accent2 10 2" xfId="7739" xr:uid="{1A69D126-343A-49BB-AE8B-F2E4D5C387B2}"/>
    <cellStyle name="40% - Accent2 11" xfId="2480" xr:uid="{08AB6C22-B5AA-4489-946E-B306E1F8615B}"/>
    <cellStyle name="40% - Accent2 11 2" xfId="7740" xr:uid="{42BED921-70FD-4EF6-9458-D78D55B7B0AC}"/>
    <cellStyle name="40% - Accent2 12" xfId="2481" xr:uid="{7CFD78BF-A500-4EB4-ADCB-A82D9FA1CA8E}"/>
    <cellStyle name="40% - Accent2 13" xfId="2482" xr:uid="{BB4E79A5-E7CB-41FD-9576-CD6AE9368BA1}"/>
    <cellStyle name="40% - Accent2 14" xfId="2483" xr:uid="{C9627A9E-541A-4789-914B-0BCF1030AEA7}"/>
    <cellStyle name="40% - Accent2 15" xfId="2484" xr:uid="{4BE917AD-2EF1-4DD3-AEF4-179879D5A573}"/>
    <cellStyle name="40% - Accent2 16" xfId="2485" xr:uid="{57AC44E5-1EEF-4274-BF80-A94A6FC1A256}"/>
    <cellStyle name="40% - Accent2 17" xfId="2486" xr:uid="{2C8DC6C1-0AF3-4225-8B14-3ADAC11D6DB9}"/>
    <cellStyle name="40% - Accent2 18" xfId="2487" xr:uid="{4720EE3F-2868-4F90-8F7A-638AA3BDE461}"/>
    <cellStyle name="40% - Accent2 19" xfId="2488" xr:uid="{168EB056-3459-4EF8-B615-716EF9399406}"/>
    <cellStyle name="40% - Accent2 2" xfId="37" xr:uid="{00000000-0005-0000-0000-000024000000}"/>
    <cellStyle name="40% - Accent2 2 10" xfId="510" xr:uid="{1C42FDFC-4137-467A-9205-C6B56B8A4EE7}"/>
    <cellStyle name="40% - Accent2 2 11" xfId="511" xr:uid="{A9714DBB-8EAE-473E-8DED-D66E06018510}"/>
    <cellStyle name="40% - Accent2 2 12" xfId="512" xr:uid="{7A3A065F-6D9F-409F-ABFD-7DCC4B72AC93}"/>
    <cellStyle name="40% - Accent2 2 13" xfId="513" xr:uid="{9CDC5844-5975-4DF3-81BC-F0C3FCFF1644}"/>
    <cellStyle name="40% - Accent2 2 14" xfId="514" xr:uid="{36844564-CC0B-472D-9EFE-DACD12651C48}"/>
    <cellStyle name="40% - Accent2 2 15" xfId="515" xr:uid="{DD6826CF-03A6-41AC-BB2F-F897CCA97D29}"/>
    <cellStyle name="40% - Accent2 2 16" xfId="20980" xr:uid="{45AADA31-A592-439C-955D-34EDCF2932E5}"/>
    <cellStyle name="40% - Accent2 2 2" xfId="516" xr:uid="{13E66F3A-3FB9-4A9F-9386-8260D2B2DFE5}"/>
    <cellStyle name="40% - Accent2 2 3" xfId="517" xr:uid="{ECB1CB2E-CA86-4BB3-B2CB-FFF7722075CC}"/>
    <cellStyle name="40% - Accent2 2 4" xfId="518" xr:uid="{740194E5-60BB-4CA7-9B45-CB15DE082C36}"/>
    <cellStyle name="40% - Accent2 2 5" xfId="519" xr:uid="{600906B1-EA8F-458C-B1C2-39CFA03A863F}"/>
    <cellStyle name="40% - Accent2 2 6" xfId="520" xr:uid="{C18D78A5-E1E5-4DD7-999A-A23613DC35C3}"/>
    <cellStyle name="40% - Accent2 2 7" xfId="521" xr:uid="{F0CBFF32-EA4C-454F-9FE3-49663BB45475}"/>
    <cellStyle name="40% - Accent2 2 8" xfId="522" xr:uid="{1ABF03F0-4CDD-4F3D-B57D-7453DBA94DE0}"/>
    <cellStyle name="40% - Accent2 2 9" xfId="523" xr:uid="{FD4075F6-B007-4B75-ADC0-6FDDA8A11001}"/>
    <cellStyle name="40% - Accent2 20" xfId="2490" xr:uid="{28B61D79-6589-4BBE-BFB5-88301DFA18F1}"/>
    <cellStyle name="40% - Accent2 21" xfId="2491" xr:uid="{59A17A8E-0C12-46C9-92DB-C36714F6B059}"/>
    <cellStyle name="40% - Accent2 22" xfId="2492" xr:uid="{4C60591F-3668-4247-82DE-09DFAA6E001D}"/>
    <cellStyle name="40% - Accent2 23" xfId="2493" xr:uid="{10C33A78-99F3-448C-8337-9B727E522298}"/>
    <cellStyle name="40% - Accent2 24" xfId="2494" xr:uid="{91698E5B-7DAA-4D5F-ADD6-FC1365FF5D33}"/>
    <cellStyle name="40% - Accent2 25" xfId="2495" xr:uid="{8AF98B0F-5F0B-4604-A13B-762D3A12547C}"/>
    <cellStyle name="40% - Accent2 26" xfId="2496" xr:uid="{2AC57166-F76A-42D6-8357-85D3DA5AA1AB}"/>
    <cellStyle name="40% - Accent2 27" xfId="2497" xr:uid="{88AAC666-27DB-4321-8CB8-118CE9A0F3C0}"/>
    <cellStyle name="40% - Accent2 28" xfId="2498" xr:uid="{F86EC3E1-268B-4F00-B2E4-BD8B2E51A627}"/>
    <cellStyle name="40% - Accent2 29" xfId="2499" xr:uid="{101AA1FC-059D-485F-972B-5623D80C7B87}"/>
    <cellStyle name="40% - Accent2 3" xfId="38" xr:uid="{00000000-0005-0000-0000-000025000000}"/>
    <cellStyle name="40% - Accent2 3 2" xfId="2500" xr:uid="{08A6A58C-A781-411B-B532-82F795713C70}"/>
    <cellStyle name="40% - Accent2 30" xfId="2501" xr:uid="{89BE050D-9E4A-4521-9017-442DF2477C20}"/>
    <cellStyle name="40% - Accent2 31" xfId="2502" xr:uid="{F380404B-4CC6-4F68-99E0-B0D310FAB4A7}"/>
    <cellStyle name="40% - Accent2 32" xfId="2503" xr:uid="{C423A689-A12A-4F65-A554-F12F871AD179}"/>
    <cellStyle name="40% - Accent2 33" xfId="2504" xr:uid="{B604B6A6-364A-4E41-A333-64D7F877DF2E}"/>
    <cellStyle name="40% - Accent2 34" xfId="2505" xr:uid="{51581E98-1061-4AF4-B365-53C29A9AA157}"/>
    <cellStyle name="40% - Accent2 35" xfId="2506" xr:uid="{E4E54749-E6EA-4B82-8E91-08E1BD50A26F}"/>
    <cellStyle name="40% - Accent2 36" xfId="2507" xr:uid="{71C6DFBC-A309-4E5D-850B-5D7AEBBA5F17}"/>
    <cellStyle name="40% - Accent2 37" xfId="2508" xr:uid="{BD75014C-249E-454A-BEA1-669899C214FC}"/>
    <cellStyle name="40% - Accent2 38" xfId="2509" xr:uid="{D39AC691-B82C-4741-BF6C-BCC8527AC0C4}"/>
    <cellStyle name="40% - Accent2 39" xfId="2510" xr:uid="{BD40444A-1009-4AAD-AA54-E626DBA0A3B5}"/>
    <cellStyle name="40% - Accent2 4" xfId="39" xr:uid="{00000000-0005-0000-0000-000026000000}"/>
    <cellStyle name="40% - Accent2 40" xfId="2511" xr:uid="{4AF3BAFF-0A52-4692-AB36-959FBBFB9251}"/>
    <cellStyle name="40% - Accent2 41" xfId="2512" xr:uid="{C89ED9AA-2651-46CE-8475-AAA311CE9FDB}"/>
    <cellStyle name="40% - Accent2 42" xfId="2513" xr:uid="{84735DEF-6D8D-4F2B-8010-CA06046B00B4}"/>
    <cellStyle name="40% - Accent2 43" xfId="2514" xr:uid="{02B2C3ED-04BF-4C7B-8639-F30E71B36E81}"/>
    <cellStyle name="40% - Accent2 5" xfId="40" xr:uid="{00000000-0005-0000-0000-000027000000}"/>
    <cellStyle name="40% - Accent2 6" xfId="524" xr:uid="{8F81BB14-56F1-4D7D-9297-B2CCC9B98F76}"/>
    <cellStyle name="40% - Accent2 7" xfId="525" xr:uid="{6FD94EFA-C8E5-4DFE-A286-E118321B59E0}"/>
    <cellStyle name="40% - Accent2 8" xfId="526" xr:uid="{2CAB5296-B94F-40DD-968C-F9CEF8427516}"/>
    <cellStyle name="40% - Accent2 9" xfId="2515" xr:uid="{3D21C5F7-1414-4C1E-8F9A-06AF1AE29045}"/>
    <cellStyle name="40% - Accent2 9 2" xfId="7741" xr:uid="{4059CE3C-DFC6-402A-A00A-E641B18A9026}"/>
    <cellStyle name="40% - Accent3" xfId="41" builtinId="39" customBuiltin="1"/>
    <cellStyle name="40% - Accent3 10" xfId="2516" xr:uid="{433D81B6-D8B5-4932-9FF2-A95947511ABF}"/>
    <cellStyle name="40% - Accent3 10 2" xfId="7742" xr:uid="{7CEB4352-464F-4DE0-9D2A-0E953DCC688A}"/>
    <cellStyle name="40% - Accent3 11" xfId="2517" xr:uid="{6EA47C6C-0F8E-454D-8CC1-3B18F28FAA7B}"/>
    <cellStyle name="40% - Accent3 11 2" xfId="7743" xr:uid="{D9B33006-D932-47CB-8381-5F259BC7E4F3}"/>
    <cellStyle name="40% - Accent3 12" xfId="2518" xr:uid="{4AA40ECE-5AA9-4AC7-8C5E-C041AB8A9FB1}"/>
    <cellStyle name="40% - Accent3 13" xfId="2519" xr:uid="{06ADC737-E6B4-41FD-947B-E70149AE5334}"/>
    <cellStyle name="40% - Accent3 14" xfId="2520" xr:uid="{8850D24A-BDC3-41F8-9E46-E10EABADC486}"/>
    <cellStyle name="40% - Accent3 15" xfId="2521" xr:uid="{594F6E95-2863-4AC3-A1C6-313DE79FE53C}"/>
    <cellStyle name="40% - Accent3 16" xfId="2522" xr:uid="{E0B70ECB-EDA2-4C18-9C15-A49E92882643}"/>
    <cellStyle name="40% - Accent3 17" xfId="2523" xr:uid="{D8890D4C-99AB-4407-882A-8EA09B0C8AB0}"/>
    <cellStyle name="40% - Accent3 18" xfId="2524" xr:uid="{9454BB3E-8450-4AB6-A50A-E930909481D0}"/>
    <cellStyle name="40% - Accent3 19" xfId="2525" xr:uid="{3B182D3A-E366-4C5F-A103-D09A3448C3DD}"/>
    <cellStyle name="40% - Accent3 2" xfId="42" xr:uid="{00000000-0005-0000-0000-000029000000}"/>
    <cellStyle name="40% - Accent3 2 10" xfId="527" xr:uid="{AF54349B-E13F-40AE-904A-905EC539F5A3}"/>
    <cellStyle name="40% - Accent3 2 11" xfId="528" xr:uid="{CAD8DA20-32AD-4AC8-A837-36553930FB31}"/>
    <cellStyle name="40% - Accent3 2 12" xfId="529" xr:uid="{8030B50E-5E27-45F1-B959-143B4E8CCB06}"/>
    <cellStyle name="40% - Accent3 2 13" xfId="530" xr:uid="{A06BE062-4A5D-4A43-8C33-7A692264910B}"/>
    <cellStyle name="40% - Accent3 2 14" xfId="531" xr:uid="{6C4C04DC-A9FF-4F79-B2A5-FC73D13DE0FB}"/>
    <cellStyle name="40% - Accent3 2 15" xfId="532" xr:uid="{042CC6CA-096C-437E-A3ED-F5E47E4DB3EC}"/>
    <cellStyle name="40% - Accent3 2 16" xfId="7744" xr:uid="{CE81D006-C4DC-44CF-A692-3A053AFF5708}"/>
    <cellStyle name="40% - Accent3 2 2" xfId="533" xr:uid="{35D36F00-2D05-4D21-9A24-535ED277C1AE}"/>
    <cellStyle name="40% - Accent3 2 3" xfId="534" xr:uid="{3ABB3429-139E-4C41-B429-A01918BFA38A}"/>
    <cellStyle name="40% - Accent3 2 4" xfId="535" xr:uid="{E951E08F-9409-4C8A-8525-1D514A21EE21}"/>
    <cellStyle name="40% - Accent3 2 5" xfId="536" xr:uid="{2C20C31C-6D0D-46D6-B9AC-7F514A57C172}"/>
    <cellStyle name="40% - Accent3 2 6" xfId="537" xr:uid="{E0D6A82C-B422-4518-ABFF-D30DBD7968BA}"/>
    <cellStyle name="40% - Accent3 2 7" xfId="538" xr:uid="{8B6551E5-3D97-46F9-B9D1-C94505316362}"/>
    <cellStyle name="40% - Accent3 2 8" xfId="539" xr:uid="{3DBB6B7F-2563-4EF0-ABEA-7D953CF00AB1}"/>
    <cellStyle name="40% - Accent3 2 9" xfId="540" xr:uid="{CDFE3D87-0A78-4EFE-B909-6C4111BBAD2F}"/>
    <cellStyle name="40% - Accent3 20" xfId="2527" xr:uid="{295551CA-710C-414B-9608-1FCB3C623290}"/>
    <cellStyle name="40% - Accent3 21" xfId="2528" xr:uid="{6E81B7ED-B00B-4647-8469-744391A66FCE}"/>
    <cellStyle name="40% - Accent3 22" xfId="2529" xr:uid="{F60F6242-B1BC-41A0-A910-A9C02D836EB3}"/>
    <cellStyle name="40% - Accent3 23" xfId="2530" xr:uid="{E51ED98C-4FC5-4F1A-B16C-8A493AFC566E}"/>
    <cellStyle name="40% - Accent3 24" xfId="2531" xr:uid="{FB23FC08-E152-4B16-A2AF-F3FFA15104CC}"/>
    <cellStyle name="40% - Accent3 25" xfId="2532" xr:uid="{C7BF03B6-9117-47B7-A867-1669B36A7602}"/>
    <cellStyle name="40% - Accent3 26" xfId="2533" xr:uid="{1A9195E5-EA41-497D-8744-9135B281747C}"/>
    <cellStyle name="40% - Accent3 27" xfId="2534" xr:uid="{459BC7CD-2120-445C-9D5B-5054C93B2176}"/>
    <cellStyle name="40% - Accent3 28" xfId="2535" xr:uid="{A9CB2D9D-4DC8-4DE9-BEB3-8217D75A58C7}"/>
    <cellStyle name="40% - Accent3 29" xfId="2536" xr:uid="{E04ED579-FFAA-48AE-9D1D-FC12C291D5CF}"/>
    <cellStyle name="40% - Accent3 3" xfId="43" xr:uid="{00000000-0005-0000-0000-00002A000000}"/>
    <cellStyle name="40% - Accent3 3 2" xfId="2538" xr:uid="{1E32C863-19EB-4191-BBD2-BEA26DBE3B7C}"/>
    <cellStyle name="40% - Accent3 3 2 2" xfId="7745" xr:uid="{5ED59444-4177-4EA4-ACE5-37B35729B089}"/>
    <cellStyle name="40% - Accent3 3 3" xfId="2539" xr:uid="{0FF8B2EE-7BA6-43CA-BF7A-C0267DB97179}"/>
    <cellStyle name="40% - Accent3 3 4" xfId="2540" xr:uid="{05EBE5D4-8A9F-4BD5-A65A-107DB64B580B}"/>
    <cellStyle name="40% - Accent3 3 5" xfId="6654" xr:uid="{F1F20AA8-B4D0-46C1-9864-D2FE675694D7}"/>
    <cellStyle name="40% - Accent3 3 6" xfId="541" xr:uid="{5EEC4F7F-84DB-47E9-99E1-260B9F9468F7}"/>
    <cellStyle name="40% - Accent3 30" xfId="2541" xr:uid="{B1539FA1-B515-4CFD-8B6C-9E8CDE618460}"/>
    <cellStyle name="40% - Accent3 31" xfId="2542" xr:uid="{D30183FB-86D8-4405-A758-429D04004C78}"/>
    <cellStyle name="40% - Accent3 32" xfId="2543" xr:uid="{5D913D8E-A3C6-40B8-AE88-7F2616111D18}"/>
    <cellStyle name="40% - Accent3 33" xfId="2544" xr:uid="{AD453337-3A5F-4F75-9C1B-F549D57635D6}"/>
    <cellStyle name="40% - Accent3 34" xfId="2545" xr:uid="{AC4CE1AD-5578-4012-BDB9-F4167CB7A030}"/>
    <cellStyle name="40% - Accent3 35" xfId="2546" xr:uid="{E9F0E943-6060-4D5D-914D-7344EAA7F4CB}"/>
    <cellStyle name="40% - Accent3 36" xfId="2547" xr:uid="{E6F14857-8982-45FA-AC1C-00B36E902614}"/>
    <cellStyle name="40% - Accent3 37" xfId="2548" xr:uid="{35B2514F-D185-429C-A88F-E327A6B6D7C0}"/>
    <cellStyle name="40% - Accent3 38" xfId="2549" xr:uid="{56839C2E-2284-4DBE-B308-0C90F775E4CA}"/>
    <cellStyle name="40% - Accent3 39" xfId="2550" xr:uid="{33A911C8-B020-42EB-B54A-B8F4ABC920F8}"/>
    <cellStyle name="40% - Accent3 4" xfId="44" xr:uid="{00000000-0005-0000-0000-00002B000000}"/>
    <cellStyle name="40% - Accent3 4 2" xfId="2551" xr:uid="{F19F8869-6D73-4170-B02A-6C75ECE4C2B5}"/>
    <cellStyle name="40% - Accent3 4 3" xfId="2552" xr:uid="{F10D1025-1448-4596-B70E-B85215535C40}"/>
    <cellStyle name="40% - Accent3 4 4" xfId="542" xr:uid="{4ADE378E-7DB9-46F4-A631-FD87639A4ED1}"/>
    <cellStyle name="40% - Accent3 40" xfId="2553" xr:uid="{7BD97131-0B13-4592-8DEF-708F20FB7092}"/>
    <cellStyle name="40% - Accent3 41" xfId="2554" xr:uid="{8D52342C-B708-49E2-95AB-3326DE8B43DB}"/>
    <cellStyle name="40% - Accent3 42" xfId="2555" xr:uid="{9EF71594-5ABD-4588-97A4-A768985B90C1}"/>
    <cellStyle name="40% - Accent3 43" xfId="2556" xr:uid="{09D92E00-39FE-4B39-9B55-A0AD66E526EF}"/>
    <cellStyle name="40% - Accent3 5" xfId="45" xr:uid="{00000000-0005-0000-0000-00002C000000}"/>
    <cellStyle name="40% - Accent3 5 2" xfId="2557" xr:uid="{638DD15B-4741-42B4-91A2-A4F817CC4BF5}"/>
    <cellStyle name="40% - Accent3 5 3" xfId="2558" xr:uid="{D5DD0AC5-85B5-47F2-8667-D68A1218E5EE}"/>
    <cellStyle name="40% - Accent3 5 4" xfId="543" xr:uid="{0F7D1C4D-05B5-4A52-8788-D371C426E84F}"/>
    <cellStyle name="40% - Accent3 6" xfId="544" xr:uid="{96012131-877A-470A-A19E-3E10AD679133}"/>
    <cellStyle name="40% - Accent3 6 2" xfId="2560" xr:uid="{666CDBCC-2F6A-40A6-A8C9-C1AA90B9A3B8}"/>
    <cellStyle name="40% - Accent3 6 3" xfId="2561" xr:uid="{AED7F6E0-0719-4121-BD0D-24AE242F4A90}"/>
    <cellStyle name="40% - Accent3 7" xfId="545" xr:uid="{3DA9A76B-9FF3-42AE-8A89-1739C0CF74E8}"/>
    <cellStyle name="40% - Accent3 7 2" xfId="2562" xr:uid="{08B41B79-97E0-4CA6-84F5-70755D98BA5A}"/>
    <cellStyle name="40% - Accent3 7 3" xfId="2563" xr:uid="{4927586E-01C1-4A3A-81C9-1A8722CFE65E}"/>
    <cellStyle name="40% - Accent3 8" xfId="546" xr:uid="{97F28A8A-EDC2-437B-9AC5-4E184375769F}"/>
    <cellStyle name="40% - Accent3 8 2" xfId="2564" xr:uid="{C4FBDDD2-1181-4761-B318-99AF5F46D8BC}"/>
    <cellStyle name="40% - Accent3 8 3" xfId="2565" xr:uid="{A38013BC-74BE-4939-B2CE-C6CCD9218804}"/>
    <cellStyle name="40% - Accent3 9" xfId="2566" xr:uid="{B0D146C5-0E61-44F6-B701-FFA7E1C97733}"/>
    <cellStyle name="40% - Accent3 9 2" xfId="7746" xr:uid="{B4CB20C6-656B-4184-9153-BC3AA46A359C}"/>
    <cellStyle name="40% - Accent4" xfId="46" builtinId="43" customBuiltin="1"/>
    <cellStyle name="40% - Accent4 10" xfId="2567" xr:uid="{08DCB7A1-A63A-44C1-BE51-815F9DF99606}"/>
    <cellStyle name="40% - Accent4 10 2" xfId="7747" xr:uid="{8CB99EEE-AC53-4AD9-B3C8-ABC99D04BEE5}"/>
    <cellStyle name="40% - Accent4 11" xfId="2568" xr:uid="{6C5D1B6F-89C8-4078-B2F0-1FC283E8FC3C}"/>
    <cellStyle name="40% - Accent4 11 2" xfId="10043" xr:uid="{F41F1935-77A5-423C-AA91-08C68606A4E9}"/>
    <cellStyle name="40% - Accent4 12" xfId="2569" xr:uid="{3B5386C1-0E6D-418D-9F98-AB26A911947C}"/>
    <cellStyle name="40% - Accent4 13" xfId="2570" xr:uid="{DAA30767-AE2D-4A7E-89E5-820F0F3DF759}"/>
    <cellStyle name="40% - Accent4 14" xfId="2571" xr:uid="{ED84D1B6-4345-4259-AB71-902FFDA6EEE8}"/>
    <cellStyle name="40% - Accent4 15" xfId="2572" xr:uid="{AB2BB4DA-988A-42F3-A50C-0B4FC6816E0D}"/>
    <cellStyle name="40% - Accent4 16" xfId="2573" xr:uid="{95BAC804-E5AF-4AB5-9862-E03AB78E24C1}"/>
    <cellStyle name="40% - Accent4 17" xfId="2574" xr:uid="{3F16B82F-A35D-4543-80CF-CB09196EF8B4}"/>
    <cellStyle name="40% - Accent4 18" xfId="2575" xr:uid="{943D4B9D-58D0-4321-92A3-4CB8774A6D02}"/>
    <cellStyle name="40% - Accent4 19" xfId="2576" xr:uid="{2EC8D1E9-C631-431B-AB7A-003C7E02213F}"/>
    <cellStyle name="40% - Accent4 2" xfId="47" xr:uid="{00000000-0005-0000-0000-00002E000000}"/>
    <cellStyle name="40% - Accent4 2 10" xfId="547" xr:uid="{62F0D73C-2752-44A5-B9BA-2D24164474CE}"/>
    <cellStyle name="40% - Accent4 2 11" xfId="548" xr:uid="{35569056-2DDF-4913-9BAA-09DB6B728A45}"/>
    <cellStyle name="40% - Accent4 2 12" xfId="549" xr:uid="{6BAB93D4-668F-4B36-8C8A-050B6DA7F5E0}"/>
    <cellStyle name="40% - Accent4 2 13" xfId="550" xr:uid="{91CBA570-489F-4676-912C-27E539A06135}"/>
    <cellStyle name="40% - Accent4 2 14" xfId="551" xr:uid="{A5B0E8FB-FB2A-46FD-A9FD-FA8D9771C95E}"/>
    <cellStyle name="40% - Accent4 2 15" xfId="552" xr:uid="{04897CFA-97AF-4209-BBCE-317C99B2852F}"/>
    <cellStyle name="40% - Accent4 2 16" xfId="10044" xr:uid="{A1B0DA90-547F-47CD-8159-365EBB204218}"/>
    <cellStyle name="40% - Accent4 2 2" xfId="553" xr:uid="{25895BC4-2DB8-4BAD-B726-710A29C26306}"/>
    <cellStyle name="40% - Accent4 2 3" xfId="554" xr:uid="{E762EE81-D9D3-43A4-8BD1-A19321801BD8}"/>
    <cellStyle name="40% - Accent4 2 4" xfId="555" xr:uid="{9D20BE27-3530-4AF2-9913-881D727E4796}"/>
    <cellStyle name="40% - Accent4 2 5" xfId="556" xr:uid="{3D42C551-D841-4E4F-B4CF-68ACED8F53F2}"/>
    <cellStyle name="40% - Accent4 2 6" xfId="557" xr:uid="{D5C4B03C-7741-45E9-A0DE-8D0843183749}"/>
    <cellStyle name="40% - Accent4 2 7" xfId="558" xr:uid="{46F42219-53BE-45A4-B8FA-A2A852D6C539}"/>
    <cellStyle name="40% - Accent4 2 8" xfId="559" xr:uid="{690E595B-6F07-4861-977E-B6178CA2D088}"/>
    <cellStyle name="40% - Accent4 2 9" xfId="560" xr:uid="{880C8143-662A-439C-AE06-81F640E2A975}"/>
    <cellStyle name="40% - Accent4 20" xfId="2577" xr:uid="{052620C3-FFA6-4A83-92FE-0DC6606490B7}"/>
    <cellStyle name="40% - Accent4 21" xfId="2578" xr:uid="{6BE28239-C8D4-4C2C-85E1-12CEB8282527}"/>
    <cellStyle name="40% - Accent4 22" xfId="2579" xr:uid="{70B7F395-7865-462E-A3E6-06A9CDA50B6D}"/>
    <cellStyle name="40% - Accent4 23" xfId="2580" xr:uid="{763C6AED-74A7-4E6E-AB7C-774B4E5CBED7}"/>
    <cellStyle name="40% - Accent4 24" xfId="2581" xr:uid="{604A8538-6239-41C7-8D21-CAE63B988D98}"/>
    <cellStyle name="40% - Accent4 25" xfId="2582" xr:uid="{12EFBD79-C0D7-4AB2-A737-FD6719869333}"/>
    <cellStyle name="40% - Accent4 26" xfId="2583" xr:uid="{FC89062E-5112-404E-BD9F-4FEBD9E1FFB2}"/>
    <cellStyle name="40% - Accent4 27" xfId="2584" xr:uid="{459FD215-AC3D-453C-90B4-44AE5A1ECE2F}"/>
    <cellStyle name="40% - Accent4 28" xfId="2585" xr:uid="{33AC13E2-EE78-48F4-BA3C-951631FA721F}"/>
    <cellStyle name="40% - Accent4 29" xfId="2586" xr:uid="{2CB7F66A-A4A7-434F-88DB-2AA8A2946DC4}"/>
    <cellStyle name="40% - Accent4 3" xfId="48" xr:uid="{00000000-0005-0000-0000-00002F000000}"/>
    <cellStyle name="40% - Accent4 3 2" xfId="2587" xr:uid="{1634F2BA-7939-474F-8B2B-ACEAB7D9046E}"/>
    <cellStyle name="40% - Accent4 3 2 2" xfId="7748" xr:uid="{A0213619-5F6D-4121-B205-AC29EE21796A}"/>
    <cellStyle name="40% - Accent4 3 3" xfId="2588" xr:uid="{F34B347E-228A-45C6-B5FC-756B500A9E0C}"/>
    <cellStyle name="40% - Accent4 3 4" xfId="2589" xr:uid="{3E1CD04A-A607-4056-A0AC-3C6B8ABC0410}"/>
    <cellStyle name="40% - Accent4 3 5" xfId="561" xr:uid="{D0A326A5-3EF5-414E-8861-8978C2987E86}"/>
    <cellStyle name="40% - Accent4 30" xfId="2590" xr:uid="{5E1BF0A6-11B0-42FF-8884-4BE664DC57DC}"/>
    <cellStyle name="40% - Accent4 31" xfId="2591" xr:uid="{854FBEF1-E1E4-40AF-9B89-D8DF57F0348E}"/>
    <cellStyle name="40% - Accent4 32" xfId="2592" xr:uid="{AF27679A-0E60-4F00-BC30-77D3F8114DBB}"/>
    <cellStyle name="40% - Accent4 33" xfId="2593" xr:uid="{7C4B3334-3E2A-481F-B9A0-8B9197F37C36}"/>
    <cellStyle name="40% - Accent4 34" xfId="2594" xr:uid="{8AD6FF20-890D-4DF5-BC58-2F87E48678E6}"/>
    <cellStyle name="40% - Accent4 35" xfId="2595" xr:uid="{76283763-C3D2-48BB-88D1-2DC2A641555F}"/>
    <cellStyle name="40% - Accent4 36" xfId="2596" xr:uid="{18395116-E63D-4200-AB9A-569879185183}"/>
    <cellStyle name="40% - Accent4 37" xfId="2597" xr:uid="{E100524F-97AF-4F82-B122-B034FE0BFF9B}"/>
    <cellStyle name="40% - Accent4 38" xfId="2598" xr:uid="{FB74314F-EF1A-425A-A58E-A0BF3C3E2FCE}"/>
    <cellStyle name="40% - Accent4 39" xfId="2599" xr:uid="{553C7E28-625F-48B0-89A3-42675651A6C6}"/>
    <cellStyle name="40% - Accent4 4" xfId="49" xr:uid="{00000000-0005-0000-0000-000030000000}"/>
    <cellStyle name="40% - Accent4 4 2" xfId="2600" xr:uid="{CFF8A402-5462-4AEA-83F7-45FE1EF55DA9}"/>
    <cellStyle name="40% - Accent4 4 3" xfId="2601" xr:uid="{92BE3FBC-042D-48B1-8F76-5E5515BB27CD}"/>
    <cellStyle name="40% - Accent4 4 4" xfId="562" xr:uid="{CA238F21-BE3C-4C84-9008-35AE7C8F175B}"/>
    <cellStyle name="40% - Accent4 40" xfId="2602" xr:uid="{51D09746-62A8-48C9-868F-57E5325FA403}"/>
    <cellStyle name="40% - Accent4 41" xfId="2603" xr:uid="{45CBD77E-CBD9-4AB4-AB53-04D15FB8A138}"/>
    <cellStyle name="40% - Accent4 42" xfId="2604" xr:uid="{23175E61-4288-451A-8320-E5BB92D14ACD}"/>
    <cellStyle name="40% - Accent4 43" xfId="2605" xr:uid="{588D9843-CBF7-40A6-9F4B-921118559663}"/>
    <cellStyle name="40% - Accent4 5" xfId="50" xr:uid="{00000000-0005-0000-0000-000031000000}"/>
    <cellStyle name="40% - Accent4 5 2" xfId="2606" xr:uid="{47AB6F18-4260-4705-AE04-EE8FC3600695}"/>
    <cellStyle name="40% - Accent4 5 3" xfId="2607" xr:uid="{E5CCCDC7-9FEB-46A7-B8E6-E5CEF40C1BCD}"/>
    <cellStyle name="40% - Accent4 5 4" xfId="563" xr:uid="{30FFC3EC-A1FB-4F2E-8AB8-8BCBAAD30B11}"/>
    <cellStyle name="40% - Accent4 6" xfId="564" xr:uid="{E83B334C-35C7-42F1-86C3-F2046DAEB39A}"/>
    <cellStyle name="40% - Accent4 6 2" xfId="2608" xr:uid="{52E2EC93-D663-4C25-AC38-AC89DBB213CA}"/>
    <cellStyle name="40% - Accent4 6 3" xfId="2609" xr:uid="{75371883-7C60-4888-B4A8-B24E8753E2E9}"/>
    <cellStyle name="40% - Accent4 7" xfId="565" xr:uid="{F93A34B4-3BBC-4CF3-8D98-2FD1FB955C0A}"/>
    <cellStyle name="40% - Accent4 7 2" xfId="2610" xr:uid="{0C4A34F6-4702-4666-B64B-45A9A585DE90}"/>
    <cellStyle name="40% - Accent4 7 3" xfId="2611" xr:uid="{AD716B9C-73E8-4970-A55B-9D094E94C28F}"/>
    <cellStyle name="40% - Accent4 8" xfId="566" xr:uid="{00CD13EB-2A42-43E1-A54A-ECD103026109}"/>
    <cellStyle name="40% - Accent4 8 2" xfId="2613" xr:uid="{92BDE54B-1205-4C9E-BB46-9B9B5AAE5FFE}"/>
    <cellStyle name="40% - Accent4 8 3" xfId="2614" xr:uid="{C8F4FF4B-BD63-4AA4-86F2-774070C999DA}"/>
    <cellStyle name="40% - Accent4 9" xfId="2615" xr:uid="{B48678FF-B0A2-4002-84D2-77258A0F0007}"/>
    <cellStyle name="40% - Accent4 9 2" xfId="10045" xr:uid="{DE5F702D-4C9C-41CF-9796-5275299A5B61}"/>
    <cellStyle name="40% - Accent5" xfId="51" builtinId="47" customBuiltin="1"/>
    <cellStyle name="40% - Accent5 10" xfId="2616" xr:uid="{89E02A0C-031A-4E2E-86BD-65F9D1186428}"/>
    <cellStyle name="40% - Accent5 10 2" xfId="7749" xr:uid="{76945363-7594-41FB-BA01-220FF590163E}"/>
    <cellStyle name="40% - Accent5 11" xfId="2617" xr:uid="{A6DA4318-3D31-49B4-A6A5-8B84432BB9A2}"/>
    <cellStyle name="40% - Accent5 11 2" xfId="10046" xr:uid="{65167390-EBDE-473F-8CE8-0A6EC3B6901A}"/>
    <cellStyle name="40% - Accent5 12" xfId="2618" xr:uid="{53086E6E-F722-48C5-9A52-33CFD183D14D}"/>
    <cellStyle name="40% - Accent5 13" xfId="2619" xr:uid="{407AEE4A-078F-4457-9FD3-782E9B0D30C4}"/>
    <cellStyle name="40% - Accent5 14" xfId="2620" xr:uid="{722B3E3F-00CD-4CA4-B648-A80FA0D0FD2C}"/>
    <cellStyle name="40% - Accent5 15" xfId="2621" xr:uid="{B574D58A-A03E-4203-9258-0D4A3E7D35E2}"/>
    <cellStyle name="40% - Accent5 16" xfId="2622" xr:uid="{B17AA998-475B-40CC-B557-3F6610539E1E}"/>
    <cellStyle name="40% - Accent5 17" xfId="2623" xr:uid="{CBEDD65B-517C-4C64-A755-369C17E476F8}"/>
    <cellStyle name="40% - Accent5 18" xfId="2624" xr:uid="{D6E18AFD-C161-413D-AA41-EF0B079FED09}"/>
    <cellStyle name="40% - Accent5 19" xfId="2625" xr:uid="{77C53A81-2060-4D99-81B1-8CCCD909FF12}"/>
    <cellStyle name="40% - Accent5 2" xfId="52" xr:uid="{00000000-0005-0000-0000-000033000000}"/>
    <cellStyle name="40% - Accent5 2 10" xfId="567" xr:uid="{88D7F09E-3405-4951-A9EB-3160178B8099}"/>
    <cellStyle name="40% - Accent5 2 11" xfId="568" xr:uid="{718132B7-6D52-4593-957F-C57B4512619D}"/>
    <cellStyle name="40% - Accent5 2 12" xfId="569" xr:uid="{E6A3042C-F640-48D2-BA1C-13D6F864E733}"/>
    <cellStyle name="40% - Accent5 2 13" xfId="570" xr:uid="{E92302B3-D688-490A-AE00-4D6C6FFBECBC}"/>
    <cellStyle name="40% - Accent5 2 14" xfId="571" xr:uid="{A8757E69-03EB-4F17-8CD1-A62A657E5C3D}"/>
    <cellStyle name="40% - Accent5 2 15" xfId="572" xr:uid="{36C760E5-3E69-4957-B724-304F4C19BEBB}"/>
    <cellStyle name="40% - Accent5 2 16" xfId="7750" xr:uid="{ACF0BD86-7AED-44D0-AD08-F805C3E632F9}"/>
    <cellStyle name="40% - Accent5 2 2" xfId="573" xr:uid="{78C5361F-718C-4224-9A8F-29FBC693C12C}"/>
    <cellStyle name="40% - Accent5 2 3" xfId="574" xr:uid="{8D15CDFF-2C04-4BE3-9CE5-C193B6E246BE}"/>
    <cellStyle name="40% - Accent5 2 4" xfId="575" xr:uid="{7DBFD334-8FD3-49EA-A361-768951F32D5F}"/>
    <cellStyle name="40% - Accent5 2 5" xfId="576" xr:uid="{D2FE17CF-2E51-40E5-96AF-7596D41CF767}"/>
    <cellStyle name="40% - Accent5 2 6" xfId="577" xr:uid="{8061CCF8-4402-4DFB-88E4-B43E17081F84}"/>
    <cellStyle name="40% - Accent5 2 7" xfId="578" xr:uid="{BC0ABC7C-56BE-40F5-9265-9FC6BB673ECC}"/>
    <cellStyle name="40% - Accent5 2 8" xfId="579" xr:uid="{4882D361-CA30-4671-AC14-CBBB4E1997AF}"/>
    <cellStyle name="40% - Accent5 2 9" xfId="580" xr:uid="{1CAC4FD3-A47B-4BDF-B453-AE3547028CBE}"/>
    <cellStyle name="40% - Accent5 20" xfId="2640" xr:uid="{A2E532A9-04A0-47C7-AD7C-255E4635B2C8}"/>
    <cellStyle name="40% - Accent5 21" xfId="2641" xr:uid="{64655459-9F50-4218-AC0B-200A016237B5}"/>
    <cellStyle name="40% - Accent5 22" xfId="2642" xr:uid="{41A9BE91-91E5-40B7-91D3-CB4021C10A83}"/>
    <cellStyle name="40% - Accent5 23" xfId="2643" xr:uid="{61643C19-986A-40E8-A040-738FD88D3036}"/>
    <cellStyle name="40% - Accent5 24" xfId="2644" xr:uid="{0B6E5160-DF0C-46DC-82EE-B978719B8FC3}"/>
    <cellStyle name="40% - Accent5 25" xfId="2645" xr:uid="{CB0AE4C7-CB59-4A40-850F-49CAA460BC09}"/>
    <cellStyle name="40% - Accent5 26" xfId="2646" xr:uid="{8B319930-9503-4F23-8D11-E22D34B9A2B9}"/>
    <cellStyle name="40% - Accent5 27" xfId="2647" xr:uid="{9439F14A-5C70-41F4-A9E3-BDDAF51C0517}"/>
    <cellStyle name="40% - Accent5 28" xfId="2648" xr:uid="{2766FB32-C9CA-48BE-80AB-7EF4277D394D}"/>
    <cellStyle name="40% - Accent5 29" xfId="2649" xr:uid="{87822F48-F818-4F05-BD5B-CF17D8852BD4}"/>
    <cellStyle name="40% - Accent5 3" xfId="53" xr:uid="{00000000-0005-0000-0000-000034000000}"/>
    <cellStyle name="40% - Accent5 3 2" xfId="2651" xr:uid="{01955EE2-F777-4F29-9284-83E667ADCAAB}"/>
    <cellStyle name="40% - Accent5 3 2 2" xfId="10047" xr:uid="{A27ECEE2-5ECC-46C4-87AA-EEE7F52231D7}"/>
    <cellStyle name="40% - Accent5 3 3" xfId="2652" xr:uid="{11B1C7C5-A701-4010-BDE8-9A0171CE61A5}"/>
    <cellStyle name="40% - Accent5 3 4" xfId="2653" xr:uid="{5EEC80C2-EB5C-4F27-9EF6-494BEEE975FC}"/>
    <cellStyle name="40% - Accent5 3 5" xfId="581" xr:uid="{4D90849A-8EAC-47FE-9843-415730ECE404}"/>
    <cellStyle name="40% - Accent5 30" xfId="2654" xr:uid="{25B63477-43C9-42A7-B973-C6B90850FF02}"/>
    <cellStyle name="40% - Accent5 31" xfId="2655" xr:uid="{31BFDB05-16E2-48D2-B280-B7B0C2D261AC}"/>
    <cellStyle name="40% - Accent5 32" xfId="2656" xr:uid="{3B3027FE-E4D6-48A2-9FE5-605A693A8E78}"/>
    <cellStyle name="40% - Accent5 33" xfId="2657" xr:uid="{C60EA04B-91FF-4992-8DD9-2ACADEE0319B}"/>
    <cellStyle name="40% - Accent5 34" xfId="2658" xr:uid="{FA37CA4F-E108-42DE-89A1-5F6FFA19CCD8}"/>
    <cellStyle name="40% - Accent5 35" xfId="2659" xr:uid="{4436EA03-346E-4950-97A7-B516B7AC1051}"/>
    <cellStyle name="40% - Accent5 36" xfId="2660" xr:uid="{F94E4C03-8F92-4057-9BC4-3B0D16C4228A}"/>
    <cellStyle name="40% - Accent5 37" xfId="2661" xr:uid="{2FA05543-8D17-4EB1-AD4C-DB77510C7694}"/>
    <cellStyle name="40% - Accent5 38" xfId="2662" xr:uid="{D8CB649B-FE26-413C-A5DD-B6FCAD303C0F}"/>
    <cellStyle name="40% - Accent5 39" xfId="2663" xr:uid="{34B7DB0B-3EEE-4856-8B0A-06CCF0578CD3}"/>
    <cellStyle name="40% - Accent5 4" xfId="54" xr:uid="{00000000-0005-0000-0000-000035000000}"/>
    <cellStyle name="40% - Accent5 4 2" xfId="2665" xr:uid="{B44866D2-096F-4D1B-8A6B-678C9BE5440F}"/>
    <cellStyle name="40% - Accent5 4 3" xfId="2666" xr:uid="{05CE49A2-C697-4780-961C-BB3D10989BFD}"/>
    <cellStyle name="40% - Accent5 4 4" xfId="582" xr:uid="{5C3028EF-D90C-45AC-A597-54D479231E4C}"/>
    <cellStyle name="40% - Accent5 40" xfId="2667" xr:uid="{E0E44F79-9ACB-4B66-AA8E-399F577C15C5}"/>
    <cellStyle name="40% - Accent5 41" xfId="2668" xr:uid="{7B6CBCD5-3CCB-4961-BC93-18C4FE3FF8F2}"/>
    <cellStyle name="40% - Accent5 42" xfId="2669" xr:uid="{9C02C514-2B80-467E-BE49-0FBB0DCF711F}"/>
    <cellStyle name="40% - Accent5 43" xfId="2670" xr:uid="{6FF8AB2C-1729-4D40-A072-929FAFDA91A5}"/>
    <cellStyle name="40% - Accent5 5" xfId="55" xr:uid="{00000000-0005-0000-0000-000036000000}"/>
    <cellStyle name="40% - Accent5 5 2" xfId="2672" xr:uid="{0C06DD3D-6433-4B79-8E37-DFEB4B007DD4}"/>
    <cellStyle name="40% - Accent5 5 3" xfId="2673" xr:uid="{01226553-126A-47FA-A7E8-CD18703AAFE8}"/>
    <cellStyle name="40% - Accent5 5 4" xfId="583" xr:uid="{4648B373-E135-4950-BEBF-11AD5367B202}"/>
    <cellStyle name="40% - Accent5 6" xfId="584" xr:uid="{53D8F92F-C4D7-4712-AD4B-5DC551BE4EE2}"/>
    <cellStyle name="40% - Accent5 6 2" xfId="2675" xr:uid="{E52BB001-22A5-4601-9853-F89617CD7B91}"/>
    <cellStyle name="40% - Accent5 6 3" xfId="2676" xr:uid="{A77FBCB1-5149-4C7B-BB6D-472315925EE1}"/>
    <cellStyle name="40% - Accent5 7" xfId="585" xr:uid="{BEB199F8-45BC-496C-9EB3-CB232D0FBB23}"/>
    <cellStyle name="40% - Accent5 7 2" xfId="2677" xr:uid="{A5C65E82-98D3-4359-A0F6-C08EE4E1ACD6}"/>
    <cellStyle name="40% - Accent5 7 3" xfId="2678" xr:uid="{DBAE0783-1803-4BF4-96CF-EA0DFB6848F1}"/>
    <cellStyle name="40% - Accent5 8" xfId="586" xr:uid="{24F2A5DF-01DF-4B25-A37F-3B0167FEAAE4}"/>
    <cellStyle name="40% - Accent5 8 2" xfId="2680" xr:uid="{701E1A22-885D-4DD9-B3D8-C540F42CD1AD}"/>
    <cellStyle name="40% - Accent5 8 3" xfId="2681" xr:uid="{6BB27133-6B9B-4462-A947-E460A0A3CD31}"/>
    <cellStyle name="40% - Accent5 9" xfId="2682" xr:uid="{91432941-124B-441A-9310-9CA400FE5B3A}"/>
    <cellStyle name="40% - Accent5 9 2" xfId="7751" xr:uid="{3AF31009-18F9-4A7C-9734-A6E91FAE20F1}"/>
    <cellStyle name="40% - Accent6" xfId="56" builtinId="51" customBuiltin="1"/>
    <cellStyle name="40% - Accent6 10" xfId="2683" xr:uid="{D0C4298F-CA10-45B9-9EAB-27C3ACEC3F2C}"/>
    <cellStyle name="40% - Accent6 10 2" xfId="7752" xr:uid="{AB84493A-F498-495C-B899-0F5F4AF3A680}"/>
    <cellStyle name="40% - Accent6 11" xfId="2684" xr:uid="{AC349544-7D92-42CE-8C9D-3A857D6A3CBE}"/>
    <cellStyle name="40% - Accent6 11 2" xfId="7753" xr:uid="{FB3442C4-64C4-4D1D-994E-D06E80B940CD}"/>
    <cellStyle name="40% - Accent6 12" xfId="2685" xr:uid="{4D0EADFC-B446-4F5D-BC9B-93F95790C8D1}"/>
    <cellStyle name="40% - Accent6 13" xfId="2686" xr:uid="{E9CB25DA-DEB2-411B-8692-A72ACBE31816}"/>
    <cellStyle name="40% - Accent6 14" xfId="2687" xr:uid="{828CF7E8-1422-4339-83F7-136D044E3BD5}"/>
    <cellStyle name="40% - Accent6 15" xfId="2688" xr:uid="{629ECDBD-E51D-49EC-88A4-0CE009442AE6}"/>
    <cellStyle name="40% - Accent6 16" xfId="2689" xr:uid="{5015EA1A-54C2-48D3-B8DB-FB34B7D6510A}"/>
    <cellStyle name="40% - Accent6 17" xfId="2690" xr:uid="{07D01B11-2601-48DA-963D-7C5FFEE20C9B}"/>
    <cellStyle name="40% - Accent6 18" xfId="2691" xr:uid="{3A71361A-35A3-4A9D-B6FF-2679E545CE84}"/>
    <cellStyle name="40% - Accent6 19" xfId="2692" xr:uid="{863D25F8-E5D1-4316-8914-033B7D015413}"/>
    <cellStyle name="40% - Accent6 2" xfId="57" xr:uid="{00000000-0005-0000-0000-000038000000}"/>
    <cellStyle name="40% - Accent6 2 10" xfId="587" xr:uid="{8801602E-FFF1-47BE-81D5-FB1F78417304}"/>
    <cellStyle name="40% - Accent6 2 11" xfId="588" xr:uid="{5DE37353-B6C9-452D-8777-DFF4350E06BD}"/>
    <cellStyle name="40% - Accent6 2 12" xfId="589" xr:uid="{070053E8-B8AD-462B-9245-0BAE63867774}"/>
    <cellStyle name="40% - Accent6 2 13" xfId="590" xr:uid="{5DE3E975-62D0-4C9F-8A7B-C14150643D09}"/>
    <cellStyle name="40% - Accent6 2 14" xfId="591" xr:uid="{DCB6C70F-6B59-41BD-A70F-F508FA59A8B1}"/>
    <cellStyle name="40% - Accent6 2 15" xfId="592" xr:uid="{2F72569F-5BD7-423D-9C8B-07B8060F93B2}"/>
    <cellStyle name="40% - Accent6 2 16" xfId="10048" xr:uid="{10A75826-E4C0-4D6E-83CA-C88BBD2A33FD}"/>
    <cellStyle name="40% - Accent6 2 2" xfId="593" xr:uid="{CF830560-ADF6-4522-931D-A80037E666FB}"/>
    <cellStyle name="40% - Accent6 2 3" xfId="594" xr:uid="{472029F0-938C-48DB-9CB1-3A4DA525AFA2}"/>
    <cellStyle name="40% - Accent6 2 4" xfId="595" xr:uid="{9B4DEB7A-F596-46C6-9ADA-0365B2C49432}"/>
    <cellStyle name="40% - Accent6 2 5" xfId="596" xr:uid="{760186E2-A238-4452-93A8-44572DAE06A5}"/>
    <cellStyle name="40% - Accent6 2 6" xfId="597" xr:uid="{58AF3957-B624-4807-BE76-6EAE37175A14}"/>
    <cellStyle name="40% - Accent6 2 7" xfId="598" xr:uid="{0CF50C1E-6616-4D29-88A9-1C63B1A4DB28}"/>
    <cellStyle name="40% - Accent6 2 8" xfId="599" xr:uid="{D46113A1-D75C-49F0-B3FF-C141B4F6B653}"/>
    <cellStyle name="40% - Accent6 2 9" xfId="600" xr:uid="{A4763BDA-FB5E-41D0-907F-C2938D920F15}"/>
    <cellStyle name="40% - Accent6 20" xfId="2707" xr:uid="{7A9ABBF5-0FEC-49C2-9A6F-0F2AD620BDEC}"/>
    <cellStyle name="40% - Accent6 21" xfId="2708" xr:uid="{56B1208E-56C7-454B-B9EC-2A87F6E168D6}"/>
    <cellStyle name="40% - Accent6 22" xfId="2709" xr:uid="{C4512FA7-F9DA-41F1-958A-4651BF858FF2}"/>
    <cellStyle name="40% - Accent6 23" xfId="2710" xr:uid="{B180A8E1-9481-4B7C-9453-52D9AB93A742}"/>
    <cellStyle name="40% - Accent6 24" xfId="2711" xr:uid="{B5758409-3D93-4F01-98CD-F9D8C1ADCA15}"/>
    <cellStyle name="40% - Accent6 25" xfId="2712" xr:uid="{1788AF75-5CCF-4936-B8A8-25CAF481D327}"/>
    <cellStyle name="40% - Accent6 26" xfId="2713" xr:uid="{F643F160-3F3E-415E-B572-6D196A84AA93}"/>
    <cellStyle name="40% - Accent6 27" xfId="2714" xr:uid="{A06371AE-DA3E-4041-8FF1-28151DBFADB6}"/>
    <cellStyle name="40% - Accent6 28" xfId="2715" xr:uid="{1CB1E83D-9ABF-41A1-B624-5BD28D3830C7}"/>
    <cellStyle name="40% - Accent6 29" xfId="2716" xr:uid="{D75E45F1-1151-4712-BB44-1C4B6A4007B2}"/>
    <cellStyle name="40% - Accent6 3" xfId="58" xr:uid="{00000000-0005-0000-0000-000039000000}"/>
    <cellStyle name="40% - Accent6 3 2" xfId="2718" xr:uid="{27F043C7-35CD-4310-8BAF-F1FACCD5E637}"/>
    <cellStyle name="40% - Accent6 3 2 2" xfId="10049" xr:uid="{8160287F-BA27-4CDA-9AD7-11CD12A89A71}"/>
    <cellStyle name="40% - Accent6 3 3" xfId="2719" xr:uid="{4D8D1E0A-E5DB-4BEF-92DB-50106F3ABD2C}"/>
    <cellStyle name="40% - Accent6 3 4" xfId="2720" xr:uid="{71BE5D1E-A55A-421A-8725-60D0F3A94D2F}"/>
    <cellStyle name="40% - Accent6 3 5" xfId="601" xr:uid="{E4F9E9B2-F01D-4FB9-A3EB-A2DF75A5B640}"/>
    <cellStyle name="40% - Accent6 30" xfId="2721" xr:uid="{3642951A-18B8-4009-BD32-32254EA3E52D}"/>
    <cellStyle name="40% - Accent6 31" xfId="2722" xr:uid="{17DE7888-9980-4A0E-BE5C-57877B664784}"/>
    <cellStyle name="40% - Accent6 32" xfId="2723" xr:uid="{FA5088AE-53E4-4A8A-93A5-4D559057437A}"/>
    <cellStyle name="40% - Accent6 33" xfId="2724" xr:uid="{D7B5CA02-EEDD-40A4-9A4C-5BA30117215D}"/>
    <cellStyle name="40% - Accent6 34" xfId="2725" xr:uid="{10A00AC6-04A4-4EDE-B5D4-FFBF0883FBF3}"/>
    <cellStyle name="40% - Accent6 35" xfId="2726" xr:uid="{65A23518-4DA1-4A4A-BD3E-761930149848}"/>
    <cellStyle name="40% - Accent6 36" xfId="2727" xr:uid="{E18B9FB7-26B7-4571-8B74-BE46BFB23358}"/>
    <cellStyle name="40% - Accent6 37" xfId="2728" xr:uid="{CE7B9126-FCBB-4F50-8036-8B887BE13F6D}"/>
    <cellStyle name="40% - Accent6 38" xfId="2729" xr:uid="{29B7D0E4-58B0-45C7-9636-AE05AFF65E20}"/>
    <cellStyle name="40% - Accent6 39" xfId="2730" xr:uid="{4CA73C07-FB50-4588-91B4-6C8278907052}"/>
    <cellStyle name="40% - Accent6 4" xfId="59" xr:uid="{00000000-0005-0000-0000-00003A000000}"/>
    <cellStyle name="40% - Accent6 4 2" xfId="2732" xr:uid="{0E6E2E71-19ED-4B56-99A4-E1203C4BBECF}"/>
    <cellStyle name="40% - Accent6 4 3" xfId="2733" xr:uid="{2CC6309D-0688-4C5C-8DBB-D1585CE1E61E}"/>
    <cellStyle name="40% - Accent6 4 4" xfId="602" xr:uid="{C957F010-5C0B-4AA0-9E88-EB7D910FF7B0}"/>
    <cellStyle name="40% - Accent6 40" xfId="2734" xr:uid="{C8DD848F-961C-4E43-8E05-C2A003A36C7B}"/>
    <cellStyle name="40% - Accent6 41" xfId="2735" xr:uid="{4CD63E4F-2B7A-4ADD-A3C4-FCD087478278}"/>
    <cellStyle name="40% - Accent6 42" xfId="2736" xr:uid="{87BC5A67-5461-40C6-87E6-2BF1562A12BE}"/>
    <cellStyle name="40% - Accent6 43" xfId="2737" xr:uid="{886793EE-4ECA-4AA0-8C77-6D115D86C51C}"/>
    <cellStyle name="40% - Accent6 5" xfId="60" xr:uid="{00000000-0005-0000-0000-00003B000000}"/>
    <cellStyle name="40% - Accent6 5 2" xfId="2739" xr:uid="{7C9641C4-6A0B-431B-8405-52ABF21C9001}"/>
    <cellStyle name="40% - Accent6 5 3" xfId="2740" xr:uid="{14291357-BE51-4CE5-8DD4-5834D1F38CFF}"/>
    <cellStyle name="40% - Accent6 5 4" xfId="603" xr:uid="{05078F51-FA2A-4C10-9BD0-74A962F4CAFB}"/>
    <cellStyle name="40% - Accent6 6" xfId="604" xr:uid="{1F088ABD-F967-4587-A5A2-B06AD342F82E}"/>
    <cellStyle name="40% - Accent6 6 2" xfId="2742" xr:uid="{72172693-24CE-48AB-8381-2D44E388D1AD}"/>
    <cellStyle name="40% - Accent6 6 3" xfId="2743" xr:uid="{74125DFE-9B90-4504-A170-87347DE723BA}"/>
    <cellStyle name="40% - Accent6 7" xfId="605" xr:uid="{B8D17EEF-5A8C-4914-9BBB-B7994D98B86E}"/>
    <cellStyle name="40% - Accent6 7 2" xfId="2745" xr:uid="{B9E7A928-02E4-4459-807A-E757AC6D064F}"/>
    <cellStyle name="40% - Accent6 7 3" xfId="2746" xr:uid="{837D1D23-6774-4086-BC28-09BC317DD8AB}"/>
    <cellStyle name="40% - Accent6 8" xfId="606" xr:uid="{ECB34DA7-9A8C-4280-87D6-360BCA5086BB}"/>
    <cellStyle name="40% - Accent6 8 2" xfId="2748" xr:uid="{322A1031-F4FB-48E3-A6CA-0993F03E60B2}"/>
    <cellStyle name="40% - Accent6 8 3" xfId="2749" xr:uid="{A8895C0E-EDF5-4346-88AA-C8ACFC20B717}"/>
    <cellStyle name="40% - Accent6 9" xfId="2750" xr:uid="{6E72E9E8-B71A-4E1C-9AA6-8CD83D5D399E}"/>
    <cellStyle name="40% - Accent6 9 2" xfId="7754" xr:uid="{A1C4394E-4F2A-4CB1-AD3E-F3E81D73455E}"/>
    <cellStyle name="40% - Akzent1" xfId="2751" xr:uid="{5D4A3E07-845A-4A76-A32A-EFE5775D397E}"/>
    <cellStyle name="40% - Akzent2" xfId="2752" xr:uid="{52246992-4D18-4321-BDEF-28324764D467}"/>
    <cellStyle name="40% - Akzent3" xfId="2753" xr:uid="{67CD6527-E270-43B4-911F-E6046D4FD32A}"/>
    <cellStyle name="40% - Akzent4" xfId="2754" xr:uid="{B1947B17-7425-48DA-BD77-778A8731FB33}"/>
    <cellStyle name="40% - Akzent5" xfId="2755" xr:uid="{32E02D6A-8B5B-4005-A0B5-593375D54AA9}"/>
    <cellStyle name="40% - Akzent6" xfId="2756" xr:uid="{C46812FB-625B-4C12-8ED4-3F1127EA77C2}"/>
    <cellStyle name="5x indented GHG Textfiels" xfId="61" xr:uid="{00000000-0005-0000-0000-00003C000000}"/>
    <cellStyle name="5x indented GHG Textfiels 2" xfId="6656" xr:uid="{9F2F72A7-9E72-4B18-9D67-AD18535C9CD7}"/>
    <cellStyle name="5x indented GHG Textfiels 3" xfId="6655" xr:uid="{F2934D72-C0E4-413A-93CB-4F583CCBEEE5}"/>
    <cellStyle name="60% - Accent1" xfId="62" builtinId="32" customBuiltin="1"/>
    <cellStyle name="60% - Accent1 10" xfId="2757" xr:uid="{BE751096-7468-4420-BFE6-63CA2EA514D7}"/>
    <cellStyle name="60% - Accent1 11" xfId="2758" xr:uid="{BE6178DB-DB08-4FA5-8998-4672F450B6D4}"/>
    <cellStyle name="60% - Accent1 12" xfId="2759" xr:uid="{B9D588FB-6B30-454F-866E-18B19903F4D6}"/>
    <cellStyle name="60% - Accent1 13" xfId="2760" xr:uid="{26A68407-E10F-4BC1-B48D-BEA90E56AA52}"/>
    <cellStyle name="60% - Accent1 14" xfId="2761" xr:uid="{980795A7-9C2D-475F-824E-0E0B43A204F5}"/>
    <cellStyle name="60% - Accent1 15" xfId="2762" xr:uid="{FB48EFE2-FDD9-477D-A8F6-245717DD0BCA}"/>
    <cellStyle name="60% - Accent1 16" xfId="2763" xr:uid="{3D1F7147-41CC-44C6-BDC7-6636C6B51B17}"/>
    <cellStyle name="60% - Accent1 17" xfId="2764" xr:uid="{F89F59FF-7A75-4E76-90FA-6436B0C440AF}"/>
    <cellStyle name="60% - Accent1 18" xfId="2765" xr:uid="{2A55519E-C8F1-4FB1-849B-44A6E9EE9689}"/>
    <cellStyle name="60% - Accent1 19" xfId="2766" xr:uid="{27DEC05B-821A-4479-BA9A-A1B370315293}"/>
    <cellStyle name="60% - Accent1 2" xfId="63" xr:uid="{00000000-0005-0000-0000-00003E000000}"/>
    <cellStyle name="60% - Accent1 2 10" xfId="607" xr:uid="{AF49EC15-9A3F-45B8-B1E3-3529D3E57534}"/>
    <cellStyle name="60% - Accent1 2 11" xfId="2767" xr:uid="{0C17B271-C7F3-43D2-8A0F-D70FD0CE3A25}"/>
    <cellStyle name="60% - Accent1 2 12" xfId="1920" xr:uid="{1894A1BA-30AD-469C-BA15-7EAE8CB727E1}"/>
    <cellStyle name="60% - Accent1 2 2" xfId="608" xr:uid="{D59D79CE-3638-41B0-8C31-F9DA9B5344F3}"/>
    <cellStyle name="60% - Accent1 2 3" xfId="609" xr:uid="{55C6678D-F33F-487E-BAB8-0D9E31E07C4B}"/>
    <cellStyle name="60% - Accent1 2 4" xfId="610" xr:uid="{78F0A084-C58F-497B-A97B-DDF3C09DA358}"/>
    <cellStyle name="60% - Accent1 2 5" xfId="611" xr:uid="{B19CD1D6-E61F-419B-B056-8FF3EAA440ED}"/>
    <cellStyle name="60% - Accent1 2 6" xfId="612" xr:uid="{58FEE74F-4EA6-4277-8C19-2A9863C5BEE9}"/>
    <cellStyle name="60% - Accent1 2 7" xfId="613" xr:uid="{5CDFD3E8-A976-452E-9F60-76D07E7B9964}"/>
    <cellStyle name="60% - Accent1 2 8" xfId="614" xr:uid="{BFEBABD8-786E-4F4D-8D5B-6FA33E302885}"/>
    <cellStyle name="60% - Accent1 2 9" xfId="615" xr:uid="{79151B53-82A4-4C96-B755-CFD099F98F7C}"/>
    <cellStyle name="60% - Accent1 20" xfId="2777" xr:uid="{FE638FD0-7488-48DB-9AA6-66A4DAF8141F}"/>
    <cellStyle name="60% - Accent1 21" xfId="2778" xr:uid="{DFD553C8-DE68-46E7-9AEF-29AE3780DCF7}"/>
    <cellStyle name="60% - Accent1 22" xfId="2779" xr:uid="{4EF6681C-EE35-4A41-9AFA-6558B195EFE2}"/>
    <cellStyle name="60% - Accent1 23" xfId="2780" xr:uid="{1BEDB3E0-FE69-4864-89C8-7E88E195DBD2}"/>
    <cellStyle name="60% - Accent1 24" xfId="2781" xr:uid="{5643A92D-2A4F-42B7-A448-C9C26B5FD435}"/>
    <cellStyle name="60% - Accent1 25" xfId="2782" xr:uid="{983249B7-1F79-493A-9563-D64F8F662330}"/>
    <cellStyle name="60% - Accent1 26" xfId="2783" xr:uid="{FE354E55-18A7-4688-BA39-9708F1EF4A86}"/>
    <cellStyle name="60% - Accent1 27" xfId="2784" xr:uid="{CD339E52-4F78-416D-ADA5-EF8A0E063CE5}"/>
    <cellStyle name="60% - Accent1 28" xfId="2785" xr:uid="{94277078-DD5F-4715-BC34-4E17E30B986E}"/>
    <cellStyle name="60% - Accent1 29" xfId="2786" xr:uid="{6F3596C1-2249-4593-B8F8-56639B82D3FA}"/>
    <cellStyle name="60% - Accent1 3" xfId="64" xr:uid="{00000000-0005-0000-0000-00003F000000}"/>
    <cellStyle name="60% - Accent1 3 2" xfId="2788" xr:uid="{FE6F13CB-6173-49AF-9C1F-46AAD97FDC3C}"/>
    <cellStyle name="60% - Accent1 3 2 2" xfId="7755" xr:uid="{0799CB14-42F4-42EE-A84F-D197BC88FD29}"/>
    <cellStyle name="60% - Accent1 3 3" xfId="2789" xr:uid="{DBC3F086-862F-4888-ABCC-C9F9DC0F4AFC}"/>
    <cellStyle name="60% - Accent1 3 4" xfId="2790" xr:uid="{1E0B865C-3D70-4E0C-BDAD-540EF54A0515}"/>
    <cellStyle name="60% - Accent1 3 5" xfId="616" xr:uid="{10914305-FAAC-4A94-818A-DC91B9D2893B}"/>
    <cellStyle name="60% - Accent1 30" xfId="2791" xr:uid="{201FF45B-61BA-4659-9A97-D264EB99EEEB}"/>
    <cellStyle name="60% - Accent1 31" xfId="2792" xr:uid="{AC2F502C-CBC8-42EC-A750-BCDF728701E9}"/>
    <cellStyle name="60% - Accent1 32" xfId="2793" xr:uid="{CDF3B055-31D5-40F2-B242-BC1C711B8FB2}"/>
    <cellStyle name="60% - Accent1 33" xfId="2794" xr:uid="{DD3CFF17-0DE0-46DF-9583-1C0C282692A1}"/>
    <cellStyle name="60% - Accent1 34" xfId="2795" xr:uid="{C6CDD5D2-9787-4C35-93A7-D9E7A39D3E43}"/>
    <cellStyle name="60% - Accent1 35" xfId="2796" xr:uid="{777030BC-D4B9-4320-8822-5A96785A24FC}"/>
    <cellStyle name="60% - Accent1 36" xfId="2797" xr:uid="{3A527610-15E0-4B84-A7B1-0BD6BB281B4D}"/>
    <cellStyle name="60% - Accent1 37" xfId="2798" xr:uid="{5A065443-15A3-44D8-A52F-B45B95C01B3C}"/>
    <cellStyle name="60% - Accent1 38" xfId="2799" xr:uid="{434684BF-73B3-4068-9C14-C241AAD08512}"/>
    <cellStyle name="60% - Accent1 39" xfId="2800" xr:uid="{1DF9C10D-D95E-4B74-82CE-6A98105E175F}"/>
    <cellStyle name="60% - Accent1 4" xfId="65" xr:uid="{00000000-0005-0000-0000-000040000000}"/>
    <cellStyle name="60% - Accent1 4 2" xfId="7756" xr:uid="{22AF9AD1-4610-42D5-B6BE-C0472CC86439}"/>
    <cellStyle name="60% - Accent1 40" xfId="2801" xr:uid="{15163A8B-31F3-4763-8C44-ECF4CB6D55E5}"/>
    <cellStyle name="60% - Accent1 41" xfId="2802" xr:uid="{2CBD286D-687E-4693-9C28-46BBBCCA435F}"/>
    <cellStyle name="60% - Accent1 42" xfId="2803" xr:uid="{88F9DE3D-C37A-4BF7-B424-665B7B77BD28}"/>
    <cellStyle name="60% - Accent1 43" xfId="2804" xr:uid="{A3954AC3-34F3-4098-A59E-3257A2B6FEDA}"/>
    <cellStyle name="60% - Accent1 44" xfId="39501" xr:uid="{D49C1EA4-9B91-455D-A1B4-A85F5E21D665}"/>
    <cellStyle name="60% - Accent1 5" xfId="66" xr:uid="{00000000-0005-0000-0000-000041000000}"/>
    <cellStyle name="60% - Accent1 5 2" xfId="7757" xr:uid="{AE65AB49-2F9B-4FC6-8A6F-E6A8F2BB29AF}"/>
    <cellStyle name="60% - Accent1 6" xfId="2805" xr:uid="{57CD913B-CCE7-407C-AE20-C64E82A1126E}"/>
    <cellStyle name="60% - Accent1 6 2" xfId="7758" xr:uid="{7DBE9025-52EA-47EE-88B9-7258ECEA82AC}"/>
    <cellStyle name="60% - Accent1 7" xfId="2806" xr:uid="{0C867708-63B9-4C47-96FA-0AB7BDC713BC}"/>
    <cellStyle name="60% - Accent1 8" xfId="2807" xr:uid="{382D48D4-AD11-457D-9816-4D7AAC889628}"/>
    <cellStyle name="60% - Accent1 9" xfId="2808" xr:uid="{DDF731C7-6D25-4E0C-92A4-68A7FB63B87E}"/>
    <cellStyle name="60% - Accent2" xfId="67" builtinId="36" customBuiltin="1"/>
    <cellStyle name="60% - Accent2 10" xfId="2809" xr:uid="{37652746-CDB6-4E34-94DA-A3236FE8A785}"/>
    <cellStyle name="60% - Accent2 11" xfId="2810" xr:uid="{FAB77761-6258-4752-AC83-48B46A8999D2}"/>
    <cellStyle name="60% - Accent2 12" xfId="2811" xr:uid="{CE2B1FB3-8D2C-45CD-AA29-526DAECCEF39}"/>
    <cellStyle name="60% - Accent2 13" xfId="2812" xr:uid="{01068EE8-9323-4EAC-AB30-48195DFE2F9D}"/>
    <cellStyle name="60% - Accent2 14" xfId="2813" xr:uid="{1E78051C-2AAE-41F3-BB64-CE7C986EACDB}"/>
    <cellStyle name="60% - Accent2 15" xfId="2814" xr:uid="{B74D9121-8F6D-49B9-AEF9-A3CBAC329047}"/>
    <cellStyle name="60% - Accent2 16" xfId="2815" xr:uid="{70C76883-EBAF-4DC5-984A-59E038F81420}"/>
    <cellStyle name="60% - Accent2 17" xfId="2816" xr:uid="{336905B9-2D22-422A-B9A7-915C69CE4EE7}"/>
    <cellStyle name="60% - Accent2 18" xfId="2817" xr:uid="{9BD58946-37A7-4D40-B3FD-9C0E9EE0A088}"/>
    <cellStyle name="60% - Accent2 19" xfId="2818" xr:uid="{273C8AAD-416F-4C8D-B9BE-FC4FB2D7772D}"/>
    <cellStyle name="60% - Accent2 2" xfId="68" xr:uid="{00000000-0005-0000-0000-000043000000}"/>
    <cellStyle name="60% - Accent2 2 10" xfId="617" xr:uid="{A17CDDFA-4B64-4E9D-878F-35789E2D8FCC}"/>
    <cellStyle name="60% - Accent2 2 11" xfId="2819" xr:uid="{C22D0646-387D-4A95-9392-71E422DE268C}"/>
    <cellStyle name="60% - Accent2 2 12" xfId="1921" xr:uid="{2AF1495F-843D-421D-A0D2-64F79A9C9489}"/>
    <cellStyle name="60% - Accent2 2 2" xfId="618" xr:uid="{55455745-AB71-47BB-9C83-551693F8C989}"/>
    <cellStyle name="60% - Accent2 2 3" xfId="619" xr:uid="{C4BB5FB9-1357-4ADC-BA90-8AFBF899AAEF}"/>
    <cellStyle name="60% - Accent2 2 4" xfId="620" xr:uid="{ED6407D3-EBBC-4EF9-AD60-7DC6A60E0A91}"/>
    <cellStyle name="60% - Accent2 2 5" xfId="621" xr:uid="{50BF7899-3B38-4C1A-A857-E4353A715B8F}"/>
    <cellStyle name="60% - Accent2 2 6" xfId="622" xr:uid="{197B3937-86D1-4681-B383-25363A48B534}"/>
    <cellStyle name="60% - Accent2 2 7" xfId="623" xr:uid="{C6E6174B-EB6A-43CA-B985-9AE391B47019}"/>
    <cellStyle name="60% - Accent2 2 8" xfId="624" xr:uid="{9402BAF0-CC7E-459F-A10C-28352DBFB728}"/>
    <cellStyle name="60% - Accent2 2 9" xfId="625" xr:uid="{D0670D2C-8EF7-4E62-BB33-1DF5EBC28952}"/>
    <cellStyle name="60% - Accent2 20" xfId="2828" xr:uid="{3AC6875C-2928-4D80-A898-D7BA0F764800}"/>
    <cellStyle name="60% - Accent2 21" xfId="2829" xr:uid="{1CB8B687-9D99-4050-95B9-0AF237A7F194}"/>
    <cellStyle name="60% - Accent2 22" xfId="2830" xr:uid="{E0AD37A3-FB01-4616-91AB-E6AF0931762A}"/>
    <cellStyle name="60% - Accent2 23" xfId="2831" xr:uid="{520D8785-D74F-4A61-869E-524CF06B92D6}"/>
    <cellStyle name="60% - Accent2 24" xfId="2832" xr:uid="{7B380135-ACDA-417C-A51A-44A8FC0864D8}"/>
    <cellStyle name="60% - Accent2 25" xfId="2833" xr:uid="{74874ADD-CB91-4DD3-B9E7-2B330AB0E650}"/>
    <cellStyle name="60% - Accent2 26" xfId="2834" xr:uid="{FAFC9BE5-08B2-4620-88F9-7553CD799F9B}"/>
    <cellStyle name="60% - Accent2 27" xfId="2835" xr:uid="{0CDAF58B-015F-47C6-9995-B506EB241CEF}"/>
    <cellStyle name="60% - Accent2 28" xfId="2836" xr:uid="{3BF695A0-99BD-4878-9C78-2C536073C993}"/>
    <cellStyle name="60% - Accent2 29" xfId="2837" xr:uid="{634DB26F-67F3-405A-B19A-7C91C6A5CE79}"/>
    <cellStyle name="60% - Accent2 3" xfId="69" xr:uid="{00000000-0005-0000-0000-000044000000}"/>
    <cellStyle name="60% - Accent2 3 2" xfId="2839" xr:uid="{9367E73A-2351-4F37-AA42-9296D7F005E9}"/>
    <cellStyle name="60% - Accent2 3 2 2" xfId="10050" xr:uid="{6AC08D7E-2232-43FB-8B67-4A530B0F034E}"/>
    <cellStyle name="60% - Accent2 3 3" xfId="2840" xr:uid="{747C3347-87F5-4DF8-8913-53B02F01DDA4}"/>
    <cellStyle name="60% - Accent2 3 4" xfId="2841" xr:uid="{1E968424-4C96-4878-B052-748AFCA640EB}"/>
    <cellStyle name="60% - Accent2 3 5" xfId="626" xr:uid="{A7F5E0E7-FE21-43D1-85F6-FD70D6331E0B}"/>
    <cellStyle name="60% - Accent2 30" xfId="2842" xr:uid="{83479DF6-1D1B-4CF8-83F2-97ED6E7F9F12}"/>
    <cellStyle name="60% - Accent2 31" xfId="2843" xr:uid="{A668172E-4856-44EF-ADDA-40AA36FCA405}"/>
    <cellStyle name="60% - Accent2 32" xfId="2844" xr:uid="{112CFDAB-1ACA-41BB-BDE9-9242BD58562B}"/>
    <cellStyle name="60% - Accent2 33" xfId="2845" xr:uid="{9AD4C1CA-715B-4762-BD93-D410B599C13C}"/>
    <cellStyle name="60% - Accent2 34" xfId="2846" xr:uid="{4339D336-3EEF-429F-B138-97F07D083A90}"/>
    <cellStyle name="60% - Accent2 35" xfId="2847" xr:uid="{861A02A7-81B2-4B81-B350-858DA856754B}"/>
    <cellStyle name="60% - Accent2 36" xfId="2848" xr:uid="{FA396C40-F412-4929-9C11-4135A71402B7}"/>
    <cellStyle name="60% - Accent2 37" xfId="2849" xr:uid="{1133873A-D7D3-41A8-9EAE-AC6C7579B184}"/>
    <cellStyle name="60% - Accent2 38" xfId="2850" xr:uid="{4DDA7B9A-D6D5-4670-9AE2-7C9EB7811678}"/>
    <cellStyle name="60% - Accent2 39" xfId="2851" xr:uid="{EE97BC12-53DA-4B39-8D33-A31D08DFF093}"/>
    <cellStyle name="60% - Accent2 4" xfId="70" xr:uid="{00000000-0005-0000-0000-000045000000}"/>
    <cellStyle name="60% - Accent2 4 2" xfId="7759" xr:uid="{775DB558-9F9E-4135-9C0A-B47439AD3B03}"/>
    <cellStyle name="60% - Accent2 40" xfId="2852" xr:uid="{1D3FADC1-6931-4399-A297-EE13A9EA2A80}"/>
    <cellStyle name="60% - Accent2 41" xfId="2853" xr:uid="{4ACD643B-38A2-47BA-94F6-F73ADE85C7B3}"/>
    <cellStyle name="60% - Accent2 42" xfId="2854" xr:uid="{8E08AB9D-A2E1-4195-87D5-69EB9490EE4D}"/>
    <cellStyle name="60% - Accent2 43" xfId="2855" xr:uid="{3C4763FB-5804-4BCD-A604-C2F93C2ED0CE}"/>
    <cellStyle name="60% - Accent2 44" xfId="39502" xr:uid="{E0C2B4CE-49A8-433A-9F35-61923A4EA199}"/>
    <cellStyle name="60% - Accent2 5" xfId="71" xr:uid="{00000000-0005-0000-0000-000046000000}"/>
    <cellStyle name="60% - Accent2 5 2" xfId="7760" xr:uid="{9C7A463B-699C-4209-B243-46B5B9E0607D}"/>
    <cellStyle name="60% - Accent2 6" xfId="2856" xr:uid="{6A9A24BA-03DC-4B0F-BFA5-F2A7774032CC}"/>
    <cellStyle name="60% - Accent2 6 2" xfId="7761" xr:uid="{B67F1774-C323-4A3A-92EF-BA70109833D6}"/>
    <cellStyle name="60% - Accent2 7" xfId="2857" xr:uid="{7F8E08E6-36C6-4EBE-92F9-8F1694810794}"/>
    <cellStyle name="60% - Accent2 8" xfId="2858" xr:uid="{102DD8FB-8FFC-4BA5-894C-2B934BF8E9AA}"/>
    <cellStyle name="60% - Accent2 9" xfId="2859" xr:uid="{237E7DE5-094B-4B77-8E0C-627A1B2A6C22}"/>
    <cellStyle name="60% - Accent3" xfId="72" builtinId="40" customBuiltin="1"/>
    <cellStyle name="60% - Accent3 10" xfId="2860" xr:uid="{D4CCD118-FBE6-42E2-AE88-9C200F478081}"/>
    <cellStyle name="60% - Accent3 11" xfId="2861" xr:uid="{05A18F65-340D-4FF7-B376-CBE4CDD20579}"/>
    <cellStyle name="60% - Accent3 12" xfId="2862" xr:uid="{A29727AE-10AF-4801-AC17-0D02DF21E3BD}"/>
    <cellStyle name="60% - Accent3 13" xfId="2863" xr:uid="{F0CE5D87-A45E-4E7F-B1D6-AA43BA5637D0}"/>
    <cellStyle name="60% - Accent3 14" xfId="2864" xr:uid="{BF130AF2-3636-473D-A6F9-6FB50870DB39}"/>
    <cellStyle name="60% - Accent3 15" xfId="2865" xr:uid="{C2C2ABE9-77A6-492A-BB59-376EB8740C3D}"/>
    <cellStyle name="60% - Accent3 16" xfId="2866" xr:uid="{97C58184-6F6E-4390-ADCC-B3FBF30B8520}"/>
    <cellStyle name="60% - Accent3 17" xfId="2867" xr:uid="{44695C9F-7BE4-4853-A03D-C7C57F88ED7F}"/>
    <cellStyle name="60% - Accent3 18" xfId="2868" xr:uid="{FE40076F-4D28-4483-A1EF-8CB8CA3FE0A5}"/>
    <cellStyle name="60% - Accent3 19" xfId="2869" xr:uid="{3B2F998E-FAAC-4D36-BD0D-93703B59B010}"/>
    <cellStyle name="60% - Accent3 2" xfId="73" xr:uid="{00000000-0005-0000-0000-000048000000}"/>
    <cellStyle name="60% - Accent3 2 10" xfId="627" xr:uid="{E02CB074-FBC2-413E-ABF5-0CB0C088334F}"/>
    <cellStyle name="60% - Accent3 2 11" xfId="2870" xr:uid="{CA5596DA-0408-415A-BF55-A8DF235CCC60}"/>
    <cellStyle name="60% - Accent3 2 12" xfId="1922" xr:uid="{EF1E0C98-7FAC-4FDA-A51F-7B8BD6F6DEDA}"/>
    <cellStyle name="60% - Accent3 2 2" xfId="628" xr:uid="{DE9D5216-CC88-43BD-8144-00C4F2043078}"/>
    <cellStyle name="60% - Accent3 2 3" xfId="629" xr:uid="{33543786-66F1-495A-925B-52B5659C47E6}"/>
    <cellStyle name="60% - Accent3 2 4" xfId="630" xr:uid="{69EFA2B6-457B-48E7-ACEB-93DFD5509C53}"/>
    <cellStyle name="60% - Accent3 2 5" xfId="631" xr:uid="{2A0F45D2-597B-4C83-87D6-ABDE6A47ECF8}"/>
    <cellStyle name="60% - Accent3 2 6" xfId="632" xr:uid="{9AE4417F-F4FD-4162-B204-D340993634E5}"/>
    <cellStyle name="60% - Accent3 2 7" xfId="633" xr:uid="{59451552-5D6C-4D73-9B0A-E4511CF13DC3}"/>
    <cellStyle name="60% - Accent3 2 8" xfId="634" xr:uid="{889943FA-7F33-42F2-A0EF-0657340DCDB6}"/>
    <cellStyle name="60% - Accent3 2 9" xfId="635" xr:uid="{3C7486D9-435F-4F63-AFFE-504C6AEC0E01}"/>
    <cellStyle name="60% - Accent3 20" xfId="2877" xr:uid="{8C9A8A14-10E3-4B62-9F71-BB3FE3969EF8}"/>
    <cellStyle name="60% - Accent3 21" xfId="2878" xr:uid="{8C33FDE6-18E3-483A-8E81-66F196458C05}"/>
    <cellStyle name="60% - Accent3 22" xfId="2879" xr:uid="{4AEA3ED7-B60D-4D5B-B6D5-79CD65AD44EE}"/>
    <cellStyle name="60% - Accent3 23" xfId="2880" xr:uid="{9843E0AB-8549-414C-B162-AAE4B93D5002}"/>
    <cellStyle name="60% - Accent3 24" xfId="2881" xr:uid="{8A08F093-F7C3-41F4-A6A6-AC951AC660BD}"/>
    <cellStyle name="60% - Accent3 25" xfId="2882" xr:uid="{A65E5880-BA80-41E5-BFC4-7FD92E79A4D4}"/>
    <cellStyle name="60% - Accent3 26" xfId="2883" xr:uid="{8C3D7DF4-BE1A-47D7-8EEB-1FD8B3F81088}"/>
    <cellStyle name="60% - Accent3 27" xfId="2884" xr:uid="{E5BC92A0-19B9-42E2-BA65-656C0D82689E}"/>
    <cellStyle name="60% - Accent3 28" xfId="2885" xr:uid="{1771E8E4-0F9D-42C4-8164-49C51B1D2DB5}"/>
    <cellStyle name="60% - Accent3 29" xfId="2886" xr:uid="{020D3536-CAFF-41F0-8895-7ED325AAAE31}"/>
    <cellStyle name="60% - Accent3 3" xfId="74" xr:uid="{00000000-0005-0000-0000-000049000000}"/>
    <cellStyle name="60% - Accent3 3 2" xfId="2888" xr:uid="{A7A9B60D-15D3-48B3-8A8A-FFAF6F1FCF15}"/>
    <cellStyle name="60% - Accent3 3 2 2" xfId="10051" xr:uid="{9CAD08C1-697C-45BB-8986-46B639AD4751}"/>
    <cellStyle name="60% - Accent3 3 3" xfId="2889" xr:uid="{2814D2EA-D26B-430E-A9C2-70BA9CEA7ABC}"/>
    <cellStyle name="60% - Accent3 3 4" xfId="2890" xr:uid="{BC71F8ED-C27E-443D-B19C-FD8141E54E36}"/>
    <cellStyle name="60% - Accent3 3 5" xfId="6657" xr:uid="{1FAE20CC-09C5-483E-9D5A-102AA3D00ABA}"/>
    <cellStyle name="60% - Accent3 3 6" xfId="636" xr:uid="{AD466C76-8D67-417F-A824-D4670693CB35}"/>
    <cellStyle name="60% - Accent3 30" xfId="2891" xr:uid="{1964AF69-0D4A-4863-9DA8-22339D5F1701}"/>
    <cellStyle name="60% - Accent3 31" xfId="2892" xr:uid="{31910939-2A8B-4F4F-AA13-43717D9EDF31}"/>
    <cellStyle name="60% - Accent3 32" xfId="2893" xr:uid="{7CF92F43-9FD3-43B7-B5BF-249D5C86DABD}"/>
    <cellStyle name="60% - Accent3 33" xfId="2894" xr:uid="{4C60B8CA-C4EC-48F2-A8BE-E31CDABD2855}"/>
    <cellStyle name="60% - Accent3 34" xfId="2895" xr:uid="{FA338D74-52C0-47DC-B2FB-B6E0B9F6D9DE}"/>
    <cellStyle name="60% - Accent3 35" xfId="2896" xr:uid="{DF9D2022-C6E9-402C-82D4-16D638226C81}"/>
    <cellStyle name="60% - Accent3 36" xfId="2897" xr:uid="{74FA2ECE-7771-46D3-A8C5-14FBCC0A4AB8}"/>
    <cellStyle name="60% - Accent3 37" xfId="2898" xr:uid="{C055CF64-5FB5-4FDA-A164-1BB1CC5D745F}"/>
    <cellStyle name="60% - Accent3 38" xfId="2899" xr:uid="{11EED833-FD20-4FF6-BE9F-A19E631797BD}"/>
    <cellStyle name="60% - Accent3 39" xfId="2900" xr:uid="{50BFD139-7213-4E92-B995-01ECB3F35D99}"/>
    <cellStyle name="60% - Accent3 4" xfId="75" xr:uid="{00000000-0005-0000-0000-00004A000000}"/>
    <cellStyle name="60% - Accent3 4 2" xfId="10052" xr:uid="{23FD76E6-CD67-45AC-B074-3D8D5D778282}"/>
    <cellStyle name="60% - Accent3 40" xfId="2901" xr:uid="{531C901A-E616-46CA-BE7E-A22F04EFCB2C}"/>
    <cellStyle name="60% - Accent3 41" xfId="2902" xr:uid="{B5F99F0B-005D-4F04-A1BF-D4647DFE92CA}"/>
    <cellStyle name="60% - Accent3 42" xfId="2903" xr:uid="{92FA448A-2165-4C85-A8F9-5B24AAAE8397}"/>
    <cellStyle name="60% - Accent3 43" xfId="2904" xr:uid="{0A5534F1-0FCE-47A2-8F0C-9FE803551CEC}"/>
    <cellStyle name="60% - Accent3 44" xfId="39503" xr:uid="{39F53B16-3B92-417F-B184-365D2298528E}"/>
    <cellStyle name="60% - Accent3 5" xfId="76" xr:uid="{00000000-0005-0000-0000-00004B000000}"/>
    <cellStyle name="60% - Accent3 5 2" xfId="7762" xr:uid="{63515E73-B731-4128-BB17-24FE43EFE498}"/>
    <cellStyle name="60% - Accent3 6" xfId="2905" xr:uid="{47D37F43-5C1D-4D48-933E-96858E5EF43B}"/>
    <cellStyle name="60% - Accent3 6 2" xfId="10053" xr:uid="{6BBC7E9C-6293-4757-95DD-005F5E0C0542}"/>
    <cellStyle name="60% - Accent3 7" xfId="2906" xr:uid="{3A381F28-5982-490C-9EA5-75082EE8510F}"/>
    <cellStyle name="60% - Accent3 8" xfId="2907" xr:uid="{C3A58462-80D3-42CC-80B5-65C4D3603114}"/>
    <cellStyle name="60% - Accent3 9" xfId="2908" xr:uid="{A037FFAA-5DD7-4BF8-863F-17DE7A6E546D}"/>
    <cellStyle name="60% - Accent4" xfId="77" builtinId="44" customBuiltin="1"/>
    <cellStyle name="60% - Accent4 10" xfId="2909" xr:uid="{A5E03FAF-E5DB-498F-9B6D-767860A7CB42}"/>
    <cellStyle name="60% - Accent4 11" xfId="2910" xr:uid="{356E01DC-F09D-4943-BB60-67A3E2874A3D}"/>
    <cellStyle name="60% - Accent4 12" xfId="2911" xr:uid="{32866532-84C7-4DC0-8EFE-E541F837BFA3}"/>
    <cellStyle name="60% - Accent4 13" xfId="2912" xr:uid="{55384F34-535A-4B6E-B841-8E3DA585FE74}"/>
    <cellStyle name="60% - Accent4 14" xfId="2913" xr:uid="{BCAC387A-5EA6-4AA3-9FF8-CBF62B5DE478}"/>
    <cellStyle name="60% - Accent4 15" xfId="2914" xr:uid="{89DBC28F-7DE7-4E6F-9B71-A46FA177599E}"/>
    <cellStyle name="60% - Accent4 16" xfId="2915" xr:uid="{B08AB251-DBD3-49E7-9611-ED87B40CB4EB}"/>
    <cellStyle name="60% - Accent4 17" xfId="2916" xr:uid="{B343335B-1ACE-470A-BFAB-165B2A26DB0C}"/>
    <cellStyle name="60% - Accent4 18" xfId="2917" xr:uid="{6FD8BB90-7261-424C-B615-9D0450E6C14F}"/>
    <cellStyle name="60% - Accent4 19" xfId="2918" xr:uid="{88D5B9BE-A912-42C8-85B5-78107B75C98E}"/>
    <cellStyle name="60% - Accent4 2" xfId="78" xr:uid="{00000000-0005-0000-0000-00004D000000}"/>
    <cellStyle name="60% - Accent4 2 10" xfId="637" xr:uid="{15226006-D92E-4C7C-B3BE-57ACE148DEF7}"/>
    <cellStyle name="60% - Accent4 2 11" xfId="2919" xr:uid="{5C72AB42-3FA7-44B2-BBE0-995F44B35F44}"/>
    <cellStyle name="60% - Accent4 2 12" xfId="1923" xr:uid="{3D69CBE7-EDD0-4459-B946-6628C97A7205}"/>
    <cellStyle name="60% - Accent4 2 2" xfId="638" xr:uid="{08B74E08-84E7-441F-A6ED-6A4DD7C35C44}"/>
    <cellStyle name="60% - Accent4 2 3" xfId="639" xr:uid="{D378198C-5DA6-4C27-A9FA-5A8A14C2EC0B}"/>
    <cellStyle name="60% - Accent4 2 4" xfId="640" xr:uid="{62926DB7-F6A5-4DC7-93DC-82E7989294CD}"/>
    <cellStyle name="60% - Accent4 2 5" xfId="641" xr:uid="{814E65FE-1D59-4E93-9E30-00A43B75E00A}"/>
    <cellStyle name="60% - Accent4 2 6" xfId="642" xr:uid="{BE1C7C6E-B53F-4740-BF79-F0A8ECBA5470}"/>
    <cellStyle name="60% - Accent4 2 7" xfId="643" xr:uid="{34597B4B-E20D-4860-AED2-2CC1FC9FD693}"/>
    <cellStyle name="60% - Accent4 2 8" xfId="644" xr:uid="{C2720E26-7D2F-4E3A-B0FD-667C5FA3AE5A}"/>
    <cellStyle name="60% - Accent4 2 9" xfId="645" xr:uid="{5ACC0B4C-7C4D-41A8-8D0B-F1663B034E28}"/>
    <cellStyle name="60% - Accent4 20" xfId="2929" xr:uid="{143D9014-9C9B-48EE-80DF-CF0063958AF2}"/>
    <cellStyle name="60% - Accent4 21" xfId="2930" xr:uid="{490EDA1B-0BAE-47E6-906B-B2C0DEF52B40}"/>
    <cellStyle name="60% - Accent4 22" xfId="2931" xr:uid="{F6DEA736-F081-437E-8253-4ADD9E901F53}"/>
    <cellStyle name="60% - Accent4 23" xfId="2932" xr:uid="{112428B8-CF67-4E51-BC94-3242F90048F8}"/>
    <cellStyle name="60% - Accent4 24" xfId="2933" xr:uid="{502906A4-74B6-4938-82B9-9E466C6BF2CA}"/>
    <cellStyle name="60% - Accent4 25" xfId="2934" xr:uid="{F022E320-C23A-436C-B71D-29CBF31C042A}"/>
    <cellStyle name="60% - Accent4 26" xfId="2935" xr:uid="{7E70610E-581F-44EF-962B-E445515C8AC9}"/>
    <cellStyle name="60% - Accent4 27" xfId="2936" xr:uid="{99C53293-675A-4C26-A182-22683673A3E6}"/>
    <cellStyle name="60% - Accent4 28" xfId="2937" xr:uid="{B4531A1F-72A1-45AE-A4E7-33F0E2BA7962}"/>
    <cellStyle name="60% - Accent4 29" xfId="2938" xr:uid="{6FE7E557-6732-43BA-A190-B83E02D3BE2E}"/>
    <cellStyle name="60% - Accent4 3" xfId="79" xr:uid="{00000000-0005-0000-0000-00004E000000}"/>
    <cellStyle name="60% - Accent4 3 2" xfId="2940" xr:uid="{10EAF090-2397-4579-9007-5A8C40DB02DF}"/>
    <cellStyle name="60% - Accent4 3 2 2" xfId="10054" xr:uid="{1D3B6FC9-22EE-4728-BB0E-594DFE155DB0}"/>
    <cellStyle name="60% - Accent4 3 3" xfId="2941" xr:uid="{1EACBD7D-329D-4E3F-89D5-5E483EC1E972}"/>
    <cellStyle name="60% - Accent4 3 4" xfId="2942" xr:uid="{9B02CD4C-4652-4D91-8600-2148E9AC844F}"/>
    <cellStyle name="60% - Accent4 3 5" xfId="6658" xr:uid="{5070D94C-D162-4E7F-B35D-55715D4C0C45}"/>
    <cellStyle name="60% - Accent4 3 6" xfId="646" xr:uid="{2FEEEF0E-4C33-4F73-BCEF-D4EEB3DB5B00}"/>
    <cellStyle name="60% - Accent4 30" xfId="2943" xr:uid="{BCFC68E7-A9E5-459A-82BF-A91532DD15F7}"/>
    <cellStyle name="60% - Accent4 31" xfId="2944" xr:uid="{98297A97-6B3F-4591-A519-8521527A92D1}"/>
    <cellStyle name="60% - Accent4 32" xfId="2945" xr:uid="{14E693D9-FBA5-4D01-943C-AA78698D2543}"/>
    <cellStyle name="60% - Accent4 33" xfId="2946" xr:uid="{79AA8881-3457-4045-BD3C-1BA11A854243}"/>
    <cellStyle name="60% - Accent4 34" xfId="2947" xr:uid="{18F85CCB-9BAF-4330-A802-185A8CE42B8D}"/>
    <cellStyle name="60% - Accent4 35" xfId="2948" xr:uid="{A9790BE4-232C-4E41-847B-6B281C84F029}"/>
    <cellStyle name="60% - Accent4 36" xfId="2949" xr:uid="{A1A3B697-6C86-498B-AA32-BBF23B46B6A6}"/>
    <cellStyle name="60% - Accent4 37" xfId="2950" xr:uid="{7DD2373D-656C-4EBE-BF72-0FAE3BFC3988}"/>
    <cellStyle name="60% - Accent4 38" xfId="2951" xr:uid="{1942DD0F-5500-4F8A-BC17-4D966EC6188A}"/>
    <cellStyle name="60% - Accent4 39" xfId="2952" xr:uid="{BBD920B6-D2E1-4287-A081-DE811572928B}"/>
    <cellStyle name="60% - Accent4 4" xfId="80" xr:uid="{00000000-0005-0000-0000-00004F000000}"/>
    <cellStyle name="60% - Accent4 4 2" xfId="9944" xr:uid="{691AF644-6CDD-4933-B369-DD5D7F466BC5}"/>
    <cellStyle name="60% - Accent4 40" xfId="2953" xr:uid="{29C95E30-A240-4F55-BAB8-BD8B441B36F5}"/>
    <cellStyle name="60% - Accent4 41" xfId="2954" xr:uid="{609761AC-AA62-48C2-BC19-D639EDA6B35F}"/>
    <cellStyle name="60% - Accent4 42" xfId="2955" xr:uid="{43A4B23D-0DEA-4F4B-A720-F7F1675B7E3D}"/>
    <cellStyle name="60% - Accent4 43" xfId="2956" xr:uid="{FB42663C-F693-40DB-B7C0-BA83D1D69838}"/>
    <cellStyle name="60% - Accent4 44" xfId="39504" xr:uid="{7622C128-44FA-4C54-BECA-02D2F36AE7D1}"/>
    <cellStyle name="60% - Accent4 5" xfId="81" xr:uid="{00000000-0005-0000-0000-000050000000}"/>
    <cellStyle name="60% - Accent4 5 2" xfId="7763" xr:uid="{4DBA9893-6C51-401E-B53B-E2466ED6CD6F}"/>
    <cellStyle name="60% - Accent4 6" xfId="2957" xr:uid="{793B1B3E-9DB1-4DBC-BF5D-148908C4A186}"/>
    <cellStyle name="60% - Accent4 6 2" xfId="10055" xr:uid="{24205409-8A98-42AF-9E9A-5CA7958503F8}"/>
    <cellStyle name="60% - Accent4 7" xfId="2958" xr:uid="{B92B0BD5-BCF0-4E3A-AA96-A3DB43F1EE3C}"/>
    <cellStyle name="60% - Accent4 8" xfId="2959" xr:uid="{7F6C4D16-F2A7-4178-968B-B80D0FEB539B}"/>
    <cellStyle name="60% - Accent4 9" xfId="2960" xr:uid="{24F6071A-76D6-4E6C-8DA5-13B7AB448FBE}"/>
    <cellStyle name="60% - Accent5" xfId="82" builtinId="48" customBuiltin="1"/>
    <cellStyle name="60% - Accent5 10" xfId="2961" xr:uid="{9D47F709-6691-4D23-98F5-657423F06244}"/>
    <cellStyle name="60% - Accent5 11" xfId="2962" xr:uid="{8FACD95A-60C2-448B-95A4-61D103044300}"/>
    <cellStyle name="60% - Accent5 12" xfId="2963" xr:uid="{FE9B2795-33DF-45A5-AEE7-AE36DB213F68}"/>
    <cellStyle name="60% - Accent5 13" xfId="2964" xr:uid="{D5F2E49E-0A5D-4A64-8497-D01FFA431BC2}"/>
    <cellStyle name="60% - Accent5 14" xfId="2965" xr:uid="{04A3918E-2565-47DE-BBE5-E69C378F3797}"/>
    <cellStyle name="60% - Accent5 15" xfId="2966" xr:uid="{FA7BA16A-B58F-40A4-BCD1-9C991913D080}"/>
    <cellStyle name="60% - Accent5 16" xfId="2967" xr:uid="{77B0259D-BA2F-4BAA-958D-D4845017E2AC}"/>
    <cellStyle name="60% - Accent5 17" xfId="2968" xr:uid="{3A2631F9-B991-4496-A716-707781AEF25C}"/>
    <cellStyle name="60% - Accent5 18" xfId="2969" xr:uid="{7EB5C392-110E-4B3E-9FF1-7C42284CE784}"/>
    <cellStyle name="60% - Accent5 19" xfId="2970" xr:uid="{5A563CA4-B365-4E03-8117-FD65C54E618D}"/>
    <cellStyle name="60% - Accent5 2" xfId="83" xr:uid="{00000000-0005-0000-0000-000052000000}"/>
    <cellStyle name="60% - Accent5 2 10" xfId="647" xr:uid="{9986E2D4-0D31-4705-A538-BD16708BA4C9}"/>
    <cellStyle name="60% - Accent5 2 11" xfId="2971" xr:uid="{6D28492C-6127-41DB-A8CB-2DF7E54C4A85}"/>
    <cellStyle name="60% - Accent5 2 12" xfId="1924" xr:uid="{A5FEE50F-6E68-408F-B895-1F590A2E534D}"/>
    <cellStyle name="60% - Accent5 2 2" xfId="648" xr:uid="{65B12EB9-EF89-4C14-9DB3-CC6FB1594C66}"/>
    <cellStyle name="60% - Accent5 2 3" xfId="649" xr:uid="{80C8E4E0-475E-45E0-85EC-E710D10B8BC7}"/>
    <cellStyle name="60% - Accent5 2 4" xfId="650" xr:uid="{9C9C2768-E24D-4248-9707-D54600F9CE6A}"/>
    <cellStyle name="60% - Accent5 2 5" xfId="651" xr:uid="{9633D558-6AF1-4851-AE1B-11283D938B87}"/>
    <cellStyle name="60% - Accent5 2 6" xfId="652" xr:uid="{4700F1FC-B260-4B42-A22F-49CBA943C0CC}"/>
    <cellStyle name="60% - Accent5 2 7" xfId="653" xr:uid="{A0F5EBD7-8BF2-4F18-A4D4-2A92E8F4147C}"/>
    <cellStyle name="60% - Accent5 2 8" xfId="654" xr:uid="{4E2BC14E-9641-4AA7-8719-1CF0E74C365B}"/>
    <cellStyle name="60% - Accent5 2 9" xfId="655" xr:uid="{40C2AC71-D072-4A54-B169-ECCAE753726F}"/>
    <cellStyle name="60% - Accent5 20" xfId="2979" xr:uid="{484FFB60-12C6-454B-94B3-03DF5254E9B9}"/>
    <cellStyle name="60% - Accent5 21" xfId="2980" xr:uid="{52EBBEDD-8C8F-466F-A657-997753DFFC29}"/>
    <cellStyle name="60% - Accent5 22" xfId="2981" xr:uid="{4BDFE3E3-E985-4450-B8CF-7963EEE947E9}"/>
    <cellStyle name="60% - Accent5 23" xfId="2982" xr:uid="{4F2D8BDC-B781-4461-8674-B471982BE561}"/>
    <cellStyle name="60% - Accent5 24" xfId="2983" xr:uid="{414A84B6-E6CF-4366-949F-937E678BE6A5}"/>
    <cellStyle name="60% - Accent5 25" xfId="2984" xr:uid="{89821A5A-EE1D-486A-8135-117EC524406F}"/>
    <cellStyle name="60% - Accent5 26" xfId="2985" xr:uid="{C96CB4D4-9838-4A20-8554-0874B6B61EA8}"/>
    <cellStyle name="60% - Accent5 27" xfId="2986" xr:uid="{EAFF49EE-75DE-42D8-9CBC-F54FD957CEC5}"/>
    <cellStyle name="60% - Accent5 28" xfId="2987" xr:uid="{C06FE629-41A7-42E4-880A-C1840B6A67FE}"/>
    <cellStyle name="60% - Accent5 29" xfId="2988" xr:uid="{DB942EEF-FA47-4ABF-9565-564C5C68F244}"/>
    <cellStyle name="60% - Accent5 3" xfId="84" xr:uid="{00000000-0005-0000-0000-000053000000}"/>
    <cellStyle name="60% - Accent5 3 2" xfId="2990" xr:uid="{DF6BB0C8-CC54-46C9-B583-1B2DDFF773A0}"/>
    <cellStyle name="60% - Accent5 3 2 2" xfId="9945" xr:uid="{EF1B60AC-C923-4811-BC51-4C1F4F7244F0}"/>
    <cellStyle name="60% - Accent5 3 3" xfId="2991" xr:uid="{A2AA5D7F-B026-48C3-A75F-92DC6CBF2DD9}"/>
    <cellStyle name="60% - Accent5 3 4" xfId="2992" xr:uid="{15EB58A5-9FD9-4BD1-AD90-6B33033635DF}"/>
    <cellStyle name="60% - Accent5 3 5" xfId="656" xr:uid="{98F2D4BA-FB04-46CF-A837-72B8431A649C}"/>
    <cellStyle name="60% - Accent5 30" xfId="2993" xr:uid="{2CDC76B1-7F6D-4436-860E-E21F2C2E50EF}"/>
    <cellStyle name="60% - Accent5 31" xfId="2994" xr:uid="{3049B91B-F852-4C9D-B9A8-2FFFA1304120}"/>
    <cellStyle name="60% - Accent5 32" xfId="2995" xr:uid="{851224A1-3283-493B-89CC-C7226EC26510}"/>
    <cellStyle name="60% - Accent5 33" xfId="2996" xr:uid="{F0160101-8114-4C88-9028-2095527B0546}"/>
    <cellStyle name="60% - Accent5 34" xfId="2997" xr:uid="{C4FE2943-C539-4941-8340-E4690242B01D}"/>
    <cellStyle name="60% - Accent5 35" xfId="2998" xr:uid="{112D17E2-C08C-4D82-9538-ED8C111CC031}"/>
    <cellStyle name="60% - Accent5 36" xfId="2999" xr:uid="{B5A05A0D-C324-4D1E-A943-8A8D78D1A54E}"/>
    <cellStyle name="60% - Accent5 37" xfId="3000" xr:uid="{342B77B8-8B11-457D-BA56-9BC143E3EC30}"/>
    <cellStyle name="60% - Accent5 38" xfId="3001" xr:uid="{9EE44308-8C32-4CB1-8DAE-F10DCCFCD27F}"/>
    <cellStyle name="60% - Accent5 39" xfId="3002" xr:uid="{8E382102-D162-40FC-B377-1CC8A366BABA}"/>
    <cellStyle name="60% - Accent5 4" xfId="85" xr:uid="{00000000-0005-0000-0000-000054000000}"/>
    <cellStyle name="60% - Accent5 4 2" xfId="9946" xr:uid="{83EEF713-780C-4136-8A3C-3BAAD7F60226}"/>
    <cellStyle name="60% - Accent5 40" xfId="3003" xr:uid="{43148FB0-62A6-4883-9E57-D8512E8379A5}"/>
    <cellStyle name="60% - Accent5 41" xfId="3004" xr:uid="{4E3B7052-DCEC-437E-99E4-D2A6F917FE54}"/>
    <cellStyle name="60% - Accent5 42" xfId="3005" xr:uid="{422E7DF4-6443-4726-AFE6-896DE503532F}"/>
    <cellStyle name="60% - Accent5 43" xfId="3006" xr:uid="{F03AFB0D-D62E-42ED-8CB5-D8CA5633861A}"/>
    <cellStyle name="60% - Accent5 44" xfId="39505" xr:uid="{5C1BAE70-A3BE-405A-9028-B0DE2C35681E}"/>
    <cellStyle name="60% - Accent5 5" xfId="86" xr:uid="{00000000-0005-0000-0000-000055000000}"/>
    <cellStyle name="60% - Accent5 5 2" xfId="10056" xr:uid="{FB05AC21-4860-4CEB-8B2A-EC9D7F3F65CB}"/>
    <cellStyle name="60% - Accent5 6" xfId="3007" xr:uid="{3090BA04-0A7C-454D-8FDE-FA741AC1A8DD}"/>
    <cellStyle name="60% - Accent5 6 2" xfId="10057" xr:uid="{0197D9B0-3B5E-4669-A216-C547E2B3294C}"/>
    <cellStyle name="60% - Accent5 7" xfId="3008" xr:uid="{336DE679-F15B-4105-A2DC-C6DB86E33BE4}"/>
    <cellStyle name="60% - Accent5 8" xfId="3009" xr:uid="{2F9980C6-E516-4919-BF8D-0445246A07D0}"/>
    <cellStyle name="60% - Accent5 9" xfId="3010" xr:uid="{7DE0FE97-F7A7-449D-9612-4689A71A7B30}"/>
    <cellStyle name="60% - Accent6" xfId="87" builtinId="52" customBuiltin="1"/>
    <cellStyle name="60% - Accent6 10" xfId="3011" xr:uid="{C06BB4E3-2486-41C9-9564-B3D19400930C}"/>
    <cellStyle name="60% - Accent6 11" xfId="3012" xr:uid="{96EB826C-7609-4111-8C0C-C91707DE4683}"/>
    <cellStyle name="60% - Accent6 12" xfId="3013" xr:uid="{38E27FAB-62C2-4994-A292-79787518D72F}"/>
    <cellStyle name="60% - Accent6 13" xfId="3014" xr:uid="{E9DCC9A0-56B1-484B-BD84-35F6AB763B99}"/>
    <cellStyle name="60% - Accent6 14" xfId="3015" xr:uid="{981A5F3F-96D9-4FD8-B808-024979DB0788}"/>
    <cellStyle name="60% - Accent6 15" xfId="3016" xr:uid="{C4AA94D7-EA5A-4925-9A07-58DEF8642F82}"/>
    <cellStyle name="60% - Accent6 16" xfId="3017" xr:uid="{DA2F5F56-AF45-4F85-80AB-A976DB3534EF}"/>
    <cellStyle name="60% - Accent6 17" xfId="3018" xr:uid="{D45129BE-AEC4-4994-96C0-C5A0E76980AB}"/>
    <cellStyle name="60% - Accent6 18" xfId="3019" xr:uid="{768319E6-CAEF-473D-A5E2-151E0E9809C3}"/>
    <cellStyle name="60% - Accent6 19" xfId="3020" xr:uid="{66CF6D31-BD87-41B8-B3B1-B7545E110F6E}"/>
    <cellStyle name="60% - Accent6 2" xfId="88" xr:uid="{00000000-0005-0000-0000-000057000000}"/>
    <cellStyle name="60% - Accent6 2 10" xfId="657" xr:uid="{153621E5-CC99-433F-A45B-B3632FB49CB4}"/>
    <cellStyle name="60% - Accent6 2 11" xfId="3021" xr:uid="{AD8E95C9-9925-4F49-BBF9-15681A206899}"/>
    <cellStyle name="60% - Accent6 2 12" xfId="1925" xr:uid="{B600EFD0-3C44-4572-A0D0-A3BE0236C448}"/>
    <cellStyle name="60% - Accent6 2 2" xfId="658" xr:uid="{09056AC4-99BC-4919-A9E3-9F0AF4EBDA56}"/>
    <cellStyle name="60% - Accent6 2 3" xfId="659" xr:uid="{CC80EDD1-891A-49FA-8C4D-015D9432EC19}"/>
    <cellStyle name="60% - Accent6 2 4" xfId="660" xr:uid="{32546DD5-3FB0-4099-9FB6-50BB6B1B2A33}"/>
    <cellStyle name="60% - Accent6 2 5" xfId="661" xr:uid="{F32A1362-D61C-4134-A6CD-C9B14E3B579E}"/>
    <cellStyle name="60% - Accent6 2 6" xfId="662" xr:uid="{619BA9C2-50E2-482C-8041-07049222357E}"/>
    <cellStyle name="60% - Accent6 2 7" xfId="663" xr:uid="{B4CD541E-9B24-4DF2-AC01-FCF6DF4B4EC9}"/>
    <cellStyle name="60% - Accent6 2 8" xfId="664" xr:uid="{4855817B-7A4F-47DE-AB69-BAEDFE7B59CD}"/>
    <cellStyle name="60% - Accent6 2 9" xfId="665" xr:uid="{2AC2007A-71F3-4B8A-84F3-1DE37AD2DD3D}"/>
    <cellStyle name="60% - Accent6 20" xfId="3030" xr:uid="{038A415A-A19B-453C-98FF-9CA0F5670709}"/>
    <cellStyle name="60% - Accent6 21" xfId="3031" xr:uid="{74B57846-A2BD-4162-8124-1044A6DED493}"/>
    <cellStyle name="60% - Accent6 22" xfId="3032" xr:uid="{0D465054-ADCF-47BF-94D6-19BC9D32FCEF}"/>
    <cellStyle name="60% - Accent6 23" xfId="3033" xr:uid="{1FE59914-6C8B-4F28-96B9-56AB8A9A67E2}"/>
    <cellStyle name="60% - Accent6 24" xfId="3034" xr:uid="{327981B3-796F-4CAB-9BE8-727F016AD22E}"/>
    <cellStyle name="60% - Accent6 25" xfId="3035" xr:uid="{4C4D6491-6050-473D-A521-F31B19CBF603}"/>
    <cellStyle name="60% - Accent6 26" xfId="3036" xr:uid="{938D4BF7-9747-425B-812A-1B1DBAEA118A}"/>
    <cellStyle name="60% - Accent6 27" xfId="3037" xr:uid="{F478A502-ACDE-4529-888D-B2F0EEE53BBF}"/>
    <cellStyle name="60% - Accent6 28" xfId="3038" xr:uid="{EA4FB500-D864-4AC5-9E08-E9A78FDEFFE8}"/>
    <cellStyle name="60% - Accent6 29" xfId="3039" xr:uid="{5EDA3031-FB5A-4739-B75C-8D6B619A8176}"/>
    <cellStyle name="60% - Accent6 3" xfId="89" xr:uid="{00000000-0005-0000-0000-000058000000}"/>
    <cellStyle name="60% - Accent6 3 2" xfId="3041" xr:uid="{C6EA5347-723A-446C-97E8-C4A4A7B1A9E5}"/>
    <cellStyle name="60% - Accent6 3 2 2" xfId="9947" xr:uid="{FB4BD637-8D28-4488-86E8-C7A90973E0FC}"/>
    <cellStyle name="60% - Accent6 3 3" xfId="3042" xr:uid="{F23AEA4F-057B-4CBA-BF24-0AA1711F715D}"/>
    <cellStyle name="60% - Accent6 3 4" xfId="3043" xr:uid="{5F05816D-D66A-458A-8972-EE7CD82A1252}"/>
    <cellStyle name="60% - Accent6 3 5" xfId="6659" xr:uid="{0FF67929-2A66-412C-90F2-5C7D5F4D7115}"/>
    <cellStyle name="60% - Accent6 3 6" xfId="666" xr:uid="{467B8E0D-7618-40D6-948D-AA3E326E0D0C}"/>
    <cellStyle name="60% - Accent6 30" xfId="3044" xr:uid="{09F4329D-20C0-40C3-97C0-713E13233501}"/>
    <cellStyle name="60% - Accent6 31" xfId="3045" xr:uid="{DA94980A-CB2A-4153-8DE3-A0E01FBCC5F9}"/>
    <cellStyle name="60% - Accent6 32" xfId="3046" xr:uid="{855B5F77-BCF8-426C-92FB-717203A18ACB}"/>
    <cellStyle name="60% - Accent6 33" xfId="3047" xr:uid="{7DA0218F-151D-4934-A8DE-D808104DFFA7}"/>
    <cellStyle name="60% - Accent6 34" xfId="3048" xr:uid="{1AAF7899-D491-4F63-A0F2-E79F097D768E}"/>
    <cellStyle name="60% - Accent6 35" xfId="3049" xr:uid="{7B0F1453-1316-4D24-8FEF-9DC5F8B6B3AB}"/>
    <cellStyle name="60% - Accent6 36" xfId="3050" xr:uid="{221269E2-0B68-4AF1-98A0-1438211B180F}"/>
    <cellStyle name="60% - Accent6 37" xfId="3051" xr:uid="{9D8D2CA6-554A-45E7-9601-74D28D933EBE}"/>
    <cellStyle name="60% - Accent6 38" xfId="3052" xr:uid="{E09465F7-8514-4001-8AAA-4E9B74DF68AC}"/>
    <cellStyle name="60% - Accent6 39" xfId="3053" xr:uid="{528A6673-4F5D-40FB-95FC-0FDC15C5E31C}"/>
    <cellStyle name="60% - Accent6 4" xfId="90" xr:uid="{00000000-0005-0000-0000-000059000000}"/>
    <cellStyle name="60% - Accent6 4 2" xfId="7764" xr:uid="{0B62ECC4-B316-4FCB-8773-388D149D4FEE}"/>
    <cellStyle name="60% - Accent6 40" xfId="3054" xr:uid="{7373611C-B1FB-4D10-BF4D-D36A39DF0AA1}"/>
    <cellStyle name="60% - Accent6 41" xfId="3055" xr:uid="{CE2089CA-E164-4F4B-BC95-926ABCEBB7D0}"/>
    <cellStyle name="60% - Accent6 42" xfId="3056" xr:uid="{C6DF332E-D449-4908-9C7F-1BB49015B20A}"/>
    <cellStyle name="60% - Accent6 43" xfId="3057" xr:uid="{F336CF4D-E2DB-47A1-8B99-E1C9F8247777}"/>
    <cellStyle name="60% - Accent6 44" xfId="39506" xr:uid="{A0EEF283-D48B-4F88-9C8D-A8A25B5194EF}"/>
    <cellStyle name="60% - Accent6 5" xfId="91" xr:uid="{00000000-0005-0000-0000-00005A000000}"/>
    <cellStyle name="60% - Accent6 5 2" xfId="7765" xr:uid="{7FDA3309-9610-4F45-9CAF-DC56A41D679B}"/>
    <cellStyle name="60% - Accent6 6" xfId="3058" xr:uid="{1DF8FA68-B3FF-4C05-A4E4-CB0BA3A7C203}"/>
    <cellStyle name="60% - Accent6 6 2" xfId="9948" xr:uid="{38C4332D-59F2-4202-A490-FAE4F00178DE}"/>
    <cellStyle name="60% - Accent6 7" xfId="3059" xr:uid="{57C240B2-0997-4DC6-BFD5-F4741F2F9DBF}"/>
    <cellStyle name="60% - Accent6 8" xfId="3060" xr:uid="{FFEB75EC-7E63-4F21-85F8-C89FBDCBDE86}"/>
    <cellStyle name="60% - Accent6 9" xfId="3061" xr:uid="{D09B035F-1658-4392-9756-93477E488CDD}"/>
    <cellStyle name="60% - Akzent1" xfId="3062" xr:uid="{3DF8766D-45EB-416E-A10B-3462BB358275}"/>
    <cellStyle name="60% - Akzent2" xfId="3063" xr:uid="{2C581261-752E-4D43-9BD3-B471339FE45C}"/>
    <cellStyle name="60% - Akzent3" xfId="3064" xr:uid="{6015F63B-0425-43CF-AEA1-9C24479B042C}"/>
    <cellStyle name="60% - Akzent4" xfId="3065" xr:uid="{C94F4522-EB0C-4A64-8FA9-67033CB07301}"/>
    <cellStyle name="60% - Akzent5" xfId="3066" xr:uid="{1193221D-7422-4140-87EC-CCA168931259}"/>
    <cellStyle name="60% - Akzent6" xfId="3067" xr:uid="{E17A6FC3-7162-4AF1-873D-FBE06218535C}"/>
    <cellStyle name="60% - Cor4 2" xfId="3068" xr:uid="{96EE981E-F93F-48F5-A0C3-1A5FEB31D4BA}"/>
    <cellStyle name="a_Calc_Input_Num 2" xfId="39490" xr:uid="{D98E352C-0E59-4A2D-976F-E7EEEDCE25D3}"/>
    <cellStyle name="a_Calc_Outputs 2" xfId="39489" xr:uid="{2A18E1BA-DF20-4084-9729-B1AA74C85D30}"/>
    <cellStyle name="Accent1" xfId="92" builtinId="29" customBuiltin="1"/>
    <cellStyle name="Accent1 10" xfId="3069" xr:uid="{1EFD2194-5B9E-4205-A791-243BC378C4B8}"/>
    <cellStyle name="Accent1 11" xfId="3070" xr:uid="{0D3473F4-8D6D-47AF-97DD-2E1CC1404E37}"/>
    <cellStyle name="Accent1 12" xfId="3071" xr:uid="{2E8A60B8-DA6E-4BE2-A56E-C4599EBB33D7}"/>
    <cellStyle name="Accent1 13" xfId="3072" xr:uid="{01878DEE-AA81-4B60-91E6-F052D924DC63}"/>
    <cellStyle name="Accent1 14" xfId="3073" xr:uid="{4DFA21CE-A798-4F81-B99B-F7B43AF66B6C}"/>
    <cellStyle name="Accent1 15" xfId="3074" xr:uid="{381D0330-DBCA-4E14-A835-793494DA5B0E}"/>
    <cellStyle name="Accent1 16" xfId="3075" xr:uid="{024085A3-4943-44FB-BB7D-3EC25D19BC00}"/>
    <cellStyle name="Accent1 17" xfId="3076" xr:uid="{340EABC4-A81E-4571-943B-9C1DBD9AE6D0}"/>
    <cellStyle name="Accent1 18" xfId="3077" xr:uid="{F7AF69BB-E969-4863-960A-8B1D67406F08}"/>
    <cellStyle name="Accent1 19" xfId="3078" xr:uid="{CFD386B8-FC7D-449F-A0D9-EB4B0099A82C}"/>
    <cellStyle name="Accent1 2" xfId="93" xr:uid="{00000000-0005-0000-0000-00005C000000}"/>
    <cellStyle name="Accent1 2 10" xfId="667" xr:uid="{F1EEE65B-DF8E-4F15-A261-8356A5ADBE70}"/>
    <cellStyle name="Accent1 2 11" xfId="10058" xr:uid="{1DD7DA6C-C91B-471B-8612-563476FCE452}"/>
    <cellStyle name="Accent1 2 2" xfId="668" xr:uid="{45274A7A-EA41-47F4-B8C6-2D3D100AA3C9}"/>
    <cellStyle name="Accent1 2 3" xfId="669" xr:uid="{F09E9752-8224-4338-9CFE-8395ADB1E698}"/>
    <cellStyle name="Accent1 2 4" xfId="670" xr:uid="{56FAF385-9158-4279-85E5-5EB523387739}"/>
    <cellStyle name="Accent1 2 5" xfId="671" xr:uid="{564CE0AA-20AB-4633-A505-201A861CEFE9}"/>
    <cellStyle name="Accent1 2 6" xfId="672" xr:uid="{114A70DE-86F6-476E-AB2C-282499E3A2FC}"/>
    <cellStyle name="Accent1 2 7" xfId="673" xr:uid="{7802CF16-36EE-4DEC-BF28-86A07609976F}"/>
    <cellStyle name="Accent1 2 8" xfId="674" xr:uid="{4CC2D86D-9138-4C98-BC78-D99147BA90DF}"/>
    <cellStyle name="Accent1 2 9" xfId="675" xr:uid="{00C69A45-8484-434D-88A4-A82227887232}"/>
    <cellStyle name="Accent1 20" xfId="3087" xr:uid="{9AC657F0-0231-41FF-832D-E69C341A87CE}"/>
    <cellStyle name="Accent1 21" xfId="3088" xr:uid="{992E9049-FD5B-4127-8C7B-057D9B944CF1}"/>
    <cellStyle name="Accent1 22" xfId="3089" xr:uid="{908D4E7C-462B-4AC4-AD79-5D03AD2A33C3}"/>
    <cellStyle name="Accent1 23" xfId="3090" xr:uid="{20A1F417-D35E-49B3-AB77-53A62C0EDC46}"/>
    <cellStyle name="Accent1 24" xfId="3091" xr:uid="{0FBDC297-55C7-4A5A-8A59-028A07DFFDA9}"/>
    <cellStyle name="Accent1 25" xfId="3092" xr:uid="{F4CB2889-4FA4-4306-93A2-F0F9E3360ECA}"/>
    <cellStyle name="Accent1 26" xfId="3093" xr:uid="{EE49CE64-E65C-4DB6-9533-A4995C34A5E6}"/>
    <cellStyle name="Accent1 27" xfId="3094" xr:uid="{89908972-BBA1-4F66-BE02-A6E6F2A25A96}"/>
    <cellStyle name="Accent1 28" xfId="3095" xr:uid="{113F7430-657A-44BC-85FD-B69ED9861DEC}"/>
    <cellStyle name="Accent1 29" xfId="3096" xr:uid="{16B1FC68-8706-4F1F-9D37-B089A8D315D7}"/>
    <cellStyle name="Accent1 3" xfId="94" xr:uid="{00000000-0005-0000-0000-00005D000000}"/>
    <cellStyle name="Accent1 3 2" xfId="3098" xr:uid="{1E1D90C1-AD75-4D11-A8B6-8889D9ECEF11}"/>
    <cellStyle name="Accent1 3 2 2" xfId="7766" xr:uid="{ECDE0BEB-65A6-4B78-AEDE-4C1638F6B70A}"/>
    <cellStyle name="Accent1 3 3" xfId="3099" xr:uid="{46BDAF5B-226E-4ECC-92A5-9AD40DCDE3EE}"/>
    <cellStyle name="Accent1 3 4" xfId="3100" xr:uid="{6AC1DAA7-13A0-4E1F-9021-496B55432E1B}"/>
    <cellStyle name="Accent1 3 5" xfId="676" xr:uid="{5CAEA827-BA1D-44CB-A1CC-9DED9917EF89}"/>
    <cellStyle name="Accent1 30" xfId="3101" xr:uid="{E12117FA-E666-41F9-A30C-4770748FE0BD}"/>
    <cellStyle name="Accent1 31" xfId="3102" xr:uid="{681F52DD-4962-4E2B-AEE9-740D3A8D5AF6}"/>
    <cellStyle name="Accent1 32" xfId="3103" xr:uid="{EA15B294-EFF2-4A4B-B91F-18CC94945F73}"/>
    <cellStyle name="Accent1 33" xfId="3104" xr:uid="{BEF4633D-F087-4E2B-95C4-7C6261A388DD}"/>
    <cellStyle name="Accent1 34" xfId="3105" xr:uid="{D3D129F3-2547-404C-9BD1-6F366A9CDB2F}"/>
    <cellStyle name="Accent1 35" xfId="3106" xr:uid="{883EC07E-61A1-417E-ADE8-E214E8499AF0}"/>
    <cellStyle name="Accent1 36" xfId="3107" xr:uid="{B32B8CCD-4F61-496A-B010-149F30EC408C}"/>
    <cellStyle name="Accent1 37" xfId="3108" xr:uid="{1DCE2753-BCF1-411A-A793-0205B7C8158A}"/>
    <cellStyle name="Accent1 38" xfId="3109" xr:uid="{C7F01736-5D54-4588-BA86-373159016EEB}"/>
    <cellStyle name="Accent1 39" xfId="3110" xr:uid="{F49A0056-8439-44CE-8C46-6012EF1E5701}"/>
    <cellStyle name="Accent1 4" xfId="95" xr:uid="{00000000-0005-0000-0000-00005E000000}"/>
    <cellStyle name="Accent1 4 2" xfId="7767" xr:uid="{B837ED4C-AEAB-4A31-94C5-D5DC4F9DC979}"/>
    <cellStyle name="Accent1 40" xfId="3111" xr:uid="{0958ED65-5C1F-4B45-B434-1A03EDDC8A6C}"/>
    <cellStyle name="Accent1 41" xfId="3112" xr:uid="{95E1DA6B-2FBE-4B38-B3A4-2251C840CC53}"/>
    <cellStyle name="Accent1 42" xfId="3113" xr:uid="{87B4994B-C7CA-4BE0-9BBF-1AA677908D45}"/>
    <cellStyle name="Accent1 43" xfId="3114" xr:uid="{5A80845A-2138-4005-AA84-4E49574E2B83}"/>
    <cellStyle name="Accent1 5" xfId="96" xr:uid="{00000000-0005-0000-0000-00005F000000}"/>
    <cellStyle name="Accent1 5 2" xfId="7768" xr:uid="{2882627C-0357-44F3-BB7E-8F4FA2507792}"/>
    <cellStyle name="Accent1 6" xfId="3115" xr:uid="{CDA842EE-0C59-40E1-9E71-40B8BEF00364}"/>
    <cellStyle name="Accent1 6 2" xfId="7769" xr:uid="{5E9C6721-AC1E-4C07-ABCE-3977BC801A93}"/>
    <cellStyle name="Accent1 7" xfId="3116" xr:uid="{D4B0385B-6288-49AB-9BEA-BD4D63CD5CFB}"/>
    <cellStyle name="Accent1 8" xfId="3117" xr:uid="{0AD96CB2-0B34-4356-B482-38F4CA8A87CE}"/>
    <cellStyle name="Accent1 9" xfId="3118" xr:uid="{354DBAFB-C477-4A53-90C0-6564750E0BCE}"/>
    <cellStyle name="Accent2" xfId="97" builtinId="33" customBuiltin="1"/>
    <cellStyle name="Accent2 10" xfId="3119" xr:uid="{94CB9BE7-ED0D-427B-9EAF-0DB9B60A6303}"/>
    <cellStyle name="Accent2 11" xfId="3120" xr:uid="{57E14ED5-B4E8-4ACE-922D-02C4ED5D15FF}"/>
    <cellStyle name="Accent2 12" xfId="3121" xr:uid="{FF38B5BD-110D-42D4-8B55-D28D1CC80289}"/>
    <cellStyle name="Accent2 13" xfId="3122" xr:uid="{F02AF595-61D7-4790-846E-D4A4FB88E396}"/>
    <cellStyle name="Accent2 14" xfId="3123" xr:uid="{44CB1380-FA58-4AAF-9B75-9AB6E5605207}"/>
    <cellStyle name="Accent2 15" xfId="3124" xr:uid="{683BB5DA-E6EE-4430-98EB-E5FCCD8ABAC9}"/>
    <cellStyle name="Accent2 16" xfId="3125" xr:uid="{93A89FBC-3BE3-485A-B71B-19AA742FB76C}"/>
    <cellStyle name="Accent2 17" xfId="3126" xr:uid="{81264C00-8D0D-4EC4-BC51-91DACE9317E0}"/>
    <cellStyle name="Accent2 18" xfId="3127" xr:uid="{F0AF3A11-7DE6-4F73-BB1A-A2F61706D71D}"/>
    <cellStyle name="Accent2 19" xfId="3128" xr:uid="{38706EDD-AFD1-4C2C-A468-29564572CA64}"/>
    <cellStyle name="Accent2 2" xfId="98" xr:uid="{00000000-0005-0000-0000-000061000000}"/>
    <cellStyle name="Accent2 2 10" xfId="677" xr:uid="{1177DC2B-3468-4720-A0FB-C2AF55987811}"/>
    <cellStyle name="Accent2 2 11" xfId="10059" xr:uid="{CA7E536F-CB0F-43C0-BFD9-F5170B407FAE}"/>
    <cellStyle name="Accent2 2 2" xfId="678" xr:uid="{78E0AA06-AACB-40A0-9198-481D26D22365}"/>
    <cellStyle name="Accent2 2 3" xfId="679" xr:uid="{11D77725-81FE-4F29-9E42-0F2B83AF74DB}"/>
    <cellStyle name="Accent2 2 4" xfId="680" xr:uid="{F04F37AE-BD36-4896-9FC7-33BF490B59BF}"/>
    <cellStyle name="Accent2 2 5" xfId="681" xr:uid="{0BBA2D3B-FB0F-409F-852E-150354C139C6}"/>
    <cellStyle name="Accent2 2 6" xfId="682" xr:uid="{9F2FE4D6-DFE5-4492-ABCC-9604D8A99792}"/>
    <cellStyle name="Accent2 2 7" xfId="683" xr:uid="{4163D249-127E-4E42-8CE8-83EEB7D2CD60}"/>
    <cellStyle name="Accent2 2 8" xfId="684" xr:uid="{18BBB148-964B-48DF-826F-617ACA892CA8}"/>
    <cellStyle name="Accent2 2 9" xfId="685" xr:uid="{73B6B2B5-1B8E-481F-8CEA-7303FFF75185}"/>
    <cellStyle name="Accent2 20" xfId="3137" xr:uid="{AEB66F55-BE64-4893-8B4B-DD3A3DFC9344}"/>
    <cellStyle name="Accent2 21" xfId="3138" xr:uid="{B8F076E1-0D7E-411F-BF20-5212384A7553}"/>
    <cellStyle name="Accent2 22" xfId="3139" xr:uid="{3C877842-9B22-48AE-AE68-A730514237BE}"/>
    <cellStyle name="Accent2 23" xfId="3140" xr:uid="{491D9B83-DC61-4F3D-9A08-98A661EF75D1}"/>
    <cellStyle name="Accent2 24" xfId="3141" xr:uid="{82C02C96-784B-49AE-9FA7-35F6B338D47A}"/>
    <cellStyle name="Accent2 25" xfId="3142" xr:uid="{4CE9F9B4-4FE2-4A0A-A901-1125D06EE162}"/>
    <cellStyle name="Accent2 26" xfId="3143" xr:uid="{1E51AF18-73BD-4D0D-B950-4D9230D7FAD4}"/>
    <cellStyle name="Accent2 27" xfId="3144" xr:uid="{99FEFD1A-0B03-47D3-AB29-8F1C116804F3}"/>
    <cellStyle name="Accent2 28" xfId="3145" xr:uid="{7124E29E-50D0-49E8-B8F5-296CAE0BDC4C}"/>
    <cellStyle name="Accent2 29" xfId="3146" xr:uid="{19A9EC3A-D88E-417F-8F53-AEC1D87B136E}"/>
    <cellStyle name="Accent2 3" xfId="99" xr:uid="{00000000-0005-0000-0000-000062000000}"/>
    <cellStyle name="Accent2 3 2" xfId="3147" xr:uid="{B277F517-5F32-4286-B4F9-3CD01C5A1477}"/>
    <cellStyle name="Accent2 3 2 2" xfId="10060" xr:uid="{42881ACC-2AEE-4D84-A686-A7951FF15AB4}"/>
    <cellStyle name="Accent2 3 3" xfId="3148" xr:uid="{DCCB78FC-AE1A-4CE9-A026-1BDCD9D6DFF7}"/>
    <cellStyle name="Accent2 3 4" xfId="3149" xr:uid="{50984957-3481-4554-A7EC-7E6E19EDD77F}"/>
    <cellStyle name="Accent2 3 5" xfId="686" xr:uid="{206AACD5-E862-45EB-B306-4248D3C02E4C}"/>
    <cellStyle name="Accent2 30" xfId="3150" xr:uid="{9F28D5E0-6406-427A-A432-2D2685000CA5}"/>
    <cellStyle name="Accent2 31" xfId="3151" xr:uid="{63CC5C57-4E9A-4E51-BF18-357853BFF1D7}"/>
    <cellStyle name="Accent2 32" xfId="3152" xr:uid="{49070AD7-BE8D-4605-83FE-D9B8745CD984}"/>
    <cellStyle name="Accent2 33" xfId="3153" xr:uid="{4EDDFF15-1A62-40BF-A2C7-F61BD2FBFF27}"/>
    <cellStyle name="Accent2 34" xfId="3154" xr:uid="{F069F6CF-6F0A-43F3-AA25-B3B1B85D2B47}"/>
    <cellStyle name="Accent2 35" xfId="3155" xr:uid="{41F68FA9-456A-411E-9554-825B184A1AC8}"/>
    <cellStyle name="Accent2 36" xfId="3156" xr:uid="{E824F393-2A88-47BE-870D-2E14FCB91CE8}"/>
    <cellStyle name="Accent2 37" xfId="3157" xr:uid="{3DD4CD39-D894-4ABB-983E-DF3190ABE904}"/>
    <cellStyle name="Accent2 38" xfId="3158" xr:uid="{55712D9A-D6E1-497F-997C-CCD06D7AFDB4}"/>
    <cellStyle name="Accent2 39" xfId="3159" xr:uid="{71EFC807-1E82-4872-8EC8-175DEA073340}"/>
    <cellStyle name="Accent2 4" xfId="100" xr:uid="{00000000-0005-0000-0000-000063000000}"/>
    <cellStyle name="Accent2 4 2" xfId="7770" xr:uid="{2756A092-7EDB-4A2A-9A21-D1E088B66AEE}"/>
    <cellStyle name="Accent2 40" xfId="3160" xr:uid="{2E2A0AAD-9204-4E5E-9A9A-A0E969F99C3E}"/>
    <cellStyle name="Accent2 41" xfId="3161" xr:uid="{03E64687-217F-4FB8-A2A3-D07313708C71}"/>
    <cellStyle name="Accent2 42" xfId="3162" xr:uid="{48D3D05B-9378-4EE7-A820-35161367A0B0}"/>
    <cellStyle name="Accent2 43" xfId="3163" xr:uid="{ED684A84-2528-43D4-BA93-2C797988EAE3}"/>
    <cellStyle name="Accent2 5" xfId="101" xr:uid="{00000000-0005-0000-0000-000064000000}"/>
    <cellStyle name="Accent2 5 2" xfId="10061" xr:uid="{F84B6F17-51B2-4EA6-A3BD-8441DD236C25}"/>
    <cellStyle name="Accent2 6" xfId="3164" xr:uid="{752FCB98-3A7F-4354-9AF3-225D2518B0EE}"/>
    <cellStyle name="Accent2 6 2" xfId="7771" xr:uid="{4DBF4DD6-B0B1-43CB-AE25-A9F54C1FAAE7}"/>
    <cellStyle name="Accent2 7" xfId="3165" xr:uid="{DEA86658-5791-4D86-BD3C-856F14619128}"/>
    <cellStyle name="Accent2 8" xfId="3166" xr:uid="{D743C537-ABC8-4526-9828-4BAAA6E24D76}"/>
    <cellStyle name="Accent2 9" xfId="3167" xr:uid="{4EE64BE2-8DB5-478A-B995-348FE3445D7A}"/>
    <cellStyle name="Accent3" xfId="102" builtinId="37" customBuiltin="1"/>
    <cellStyle name="Accent3 10" xfId="3168" xr:uid="{E4B3238B-2E8A-4E6C-A2BB-91737CC53386}"/>
    <cellStyle name="Accent3 11" xfId="3169" xr:uid="{D1A71F86-A4CB-4B65-9F11-88A98A896838}"/>
    <cellStyle name="Accent3 12" xfId="3170" xr:uid="{B11F36AC-9CC9-490D-A977-18AE0592766D}"/>
    <cellStyle name="Accent3 13" xfId="3171" xr:uid="{2BD321A5-F6C4-475F-88BA-BE4755061EBF}"/>
    <cellStyle name="Accent3 14" xfId="3172" xr:uid="{E422C2EF-3114-48E0-B903-DE96E174A587}"/>
    <cellStyle name="Accent3 15" xfId="3173" xr:uid="{E13A8600-A6F4-4613-B5A7-E7640C994F1D}"/>
    <cellStyle name="Accent3 16" xfId="3174" xr:uid="{A2772851-AD0A-4C3A-A1D0-50CC5A52BB0E}"/>
    <cellStyle name="Accent3 17" xfId="3175" xr:uid="{D6210BB7-EECF-4A88-871E-41F38904F979}"/>
    <cellStyle name="Accent3 18" xfId="3176" xr:uid="{F724EDF6-82B0-45DC-B187-88D5B68BE7ED}"/>
    <cellStyle name="Accent3 19" xfId="3177" xr:uid="{407FA0F7-EAE2-435E-9FD7-1FD2544718BC}"/>
    <cellStyle name="Accent3 2" xfId="103" xr:uid="{00000000-0005-0000-0000-000066000000}"/>
    <cellStyle name="Accent3 2 10" xfId="687" xr:uid="{DB03CA87-5BB1-47FA-9320-A054932EAF4A}"/>
    <cellStyle name="Accent3 2 11" xfId="10062" xr:uid="{A9C2864E-A05B-4B77-A18C-DBB778914EE8}"/>
    <cellStyle name="Accent3 2 2" xfId="688" xr:uid="{A736D01F-A259-48F2-A2FF-C08C0AF5D656}"/>
    <cellStyle name="Accent3 2 3" xfId="689" xr:uid="{DB4791D3-D60E-49F5-8B49-9AAD2F73F2DE}"/>
    <cellStyle name="Accent3 2 4" xfId="690" xr:uid="{87C130BD-EDC0-4031-A55F-F2A6F0205008}"/>
    <cellStyle name="Accent3 2 5" xfId="691" xr:uid="{C36D28ED-235D-4406-96B4-E1378D442402}"/>
    <cellStyle name="Accent3 2 6" xfId="692" xr:uid="{7A7892CA-4A77-4233-9E12-710EE4D1B350}"/>
    <cellStyle name="Accent3 2 7" xfId="693" xr:uid="{7E31330F-CA52-4224-9BBB-82D4BFBC7121}"/>
    <cellStyle name="Accent3 2 8" xfId="694" xr:uid="{E2F1A2FE-06B9-4F3E-AD22-2C1F9AD6E205}"/>
    <cellStyle name="Accent3 2 9" xfId="695" xr:uid="{F057DCBB-B9B3-45D3-AE79-28CB05161A6C}"/>
    <cellStyle name="Accent3 20" xfId="3185" xr:uid="{145C136E-071A-45FA-AA42-62F34AAC4FAF}"/>
    <cellStyle name="Accent3 21" xfId="3186" xr:uid="{BBCAAF56-F09C-49AC-BBC7-3BBA9B0BA5E7}"/>
    <cellStyle name="Accent3 22" xfId="3187" xr:uid="{9DEE7EB4-49E6-4610-9526-95CBFF00BF5E}"/>
    <cellStyle name="Accent3 23" xfId="3188" xr:uid="{DCCB9C1E-CD08-4E18-A5DE-FAFAC5CDA16F}"/>
    <cellStyle name="Accent3 24" xfId="3189" xr:uid="{FDC44796-3D86-4DEE-A831-C41C92D65A95}"/>
    <cellStyle name="Accent3 25" xfId="3190" xr:uid="{0808679C-A695-4E6B-B955-60B0D1594694}"/>
    <cellStyle name="Accent3 26" xfId="3191" xr:uid="{F5C9E1B9-0D09-4109-81CA-048CDC95B342}"/>
    <cellStyle name="Accent3 27" xfId="3192" xr:uid="{B2EC7B34-7AD7-42F3-9C62-2E52B7853531}"/>
    <cellStyle name="Accent3 28" xfId="3193" xr:uid="{13DFF96D-BF26-4FAD-BD6D-96C64CF29CA3}"/>
    <cellStyle name="Accent3 29" xfId="3194" xr:uid="{12DCE1B0-3E3C-46D8-8940-C138F3C8248F}"/>
    <cellStyle name="Accent3 3" xfId="104" xr:uid="{00000000-0005-0000-0000-000067000000}"/>
    <cellStyle name="Accent3 3 2" xfId="3196" xr:uid="{0817D085-5C7D-4B5E-8B58-5153F1F98F0E}"/>
    <cellStyle name="Accent3 3 2 2" xfId="7772" xr:uid="{FBEDD67F-80CB-4AEC-9626-4D8E53BD70FB}"/>
    <cellStyle name="Accent3 3 3" xfId="3197" xr:uid="{3142BC57-67E3-4724-B274-2A4FF0955652}"/>
    <cellStyle name="Accent3 3 4" xfId="3198" xr:uid="{FA7E2E81-B112-4D05-828B-D359C53C2254}"/>
    <cellStyle name="Accent3 3 5" xfId="696" xr:uid="{B3D65503-4161-41BA-ADFA-4F9F80A98165}"/>
    <cellStyle name="Accent3 30" xfId="3199" xr:uid="{4D128FEF-F721-456C-AEAC-BE2FD2479618}"/>
    <cellStyle name="Accent3 31" xfId="3200" xr:uid="{C8B8F186-D68B-45E9-BDA5-8694AD398EB0}"/>
    <cellStyle name="Accent3 32" xfId="3201" xr:uid="{CD8402BA-B8AB-421A-8E7E-ED798657A3BD}"/>
    <cellStyle name="Accent3 33" xfId="3202" xr:uid="{60A9CCA9-B81B-44C5-8DEC-075CD6E61D6B}"/>
    <cellStyle name="Accent3 34" xfId="3203" xr:uid="{1D16E7E8-AEF3-447C-8A7C-BADCFC39DDD3}"/>
    <cellStyle name="Accent3 35" xfId="3204" xr:uid="{1E390C6D-5ABB-4430-894A-E33AB6D6A037}"/>
    <cellStyle name="Accent3 36" xfId="3205" xr:uid="{6D1CC9F0-6DB5-4F40-9100-8A19E55E1C8E}"/>
    <cellStyle name="Accent3 37" xfId="3206" xr:uid="{A7546866-A08D-4094-BD69-A277CD678F95}"/>
    <cellStyle name="Accent3 38" xfId="3207" xr:uid="{815972EB-97B3-4D5D-8455-940C15C6CDD0}"/>
    <cellStyle name="Accent3 39" xfId="3208" xr:uid="{3E029EAC-FDC4-433C-BCDF-345ABA931185}"/>
    <cellStyle name="Accent3 4" xfId="105" xr:uid="{00000000-0005-0000-0000-000068000000}"/>
    <cellStyle name="Accent3 4 2" xfId="7773" xr:uid="{8AF32D2B-D9F3-4FB9-84C8-1802E3F27DC3}"/>
    <cellStyle name="Accent3 40" xfId="3209" xr:uid="{62872F59-6EA4-488F-A602-04376CF061F1}"/>
    <cellStyle name="Accent3 41" xfId="3210" xr:uid="{BCF89851-E8F2-43B5-AC4D-425AA410C991}"/>
    <cellStyle name="Accent3 42" xfId="3211" xr:uid="{8B551267-D855-4B58-BF8B-CDFEE4B8B3A8}"/>
    <cellStyle name="Accent3 43" xfId="3212" xr:uid="{2AD26BE3-BC5E-470B-A775-42EA1E54768F}"/>
    <cellStyle name="Accent3 5" xfId="106" xr:uid="{00000000-0005-0000-0000-000069000000}"/>
    <cellStyle name="Accent3 5 2" xfId="7774" xr:uid="{E2C38055-6D03-4610-9215-452CD6BBD713}"/>
    <cellStyle name="Accent3 6" xfId="3213" xr:uid="{E6CB75D4-74F6-4180-A73A-60F8CBE05A4A}"/>
    <cellStyle name="Accent3 6 2" xfId="7775" xr:uid="{E1286F8F-DC56-4C5A-884A-6C9A23D4E74B}"/>
    <cellStyle name="Accent3 7" xfId="3214" xr:uid="{B5E09EC5-81B8-4EB2-A654-EB95398F79C6}"/>
    <cellStyle name="Accent3 8" xfId="3215" xr:uid="{5C61205B-E4D4-4A42-BB9D-132749C780EC}"/>
    <cellStyle name="Accent3 9" xfId="3216" xr:uid="{F80B6C8E-F729-4FB5-A0EE-5A70EBE9C885}"/>
    <cellStyle name="Accent4" xfId="107" builtinId="41" customBuiltin="1"/>
    <cellStyle name="Accent4 10" xfId="3217" xr:uid="{D9964538-4D58-4608-A6D0-A6A6DECAF200}"/>
    <cellStyle name="Accent4 11" xfId="3218" xr:uid="{FD1D4373-C0B0-4B5E-AB3C-A383779A5FF7}"/>
    <cellStyle name="Accent4 12" xfId="3219" xr:uid="{180D0233-F6A6-4833-BD2B-F9476B9646B5}"/>
    <cellStyle name="Accent4 13" xfId="3220" xr:uid="{E8BFA405-9B8B-4ED1-98DF-AAEDCC9AED5A}"/>
    <cellStyle name="Accent4 14" xfId="3221" xr:uid="{FD523FE8-614F-4F3B-A4D9-59FF3E47BECB}"/>
    <cellStyle name="Accent4 15" xfId="3222" xr:uid="{D0A3CE71-FCCF-469D-8778-AB0B4FF8CFC7}"/>
    <cellStyle name="Accent4 16" xfId="3223" xr:uid="{A6899023-84BC-4857-9974-D07CEFF38310}"/>
    <cellStyle name="Accent4 17" xfId="3224" xr:uid="{484FD003-12A2-4FD9-B187-2B5FC28CA5C6}"/>
    <cellStyle name="Accent4 18" xfId="3225" xr:uid="{8238CB97-96D0-41C7-AAC1-1DAA353C5EEE}"/>
    <cellStyle name="Accent4 19" xfId="3226" xr:uid="{68CB71DE-7A8D-4123-B967-6DF76B0F5A72}"/>
    <cellStyle name="Accent4 2" xfId="108" xr:uid="{00000000-0005-0000-0000-00006B000000}"/>
    <cellStyle name="Accent4 2 10" xfId="697" xr:uid="{0041980C-E7B6-47A7-9056-0E3078371EDF}"/>
    <cellStyle name="Accent4 2 11" xfId="9949" xr:uid="{C965EA5C-244D-4A9A-B4B4-0EEEF49CFEA0}"/>
    <cellStyle name="Accent4 2 2" xfId="698" xr:uid="{E48647C2-1514-427C-AB30-E97F4BB2F475}"/>
    <cellStyle name="Accent4 2 3" xfId="699" xr:uid="{51EC106E-F8F6-4C88-A363-04E98F1FE3AB}"/>
    <cellStyle name="Accent4 2 4" xfId="700" xr:uid="{5FD2DC71-4364-4730-A9F3-E2C24D135F3B}"/>
    <cellStyle name="Accent4 2 5" xfId="701" xr:uid="{772E8354-9612-49D3-B507-85A0B9A240D5}"/>
    <cellStyle name="Accent4 2 6" xfId="702" xr:uid="{AA221730-0576-447F-A4E4-37CF204E1162}"/>
    <cellStyle name="Accent4 2 7" xfId="703" xr:uid="{765C3C22-4CBB-4A50-8951-1DF96BA7F0B5}"/>
    <cellStyle name="Accent4 2 8" xfId="704" xr:uid="{A8B388ED-61CB-4E7B-8843-D71DF6CE2875}"/>
    <cellStyle name="Accent4 2 9" xfId="705" xr:uid="{C0C68A5D-0585-480E-B0C1-7EDE31CCED79}"/>
    <cellStyle name="Accent4 20" xfId="3232" xr:uid="{202CFD42-D0E8-4CA0-AFC5-2A87AF996A78}"/>
    <cellStyle name="Accent4 21" xfId="3233" xr:uid="{57EB84B5-3860-4B6D-8DC2-7B449F406232}"/>
    <cellStyle name="Accent4 22" xfId="3234" xr:uid="{481CD298-AB28-4F66-86D5-616DCB1D36FD}"/>
    <cellStyle name="Accent4 23" xfId="3235" xr:uid="{8D725F32-9B38-43B3-93BB-9EEB8E2276DB}"/>
    <cellStyle name="Accent4 24" xfId="3236" xr:uid="{7652646B-9AFC-4266-AC7C-7BFB6E223F5B}"/>
    <cellStyle name="Accent4 25" xfId="3237" xr:uid="{2B338BF2-8EE8-4C1D-9E03-5995BBD415A6}"/>
    <cellStyle name="Accent4 26" xfId="3238" xr:uid="{FDE3EB31-8BA1-401B-833E-139F5D5EE0B9}"/>
    <cellStyle name="Accent4 27" xfId="3239" xr:uid="{5A061C37-9947-4C77-B004-FBF9A8CA1D9A}"/>
    <cellStyle name="Accent4 28" xfId="3240" xr:uid="{7DFDD7D9-D5BA-41E8-9AF7-21275BEC6690}"/>
    <cellStyle name="Accent4 29" xfId="3241" xr:uid="{538B4A73-FBC4-4AEF-8A4C-584D11835D14}"/>
    <cellStyle name="Accent4 3" xfId="109" xr:uid="{00000000-0005-0000-0000-00006C000000}"/>
    <cellStyle name="Accent4 3 2" xfId="3242" xr:uid="{E5D7249C-B66A-49AF-8CA4-BEE4A455433E}"/>
    <cellStyle name="Accent4 3 2 2" xfId="7776" xr:uid="{D0A868E9-632A-4387-879D-F74CAAC908AA}"/>
    <cellStyle name="Accent4 3 3" xfId="3243" xr:uid="{B2884969-A1DB-467D-82E1-7296844B61F5}"/>
    <cellStyle name="Accent4 3 4" xfId="3244" xr:uid="{459EBD1B-AFB8-4D3D-BBF8-5F9AE4D80257}"/>
    <cellStyle name="Accent4 3 5" xfId="706" xr:uid="{ADBCD73C-7A95-4A99-BB21-65DDBAD36107}"/>
    <cellStyle name="Accent4 30" xfId="3245" xr:uid="{CC809580-181B-4009-905C-2068DCFA6EF4}"/>
    <cellStyle name="Accent4 31" xfId="3246" xr:uid="{04B61EB6-EE1F-43D2-9698-78C3FAC2C16E}"/>
    <cellStyle name="Accent4 32" xfId="3247" xr:uid="{3E58FE9E-1E8A-4F9C-A3D7-D9B20396AE19}"/>
    <cellStyle name="Accent4 33" xfId="3248" xr:uid="{F96BF6BE-CA25-4C55-B364-340AD1CA465B}"/>
    <cellStyle name="Accent4 34" xfId="3249" xr:uid="{B1005D72-F6F3-44BA-AD19-9FA0E8480419}"/>
    <cellStyle name="Accent4 35" xfId="3250" xr:uid="{817816C0-CFE8-428D-A4A1-6B16CCDB558A}"/>
    <cellStyle name="Accent4 36" xfId="3251" xr:uid="{E9F838D4-DEE4-40A2-9089-81D100EBC0B5}"/>
    <cellStyle name="Accent4 37" xfId="3252" xr:uid="{5D07A865-469C-45CE-BCE0-32FB81627C3E}"/>
    <cellStyle name="Accent4 38" xfId="3253" xr:uid="{975B178C-E3EB-4B38-96FD-BFF955FBA760}"/>
    <cellStyle name="Accent4 39" xfId="3254" xr:uid="{E021077C-7EC4-474F-BAF6-3AF0FCF7413F}"/>
    <cellStyle name="Accent4 4" xfId="110" xr:uid="{00000000-0005-0000-0000-00006D000000}"/>
    <cellStyle name="Accent4 4 2" xfId="7777" xr:uid="{23439AFA-38CC-4ED1-B0F3-2DCDB0DD0EB4}"/>
    <cellStyle name="Accent4 40" xfId="3255" xr:uid="{F2A82103-032E-45F1-B0AB-564DEAB6F709}"/>
    <cellStyle name="Accent4 41" xfId="3256" xr:uid="{A4AC9182-F01F-4505-80E3-3C6CC1802664}"/>
    <cellStyle name="Accent4 42" xfId="3257" xr:uid="{76C11F4D-68AC-4D6F-8D11-6FA0A78B365C}"/>
    <cellStyle name="Accent4 43" xfId="3258" xr:uid="{DBFD971E-75C9-4D69-BB6F-0EF191BB0793}"/>
    <cellStyle name="Accent4 5" xfId="111" xr:uid="{00000000-0005-0000-0000-00006E000000}"/>
    <cellStyle name="Accent4 5 2" xfId="7778" xr:uid="{7E7D2B60-5211-4F86-AC3B-679021784638}"/>
    <cellStyle name="Accent4 6" xfId="3259" xr:uid="{6222B6E5-C193-44AE-B9A6-E39CEA27707F}"/>
    <cellStyle name="Accent4 6 2" xfId="7779" xr:uid="{A632607A-45F5-48A4-8474-E502CA820394}"/>
    <cellStyle name="Accent4 7" xfId="3260" xr:uid="{AB1B1611-F1EA-4D2A-9B91-89EA4839122E}"/>
    <cellStyle name="Accent4 8" xfId="3261" xr:uid="{C3D93107-AA5C-488D-A610-3DA410E76720}"/>
    <cellStyle name="Accent4 9" xfId="3262" xr:uid="{141C6D3E-2A45-4D12-8928-9E0B5169C57A}"/>
    <cellStyle name="Accent5" xfId="112" builtinId="45" customBuiltin="1"/>
    <cellStyle name="Accent5 10" xfId="3263" xr:uid="{F4D439A7-07C1-4E57-BF18-215123EEB735}"/>
    <cellStyle name="Accent5 11" xfId="3264" xr:uid="{F8779D35-7941-4EB0-841A-D0C09A14E3B6}"/>
    <cellStyle name="Accent5 12" xfId="3265" xr:uid="{888FBFF4-344E-407E-81A5-E40D3DCD9135}"/>
    <cellStyle name="Accent5 13" xfId="3266" xr:uid="{E8D416F8-5E41-40B5-AD9D-0DD52999552D}"/>
    <cellStyle name="Accent5 14" xfId="3267" xr:uid="{9DD50465-2F07-43DB-8ADA-7F14CAF19EB0}"/>
    <cellStyle name="Accent5 15" xfId="3268" xr:uid="{F8B2AA84-71B1-4706-823D-2056F3A8665E}"/>
    <cellStyle name="Accent5 16" xfId="3269" xr:uid="{3F99792B-5EB5-4981-96A6-EC2A86A60065}"/>
    <cellStyle name="Accent5 17" xfId="3270" xr:uid="{8AEF436F-3FED-491D-970E-B7EBFEDEE2B1}"/>
    <cellStyle name="Accent5 18" xfId="3271" xr:uid="{8B989B80-B7B0-4A20-85E2-1D713A1E1B5B}"/>
    <cellStyle name="Accent5 19" xfId="3272" xr:uid="{BEA67173-5164-4251-8A1E-FC5757B97AAC}"/>
    <cellStyle name="Accent5 2" xfId="113" xr:uid="{00000000-0005-0000-0000-000070000000}"/>
    <cellStyle name="Accent5 2 10" xfId="707" xr:uid="{09EC3DE9-06EF-4781-9F7D-9B5E1D5D5AE4}"/>
    <cellStyle name="Accent5 2 2" xfId="708" xr:uid="{0BA780C9-A6BD-4D67-913F-9207DEAD0F09}"/>
    <cellStyle name="Accent5 2 3" xfId="709" xr:uid="{381F6E1F-5CAC-4000-A959-889B340038B0}"/>
    <cellStyle name="Accent5 2 4" xfId="710" xr:uid="{2A32CD3B-717C-4E24-A51B-7BA33028AFE6}"/>
    <cellStyle name="Accent5 2 5" xfId="711" xr:uid="{283E22AA-F644-4FB9-9037-CB8C37959A85}"/>
    <cellStyle name="Accent5 2 6" xfId="712" xr:uid="{AE4D11AC-67B3-41FA-9A70-13049CB26993}"/>
    <cellStyle name="Accent5 2 7" xfId="713" xr:uid="{50B03615-C132-47CB-B772-909125E831A0}"/>
    <cellStyle name="Accent5 2 8" xfId="714" xr:uid="{2F2FF85C-1D6C-4B11-A9A3-DA2A09B78FFA}"/>
    <cellStyle name="Accent5 2 9" xfId="715" xr:uid="{839C0765-731C-4BF2-A7A0-19109795D5D5}"/>
    <cellStyle name="Accent5 20" xfId="3273" xr:uid="{F8469A30-3385-463D-A595-5BC09FC9DB88}"/>
    <cellStyle name="Accent5 21" xfId="3274" xr:uid="{78EC9CBF-1EE6-4DE8-BBC8-C1A410D3B46B}"/>
    <cellStyle name="Accent5 22" xfId="3275" xr:uid="{05D499DA-3946-4199-82C2-CEA0E76D4EFA}"/>
    <cellStyle name="Accent5 23" xfId="3276" xr:uid="{35125EE7-EB65-40AC-A6DC-3B3E2414D365}"/>
    <cellStyle name="Accent5 24" xfId="3277" xr:uid="{ECCEFE52-38C9-4E41-8201-CE2EE3723A1E}"/>
    <cellStyle name="Accent5 25" xfId="3278" xr:uid="{7F63A60A-A0EC-4851-A65D-58245980EED0}"/>
    <cellStyle name="Accent5 26" xfId="3279" xr:uid="{0DA7007D-A29C-4D38-9394-4A2166B78808}"/>
    <cellStyle name="Accent5 27" xfId="3280" xr:uid="{5201A70D-6FE3-4783-851F-5B1BD0ABF640}"/>
    <cellStyle name="Accent5 28" xfId="3281" xr:uid="{092FDBAB-992F-477D-BDE5-C925DC27504C}"/>
    <cellStyle name="Accent5 29" xfId="3282" xr:uid="{5C63116E-DC03-4E99-B460-5696D9B9F73A}"/>
    <cellStyle name="Accent5 3" xfId="114" xr:uid="{00000000-0005-0000-0000-000071000000}"/>
    <cellStyle name="Accent5 3 2" xfId="3283" xr:uid="{21E2D28F-E98D-414F-81C6-C3DA02A7312F}"/>
    <cellStyle name="Accent5 30" xfId="3284" xr:uid="{F1C92A1B-C6F1-4ADC-B907-01042F029DCD}"/>
    <cellStyle name="Accent5 31" xfId="3285" xr:uid="{7C56C7C0-05B2-4DF8-A86C-DC9610075380}"/>
    <cellStyle name="Accent5 32" xfId="3286" xr:uid="{A36AF700-2A2F-48B9-9925-D0F04CFE8C07}"/>
    <cellStyle name="Accent5 33" xfId="3287" xr:uid="{A31CFA0A-07EE-4F98-A613-97D59FCC7720}"/>
    <cellStyle name="Accent5 34" xfId="3288" xr:uid="{A90D9084-97A1-42CF-A038-8CC3A68548A7}"/>
    <cellStyle name="Accent5 35" xfId="3289" xr:uid="{87DBB665-8951-4A90-AFC7-AD0379C01003}"/>
    <cellStyle name="Accent5 36" xfId="3290" xr:uid="{58A46D0B-6F39-4511-A45A-C89774E80D0D}"/>
    <cellStyle name="Accent5 37" xfId="3291" xr:uid="{661ADB62-356E-4611-B57B-4117053E6783}"/>
    <cellStyle name="Accent5 38" xfId="3292" xr:uid="{9552B620-5EBC-4A12-92B7-1690A88B01D2}"/>
    <cellStyle name="Accent5 39" xfId="3293" xr:uid="{BA2E9ECA-D820-4B41-B486-41BEDF8C8CDE}"/>
    <cellStyle name="Accent5 4" xfId="115" xr:uid="{00000000-0005-0000-0000-000072000000}"/>
    <cellStyle name="Accent5 4 2" xfId="9950" xr:uid="{6D0706FF-3869-4470-AC58-0561940DA76A}"/>
    <cellStyle name="Accent5 40" xfId="3294" xr:uid="{C0568F7F-E65E-489F-9B9B-2CCA12AD43F2}"/>
    <cellStyle name="Accent5 41" xfId="3295" xr:uid="{B52D3635-DC28-430A-8ECF-9E5EC898C1FB}"/>
    <cellStyle name="Accent5 42" xfId="3296" xr:uid="{812F032C-96FE-4FFC-85F5-5E78DD587A45}"/>
    <cellStyle name="Accent5 43" xfId="3297" xr:uid="{986F185D-D5E2-4EEF-97BF-0D7AD9D87B4A}"/>
    <cellStyle name="Accent5 5" xfId="116" xr:uid="{00000000-0005-0000-0000-000073000000}"/>
    <cellStyle name="Accent5 5 2" xfId="7780" xr:uid="{FFF18AEC-169E-4CF8-ABDF-35B381542044}"/>
    <cellStyle name="Accent5 6" xfId="3298" xr:uid="{58C0E5CB-3E14-4757-9CAD-FEDB2B736668}"/>
    <cellStyle name="Accent5 6 2" xfId="7781" xr:uid="{E4E849AF-38DC-40AB-AA9B-D8598BC9296F}"/>
    <cellStyle name="Accent5 7" xfId="3299" xr:uid="{F8E41256-5123-4B4F-AC11-A8E8BD8B0D83}"/>
    <cellStyle name="Accent5 8" xfId="3300" xr:uid="{845F752A-D466-48AE-88E1-FE0031C73878}"/>
    <cellStyle name="Accent5 9" xfId="3301" xr:uid="{6A9D121C-55D9-4677-9BB2-3CCBA89FBC78}"/>
    <cellStyle name="Accent6" xfId="117" builtinId="49" customBuiltin="1"/>
    <cellStyle name="Accent6 10" xfId="3302" xr:uid="{270D374C-04AB-47CE-B86A-30A61886A1A3}"/>
    <cellStyle name="Accent6 11" xfId="3303" xr:uid="{D7F72D54-DF3A-46EF-B67B-6EDC401B87BE}"/>
    <cellStyle name="Accent6 12" xfId="3304" xr:uid="{634A66C9-B7A7-4CEF-829F-701EF7986568}"/>
    <cellStyle name="Accent6 13" xfId="3305" xr:uid="{C140340B-74C5-41BB-B339-7093F337BB58}"/>
    <cellStyle name="Accent6 14" xfId="3306" xr:uid="{8EAAC74A-B710-41DA-951F-11E88D68C069}"/>
    <cellStyle name="Accent6 15" xfId="3307" xr:uid="{39609886-D269-4023-9354-A8B8D4ED71F1}"/>
    <cellStyle name="Accent6 16" xfId="3308" xr:uid="{03C0C98C-AF67-482B-ADFA-DC91499CA600}"/>
    <cellStyle name="Accent6 17" xfId="3309" xr:uid="{B8B8B4DC-8906-4E00-8572-DA5E65B12BE2}"/>
    <cellStyle name="Accent6 18" xfId="3310" xr:uid="{1D8761D3-8C37-41A5-AE82-466C4044B690}"/>
    <cellStyle name="Accent6 19" xfId="3311" xr:uid="{550FEEFE-7FA6-4D0C-BF70-B15AB7A04DC7}"/>
    <cellStyle name="Accent6 2" xfId="118" xr:uid="{00000000-0005-0000-0000-000075000000}"/>
    <cellStyle name="Accent6 2 10" xfId="716" xr:uid="{8D035BCF-419D-4315-8342-F77F0BD2AD02}"/>
    <cellStyle name="Accent6 2 11" xfId="7782" xr:uid="{028E8443-A1DA-4F03-A68B-7988A187E9ED}"/>
    <cellStyle name="Accent6 2 2" xfId="717" xr:uid="{CF118740-25E2-429A-A02F-FB509A4F257B}"/>
    <cellStyle name="Accent6 2 3" xfId="718" xr:uid="{0387EC5C-2CF1-4ABC-973B-8F4172A3EA85}"/>
    <cellStyle name="Accent6 2 4" xfId="719" xr:uid="{8CE6B871-03C9-4380-9D24-9A1191E91DB0}"/>
    <cellStyle name="Accent6 2 5" xfId="720" xr:uid="{F6B4FC29-5412-4482-B42A-6F400923DD67}"/>
    <cellStyle name="Accent6 2 6" xfId="721" xr:uid="{032BEC8F-E6DD-4A15-8974-76BDCB9CA9E2}"/>
    <cellStyle name="Accent6 2 7" xfId="722" xr:uid="{5947C667-8851-4ED8-887C-E449E216739F}"/>
    <cellStyle name="Accent6 2 8" xfId="723" xr:uid="{52E9895B-F3C5-4681-A49C-A72AE487EB2C}"/>
    <cellStyle name="Accent6 2 9" xfId="724" xr:uid="{B0AFC8D8-9A18-4CE1-A5B5-0A3C46C0F640}"/>
    <cellStyle name="Accent6 20" xfId="3314" xr:uid="{2B22CA48-936D-4945-BAAF-5F4E3DFF4589}"/>
    <cellStyle name="Accent6 21" xfId="3315" xr:uid="{9E22AF04-3356-4591-81C5-79321F3B960A}"/>
    <cellStyle name="Accent6 22" xfId="3316" xr:uid="{6584D441-2F3A-4390-BF1B-9C8323813E3B}"/>
    <cellStyle name="Accent6 23" xfId="3317" xr:uid="{E51BD25C-96C6-4BF3-BEF2-0B9B78012028}"/>
    <cellStyle name="Accent6 24" xfId="3318" xr:uid="{93D30BAB-23E3-4CB7-B913-ED5BBD110BB0}"/>
    <cellStyle name="Accent6 25" xfId="3319" xr:uid="{59352E08-95EB-4375-9D1F-12387A79DAA3}"/>
    <cellStyle name="Accent6 26" xfId="3320" xr:uid="{C71F0BCD-0CB8-46A6-BA93-37D8106B7E2F}"/>
    <cellStyle name="Accent6 27" xfId="3321" xr:uid="{8FC84746-DE6B-47A4-901C-9180280AF5A6}"/>
    <cellStyle name="Accent6 28" xfId="3322" xr:uid="{B0B74BED-3B1B-4C21-8AEF-E8F89EEC83DF}"/>
    <cellStyle name="Accent6 29" xfId="3323" xr:uid="{03B80D9E-1F6A-4981-BB3E-B2C5FBBD152B}"/>
    <cellStyle name="Accent6 3" xfId="119" xr:uid="{00000000-0005-0000-0000-000076000000}"/>
    <cellStyle name="Accent6 3 2" xfId="3324" xr:uid="{D9E23435-1DE4-48F4-A7E4-27879775F0B8}"/>
    <cellStyle name="Accent6 3 2 2" xfId="5306" xr:uid="{192AA46C-C201-4D64-AD0B-26F5282FF813}"/>
    <cellStyle name="Accent6 3 3" xfId="3325" xr:uid="{8D492EF0-3A74-4301-AE9A-078ABA5DD88C}"/>
    <cellStyle name="Accent6 3 4" xfId="3326" xr:uid="{968FD5F7-2474-4995-8948-1EC60F6E477D}"/>
    <cellStyle name="Accent6 3 5" xfId="725" xr:uid="{5A74EC4A-7149-455A-9B08-D920320F72B4}"/>
    <cellStyle name="Accent6 30" xfId="3327" xr:uid="{3F10167F-92D2-4792-9D0E-A00CB4BEF47D}"/>
    <cellStyle name="Accent6 31" xfId="3328" xr:uid="{665A7B72-A790-4E75-92DC-3BDFABDD51FE}"/>
    <cellStyle name="Accent6 32" xfId="3329" xr:uid="{A9703CCA-EE0F-4DCE-89C4-E7889D0A7981}"/>
    <cellStyle name="Accent6 33" xfId="3330" xr:uid="{FA1D6B50-242B-47D5-93BB-6064A1EE9B0E}"/>
    <cellStyle name="Accent6 34" xfId="3331" xr:uid="{2656E606-1643-41AE-B95F-19F32809AF3B}"/>
    <cellStyle name="Accent6 35" xfId="3332" xr:uid="{DC68794D-80B4-4DCE-800D-5FFE98E599BF}"/>
    <cellStyle name="Accent6 36" xfId="3333" xr:uid="{94E82335-9E67-4F33-A28B-B8859F831729}"/>
    <cellStyle name="Accent6 37" xfId="3334" xr:uid="{C29527B5-6BCD-46CE-B3AE-058666B84F9D}"/>
    <cellStyle name="Accent6 38" xfId="3335" xr:uid="{E2FE5EA7-3571-4A11-B8F2-EA5E251DE65A}"/>
    <cellStyle name="Accent6 39" xfId="3336" xr:uid="{E3E34F59-3BE4-4EB4-8F38-13FE4DF0A33D}"/>
    <cellStyle name="Accent6 4" xfId="120" xr:uid="{00000000-0005-0000-0000-000077000000}"/>
    <cellStyle name="Accent6 4 2" xfId="9951" xr:uid="{80D38746-6458-4451-992B-A12BA328D26C}"/>
    <cellStyle name="Accent6 40" xfId="3337" xr:uid="{C25A398E-537C-423F-B369-A413C9AAB81A}"/>
    <cellStyle name="Accent6 41" xfId="3338" xr:uid="{9330CCEA-3864-4713-847E-69A1AED8FE22}"/>
    <cellStyle name="Accent6 42" xfId="3339" xr:uid="{9DB94F0E-C122-4666-B50A-14D015EB9822}"/>
    <cellStyle name="Accent6 43" xfId="3340" xr:uid="{250AFD27-440C-4198-A437-582327A174C6}"/>
    <cellStyle name="Accent6 5" xfId="121" xr:uid="{00000000-0005-0000-0000-000078000000}"/>
    <cellStyle name="Accent6 5 2" xfId="5245" xr:uid="{BAD92CCA-4F91-427F-A891-6C743B4882B7}"/>
    <cellStyle name="Accent6 6" xfId="3341" xr:uid="{10656DB2-780A-41CF-8F8C-EBAD119001E3}"/>
    <cellStyle name="Accent6 6 2" xfId="7783" xr:uid="{857ACEAD-8C74-4D29-9D58-B57D69FF2BDC}"/>
    <cellStyle name="Accent6 7" xfId="3342" xr:uid="{AAEF915E-B018-45FC-8D83-178752EDAF59}"/>
    <cellStyle name="Accent6 8" xfId="3343" xr:uid="{58122B88-03A7-496C-B988-D8D1BA2FEBCB}"/>
    <cellStyle name="Accent6 9" xfId="3344" xr:uid="{DA505424-FE6D-428F-99E2-B64F31FC3C36}"/>
    <cellStyle name="AggblueBoldCels" xfId="3345" xr:uid="{D7A3D330-8131-4B42-A218-D703655D2CFB}"/>
    <cellStyle name="AggblueCels" xfId="3346" xr:uid="{B95B498A-C2CB-4FF0-A4F1-4BBE27683168}"/>
    <cellStyle name="AggBoldCells" xfId="3347" xr:uid="{FD44F606-548A-4631-BCC6-3AA8AEA27175}"/>
    <cellStyle name="AggCels" xfId="3348" xr:uid="{F8011806-2258-45EF-B730-55AD674A6CC7}"/>
    <cellStyle name="AggGreen" xfId="3349" xr:uid="{3FC453BD-6205-4927-8517-9E4682EF1CCA}"/>
    <cellStyle name="AggGreen12" xfId="3350" xr:uid="{6746EB64-0AAD-4202-9AD2-9D46B346810E}"/>
    <cellStyle name="AggOrange" xfId="3351" xr:uid="{DF15610C-DB77-4ABC-9E73-F83833A6B80D}"/>
    <cellStyle name="AggOrange9" xfId="3352" xr:uid="{0B552C11-F690-4E83-AC71-C12DAE80560B}"/>
    <cellStyle name="AggOrangeLB_2x" xfId="3353" xr:uid="{C57012E8-CC95-412A-88BB-78D0A1437CA5}"/>
    <cellStyle name="AggOrangeLBorder" xfId="3354" xr:uid="{39C33CCB-C89D-4719-A966-239D0EAF9030}"/>
    <cellStyle name="AggOrangeRBorder" xfId="3355" xr:uid="{3AB0F3F8-8963-4345-83C1-42BB94A1DB6C}"/>
    <cellStyle name="Akzent1" xfId="3356" xr:uid="{FC402C9B-5CB8-4992-988F-043888179BD0}"/>
    <cellStyle name="Akzent2" xfId="3357" xr:uid="{ACB7E3EC-E315-48EB-B8A9-56398261C89D}"/>
    <cellStyle name="Akzent3" xfId="3358" xr:uid="{75A3827A-08E0-4059-A0AA-3367D416CD4A}"/>
    <cellStyle name="Akzent4" xfId="3359" xr:uid="{E8FA6A6C-1438-40F4-B1CE-F97AC078895C}"/>
    <cellStyle name="Akzent5" xfId="3360" xr:uid="{0C774F40-8B43-4115-A76A-300C21D35234}"/>
    <cellStyle name="Akzent6" xfId="3361" xr:uid="{18F84097-D411-4CFD-9009-C5B5952B6284}"/>
    <cellStyle name="Assumption Heading" xfId="6660" xr:uid="{ED6F31AC-2E23-487F-B052-216A3A0F5215}"/>
    <cellStyle name="Assumptions" xfId="6661" xr:uid="{9878B088-DF3B-4206-9A2C-B44D3560AE3F}"/>
    <cellStyle name="Attrib" xfId="6662" xr:uid="{2712FF7C-D41D-422D-B683-F6D1A2AC2330}"/>
    <cellStyle name="Attrib 2" xfId="6663" xr:uid="{B0226EFB-AD41-48FE-8A4C-30761CB071BC}"/>
    <cellStyle name="Attrib 2 2" xfId="6664" xr:uid="{29607E11-36D1-464A-B6BF-9316E685E1A3}"/>
    <cellStyle name="Attrib 2 3" xfId="6665" xr:uid="{F3620143-F460-4EA7-AA51-B3B7C992CA20}"/>
    <cellStyle name="Ausgabe" xfId="3362" xr:uid="{F750CE2C-D89A-4F19-81E0-B3BA46A07D9E}"/>
    <cellStyle name="Bad" xfId="122" builtinId="27" customBuiltin="1"/>
    <cellStyle name="Bad 10" xfId="3363" xr:uid="{077DA2BA-D00F-4A1A-92D5-EE2777B36E42}"/>
    <cellStyle name="Bad 11" xfId="3364" xr:uid="{A758734F-D18A-462B-9871-C6906A660F3A}"/>
    <cellStyle name="Bad 12" xfId="3365" xr:uid="{5433FEE0-3D27-450C-B9D8-EF7DE682D29C}"/>
    <cellStyle name="Bad 13" xfId="3366" xr:uid="{958330D4-11E7-4D9C-820D-21E227415E97}"/>
    <cellStyle name="Bad 14" xfId="3367" xr:uid="{791F6AC0-7E5E-4A96-87F4-80380C86D947}"/>
    <cellStyle name="Bad 15" xfId="3368" xr:uid="{4216DC71-DC85-4FD1-9A0F-B51A700E95A9}"/>
    <cellStyle name="Bad 16" xfId="3369" xr:uid="{C48076E0-4F8A-4C69-AC97-911A8BB22024}"/>
    <cellStyle name="Bad 17" xfId="3370" xr:uid="{7BF0D607-AF17-47AD-8CC9-663837277CE7}"/>
    <cellStyle name="Bad 18" xfId="3371" xr:uid="{83A31140-68B2-4ED3-B02C-80596CCA9ECB}"/>
    <cellStyle name="Bad 19" xfId="3372" xr:uid="{8163F144-43C6-4191-BD09-3FAC57101C3A}"/>
    <cellStyle name="Bad 2" xfId="123" xr:uid="{00000000-0005-0000-0000-00007C000000}"/>
    <cellStyle name="Bad 2 10" xfId="726" xr:uid="{FEA70432-20A5-47DE-B27F-FFC7DA3F8311}"/>
    <cellStyle name="Bad 2 11" xfId="7784" xr:uid="{FDF0C650-9C25-4FAD-9EDE-2E5EB26B55C3}"/>
    <cellStyle name="Bad 2 2" xfId="727" xr:uid="{37915EE6-7A3B-4C63-B612-F8C6A1E81C1D}"/>
    <cellStyle name="Bad 2 3" xfId="728" xr:uid="{2CA8710F-36B9-4038-872C-244CFB613C09}"/>
    <cellStyle name="Bad 2 4" xfId="729" xr:uid="{F2A5CC4E-6FAA-431E-AF89-E1F17A679AC6}"/>
    <cellStyle name="Bad 2 5" xfId="730" xr:uid="{8B212C53-C1DC-43AC-95FA-5D9180CDCF29}"/>
    <cellStyle name="Bad 2 6" xfId="731" xr:uid="{277B3781-13D9-4F09-AB98-FF5E36E8F4AD}"/>
    <cellStyle name="Bad 2 7" xfId="732" xr:uid="{38072594-4DA5-4F5D-877E-B46559AEF846}"/>
    <cellStyle name="Bad 2 8" xfId="733" xr:uid="{3766A14F-2007-47D6-A098-760D7E2B768B}"/>
    <cellStyle name="Bad 2 9" xfId="734" xr:uid="{5F9588DE-DF55-48AD-B56E-224A75CDB847}"/>
    <cellStyle name="Bad 20" xfId="3374" xr:uid="{9F63F57E-592B-4D6D-A07F-39D3706FE661}"/>
    <cellStyle name="Bad 21" xfId="3375" xr:uid="{2ECAE253-B8A5-40C1-AD6B-B63425256FBB}"/>
    <cellStyle name="Bad 22" xfId="3376" xr:uid="{5F9BD221-AEC0-4027-A71A-6396D73B770E}"/>
    <cellStyle name="Bad 23" xfId="3377" xr:uid="{8AF78E6F-0920-4F2D-AD5E-2F8D9AC70646}"/>
    <cellStyle name="Bad 24" xfId="3378" xr:uid="{214EAE08-D808-4A69-A99F-DCB9CDFEA98C}"/>
    <cellStyle name="Bad 25" xfId="3379" xr:uid="{87CF3D00-B24A-4C43-8DBA-79EA04D69E8D}"/>
    <cellStyle name="Bad 26" xfId="3380" xr:uid="{6BD60E23-EFB6-4D4F-A18B-EDBFB39F1499}"/>
    <cellStyle name="Bad 27" xfId="3381" xr:uid="{C70864FB-D077-4F7D-A64F-79640EAAF173}"/>
    <cellStyle name="Bad 28" xfId="3382" xr:uid="{A0C0CF50-4B1F-4929-9B03-7FA593653025}"/>
    <cellStyle name="Bad 29" xfId="3383" xr:uid="{0B3E50CF-3959-4A99-9B12-C7E2A89CD4A9}"/>
    <cellStyle name="Bad 3" xfId="124" xr:uid="{00000000-0005-0000-0000-00007D000000}"/>
    <cellStyle name="Bad 3 2" xfId="3384" xr:uid="{EAC1F246-A257-4C9C-B7AC-518F3D7252DA}"/>
    <cellStyle name="Bad 3 2 2" xfId="7785" xr:uid="{74876AC1-C6D4-466A-A78B-DA09186CDD31}"/>
    <cellStyle name="Bad 3 3" xfId="3385" xr:uid="{1546FF8D-806D-4A7B-A1B1-063E76CD0546}"/>
    <cellStyle name="Bad 3 4" xfId="3386" xr:uid="{712B24BB-F738-4B62-8882-B0B4DDC321E4}"/>
    <cellStyle name="Bad 3 5" xfId="735" xr:uid="{8B70B817-0F02-48B8-8C1A-5C54F1904750}"/>
    <cellStyle name="Bad 30" xfId="3387" xr:uid="{10CACC42-5BE6-4ABA-AA2E-B0AF0A8CAB43}"/>
    <cellStyle name="Bad 31" xfId="3388" xr:uid="{6478F150-DB2D-433C-A9D1-F0584A7A04EB}"/>
    <cellStyle name="Bad 32" xfId="3389" xr:uid="{710A6834-BACB-464B-A564-C6C062A79ABC}"/>
    <cellStyle name="Bad 33" xfId="3390" xr:uid="{089291FD-49A5-403D-BF20-7900143D89A8}"/>
    <cellStyle name="Bad 34" xfId="3391" xr:uid="{BF27931A-295D-4DD2-8582-78485C8E2CAA}"/>
    <cellStyle name="Bad 35" xfId="3392" xr:uid="{3DB0CF7D-4357-4BA9-8BBE-0B46845AA4D8}"/>
    <cellStyle name="Bad 36" xfId="3393" xr:uid="{21FFC2D6-B719-4181-935A-F889CAC60DB3}"/>
    <cellStyle name="Bad 37" xfId="3394" xr:uid="{34373E5E-11DE-4BEA-B9BA-39846AADCB09}"/>
    <cellStyle name="Bad 38" xfId="3395" xr:uid="{3CFC1EEB-0201-40C0-A5F1-47BDD4B44BE7}"/>
    <cellStyle name="Bad 39" xfId="3396" xr:uid="{169D3DB4-F09A-42F4-B74C-A7CA3A21C917}"/>
    <cellStyle name="Bad 4" xfId="125" xr:uid="{00000000-0005-0000-0000-00007E000000}"/>
    <cellStyle name="Bad 4 2" xfId="7786" xr:uid="{14321969-C898-4A83-9AFC-E5485C190537}"/>
    <cellStyle name="Bad 40" xfId="3397" xr:uid="{D7E0EB5B-1AB8-452F-9B61-ACC90BB2A30F}"/>
    <cellStyle name="Bad 41" xfId="3398" xr:uid="{7407E5DD-7D64-4738-9A3C-92F1EC580548}"/>
    <cellStyle name="Bad 42" xfId="3399" xr:uid="{D0D17B80-D643-4499-B40C-EE50B4A79D6A}"/>
    <cellStyle name="Bad 43" xfId="3400" xr:uid="{0A761340-097F-49C7-98CF-E34ECFFA9C98}"/>
    <cellStyle name="Bad 44" xfId="3401" xr:uid="{AEF5132B-1AD5-4E41-88D2-70D276A59C75}"/>
    <cellStyle name="Bad 5" xfId="126" xr:uid="{00000000-0005-0000-0000-00007F000000}"/>
    <cellStyle name="Bad 5 2" xfId="7787" xr:uid="{42C5DC79-AE89-465A-AC41-98FBC82580E1}"/>
    <cellStyle name="Bad 6" xfId="3402" xr:uid="{1125D1CE-A953-407F-8D98-03D88E0A8870}"/>
    <cellStyle name="Bad 6 2" xfId="7788" xr:uid="{B73C3348-B3B3-4E85-A8A7-5750C37D9A90}"/>
    <cellStyle name="Bad 7" xfId="3403" xr:uid="{F36646B2-64DF-47DA-950E-CFB9614564AB}"/>
    <cellStyle name="Bad 8" xfId="3404" xr:uid="{B37055D9-698B-40DA-8591-B0DC86924439}"/>
    <cellStyle name="Bad 9" xfId="3405" xr:uid="{E4B3600B-DD0D-4050-9DC0-DF18EAFAAE25}"/>
    <cellStyle name="Berechnung" xfId="3406" xr:uid="{BD06106A-97C8-4EDF-A2F9-39177AA7E03F}"/>
    <cellStyle name="Bold GHG Numbers (0.00)" xfId="3407" xr:uid="{19184DB9-177F-49FE-8CA5-03C22F422C56}"/>
    <cellStyle name="Calculation" xfId="127" builtinId="22" customBuiltin="1"/>
    <cellStyle name="Calculation 10" xfId="3408" xr:uid="{F37E6016-D7BE-41E4-AC5A-B2861758840A}"/>
    <cellStyle name="Calculation 11" xfId="3409" xr:uid="{99C994DB-72B3-4FC0-A323-AB338664A9F1}"/>
    <cellStyle name="Calculation 12" xfId="3410" xr:uid="{11D8B752-63C0-4AFB-9584-8914A358B6D1}"/>
    <cellStyle name="Calculation 13" xfId="3411" xr:uid="{86D07F3A-9197-4276-918F-9EFE807B0014}"/>
    <cellStyle name="Calculation 14" xfId="3412" xr:uid="{E61A585D-2BFB-45A2-A441-8CEAD82F332F}"/>
    <cellStyle name="Calculation 15" xfId="3413" xr:uid="{92305AF7-4913-406B-8A22-3BD96BCF1B48}"/>
    <cellStyle name="Calculation 16" xfId="3414" xr:uid="{1588A357-744A-49A9-932C-3D6A52C2D9F0}"/>
    <cellStyle name="Calculation 17" xfId="3415" xr:uid="{630B6F15-7B3D-4AF9-9646-F0306FFF00FA}"/>
    <cellStyle name="Calculation 18" xfId="3416" xr:uid="{C60F80CA-F75C-48E4-98E4-94E2EB89B3B3}"/>
    <cellStyle name="Calculation 19" xfId="3417" xr:uid="{ED00FC6C-E033-4DE4-99C6-E6B8B973CF9E}"/>
    <cellStyle name="Calculation 2" xfId="128" xr:uid="{00000000-0005-0000-0000-000081000000}"/>
    <cellStyle name="Calculation 2 10" xfId="736" xr:uid="{6AD1F01D-296C-488A-A97F-4ECB0A3E80C5}"/>
    <cellStyle name="Calculation 2 11" xfId="7789" xr:uid="{B907CBEB-E92E-4B9D-8B0E-533778A65F72}"/>
    <cellStyle name="Calculation 2 2" xfId="737" xr:uid="{73CD5A2D-D983-4ADE-BA0C-B61A603A5246}"/>
    <cellStyle name="Calculation 2 2 2" xfId="6666" xr:uid="{1065C56C-E001-4F53-906B-E7DA410B749B}"/>
    <cellStyle name="Calculation 2 3" xfId="738" xr:uid="{B8F5B367-7CC6-4B85-9725-8635F57ECE1C}"/>
    <cellStyle name="Calculation 2 3 2" xfId="6667" xr:uid="{68767276-DBF5-45A9-8B5C-15227FD0E767}"/>
    <cellStyle name="Calculation 2 4" xfId="739" xr:uid="{A1B23F58-92DB-4F7D-ABB2-F5ED3242789E}"/>
    <cellStyle name="Calculation 2 5" xfId="740" xr:uid="{0402DF97-6E00-46DA-A4F6-C7C599E44E63}"/>
    <cellStyle name="Calculation 2 6" xfId="741" xr:uid="{C4DAE2BE-9DE6-49BE-8EC0-1BA1BFA466F6}"/>
    <cellStyle name="Calculation 2 7" xfId="742" xr:uid="{8A859D51-0642-4D7B-B93D-A13DB585798D}"/>
    <cellStyle name="Calculation 2 8" xfId="743" xr:uid="{C22A6E05-E1E1-4155-9B58-C1339DF62F5A}"/>
    <cellStyle name="Calculation 2 9" xfId="744" xr:uid="{DE416300-8C38-4F0A-93FA-0DEA6DE4188F}"/>
    <cellStyle name="Calculation 20" xfId="3419" xr:uid="{94886BC1-0DF5-4BD3-80FB-15E9B8F2576F}"/>
    <cellStyle name="Calculation 21" xfId="3420" xr:uid="{ECA75B3B-2D4F-4473-BC26-0E65B0939ABC}"/>
    <cellStyle name="Calculation 22" xfId="3421" xr:uid="{22723711-849A-4E03-90AE-DEC870D91BC3}"/>
    <cellStyle name="Calculation 23" xfId="3422" xr:uid="{5D15130B-D748-46E4-B6F2-B0E5CA347B62}"/>
    <cellStyle name="Calculation 24" xfId="3423" xr:uid="{2344BAA5-FD78-4644-ADC5-95734DEE568C}"/>
    <cellStyle name="Calculation 25" xfId="3424" xr:uid="{5457E9E1-5D19-424B-A40E-F316671B41E5}"/>
    <cellStyle name="Calculation 26" xfId="3425" xr:uid="{616F0EDA-517D-4983-B12F-615EE2EB52CC}"/>
    <cellStyle name="Calculation 27" xfId="3426" xr:uid="{422947E2-AF0C-4E71-8E24-E8BA140038A3}"/>
    <cellStyle name="Calculation 28" xfId="3427" xr:uid="{6317BA4B-AFA3-4AD1-B7A0-3CC3BAA5CF3F}"/>
    <cellStyle name="Calculation 29" xfId="3428" xr:uid="{031BA152-57DD-4A99-8A23-D63D2A8AE67A}"/>
    <cellStyle name="Calculation 3" xfId="129" xr:uid="{00000000-0005-0000-0000-000082000000}"/>
    <cellStyle name="Calculation 3 2" xfId="3429" xr:uid="{F973016D-736B-4583-967E-1ACF73E82BE6}"/>
    <cellStyle name="Calculation 3 2 2" xfId="9939" xr:uid="{813DFF3A-A25D-4603-9ECD-35FD0BEFAB1E}"/>
    <cellStyle name="Calculation 3 3" xfId="3430" xr:uid="{C8D681DF-C00D-42D6-9D97-AD9B2B3525F9}"/>
    <cellStyle name="Calculation 3 4" xfId="3431" xr:uid="{ACCA4A4A-BA3A-447F-B32C-2901346C5095}"/>
    <cellStyle name="Calculation 3 5" xfId="745" xr:uid="{B24FFCB5-F4C5-4F56-A8C6-A6A2BDAA164D}"/>
    <cellStyle name="Calculation 30" xfId="3432" xr:uid="{4BD6038C-FED5-45D1-8E8C-3722904C0743}"/>
    <cellStyle name="Calculation 31" xfId="3433" xr:uid="{A657311D-09EF-4536-A7D2-C6C496A61570}"/>
    <cellStyle name="Calculation 32" xfId="3434" xr:uid="{914F0960-3028-4508-BFE6-98AD1F4A4415}"/>
    <cellStyle name="Calculation 33" xfId="3435" xr:uid="{38462816-EE54-4F2F-9899-79D8DB2F273C}"/>
    <cellStyle name="Calculation 34" xfId="3436" xr:uid="{3FDFA635-5F2A-4FE2-8320-50C7A3354A73}"/>
    <cellStyle name="Calculation 35" xfId="3437" xr:uid="{6E4CC1A4-F787-40D9-A172-A1CB7D94416F}"/>
    <cellStyle name="Calculation 36" xfId="3438" xr:uid="{3C7F321E-5914-42B3-8FC6-C5AE32214144}"/>
    <cellStyle name="Calculation 37" xfId="3439" xr:uid="{1ACF5C9C-6DB7-4277-9DD9-5326E68DDB6A}"/>
    <cellStyle name="Calculation 38" xfId="3440" xr:uid="{C98833A3-CA0A-4945-B7E7-14C2D8AD0309}"/>
    <cellStyle name="Calculation 39" xfId="3441" xr:uid="{2C21D1EB-998F-469B-9CE6-BDC7A2F1676C}"/>
    <cellStyle name="Calculation 4" xfId="130" xr:uid="{00000000-0005-0000-0000-000083000000}"/>
    <cellStyle name="Calculation 4 2" xfId="7790" xr:uid="{D7B8F4DD-7D65-4BD3-ABD4-67B1D0ECF072}"/>
    <cellStyle name="Calculation 40" xfId="3442" xr:uid="{F0024B45-0A23-4B95-AB97-EFDCD5352268}"/>
    <cellStyle name="Calculation 41" xfId="3443" xr:uid="{2DE554F8-9C37-4658-B2D1-B57DB56FF539}"/>
    <cellStyle name="Calculation 42" xfId="3444" xr:uid="{5CE2234F-237A-4351-B208-D9833610A437}"/>
    <cellStyle name="Calculation 43" xfId="3445" xr:uid="{9CF8D77D-3798-458E-AC48-8F80D8FD1DD9}"/>
    <cellStyle name="Calculation 5" xfId="131" xr:uid="{00000000-0005-0000-0000-000084000000}"/>
    <cellStyle name="Calculation 5 2" xfId="7791" xr:uid="{67B89CF4-A266-4ED2-A0DC-D5DE1167168D}"/>
    <cellStyle name="Calculation 6" xfId="3446" xr:uid="{FEA82624-DF98-4AA4-9DE4-006882C511A1}"/>
    <cellStyle name="Calculation 6 2" xfId="7792" xr:uid="{29DA2219-FF73-4C7E-969E-BBF1D46C9125}"/>
    <cellStyle name="Calculation 7" xfId="3447" xr:uid="{CD885CA5-8835-4F60-8079-700C3C90C621}"/>
    <cellStyle name="Calculation 8" xfId="3448" xr:uid="{9D482810-4AB5-4C0F-8074-EAD00B3675CE}"/>
    <cellStyle name="Calculation 9" xfId="3449" xr:uid="{AD8C8AE3-5FC6-4B6C-A098-26581EAACF04}"/>
    <cellStyle name="Char" xfId="6668" xr:uid="{3D9922D3-12F6-43B0-A44F-DB691C7D8F85}"/>
    <cellStyle name="Check Cell" xfId="132" builtinId="23" customBuiltin="1"/>
    <cellStyle name="Check Cell 10" xfId="3450" xr:uid="{0687C1DF-8D6D-4E5A-9495-37745DE9B8C7}"/>
    <cellStyle name="Check Cell 11" xfId="3451" xr:uid="{1ACDC70B-825F-453C-B478-8C6DD8CF0952}"/>
    <cellStyle name="Check Cell 12" xfId="3452" xr:uid="{89E26C8D-33B7-4974-A635-D9F7450318B4}"/>
    <cellStyle name="Check Cell 13" xfId="3453" xr:uid="{898FCCAB-5D20-4890-A3CC-72E32DCBCBDA}"/>
    <cellStyle name="Check Cell 14" xfId="3454" xr:uid="{506F1EC9-5856-4683-9720-D3CD1C8FD4AB}"/>
    <cellStyle name="Check Cell 15" xfId="3455" xr:uid="{88ED54F3-2A4C-4A5C-987E-485A94AECE32}"/>
    <cellStyle name="Check Cell 16" xfId="3456" xr:uid="{18BDF7E6-100F-4165-8E48-2069453C3151}"/>
    <cellStyle name="Check Cell 17" xfId="3457" xr:uid="{579B0A1B-7612-455A-BC8D-1D34540DA978}"/>
    <cellStyle name="Check Cell 18" xfId="3458" xr:uid="{B0119AD6-74B3-4521-B2AA-3B18B3697289}"/>
    <cellStyle name="Check Cell 19" xfId="3459" xr:uid="{158E6AA9-B509-447D-B881-E428F842A02F}"/>
    <cellStyle name="Check Cell 2" xfId="133" xr:uid="{00000000-0005-0000-0000-000086000000}"/>
    <cellStyle name="Check Cell 2 10" xfId="746" xr:uid="{BCFDE537-B6B1-4FA4-BAE1-C3F9F34F6375}"/>
    <cellStyle name="Check Cell 2 2" xfId="747" xr:uid="{97B94B63-6466-4E4B-9E71-153BDE5D3D6C}"/>
    <cellStyle name="Check Cell 2 3" xfId="748" xr:uid="{2C7A95B0-2F1E-4369-87C8-A18147D215B0}"/>
    <cellStyle name="Check Cell 2 4" xfId="749" xr:uid="{D20DEA9C-B3E4-4FD4-87FB-8DC4DA4D74E3}"/>
    <cellStyle name="Check Cell 2 5" xfId="750" xr:uid="{0D8059A1-26C7-4892-B679-7EDBCB4DA7A3}"/>
    <cellStyle name="Check Cell 2 6" xfId="751" xr:uid="{56AE30B4-26DD-4768-A292-E63DC586F4D1}"/>
    <cellStyle name="Check Cell 2 7" xfId="752" xr:uid="{B6E87B96-7167-434D-95FA-BA418D458E70}"/>
    <cellStyle name="Check Cell 2 8" xfId="753" xr:uid="{7745E92A-B80F-4781-8E00-C0AA1E78EF3F}"/>
    <cellStyle name="Check Cell 2 9" xfId="754" xr:uid="{4C42DACB-E39F-480B-BBAA-D91CDCCEF8B4}"/>
    <cellStyle name="Check Cell 20" xfId="3462" xr:uid="{7B6947FA-A8E4-44CC-B2E1-759CCFF4D88A}"/>
    <cellStyle name="Check Cell 21" xfId="3463" xr:uid="{31BC00BF-C5B9-4AC8-9B64-F8958B91B534}"/>
    <cellStyle name="Check Cell 22" xfId="3464" xr:uid="{4D50976A-EDEF-4D72-B303-B1CDC5C9C641}"/>
    <cellStyle name="Check Cell 23" xfId="3465" xr:uid="{ECA46C33-B97E-4B47-999A-4DE39DA4A11F}"/>
    <cellStyle name="Check Cell 24" xfId="3466" xr:uid="{C4DC0A88-CA10-484A-88BB-895AA32CB5A8}"/>
    <cellStyle name="Check Cell 25" xfId="3467" xr:uid="{8FC3E4F1-D0C0-4ACF-B96F-93CF6DA01C37}"/>
    <cellStyle name="Check Cell 26" xfId="3468" xr:uid="{E0C9A627-B773-442C-9227-3FCD7B9E1454}"/>
    <cellStyle name="Check Cell 27" xfId="3469" xr:uid="{7CC1FBA3-BB62-4264-BD34-DABBD527F987}"/>
    <cellStyle name="Check Cell 28" xfId="3470" xr:uid="{B12C1840-9EED-4EF2-87FD-A15F483F9ED4}"/>
    <cellStyle name="Check Cell 29" xfId="3471" xr:uid="{37FBAEC6-E97A-4A5C-8800-A2FDAB851EB7}"/>
    <cellStyle name="Check Cell 3" xfId="134" xr:uid="{00000000-0005-0000-0000-000087000000}"/>
    <cellStyle name="Check Cell 3 2" xfId="3473" xr:uid="{52D7B8EA-7437-4633-93F2-7737C07945AB}"/>
    <cellStyle name="Check Cell 30" xfId="3474" xr:uid="{E1B90751-CF4D-4570-A0E7-1707613C03E4}"/>
    <cellStyle name="Check Cell 31" xfId="3475" xr:uid="{8E75782A-A7EE-4E38-BCD6-B0E7B909E3C3}"/>
    <cellStyle name="Check Cell 32" xfId="3476" xr:uid="{97E63B97-F3AF-41E0-81E3-E7DBA7E2EE1C}"/>
    <cellStyle name="Check Cell 33" xfId="3477" xr:uid="{5498C9A8-9B02-4F4F-81B3-5482DC80F3AE}"/>
    <cellStyle name="Check Cell 34" xfId="3478" xr:uid="{232DF813-FD0A-4E52-B388-58C4824CC086}"/>
    <cellStyle name="Check Cell 35" xfId="3479" xr:uid="{B8682686-6DF3-41B8-9750-B459BD1E2356}"/>
    <cellStyle name="Check Cell 36" xfId="3480" xr:uid="{CE995002-6D6E-42B3-A460-E9EA86F2268B}"/>
    <cellStyle name="Check Cell 37" xfId="3481" xr:uid="{553ECE78-ABDC-4865-93B4-6DE3F42ADCE4}"/>
    <cellStyle name="Check Cell 38" xfId="3482" xr:uid="{0F9A9D10-094D-43AF-8197-6DF20D76F19F}"/>
    <cellStyle name="Check Cell 39" xfId="3483" xr:uid="{B90DF125-17AF-46F6-9436-9A6C37DE6722}"/>
    <cellStyle name="Check Cell 4" xfId="135" xr:uid="{00000000-0005-0000-0000-000088000000}"/>
    <cellStyle name="Check Cell 4 2" xfId="5161" xr:uid="{0C29D169-D601-497C-B4AB-67BC4C7F3FCD}"/>
    <cellStyle name="Check Cell 40" xfId="3484" xr:uid="{477E595C-6A37-4D27-AD48-79B124FB75FD}"/>
    <cellStyle name="Check Cell 41" xfId="3485" xr:uid="{A0002A33-B298-4473-BC3B-CB687EB5DF13}"/>
    <cellStyle name="Check Cell 42" xfId="3486" xr:uid="{CD9AB327-59A2-4BCE-B47F-D9A696D2B38A}"/>
    <cellStyle name="Check Cell 43" xfId="3487" xr:uid="{904F3293-846A-4A62-81BC-55A38453C302}"/>
    <cellStyle name="Check Cell 5" xfId="136" xr:uid="{00000000-0005-0000-0000-000089000000}"/>
    <cellStyle name="Check Cell 5 2" xfId="7793" xr:uid="{FE3085F1-429B-4684-881C-E75FA26D19B5}"/>
    <cellStyle name="Check Cell 6" xfId="3488" xr:uid="{47239554-BBC8-4B72-9BAE-C75D6C8F8933}"/>
    <cellStyle name="Check Cell 6 2" xfId="5158" xr:uid="{B90FC3CC-1FDF-459C-A397-8D45E9D07A2B}"/>
    <cellStyle name="Check Cell 7" xfId="3489" xr:uid="{8AFCB560-92A2-45BC-AC3F-B4C46DF3FFCD}"/>
    <cellStyle name="Check Cell 8" xfId="3490" xr:uid="{75125039-85AD-416A-9E6D-64CE12FD80FD}"/>
    <cellStyle name="Check Cell 9" xfId="3491" xr:uid="{248E6F67-CC74-4FF2-BF3A-0509FE810FB0}"/>
    <cellStyle name="coin" xfId="137" xr:uid="{00000000-0005-0000-0000-00008A000000}"/>
    <cellStyle name="Comma [0] 2 10" xfId="755" xr:uid="{3B7800D8-7BC7-4E71-823F-031BD1473943}"/>
    <cellStyle name="Comma [0] 2 10 2" xfId="1927" xr:uid="{17F2D4B9-44E0-4F9C-811A-487C9204DDDC}"/>
    <cellStyle name="Comma [0] 2 10 2 2" xfId="6950" xr:uid="{148741B5-F0E8-478C-A344-95CC68B6104D}"/>
    <cellStyle name="Comma [0] 2 10 2 2 2" xfId="20418" xr:uid="{02C7EC99-82D7-4875-B9C3-2451397CD5E3}"/>
    <cellStyle name="Comma [0] 2 10 2 3" xfId="19984" xr:uid="{2E66C77B-B539-4C9D-B2A7-F4669E67B751}"/>
    <cellStyle name="Comma [0] 2 10 3" xfId="9935" xr:uid="{7484D8F1-F623-4E06-B6E3-6E7254E995AB}"/>
    <cellStyle name="Comma [0] 2 10 3 2" xfId="20913" xr:uid="{BDF3494B-D37B-4723-A530-7E3DFAA1EC87}"/>
    <cellStyle name="Comma [0] 2 10 4" xfId="19790" xr:uid="{B7FE43D3-5131-41B0-B5B2-190F723B7743}"/>
    <cellStyle name="Comma [0] 2 10 5" xfId="21876" xr:uid="{B78BC274-5768-42AE-A925-47CCBE00623E}"/>
    <cellStyle name="Comma [0] 2 2" xfId="756" xr:uid="{F8751004-6053-48F2-9A0D-A0FC222E1AB7}"/>
    <cellStyle name="Comma [0] 2 2 2" xfId="1928" xr:uid="{C0E4BA37-4FC8-432B-A53E-B7EA5C5B383B}"/>
    <cellStyle name="Comma [0] 2 2 2 2" xfId="6951" xr:uid="{556D967B-12E7-47FF-B48C-E9A56C009F52}"/>
    <cellStyle name="Comma [0] 2 2 2 2 2" xfId="20419" xr:uid="{E401D5B1-4F23-4EF3-ABAB-D3FDC04D4FBB}"/>
    <cellStyle name="Comma [0] 2 2 2 3" xfId="19985" xr:uid="{0C06943C-137F-4A31-8179-1A18BD3DB644}"/>
    <cellStyle name="Comma [0] 2 2 3" xfId="7794" xr:uid="{0ED41FA8-3773-439F-88D8-76304A593518}"/>
    <cellStyle name="Comma [0] 2 2 3 2" xfId="20722" xr:uid="{99CF8D5D-F48A-49FD-BEAD-361AC25C523A}"/>
    <cellStyle name="Comma [0] 2 2 4" xfId="19791" xr:uid="{A4F1BD80-12B9-4819-8CE7-61AB735FD449}"/>
    <cellStyle name="Comma [0] 2 2 5" xfId="21877" xr:uid="{A9C1D2F3-663E-4A79-9E56-419BB7BE9617}"/>
    <cellStyle name="Comma [0] 2 3" xfId="757" xr:uid="{E52277D4-7643-48D8-8A8F-B0A7001668AF}"/>
    <cellStyle name="Comma [0] 2 3 2" xfId="1929" xr:uid="{1ECE6107-4F73-4139-A272-5135A96F8867}"/>
    <cellStyle name="Comma [0] 2 3 2 2" xfId="6952" xr:uid="{BCC1CE73-91EE-4B1F-9590-F2BE138A8CA9}"/>
    <cellStyle name="Comma [0] 2 3 2 2 2" xfId="20420" xr:uid="{174645DC-A946-40BA-B128-417154E748EF}"/>
    <cellStyle name="Comma [0] 2 3 2 3" xfId="19986" xr:uid="{E8B4833B-A58C-4773-B613-EA3AFC2F63D7}"/>
    <cellStyle name="Comma [0] 2 3 3" xfId="7795" xr:uid="{7F7AAAEE-0BD7-4AC2-A5FD-B6B811188870}"/>
    <cellStyle name="Comma [0] 2 3 3 2" xfId="20723" xr:uid="{42FAEB6C-6A0B-4584-9DBA-90C741936789}"/>
    <cellStyle name="Comma [0] 2 3 4" xfId="19792" xr:uid="{752BA030-8251-4109-876B-0F2B35EA35F8}"/>
    <cellStyle name="Comma [0] 2 3 5" xfId="21878" xr:uid="{40ACB615-3436-4302-9F9B-80A85E75A11D}"/>
    <cellStyle name="Comma [0] 2 4" xfId="758" xr:uid="{6E5CE0AE-002D-4DB1-8F55-0DC35BF4AFD8}"/>
    <cellStyle name="Comma [0] 2 4 2" xfId="1930" xr:uid="{6FB8AB71-DFAD-4FBE-BD43-48EF01A30146}"/>
    <cellStyle name="Comma [0] 2 4 2 2" xfId="6953" xr:uid="{07385E09-D70C-4B2B-9554-DB7FF7C67738}"/>
    <cellStyle name="Comma [0] 2 4 2 2 2" xfId="20421" xr:uid="{6EC66134-C7C3-4220-8D74-C2F29C638292}"/>
    <cellStyle name="Comma [0] 2 4 2 3" xfId="19987" xr:uid="{2E00F7A6-64BE-49B3-812D-6F75B1403E63}"/>
    <cellStyle name="Comma [0] 2 4 3" xfId="5139" xr:uid="{5882D8D1-9F43-41F9-9231-E2C6A7AD403E}"/>
    <cellStyle name="Comma [0] 2 4 3 2" xfId="20413" xr:uid="{BBA93BA7-2803-4036-A3F7-AE872861AC63}"/>
    <cellStyle name="Comma [0] 2 4 4" xfId="19793" xr:uid="{799950AB-9048-4667-B2C9-3C34FCBC5043}"/>
    <cellStyle name="Comma [0] 2 4 5" xfId="21879" xr:uid="{EEEDBFAF-41D5-436B-95B2-8EED3F5F35D4}"/>
    <cellStyle name="Comma [0] 2 5" xfId="759" xr:uid="{C0380DA3-15C0-4F74-8F07-7CF3E662870B}"/>
    <cellStyle name="Comma [0] 2 5 2" xfId="1931" xr:uid="{5C3AABBE-A687-4ADC-B9DB-A0A8D8FB4A61}"/>
    <cellStyle name="Comma [0] 2 5 2 2" xfId="6954" xr:uid="{6E7E22F2-6CAC-483C-8488-8ED2C9A43496}"/>
    <cellStyle name="Comma [0] 2 5 2 2 2" xfId="20422" xr:uid="{7A5D8E7F-B706-4205-A94D-F743969FFBAA}"/>
    <cellStyle name="Comma [0] 2 5 2 3" xfId="19988" xr:uid="{3B4848DC-55D8-4D1A-8B9C-BEBDF3F1BC99}"/>
    <cellStyle name="Comma [0] 2 5 3" xfId="5138" xr:uid="{822B4234-2BE5-4E30-867B-7945B6002FD3}"/>
    <cellStyle name="Comma [0] 2 5 3 2" xfId="20412" xr:uid="{217C85A1-3F7F-4F6C-A9F7-BD66D33E11EF}"/>
    <cellStyle name="Comma [0] 2 5 4" xfId="19794" xr:uid="{014969A8-0537-4167-A50B-0DCD3DA9F5ED}"/>
    <cellStyle name="Comma [0] 2 5 5" xfId="21880" xr:uid="{564118CF-BD0B-4998-A051-9EE30A4735C4}"/>
    <cellStyle name="Comma [0] 2 6" xfId="760" xr:uid="{174C2C6A-B620-44C7-90B3-68C5043B06B5}"/>
    <cellStyle name="Comma [0] 2 6 2" xfId="1932" xr:uid="{36DDD716-31CB-42C1-BE7C-1206DE9F4C3E}"/>
    <cellStyle name="Comma [0] 2 6 2 2" xfId="6955" xr:uid="{A7DE0209-258F-4B4A-B40B-8EAE9647ACA0}"/>
    <cellStyle name="Comma [0] 2 6 2 2 2" xfId="20423" xr:uid="{358614BD-EA9E-411B-A243-45A7FDF80EC6}"/>
    <cellStyle name="Comma [0] 2 6 2 3" xfId="19989" xr:uid="{489AD98C-D27A-45C8-A6B8-3C7D28EB063F}"/>
    <cellStyle name="Comma [0] 2 6 3" xfId="7796" xr:uid="{17A63F90-C070-4353-9A61-3A9720E8A4E7}"/>
    <cellStyle name="Comma [0] 2 6 3 2" xfId="20724" xr:uid="{017F7E91-29D8-41E4-A44B-84C0A61B3403}"/>
    <cellStyle name="Comma [0] 2 6 4" xfId="19795" xr:uid="{4CE463BA-F0BC-431C-9898-B065907BB9AF}"/>
    <cellStyle name="Comma [0] 2 6 5" xfId="21881" xr:uid="{E25F31FE-B72B-4E59-89CA-14D6548FF9BF}"/>
    <cellStyle name="Comma [0] 2 7" xfId="761" xr:uid="{12447081-BCB9-4B30-B7AD-7CFEBC694DE2}"/>
    <cellStyle name="Comma [0] 2 7 2" xfId="1933" xr:uid="{E9A56704-8C57-4296-BBC2-E0DC97EADC74}"/>
    <cellStyle name="Comma [0] 2 7 2 2" xfId="6956" xr:uid="{64E26D30-E63C-4692-8306-0B0228C000BF}"/>
    <cellStyle name="Comma [0] 2 7 2 2 2" xfId="20424" xr:uid="{6659E27C-346B-4FEF-9428-504AEA63F586}"/>
    <cellStyle name="Comma [0] 2 7 2 3" xfId="19990" xr:uid="{FEF919FC-D5B0-4D26-82CD-264CA6CF8D12}"/>
    <cellStyle name="Comma [0] 2 7 3" xfId="7797" xr:uid="{6C1A481F-E4D3-4F49-9F3D-555C3358809A}"/>
    <cellStyle name="Comma [0] 2 7 3 2" xfId="20725" xr:uid="{72BF8F17-4228-4A0A-8B8C-7638E4B5CC14}"/>
    <cellStyle name="Comma [0] 2 7 4" xfId="19796" xr:uid="{8ABA1AF2-7DE3-4FE0-9F26-5453DD8E0AFA}"/>
    <cellStyle name="Comma [0] 2 7 5" xfId="21882" xr:uid="{04886239-4DBC-43A4-99D6-F1850D1FF7DB}"/>
    <cellStyle name="Comma [0] 2 8" xfId="762" xr:uid="{4BC4F49D-8A7E-408D-A6BB-25E4D995DBE5}"/>
    <cellStyle name="Comma [0] 2 8 2" xfId="1934" xr:uid="{645E9D6E-76F9-407A-ACFA-ADE5070AD9DD}"/>
    <cellStyle name="Comma [0] 2 8 2 2" xfId="6957" xr:uid="{47722CE5-65A1-4FB4-AC59-30EFEDE3BF71}"/>
    <cellStyle name="Comma [0] 2 8 2 2 2" xfId="20425" xr:uid="{95D9CC47-0161-4644-B311-851A7696F69C}"/>
    <cellStyle name="Comma [0] 2 8 2 3" xfId="19991" xr:uid="{E2C76D47-00E7-4B5F-B18C-FBE02A177278}"/>
    <cellStyle name="Comma [0] 2 8 3" xfId="9938" xr:uid="{E2FC8ABD-7374-4B5C-A37B-7DD150B9FA53}"/>
    <cellStyle name="Comma [0] 2 8 3 2" xfId="20915" xr:uid="{2F4FE328-075A-4C79-8F4C-EA1D2A0F0AC7}"/>
    <cellStyle name="Comma [0] 2 8 4" xfId="19797" xr:uid="{6E58FBA0-9EB9-4D4E-B826-94C1BD9E08C6}"/>
    <cellStyle name="Comma [0] 2 8 5" xfId="21883" xr:uid="{66D39473-B891-4595-BA17-9ED9FC638B17}"/>
    <cellStyle name="Comma [0] 2 9" xfId="763" xr:uid="{D3F2EBDD-E99E-4838-9FC8-60AFE99E217B}"/>
    <cellStyle name="Comma [0] 2 9 2" xfId="1935" xr:uid="{CF2C21A9-BAAE-4401-9931-B3023D1502E9}"/>
    <cellStyle name="Comma [0] 2 9 2 2" xfId="6958" xr:uid="{3D2012AC-CB29-4886-9391-3547BF080DA5}"/>
    <cellStyle name="Comma [0] 2 9 2 2 2" xfId="20426" xr:uid="{E6D836EA-95CB-4AF1-9264-E24895671279}"/>
    <cellStyle name="Comma [0] 2 9 2 3" xfId="19992" xr:uid="{2BE16DD9-4839-4827-A459-4A439B3B0CD3}"/>
    <cellStyle name="Comma [0] 2 9 3" xfId="7798" xr:uid="{A934521F-41D8-4C64-8C39-094A38C9FEC9}"/>
    <cellStyle name="Comma [0] 2 9 3 2" xfId="20726" xr:uid="{E572B56A-0608-477F-9991-32B20F727648}"/>
    <cellStyle name="Comma [0] 2 9 4" xfId="19798" xr:uid="{074C44E8-B61F-4582-9B3B-A399FB4A78B5}"/>
    <cellStyle name="Comma [0] 2 9 5" xfId="21884" xr:uid="{85D97C8B-3BCA-44A4-A349-A027D6502050}"/>
    <cellStyle name="Comma 10" xfId="3494" xr:uid="{C9AEBD43-C82E-468E-B712-C2DAB8E5F41C}"/>
    <cellStyle name="Comma 10 10" xfId="6959" xr:uid="{D9223DBD-867E-4119-9680-D448A5AFEE24}"/>
    <cellStyle name="Comma 10 10 2" xfId="7799" xr:uid="{8AA87FEB-34A1-424F-B5C6-504BB50F6B73}"/>
    <cellStyle name="Comma 10 10 2 2" xfId="20727" xr:uid="{26FEA429-23E7-4775-9979-016DA38566A1}"/>
    <cellStyle name="Comma 10 10 2 3" xfId="22182" xr:uid="{2DE23DEC-E365-495B-9457-53F1DD2C46C8}"/>
    <cellStyle name="Comma 10 10 3" xfId="22183" xr:uid="{B68B7E48-4E07-483D-B207-66566B4CA0AF}"/>
    <cellStyle name="Comma 10 10 3 2" xfId="39511" xr:uid="{59CFD6BD-1DFE-4035-A914-4FDA0DECC6AC}"/>
    <cellStyle name="Comma 10 10 4" xfId="22181" xr:uid="{2F2DA522-B0B3-434B-99AB-3919AD096C94}"/>
    <cellStyle name="Comma 10 11" xfId="7800" xr:uid="{01A3372E-716E-48CC-B8F4-0DB84FC88233}"/>
    <cellStyle name="Comma 10 11 2" xfId="20728" xr:uid="{2AADE2CC-F044-4C5F-A77C-680A67F69551}"/>
    <cellStyle name="Comma 10 11 3" xfId="22184" xr:uid="{B5AEE448-A4EE-487C-8894-C3C3448B9631}"/>
    <cellStyle name="Comma 10 12" xfId="20197" xr:uid="{FD85B0E7-E6B1-4CC3-A3EF-216252F84D55}"/>
    <cellStyle name="Comma 10 12 2" xfId="22185" xr:uid="{6603090E-B3BF-49AA-B208-4E4C1FCC4D48}"/>
    <cellStyle name="Comma 10 13" xfId="21885" xr:uid="{A80F475B-B1C3-46FB-8CF8-612B86E0A9C6}"/>
    <cellStyle name="Comma 10 2" xfId="764" xr:uid="{191E779B-74B8-4CF2-83B6-721FE4E917D3}"/>
    <cellStyle name="Comma 10 2 10" xfId="765" xr:uid="{DA5299A9-FDD6-4449-B8EB-5EF375036F0A}"/>
    <cellStyle name="Comma 10 2 10 2" xfId="1937" xr:uid="{A07A6486-7B2E-41E9-BE0C-D468485D21B8}"/>
    <cellStyle name="Comma 10 2 10 2 2" xfId="6961" xr:uid="{33030C63-8B19-4692-BC76-3643BC95A5F7}"/>
    <cellStyle name="Comma 10 2 10 2 2 2" xfId="20428" xr:uid="{75668C32-FD88-4D5C-963A-8D4EC80E4157}"/>
    <cellStyle name="Comma 10 2 10 2 3" xfId="19994" xr:uid="{201E56EB-E171-4F2E-97E2-0A9DCD11A043}"/>
    <cellStyle name="Comma 10 2 10 3" xfId="7801" xr:uid="{9C30BE0E-387E-44C0-8536-CE36820E9FFB}"/>
    <cellStyle name="Comma 10 2 10 3 2" xfId="20729" xr:uid="{276DBE51-56CC-4FC7-9B9E-0EB770310E4A}"/>
    <cellStyle name="Comma 10 2 10 4" xfId="19800" xr:uid="{5FC39DAB-6108-4FF9-86CC-9B825E2B4DA2}"/>
    <cellStyle name="Comma 10 2 10 5" xfId="21887" xr:uid="{70F009FE-D578-47DC-A078-B103F53A43CC}"/>
    <cellStyle name="Comma 10 2 11" xfId="766" xr:uid="{94E419A3-7C6E-4072-9BFA-D821C36EED58}"/>
    <cellStyle name="Comma 10 2 11 2" xfId="1938" xr:uid="{0BDA8117-4686-4BFE-9453-A237ECA3E8FC}"/>
    <cellStyle name="Comma 10 2 11 2 2" xfId="6962" xr:uid="{9D60C237-FB5E-4D5B-B9BD-51189945C695}"/>
    <cellStyle name="Comma 10 2 11 2 2 2" xfId="20429" xr:uid="{FB3CA994-F859-4D71-AA23-8C6716A2E649}"/>
    <cellStyle name="Comma 10 2 11 2 3" xfId="19995" xr:uid="{615CF2E4-4B34-4649-B776-15C12741F6B1}"/>
    <cellStyle name="Comma 10 2 11 3" xfId="7802" xr:uid="{B85E73AD-BEFB-4D6B-A537-3295F8545914}"/>
    <cellStyle name="Comma 10 2 11 3 2" xfId="20730" xr:uid="{B0F1DEE3-13D1-4AE0-B8F1-70561C6CC45E}"/>
    <cellStyle name="Comma 10 2 11 4" xfId="19801" xr:uid="{47BD5B3C-660A-477F-B99A-FE8A58BBEFEC}"/>
    <cellStyle name="Comma 10 2 11 5" xfId="21888" xr:uid="{FC822F7A-E9CE-4E6C-AE17-D72566C22693}"/>
    <cellStyle name="Comma 10 2 12" xfId="767" xr:uid="{9A5AD5ED-5AEA-4DDC-94E5-1A97CFE6096F}"/>
    <cellStyle name="Comma 10 2 12 2" xfId="1939" xr:uid="{219BCBD4-8E54-4337-BBE7-C89F94AB7E6D}"/>
    <cellStyle name="Comma 10 2 12 2 2" xfId="6963" xr:uid="{D34DF38A-0564-4AA0-814E-FBEDB0280549}"/>
    <cellStyle name="Comma 10 2 12 2 2 2" xfId="20430" xr:uid="{0FD23F35-3929-4031-B70B-B36EAB3584B9}"/>
    <cellStyle name="Comma 10 2 12 2 3" xfId="19996" xr:uid="{BC36B374-991C-4821-BC40-D0D0AF5FE326}"/>
    <cellStyle name="Comma 10 2 12 3" xfId="7803" xr:uid="{A420BE80-C326-4FE6-888D-4FBDB7CB6465}"/>
    <cellStyle name="Comma 10 2 12 3 2" xfId="20731" xr:uid="{E2B1701A-4F6C-42D6-BDB1-ABB39BD111FD}"/>
    <cellStyle name="Comma 10 2 12 4" xfId="19802" xr:uid="{B1536854-412A-422E-ADE9-9155C0D5B6FB}"/>
    <cellStyle name="Comma 10 2 12 5" xfId="21889" xr:uid="{CA05C852-6761-49B1-AB40-978C33026A10}"/>
    <cellStyle name="Comma 10 2 13" xfId="768" xr:uid="{E2968F59-89BC-47DE-A8F9-EB312DF4064D}"/>
    <cellStyle name="Comma 10 2 13 2" xfId="1940" xr:uid="{2C7B37C8-CC1A-435B-87EA-18BB530CBC30}"/>
    <cellStyle name="Comma 10 2 13 2 2" xfId="6964" xr:uid="{D6FE2C25-7E16-47A9-A1EF-3D0B8F1A1859}"/>
    <cellStyle name="Comma 10 2 13 2 2 2" xfId="20431" xr:uid="{37B444F7-072D-4B33-919C-F0FBAA590F19}"/>
    <cellStyle name="Comma 10 2 13 2 3" xfId="19997" xr:uid="{DFDE6B0C-E15A-40AA-83A5-2A3E38F9D56E}"/>
    <cellStyle name="Comma 10 2 13 3" xfId="7804" xr:uid="{933EE547-1B00-4F24-BF4A-B9F71B697F07}"/>
    <cellStyle name="Comma 10 2 13 3 2" xfId="20732" xr:uid="{BDEB37C9-C4D0-4CAE-9968-E0E2CC878830}"/>
    <cellStyle name="Comma 10 2 13 4" xfId="19803" xr:uid="{2041FA6C-7A1F-453D-B11D-B0C15206BE87}"/>
    <cellStyle name="Comma 10 2 13 5" xfId="21890" xr:uid="{3748298C-6CD2-4822-8507-5E10B02358BE}"/>
    <cellStyle name="Comma 10 2 14" xfId="769" xr:uid="{B180C960-D053-45F5-B205-2BD593E38438}"/>
    <cellStyle name="Comma 10 2 14 2" xfId="1941" xr:uid="{396308E3-3CBA-4F81-B5CF-96C9B68765E3}"/>
    <cellStyle name="Comma 10 2 14 2 2" xfId="6965" xr:uid="{5E21E452-6783-449A-989B-06DDAD3DF823}"/>
    <cellStyle name="Comma 10 2 14 2 2 2" xfId="20432" xr:uid="{FAC70C1A-663A-47A5-9254-52027C00B972}"/>
    <cellStyle name="Comma 10 2 14 2 3" xfId="19998" xr:uid="{C8C3BC01-F837-4848-9C12-90D67273D5CA}"/>
    <cellStyle name="Comma 10 2 14 3" xfId="7805" xr:uid="{036FBE03-B283-4F18-B0E2-D7860B8BF24C}"/>
    <cellStyle name="Comma 10 2 14 3 2" xfId="20733" xr:uid="{34434454-9CB0-48A7-B14A-FC1521BABB44}"/>
    <cellStyle name="Comma 10 2 14 4" xfId="19804" xr:uid="{E993DEBD-69A4-40BF-9D2A-7F31A959CF8F}"/>
    <cellStyle name="Comma 10 2 14 5" xfId="21891" xr:uid="{DD35C7F7-E601-4616-A8B3-303953FEE348}"/>
    <cellStyle name="Comma 10 2 15" xfId="770" xr:uid="{4C2398F9-4A3B-4574-B12A-C0E43D3C24D0}"/>
    <cellStyle name="Comma 10 2 15 2" xfId="1942" xr:uid="{1B542D37-A4A6-4D89-ACED-C75FC5A552CF}"/>
    <cellStyle name="Comma 10 2 15 2 2" xfId="6966" xr:uid="{8B601114-7786-4FD4-A642-8CF471154353}"/>
    <cellStyle name="Comma 10 2 15 2 2 2" xfId="20433" xr:uid="{C8543955-7CE6-4B0C-93D3-7DE69A8E4578}"/>
    <cellStyle name="Comma 10 2 15 2 3" xfId="19999" xr:uid="{08548EA6-3590-4449-A2C0-F24AB66A7360}"/>
    <cellStyle name="Comma 10 2 15 3" xfId="7806" xr:uid="{FAA1388D-37CF-4E48-9FF9-0B818B79EA18}"/>
    <cellStyle name="Comma 10 2 15 3 2" xfId="20734" xr:uid="{7BAEDF82-CB68-4FCF-B7C0-DAD41630815D}"/>
    <cellStyle name="Comma 10 2 15 4" xfId="19805" xr:uid="{7DAE7BC5-22E5-42EE-A487-6E71F43D3756}"/>
    <cellStyle name="Comma 10 2 15 5" xfId="21892" xr:uid="{7F8F7612-4111-4F1E-8F52-BB8C50DF02B7}"/>
    <cellStyle name="Comma 10 2 16" xfId="771" xr:uid="{EF91AC60-3155-4502-B9B7-FE9012D523F7}"/>
    <cellStyle name="Comma 10 2 16 2" xfId="1943" xr:uid="{98A13FCD-9A88-46EA-B0B0-DB4652D76331}"/>
    <cellStyle name="Comma 10 2 16 2 2" xfId="6967" xr:uid="{00C1F00B-FA72-4687-84CE-0E0C3619F530}"/>
    <cellStyle name="Comma 10 2 16 2 2 2" xfId="20434" xr:uid="{E93DC3F7-3385-46BD-A66D-749673AFB1D2}"/>
    <cellStyle name="Comma 10 2 16 2 3" xfId="20000" xr:uid="{F1B3FF93-BC7D-4563-9EE7-77EA6A92DAA3}"/>
    <cellStyle name="Comma 10 2 16 3" xfId="5137" xr:uid="{427EA60B-A288-48CC-8328-BCC3FEBA71D9}"/>
    <cellStyle name="Comma 10 2 16 3 2" xfId="20411" xr:uid="{95985D33-4504-45C3-9612-0CF917F82E4F}"/>
    <cellStyle name="Comma 10 2 16 4" xfId="19806" xr:uid="{C171A82F-A6B0-4822-B815-166F091D9D84}"/>
    <cellStyle name="Comma 10 2 16 5" xfId="21893" xr:uid="{362587A7-B04A-4F09-A664-05B86E54B271}"/>
    <cellStyle name="Comma 10 2 17" xfId="772" xr:uid="{C40CE45F-82B9-4C6C-A438-27488E51361F}"/>
    <cellStyle name="Comma 10 2 17 2" xfId="1944" xr:uid="{E529E09C-D1BB-4DDD-BCF2-1D88961F01D3}"/>
    <cellStyle name="Comma 10 2 17 2 2" xfId="6968" xr:uid="{ADF9402D-55DF-4E49-A9D0-279979C0EF6C}"/>
    <cellStyle name="Comma 10 2 17 2 2 2" xfId="20435" xr:uid="{05E48D9A-F522-47BA-A693-20296D2090A8}"/>
    <cellStyle name="Comma 10 2 17 2 3" xfId="20001" xr:uid="{371F82A3-A2A7-453E-8FA2-832FA4814C90}"/>
    <cellStyle name="Comma 10 2 17 3" xfId="7807" xr:uid="{3E178723-FB7F-46F5-A25C-CEDF748B7D2F}"/>
    <cellStyle name="Comma 10 2 17 3 2" xfId="20735" xr:uid="{4F8D1F08-8865-4CF3-B257-54D8D7CC0249}"/>
    <cellStyle name="Comma 10 2 17 4" xfId="19807" xr:uid="{B1D08011-99AA-412B-9B2D-E62BD4222A3E}"/>
    <cellStyle name="Comma 10 2 17 5" xfId="21894" xr:uid="{85E1EDF7-7B16-4B85-9787-3F074D852661}"/>
    <cellStyle name="Comma 10 2 18" xfId="1936" xr:uid="{ED92BAEF-6240-44D9-A7E5-AAD475AA50B1}"/>
    <cellStyle name="Comma 10 2 18 2" xfId="6960" xr:uid="{D4319754-F521-4623-9EC3-4F16F0F7F504}"/>
    <cellStyle name="Comma 10 2 18 2 2" xfId="20427" xr:uid="{6AA85941-BA08-435D-87D0-521CB9A621CF}"/>
    <cellStyle name="Comma 10 2 18 3" xfId="19993" xr:uid="{9E9849A6-4C14-4446-9C01-9C73E55F3805}"/>
    <cellStyle name="Comma 10 2 19" xfId="7808" xr:uid="{BDA00BD6-3E80-4EA1-89B0-0FCCFB91DEF2}"/>
    <cellStyle name="Comma 10 2 19 2" xfId="20736" xr:uid="{C7D61F92-3FC9-4BE5-9918-DFD2D1E0D488}"/>
    <cellStyle name="Comma 10 2 2" xfId="773" xr:uid="{5DB8BB83-8468-4346-89D1-9E6854D108A5}"/>
    <cellStyle name="Comma 10 2 2 2" xfId="1945" xr:uid="{358C662B-A054-4AD0-9B1C-C460B4E220C4}"/>
    <cellStyle name="Comma 10 2 2 2 2" xfId="6969" xr:uid="{6B74F61A-0053-402A-B5DB-9A7A0E343DC7}"/>
    <cellStyle name="Comma 10 2 2 2 2 2" xfId="20436" xr:uid="{CDE0931B-4F5E-4449-A98E-3B30F9908E3E}"/>
    <cellStyle name="Comma 10 2 2 2 3" xfId="20002" xr:uid="{CF0A4D10-1C60-4407-A2B6-FD49426A04F5}"/>
    <cellStyle name="Comma 10 2 2 3" xfId="7809" xr:uid="{E0602FFF-8165-4024-9193-E37A756B6ED8}"/>
    <cellStyle name="Comma 10 2 2 3 2" xfId="20737" xr:uid="{349249BC-6069-4B38-820A-05CC7E03B42C}"/>
    <cellStyle name="Comma 10 2 2 4" xfId="19808" xr:uid="{7693981E-68F2-442E-BF70-5501497597E2}"/>
    <cellStyle name="Comma 10 2 2 5" xfId="21895" xr:uid="{F4D29720-D85D-4CFA-A3E7-0DA7BD09C4C0}"/>
    <cellStyle name="Comma 10 2 20" xfId="19799" xr:uid="{AE840DC8-0CCD-4B0E-87A6-008171675DDB}"/>
    <cellStyle name="Comma 10 2 21" xfId="21886" xr:uid="{3977229D-1A71-45A7-BE98-8A82B3968BD3}"/>
    <cellStyle name="Comma 10 2 3" xfId="774" xr:uid="{B0126D9A-6796-44B7-A804-443AE02C67B3}"/>
    <cellStyle name="Comma 10 2 3 2" xfId="1946" xr:uid="{6C0334CA-B2DA-4E52-BBE5-7C6178E5A60A}"/>
    <cellStyle name="Comma 10 2 3 2 2" xfId="6970" xr:uid="{06625206-72A6-4DA1-8326-EE6F702028B3}"/>
    <cellStyle name="Comma 10 2 3 2 2 2" xfId="20437" xr:uid="{71FF671F-8A6C-46D0-B0FF-962C5F4847DC}"/>
    <cellStyle name="Comma 10 2 3 2 3" xfId="20003" xr:uid="{A841A3ED-A137-4C2B-A7D2-05428CE9AE38}"/>
    <cellStyle name="Comma 10 2 3 3" xfId="7810" xr:uid="{6866C011-B471-47BE-8A5F-D9018B9308FC}"/>
    <cellStyle name="Comma 10 2 3 3 2" xfId="20738" xr:uid="{4E47D621-B006-4B32-ABA2-B4984CB62823}"/>
    <cellStyle name="Comma 10 2 3 4" xfId="19809" xr:uid="{7C270DFD-47B8-45C1-8E4D-4BD8BAE76EEC}"/>
    <cellStyle name="Comma 10 2 3 5" xfId="21896" xr:uid="{0BD4A908-70D8-4653-9511-B1FCC536316B}"/>
    <cellStyle name="Comma 10 2 4" xfId="775" xr:uid="{44AF6759-AEEC-45BE-A34B-5273946C68B5}"/>
    <cellStyle name="Comma 10 2 4 2" xfId="1947" xr:uid="{4627C5D5-98E7-4DFC-9B42-9D4A3BB986B4}"/>
    <cellStyle name="Comma 10 2 4 2 2" xfId="6971" xr:uid="{A4AF6E82-9C45-4482-B808-9CD79A6FE10A}"/>
    <cellStyle name="Comma 10 2 4 2 2 2" xfId="20438" xr:uid="{CEBA706D-7C2F-4096-97A9-957B834A7FE0}"/>
    <cellStyle name="Comma 10 2 4 2 3" xfId="20004" xr:uid="{D5BA2DC1-AA81-4879-88CB-BA24C92505FE}"/>
    <cellStyle name="Comma 10 2 4 3" xfId="7811" xr:uid="{BA397231-A1D7-47AC-B09F-DF54BE3B7242}"/>
    <cellStyle name="Comma 10 2 4 3 2" xfId="20739" xr:uid="{F6A3FDE0-34B8-4087-80CB-D1C334358D8F}"/>
    <cellStyle name="Comma 10 2 4 4" xfId="19810" xr:uid="{CD3FAEDE-BEE2-4D29-90ED-34C0774A2AC8}"/>
    <cellStyle name="Comma 10 2 4 5" xfId="21897" xr:uid="{7E2BEBD5-25E9-43AE-BE5D-BDA525FAFA4A}"/>
    <cellStyle name="Comma 10 2 5" xfId="776" xr:uid="{EB8E9C0F-A583-46BC-87C4-1236AADC3ECE}"/>
    <cellStyle name="Comma 10 2 5 2" xfId="1948" xr:uid="{9F56D208-A6F9-4744-819B-5033541AFD92}"/>
    <cellStyle name="Comma 10 2 5 2 2" xfId="6972" xr:uid="{4C17A409-C8EB-4A3B-AC67-297564EC2005}"/>
    <cellStyle name="Comma 10 2 5 2 2 2" xfId="20439" xr:uid="{2221ABD4-BC76-4EAD-9060-C074F7EE677C}"/>
    <cellStyle name="Comma 10 2 5 2 3" xfId="20005" xr:uid="{E8EA85B6-B5FA-49C2-9B28-A227D007F7EE}"/>
    <cellStyle name="Comma 10 2 5 3" xfId="7812" xr:uid="{0980363B-4C00-4DE6-91A3-94C251A2FDA1}"/>
    <cellStyle name="Comma 10 2 5 3 2" xfId="20740" xr:uid="{AE5E81CE-5AB0-47B0-9AC3-37C90A790327}"/>
    <cellStyle name="Comma 10 2 5 4" xfId="19811" xr:uid="{F7FCD1A6-86D8-4780-A64E-89AFEE0BFE14}"/>
    <cellStyle name="Comma 10 2 5 5" xfId="21898" xr:uid="{C1072B0D-8B5C-49CD-9463-9796C1EFD84A}"/>
    <cellStyle name="Comma 10 2 6" xfId="777" xr:uid="{C2FDB1DB-8610-418E-BD02-B7CF40413552}"/>
    <cellStyle name="Comma 10 2 6 2" xfId="1949" xr:uid="{9679E279-A31B-492A-A5A6-FFA5F53C29ED}"/>
    <cellStyle name="Comma 10 2 6 2 2" xfId="6973" xr:uid="{D3B8A92F-FADB-4284-8591-95DD9517EEAD}"/>
    <cellStyle name="Comma 10 2 6 2 2 2" xfId="20440" xr:uid="{3033C67C-55FB-459D-92FB-D1E275A07E59}"/>
    <cellStyle name="Comma 10 2 6 2 3" xfId="20006" xr:uid="{7C7A27AF-6924-4485-B1AF-1DFD9A160964}"/>
    <cellStyle name="Comma 10 2 6 3" xfId="7813" xr:uid="{1BD4E608-F921-4C1E-BAB0-94A5AD3347CB}"/>
    <cellStyle name="Comma 10 2 6 3 2" xfId="20741" xr:uid="{F1F8629A-2057-421A-A5F6-A2E928DC32D9}"/>
    <cellStyle name="Comma 10 2 6 4" xfId="19812" xr:uid="{FB471EA7-CAEF-4729-A18A-10C5AE352632}"/>
    <cellStyle name="Comma 10 2 6 5" xfId="21899" xr:uid="{105B6198-2680-4A74-9C14-7A0AFEBEDC7D}"/>
    <cellStyle name="Comma 10 2 7" xfId="778" xr:uid="{C6C05FF9-4B83-4D7E-9007-CCA45F4314BA}"/>
    <cellStyle name="Comma 10 2 7 2" xfId="1950" xr:uid="{2A2FCCB8-7453-43D8-A4AD-3CF6BF4A0038}"/>
    <cellStyle name="Comma 10 2 7 2 2" xfId="6974" xr:uid="{74957341-8D73-456A-AD63-AE814B13CBA9}"/>
    <cellStyle name="Comma 10 2 7 2 2 2" xfId="20441" xr:uid="{3ADBD8D8-160B-4F13-814C-FB0949F301CE}"/>
    <cellStyle name="Comma 10 2 7 2 3" xfId="20007" xr:uid="{9D2A183B-D716-496A-8A32-270B6EA568CC}"/>
    <cellStyle name="Comma 10 2 7 3" xfId="7814" xr:uid="{482254F4-9C4C-4E47-BBF6-82BFAA4BC1D5}"/>
    <cellStyle name="Comma 10 2 7 3 2" xfId="20742" xr:uid="{FA2F566C-1B5F-43A3-8DCC-5F539B9966E1}"/>
    <cellStyle name="Comma 10 2 7 4" xfId="19813" xr:uid="{4E18E973-6655-4E73-98EF-84E975F5D6C8}"/>
    <cellStyle name="Comma 10 2 7 5" xfId="21900" xr:uid="{FB2374A3-7AC7-4FBB-8705-8C69C08B2931}"/>
    <cellStyle name="Comma 10 2 8" xfId="779" xr:uid="{0A42F2E3-9E9F-4A06-B41C-AC1658BAACCA}"/>
    <cellStyle name="Comma 10 2 8 2" xfId="1951" xr:uid="{E8053AB6-3B9B-4942-88D8-92812C55B402}"/>
    <cellStyle name="Comma 10 2 8 2 2" xfId="6975" xr:uid="{4685EC9E-4AAE-4131-8D68-BCECB23ACFEA}"/>
    <cellStyle name="Comma 10 2 8 2 2 2" xfId="20442" xr:uid="{6F4D8FC5-AB6E-46E3-AEC7-0994FDD49C93}"/>
    <cellStyle name="Comma 10 2 8 2 3" xfId="20008" xr:uid="{902D7F25-CF9B-4417-BAEE-B33E7D053F00}"/>
    <cellStyle name="Comma 10 2 8 3" xfId="7815" xr:uid="{33488E74-6793-43C3-B572-D292C3F7414D}"/>
    <cellStyle name="Comma 10 2 8 3 2" xfId="20743" xr:uid="{823EA936-116A-431D-8271-2CA95A4EDA61}"/>
    <cellStyle name="Comma 10 2 8 4" xfId="19814" xr:uid="{A4306AFE-C7CF-4269-A3F8-528DC4C4910B}"/>
    <cellStyle name="Comma 10 2 8 5" xfId="21901" xr:uid="{CAA48373-A41E-473A-9254-D364DC14B176}"/>
    <cellStyle name="Comma 10 2 9" xfId="780" xr:uid="{B815E932-C0AC-4EBE-848B-17E739CC0036}"/>
    <cellStyle name="Comma 10 2 9 2" xfId="1952" xr:uid="{4E2161CB-7BB8-4ACF-B99D-13CA8A481524}"/>
    <cellStyle name="Comma 10 2 9 2 2" xfId="6976" xr:uid="{5EE236AC-28AE-4F27-ACF2-64C1FA74B2E9}"/>
    <cellStyle name="Comma 10 2 9 2 2 2" xfId="20443" xr:uid="{47744F7C-2346-43DC-A67D-75A834709AC2}"/>
    <cellStyle name="Comma 10 2 9 2 3" xfId="20009" xr:uid="{E9BD167B-EE5D-4BF6-ABCB-AA0AE890B9C5}"/>
    <cellStyle name="Comma 10 2 9 3" xfId="5136" xr:uid="{C5820F77-64B4-4DC5-ACF6-D1E8DC8C6B6B}"/>
    <cellStyle name="Comma 10 2 9 3 2" xfId="20410" xr:uid="{4B4AFC96-188E-4745-96F2-0AB6F89F77DA}"/>
    <cellStyle name="Comma 10 2 9 4" xfId="19815" xr:uid="{DEDB8B1A-4E64-4ED2-A7F5-FBA55E847048}"/>
    <cellStyle name="Comma 10 2 9 5" xfId="21902" xr:uid="{D2A74B47-01C1-43B8-8AAC-979A3AADD69C}"/>
    <cellStyle name="Comma 10 3" xfId="781" xr:uid="{91FE30C8-F7C7-4879-AE33-4CB11F0B435F}"/>
    <cellStyle name="Comma 10 3 10" xfId="782" xr:uid="{FB2F7506-DF9D-4033-8DF6-E48BA6E16861}"/>
    <cellStyle name="Comma 10 3 10 2" xfId="1954" xr:uid="{EC44A06F-92CC-4553-8347-39C667074ED4}"/>
    <cellStyle name="Comma 10 3 10 2 2" xfId="6978" xr:uid="{FEC0D305-C897-4EF1-A700-50EE57D4249E}"/>
    <cellStyle name="Comma 10 3 10 2 2 2" xfId="20445" xr:uid="{26857E34-FBD4-4F6A-9CF2-149D0DEBFC82}"/>
    <cellStyle name="Comma 10 3 10 2 3" xfId="20011" xr:uid="{AA909367-309F-4DD7-BD7F-4A471150EA8A}"/>
    <cellStyle name="Comma 10 3 10 3" xfId="7816" xr:uid="{B654E339-E870-407F-B897-02F2F19F6512}"/>
    <cellStyle name="Comma 10 3 10 3 2" xfId="20744" xr:uid="{6483B41B-BEAA-451E-A8D7-0974EACCEBAC}"/>
    <cellStyle name="Comma 10 3 10 4" xfId="19817" xr:uid="{02016A95-1C08-4D5D-A2FC-F23260D9CB7C}"/>
    <cellStyle name="Comma 10 3 10 5" xfId="21904" xr:uid="{7539CB31-CE53-4B52-9EC8-C5F6BE38A671}"/>
    <cellStyle name="Comma 10 3 11" xfId="783" xr:uid="{A9D35B4C-22A3-4DB8-9245-72CED9254495}"/>
    <cellStyle name="Comma 10 3 11 2" xfId="1955" xr:uid="{D6DAE767-3FAF-4716-81E5-BB5324ACA63B}"/>
    <cellStyle name="Comma 10 3 11 2 2" xfId="6979" xr:uid="{6280AB8C-02F2-4514-B620-4644758B9EAF}"/>
    <cellStyle name="Comma 10 3 11 2 2 2" xfId="20446" xr:uid="{6924AB2C-2858-4197-806E-FFFE7EE8ACA7}"/>
    <cellStyle name="Comma 10 3 11 2 3" xfId="20012" xr:uid="{8762AFF4-9A0A-4478-9D60-5B7B48E6F939}"/>
    <cellStyle name="Comma 10 3 11 3" xfId="7817" xr:uid="{D2BB573E-947E-400E-9A85-E823A57248CB}"/>
    <cellStyle name="Comma 10 3 11 3 2" xfId="20745" xr:uid="{A7E38F56-EFD1-4A40-B53C-D62A4F5A13BF}"/>
    <cellStyle name="Comma 10 3 11 4" xfId="19818" xr:uid="{29D202DD-9C9A-4BD0-B27E-5AFC40318DDA}"/>
    <cellStyle name="Comma 10 3 11 5" xfId="21905" xr:uid="{65AC5B60-DFA2-4CED-8B5E-1EF68A694FC3}"/>
    <cellStyle name="Comma 10 3 12" xfId="784" xr:uid="{9FF4B041-3043-4D26-BD13-CCBADC964602}"/>
    <cellStyle name="Comma 10 3 12 2" xfId="1956" xr:uid="{476429AD-5105-4FFF-A896-6255EF921424}"/>
    <cellStyle name="Comma 10 3 12 2 2" xfId="6980" xr:uid="{D3E75D55-7154-435B-82DD-23B6738C4529}"/>
    <cellStyle name="Comma 10 3 12 2 2 2" xfId="20447" xr:uid="{75036D84-A14D-4381-8782-A8D1B26B1B62}"/>
    <cellStyle name="Comma 10 3 12 2 3" xfId="20013" xr:uid="{9752EF0A-C71A-41FE-B398-D46199E4B174}"/>
    <cellStyle name="Comma 10 3 12 3" xfId="7818" xr:uid="{F195AB2F-7BE1-4A0B-8412-9294B0520EA6}"/>
    <cellStyle name="Comma 10 3 12 3 2" xfId="20746" xr:uid="{5EAD0F9A-11AA-44C4-BF9D-115DA9DED349}"/>
    <cellStyle name="Comma 10 3 12 4" xfId="19819" xr:uid="{F6087931-3593-47D4-A894-53DE2138EB8B}"/>
    <cellStyle name="Comma 10 3 12 5" xfId="21906" xr:uid="{F23A1219-72DF-4029-A64C-E796E030E0A6}"/>
    <cellStyle name="Comma 10 3 13" xfId="785" xr:uid="{00CA6E31-C256-419D-BAEB-35634C708960}"/>
    <cellStyle name="Comma 10 3 13 2" xfId="1957" xr:uid="{C394DD51-A66B-4DCF-814D-2589F8FA3F10}"/>
    <cellStyle name="Comma 10 3 13 2 2" xfId="6981" xr:uid="{4068BC03-CA71-4FB8-BBF0-6CB06D8670CA}"/>
    <cellStyle name="Comma 10 3 13 2 2 2" xfId="20448" xr:uid="{C12139BA-8E93-42FA-903D-1305F18B937D}"/>
    <cellStyle name="Comma 10 3 13 2 3" xfId="20014" xr:uid="{46A19E12-431E-4D54-A1AF-EB4930B59C1D}"/>
    <cellStyle name="Comma 10 3 13 3" xfId="7819" xr:uid="{20A54166-E71D-461D-B4D6-969A88D5060A}"/>
    <cellStyle name="Comma 10 3 13 3 2" xfId="20747" xr:uid="{0F0231B3-2AC1-492B-8D5A-7E6A7B0A297B}"/>
    <cellStyle name="Comma 10 3 13 4" xfId="19820" xr:uid="{CFC79102-EC98-4B17-BA1C-D366C6250F97}"/>
    <cellStyle name="Comma 10 3 13 5" xfId="21907" xr:uid="{40F1A1A4-1EC8-4E1B-8C3A-9BAF3F449B98}"/>
    <cellStyle name="Comma 10 3 14" xfId="786" xr:uid="{A99938AA-7DA0-4273-BD67-AD4A3F7053B0}"/>
    <cellStyle name="Comma 10 3 14 2" xfId="1958" xr:uid="{69D4221A-2EA7-43C8-88E0-8100385C4268}"/>
    <cellStyle name="Comma 10 3 14 2 2" xfId="6982" xr:uid="{26E82DF3-EDF6-45CA-890E-BEFC8009F2A1}"/>
    <cellStyle name="Comma 10 3 14 2 2 2" xfId="20449" xr:uid="{C46F55AE-31D9-4E53-91CD-151277924A95}"/>
    <cellStyle name="Comma 10 3 14 2 3" xfId="20015" xr:uid="{F90EC653-8AAC-4A90-A1F6-B6D291B590C0}"/>
    <cellStyle name="Comma 10 3 14 3" xfId="7820" xr:uid="{84077144-043A-43E7-A196-343F4C141B30}"/>
    <cellStyle name="Comma 10 3 14 3 2" xfId="20748" xr:uid="{6173DE14-92DC-42AF-9263-2F3173BCB7B4}"/>
    <cellStyle name="Comma 10 3 14 4" xfId="19821" xr:uid="{851C6BBF-CCB5-475C-A4E8-308A9FB18AC5}"/>
    <cellStyle name="Comma 10 3 14 5" xfId="21908" xr:uid="{76420D5F-385E-458C-B20F-28DFFDCCA35B}"/>
    <cellStyle name="Comma 10 3 15" xfId="787" xr:uid="{43C57053-F047-4557-837D-52B36A91EB3D}"/>
    <cellStyle name="Comma 10 3 15 2" xfId="1959" xr:uid="{F1C724E7-7483-4875-868B-6805AD063379}"/>
    <cellStyle name="Comma 10 3 15 2 2" xfId="6983" xr:uid="{44EBB341-E6C3-4B32-8EC3-7C5F8BEA90CD}"/>
    <cellStyle name="Comma 10 3 15 2 2 2" xfId="20450" xr:uid="{5A85B85B-B99E-437B-8BA7-363742CA1B80}"/>
    <cellStyle name="Comma 10 3 15 2 3" xfId="20016" xr:uid="{86C6E3A0-73E8-42E1-9272-99393CA6F8B2}"/>
    <cellStyle name="Comma 10 3 15 3" xfId="5135" xr:uid="{2AE6E723-A287-4125-A260-14920891D7E1}"/>
    <cellStyle name="Comma 10 3 15 3 2" xfId="20409" xr:uid="{C762ADA5-53D9-4120-9368-9EA06CE0FB4D}"/>
    <cellStyle name="Comma 10 3 15 4" xfId="19822" xr:uid="{5E2F0927-DE92-44EE-A2CC-2299BEF07AD0}"/>
    <cellStyle name="Comma 10 3 15 5" xfId="21909" xr:uid="{5A5E8205-DB2B-4BA2-A72D-0767F65E8CE8}"/>
    <cellStyle name="Comma 10 3 16" xfId="788" xr:uid="{0C92D260-5CE6-4D90-92EF-91CF6A1540B5}"/>
    <cellStyle name="Comma 10 3 16 2" xfId="1960" xr:uid="{56D2AC5D-7BC0-4901-8DFD-C75DCFA2E97B}"/>
    <cellStyle name="Comma 10 3 16 2 2" xfId="6984" xr:uid="{ED1CECAA-DFE1-479D-8B1C-0E0CF17566B8}"/>
    <cellStyle name="Comma 10 3 16 2 2 2" xfId="20451" xr:uid="{E44A19D9-ECB8-4809-AF98-382E68A59982}"/>
    <cellStyle name="Comma 10 3 16 2 3" xfId="20017" xr:uid="{305E17C1-16DB-4C9C-A1B9-4E9D28C1D51E}"/>
    <cellStyle name="Comma 10 3 16 3" xfId="7821" xr:uid="{F4334054-1FED-4B33-9455-62668B3373FC}"/>
    <cellStyle name="Comma 10 3 16 3 2" xfId="20749" xr:uid="{B152D8E0-9A8D-494D-95B8-C5B478BD964A}"/>
    <cellStyle name="Comma 10 3 16 4" xfId="19823" xr:uid="{A1ABFA40-3C6A-499C-A73F-0DEEB95A7E50}"/>
    <cellStyle name="Comma 10 3 16 5" xfId="21910" xr:uid="{5FB93F50-63C8-41D0-B798-5E3A7312B8D5}"/>
    <cellStyle name="Comma 10 3 17" xfId="789" xr:uid="{E6782D50-9CA2-4FC6-B576-7E5824D8945E}"/>
    <cellStyle name="Comma 10 3 17 2" xfId="1961" xr:uid="{38E4BF95-09AD-45E7-8C3E-AE3536CB7E58}"/>
    <cellStyle name="Comma 10 3 17 2 2" xfId="6985" xr:uid="{A813748A-C5DD-4601-B392-68684ABB5F7A}"/>
    <cellStyle name="Comma 10 3 17 2 2 2" xfId="20452" xr:uid="{91832375-DA69-4DE6-BA69-26B12F30064A}"/>
    <cellStyle name="Comma 10 3 17 2 3" xfId="20018" xr:uid="{CCA8BDBF-30AC-4C22-A78E-91C01BD188C7}"/>
    <cellStyle name="Comma 10 3 17 3" xfId="7822" xr:uid="{5025D742-5B51-42BC-B2AE-64C6DF1A7ECD}"/>
    <cellStyle name="Comma 10 3 17 3 2" xfId="20750" xr:uid="{D2829964-8BEA-4E02-81AD-DC58EDC2A596}"/>
    <cellStyle name="Comma 10 3 17 4" xfId="19824" xr:uid="{ACC9C4F3-C6B2-456B-927B-2D316DF595A6}"/>
    <cellStyle name="Comma 10 3 17 5" xfId="21911" xr:uid="{A22A0199-CC99-41D9-B201-C114DC6BFD3C}"/>
    <cellStyle name="Comma 10 3 18" xfId="1953" xr:uid="{C7A80965-A350-4361-9C5A-C19E05FC7C86}"/>
    <cellStyle name="Comma 10 3 18 2" xfId="6977" xr:uid="{F6447AFB-9434-41C4-A56A-591E8673C288}"/>
    <cellStyle name="Comma 10 3 18 2 2" xfId="20444" xr:uid="{5FE95AF5-4975-42C5-A7CF-CE8DB55D256B}"/>
    <cellStyle name="Comma 10 3 18 3" xfId="20010" xr:uid="{69E82451-EDDA-44D0-8CC5-3C30B38E0598}"/>
    <cellStyle name="Comma 10 3 19" xfId="7823" xr:uid="{9884AD12-65C3-4462-9572-B50A52C048A3}"/>
    <cellStyle name="Comma 10 3 19 2" xfId="20751" xr:uid="{1B9192AD-D73D-45C4-8930-3897AD9D9379}"/>
    <cellStyle name="Comma 10 3 2" xfId="790" xr:uid="{199044E1-BD64-44E7-8A41-D71D27066180}"/>
    <cellStyle name="Comma 10 3 2 2" xfId="1962" xr:uid="{B9C41027-BD53-47F5-857B-D0B82CA998DF}"/>
    <cellStyle name="Comma 10 3 2 2 2" xfId="6986" xr:uid="{7159F713-600C-46A8-B2D8-15030DD818DA}"/>
    <cellStyle name="Comma 10 3 2 2 2 2" xfId="20453" xr:uid="{A7747E4C-FFCE-4CAE-89A4-3636E3839326}"/>
    <cellStyle name="Comma 10 3 2 2 3" xfId="20019" xr:uid="{44DD8378-C593-4114-B84C-7F710EF969E2}"/>
    <cellStyle name="Comma 10 3 2 3" xfId="7824" xr:uid="{29E856E0-9042-40AA-B5D1-5948209F3130}"/>
    <cellStyle name="Comma 10 3 2 3 2" xfId="20752" xr:uid="{EA45715A-082B-4F3C-B5FD-59041D7C86F4}"/>
    <cellStyle name="Comma 10 3 2 4" xfId="19825" xr:uid="{9E7546E4-A7F5-4D84-B461-3D799AC6D052}"/>
    <cellStyle name="Comma 10 3 2 5" xfId="21912" xr:uid="{898038AA-555D-473B-8700-3F692BF38E08}"/>
    <cellStyle name="Comma 10 3 20" xfId="19816" xr:uid="{B6058341-D514-411C-BE1B-003EC24FE910}"/>
    <cellStyle name="Comma 10 3 21" xfId="21903" xr:uid="{0E8C98F3-8C08-4DAD-AD40-97FEBB5DE787}"/>
    <cellStyle name="Comma 10 3 3" xfId="791" xr:uid="{242B89D7-05CF-4590-B052-42E3D8F99437}"/>
    <cellStyle name="Comma 10 3 3 2" xfId="1963" xr:uid="{A3BB8CB2-F8BC-4C29-A2E4-0FFC5D9E7089}"/>
    <cellStyle name="Comma 10 3 3 2 2" xfId="6987" xr:uid="{E453D5F2-7C1E-4F5B-A119-1DC7DC4EC6DA}"/>
    <cellStyle name="Comma 10 3 3 2 2 2" xfId="20454" xr:uid="{E5F911A8-6093-409E-84A6-0750DFB32B1A}"/>
    <cellStyle name="Comma 10 3 3 2 3" xfId="20020" xr:uid="{D416E81D-D3DB-4B25-8956-5D0664219672}"/>
    <cellStyle name="Comma 10 3 3 3" xfId="7825" xr:uid="{9A9B070C-95B6-4101-A54E-1656ED48B2BE}"/>
    <cellStyle name="Comma 10 3 3 3 2" xfId="20753" xr:uid="{28111F47-091C-4D23-87F5-980E5EDA8376}"/>
    <cellStyle name="Comma 10 3 3 4" xfId="19826" xr:uid="{E3622C95-3683-4D67-97F4-EA04FC8B1381}"/>
    <cellStyle name="Comma 10 3 3 5" xfId="21913" xr:uid="{954CC083-9B5D-4112-AC5A-2FC7C3A26BB9}"/>
    <cellStyle name="Comma 10 3 4" xfId="792" xr:uid="{AB8ED069-1590-4ABF-898B-6304A206E643}"/>
    <cellStyle name="Comma 10 3 4 2" xfId="1964" xr:uid="{6327F4BA-6D77-404F-AD87-20AB6EFA3812}"/>
    <cellStyle name="Comma 10 3 4 2 2" xfId="6988" xr:uid="{73AB2287-4F67-4C42-9F39-BB4959DEEB27}"/>
    <cellStyle name="Comma 10 3 4 2 2 2" xfId="20455" xr:uid="{977802B8-8363-493F-BD9B-1A8C94D341C1}"/>
    <cellStyle name="Comma 10 3 4 2 3" xfId="20021" xr:uid="{9E601AC9-5B3F-436B-81BF-DE97118DB008}"/>
    <cellStyle name="Comma 10 3 4 3" xfId="5134" xr:uid="{9FB87B77-2505-4E7F-8061-A16D7FC3E11F}"/>
    <cellStyle name="Comma 10 3 4 3 2" xfId="20408" xr:uid="{9014936D-047B-411A-9593-00A30B4E53A4}"/>
    <cellStyle name="Comma 10 3 4 4" xfId="19827" xr:uid="{1647F0B9-951E-4DF3-B7A3-7D2621925CA8}"/>
    <cellStyle name="Comma 10 3 4 5" xfId="21914" xr:uid="{5A6A5DCB-7278-4F9D-87FE-BCD74D0C4AA4}"/>
    <cellStyle name="Comma 10 3 5" xfId="793" xr:uid="{8C615D95-D71F-4959-A0C7-9CF51CCDBE82}"/>
    <cellStyle name="Comma 10 3 5 2" xfId="1965" xr:uid="{B5805171-F2CE-4435-BB10-4A0119B14A73}"/>
    <cellStyle name="Comma 10 3 5 2 2" xfId="6989" xr:uid="{43B3ED9A-ACDD-4070-BCD8-C8A45F7E6407}"/>
    <cellStyle name="Comma 10 3 5 2 2 2" xfId="20456" xr:uid="{98BF8748-1803-4A67-8C56-D71DB9A70570}"/>
    <cellStyle name="Comma 10 3 5 2 3" xfId="20022" xr:uid="{9069B054-019E-48C4-9345-DA9F07A75404}"/>
    <cellStyle name="Comma 10 3 5 3" xfId="7826" xr:uid="{5A0B6A2C-8D1D-4538-98F2-8CC1A50A0B4B}"/>
    <cellStyle name="Comma 10 3 5 3 2" xfId="20754" xr:uid="{73913C7A-C153-46B8-97D1-2DA764D4F17F}"/>
    <cellStyle name="Comma 10 3 5 4" xfId="19828" xr:uid="{1CE4EA19-B100-4FDB-9D03-02D3D979925B}"/>
    <cellStyle name="Comma 10 3 5 5" xfId="21915" xr:uid="{E1246177-F5EC-4711-9F74-8714E2F704A0}"/>
    <cellStyle name="Comma 10 3 6" xfId="794" xr:uid="{BD336B44-2DBA-42CA-B64D-AA7755118972}"/>
    <cellStyle name="Comma 10 3 6 2" xfId="1966" xr:uid="{2D9258AD-F96C-4ABA-9008-914E4A802729}"/>
    <cellStyle name="Comma 10 3 6 2 2" xfId="6990" xr:uid="{D90E7F0D-27A1-4D7B-9FB0-9DE528A555E8}"/>
    <cellStyle name="Comma 10 3 6 2 2 2" xfId="20457" xr:uid="{72EA3DCB-3238-44C5-995A-CFA8B84CB644}"/>
    <cellStyle name="Comma 10 3 6 2 3" xfId="20023" xr:uid="{8A11645A-1B6F-45C8-A467-AF1467D00CC2}"/>
    <cellStyle name="Comma 10 3 6 3" xfId="5133" xr:uid="{20E35DFF-F44B-4331-A127-77D50F09FFC2}"/>
    <cellStyle name="Comma 10 3 6 3 2" xfId="20407" xr:uid="{01F3C8EC-C939-45D9-9B65-A7B93A889AD8}"/>
    <cellStyle name="Comma 10 3 6 4" xfId="19829" xr:uid="{472FC3AB-412E-4D3D-88D7-5926364C833A}"/>
    <cellStyle name="Comma 10 3 6 5" xfId="21916" xr:uid="{2C3509FC-A9C3-46D1-AB64-60615F9AF791}"/>
    <cellStyle name="Comma 10 3 7" xfId="795" xr:uid="{F62CFCAA-E854-4668-BE7E-C980B37E9F37}"/>
    <cellStyle name="Comma 10 3 7 2" xfId="1967" xr:uid="{6FBF6E38-27D4-47F1-8300-35467A74531D}"/>
    <cellStyle name="Comma 10 3 7 2 2" xfId="6991" xr:uid="{506015AF-8DD8-4748-BAED-D8E871C26AE6}"/>
    <cellStyle name="Comma 10 3 7 2 2 2" xfId="20458" xr:uid="{2C09647F-6945-4AFB-87F9-1E85FA2A91AC}"/>
    <cellStyle name="Comma 10 3 7 2 3" xfId="20024" xr:uid="{E10384AD-E60D-4F15-914E-00617E7CC77B}"/>
    <cellStyle name="Comma 10 3 7 3" xfId="7827" xr:uid="{73FD1E2D-AB57-4764-9BB6-54517954CE1B}"/>
    <cellStyle name="Comma 10 3 7 3 2" xfId="20755" xr:uid="{A5A978F3-66A8-4444-8167-F886C836FA53}"/>
    <cellStyle name="Comma 10 3 7 4" xfId="19830" xr:uid="{4A667B9C-B414-4361-B5A8-B8A1EAE75545}"/>
    <cellStyle name="Comma 10 3 7 5" xfId="21917" xr:uid="{470EF242-BFA1-45A7-BF8D-001BDFE1ADF2}"/>
    <cellStyle name="Comma 10 3 8" xfId="796" xr:uid="{426BBEF9-69BD-486F-8AC4-FE54A39F1167}"/>
    <cellStyle name="Comma 10 3 8 2" xfId="1968" xr:uid="{FF67131A-7DA4-49B6-82A5-EECB0626FA08}"/>
    <cellStyle name="Comma 10 3 8 2 2" xfId="6992" xr:uid="{0AB99026-60BF-4410-BD64-88E73A3CBCE4}"/>
    <cellStyle name="Comma 10 3 8 2 2 2" xfId="20459" xr:uid="{D0912571-C432-48FB-8814-3C7C85462326}"/>
    <cellStyle name="Comma 10 3 8 2 3" xfId="20025" xr:uid="{A7470098-4122-44D2-A3DA-B071696ADFF4}"/>
    <cellStyle name="Comma 10 3 8 3" xfId="7828" xr:uid="{A97D345F-42A7-402E-9BBB-A20DB20DA064}"/>
    <cellStyle name="Comma 10 3 8 3 2" xfId="20756" xr:uid="{D1063987-6733-42A2-9D77-CCCE35C054E0}"/>
    <cellStyle name="Comma 10 3 8 4" xfId="19831" xr:uid="{BCF754F0-4F0C-40C6-961C-9AEDC5C67272}"/>
    <cellStyle name="Comma 10 3 8 5" xfId="21918" xr:uid="{8BD42D2B-A3D7-4173-88F4-2C2013101C82}"/>
    <cellStyle name="Comma 10 3 9" xfId="797" xr:uid="{122DE1EC-ABF3-435E-9719-D81F19D0C04B}"/>
    <cellStyle name="Comma 10 3 9 2" xfId="1969" xr:uid="{9BFC1B53-F567-473E-A6A7-81766F391A99}"/>
    <cellStyle name="Comma 10 3 9 2 2" xfId="6993" xr:uid="{CE335603-82FD-4243-801A-3937E6014DF3}"/>
    <cellStyle name="Comma 10 3 9 2 2 2" xfId="20460" xr:uid="{F8F555E0-3A3A-46BF-AA4A-D9179A814C45}"/>
    <cellStyle name="Comma 10 3 9 2 3" xfId="20026" xr:uid="{20F90A9B-6F26-4E41-9CD6-9C3BE4FCF6EF}"/>
    <cellStyle name="Comma 10 3 9 3" xfId="5131" xr:uid="{D187A5AF-FA72-4B0D-AAF5-051B664E5927}"/>
    <cellStyle name="Comma 10 3 9 3 2" xfId="20406" xr:uid="{9E3B9814-B922-445E-915F-6E8067B09648}"/>
    <cellStyle name="Comma 10 3 9 4" xfId="19832" xr:uid="{A8B0AAB3-E019-4A96-A6C2-40706E4B8808}"/>
    <cellStyle name="Comma 10 3 9 5" xfId="21919" xr:uid="{6383B84D-0734-4AA0-8BE4-F554A9C10F07}"/>
    <cellStyle name="Comma 10 4" xfId="798" xr:uid="{29123E9A-27D0-435C-8F00-BBB94CCD75A3}"/>
    <cellStyle name="Comma 10 4 10" xfId="799" xr:uid="{B3F191E4-9F72-478F-99E6-B7B2F2D83E09}"/>
    <cellStyle name="Comma 10 4 10 2" xfId="1971" xr:uid="{9F2B9742-372A-407D-A929-705BBC867CBB}"/>
    <cellStyle name="Comma 10 4 10 2 2" xfId="6995" xr:uid="{B6F7B93C-26B9-4D40-86C2-8215E6E431CC}"/>
    <cellStyle name="Comma 10 4 10 2 2 2" xfId="20462" xr:uid="{E24BC613-3BAD-4955-AABB-D566F68359DB}"/>
    <cellStyle name="Comma 10 4 10 2 3" xfId="20028" xr:uid="{A12CCA84-EB23-430A-BD8A-25D779D1458C}"/>
    <cellStyle name="Comma 10 4 10 3" xfId="5130" xr:uid="{4783409B-7DE5-4F31-B5BB-6BAA284395C9}"/>
    <cellStyle name="Comma 10 4 10 3 2" xfId="20405" xr:uid="{1AB67ADB-4109-4886-B812-6896A9C21309}"/>
    <cellStyle name="Comma 10 4 10 4" xfId="19834" xr:uid="{6F57570D-7696-43C4-AF3D-FEB411018155}"/>
    <cellStyle name="Comma 10 4 10 5" xfId="21921" xr:uid="{342A47FE-906B-4591-A4B4-B9DCA8EAB7B0}"/>
    <cellStyle name="Comma 10 4 11" xfId="800" xr:uid="{32A4AE3A-3263-4A08-A995-B067271383F2}"/>
    <cellStyle name="Comma 10 4 11 2" xfId="1972" xr:uid="{EBA0D48B-C570-4459-8579-34715A050FE7}"/>
    <cellStyle name="Comma 10 4 11 2 2" xfId="6996" xr:uid="{98D8B479-2E9E-4992-AF52-791166B74F0C}"/>
    <cellStyle name="Comma 10 4 11 2 2 2" xfId="20463" xr:uid="{08A09702-A144-4915-984C-B6AB86B7EF68}"/>
    <cellStyle name="Comma 10 4 11 2 3" xfId="20029" xr:uid="{4CD88954-1BDA-475E-80D7-E178DA9F88FC}"/>
    <cellStyle name="Comma 10 4 11 3" xfId="5129" xr:uid="{D7D9632C-DE69-4B5E-85A4-3D6FA6415E62}"/>
    <cellStyle name="Comma 10 4 11 3 2" xfId="20404" xr:uid="{9F7A9F4A-6AC3-45D2-8967-89D41D4AA54F}"/>
    <cellStyle name="Comma 10 4 11 4" xfId="19835" xr:uid="{602C95BC-44AC-4369-AD64-51772C750BD5}"/>
    <cellStyle name="Comma 10 4 11 5" xfId="21922" xr:uid="{53228217-58CE-4EB2-9158-7030ADEC11A1}"/>
    <cellStyle name="Comma 10 4 12" xfId="801" xr:uid="{102899A8-7C90-4C41-B623-DBEE3A66DB84}"/>
    <cellStyle name="Comma 10 4 12 2" xfId="1973" xr:uid="{E0515B25-E85D-44E6-92C1-B669C774296C}"/>
    <cellStyle name="Comma 10 4 12 2 2" xfId="6997" xr:uid="{08821A87-834E-4055-9CF7-011FA6D340B5}"/>
    <cellStyle name="Comma 10 4 12 2 2 2" xfId="20464" xr:uid="{E4CB4450-B616-4D98-91A0-FF7BB82FEDC9}"/>
    <cellStyle name="Comma 10 4 12 2 3" xfId="20030" xr:uid="{5998E15B-1081-4B18-8D1F-A0DA5726E484}"/>
    <cellStyle name="Comma 10 4 12 3" xfId="7829" xr:uid="{0C842EB6-0F2B-46E8-B9E2-76CF1B78036B}"/>
    <cellStyle name="Comma 10 4 12 3 2" xfId="20757" xr:uid="{17C50A04-E954-4581-8A72-101F7A8069E6}"/>
    <cellStyle name="Comma 10 4 12 4" xfId="19836" xr:uid="{D7221E98-A412-427A-81A4-92ADCBD81C44}"/>
    <cellStyle name="Comma 10 4 12 5" xfId="21923" xr:uid="{F81A2D80-644E-45F2-A077-4A86465CBD65}"/>
    <cellStyle name="Comma 10 4 13" xfId="802" xr:uid="{F9B0F165-D69B-47D6-BAFD-6FD2D5956C82}"/>
    <cellStyle name="Comma 10 4 13 2" xfId="1974" xr:uid="{D6B93216-5AF2-4A96-ADF9-CE84FB2FE6DD}"/>
    <cellStyle name="Comma 10 4 13 2 2" xfId="6998" xr:uid="{9B0E72BC-79EA-46F9-AA04-B64108ED3F6F}"/>
    <cellStyle name="Comma 10 4 13 2 2 2" xfId="20465" xr:uid="{38BFA157-1951-4B95-A06B-CC2FE74365B1}"/>
    <cellStyle name="Comma 10 4 13 2 3" xfId="20031" xr:uid="{716A26EB-6AA1-4D05-B657-A9624471AA9E}"/>
    <cellStyle name="Comma 10 4 13 3" xfId="7830" xr:uid="{CF0983B7-5CDF-44FC-8358-5F893191A830}"/>
    <cellStyle name="Comma 10 4 13 3 2" xfId="20758" xr:uid="{BAF3CD54-4F5B-4EEC-AA7A-4BA1D6371A7C}"/>
    <cellStyle name="Comma 10 4 13 4" xfId="19837" xr:uid="{43EEB148-D4A3-4FCF-8594-17656D199D88}"/>
    <cellStyle name="Comma 10 4 13 5" xfId="21924" xr:uid="{BDE47EBE-8FAF-4A9A-9F17-39C44BA424D4}"/>
    <cellStyle name="Comma 10 4 14" xfId="803" xr:uid="{D6ACE5CE-D83E-4B2A-A221-1D4F14AAD8F7}"/>
    <cellStyle name="Comma 10 4 14 2" xfId="1975" xr:uid="{3CB8EA2C-92E2-4EA9-8494-4370988334E1}"/>
    <cellStyle name="Comma 10 4 14 2 2" xfId="6999" xr:uid="{EBB46C77-BC9B-4393-B4CA-945998528963}"/>
    <cellStyle name="Comma 10 4 14 2 2 2" xfId="20466" xr:uid="{72C49DF2-80D8-4155-B0E2-1C2CD25E3DE5}"/>
    <cellStyle name="Comma 10 4 14 2 3" xfId="20032" xr:uid="{F7C761CE-EB5F-45A9-9ECF-7524C0C5EC2C}"/>
    <cellStyle name="Comma 10 4 14 3" xfId="5127" xr:uid="{7931E024-18B7-40B5-A4C2-BAB4367125B2}"/>
    <cellStyle name="Comma 10 4 14 3 2" xfId="20403" xr:uid="{ADCF46FD-6A92-4B3B-83F8-EA117E62CD48}"/>
    <cellStyle name="Comma 10 4 14 4" xfId="19838" xr:uid="{13169380-5689-4188-9348-FAEAAA81658A}"/>
    <cellStyle name="Comma 10 4 14 5" xfId="21925" xr:uid="{69784F69-BBC0-42D3-8A33-4032613B2EEB}"/>
    <cellStyle name="Comma 10 4 15" xfId="804" xr:uid="{AB503D6D-AAB6-46CD-969A-3145785BCB7F}"/>
    <cellStyle name="Comma 10 4 15 2" xfId="1976" xr:uid="{3D303CE1-4518-4C31-9EE7-9FDA8CE92170}"/>
    <cellStyle name="Comma 10 4 15 2 2" xfId="7000" xr:uid="{E7738DA0-6761-41FA-96F4-77D89536FF8B}"/>
    <cellStyle name="Comma 10 4 15 2 2 2" xfId="20467" xr:uid="{204FD21C-0A49-43D7-82E5-09D84A926987}"/>
    <cellStyle name="Comma 10 4 15 2 3" xfId="20033" xr:uid="{7FA18AC8-3D1A-48B1-BD4F-9DEFBD4E294C}"/>
    <cellStyle name="Comma 10 4 15 3" xfId="5123" xr:uid="{4C5945E4-15B6-46F6-A67A-53E2CCB4CCEE}"/>
    <cellStyle name="Comma 10 4 15 3 2" xfId="20402" xr:uid="{A28E830E-72D4-44EC-893A-1CC2CBA40CA4}"/>
    <cellStyle name="Comma 10 4 15 4" xfId="19839" xr:uid="{19452817-455F-40E0-A7E4-EE3FCCF81875}"/>
    <cellStyle name="Comma 10 4 15 5" xfId="21926" xr:uid="{0075DB70-0302-4A7F-860D-C925DF82DEC4}"/>
    <cellStyle name="Comma 10 4 16" xfId="805" xr:uid="{C7289869-F18F-40DE-8125-749EC362EBAD}"/>
    <cellStyle name="Comma 10 4 16 2" xfId="1977" xr:uid="{2CD34B4D-52DA-44BF-A802-6BEB9B447A09}"/>
    <cellStyle name="Comma 10 4 16 2 2" xfId="7001" xr:uid="{85CEB6E5-9D08-4E7B-9C3C-D94DAB78982F}"/>
    <cellStyle name="Comma 10 4 16 2 2 2" xfId="20468" xr:uid="{8FA00020-957D-4FB1-BE3B-CB096018E988}"/>
    <cellStyle name="Comma 10 4 16 2 3" xfId="20034" xr:uid="{7F1639EC-7D02-49AB-B522-89FADFED6635}"/>
    <cellStyle name="Comma 10 4 16 3" xfId="7831" xr:uid="{AB5DC242-DCFF-414D-BC9D-78E400A160D4}"/>
    <cellStyle name="Comma 10 4 16 3 2" xfId="20759" xr:uid="{11D9C14C-2EDA-4A68-AF97-42334C6EAF71}"/>
    <cellStyle name="Comma 10 4 16 4" xfId="19840" xr:uid="{19CDC2E4-8CA5-47FD-A63A-3DE97112296E}"/>
    <cellStyle name="Comma 10 4 16 5" xfId="21927" xr:uid="{13A4E774-924D-46AE-AF3D-94F8941A387B}"/>
    <cellStyle name="Comma 10 4 17" xfId="806" xr:uid="{477DD032-A243-45CD-B88A-C723EDF11B4D}"/>
    <cellStyle name="Comma 10 4 17 2" xfId="1978" xr:uid="{4C889662-D4C6-4584-B90F-FB3F63FB78DE}"/>
    <cellStyle name="Comma 10 4 17 2 2" xfId="7002" xr:uid="{88BF95AF-E31D-42D8-A4C8-2971736292FF}"/>
    <cellStyle name="Comma 10 4 17 2 2 2" xfId="20469" xr:uid="{5FDE96CE-674B-45AD-9F2C-B107B206F9C9}"/>
    <cellStyle name="Comma 10 4 17 2 3" xfId="20035" xr:uid="{BF953AEE-51D2-42C6-9601-FB9ED2B34E55}"/>
    <cellStyle name="Comma 10 4 17 3" xfId="7832" xr:uid="{373BCC17-3409-4A16-9C7A-1AC5F7CE4EC0}"/>
    <cellStyle name="Comma 10 4 17 3 2" xfId="20760" xr:uid="{57CCFAAB-7194-4D2B-BA44-31C8F7377385}"/>
    <cellStyle name="Comma 10 4 17 4" xfId="19841" xr:uid="{0DFE4206-D66B-451B-AE3E-14D76C103987}"/>
    <cellStyle name="Comma 10 4 17 5" xfId="21928" xr:uid="{876B89F1-81FC-42D5-851B-CA492CEA95F0}"/>
    <cellStyle name="Comma 10 4 18" xfId="1970" xr:uid="{BAA7F559-CF31-40FC-98AF-5154DAA746E9}"/>
    <cellStyle name="Comma 10 4 18 2" xfId="6994" xr:uid="{10F24B1C-4361-4859-866F-F3871F873321}"/>
    <cellStyle name="Comma 10 4 18 2 2" xfId="20461" xr:uid="{46AC4C04-80CE-4A66-BE7A-2C9704B380E4}"/>
    <cellStyle name="Comma 10 4 18 3" xfId="20027" xr:uid="{939BF757-DFA7-4D21-BD99-C37A06D2BF4E}"/>
    <cellStyle name="Comma 10 4 19" xfId="7833" xr:uid="{E9B9899C-DC9C-4D4C-B48A-D222C5C73DB7}"/>
    <cellStyle name="Comma 10 4 19 2" xfId="20761" xr:uid="{690FC5FE-AD94-4B9C-BADD-C4A05D9E52FB}"/>
    <cellStyle name="Comma 10 4 2" xfId="807" xr:uid="{86971D0A-06FA-4C8C-B7E3-DF46B04ACEA4}"/>
    <cellStyle name="Comma 10 4 2 2" xfId="1979" xr:uid="{55B5E106-E9E8-484F-85DE-E6B1646F6336}"/>
    <cellStyle name="Comma 10 4 2 2 2" xfId="7003" xr:uid="{AFB7CBA8-5387-41E9-9CAC-E03E6E092526}"/>
    <cellStyle name="Comma 10 4 2 2 2 2" xfId="20470" xr:uid="{E3EB8BD8-C901-4683-9AD5-7A44E983E1FB}"/>
    <cellStyle name="Comma 10 4 2 2 3" xfId="20036" xr:uid="{E6201D16-B556-43E6-8C80-585EFDD479A4}"/>
    <cellStyle name="Comma 10 4 2 3" xfId="7834" xr:uid="{A4075EF0-4073-4ABE-986D-7197A1E22F01}"/>
    <cellStyle name="Comma 10 4 2 3 2" xfId="20762" xr:uid="{8878D44C-9845-4CEE-BE99-1C29CD8B1479}"/>
    <cellStyle name="Comma 10 4 2 4" xfId="19842" xr:uid="{B6F7D321-B794-4668-BA72-B9EBB1F57236}"/>
    <cellStyle name="Comma 10 4 2 5" xfId="21929" xr:uid="{07B3ED21-2999-447B-9ADD-275CE449BCE9}"/>
    <cellStyle name="Comma 10 4 20" xfId="19833" xr:uid="{7AED8B0D-94E6-4194-B260-DFD7F637ECCC}"/>
    <cellStyle name="Comma 10 4 21" xfId="21920" xr:uid="{F362F321-6BE8-4EFF-8E9E-56D41D002696}"/>
    <cellStyle name="Comma 10 4 3" xfId="808" xr:uid="{59C63113-3EBA-4178-8387-B27662F38824}"/>
    <cellStyle name="Comma 10 4 3 2" xfId="1980" xr:uid="{E315C2D4-DB9B-422F-B728-0B6D13000EC5}"/>
    <cellStyle name="Comma 10 4 3 2 2" xfId="7004" xr:uid="{430FCDC6-821E-4CD8-A11E-DE33EF8FF388}"/>
    <cellStyle name="Comma 10 4 3 2 2 2" xfId="20471" xr:uid="{B6FB7638-D585-4756-A65C-E48BCE1880AC}"/>
    <cellStyle name="Comma 10 4 3 2 3" xfId="20037" xr:uid="{3A3461CC-2C7B-474E-A7A9-B0AA538B29B4}"/>
    <cellStyle name="Comma 10 4 3 3" xfId="5120" xr:uid="{69B2078D-92BE-4917-ACE0-CF6A98FEE046}"/>
    <cellStyle name="Comma 10 4 3 3 2" xfId="20401" xr:uid="{92C9E199-EC1E-40A4-B549-B32585421450}"/>
    <cellStyle name="Comma 10 4 3 4" xfId="19843" xr:uid="{90F34D25-8AF5-41A0-8E21-9E4E845C4D5D}"/>
    <cellStyle name="Comma 10 4 3 5" xfId="21930" xr:uid="{67E0AD58-F514-4E48-B93E-0DF85165A736}"/>
    <cellStyle name="Comma 10 4 4" xfId="809" xr:uid="{BFB5B84C-E8E1-4B63-BB7D-7D9F40999F10}"/>
    <cellStyle name="Comma 10 4 4 2" xfId="1981" xr:uid="{5664A41A-21AB-4EC7-9EC2-68A8DFD71E47}"/>
    <cellStyle name="Comma 10 4 4 2 2" xfId="7005" xr:uid="{0D001A49-C25D-4ACD-94CF-6D57249C833A}"/>
    <cellStyle name="Comma 10 4 4 2 2 2" xfId="20472" xr:uid="{93B35DDD-32CD-4CA7-AEFF-889A6379F228}"/>
    <cellStyle name="Comma 10 4 4 2 3" xfId="20038" xr:uid="{C2C90516-275E-4BDC-A59E-5838BF670D80}"/>
    <cellStyle name="Comma 10 4 4 3" xfId="7835" xr:uid="{158A80CF-4A2A-49C9-A7D1-66FAD5440B17}"/>
    <cellStyle name="Comma 10 4 4 3 2" xfId="20763" xr:uid="{38D49E78-0FC7-49D0-B80B-CB14ABEE2C59}"/>
    <cellStyle name="Comma 10 4 4 4" xfId="19844" xr:uid="{21BAD799-95DE-4626-B727-2B9504D38D49}"/>
    <cellStyle name="Comma 10 4 4 5" xfId="21931" xr:uid="{033874C8-FF2E-40EB-9DC2-EBBF34DC95FE}"/>
    <cellStyle name="Comma 10 4 5" xfId="810" xr:uid="{B6A7753B-1D44-4D35-AEF1-46CABCFC57AF}"/>
    <cellStyle name="Comma 10 4 5 2" xfId="1982" xr:uid="{C180D3ED-972B-4459-AE10-86A5B22D84E1}"/>
    <cellStyle name="Comma 10 4 5 2 2" xfId="7006" xr:uid="{90D382B9-55B8-4154-BA70-76D15E5768E6}"/>
    <cellStyle name="Comma 10 4 5 2 2 2" xfId="20473" xr:uid="{86A7F8E0-2DF7-45BA-93E7-772AE4421AE6}"/>
    <cellStyle name="Comma 10 4 5 2 3" xfId="20039" xr:uid="{4219D7D1-6EC7-40A3-9277-60BD3B51A596}"/>
    <cellStyle name="Comma 10 4 5 3" xfId="7836" xr:uid="{76EE8531-8ECB-4025-916D-B9FF3E84A135}"/>
    <cellStyle name="Comma 10 4 5 3 2" xfId="20764" xr:uid="{4FDE5A89-9929-4DC6-BD4F-401D8CA9B6B0}"/>
    <cellStyle name="Comma 10 4 5 4" xfId="19845" xr:uid="{7D87AA8E-1E88-473A-8D09-001EC5390C02}"/>
    <cellStyle name="Comma 10 4 5 5" xfId="21932" xr:uid="{433E2B73-7D76-4E07-9F59-F4CC64C81451}"/>
    <cellStyle name="Comma 10 4 6" xfId="811" xr:uid="{29123365-1F7E-4A8B-9748-8A044D78E2C1}"/>
    <cellStyle name="Comma 10 4 6 2" xfId="1983" xr:uid="{864F32A1-60DA-4837-A7C4-0E8F1CD66AD5}"/>
    <cellStyle name="Comma 10 4 6 2 2" xfId="7007" xr:uid="{E98FD68C-EF54-476C-AFB7-372A58B3BDD9}"/>
    <cellStyle name="Comma 10 4 6 2 2 2" xfId="20474" xr:uid="{1B573ACE-2204-4126-BBB7-52C93FD7F384}"/>
    <cellStyle name="Comma 10 4 6 2 3" xfId="20040" xr:uid="{5E8F2416-646F-4B74-A4BE-6CE7EFBFA0C8}"/>
    <cellStyle name="Comma 10 4 6 3" xfId="7837" xr:uid="{0805727A-00E4-4726-80D0-CC8663E51709}"/>
    <cellStyle name="Comma 10 4 6 3 2" xfId="20765" xr:uid="{E8C105F2-AFDF-4B2E-8B27-EF1F2EA4B944}"/>
    <cellStyle name="Comma 10 4 6 4" xfId="19846" xr:uid="{BCC21B31-47D9-42F9-9CBC-0AFD9CE360E6}"/>
    <cellStyle name="Comma 10 4 6 5" xfId="21933" xr:uid="{90E41243-9953-4C81-AA9A-F53956C4F078}"/>
    <cellStyle name="Comma 10 4 7" xfId="812" xr:uid="{39690446-0881-41EA-90D7-B0C820E6DEE0}"/>
    <cellStyle name="Comma 10 4 7 2" xfId="1984" xr:uid="{44CBCC44-8A7E-4EC9-8B88-D28FCBD70CEC}"/>
    <cellStyle name="Comma 10 4 7 2 2" xfId="7008" xr:uid="{F48B1375-FD8D-42CC-94DC-801C0BA073B2}"/>
    <cellStyle name="Comma 10 4 7 2 2 2" xfId="20475" xr:uid="{E1695C1C-4FB0-4707-B7C8-35A3AABA86F1}"/>
    <cellStyle name="Comma 10 4 7 2 3" xfId="20041" xr:uid="{F4A45A2E-AD04-4BFE-AE6F-2B61846AE389}"/>
    <cellStyle name="Comma 10 4 7 3" xfId="5119" xr:uid="{25130A6A-CD8A-4BB3-AFC7-F46400632E24}"/>
    <cellStyle name="Comma 10 4 7 3 2" xfId="20400" xr:uid="{167ABBC8-5462-470F-9575-A6AB9851804E}"/>
    <cellStyle name="Comma 10 4 7 4" xfId="19847" xr:uid="{CE5389DD-AC8D-4BC0-AADA-18F8C94A7DB3}"/>
    <cellStyle name="Comma 10 4 7 5" xfId="21934" xr:uid="{4C586E74-0DB5-446E-A671-815508D44038}"/>
    <cellStyle name="Comma 10 4 8" xfId="813" xr:uid="{1D89928B-3122-450F-BDDD-0FCB01752AF5}"/>
    <cellStyle name="Comma 10 4 8 2" xfId="1985" xr:uid="{8FBD6D4E-E4BA-4B2B-BB50-535F44B2E006}"/>
    <cellStyle name="Comma 10 4 8 2 2" xfId="7009" xr:uid="{22DE1B47-7E5B-4701-988D-75BBBF8F49F0}"/>
    <cellStyle name="Comma 10 4 8 2 2 2" xfId="20476" xr:uid="{8D9DD54D-8EFB-4A53-8044-1947DECB543D}"/>
    <cellStyle name="Comma 10 4 8 2 3" xfId="20042" xr:uid="{6B27E729-A48A-425F-B620-963EC837D99A}"/>
    <cellStyle name="Comma 10 4 8 3" xfId="5118" xr:uid="{B46A7BA7-5036-4BBA-8336-AC68B2949193}"/>
    <cellStyle name="Comma 10 4 8 3 2" xfId="20399" xr:uid="{D94B3A91-A23A-47FA-8E26-4D388DFEE36A}"/>
    <cellStyle name="Comma 10 4 8 4" xfId="19848" xr:uid="{56AD34F2-6EE1-455C-A36E-7385D6504234}"/>
    <cellStyle name="Comma 10 4 8 5" xfId="21935" xr:uid="{2AB6C6F7-6623-4160-9EA5-E1F98B274184}"/>
    <cellStyle name="Comma 10 4 9" xfId="814" xr:uid="{7DDAC9D8-31B1-4940-BBD5-26FC5E692BD1}"/>
    <cellStyle name="Comma 10 4 9 2" xfId="1986" xr:uid="{6D747473-64EF-4A0E-A0F9-91695B90A354}"/>
    <cellStyle name="Comma 10 4 9 2 2" xfId="7010" xr:uid="{2054B944-2C5F-4085-827B-04866B0DB7A6}"/>
    <cellStyle name="Comma 10 4 9 2 2 2" xfId="20477" xr:uid="{ED4993BF-4AA0-4860-9AF8-5AB3871C45FB}"/>
    <cellStyle name="Comma 10 4 9 2 3" xfId="20043" xr:uid="{960ED153-A34F-436C-8F02-69F78D94FA44}"/>
    <cellStyle name="Comma 10 4 9 3" xfId="7838" xr:uid="{6D62CF32-9D4B-4AE7-A216-47F111ED56D7}"/>
    <cellStyle name="Comma 10 4 9 3 2" xfId="20766" xr:uid="{59EA733C-B3F1-48FB-8571-B77A04FAF128}"/>
    <cellStyle name="Comma 10 4 9 4" xfId="19849" xr:uid="{DAC4AC46-12C6-4038-9957-3130D0D6A885}"/>
    <cellStyle name="Comma 10 4 9 5" xfId="21936" xr:uid="{FF905E10-41C0-41D7-B4B5-1D44D05B097E}"/>
    <cellStyle name="Comma 10 5" xfId="815" xr:uid="{75EE059C-EEF9-4EAE-BE8E-F14D94ED7026}"/>
    <cellStyle name="Comma 10 5 10" xfId="816" xr:uid="{17E734CC-97AA-49C4-B01C-622B2E1325DA}"/>
    <cellStyle name="Comma 10 5 10 2" xfId="1988" xr:uid="{E90FE0D1-7AE2-4349-A437-742CF07D9BF1}"/>
    <cellStyle name="Comma 10 5 10 2 2" xfId="7012" xr:uid="{714CEA85-3AA6-43A3-AF9B-266B932B2548}"/>
    <cellStyle name="Comma 10 5 10 2 2 2" xfId="20479" xr:uid="{86C24FC4-6C17-44A0-97AE-4701F12443CB}"/>
    <cellStyle name="Comma 10 5 10 2 3" xfId="20045" xr:uid="{91FED0CE-6EAD-47FD-8D4E-CEDEF16EE008}"/>
    <cellStyle name="Comma 10 5 10 3" xfId="7839" xr:uid="{320D4797-8398-4CFA-B419-27426AA72AFB}"/>
    <cellStyle name="Comma 10 5 10 3 2" xfId="20767" xr:uid="{9B586FF6-F148-4905-8EB5-5836348F7482}"/>
    <cellStyle name="Comma 10 5 10 4" xfId="19851" xr:uid="{2870CC78-AFEB-4B7A-9130-1EFDB9D2D34D}"/>
    <cellStyle name="Comma 10 5 10 5" xfId="21938" xr:uid="{7B79C379-C71F-4D86-9EB4-520E3D0C22E1}"/>
    <cellStyle name="Comma 10 5 11" xfId="817" xr:uid="{4F57F69D-948E-4E68-AAF4-A256FDBC988C}"/>
    <cellStyle name="Comma 10 5 11 2" xfId="1989" xr:uid="{F94CFE3E-3E49-46AD-9B71-14F946707809}"/>
    <cellStyle name="Comma 10 5 11 2 2" xfId="7013" xr:uid="{1D81B5E6-C7F5-4706-8EFE-49A367413077}"/>
    <cellStyle name="Comma 10 5 11 2 2 2" xfId="20480" xr:uid="{FC5BF072-4002-4A02-95DA-BB7FF2306967}"/>
    <cellStyle name="Comma 10 5 11 2 3" xfId="20046" xr:uid="{6A1E4D69-F34D-45A4-A384-8948B611B7FA}"/>
    <cellStyle name="Comma 10 5 11 3" xfId="7840" xr:uid="{92873E5E-E831-45FE-8700-575CE7C9BCBD}"/>
    <cellStyle name="Comma 10 5 11 3 2" xfId="20768" xr:uid="{9637A980-07DB-47D1-8B72-CD683399C09A}"/>
    <cellStyle name="Comma 10 5 11 4" xfId="19852" xr:uid="{E0FCD3DC-E2F1-4AF7-8066-3E4F5A3BB8FB}"/>
    <cellStyle name="Comma 10 5 11 5" xfId="21939" xr:uid="{C7E41121-BED3-4154-A4AB-10FFB2E02A9F}"/>
    <cellStyle name="Comma 10 5 12" xfId="818" xr:uid="{77666ADC-CCA3-44B1-A970-23C41C93C101}"/>
    <cellStyle name="Comma 10 5 12 2" xfId="1990" xr:uid="{6EF6CC88-5379-4C90-BE65-55413530CAE9}"/>
    <cellStyle name="Comma 10 5 12 2 2" xfId="7014" xr:uid="{0D62D8FB-A48A-4D51-AF3A-7553246D4B99}"/>
    <cellStyle name="Comma 10 5 12 2 2 2" xfId="20481" xr:uid="{37C9B3F1-745B-4B66-B8DA-D12149E2EF2F}"/>
    <cellStyle name="Comma 10 5 12 2 3" xfId="20047" xr:uid="{9D518A02-D3A3-401F-96C8-5E904C8C1640}"/>
    <cellStyle name="Comma 10 5 12 3" xfId="7841" xr:uid="{F792A5C5-214F-4456-B737-1ED9BEB174D4}"/>
    <cellStyle name="Comma 10 5 12 3 2" xfId="20769" xr:uid="{0557EAF3-9228-48C8-A54B-4398503792E3}"/>
    <cellStyle name="Comma 10 5 12 4" xfId="19853" xr:uid="{76297C0C-7D60-44E2-B2AA-2F8FB9E29FC3}"/>
    <cellStyle name="Comma 10 5 12 5" xfId="21940" xr:uid="{BDC0D39F-C4B3-4855-AB2F-E6A277CEA94F}"/>
    <cellStyle name="Comma 10 5 13" xfId="819" xr:uid="{991A2210-4B44-47CB-B85B-961FF8523CD1}"/>
    <cellStyle name="Comma 10 5 13 2" xfId="1991" xr:uid="{4BFD7F0D-1351-4F2E-B6D7-7D259D2A6CE8}"/>
    <cellStyle name="Comma 10 5 13 2 2" xfId="7015" xr:uid="{9E6E9C50-1174-4741-8B2D-26E9263CE723}"/>
    <cellStyle name="Comma 10 5 13 2 2 2" xfId="20482" xr:uid="{EEE041A6-F451-4D89-A553-D1E099E90D15}"/>
    <cellStyle name="Comma 10 5 13 2 3" xfId="20048" xr:uid="{E70C337F-BB05-453B-8A1F-A12F3512EF5C}"/>
    <cellStyle name="Comma 10 5 13 3" xfId="5117" xr:uid="{37EF2AF3-B988-4DB4-9A71-0719B70F5655}"/>
    <cellStyle name="Comma 10 5 13 3 2" xfId="20398" xr:uid="{CADEB9C4-8E2C-4E1B-93EB-9FA643E9F3F4}"/>
    <cellStyle name="Comma 10 5 13 4" xfId="19854" xr:uid="{649D6098-35D8-4840-B9C2-49A4C242488C}"/>
    <cellStyle name="Comma 10 5 13 5" xfId="21941" xr:uid="{EAE9593C-12FA-43E8-A17C-1085C5AD2C18}"/>
    <cellStyle name="Comma 10 5 14" xfId="820" xr:uid="{E0EABEE7-C68E-43D3-8738-0A6E9AD8F6DE}"/>
    <cellStyle name="Comma 10 5 14 2" xfId="1992" xr:uid="{8236F3A0-35E9-489B-AC9C-878CEEED1CBB}"/>
    <cellStyle name="Comma 10 5 14 2 2" xfId="7016" xr:uid="{A45B7F70-996F-4E8B-864A-9D50AC92E1D6}"/>
    <cellStyle name="Comma 10 5 14 2 2 2" xfId="20483" xr:uid="{E4ABE173-C5B9-4162-A721-468BDA34ED34}"/>
    <cellStyle name="Comma 10 5 14 2 3" xfId="20049" xr:uid="{CB80324C-5D0D-49FC-A388-783BB633DE45}"/>
    <cellStyle name="Comma 10 5 14 3" xfId="5116" xr:uid="{4C27370A-850B-4B87-8717-E59B0A30F560}"/>
    <cellStyle name="Comma 10 5 14 3 2" xfId="20397" xr:uid="{663B0D37-29E1-4B89-841D-73E844D197D8}"/>
    <cellStyle name="Comma 10 5 14 4" xfId="19855" xr:uid="{F0C07C47-4CA2-458D-A786-9FB46A582021}"/>
    <cellStyle name="Comma 10 5 14 5" xfId="21942" xr:uid="{6CF2CC58-7AAF-4CD6-9DBD-A795F65D8B5A}"/>
    <cellStyle name="Comma 10 5 15" xfId="821" xr:uid="{22A7BBF2-0E59-48AC-95D9-A790BAF50D60}"/>
    <cellStyle name="Comma 10 5 15 2" xfId="1993" xr:uid="{289E4A98-D3B5-4146-9696-11F72543523D}"/>
    <cellStyle name="Comma 10 5 15 2 2" xfId="7017" xr:uid="{D4A7EAF0-0193-4EBF-89CB-0D3A77001DC7}"/>
    <cellStyle name="Comma 10 5 15 2 2 2" xfId="20484" xr:uid="{6B0076A7-3D83-40AA-9C74-6079D7364C6E}"/>
    <cellStyle name="Comma 10 5 15 2 3" xfId="20050" xr:uid="{1A0D9A11-3C0B-4E17-8BAF-788DFF7DBF07}"/>
    <cellStyle name="Comma 10 5 15 3" xfId="7842" xr:uid="{DDA8121D-1F60-4C52-9BD1-0A70D1603409}"/>
    <cellStyle name="Comma 10 5 15 3 2" xfId="20770" xr:uid="{DC760FA3-835C-4A9C-A2F0-A42DC0307F28}"/>
    <cellStyle name="Comma 10 5 15 4" xfId="19856" xr:uid="{0046127C-5DEE-4F78-A0AB-A4FD977D201B}"/>
    <cellStyle name="Comma 10 5 15 5" xfId="21943" xr:uid="{5A3BCBAF-0621-4371-9B52-0B8EC221AD0D}"/>
    <cellStyle name="Comma 10 5 16" xfId="822" xr:uid="{BD2409D3-6009-4407-A74C-E389402626DA}"/>
    <cellStyle name="Comma 10 5 16 2" xfId="1994" xr:uid="{5A5D5EDC-A17F-415E-AF4B-E75D25D7FD72}"/>
    <cellStyle name="Comma 10 5 16 2 2" xfId="7018" xr:uid="{FB8F104B-3C85-42F0-B31E-E3E0BA956682}"/>
    <cellStyle name="Comma 10 5 16 2 2 2" xfId="20485" xr:uid="{7651D88C-244D-4D0F-BF99-20ACEECBCFF7}"/>
    <cellStyle name="Comma 10 5 16 2 3" xfId="20051" xr:uid="{44FA6B03-42A1-492E-B075-E5D3F0688BCF}"/>
    <cellStyle name="Comma 10 5 16 3" xfId="7843" xr:uid="{151CFEFD-007F-493F-97A3-986ED4B19AE5}"/>
    <cellStyle name="Comma 10 5 16 3 2" xfId="20771" xr:uid="{093F6298-F1AC-4719-8935-4FF262541263}"/>
    <cellStyle name="Comma 10 5 16 4" xfId="19857" xr:uid="{27B50A00-1A69-4620-AFF9-4E03F16A2F83}"/>
    <cellStyle name="Comma 10 5 16 5" xfId="21944" xr:uid="{2A8D0765-687D-4AAB-ACAA-C16EEDFBCCE9}"/>
    <cellStyle name="Comma 10 5 17" xfId="823" xr:uid="{2F7B75FB-5CFD-437A-8552-79C1313E3A96}"/>
    <cellStyle name="Comma 10 5 17 2" xfId="1995" xr:uid="{1129A6C2-B43B-4648-9C7E-6F72375098AF}"/>
    <cellStyle name="Comma 10 5 17 2 2" xfId="7019" xr:uid="{27F7D8EA-24A4-4ED8-835A-B467B343A893}"/>
    <cellStyle name="Comma 10 5 17 2 2 2" xfId="20486" xr:uid="{CB060644-CB82-4B32-9FF4-708A9040656E}"/>
    <cellStyle name="Comma 10 5 17 2 3" xfId="20052" xr:uid="{EAE55E36-6B99-4CF9-8D8B-B89630A89616}"/>
    <cellStyle name="Comma 10 5 17 3" xfId="7844" xr:uid="{704F700E-776D-41AA-A029-ABDFBDDB47C8}"/>
    <cellStyle name="Comma 10 5 17 3 2" xfId="20772" xr:uid="{690FACE5-B94C-41D5-955E-C76C280453D7}"/>
    <cellStyle name="Comma 10 5 17 4" xfId="19858" xr:uid="{B0589ABA-713E-4A7C-99D9-43C1A3E12994}"/>
    <cellStyle name="Comma 10 5 17 5" xfId="21945" xr:uid="{DBD37E61-2234-45A8-98F8-B6F27FE017CE}"/>
    <cellStyle name="Comma 10 5 18" xfId="1987" xr:uid="{70746C51-F0BA-4EEA-9CBB-DDC8701916A5}"/>
    <cellStyle name="Comma 10 5 18 2" xfId="7011" xr:uid="{56417FFF-1AE0-46D6-8E34-5499B4F7D8A7}"/>
    <cellStyle name="Comma 10 5 18 2 2" xfId="20478" xr:uid="{D7DA8368-5334-4872-A4A5-73BA17FD1CA5}"/>
    <cellStyle name="Comma 10 5 18 3" xfId="20044" xr:uid="{84643A32-5948-45C6-B831-B1125E847C54}"/>
    <cellStyle name="Comma 10 5 19" xfId="7845" xr:uid="{199D9A35-3702-48D1-9096-F91F307E68C2}"/>
    <cellStyle name="Comma 10 5 19 2" xfId="20773" xr:uid="{89524A95-7BF7-43ED-BFAF-91C0E7C80049}"/>
    <cellStyle name="Comma 10 5 2" xfId="824" xr:uid="{9E56F9E3-4308-4CF1-A140-7F41D123492E}"/>
    <cellStyle name="Comma 10 5 2 2" xfId="1996" xr:uid="{7BF26D01-1FA0-4CA9-A6DF-EA66B73E621B}"/>
    <cellStyle name="Comma 10 5 2 2 2" xfId="7020" xr:uid="{7E9D60A6-EC20-43A8-9583-D44B6DB31998}"/>
    <cellStyle name="Comma 10 5 2 2 2 2" xfId="20487" xr:uid="{5D45A612-FDC3-4308-BBE4-ADF1AD0BA8B8}"/>
    <cellStyle name="Comma 10 5 2 2 3" xfId="20053" xr:uid="{AA62DE7B-169E-452F-AB68-952DACDF8ACB}"/>
    <cellStyle name="Comma 10 5 2 3" xfId="7846" xr:uid="{E0B79732-FC3C-480B-8AEE-AA8E67EF8997}"/>
    <cellStyle name="Comma 10 5 2 3 2" xfId="20774" xr:uid="{E52CC6A6-F25B-4D9F-A496-A31A32933B81}"/>
    <cellStyle name="Comma 10 5 2 4" xfId="19859" xr:uid="{928ACE16-6790-4020-BE08-E815F1561ADD}"/>
    <cellStyle name="Comma 10 5 2 5" xfId="21946" xr:uid="{7EE66156-5450-4E5C-966F-E2BCE028A644}"/>
    <cellStyle name="Comma 10 5 20" xfId="19850" xr:uid="{9D2EBD09-DD2A-46D3-913C-625E474B0EEC}"/>
    <cellStyle name="Comma 10 5 21" xfId="21937" xr:uid="{119E3FD3-A3DB-424B-A662-31E46DAD0737}"/>
    <cellStyle name="Comma 10 5 3" xfId="825" xr:uid="{D867D15A-77A4-4952-877B-79599A3FA9DB}"/>
    <cellStyle name="Comma 10 5 3 2" xfId="1997" xr:uid="{C05D804E-66C1-449A-88C1-79FE6FB94BF8}"/>
    <cellStyle name="Comma 10 5 3 2 2" xfId="7021" xr:uid="{8C31C672-1084-410B-AB0B-5515775B240E}"/>
    <cellStyle name="Comma 10 5 3 2 2 2" xfId="20488" xr:uid="{3E75E992-B493-4B88-9AE9-B24497835E88}"/>
    <cellStyle name="Comma 10 5 3 2 3" xfId="20054" xr:uid="{091D8B19-2F63-4C71-9230-76F463F0D84C}"/>
    <cellStyle name="Comma 10 5 3 3" xfId="7847" xr:uid="{B742A16F-3D06-4A6B-AEB1-D0F8662ABAE8}"/>
    <cellStyle name="Comma 10 5 3 3 2" xfId="20775" xr:uid="{FE5DB04B-61C2-4787-ABFF-E55A88090549}"/>
    <cellStyle name="Comma 10 5 3 4" xfId="19860" xr:uid="{535CDC0F-1201-4135-BB2E-31F91CC0494B}"/>
    <cellStyle name="Comma 10 5 3 5" xfId="21947" xr:uid="{C1FA8F93-ED61-4C46-B878-51383F055658}"/>
    <cellStyle name="Comma 10 5 4" xfId="826" xr:uid="{9372E8B1-68A1-432C-95E8-8B463B43A754}"/>
    <cellStyle name="Comma 10 5 4 2" xfId="1998" xr:uid="{E9C09CCF-2CEF-498C-B8D5-4E75633DE196}"/>
    <cellStyle name="Comma 10 5 4 2 2" xfId="7022" xr:uid="{C716460C-76D0-4173-9755-EE8C3EC97C81}"/>
    <cellStyle name="Comma 10 5 4 2 2 2" xfId="20489" xr:uid="{601C3082-8279-4F2D-8D26-46C365D45A48}"/>
    <cellStyle name="Comma 10 5 4 2 3" xfId="20055" xr:uid="{C5675114-6A81-4AD1-9748-F8CE29D54EDD}"/>
    <cellStyle name="Comma 10 5 4 3" xfId="5115" xr:uid="{500F9223-589E-492C-819F-7581BAB0EC38}"/>
    <cellStyle name="Comma 10 5 4 3 2" xfId="20396" xr:uid="{03A00AF9-1035-42E4-8DAA-58402E0C69F3}"/>
    <cellStyle name="Comma 10 5 4 4" xfId="19861" xr:uid="{5F087098-F847-4955-A5DC-F931AF1BBA01}"/>
    <cellStyle name="Comma 10 5 4 5" xfId="21948" xr:uid="{8BD912CA-C107-4635-84AB-DFD1FA0539B8}"/>
    <cellStyle name="Comma 10 5 5" xfId="827" xr:uid="{B2151DE7-AC61-44F6-8775-C59DC13102BE}"/>
    <cellStyle name="Comma 10 5 5 2" xfId="1999" xr:uid="{F19F31C1-E7F5-4D51-AAE9-402352E66770}"/>
    <cellStyle name="Comma 10 5 5 2 2" xfId="7023" xr:uid="{D811A4DC-F67C-41B9-ADDD-BE32527C8E62}"/>
    <cellStyle name="Comma 10 5 5 2 2 2" xfId="20490" xr:uid="{C8491636-FF74-4ED4-9B4A-556BAE6E749F}"/>
    <cellStyle name="Comma 10 5 5 2 3" xfId="20056" xr:uid="{91B32461-F7BF-4040-9EDD-EBF587D9E99C}"/>
    <cellStyle name="Comma 10 5 5 3" xfId="7848" xr:uid="{F6481ADE-0D0B-4211-B101-DD9C2A97B985}"/>
    <cellStyle name="Comma 10 5 5 3 2" xfId="20776" xr:uid="{10DF228D-E6C0-47B6-BF96-93FF2460103C}"/>
    <cellStyle name="Comma 10 5 5 4" xfId="19862" xr:uid="{DCFF9696-AF5C-4F7B-AFF6-D80E9D55BAE4}"/>
    <cellStyle name="Comma 10 5 5 5" xfId="21949" xr:uid="{55C4B16B-3BE4-47EC-8D2A-34C939C895AA}"/>
    <cellStyle name="Comma 10 5 6" xfId="828" xr:uid="{F0926DE5-7FFC-4827-A646-44FA7EB2FB30}"/>
    <cellStyle name="Comma 10 5 6 2" xfId="2000" xr:uid="{9C1BDDB4-A191-4FA7-9AC8-8856459C130D}"/>
    <cellStyle name="Comma 10 5 6 2 2" xfId="7024" xr:uid="{DA1DD3B3-23FC-4517-B946-677E1B2E6522}"/>
    <cellStyle name="Comma 10 5 6 2 2 2" xfId="20491" xr:uid="{D3AD844B-C64E-4992-94D9-57DD8B36134B}"/>
    <cellStyle name="Comma 10 5 6 2 3" xfId="20057" xr:uid="{4B268B1F-E647-4387-B07F-B54D29C8DDEA}"/>
    <cellStyle name="Comma 10 5 6 3" xfId="7849" xr:uid="{53CF3D24-257E-4CD6-A780-0012294B9BD3}"/>
    <cellStyle name="Comma 10 5 6 3 2" xfId="20777" xr:uid="{7C8CE9BD-BF3E-4641-922D-5AC47DC9191D}"/>
    <cellStyle name="Comma 10 5 6 4" xfId="19863" xr:uid="{0B539E22-BA75-4E15-8AFF-251AB2D05F7F}"/>
    <cellStyle name="Comma 10 5 6 5" xfId="21950" xr:uid="{E362A05F-A228-4B65-AAB1-243EDA6466E4}"/>
    <cellStyle name="Comma 10 5 7" xfId="829" xr:uid="{F8404D2B-5E6C-4BBF-9DAE-A0D250A62B32}"/>
    <cellStyle name="Comma 10 5 7 2" xfId="2001" xr:uid="{EB2783D4-79C1-4129-AB80-CD42D156B110}"/>
    <cellStyle name="Comma 10 5 7 2 2" xfId="7025" xr:uid="{9C5152EE-0658-424E-9AE0-629D1577B060}"/>
    <cellStyle name="Comma 10 5 7 2 2 2" xfId="20492" xr:uid="{581AECD2-24E1-4B51-B0B6-A4F59DF989E4}"/>
    <cellStyle name="Comma 10 5 7 2 3" xfId="20058" xr:uid="{F2B62D5A-DB31-4D0C-8CB4-A3D6398AAD81}"/>
    <cellStyle name="Comma 10 5 7 3" xfId="5114" xr:uid="{B5FE05BB-5715-45DB-9FC3-E79AED8BB0BB}"/>
    <cellStyle name="Comma 10 5 7 3 2" xfId="20395" xr:uid="{B3D11C0F-8ACB-466B-9526-20D525D7F910}"/>
    <cellStyle name="Comma 10 5 7 4" xfId="19864" xr:uid="{D65739AF-5EC0-49A1-9E09-2FFA37C7D841}"/>
    <cellStyle name="Comma 10 5 7 5" xfId="21951" xr:uid="{9DBEB243-5998-4513-8B45-ADAECC2635DD}"/>
    <cellStyle name="Comma 10 5 8" xfId="830" xr:uid="{BF4B8C89-1662-4939-82C7-BEB3FE613B8A}"/>
    <cellStyle name="Comma 10 5 8 2" xfId="2002" xr:uid="{0B1B2261-72BB-4041-84D9-58C8201881DE}"/>
    <cellStyle name="Comma 10 5 8 2 2" xfId="7026" xr:uid="{599C11B0-86E5-46BD-916C-9E287C419B22}"/>
    <cellStyle name="Comma 10 5 8 2 2 2" xfId="20493" xr:uid="{384144B1-949F-4433-8927-81356014F555}"/>
    <cellStyle name="Comma 10 5 8 2 3" xfId="20059" xr:uid="{54A62388-3116-4693-97C8-386302497D2C}"/>
    <cellStyle name="Comma 10 5 8 3" xfId="5112" xr:uid="{E03B5AA0-0402-45F0-9D2A-064F90A24CA6}"/>
    <cellStyle name="Comma 10 5 8 3 2" xfId="20394" xr:uid="{F789412C-D232-45A1-B144-2D3D3B8FD8FE}"/>
    <cellStyle name="Comma 10 5 8 4" xfId="19865" xr:uid="{0F74CF62-7ECF-4976-974C-A2565E55E421}"/>
    <cellStyle name="Comma 10 5 8 5" xfId="21952" xr:uid="{DA90EF15-2CC3-4083-A490-957BEA4B7A15}"/>
    <cellStyle name="Comma 10 5 9" xfId="831" xr:uid="{86273151-DE39-44E4-B0DC-259A038716A8}"/>
    <cellStyle name="Comma 10 5 9 2" xfId="2003" xr:uid="{9BD370F6-AA22-4385-8901-65FF24BACC83}"/>
    <cellStyle name="Comma 10 5 9 2 2" xfId="7027" xr:uid="{B03538DF-E6C6-4F5E-AD49-E759C0E17D89}"/>
    <cellStyle name="Comma 10 5 9 2 2 2" xfId="20494" xr:uid="{8E485B00-1906-48CF-8273-91F2EF19C4B6}"/>
    <cellStyle name="Comma 10 5 9 2 3" xfId="20060" xr:uid="{D48AFF43-1D3D-4D4E-B1C4-F7550E502796}"/>
    <cellStyle name="Comma 10 5 9 3" xfId="7850" xr:uid="{C56717FD-679D-452B-884B-A72322FA2320}"/>
    <cellStyle name="Comma 10 5 9 3 2" xfId="20778" xr:uid="{FF5B531A-FE7A-4B0B-9383-65A75B83D1AC}"/>
    <cellStyle name="Comma 10 5 9 4" xfId="19866" xr:uid="{F27A0A85-89DA-4DC4-B255-5E990A09369D}"/>
    <cellStyle name="Comma 10 5 9 5" xfId="21953" xr:uid="{BE7D0625-21FB-4F3C-A12D-8725E4795E89}"/>
    <cellStyle name="Comma 10 6" xfId="832" xr:uid="{13D1F76A-E720-475A-BD55-70CF47BDBE86}"/>
    <cellStyle name="Comma 10 6 10" xfId="833" xr:uid="{2E389B31-F374-48D8-962A-2655E853709D}"/>
    <cellStyle name="Comma 10 6 10 2" xfId="2005" xr:uid="{67A2DC8B-6CCC-428D-A334-2564C0F861C1}"/>
    <cellStyle name="Comma 10 6 10 2 2" xfId="7029" xr:uid="{B77FB67E-87FE-465C-97E6-D77B801D67E8}"/>
    <cellStyle name="Comma 10 6 10 2 2 2" xfId="20496" xr:uid="{7B7D1C3D-42EA-46B6-AAB6-FA7581A3DB96}"/>
    <cellStyle name="Comma 10 6 10 2 3" xfId="20062" xr:uid="{3F0D803D-522B-4137-AA4F-7DE74450436F}"/>
    <cellStyle name="Comma 10 6 10 3" xfId="5111" xr:uid="{51A2ADC3-B16C-4DBC-B941-94046A5EB85F}"/>
    <cellStyle name="Comma 10 6 10 3 2" xfId="20393" xr:uid="{5433BF79-6DCC-422A-B855-2181F8B60235}"/>
    <cellStyle name="Comma 10 6 10 4" xfId="19868" xr:uid="{243F8418-7B36-4C46-91C0-DD673D8D1EC7}"/>
    <cellStyle name="Comma 10 6 10 5" xfId="21955" xr:uid="{7E9ECDA0-7CEC-4E2A-8E77-58A9C578C143}"/>
    <cellStyle name="Comma 10 6 11" xfId="834" xr:uid="{CD8BFC83-BFC1-4004-A046-0FBD49D4F3A8}"/>
    <cellStyle name="Comma 10 6 11 2" xfId="2006" xr:uid="{186ABF9B-5F77-4694-B136-953B3D8232B4}"/>
    <cellStyle name="Comma 10 6 11 2 2" xfId="7030" xr:uid="{3D904F92-1F59-423F-B565-F12BBBA4009D}"/>
    <cellStyle name="Comma 10 6 11 2 2 2" xfId="20497" xr:uid="{B084DA75-C334-4A48-93FE-CD9DD80810E9}"/>
    <cellStyle name="Comma 10 6 11 2 3" xfId="20063" xr:uid="{F2C5091C-2206-44ED-B581-156A2106E066}"/>
    <cellStyle name="Comma 10 6 11 3" xfId="5110" xr:uid="{BC70B3FD-94FA-45B7-85EF-9207B1DED607}"/>
    <cellStyle name="Comma 10 6 11 3 2" xfId="20392" xr:uid="{A2940051-5636-40E4-B852-689FA168DF8F}"/>
    <cellStyle name="Comma 10 6 11 4" xfId="19869" xr:uid="{BEE1F2D5-64BB-4AEB-9A3D-8A261C5FCB5D}"/>
    <cellStyle name="Comma 10 6 11 5" xfId="21956" xr:uid="{535D3925-C709-4E2A-8A2E-C8995B895495}"/>
    <cellStyle name="Comma 10 6 12" xfId="835" xr:uid="{950CD163-50E2-4BAF-9BD4-6DAD17822517}"/>
    <cellStyle name="Comma 10 6 12 2" xfId="2007" xr:uid="{4C6F3EFC-23C8-4DE4-8452-E46902675462}"/>
    <cellStyle name="Comma 10 6 12 2 2" xfId="7031" xr:uid="{B770190B-DDAE-4D44-9C15-73013A2DC18B}"/>
    <cellStyle name="Comma 10 6 12 2 2 2" xfId="20498" xr:uid="{9314E40F-2518-4172-B31D-031F4447D12D}"/>
    <cellStyle name="Comma 10 6 12 2 3" xfId="20064" xr:uid="{E551361C-35FB-42D1-B5BA-68979AB38BDD}"/>
    <cellStyle name="Comma 10 6 12 3" xfId="5109" xr:uid="{F1AF5D8B-B7A0-464A-96FF-5BA937EB31F1}"/>
    <cellStyle name="Comma 10 6 12 3 2" xfId="20391" xr:uid="{D4A31FB8-B205-4D46-9EF3-059EF67ABA37}"/>
    <cellStyle name="Comma 10 6 12 4" xfId="19870" xr:uid="{D41E54FD-A8DA-4855-8851-10FF8D01538E}"/>
    <cellStyle name="Comma 10 6 12 5" xfId="21957" xr:uid="{D83AB91D-656A-4BD1-9554-E024014C0B91}"/>
    <cellStyle name="Comma 10 6 13" xfId="836" xr:uid="{31746D36-0749-47BB-9F56-681585BCF84A}"/>
    <cellStyle name="Comma 10 6 13 2" xfId="2008" xr:uid="{58146EB0-3E09-4AB7-B5D3-2B8AF350EFDD}"/>
    <cellStyle name="Comma 10 6 13 2 2" xfId="7032" xr:uid="{49EFD2B9-DB52-459F-9C58-88AF194F8A49}"/>
    <cellStyle name="Comma 10 6 13 2 2 2" xfId="20499" xr:uid="{C1960CD2-9F0C-4A9C-ADEB-C754C7B453D7}"/>
    <cellStyle name="Comma 10 6 13 2 3" xfId="20065" xr:uid="{7A6064EB-BAE3-4B45-AA6D-093C1DEDBFB0}"/>
    <cellStyle name="Comma 10 6 13 3" xfId="7851" xr:uid="{08670558-EB15-4BE0-85F0-E0D5FA85C07E}"/>
    <cellStyle name="Comma 10 6 13 3 2" xfId="20779" xr:uid="{68239D3E-39FA-4DDA-9A67-E692FB815100}"/>
    <cellStyle name="Comma 10 6 13 4" xfId="19871" xr:uid="{D9EC5DCE-2258-4AA7-83F3-7F7589AE538F}"/>
    <cellStyle name="Comma 10 6 13 5" xfId="21958" xr:uid="{DB30BA90-F6F4-4FC5-9279-AB688601D309}"/>
    <cellStyle name="Comma 10 6 14" xfId="837" xr:uid="{3E0FB40F-8EA7-45BE-BF1F-FD4FAF8BDB48}"/>
    <cellStyle name="Comma 10 6 14 2" xfId="2009" xr:uid="{CFF37CC6-0184-4951-B5E7-2B815AA0B8CD}"/>
    <cellStyle name="Comma 10 6 14 2 2" xfId="7033" xr:uid="{AC4F5D5C-8C53-4A3C-8BC1-E4B88D6269DC}"/>
    <cellStyle name="Comma 10 6 14 2 2 2" xfId="20500" xr:uid="{6CAF8347-7746-4FA3-898E-360754A054FE}"/>
    <cellStyle name="Comma 10 6 14 2 3" xfId="20066" xr:uid="{DC8E0DCF-4A6A-4009-BC7E-3B93D8CF62D9}"/>
    <cellStyle name="Comma 10 6 14 3" xfId="5106" xr:uid="{DCD0CEA3-E8C6-430B-81C0-36FD122CEC2A}"/>
    <cellStyle name="Comma 10 6 14 3 2" xfId="20390" xr:uid="{A5DFB948-90DD-4E2B-B22D-BF4BA360FB99}"/>
    <cellStyle name="Comma 10 6 14 4" xfId="19872" xr:uid="{05AC619B-A669-4279-8637-A98967678DE3}"/>
    <cellStyle name="Comma 10 6 14 5" xfId="21959" xr:uid="{932299A9-2247-4099-9EFA-AC3BF3589602}"/>
    <cellStyle name="Comma 10 6 15" xfId="838" xr:uid="{CCE47D74-7CBD-45B4-B778-4B31A40B2ECE}"/>
    <cellStyle name="Comma 10 6 15 2" xfId="2010" xr:uid="{CEC15FFB-3EC8-4268-AFA4-EA5FD049C295}"/>
    <cellStyle name="Comma 10 6 15 2 2" xfId="7034" xr:uid="{CD9D7BEF-9FC2-47FC-A959-E0E694B4527B}"/>
    <cellStyle name="Comma 10 6 15 2 2 2" xfId="20501" xr:uid="{4C2BD639-E766-4A62-9F97-C1D82C951213}"/>
    <cellStyle name="Comma 10 6 15 2 3" xfId="20067" xr:uid="{295522BA-11C9-46A9-B1DF-6D54FE54AC24}"/>
    <cellStyle name="Comma 10 6 15 3" xfId="7852" xr:uid="{8D762446-194C-447C-BE2C-F75D523D0C2F}"/>
    <cellStyle name="Comma 10 6 15 3 2" xfId="20780" xr:uid="{D9B0C89F-8C30-42C1-BE83-DB9782A7D428}"/>
    <cellStyle name="Comma 10 6 15 4" xfId="19873" xr:uid="{80D4EC62-8FFC-4501-9809-9C61D18AA0AE}"/>
    <cellStyle name="Comma 10 6 15 5" xfId="21960" xr:uid="{C5018E7C-B203-41EA-8B92-5D28364FB3FB}"/>
    <cellStyle name="Comma 10 6 16" xfId="839" xr:uid="{05527571-5808-4643-B612-4B32CB251758}"/>
    <cellStyle name="Comma 10 6 16 2" xfId="2011" xr:uid="{0725F87C-60C0-4AAA-AE83-997EE4F15E28}"/>
    <cellStyle name="Comma 10 6 16 2 2" xfId="7035" xr:uid="{3A4BCCFA-8C3A-46FA-AEAF-303CCB0B1EA5}"/>
    <cellStyle name="Comma 10 6 16 2 2 2" xfId="20502" xr:uid="{929EF14C-AD0C-4D22-9F3B-C30AACC77843}"/>
    <cellStyle name="Comma 10 6 16 2 3" xfId="20068" xr:uid="{5413D19C-80FE-4EA2-B65E-A2103CA815F3}"/>
    <cellStyle name="Comma 10 6 16 3" xfId="9936" xr:uid="{4D1DFEDD-3ABF-4A32-8DCB-B1B876348F81}"/>
    <cellStyle name="Comma 10 6 16 3 2" xfId="20914" xr:uid="{C74F6C34-D4F1-4729-91F9-088B0FB9A12A}"/>
    <cellStyle name="Comma 10 6 16 4" xfId="19874" xr:uid="{208F437B-7C19-4E0A-93B6-4F7B834CBBE9}"/>
    <cellStyle name="Comma 10 6 16 5" xfId="21961" xr:uid="{EDC060D0-44FB-429B-BFD0-F871B65DDAAF}"/>
    <cellStyle name="Comma 10 6 17" xfId="840" xr:uid="{2BB21AD4-17B2-4A5E-974B-642E62FB6B60}"/>
    <cellStyle name="Comma 10 6 17 2" xfId="2012" xr:uid="{24AAE683-DE53-45CC-84C8-1FF8FE4E3683}"/>
    <cellStyle name="Comma 10 6 17 2 2" xfId="7036" xr:uid="{7BB86528-8811-4C2A-8DC7-B67F2E50EEA2}"/>
    <cellStyle name="Comma 10 6 17 2 2 2" xfId="20503" xr:uid="{DA288748-27C0-45B2-8626-7F242F1E612E}"/>
    <cellStyle name="Comma 10 6 17 2 3" xfId="20069" xr:uid="{72EA16A2-39CE-4E45-93BA-30A1605FE0DA}"/>
    <cellStyle name="Comma 10 6 17 3" xfId="7853" xr:uid="{E2D67046-D4CA-4C45-A0AD-3FEF8BE14967}"/>
    <cellStyle name="Comma 10 6 17 3 2" xfId="20781" xr:uid="{3D5F7666-AC26-4299-BD94-B886DE7E57DE}"/>
    <cellStyle name="Comma 10 6 17 4" xfId="19875" xr:uid="{5A452D55-8BAC-40C7-A12C-18CBC8087B6A}"/>
    <cellStyle name="Comma 10 6 17 5" xfId="21962" xr:uid="{944357FD-BBF1-4D12-9057-278C0E5B47E3}"/>
    <cellStyle name="Comma 10 6 18" xfId="2004" xr:uid="{30F00138-D5F3-45A3-9415-DDEAAF06C84E}"/>
    <cellStyle name="Comma 10 6 18 2" xfId="7028" xr:uid="{EE387FFF-9A2D-47A4-80BD-A1A89FC70114}"/>
    <cellStyle name="Comma 10 6 18 2 2" xfId="20495" xr:uid="{98126B06-D847-4374-945C-E5363E7C131A}"/>
    <cellStyle name="Comma 10 6 18 3" xfId="20061" xr:uid="{90859E4B-30F2-44CB-9F9F-5F6C1924FF5A}"/>
    <cellStyle name="Comma 10 6 19" xfId="7854" xr:uid="{4A39AF37-9725-42D3-A639-0AFD1EEB9311}"/>
    <cellStyle name="Comma 10 6 19 2" xfId="20782" xr:uid="{741AD343-CAF1-432C-A237-F5A05C2F84F0}"/>
    <cellStyle name="Comma 10 6 2" xfId="841" xr:uid="{AE42696C-4967-42A7-802E-97D70B6046B0}"/>
    <cellStyle name="Comma 10 6 2 2" xfId="2013" xr:uid="{FC9DF91C-55DF-4604-B7CF-22F2C6CC0993}"/>
    <cellStyle name="Comma 10 6 2 2 2" xfId="7037" xr:uid="{FCE2F244-F640-4F34-9B64-EBC461F6BBCC}"/>
    <cellStyle name="Comma 10 6 2 2 2 2" xfId="20504" xr:uid="{048047C8-1612-42F1-A24B-DFE5AB295DA0}"/>
    <cellStyle name="Comma 10 6 2 2 3" xfId="20070" xr:uid="{C1FA384C-70C1-4584-8653-D4E251097E16}"/>
    <cellStyle name="Comma 10 6 2 3" xfId="5103" xr:uid="{4C3E9217-2E8D-4D5E-9D75-4692FE85A231}"/>
    <cellStyle name="Comma 10 6 2 3 2" xfId="20389" xr:uid="{473ACF10-FABB-48EE-8BEE-0A00DF320D2A}"/>
    <cellStyle name="Comma 10 6 2 4" xfId="19876" xr:uid="{3011DAF8-9D01-4447-979E-36421BCAA923}"/>
    <cellStyle name="Comma 10 6 2 5" xfId="21963" xr:uid="{C60CFFCC-B29C-48FC-A322-4D5A8302862D}"/>
    <cellStyle name="Comma 10 6 20" xfId="19867" xr:uid="{FFC4A933-C910-4E26-B04C-986F618BC127}"/>
    <cellStyle name="Comma 10 6 21" xfId="21954" xr:uid="{7CE5F2D0-BF15-4C86-ABCD-FEF90AD46EBB}"/>
    <cellStyle name="Comma 10 6 3" xfId="842" xr:uid="{C552E609-C95C-4E45-8CAD-A246FE4738AF}"/>
    <cellStyle name="Comma 10 6 3 2" xfId="2014" xr:uid="{675E3E94-4446-4B8D-8BF6-E238A9AEF967}"/>
    <cellStyle name="Comma 10 6 3 2 2" xfId="7038" xr:uid="{DCEFEAFE-75D5-466A-BD60-DB24AA8E1058}"/>
    <cellStyle name="Comma 10 6 3 2 2 2" xfId="20505" xr:uid="{2B376F5B-995D-425A-935F-E348576A619D}"/>
    <cellStyle name="Comma 10 6 3 2 3" xfId="20071" xr:uid="{1CA1ACDF-9E2D-49CF-9B18-46178C00E35A}"/>
    <cellStyle name="Comma 10 6 3 3" xfId="7855" xr:uid="{3AF65BE8-C3A2-4CB9-9E79-5EC48BEB5721}"/>
    <cellStyle name="Comma 10 6 3 3 2" xfId="20783" xr:uid="{892B5E79-4E8B-4A6D-8AED-E4350375F9C0}"/>
    <cellStyle name="Comma 10 6 3 4" xfId="19877" xr:uid="{B554A804-E361-49AB-BC5D-2A3E899D2837}"/>
    <cellStyle name="Comma 10 6 3 5" xfId="21964" xr:uid="{EF44C351-05C5-4958-A7FF-7BBC6757A37F}"/>
    <cellStyle name="Comma 10 6 4" xfId="843" xr:uid="{B55C6146-EC93-4AD8-9EE7-57E59E777379}"/>
    <cellStyle name="Comma 10 6 4 2" xfId="2015" xr:uid="{67B37604-D223-4035-805B-004BA0FACD14}"/>
    <cellStyle name="Comma 10 6 4 2 2" xfId="7039" xr:uid="{10F46EFB-E1E0-425F-8C21-7660ACA71EC3}"/>
    <cellStyle name="Comma 10 6 4 2 2 2" xfId="20506" xr:uid="{2134D328-2783-473D-81B6-5898960B5BA3}"/>
    <cellStyle name="Comma 10 6 4 2 3" xfId="20072" xr:uid="{A1796A15-6A81-4286-A885-7DD26B65503B}"/>
    <cellStyle name="Comma 10 6 4 3" xfId="5102" xr:uid="{1C2CC05F-7BC5-45C8-9B13-BDAF911BA2B1}"/>
    <cellStyle name="Comma 10 6 4 3 2" xfId="20388" xr:uid="{18F9DB35-218D-41D3-8EF3-AFAE8BDA4005}"/>
    <cellStyle name="Comma 10 6 4 4" xfId="19878" xr:uid="{57362D15-B4EE-478F-B065-3FB6EC935844}"/>
    <cellStyle name="Comma 10 6 4 5" xfId="21965" xr:uid="{C596C38C-5C54-4D41-AE8C-085F3E6A78C8}"/>
    <cellStyle name="Comma 10 6 5" xfId="844" xr:uid="{2A2A105F-0E57-43FE-9CD2-DCE34DD0E7F0}"/>
    <cellStyle name="Comma 10 6 5 2" xfId="2016" xr:uid="{F1DE8446-F277-4D0D-AFBD-1BD587C461E2}"/>
    <cellStyle name="Comma 10 6 5 2 2" xfId="7040" xr:uid="{38015583-123C-46A3-B472-2B937D58971A}"/>
    <cellStyle name="Comma 10 6 5 2 2 2" xfId="20507" xr:uid="{807C8E65-2467-43F7-84A4-A37B91D2D040}"/>
    <cellStyle name="Comma 10 6 5 2 3" xfId="20073" xr:uid="{CB37D3F6-A018-49C0-95BA-FC1ACA76B32E}"/>
    <cellStyle name="Comma 10 6 5 3" xfId="9952" xr:uid="{598448DE-1878-469F-A845-FD84766A1F03}"/>
    <cellStyle name="Comma 10 6 5 3 2" xfId="20916" xr:uid="{1D770C3A-92DD-456F-8DFF-654B93B96202}"/>
    <cellStyle name="Comma 10 6 5 4" xfId="19879" xr:uid="{A6BC1B81-12B9-46E3-BD2A-261DA6B72CEA}"/>
    <cellStyle name="Comma 10 6 5 5" xfId="21966" xr:uid="{6C74DA54-DA47-4525-8A3F-494B261573A7}"/>
    <cellStyle name="Comma 10 6 6" xfId="845" xr:uid="{E7E7682A-ABB1-4810-AC92-4E449807B683}"/>
    <cellStyle name="Comma 10 6 6 2" xfId="2017" xr:uid="{2C009315-2288-4B73-85E7-B4EAAA9B9213}"/>
    <cellStyle name="Comma 10 6 6 2 2" xfId="7041" xr:uid="{01F51515-80AB-48EF-B2F6-82C1EAAAEC8E}"/>
    <cellStyle name="Comma 10 6 6 2 2 2" xfId="20508" xr:uid="{43E3C719-C4B8-4719-BB56-4E4887DD88F9}"/>
    <cellStyle name="Comma 10 6 6 2 3" xfId="20074" xr:uid="{23C2EEC2-67A5-41F2-83F4-14FC840B3679}"/>
    <cellStyle name="Comma 10 6 6 3" xfId="3501" xr:uid="{6C5A44FF-4B6F-4D2B-B747-E998A72F90EA}"/>
    <cellStyle name="Comma 10 6 6 3 2" xfId="20204" xr:uid="{1B9EF727-142B-4819-BB47-685160B4EE93}"/>
    <cellStyle name="Comma 10 6 6 4" xfId="19880" xr:uid="{9D8062F3-F648-42E6-BDA3-D79A9EF0D6D9}"/>
    <cellStyle name="Comma 10 6 6 5" xfId="21967" xr:uid="{60B031B5-F99C-4FDC-BCC3-1658901C987A}"/>
    <cellStyle name="Comma 10 6 7" xfId="846" xr:uid="{6FF8C25F-110D-48B3-9BA9-60CC1CE47FCF}"/>
    <cellStyle name="Comma 10 6 7 2" xfId="2018" xr:uid="{D25DB914-6EA7-4904-81B7-037CD5F4D3DA}"/>
    <cellStyle name="Comma 10 6 7 2 2" xfId="7042" xr:uid="{893F7E4A-A01F-46F1-94C0-0907660AFACF}"/>
    <cellStyle name="Comma 10 6 7 2 2 2" xfId="20509" xr:uid="{5F3544DB-8F36-4944-A331-DFD41F845101}"/>
    <cellStyle name="Comma 10 6 7 2 3" xfId="20075" xr:uid="{7F55763A-59C5-4603-B418-8750287578BA}"/>
    <cellStyle name="Comma 10 6 7 3" xfId="5099" xr:uid="{D9ABC52F-16C1-41A1-89AA-9F14D1703F1F}"/>
    <cellStyle name="Comma 10 6 7 3 2" xfId="20387" xr:uid="{B46FBC5C-095A-4BC8-934B-8ED45BB5DD2E}"/>
    <cellStyle name="Comma 10 6 7 4" xfId="19881" xr:uid="{98B9B995-1D88-4735-9B89-8523531135E3}"/>
    <cellStyle name="Comma 10 6 7 5" xfId="21968" xr:uid="{3B82F509-82C2-4A5B-A330-2CE01EE9A4A2}"/>
    <cellStyle name="Comma 10 6 8" xfId="847" xr:uid="{DBBF0CDA-B1C7-409B-8B80-F0BD4B4DE698}"/>
    <cellStyle name="Comma 10 6 8 2" xfId="2019" xr:uid="{AA2A3665-72CD-4A7A-A571-9FEFDD8755BA}"/>
    <cellStyle name="Comma 10 6 8 2 2" xfId="7043" xr:uid="{16DB290F-2C83-43D0-B851-B0723CD7D176}"/>
    <cellStyle name="Comma 10 6 8 2 2 2" xfId="20510" xr:uid="{A7E46D2A-671F-4504-AF54-5609DA0788A7}"/>
    <cellStyle name="Comma 10 6 8 2 3" xfId="20076" xr:uid="{3F5A5F82-B154-4F22-BF2E-0BEC2A05233B}"/>
    <cellStyle name="Comma 10 6 8 3" xfId="7856" xr:uid="{7EE5CE4F-875C-4D88-8713-04E0E72AFD23}"/>
    <cellStyle name="Comma 10 6 8 3 2" xfId="20784" xr:uid="{06F67EB1-4220-47E1-93B6-EDCDAB68A222}"/>
    <cellStyle name="Comma 10 6 8 4" xfId="19882" xr:uid="{EF333DB4-15EB-42AD-B79D-6FEEC83C26E1}"/>
    <cellStyle name="Comma 10 6 8 5" xfId="21969" xr:uid="{509B5082-2A63-4E0A-99BB-2A6C021C2F90}"/>
    <cellStyle name="Comma 10 6 9" xfId="848" xr:uid="{9BFDDCB7-1FB6-45DE-8B21-7D3C4D4C89DF}"/>
    <cellStyle name="Comma 10 6 9 2" xfId="2020" xr:uid="{52BF4D69-3D0C-4A89-86CE-7F3CA016B598}"/>
    <cellStyle name="Comma 10 6 9 2 2" xfId="7044" xr:uid="{550DE35C-0509-4887-ABCA-B94AD6C5972A}"/>
    <cellStyle name="Comma 10 6 9 2 2 2" xfId="20511" xr:uid="{7CB34E0E-5DF3-4562-96B5-9AA681F13F95}"/>
    <cellStyle name="Comma 10 6 9 2 3" xfId="20077" xr:uid="{7CA348AA-3742-463D-8465-B5892D6582B4}"/>
    <cellStyle name="Comma 10 6 9 3" xfId="9953" xr:uid="{AB4EA117-9DBD-4D8C-BF43-09168E267D11}"/>
    <cellStyle name="Comma 10 6 9 3 2" xfId="20917" xr:uid="{EB3E37F5-A753-47B8-BAD7-023931FD5078}"/>
    <cellStyle name="Comma 10 6 9 4" xfId="19883" xr:uid="{9E89EC5A-9DE7-43C4-8A96-6FE399C4706B}"/>
    <cellStyle name="Comma 10 6 9 5" xfId="21970" xr:uid="{1EC7622A-D2AB-4E2C-86BE-FB4003CD3097}"/>
    <cellStyle name="Comma 10 7" xfId="849" xr:uid="{18A3B2EC-B1A8-48D6-B674-A9AF226AE265}"/>
    <cellStyle name="Comma 10 7 10" xfId="850" xr:uid="{9AEF66E3-595C-427A-A6B2-148CFEE86DE4}"/>
    <cellStyle name="Comma 10 7 10 2" xfId="2022" xr:uid="{7FFF7C92-CBCF-43DF-9680-9577F1D59BF0}"/>
    <cellStyle name="Comma 10 7 10 2 2" xfId="7046" xr:uid="{6799641A-D90B-44DC-98DA-4B2EF4ABEEA7}"/>
    <cellStyle name="Comma 10 7 10 2 2 2" xfId="20513" xr:uid="{74228D49-922D-448F-9F0F-B441326C0A35}"/>
    <cellStyle name="Comma 10 7 10 2 3" xfId="20079" xr:uid="{695FF2D9-24C2-4145-9137-3AFC7DA4826F}"/>
    <cellStyle name="Comma 10 7 10 3" xfId="9954" xr:uid="{C21EB4B5-D111-4EE3-8EF9-FB4760A31BF5}"/>
    <cellStyle name="Comma 10 7 10 3 2" xfId="20918" xr:uid="{1C2F6629-8F70-4A5F-B515-90417578C091}"/>
    <cellStyle name="Comma 10 7 10 4" xfId="19885" xr:uid="{B28075D5-BFFE-4B61-98C4-F9A54853714A}"/>
    <cellStyle name="Comma 10 7 10 5" xfId="21972" xr:uid="{7698B133-049A-44BA-B71A-AC331D82682E}"/>
    <cellStyle name="Comma 10 7 11" xfId="851" xr:uid="{DE7C5AA3-2516-4403-9954-DD0C247F2F66}"/>
    <cellStyle name="Comma 10 7 11 2" xfId="2023" xr:uid="{F8D0D0BC-3183-48BA-AB7E-D068FFA5ABC4}"/>
    <cellStyle name="Comma 10 7 11 2 2" xfId="7047" xr:uid="{A7096F2B-6548-4F39-88EB-CB869A1B6082}"/>
    <cellStyle name="Comma 10 7 11 2 2 2" xfId="20514" xr:uid="{1D9BCF92-4C32-46BE-8982-286276D16A00}"/>
    <cellStyle name="Comma 10 7 11 2 3" xfId="20080" xr:uid="{CC7D49E4-AC0C-4CD0-AE4C-6C353C9978A7}"/>
    <cellStyle name="Comma 10 7 11 3" xfId="7857" xr:uid="{F9A4B240-8C89-4966-A1D7-202CC4F386C8}"/>
    <cellStyle name="Comma 10 7 11 3 2" xfId="20785" xr:uid="{897AFFEC-C250-4B56-A427-5FAFD2251F4C}"/>
    <cellStyle name="Comma 10 7 11 4" xfId="19886" xr:uid="{7B4D36DA-3CA0-4CF0-888C-CA6892958399}"/>
    <cellStyle name="Comma 10 7 11 5" xfId="21973" xr:uid="{2A45C0AE-892E-4EFB-8F5D-CB7EB173D585}"/>
    <cellStyle name="Comma 10 7 12" xfId="852" xr:uid="{893D4052-102F-4380-A98F-75A99090341B}"/>
    <cellStyle name="Comma 10 7 12 2" xfId="2024" xr:uid="{16EBC3B3-3673-476D-91F0-BB51A5281CB4}"/>
    <cellStyle name="Comma 10 7 12 2 2" xfId="7048" xr:uid="{13A03027-9A91-4E16-99AA-352C4B44EA05}"/>
    <cellStyle name="Comma 10 7 12 2 2 2" xfId="20515" xr:uid="{D4650075-6590-4953-9EB1-DFADC361D8C2}"/>
    <cellStyle name="Comma 10 7 12 2 3" xfId="20081" xr:uid="{05D6BCBE-5A6D-4932-8502-9D0C95B199A8}"/>
    <cellStyle name="Comma 10 7 12 3" xfId="5097" xr:uid="{946BAE35-59C8-4535-ADC9-59C4D940AE9B}"/>
    <cellStyle name="Comma 10 7 12 3 2" xfId="20386" xr:uid="{249ABFEF-E1B2-4534-B6B0-9FCCAF47DC47}"/>
    <cellStyle name="Comma 10 7 12 4" xfId="19887" xr:uid="{70839EAD-2FF2-4092-BE19-9D9294E5B3E4}"/>
    <cellStyle name="Comma 10 7 12 5" xfId="21974" xr:uid="{973B64C8-9779-452B-AD8A-074910A8ECE7}"/>
    <cellStyle name="Comma 10 7 13" xfId="853" xr:uid="{44140210-AE22-4FDE-BCDC-A8215046899B}"/>
    <cellStyle name="Comma 10 7 13 2" xfId="2025" xr:uid="{0D00171D-3741-48A0-857F-912058353A36}"/>
    <cellStyle name="Comma 10 7 13 2 2" xfId="7049" xr:uid="{0A7970A1-2795-4C91-827B-2F56CBE9431E}"/>
    <cellStyle name="Comma 10 7 13 2 2 2" xfId="20516" xr:uid="{B1D016B1-6287-4936-BB61-7CE647D61A2A}"/>
    <cellStyle name="Comma 10 7 13 2 3" xfId="20082" xr:uid="{1B0790D0-C8A6-4AB7-91EE-42ABE47A09F1}"/>
    <cellStyle name="Comma 10 7 13 3" xfId="7858" xr:uid="{2A09A7A9-1E19-4F45-89FE-2244B2C4E474}"/>
    <cellStyle name="Comma 10 7 13 3 2" xfId="20786" xr:uid="{04E97076-264C-4C97-8451-33DD61D266D6}"/>
    <cellStyle name="Comma 10 7 13 4" xfId="19888" xr:uid="{73B6BF87-4E91-452D-A54F-03CA26F70ECA}"/>
    <cellStyle name="Comma 10 7 13 5" xfId="21975" xr:uid="{178185CE-28EE-48D0-BCA9-240EE9C6BCDB}"/>
    <cellStyle name="Comma 10 7 14" xfId="854" xr:uid="{5739AA22-23CC-43EB-AF14-20EBFD626F52}"/>
    <cellStyle name="Comma 10 7 14 2" xfId="2026" xr:uid="{11A4A075-12A2-4981-BC2D-FF5E5D64E0A9}"/>
    <cellStyle name="Comma 10 7 14 2 2" xfId="7050" xr:uid="{A89B8302-AFA2-4F54-AACA-8044484DCDC8}"/>
    <cellStyle name="Comma 10 7 14 2 2 2" xfId="20517" xr:uid="{04C48FD8-2CD2-41A8-950E-DDD3DC18F5FA}"/>
    <cellStyle name="Comma 10 7 14 2 3" xfId="20083" xr:uid="{2B99CF0E-9FAA-457C-84FF-4DAC55A9681D}"/>
    <cellStyle name="Comma 10 7 14 3" xfId="5096" xr:uid="{39236000-6A5A-443C-A0BD-2537A97C4BA8}"/>
    <cellStyle name="Comma 10 7 14 3 2" xfId="20385" xr:uid="{5AAD655C-AD6D-4410-83F8-EB4BB73AF9DC}"/>
    <cellStyle name="Comma 10 7 14 4" xfId="19889" xr:uid="{DBF24AC4-E019-462D-8962-7255B5A449A7}"/>
    <cellStyle name="Comma 10 7 14 5" xfId="21976" xr:uid="{8631066C-0ABE-4CAC-8581-98956FD94210}"/>
    <cellStyle name="Comma 10 7 15" xfId="855" xr:uid="{6A5ED8C5-2CD9-4A22-81D1-7E4636C39EAE}"/>
    <cellStyle name="Comma 10 7 15 2" xfId="2027" xr:uid="{A60EAEF6-1058-4129-B5D7-8F1D1C6E2DA5}"/>
    <cellStyle name="Comma 10 7 15 2 2" xfId="7051" xr:uid="{C52B3B40-BCAB-4630-B2FC-B69F30C49269}"/>
    <cellStyle name="Comma 10 7 15 2 2 2" xfId="20518" xr:uid="{7F269BCC-0830-4A14-8970-387C4EEEBEC9}"/>
    <cellStyle name="Comma 10 7 15 2 3" xfId="20084" xr:uid="{F294CD97-79BA-4859-A92E-0F23EDF59928}"/>
    <cellStyle name="Comma 10 7 15 3" xfId="7859" xr:uid="{F52FA83C-0E59-4F9B-B48B-DEA3925A5F5E}"/>
    <cellStyle name="Comma 10 7 15 3 2" xfId="20787" xr:uid="{B9647CF6-229D-487F-9B7A-43D74D21534D}"/>
    <cellStyle name="Comma 10 7 15 4" xfId="19890" xr:uid="{F3A48EE9-6D4F-483D-AFE4-E4572BAEA2D9}"/>
    <cellStyle name="Comma 10 7 15 5" xfId="21977" xr:uid="{2E5DEE75-632E-4F04-BD8E-F7EC7DB9B474}"/>
    <cellStyle name="Comma 10 7 16" xfId="856" xr:uid="{33066923-2563-49BE-BFDF-D8C905CF4050}"/>
    <cellStyle name="Comma 10 7 16 2" xfId="2028" xr:uid="{62216FED-A44F-4A71-99DC-415A44106391}"/>
    <cellStyle name="Comma 10 7 16 2 2" xfId="7052" xr:uid="{3B64B0AB-DAA0-480F-B162-5B9089027111}"/>
    <cellStyle name="Comma 10 7 16 2 2 2" xfId="20519" xr:uid="{71FD8361-DEFD-40B8-A565-D4B6656F2B5E}"/>
    <cellStyle name="Comma 10 7 16 2 3" xfId="20085" xr:uid="{A4B3BE49-52BB-48B3-BBD6-EA93A2933026}"/>
    <cellStyle name="Comma 10 7 16 3" xfId="5094" xr:uid="{804152C8-CAEA-4BF3-87F0-AA36AEE574A7}"/>
    <cellStyle name="Comma 10 7 16 3 2" xfId="20384" xr:uid="{533900F4-B9D4-47B1-B05C-26B3686ECE23}"/>
    <cellStyle name="Comma 10 7 16 4" xfId="19891" xr:uid="{513EF58E-2B71-4351-AEC4-28B4FC227DC1}"/>
    <cellStyle name="Comma 10 7 16 5" xfId="21978" xr:uid="{1F16CD9F-B3CC-4C3E-8465-29E349A78255}"/>
    <cellStyle name="Comma 10 7 17" xfId="857" xr:uid="{EE1C7D23-146F-4A10-BA05-7DDD6991D574}"/>
    <cellStyle name="Comma 10 7 17 2" xfId="2029" xr:uid="{D29868FB-54A8-4EE0-9D14-A4A0A9434CEC}"/>
    <cellStyle name="Comma 10 7 17 2 2" xfId="7053" xr:uid="{5465BD3C-A069-4D4A-A2E3-F64BE9E24190}"/>
    <cellStyle name="Comma 10 7 17 2 2 2" xfId="20520" xr:uid="{61D7D304-58C0-45ED-A74A-9175BCA21415}"/>
    <cellStyle name="Comma 10 7 17 2 3" xfId="20086" xr:uid="{0FC0D227-927C-456C-ADDE-F3E24234C992}"/>
    <cellStyle name="Comma 10 7 17 3" xfId="7860" xr:uid="{FE1A2277-4D22-4D07-AF8F-7719927C70F7}"/>
    <cellStyle name="Comma 10 7 17 3 2" xfId="20788" xr:uid="{2DC60AEC-66F3-48EC-AC87-7B44E66DD3A0}"/>
    <cellStyle name="Comma 10 7 17 4" xfId="19892" xr:uid="{4F2E9176-3D5B-4BEE-9B0B-B9403026246D}"/>
    <cellStyle name="Comma 10 7 17 5" xfId="21979" xr:uid="{4D52D1F6-1847-4A92-9AC2-80009555E019}"/>
    <cellStyle name="Comma 10 7 18" xfId="2021" xr:uid="{005EBFF8-4A70-4A58-B989-D44B64933189}"/>
    <cellStyle name="Comma 10 7 18 2" xfId="7045" xr:uid="{A3AD8DA3-9E04-47CC-843B-04FAE2C894DA}"/>
    <cellStyle name="Comma 10 7 18 2 2" xfId="20512" xr:uid="{F2111C41-91ED-432D-BCED-53197F5FF615}"/>
    <cellStyle name="Comma 10 7 18 3" xfId="20078" xr:uid="{425E4DC4-8369-4084-A538-825AA9E65662}"/>
    <cellStyle name="Comma 10 7 19" xfId="7861" xr:uid="{A3DD93DD-2E99-4DA5-A635-D83208266EAF}"/>
    <cellStyle name="Comma 10 7 19 2" xfId="20789" xr:uid="{CE432AE5-6619-40E8-84EA-10D5A01BD8CB}"/>
    <cellStyle name="Comma 10 7 2" xfId="858" xr:uid="{23EAC08D-A6AD-4F71-8863-38A3F358E190}"/>
    <cellStyle name="Comma 10 7 2 2" xfId="2030" xr:uid="{AA09827C-5F7E-49B7-8E2B-F225396B772F}"/>
    <cellStyle name="Comma 10 7 2 2 2" xfId="7054" xr:uid="{0136F70D-4C6F-458E-9102-2DF62EDFBF84}"/>
    <cellStyle name="Comma 10 7 2 2 2 2" xfId="20521" xr:uid="{0C28A108-9B16-4A11-AE47-81DEAB04FC98}"/>
    <cellStyle name="Comma 10 7 2 2 3" xfId="20087" xr:uid="{24C2ECE8-1FEF-479A-BEAB-9F66A1F944E2}"/>
    <cellStyle name="Comma 10 7 2 3" xfId="7862" xr:uid="{F71BCF9B-0823-45FD-84C0-765DEAFC9390}"/>
    <cellStyle name="Comma 10 7 2 3 2" xfId="20790" xr:uid="{FA2AE1CD-EAEC-44A3-BFD6-2015E7D49FE8}"/>
    <cellStyle name="Comma 10 7 2 4" xfId="19893" xr:uid="{E4F83DED-F5CE-4D7B-A55A-51138FC41971}"/>
    <cellStyle name="Comma 10 7 2 5" xfId="21980" xr:uid="{71E5A82F-D546-4786-8FFA-734CFEC3C500}"/>
    <cellStyle name="Comma 10 7 20" xfId="19884" xr:uid="{6A8213BD-25A6-4F55-9586-06DC6014F3D7}"/>
    <cellStyle name="Comma 10 7 21" xfId="21971" xr:uid="{70CAD815-9411-4903-BBDE-571333AA9346}"/>
    <cellStyle name="Comma 10 7 3" xfId="859" xr:uid="{B57327D4-94A0-4EDB-AF4D-46368A40D2B8}"/>
    <cellStyle name="Comma 10 7 3 2" xfId="2031" xr:uid="{3FD9227E-7356-43EA-AB7F-7CA9AF63EA13}"/>
    <cellStyle name="Comma 10 7 3 2 2" xfId="7055" xr:uid="{FB915FA5-2B4C-43D2-8FBA-90109AADB147}"/>
    <cellStyle name="Comma 10 7 3 2 2 2" xfId="20522" xr:uid="{BC617951-7D9C-416E-A28E-302147F61B82}"/>
    <cellStyle name="Comma 10 7 3 2 3" xfId="20088" xr:uid="{0F1C1F69-05C4-41E6-82E2-F60846B005EA}"/>
    <cellStyle name="Comma 10 7 3 3" xfId="7863" xr:uid="{0B73C0AC-2A34-435A-9BE5-399B617E9154}"/>
    <cellStyle name="Comma 10 7 3 3 2" xfId="20791" xr:uid="{7C27E662-B813-4672-AE62-09DE27876AD2}"/>
    <cellStyle name="Comma 10 7 3 4" xfId="19894" xr:uid="{257A23FA-A64A-4C88-B909-1FCAA359A652}"/>
    <cellStyle name="Comma 10 7 3 5" xfId="21981" xr:uid="{01F288CD-34EE-4A39-B522-E048DD7E2792}"/>
    <cellStyle name="Comma 10 7 4" xfId="860" xr:uid="{F51B223D-AA81-4E00-964C-5A198DA01093}"/>
    <cellStyle name="Comma 10 7 4 2" xfId="2032" xr:uid="{10DD1C1C-5611-472D-9D29-76348FE4C3CA}"/>
    <cellStyle name="Comma 10 7 4 2 2" xfId="7056" xr:uid="{379E9B84-5A21-417D-9535-DB346C2E105D}"/>
    <cellStyle name="Comma 10 7 4 2 2 2" xfId="20523" xr:uid="{D6BD6CF2-B642-4CBB-B9B8-83236CF3B570}"/>
    <cellStyle name="Comma 10 7 4 2 3" xfId="20089" xr:uid="{629D6747-8C32-4FD5-8C91-466976BE480F}"/>
    <cellStyle name="Comma 10 7 4 3" xfId="7864" xr:uid="{7DD19C1E-7018-4227-A4A7-B74125B6F1A2}"/>
    <cellStyle name="Comma 10 7 4 3 2" xfId="20792" xr:uid="{F868BFF1-6909-42BD-9C81-5AAEE6FF9935}"/>
    <cellStyle name="Comma 10 7 4 4" xfId="19895" xr:uid="{5B2D6D2D-4914-4B9E-8D72-3722B10FA89D}"/>
    <cellStyle name="Comma 10 7 4 5" xfId="21982" xr:uid="{66FA7B13-7220-49E8-824D-3C8CA53F279C}"/>
    <cellStyle name="Comma 10 7 5" xfId="861" xr:uid="{4219F0A3-6A5B-44D5-B463-1AC64224C964}"/>
    <cellStyle name="Comma 10 7 5 2" xfId="2033" xr:uid="{C52E261F-DDEF-47E1-8D77-4F85E8D325FE}"/>
    <cellStyle name="Comma 10 7 5 2 2" xfId="7057" xr:uid="{73AC8DAE-FD5E-43FC-8644-673FD204F15E}"/>
    <cellStyle name="Comma 10 7 5 2 2 2" xfId="20524" xr:uid="{9B6B0048-5CDD-4AA4-9DE0-6FFEBEF9D40D}"/>
    <cellStyle name="Comma 10 7 5 2 3" xfId="20090" xr:uid="{EA748DA9-68B9-4AD2-B079-609C466CCA7E}"/>
    <cellStyle name="Comma 10 7 5 3" xfId="7865" xr:uid="{3D3E30F8-30E7-4C33-A18F-BDFE82325FDF}"/>
    <cellStyle name="Comma 10 7 5 3 2" xfId="20793" xr:uid="{833B8E84-02BF-47AB-839B-82E977047856}"/>
    <cellStyle name="Comma 10 7 5 4" xfId="19896" xr:uid="{9649B4C2-1C5D-41D4-9F7A-FC2676711CB5}"/>
    <cellStyle name="Comma 10 7 5 5" xfId="21983" xr:uid="{10B6FA71-2BD3-4497-9CD5-951344859E14}"/>
    <cellStyle name="Comma 10 7 6" xfId="862" xr:uid="{8FFE7A04-6B69-4966-8A0B-61EF4BBDE656}"/>
    <cellStyle name="Comma 10 7 6 2" xfId="2034" xr:uid="{B5B56863-BAD9-424F-B84A-7EB0979FE7CB}"/>
    <cellStyle name="Comma 10 7 6 2 2" xfId="7058" xr:uid="{3CF33AF0-DBFA-4194-8B86-11E03D468B08}"/>
    <cellStyle name="Comma 10 7 6 2 2 2" xfId="20525" xr:uid="{12AE9A3C-6DC0-462D-B390-10C3CB709B24}"/>
    <cellStyle name="Comma 10 7 6 2 3" xfId="20091" xr:uid="{6A3BCDBB-7C74-4A6B-A0D4-2C014E1B309B}"/>
    <cellStyle name="Comma 10 7 6 3" xfId="5093" xr:uid="{44E4E074-8B9D-4364-A97B-3FF827445D2F}"/>
    <cellStyle name="Comma 10 7 6 3 2" xfId="20383" xr:uid="{266590F5-59CA-42C9-9CE2-A04F45F4CC8A}"/>
    <cellStyle name="Comma 10 7 6 4" xfId="19897" xr:uid="{0434855E-3E69-44A4-9223-C7752463F046}"/>
    <cellStyle name="Comma 10 7 6 5" xfId="21984" xr:uid="{7FE2DE1C-D788-4D21-90BF-1C7FB1016B46}"/>
    <cellStyle name="Comma 10 7 7" xfId="863" xr:uid="{DFD34BEE-61A3-4E5E-9A5C-F5AE8F3F3720}"/>
    <cellStyle name="Comma 10 7 7 2" xfId="2035" xr:uid="{66056418-38F3-4B11-ABCE-6F10B07D1761}"/>
    <cellStyle name="Comma 10 7 7 2 2" xfId="7059" xr:uid="{E8392F94-3415-414A-8959-CB3689661303}"/>
    <cellStyle name="Comma 10 7 7 2 2 2" xfId="20526" xr:uid="{B2C77D3F-8533-4AC0-921C-2B0A3B8B31C2}"/>
    <cellStyle name="Comma 10 7 7 2 3" xfId="20092" xr:uid="{E3020336-9C0D-4549-B0A4-CBB07B98AA5C}"/>
    <cellStyle name="Comma 10 7 7 3" xfId="7866" xr:uid="{17FF3414-77EA-4295-B019-1FAE3A8E95AB}"/>
    <cellStyle name="Comma 10 7 7 3 2" xfId="20794" xr:uid="{A9A3D1AD-59B5-40B7-B318-EB09074C2D34}"/>
    <cellStyle name="Comma 10 7 7 4" xfId="19898" xr:uid="{6CAF7ECD-9D34-4278-858B-80609A24D792}"/>
    <cellStyle name="Comma 10 7 7 5" xfId="21985" xr:uid="{3400AEE5-E351-4489-BDFE-0A5C51AC280B}"/>
    <cellStyle name="Comma 10 7 8" xfId="864" xr:uid="{C5BC3AE8-6399-4D8D-ABA9-AFE6036FEE78}"/>
    <cellStyle name="Comma 10 7 8 2" xfId="2036" xr:uid="{3DEFEF1F-4621-4AF8-8A48-51D6C829BF1C}"/>
    <cellStyle name="Comma 10 7 8 2 2" xfId="7060" xr:uid="{64029B3F-3086-42CB-B1D3-66274C39F50E}"/>
    <cellStyle name="Comma 10 7 8 2 2 2" xfId="20527" xr:uid="{0EEC0B27-B874-458B-86A4-8F275C0BC3F0}"/>
    <cellStyle name="Comma 10 7 8 2 3" xfId="20093" xr:uid="{B842DE42-3F59-4F26-A1DA-40831304A574}"/>
    <cellStyle name="Comma 10 7 8 3" xfId="7867" xr:uid="{3211E580-1F6D-45CE-BAA7-556A23917F8A}"/>
    <cellStyle name="Comma 10 7 8 3 2" xfId="20795" xr:uid="{FEA00F8C-ED9F-4A1B-912E-CEEC02B5223D}"/>
    <cellStyle name="Comma 10 7 8 4" xfId="19899" xr:uid="{A6A05855-30DA-4B1B-9C9D-9133CFF32489}"/>
    <cellStyle name="Comma 10 7 8 5" xfId="21986" xr:uid="{89372016-C9A5-46DD-90E8-72C7D9607CFD}"/>
    <cellStyle name="Comma 10 7 9" xfId="865" xr:uid="{FB8F9F3B-8066-454D-9A55-FEA1FFA3D09A}"/>
    <cellStyle name="Comma 10 7 9 2" xfId="2037" xr:uid="{F68B4937-6F9F-428A-8986-F6AF0602B269}"/>
    <cellStyle name="Comma 10 7 9 2 2" xfId="7061" xr:uid="{ABE512B5-341F-4096-87CA-9187BFA5E20E}"/>
    <cellStyle name="Comma 10 7 9 2 2 2" xfId="20528" xr:uid="{6C8C65E6-E9D0-4BD2-98F9-94F3396D9825}"/>
    <cellStyle name="Comma 10 7 9 2 3" xfId="20094" xr:uid="{7E65001B-1993-4821-84DB-12ED3B874544}"/>
    <cellStyle name="Comma 10 7 9 3" xfId="7868" xr:uid="{34CFE2CD-C9F5-41BF-8F88-F72D6CC0D0CC}"/>
    <cellStyle name="Comma 10 7 9 3 2" xfId="20796" xr:uid="{2F5BDC04-4AFE-4BDE-B28A-D941E7B866C3}"/>
    <cellStyle name="Comma 10 7 9 4" xfId="19900" xr:uid="{9DBEC1D6-7054-456F-92CA-2C6CBF404BC6}"/>
    <cellStyle name="Comma 10 7 9 5" xfId="21987" xr:uid="{B9FF5B76-B384-4220-813B-A8ED163FDB1F}"/>
    <cellStyle name="Comma 10 8" xfId="866" xr:uid="{29A3BB98-054B-4EB2-9691-0700B59E7740}"/>
    <cellStyle name="Comma 10 8 10" xfId="867" xr:uid="{1A37A8B8-217B-4C38-952C-D04E85E66DB0}"/>
    <cellStyle name="Comma 10 8 10 2" xfId="2039" xr:uid="{4AE4D6B9-E13A-44E9-ABF9-7EF56F77D2AF}"/>
    <cellStyle name="Comma 10 8 10 2 2" xfId="7063" xr:uid="{D9242DEF-885E-4504-AECA-4F195AA6277D}"/>
    <cellStyle name="Comma 10 8 10 2 2 2" xfId="20530" xr:uid="{2977E533-5560-407E-8B4E-3F92F15CD254}"/>
    <cellStyle name="Comma 10 8 10 2 3" xfId="20096" xr:uid="{EFD88132-3346-4BAF-8027-A18C864C8B6B}"/>
    <cellStyle name="Comma 10 8 10 3" xfId="7869" xr:uid="{641F51F2-411B-4EE4-947D-11A33CF81BD2}"/>
    <cellStyle name="Comma 10 8 10 3 2" xfId="20797" xr:uid="{E842B14A-4B02-4A86-BCB0-F5360FAE8A54}"/>
    <cellStyle name="Comma 10 8 10 4" xfId="19902" xr:uid="{6427780C-330F-495A-94F7-A5057EA592BA}"/>
    <cellStyle name="Comma 10 8 10 5" xfId="21989" xr:uid="{85F57168-09A1-459D-894B-69C56D3E584D}"/>
    <cellStyle name="Comma 10 8 11" xfId="868" xr:uid="{BF2DB380-BB5D-4676-ADDC-7C86901E2DC9}"/>
    <cellStyle name="Comma 10 8 11 2" xfId="2040" xr:uid="{BEDC145E-389B-4012-B95E-D08F4FB0D75B}"/>
    <cellStyle name="Comma 10 8 11 2 2" xfId="7064" xr:uid="{67BB5FA6-DA10-43CC-B7A9-A6336EB20C6C}"/>
    <cellStyle name="Comma 10 8 11 2 2 2" xfId="20531" xr:uid="{D83C75CF-3DBF-4B6B-85B6-B20EDEEC6E7E}"/>
    <cellStyle name="Comma 10 8 11 2 3" xfId="20097" xr:uid="{AB605AFC-E946-40D6-8AC6-05AE992A9091}"/>
    <cellStyle name="Comma 10 8 11 3" xfId="5092" xr:uid="{8CF4B160-37EB-4593-B0DC-923B9A7D140A}"/>
    <cellStyle name="Comma 10 8 11 3 2" xfId="20382" xr:uid="{AE4D103B-D423-4FE0-9FF8-85083FE5D45F}"/>
    <cellStyle name="Comma 10 8 11 4" xfId="19903" xr:uid="{3E2CFD9A-2477-4C5B-A32D-57EF3B935496}"/>
    <cellStyle name="Comma 10 8 11 5" xfId="21990" xr:uid="{914FDF89-0DE0-48BD-A373-A3AAEF165E75}"/>
    <cellStyle name="Comma 10 8 12" xfId="869" xr:uid="{2DD6B814-73E8-46C5-BF4A-741C85E1BCB4}"/>
    <cellStyle name="Comma 10 8 12 2" xfId="2041" xr:uid="{0A5FE8D7-6DE5-454E-B205-523736F93EAC}"/>
    <cellStyle name="Comma 10 8 12 2 2" xfId="7065" xr:uid="{72AADDF3-2AF0-4FA7-8606-BB175DC6EB63}"/>
    <cellStyle name="Comma 10 8 12 2 2 2" xfId="20532" xr:uid="{BCC57E8A-52AF-4917-981E-BB573CA81572}"/>
    <cellStyle name="Comma 10 8 12 2 3" xfId="20098" xr:uid="{3AAD4DC2-0536-4F64-B323-1D34E954C377}"/>
    <cellStyle name="Comma 10 8 12 3" xfId="7870" xr:uid="{779F206B-7E9F-4BB1-9396-ED905E85F639}"/>
    <cellStyle name="Comma 10 8 12 3 2" xfId="20798" xr:uid="{BE6BACDA-0980-4F92-B834-44F753C68B92}"/>
    <cellStyle name="Comma 10 8 12 4" xfId="19904" xr:uid="{E159F12F-9CEC-41AB-AF97-2CE498DA8F94}"/>
    <cellStyle name="Comma 10 8 12 5" xfId="21991" xr:uid="{3CC0ECDE-1BF8-4C3F-BA87-37D0748A94A2}"/>
    <cellStyle name="Comma 10 8 13" xfId="870" xr:uid="{27C6A712-51CC-4E35-82E1-8FFDECF7DB68}"/>
    <cellStyle name="Comma 10 8 13 2" xfId="2042" xr:uid="{DF1B4B9A-EA98-47EC-9380-6CCAC9187B3C}"/>
    <cellStyle name="Comma 10 8 13 2 2" xfId="7066" xr:uid="{75B16B41-7BD4-4E7A-BC74-581F0F72EB11}"/>
    <cellStyle name="Comma 10 8 13 2 2 2" xfId="20533" xr:uid="{7711528A-9699-49EB-BEE0-6BE414EA5FA6}"/>
    <cellStyle name="Comma 10 8 13 2 3" xfId="20099" xr:uid="{08DCF3F5-8B6B-4C39-BADB-03D57C0951CC}"/>
    <cellStyle name="Comma 10 8 13 3" xfId="5091" xr:uid="{A6A39EC5-6039-40D2-98C0-C09BCDED2A6D}"/>
    <cellStyle name="Comma 10 8 13 3 2" xfId="20381" xr:uid="{EA1447C6-AAAE-490C-B911-7397B8975E32}"/>
    <cellStyle name="Comma 10 8 13 4" xfId="19905" xr:uid="{FAA95B9B-8CF3-4243-9FAF-2888C24142F8}"/>
    <cellStyle name="Comma 10 8 13 5" xfId="21992" xr:uid="{83C7A60B-D13D-4A64-ACBF-545CCB01EA03}"/>
    <cellStyle name="Comma 10 8 14" xfId="871" xr:uid="{18D86994-EC57-44B6-99DB-D15CE71F1FEC}"/>
    <cellStyle name="Comma 10 8 14 2" xfId="2043" xr:uid="{27FA1C55-3984-43F5-93A3-1A375753EF41}"/>
    <cellStyle name="Comma 10 8 14 2 2" xfId="7067" xr:uid="{970EE6E7-3549-40AA-8CA8-F80AD5EEA590}"/>
    <cellStyle name="Comma 10 8 14 2 2 2" xfId="20534" xr:uid="{5DAA1275-743E-47FB-AFD1-C7FBF1FBBE58}"/>
    <cellStyle name="Comma 10 8 14 2 3" xfId="20100" xr:uid="{95B61089-515E-4545-B71D-85A74FFAF62F}"/>
    <cellStyle name="Comma 10 8 14 3" xfId="5090" xr:uid="{4DEE0F78-8032-4904-8F4E-13BB64750E0F}"/>
    <cellStyle name="Comma 10 8 14 3 2" xfId="20380" xr:uid="{3AB18B0B-C4F2-47BE-9855-7843A2CAF7DF}"/>
    <cellStyle name="Comma 10 8 14 4" xfId="19906" xr:uid="{64CDBBE0-9065-40B4-ACC8-80B07C4D8F32}"/>
    <cellStyle name="Comma 10 8 14 5" xfId="21993" xr:uid="{53438A89-2A3E-4B8D-AB6E-1FF339356AAC}"/>
    <cellStyle name="Comma 10 8 15" xfId="872" xr:uid="{E9101A9A-0DED-425E-B24F-59C7FD08987C}"/>
    <cellStyle name="Comma 10 8 15 2" xfId="2044" xr:uid="{27BB53CC-8661-44F0-9763-95BA1412B762}"/>
    <cellStyle name="Comma 10 8 15 2 2" xfId="7068" xr:uid="{F3342A9F-B0A8-4BCF-AE5D-0E526AEDD15E}"/>
    <cellStyle name="Comma 10 8 15 2 2 2" xfId="20535" xr:uid="{3C4E0B0A-3CD3-4293-873B-E65282A0F540}"/>
    <cellStyle name="Comma 10 8 15 2 3" xfId="20101" xr:uid="{E929812D-F786-443F-9379-001A5188A03F}"/>
    <cellStyle name="Comma 10 8 15 3" xfId="7871" xr:uid="{D4101C66-08C5-43C6-9B9E-18F42CB714CA}"/>
    <cellStyle name="Comma 10 8 15 3 2" xfId="20799" xr:uid="{9F630856-174B-4FD3-B52F-5082872E6022}"/>
    <cellStyle name="Comma 10 8 15 4" xfId="19907" xr:uid="{537026E8-88CA-46AF-859D-B07B0E90A73F}"/>
    <cellStyle name="Comma 10 8 15 5" xfId="21994" xr:uid="{093B4421-F3A4-476F-A167-DEB960D22FCE}"/>
    <cellStyle name="Comma 10 8 16" xfId="873" xr:uid="{FD183FC7-66ED-4F3C-A549-53F5A5E369C0}"/>
    <cellStyle name="Comma 10 8 16 2" xfId="2045" xr:uid="{19CF40C2-3FFB-47B6-B9C0-EC6DF7E630E4}"/>
    <cellStyle name="Comma 10 8 16 2 2" xfId="7069" xr:uid="{FFD9B95B-A700-4563-94D2-1820911FBC93}"/>
    <cellStyle name="Comma 10 8 16 2 2 2" xfId="20536" xr:uid="{ABD1ABFB-0830-433E-9990-3C38CD7FC79F}"/>
    <cellStyle name="Comma 10 8 16 2 3" xfId="20102" xr:uid="{F9E9C291-0B58-40AA-97FD-80012C0D9B54}"/>
    <cellStyle name="Comma 10 8 16 3" xfId="7872" xr:uid="{BD4A9BC9-6756-4790-BABE-91E2F0D39DA2}"/>
    <cellStyle name="Comma 10 8 16 3 2" xfId="20800" xr:uid="{579784CA-F724-4537-B499-884807F21CB8}"/>
    <cellStyle name="Comma 10 8 16 4" xfId="19908" xr:uid="{2F10EA8A-4A85-44B4-91FF-14902D1D9576}"/>
    <cellStyle name="Comma 10 8 16 5" xfId="21995" xr:uid="{1EE296BD-C239-4937-B234-A886F017A43B}"/>
    <cellStyle name="Comma 10 8 17" xfId="874" xr:uid="{DB012D85-640C-4936-BBA0-3777F03D82FF}"/>
    <cellStyle name="Comma 10 8 17 2" xfId="2046" xr:uid="{7A1AAE6D-D521-47DA-B57A-ECCC56A24C89}"/>
    <cellStyle name="Comma 10 8 17 2 2" xfId="7070" xr:uid="{6579116C-ED32-4747-8B94-746EBACB47E5}"/>
    <cellStyle name="Comma 10 8 17 2 2 2" xfId="20537" xr:uid="{21D5BD62-C77F-4D54-871A-34A97C6314D4}"/>
    <cellStyle name="Comma 10 8 17 2 3" xfId="20103" xr:uid="{8BBB3EEC-B177-43A0-A012-01C3EC3A7053}"/>
    <cellStyle name="Comma 10 8 17 3" xfId="5089" xr:uid="{24B91497-F5C8-442B-B720-25D79D190C48}"/>
    <cellStyle name="Comma 10 8 17 3 2" xfId="20379" xr:uid="{EEAEBC32-50C5-4E67-8C26-FA33960A4CCA}"/>
    <cellStyle name="Comma 10 8 17 4" xfId="19909" xr:uid="{13EAC5CD-8625-413F-A06B-02CC30662D52}"/>
    <cellStyle name="Comma 10 8 17 5" xfId="21996" xr:uid="{2CCF0062-DE29-4F2E-B28D-F6806864B2CE}"/>
    <cellStyle name="Comma 10 8 18" xfId="2038" xr:uid="{5751D790-3E00-40EC-8D23-C272E7B22A17}"/>
    <cellStyle name="Comma 10 8 18 2" xfId="7062" xr:uid="{2FFC0103-6380-4FDA-99B2-D0156858E8F1}"/>
    <cellStyle name="Comma 10 8 18 2 2" xfId="20529" xr:uid="{6B02DE93-9C3D-49B4-B266-F1BE15B67B52}"/>
    <cellStyle name="Comma 10 8 18 3" xfId="20095" xr:uid="{BC1A4FE9-EC38-4321-AC5C-1A1058BE3B34}"/>
    <cellStyle name="Comma 10 8 19" xfId="7873" xr:uid="{1174C282-9A65-43BC-B34A-E4EE338F5A82}"/>
    <cellStyle name="Comma 10 8 19 2" xfId="20801" xr:uid="{F1BE881E-4AFA-4FEF-B5BA-071F6AEA3360}"/>
    <cellStyle name="Comma 10 8 2" xfId="875" xr:uid="{39F1046D-F563-4D5A-B1D7-4165B8B95D1D}"/>
    <cellStyle name="Comma 10 8 2 2" xfId="2047" xr:uid="{FB8B1823-B09A-4494-A418-B9FEE4FCFAC6}"/>
    <cellStyle name="Comma 10 8 2 2 2" xfId="7071" xr:uid="{7085768E-8DEF-40F1-8858-D2FA80F8642B}"/>
    <cellStyle name="Comma 10 8 2 2 2 2" xfId="20538" xr:uid="{6E3314C5-5D21-4800-9466-72B083206948}"/>
    <cellStyle name="Comma 10 8 2 2 3" xfId="20104" xr:uid="{03FC86D5-02F1-4B48-8927-6C894E31CFF1}"/>
    <cellStyle name="Comma 10 8 2 3" xfId="7874" xr:uid="{96213523-FBD4-49BF-8B19-B50F3B5F2C3F}"/>
    <cellStyle name="Comma 10 8 2 3 2" xfId="20802" xr:uid="{1B2D6DD8-033D-4F04-AE3F-52B8324FC6FD}"/>
    <cellStyle name="Comma 10 8 2 4" xfId="19910" xr:uid="{8BBA1A01-8F7A-41B9-9836-97D940CE809B}"/>
    <cellStyle name="Comma 10 8 2 5" xfId="21997" xr:uid="{4FF8D23C-7825-45FA-88A0-B50848B469DF}"/>
    <cellStyle name="Comma 10 8 20" xfId="19901" xr:uid="{20CFCD15-7129-4890-B045-654A9DB4D584}"/>
    <cellStyle name="Comma 10 8 21" xfId="21988" xr:uid="{1BB8411E-6219-4A73-B37C-FE9EB3D42416}"/>
    <cellStyle name="Comma 10 8 3" xfId="876" xr:uid="{07351FB2-1E53-46BD-9178-F3F88114F3A0}"/>
    <cellStyle name="Comma 10 8 3 2" xfId="2048" xr:uid="{F9812C14-D5CB-4760-9EEE-5F30CBD8E438}"/>
    <cellStyle name="Comma 10 8 3 2 2" xfId="7072" xr:uid="{2D9FA3D9-F93C-4039-B6AF-36C66F341292}"/>
    <cellStyle name="Comma 10 8 3 2 2 2" xfId="20539" xr:uid="{F4E2B9C7-3537-424D-B03D-8C53787ED0E8}"/>
    <cellStyle name="Comma 10 8 3 2 3" xfId="20105" xr:uid="{ACA377BD-13A7-4E32-9BEB-440058641629}"/>
    <cellStyle name="Comma 10 8 3 3" xfId="5087" xr:uid="{C7B48BDD-DE46-4C56-887A-BA698D0F5300}"/>
    <cellStyle name="Comma 10 8 3 3 2" xfId="20378" xr:uid="{260A0369-3140-4736-8658-63C7CFC31469}"/>
    <cellStyle name="Comma 10 8 3 4" xfId="19911" xr:uid="{FD060E0A-228A-4A90-BC4F-414675DF029F}"/>
    <cellStyle name="Comma 10 8 3 5" xfId="21998" xr:uid="{903AEA1E-C7FF-47CF-BAC3-82A418A23791}"/>
    <cellStyle name="Comma 10 8 4" xfId="877" xr:uid="{DA4CEAD2-E22E-4595-A21C-7ABDABA6A097}"/>
    <cellStyle name="Comma 10 8 4 2" xfId="2049" xr:uid="{42468206-A625-47BD-8607-9B396425DB9D}"/>
    <cellStyle name="Comma 10 8 4 2 2" xfId="7073" xr:uid="{BB784E76-EE7F-449F-AF99-FC3FF5847C3E}"/>
    <cellStyle name="Comma 10 8 4 2 2 2" xfId="20540" xr:uid="{CC4F8E73-5828-47FF-BE23-DFA58EA1B51B}"/>
    <cellStyle name="Comma 10 8 4 2 3" xfId="20106" xr:uid="{693CA226-9863-4F1D-96BF-13AFA544D365}"/>
    <cellStyle name="Comma 10 8 4 3" xfId="5086" xr:uid="{92F2F86E-A698-488E-96D9-4CF13B36472C}"/>
    <cellStyle name="Comma 10 8 4 3 2" xfId="20377" xr:uid="{40CE229A-4E36-4CC9-B256-088D66C28A0A}"/>
    <cellStyle name="Comma 10 8 4 4" xfId="19912" xr:uid="{B3AB3C5C-B718-4A65-B976-D971F1A10FF6}"/>
    <cellStyle name="Comma 10 8 4 5" xfId="21999" xr:uid="{EAB6D74B-3EB4-40EC-AA22-7B60CDE43EC5}"/>
    <cellStyle name="Comma 10 8 5" xfId="878" xr:uid="{FEAE19FE-B2E1-4948-AD96-5A68454F42CE}"/>
    <cellStyle name="Comma 10 8 5 2" xfId="2050" xr:uid="{8D603DD8-45D7-4B01-9AE9-8BA077C608B8}"/>
    <cellStyle name="Comma 10 8 5 2 2" xfId="7074" xr:uid="{02A62350-AA3C-46EE-A3FD-302579DD6456}"/>
    <cellStyle name="Comma 10 8 5 2 2 2" xfId="20541" xr:uid="{8D95E819-0258-470C-814F-91490334E47F}"/>
    <cellStyle name="Comma 10 8 5 2 3" xfId="20107" xr:uid="{4A9ADAB2-04EC-4C58-8674-2E76A4041067}"/>
    <cellStyle name="Comma 10 8 5 3" xfId="7875" xr:uid="{9BE2ADB9-A7D8-450D-8785-741CCD9166B2}"/>
    <cellStyle name="Comma 10 8 5 3 2" xfId="20803" xr:uid="{E3CD0BC1-8194-4D0F-A54E-0D35D2503C82}"/>
    <cellStyle name="Comma 10 8 5 4" xfId="19913" xr:uid="{49A5AD4B-A458-416B-8F25-10613829A027}"/>
    <cellStyle name="Comma 10 8 5 5" xfId="22000" xr:uid="{946B59EB-15FB-47DB-9EA9-B88756F4CA76}"/>
    <cellStyle name="Comma 10 8 6" xfId="879" xr:uid="{1E74D000-2DA6-4E08-91DA-D8AC10384A81}"/>
    <cellStyle name="Comma 10 8 6 2" xfId="2051" xr:uid="{1BA92BA9-FB3D-41A3-8DE5-B2D6D80E5260}"/>
    <cellStyle name="Comma 10 8 6 2 2" xfId="7075" xr:uid="{B9DA4D8E-0D84-4593-AF6F-3CC36B963CBC}"/>
    <cellStyle name="Comma 10 8 6 2 2 2" xfId="20542" xr:uid="{BFD5BCEE-3AB9-4DE4-A268-97882816C9C5}"/>
    <cellStyle name="Comma 10 8 6 2 3" xfId="20108" xr:uid="{9E060F95-CF4F-43CB-BCC4-BAA834ACBF3A}"/>
    <cellStyle name="Comma 10 8 6 3" xfId="7876" xr:uid="{0667E2BA-6971-40D7-9ADD-B479ABD54763}"/>
    <cellStyle name="Comma 10 8 6 3 2" xfId="20804" xr:uid="{80560472-B714-4A9A-921E-351576722C3D}"/>
    <cellStyle name="Comma 10 8 6 4" xfId="19914" xr:uid="{0E61262C-84FE-453A-AFF6-B51AA0E13C40}"/>
    <cellStyle name="Comma 10 8 6 5" xfId="22001" xr:uid="{CCE97120-9004-40D6-ABA3-E6EF1AFC9BAE}"/>
    <cellStyle name="Comma 10 8 7" xfId="880" xr:uid="{611E0854-670E-4871-B553-A2F9A8C86032}"/>
    <cellStyle name="Comma 10 8 7 2" xfId="2052" xr:uid="{8DB6C7DB-E8AF-42A6-A798-5005618CE5A5}"/>
    <cellStyle name="Comma 10 8 7 2 2" xfId="7076" xr:uid="{59C94A77-E3FE-4EED-A0B2-7E4783C8E61F}"/>
    <cellStyle name="Comma 10 8 7 2 2 2" xfId="20543" xr:uid="{C05BBF43-7C8F-44AA-A6BF-B99522D15883}"/>
    <cellStyle name="Comma 10 8 7 2 3" xfId="20109" xr:uid="{66730DE9-20A0-4B24-A8FE-96FD03FECD4F}"/>
    <cellStyle name="Comma 10 8 7 3" xfId="7877" xr:uid="{C4DAB00F-6A99-49C8-B4F7-F279738B8CE0}"/>
    <cellStyle name="Comma 10 8 7 3 2" xfId="20805" xr:uid="{3A672B82-7174-4A0C-ADE6-4524F946FF2D}"/>
    <cellStyle name="Comma 10 8 7 4" xfId="19915" xr:uid="{A4F73CC9-7E14-449E-973E-AFE4886A3847}"/>
    <cellStyle name="Comma 10 8 7 5" xfId="22002" xr:uid="{0B0C94CC-9DD7-433B-A48A-08126CADCDE5}"/>
    <cellStyle name="Comma 10 8 8" xfId="881" xr:uid="{BBE89F65-8D40-4C03-B501-CFBEE0FDB05D}"/>
    <cellStyle name="Comma 10 8 8 2" xfId="2053" xr:uid="{FC4AF8DC-7A57-4082-A82C-79EF687B5096}"/>
    <cellStyle name="Comma 10 8 8 2 2" xfId="7077" xr:uid="{74C09342-394F-4396-9010-52EBBB94F893}"/>
    <cellStyle name="Comma 10 8 8 2 2 2" xfId="20544" xr:uid="{0904B1ED-14AD-45A0-97A4-C6ABAA485F26}"/>
    <cellStyle name="Comma 10 8 8 2 3" xfId="20110" xr:uid="{2280A566-8B98-4FB8-8CC3-BB0D74C134EA}"/>
    <cellStyle name="Comma 10 8 8 3" xfId="5085" xr:uid="{BFE1A381-5918-48F4-BC66-B23D66895386}"/>
    <cellStyle name="Comma 10 8 8 3 2" xfId="20376" xr:uid="{2693A37E-6C29-4B37-BBA9-BF2D83577892}"/>
    <cellStyle name="Comma 10 8 8 4" xfId="19916" xr:uid="{C255DB0C-5294-4C9E-89D0-203542CCC24B}"/>
    <cellStyle name="Comma 10 8 8 5" xfId="22003" xr:uid="{3AA92734-211C-49DA-9030-C15B7D7AF6B2}"/>
    <cellStyle name="Comma 10 8 9" xfId="882" xr:uid="{E21DB8C6-CB52-47BD-9A58-ADCBBFBAD76C}"/>
    <cellStyle name="Comma 10 8 9 2" xfId="2054" xr:uid="{2B9D5099-ADAF-4D8C-B196-E984961C10A2}"/>
    <cellStyle name="Comma 10 8 9 2 2" xfId="7078" xr:uid="{BBB536A0-55A2-43B6-8D0F-BF93C0238C67}"/>
    <cellStyle name="Comma 10 8 9 2 2 2" xfId="20545" xr:uid="{39260DE9-9CC8-432E-A477-2FB5239F4E22}"/>
    <cellStyle name="Comma 10 8 9 2 3" xfId="20111" xr:uid="{CFD4588F-95D9-4FFC-B631-A58DE87C0DE3}"/>
    <cellStyle name="Comma 10 8 9 3" xfId="7878" xr:uid="{F92DCF84-57C4-44D7-870A-7EB3CAB9877E}"/>
    <cellStyle name="Comma 10 8 9 3 2" xfId="20806" xr:uid="{7BDCF7F8-A002-4B65-BDE2-1065EB759C0E}"/>
    <cellStyle name="Comma 10 8 9 4" xfId="19917" xr:uid="{8BD25792-3D92-4086-B71D-11CC2C8C9264}"/>
    <cellStyle name="Comma 10 8 9 5" xfId="22004" xr:uid="{F8C99872-588E-47A5-93A1-BDBFA38DA7D9}"/>
    <cellStyle name="Comma 10 9" xfId="6669" xr:uid="{4F46358B-AFFE-4A74-8487-34DBB3652B6B}"/>
    <cellStyle name="Comma 10 9 2" xfId="7880" xr:uid="{C1A94D90-13D7-4E1E-AFB3-C79A02BE5086}"/>
    <cellStyle name="Comma 10 9 2 2" xfId="20808" xr:uid="{68A90E10-9603-49D7-9079-535F2DDF5779}"/>
    <cellStyle name="Comma 10 9 3" xfId="7881" xr:uid="{ED5A0884-E7C2-4DE5-AC6E-190C874F07A2}"/>
    <cellStyle name="Comma 10 9 3 2" xfId="20809" xr:uid="{A7FADC97-D5E1-4FA0-8CF5-0964F65314A2}"/>
    <cellStyle name="Comma 10 9 4" xfId="7879" xr:uid="{B63B95F0-B064-461E-9CF6-552B76E2CB52}"/>
    <cellStyle name="Comma 10 9 4 2" xfId="20807" xr:uid="{B93C6EEF-30F7-4037-9AC5-D4F6EA9A12E1}"/>
    <cellStyle name="Comma 10 9 5" xfId="22186" xr:uid="{6725C9F0-3B87-4C2A-8A17-EF475457EEA8}"/>
    <cellStyle name="Comma 11" xfId="3534" xr:uid="{47EBDF53-2820-4A0D-ABBC-9107EF7D8855}"/>
    <cellStyle name="Comma 11 2" xfId="3535" xr:uid="{3E8A41D0-1095-4087-B92D-CCBC6995DFD8}"/>
    <cellStyle name="Comma 11 2 2" xfId="7080" xr:uid="{6248ED23-3D7B-4220-A8B1-57D376FDC6B2}"/>
    <cellStyle name="Comma 11 2 2 2" xfId="20546" xr:uid="{2838D8BB-0178-4B35-B908-B77B7BE520F0}"/>
    <cellStyle name="Comma 11 2 3" xfId="20206" xr:uid="{AFDEA9C1-2347-4115-876E-8F4184E19B03}"/>
    <cellStyle name="Comma 11 3" xfId="6670" xr:uid="{AE485C82-F409-466F-8285-8B7085972466}"/>
    <cellStyle name="Comma 11 4" xfId="7079" xr:uid="{ECA1C299-2DB9-487E-B62F-5E9B76D7B647}"/>
    <cellStyle name="Comma 11 5" xfId="20205" xr:uid="{590B6FDB-AE1A-4FB8-8696-A9A808316711}"/>
    <cellStyle name="Comma 11 6" xfId="22005" xr:uid="{FEB71971-ECCF-42D8-8686-4F01E83D7512}"/>
    <cellStyle name="Comma 12" xfId="3536" xr:uid="{4892A44F-F93F-4AA0-883C-8C0FA82148FB}"/>
    <cellStyle name="Comma 12 2" xfId="3537" xr:uid="{EDE1D22D-7FDB-459D-AB55-7EC695C41B32}"/>
    <cellStyle name="Comma 12 2 2" xfId="7082" xr:uid="{7CAAF1E4-66AE-464D-B79F-656F02D7CBDA}"/>
    <cellStyle name="Comma 12 2 2 2" xfId="20547" xr:uid="{F4EB5B15-E267-4EDA-AA07-4D69338DA99C}"/>
    <cellStyle name="Comma 12 2 3" xfId="20208" xr:uid="{CC10B2CE-B3E0-49EC-9C5B-6EACB03550A7}"/>
    <cellStyle name="Comma 12 3" xfId="7081" xr:uid="{E16EDF49-1A8F-410E-A3CE-E886E1845E31}"/>
    <cellStyle name="Comma 12 4" xfId="20207" xr:uid="{8E037227-9A10-4595-8D69-270AFB703AAE}"/>
    <cellStyle name="Comma 12 5" xfId="22006" xr:uid="{2298FEF2-963C-4AB3-9716-C5BE2A7F2AAE}"/>
    <cellStyle name="Comma 13" xfId="3538" xr:uid="{22020B63-E18C-42FF-BE74-C2325A1ADF90}"/>
    <cellStyle name="Comma 13 2" xfId="3539" xr:uid="{D0861085-F5D2-4BFC-93B0-591D6431973C}"/>
    <cellStyle name="Comma 13 2 2" xfId="7084" xr:uid="{E2F869FE-216F-49E0-8379-CE764B078B3A}"/>
    <cellStyle name="Comma 13 2 2 2" xfId="20548" xr:uid="{16BD7F89-CD6D-4EC1-A74B-86F4C0028B9D}"/>
    <cellStyle name="Comma 13 2 3" xfId="20210" xr:uid="{6A7BC44C-B6DA-4376-B90B-5A509E3631B8}"/>
    <cellStyle name="Comma 13 3" xfId="7083" xr:uid="{D239B9EE-D9D2-4356-8654-B857B31168EA}"/>
    <cellStyle name="Comma 13 4" xfId="20209" xr:uid="{7D11ED94-11D8-4E08-9500-9A70FA7EE4F0}"/>
    <cellStyle name="Comma 13 5" xfId="22007" xr:uid="{AE94F9FB-E8D8-4659-BBDA-FFAE556FF24E}"/>
    <cellStyle name="Comma 14" xfId="3540" xr:uid="{A6E0B36B-4F0A-4DE2-909C-5DD3AE203171}"/>
    <cellStyle name="Comma 14 2" xfId="3541" xr:uid="{45FF674C-FDCF-44B7-AE29-99BDA04779A2}"/>
    <cellStyle name="Comma 14 2 2" xfId="7086" xr:uid="{5C286950-B0F4-464D-BBD1-62A589284AC4}"/>
    <cellStyle name="Comma 14 2 2 2" xfId="20549" xr:uid="{E0E63A54-5746-4645-BF31-D1DE47DAA92F}"/>
    <cellStyle name="Comma 14 2 3" xfId="7882" xr:uid="{593A644B-DA3D-40AC-8F42-A352F2E0A924}"/>
    <cellStyle name="Comma 14 2 3 2" xfId="20810" xr:uid="{5656D557-EDF7-49AD-A7F3-B5AB04859E50}"/>
    <cellStyle name="Comma 14 2 4" xfId="20212" xr:uid="{CF798C41-6AD6-47C1-BAEC-9CD5754BAA86}"/>
    <cellStyle name="Comma 14 2 5" xfId="22008" xr:uid="{0FCB0BC6-5BD7-46BE-AFDF-96B8E63A6DCC}"/>
    <cellStyle name="Comma 14 3" xfId="3542" xr:uid="{92908670-8D45-4D0F-9209-9E9CE57468E4}"/>
    <cellStyle name="Comma 14 4" xfId="7085" xr:uid="{23864377-69EC-4E71-A3D5-7EDBDC08CE1C}"/>
    <cellStyle name="Comma 14 5" xfId="20211" xr:uid="{3329FD32-94A1-4DEC-8F6F-ADA58417AE63}"/>
    <cellStyle name="Comma 15" xfId="3543" xr:uid="{03748228-3DFC-4D30-9EB8-50EBF10CFDDE}"/>
    <cellStyle name="Comma 15 2" xfId="3544" xr:uid="{50B97841-FF9D-4F40-BD70-86576A6A51A0}"/>
    <cellStyle name="Comma 15 2 2" xfId="7088" xr:uid="{A9A4C9CE-ED42-4ADD-8749-5E6C2100E391}"/>
    <cellStyle name="Comma 15 2 2 2" xfId="7883" xr:uid="{2483F4F0-27B8-442F-B3D8-A1F4D02DB92E}"/>
    <cellStyle name="Comma 15 2 2 2 2" xfId="20811" xr:uid="{4999BC93-A655-4D18-B091-024FCC18AA4E}"/>
    <cellStyle name="Comma 15 2 2 3" xfId="20550" xr:uid="{D897AD8F-819D-40A7-864A-254DD1E0D08C}"/>
    <cellStyle name="Comma 15 2 3" xfId="5071" xr:uid="{11AFEBD4-6A58-436A-9AA7-9CBD8FC192C5}"/>
    <cellStyle name="Comma 15 2 3 2" xfId="20374" xr:uid="{5AD8D81C-9332-44F1-A885-0858648ABA6C}"/>
    <cellStyle name="Comma 15 2 4" xfId="20214" xr:uid="{B2448C30-886F-4582-8959-588D6CCFD61B}"/>
    <cellStyle name="Comma 15 3" xfId="7087" xr:uid="{E9AD02EF-516E-4AA2-B85F-4BE3A051EB35}"/>
    <cellStyle name="Comma 15 3 2" xfId="9955" xr:uid="{295AE6D6-6B27-42AD-B308-7EB9724922E6}"/>
    <cellStyle name="Comma 15 3 2 2" xfId="20919" xr:uid="{636BFD1D-8179-4872-A000-4637D5FAC455}"/>
    <cellStyle name="Comma 15 3 3" xfId="5072" xr:uid="{D0C86B7D-A33F-4117-BA27-686A029ACE77}"/>
    <cellStyle name="Comma 15 3 3 2" xfId="20375" xr:uid="{CE92097E-763C-44F5-A2F1-B1E9DB181765}"/>
    <cellStyle name="Comma 15 4" xfId="7884" xr:uid="{0CB99C73-507A-4343-8439-B254C91293FE}"/>
    <cellStyle name="Comma 15 4 2" xfId="20812" xr:uid="{E0FC8E7B-E3A6-4BDF-BFBA-0CC0E93F5E6C}"/>
    <cellStyle name="Comma 15 5" xfId="5068" xr:uid="{DB296A56-F57A-44B9-B762-C91381DFBAFD}"/>
    <cellStyle name="Comma 15 5 2" xfId="20373" xr:uid="{B1A60A4D-6D83-4867-A751-401BD01B5078}"/>
    <cellStyle name="Comma 15 6" xfId="20213" xr:uid="{54663E3A-DD79-4AE6-8F45-475F538D10F0}"/>
    <cellStyle name="Comma 15 7" xfId="22009" xr:uid="{82EC49E5-BF56-4CF3-A092-DD4B7635255A}"/>
    <cellStyle name="Comma 16" xfId="3545" xr:uid="{3204854B-F067-4147-B8DF-990D79396FFF}"/>
    <cellStyle name="Comma 16 2" xfId="3546" xr:uid="{B9794D10-874D-4EF2-B72B-EEEEC826B156}"/>
    <cellStyle name="Comma 16 2 2" xfId="7090" xr:uid="{02F51271-7C06-4899-A46C-B514CAE6BBCB}"/>
    <cellStyle name="Comma 16 2 2 2" xfId="7885" xr:uid="{A0021D64-E269-47A6-86BC-BBE64C33CAD2}"/>
    <cellStyle name="Comma 16 2 2 2 2" xfId="20813" xr:uid="{6BA70EA6-37FE-45CA-93A7-02919362E0D5}"/>
    <cellStyle name="Comma 16 2 2 3" xfId="20551" xr:uid="{17C147E6-C73B-4C7F-B45D-2202064559FA}"/>
    <cellStyle name="Comma 16 2 3" xfId="7886" xr:uid="{E6205A51-2A0B-4E27-8387-8ECA6F04029E}"/>
    <cellStyle name="Comma 16 2 3 2" xfId="20814" xr:uid="{896F60E9-D795-492F-8FE7-FCA3426C546C}"/>
    <cellStyle name="Comma 16 2 4" xfId="20216" xr:uid="{A2A36E10-D973-443F-B72B-9C97160AC7CF}"/>
    <cellStyle name="Comma 16 3" xfId="7089" xr:uid="{EF107719-924D-4079-AE8F-3F363843C93A}"/>
    <cellStyle name="Comma 16 3 2" xfId="3500" xr:uid="{02AC2534-8F71-4CD8-9AE1-CDD84BEAA0B8}"/>
    <cellStyle name="Comma 16 3 2 2" xfId="20203" xr:uid="{6573432C-0D55-43ED-A4DB-532C92F2A27F}"/>
    <cellStyle name="Comma 16 3 3" xfId="5063" xr:uid="{28C0EDA9-417A-4657-9E9C-683E018C518E}"/>
    <cellStyle name="Comma 16 3 3 2" xfId="20371" xr:uid="{DE2975D2-E0A2-4608-B687-0995C32B67BC}"/>
    <cellStyle name="Comma 16 4" xfId="7887" xr:uid="{4B0BAEB7-0226-4451-9E38-7B7DA2DA7A8C}"/>
    <cellStyle name="Comma 16 4 2" xfId="20815" xr:uid="{30F8D1C8-2BC1-425A-9B7F-8CF8274E4643}"/>
    <cellStyle name="Comma 16 5" xfId="5065" xr:uid="{48D3C2FE-7521-4BCF-8919-51ABD52A0FC8}"/>
    <cellStyle name="Comma 16 5 2" xfId="20372" xr:uid="{B9542AFC-D942-401F-855B-CFCDB995C3A6}"/>
    <cellStyle name="Comma 16 6" xfId="20215" xr:uid="{6413914A-FBE6-465D-B056-9DF225031DC7}"/>
    <cellStyle name="Comma 16 7" xfId="22010" xr:uid="{ABBA0B49-1FD2-445C-B7B2-B09A6716D435}"/>
    <cellStyle name="Comma 17" xfId="3547" xr:uid="{498E83C1-15BB-4B17-BAD0-CFB66A1FBB4C}"/>
    <cellStyle name="Comma 17 2" xfId="3548" xr:uid="{4E746EC7-5461-4925-9903-9EAF7E42B090}"/>
    <cellStyle name="Comma 17 2 2" xfId="7092" xr:uid="{CE5B2E20-60B6-4924-AAA3-9B92C7227B7B}"/>
    <cellStyle name="Comma 17 2 2 2" xfId="20552" xr:uid="{B7CEF4EC-05AC-4593-B337-002444B2FF5E}"/>
    <cellStyle name="Comma 17 2 3" xfId="7888" xr:uid="{9E82F5FC-D5E5-4ECD-9E0D-D299C843F57E}"/>
    <cellStyle name="Comma 17 2 3 2" xfId="20816" xr:uid="{55D04355-CC26-442F-AB9E-04E17D3415C8}"/>
    <cellStyle name="Comma 17 2 4" xfId="20218" xr:uid="{A9470024-CA24-434D-8E65-8720B2F930AC}"/>
    <cellStyle name="Comma 17 3" xfId="7091" xr:uid="{64722903-6721-446A-B62E-6B9C1D86AB07}"/>
    <cellStyle name="Comma 17 3 2" xfId="7889" xr:uid="{BCB3BB48-7F08-4435-8D96-60E79FCB8A61}"/>
    <cellStyle name="Comma 17 3 2 2" xfId="20817" xr:uid="{9F871667-F5F2-4CB6-AD19-1E0FF6C0D874}"/>
    <cellStyle name="Comma 17 4" xfId="7890" xr:uid="{8B9D52E4-D8C4-4489-878C-94C33B1D02C9}"/>
    <cellStyle name="Comma 17 4 2" xfId="20818" xr:uid="{1B0B2B5B-A4A8-4124-BE5B-F9BF717FA58D}"/>
    <cellStyle name="Comma 17 5" xfId="20217" xr:uid="{BAF9C32B-9911-4F3B-B08B-3990FF768059}"/>
    <cellStyle name="Comma 17 6" xfId="22011" xr:uid="{F8AC45C2-85B9-4778-872B-7A0E7F2AF0D3}"/>
    <cellStyle name="Comma 18" xfId="3549" xr:uid="{B70A9836-D544-4C19-86E1-3A802DB7183C}"/>
    <cellStyle name="Comma 18 2" xfId="3550" xr:uid="{67E6C5F9-B2A2-413C-B88B-0BBBA20B7C64}"/>
    <cellStyle name="Comma 18 2 2" xfId="7094" xr:uid="{E92041AB-41E5-4C9C-B947-76A2E5D987DE}"/>
    <cellStyle name="Comma 18 2 2 2" xfId="20553" xr:uid="{6A4E37EA-7569-44E5-9451-B35A5478BBDC}"/>
    <cellStyle name="Comma 18 2 3" xfId="20220" xr:uid="{6559606F-5A4E-4003-8698-E768F0A101BD}"/>
    <cellStyle name="Comma 18 3" xfId="7093" xr:uid="{7D3665D8-B585-4139-BD75-082CDFCA35C4}"/>
    <cellStyle name="Comma 18 3 2" xfId="7891" xr:uid="{B96276D9-F955-4417-AB63-5051A4A54383}"/>
    <cellStyle name="Comma 18 3 2 2" xfId="20819" xr:uid="{4E794CA5-43D2-49CD-8212-172FD901FDBF}"/>
    <cellStyle name="Comma 18 4" xfId="20219" xr:uid="{E0FD11F5-ADA0-47B7-BD81-473E8551592F}"/>
    <cellStyle name="Comma 18 5" xfId="22012" xr:uid="{0C9A0EBD-E814-4C75-AEF6-ACD22EBD9E44}"/>
    <cellStyle name="Comma 19" xfId="3551" xr:uid="{6013F216-5E6D-4C09-9998-60DE8CB97075}"/>
    <cellStyle name="Comma 19 2" xfId="3552" xr:uid="{05E684F0-81A9-431C-A52B-137E5CDFC33C}"/>
    <cellStyle name="Comma 19 2 2" xfId="7096" xr:uid="{7B8AC362-CFD2-4521-8887-CA568278B433}"/>
    <cellStyle name="Comma 19 2 2 2" xfId="20554" xr:uid="{833273C8-8EA4-4497-BA02-567419261428}"/>
    <cellStyle name="Comma 19 2 3" xfId="20222" xr:uid="{C07FADD5-D265-477C-B654-B76A5ED8F43E}"/>
    <cellStyle name="Comma 19 3" xfId="7095" xr:uid="{F786FD03-523D-4DF5-B001-3B4F72BD9DB8}"/>
    <cellStyle name="Comma 19 3 2" xfId="5317" xr:uid="{89D41966-AA47-4DAA-A490-AAEFB2F1E3F7}"/>
    <cellStyle name="Comma 19 3 2 2" xfId="20414" xr:uid="{729A81B4-3178-47D9-BC13-FF6B58FAA264}"/>
    <cellStyle name="Comma 19 4" xfId="20221" xr:uid="{EF713E36-6D56-41BC-9EA2-7BD20843ED15}"/>
    <cellStyle name="Comma 19 5" xfId="22013" xr:uid="{646E7ECD-6A10-447B-B6E6-BF7D345DCE96}"/>
    <cellStyle name="Comma 2" xfId="138" xr:uid="{00000000-0005-0000-0000-00008B000000}"/>
    <cellStyle name="Comma 2 10" xfId="883" xr:uid="{492DC2DE-431D-48E1-AEF1-FA94DAF77C4B}"/>
    <cellStyle name="Comma 2 10 2" xfId="3555" xr:uid="{5D1F38F6-BF1F-47B7-BC31-CD77FA5E0A9F}"/>
    <cellStyle name="Comma 2 10 3" xfId="3556" xr:uid="{0CBC0276-2444-4CF4-8D01-5605769EAB55}"/>
    <cellStyle name="Comma 2 10 3 2" xfId="7097" xr:uid="{20456FD2-3547-4A37-B019-AEDF3684981A}"/>
    <cellStyle name="Comma 2 10 3 2 2" xfId="20555" xr:uid="{85B2EB1B-6511-4816-9AD7-F01F89851293}"/>
    <cellStyle name="Comma 2 10 3 3" xfId="20224" xr:uid="{1997B9C6-4F5E-40AA-B0A7-C50937552EA5}"/>
    <cellStyle name="Comma 2 10 4" xfId="5061" xr:uid="{3423B99A-5BCD-4599-A564-BB2322717735}"/>
    <cellStyle name="Comma 2 10 4 2" xfId="20370" xr:uid="{1197F2A5-022C-4B58-99A5-56DB68E52A9B}"/>
    <cellStyle name="Comma 2 10 5" xfId="21071" xr:uid="{E7A541B8-61BE-47EC-A9CD-11EE0324DD39}"/>
    <cellStyle name="Comma 2 11" xfId="884" xr:uid="{A439CCE4-D2F5-4C48-BFAA-B558C88DFC7A}"/>
    <cellStyle name="Comma 2 11 2" xfId="3558" xr:uid="{C54219AD-8F90-44E4-8856-E77ED698BE3A}"/>
    <cellStyle name="Comma 2 11 3" xfId="3559" xr:uid="{158B8A11-3D5F-4C51-BC83-E24FC8665998}"/>
    <cellStyle name="Comma 2 11 3 2" xfId="7098" xr:uid="{67D98C07-E7C5-48CA-84B9-D14A53CE173E}"/>
    <cellStyle name="Comma 2 11 3 2 2" xfId="20556" xr:uid="{430EA799-D875-4698-AD1B-62E0F55033F7}"/>
    <cellStyle name="Comma 2 11 3 3" xfId="20225" xr:uid="{9881F540-7E4D-47B8-85F7-B480B6FE88EE}"/>
    <cellStyle name="Comma 2 11 4" xfId="3499" xr:uid="{26DCC678-0DB5-47B4-828A-27355A4F5CB7}"/>
    <cellStyle name="Comma 2 11 4 2" xfId="20202" xr:uid="{057F83E3-C748-458A-BCEC-CECD505E4230}"/>
    <cellStyle name="Comma 2 11 5" xfId="21072" xr:uid="{CCD83789-2D8E-4FC5-B888-DAC92C001D2A}"/>
    <cellStyle name="Comma 2 12" xfId="885" xr:uid="{E499C23B-D733-4042-90B5-4C4BFAFA555E}"/>
    <cellStyle name="Comma 2 12 2" xfId="3561" xr:uid="{F9BACAD9-5B07-4DF3-8C3C-9CAC548BCBAF}"/>
    <cellStyle name="Comma 2 12 3" xfId="3562" xr:uid="{D2A71141-FC4A-4C4B-BB90-CD818C7DCEFB}"/>
    <cellStyle name="Comma 2 12 3 2" xfId="7099" xr:uid="{A337E0B1-0AA2-40D6-846C-DA2CAACCD601}"/>
    <cellStyle name="Comma 2 12 3 2 2" xfId="20557" xr:uid="{0720217C-9A8F-4606-963B-2B85550A512F}"/>
    <cellStyle name="Comma 2 12 3 3" xfId="20226" xr:uid="{3B2A134E-5DAE-4F0A-BA91-9D92E2218D9E}"/>
    <cellStyle name="Comma 2 12 4" xfId="5055" xr:uid="{BE2B191D-131A-45C2-BEC2-DD83B71D85EA}"/>
    <cellStyle name="Comma 2 12 4 2" xfId="20369" xr:uid="{0AF62A63-4AFC-469A-913B-343125EB52D7}"/>
    <cellStyle name="Comma 2 12 5" xfId="21073" xr:uid="{7C681E49-6818-4B33-AB1B-175E6870B36B}"/>
    <cellStyle name="Comma 2 13" xfId="886" xr:uid="{04D46D74-36B6-459F-BDB7-68F444669276}"/>
    <cellStyle name="Comma 2 13 2" xfId="3564" xr:uid="{275F20BB-49CD-4183-9573-39B1E8702EA9}"/>
    <cellStyle name="Comma 2 13 3" xfId="3565" xr:uid="{9C6C062D-FA24-4A0E-814D-A4AFFCFF8074}"/>
    <cellStyle name="Comma 2 13 3 2" xfId="7100" xr:uid="{A165370C-B6C5-459D-A8B5-05E2170D9D91}"/>
    <cellStyle name="Comma 2 13 3 2 2" xfId="20558" xr:uid="{EC93066B-4837-4C55-9E1E-D8D40907B9FA}"/>
    <cellStyle name="Comma 2 13 3 3" xfId="20227" xr:uid="{13049E5C-8BF5-47AA-9D79-63076B47F269}"/>
    <cellStyle name="Comma 2 13 4" xfId="7892" xr:uid="{19D45603-726C-4E49-B3F9-6529E92CB70F}"/>
    <cellStyle name="Comma 2 13 4 2" xfId="20820" xr:uid="{56DA888D-D70F-4C3E-A2B8-F5026CD64CE0}"/>
    <cellStyle name="Comma 2 13 5" xfId="21074" xr:uid="{6F85393B-1631-42FB-94F2-70F13246343D}"/>
    <cellStyle name="Comma 2 14" xfId="887" xr:uid="{574CFE17-49C8-45FF-8A9C-D7C25BD469AE}"/>
    <cellStyle name="Comma 2 15" xfId="888" xr:uid="{D77CA33C-142D-4C82-A1ED-42A6DC6D04B1}"/>
    <cellStyle name="Comma 2 16" xfId="889" xr:uid="{C1D1A330-D559-4822-85DB-E0CC700ABB36}"/>
    <cellStyle name="Comma 2 17" xfId="3569" xr:uid="{74B19B6D-4665-4DD5-B633-F85B217D856E}"/>
    <cellStyle name="Comma 2 17 2" xfId="3570" xr:uid="{9216E027-5A31-4D24-BC9F-C3E11DE23D79}"/>
    <cellStyle name="Comma 2 17 2 2" xfId="7102" xr:uid="{D9181FF3-47A6-4D8E-B3A7-BEAC0557B234}"/>
    <cellStyle name="Comma 2 17 2 2 2" xfId="20559" xr:uid="{604B3407-879D-4B89-A982-2936520CC5BF}"/>
    <cellStyle name="Comma 2 17 2 3" xfId="20229" xr:uid="{9476CE0D-5728-4059-B122-1CCF6F853453}"/>
    <cellStyle name="Comma 2 17 3" xfId="7101" xr:uid="{7F83D738-305D-47E5-BF1D-ED0BCFAECEA6}"/>
    <cellStyle name="Comma 2 17 4" xfId="20228" xr:uid="{F1890F49-513B-444F-AD34-4A132B599629}"/>
    <cellStyle name="Comma 2 17 5" xfId="22014" xr:uid="{A19DF08D-B132-4040-AE3C-3FB5712A6384}"/>
    <cellStyle name="Comma 2 18" xfId="3571" xr:uid="{4E61BDCD-E867-4BA3-8659-9EC724A62CC6}"/>
    <cellStyle name="Comma 2 18 2" xfId="3572" xr:uid="{5CAC764C-6B6A-41BB-B3A1-5BE8DE79E90A}"/>
    <cellStyle name="Comma 2 18 2 2" xfId="7104" xr:uid="{ECE2E018-919E-4425-96F5-AA8AF013B804}"/>
    <cellStyle name="Comma 2 18 2 2 2" xfId="20560" xr:uid="{A77DBF20-D51B-4622-B40E-D4AB1E9A6783}"/>
    <cellStyle name="Comma 2 18 2 3" xfId="20231" xr:uid="{F64CAE3A-4072-4181-9D6B-14A0375C31A4}"/>
    <cellStyle name="Comma 2 18 3" xfId="7103" xr:uid="{43AA8AC0-E0AB-4C55-A1AE-B86976CEF588}"/>
    <cellStyle name="Comma 2 18 4" xfId="20230" xr:uid="{EF01AAE6-6B7E-4B04-8150-7DFA3C198CAA}"/>
    <cellStyle name="Comma 2 18 5" xfId="22015" xr:uid="{B96DA711-C7D6-4A9E-B089-DB050191AF25}"/>
    <cellStyle name="Comma 2 19" xfId="3573" xr:uid="{3117B276-21AE-40D6-9880-3F0D5C6884EF}"/>
    <cellStyle name="Comma 2 19 2" xfId="3574" xr:uid="{9F8A2891-1712-4077-B7E5-8D00B97A17F5}"/>
    <cellStyle name="Comma 2 19 2 2" xfId="3575" xr:uid="{5BA96547-CA76-4499-BE7C-058B40FA660D}"/>
    <cellStyle name="Comma 2 19 2 2 2" xfId="7107" xr:uid="{EB80B924-EBFC-4DC3-9EC9-09071B2A5895}"/>
    <cellStyle name="Comma 2 19 2 2 2 2" xfId="20561" xr:uid="{A18314DB-4D55-4476-8D72-CB20087F487E}"/>
    <cellStyle name="Comma 2 19 2 2 3" xfId="20234" xr:uid="{127E9DF1-8263-4A0D-AAFF-F27C30F74332}"/>
    <cellStyle name="Comma 2 19 2 3" xfId="7106" xr:uid="{41B78E1B-E392-40FA-9401-B4A99C99EBB5}"/>
    <cellStyle name="Comma 2 19 2 4" xfId="20233" xr:uid="{B619D176-6423-4157-9DA3-675C9A72D577}"/>
    <cellStyle name="Comma 2 19 2 5" xfId="22017" xr:uid="{7FA53342-E179-4AC2-B2B3-312F6A4202DD}"/>
    <cellStyle name="Comma 2 19 3" xfId="3576" xr:uid="{20112FB6-FF8A-4428-9441-7217B3F15F3D}"/>
    <cellStyle name="Comma 2 19 3 2" xfId="7108" xr:uid="{8F45F1B4-93E4-49D5-A604-56FBF5462B5B}"/>
    <cellStyle name="Comma 2 19 3 2 2" xfId="3498" xr:uid="{F424CA9E-5B02-44F1-93C8-6550E8D0BA82}"/>
    <cellStyle name="Comma 2 19 3 2 2 2" xfId="20201" xr:uid="{14D2487C-F9F0-45D0-B18E-F9AE4CB3F535}"/>
    <cellStyle name="Comma 2 19 3 2 3" xfId="20562" xr:uid="{821D467B-1153-411E-9448-DB7F1BFBFF30}"/>
    <cellStyle name="Comma 2 19 3 2 4" xfId="22188" xr:uid="{674F35C6-B73A-4006-A8E8-36C67A82A94D}"/>
    <cellStyle name="Comma 2 19 3 3" xfId="20235" xr:uid="{387700B1-26C4-42E8-AC3A-CA8933321C3D}"/>
    <cellStyle name="Comma 2 19 3 3 2" xfId="22189" xr:uid="{BB0BE0C9-CB4D-4B3F-A72F-AF2A20466472}"/>
    <cellStyle name="Comma 2 19 3 4" xfId="22187" xr:uid="{50B358B7-73A5-4ACD-B40E-299B8DC6A64D}"/>
    <cellStyle name="Comma 2 19 4" xfId="7105" xr:uid="{1A51C16F-4AD3-4E5F-96FA-327BEABED797}"/>
    <cellStyle name="Comma 2 19 4 2" xfId="7894" xr:uid="{303CE82F-B53B-407E-B0EA-C12299254940}"/>
    <cellStyle name="Comma 2 19 4 2 2" xfId="20822" xr:uid="{07A6652C-1F18-4633-889B-67E27E968D18}"/>
    <cellStyle name="Comma 2 19 4 3" xfId="7893" xr:uid="{92C686F4-CA82-48CF-81AD-187F1833D900}"/>
    <cellStyle name="Comma 2 19 4 3 2" xfId="20821" xr:uid="{60FA5CC8-C562-45B4-9DD7-BDAA167882EF}"/>
    <cellStyle name="Comma 2 19 4 4" xfId="22190" xr:uid="{6EFC8905-2C34-40CF-92A5-ED4AB48FEE95}"/>
    <cellStyle name="Comma 2 19 5" xfId="20232" xr:uid="{92DE059C-0B81-4543-AED1-3899A64C3C1C}"/>
    <cellStyle name="Comma 2 19 5 2" xfId="22191" xr:uid="{D3435F86-81D2-4692-8DF5-686846EEDFE3}"/>
    <cellStyle name="Comma 2 19 6" xfId="22016" xr:uid="{DC0C2F43-3763-4F58-BFE0-22DEA7DF7366}"/>
    <cellStyle name="Comma 2 2" xfId="139" xr:uid="{00000000-0005-0000-0000-00008C000000}"/>
    <cellStyle name="Comma 2 2 10" xfId="20990" xr:uid="{7F4393BC-EB34-4672-BF7F-BED2CA79C870}"/>
    <cellStyle name="Comma 2 2 11" xfId="890" xr:uid="{9D4941F2-953B-41A6-B64F-C0F427160F0F}"/>
    <cellStyle name="Comma 2 2 2" xfId="3578" xr:uid="{C000A1DB-328E-4475-A671-A5774C2CB4B8}"/>
    <cellStyle name="Comma 2 2 2 2" xfId="3579" xr:uid="{C623C099-3EDB-42B7-BD56-A1FB53A27E81}"/>
    <cellStyle name="Comma 2 2 2 2 2" xfId="7109" xr:uid="{94C16EE4-E7FB-4D0C-A18D-FD3BBEA451EE}"/>
    <cellStyle name="Comma 2 2 2 2 2 2" xfId="20563" xr:uid="{445DE2DC-4C3B-4D8D-8D29-1D1A1AE14485}"/>
    <cellStyle name="Comma 2 2 2 2 3" xfId="9956" xr:uid="{47A3AFE4-EE39-4681-9AA6-D9BC61FD5188}"/>
    <cellStyle name="Comma 2 2 2 2 3 2" xfId="20920" xr:uid="{9D3318CD-D691-4D45-88F6-491562C71979}"/>
    <cellStyle name="Comma 2 2 2 2 4" xfId="20236" xr:uid="{AD27C906-30B6-42C8-8592-FB8C7C0DE509}"/>
    <cellStyle name="Comma 2 2 2 2 5" xfId="20992" xr:uid="{2DDA6912-0A07-4279-9B93-36F81C25C687}"/>
    <cellStyle name="Comma 2 2 2 3" xfId="3580" xr:uid="{116D9533-2F6A-43A2-815F-E7B439A21456}"/>
    <cellStyle name="Comma 2 2 2 3 2" xfId="7110" xr:uid="{8E2B1F75-BF3C-452A-B92F-59FDD0A96970}"/>
    <cellStyle name="Comma 2 2 2 3 2 2" xfId="20564" xr:uid="{09D4EB5A-D6C4-4690-BC11-E8286BF9A551}"/>
    <cellStyle name="Comma 2 2 2 3 3" xfId="9957" xr:uid="{E7057217-C9E4-4D5A-9553-95CE90BC7EAF}"/>
    <cellStyle name="Comma 2 2 2 3 3 2" xfId="20921" xr:uid="{B2B0B790-27ED-4DF5-B061-90869766D60C}"/>
    <cellStyle name="Comma 2 2 2 3 4" xfId="20237" xr:uid="{AC0FA962-472E-4768-A06F-76C539BB267F}"/>
    <cellStyle name="Comma 2 2 2 3 5" xfId="20993" xr:uid="{35024CA0-80C4-4D9D-8FC9-BC3C3E71725A}"/>
    <cellStyle name="Comma 2 2 2 4" xfId="3581" xr:uid="{787672FE-D22C-4187-BE95-6DBA3DC541D8}"/>
    <cellStyle name="Comma 2 2 2 4 2" xfId="3582" xr:uid="{9F606FCE-9E01-46BD-B9A6-48CE52320778}"/>
    <cellStyle name="Comma 2 2 2 4 2 2" xfId="7112" xr:uid="{5DF365F2-FDD1-4B68-8664-77BE15A79869}"/>
    <cellStyle name="Comma 2 2 2 4 2 2 2" xfId="20566" xr:uid="{20611F1D-76A6-4C56-88EB-A0315C42ECA6}"/>
    <cellStyle name="Comma 2 2 2 4 2 3" xfId="7895" xr:uid="{7B6E9F17-AC8B-4156-9141-24EA9FA2CFD2}"/>
    <cellStyle name="Comma 2 2 2 4 2 3 2" xfId="20823" xr:uid="{B99C23FC-737B-4C34-9A17-3AEC1DE65408}"/>
    <cellStyle name="Comma 2 2 2 4 2 4" xfId="20239" xr:uid="{4D0D29CF-BB23-4599-ACE0-F811E42B845C}"/>
    <cellStyle name="Comma 2 2 2 4 2 5" xfId="21076" xr:uid="{BAD9E4E1-E79B-44B1-B0A0-8895B8876277}"/>
    <cellStyle name="Comma 2 2 2 4 3" xfId="3583" xr:uid="{4F084749-8C4B-4591-AC86-A19CFDD34D22}"/>
    <cellStyle name="Comma 2 2 2 4 3 2" xfId="7113" xr:uid="{325AF2E2-3E92-472E-A254-D30A9BABB215}"/>
    <cellStyle name="Comma 2 2 2 4 3 2 2" xfId="20567" xr:uid="{BA3D2C1F-C49D-405A-A929-7605926E2645}"/>
    <cellStyle name="Comma 2 2 2 4 3 3" xfId="7896" xr:uid="{9C122DB6-B19B-46F1-B080-FDE2FA246783}"/>
    <cellStyle name="Comma 2 2 2 4 3 3 2" xfId="20824" xr:uid="{0312A8BB-6ED0-409F-BF5C-84BF9DB0856A}"/>
    <cellStyle name="Comma 2 2 2 4 3 4" xfId="20240" xr:uid="{72E41A3A-63E3-4EFC-AFE7-55198B507461}"/>
    <cellStyle name="Comma 2 2 2 4 3 5" xfId="21077" xr:uid="{6C61B126-3906-4FED-A25E-83051F5F458E}"/>
    <cellStyle name="Comma 2 2 2 4 4" xfId="7111" xr:uid="{732C1345-6095-41AB-BE0E-6B4BC3DC55D6}"/>
    <cellStyle name="Comma 2 2 2 4 4 2" xfId="20565" xr:uid="{35E29DBD-6880-444F-8A6F-8E3B4525B035}"/>
    <cellStyle name="Comma 2 2 2 4 5" xfId="7897" xr:uid="{171FE7F5-1BB1-4A97-B763-0F5075D53E8F}"/>
    <cellStyle name="Comma 2 2 2 4 5 2" xfId="20825" xr:uid="{BB790552-9F48-4B4C-B4B9-6D2CDF0E18A1}"/>
    <cellStyle name="Comma 2 2 2 4 6" xfId="20238" xr:uid="{5B9BBFDA-AB29-4B7F-9963-C79919F9BCC8}"/>
    <cellStyle name="Comma 2 2 2 4 7" xfId="21075" xr:uid="{AC3E9084-48D3-4C21-9268-C9C62E6C93A5}"/>
    <cellStyle name="Comma 2 2 2 5" xfId="3584" xr:uid="{ACCA1DCE-8E30-4D45-81F4-0C9538AC554A}"/>
    <cellStyle name="Comma 2 2 2 5 2" xfId="7114" xr:uid="{0DCC1632-BDD3-46DF-9A10-F8B3DA80CFE9}"/>
    <cellStyle name="Comma 2 2 2 5 2 2" xfId="20568" xr:uid="{2001E882-394F-497C-A4E8-1E7EEC8EB1ED}"/>
    <cellStyle name="Comma 2 2 2 5 3" xfId="7898" xr:uid="{C1508933-E54F-4C50-BD6C-260F35D5C199}"/>
    <cellStyle name="Comma 2 2 2 5 3 2" xfId="20826" xr:uid="{0EF557D0-DB67-4491-8A72-C02BF2342F45}"/>
    <cellStyle name="Comma 2 2 2 5 4" xfId="20241" xr:uid="{EDDD81E4-6E73-4A8A-A89C-F41CBED2A275}"/>
    <cellStyle name="Comma 2 2 2 5 5" xfId="21078" xr:uid="{EC19DF9A-D24E-4F35-81F2-C4D4CD08311C}"/>
    <cellStyle name="Comma 2 2 2 6" xfId="3585" xr:uid="{635E87E8-0A61-4A2D-AF9B-1D37CADCC731}"/>
    <cellStyle name="Comma 2 2 2 7" xfId="3586" xr:uid="{F8F95EF2-C661-45E2-B055-DF5D1A178A27}"/>
    <cellStyle name="Comma 2 2 2 7 2" xfId="7115" xr:uid="{95CD14EB-2E06-4F03-AD07-CBAF89617904}"/>
    <cellStyle name="Comma 2 2 2 7 2 2" xfId="20569" xr:uid="{60CB2744-78C7-4705-8642-9DD43ED044F5}"/>
    <cellStyle name="Comma 2 2 2 7 3" xfId="20242" xr:uid="{886EC872-809B-48A1-80C5-7AF72CE400CC}"/>
    <cellStyle name="Comma 2 2 2 8" xfId="6673" xr:uid="{3EEA4F4B-3AFA-49C5-AC2D-2ABA7207B3A3}"/>
    <cellStyle name="Comma 2 2 2 8 2" xfId="7899" xr:uid="{E876F86D-C0EE-4C5B-8D26-E8BB45ECF206}"/>
    <cellStyle name="Comma 2 2 2 8 2 2" xfId="20827" xr:uid="{919F21AE-0743-4072-A8C9-96262EC4CB9A}"/>
    <cellStyle name="Comma 2 2 2 9" xfId="20991" xr:uid="{3C9369E6-2AA9-4720-B762-136400108D70}"/>
    <cellStyle name="Comma 2 2 3" xfId="3587" xr:uid="{4471A8FD-450F-4334-9A0B-C3491EACB15E}"/>
    <cellStyle name="Comma 2 2 3 2" xfId="3588" xr:uid="{267F54CD-8272-4F1C-9A7F-D298070A275E}"/>
    <cellStyle name="Comma 2 2 3 2 2" xfId="7116" xr:uid="{B35EC11A-8958-4AB1-9436-00BFCB56A8F8}"/>
    <cellStyle name="Comma 2 2 3 2 2 2" xfId="20570" xr:uid="{E63C5F12-2405-426C-B72E-2E299919A9E6}"/>
    <cellStyle name="Comma 2 2 3 2 3" xfId="7900" xr:uid="{96C508EA-41D2-4325-9F58-EB12323FBDF4}"/>
    <cellStyle name="Comma 2 2 3 2 3 2" xfId="20828" xr:uid="{29BC1446-4A09-455A-912A-F63E7DA3592B}"/>
    <cellStyle name="Comma 2 2 3 2 4" xfId="20244" xr:uid="{FE5D7D56-744E-49DA-9C61-D3D874BA443D}"/>
    <cellStyle name="Comma 2 2 3 2 5" xfId="20995" xr:uid="{59778F3B-D3E2-4694-A9EC-9B79DE947BC2}"/>
    <cellStyle name="Comma 2 2 3 3" xfId="3589" xr:uid="{6485B0AC-493C-47F4-8CE9-FB53819F8972}"/>
    <cellStyle name="Comma 2 2 3 3 2" xfId="7117" xr:uid="{FDE92C3E-B20D-46BE-923B-8BCCDB57BF9A}"/>
    <cellStyle name="Comma 2 2 3 3 2 2" xfId="20571" xr:uid="{084065B4-7411-4E0F-BC32-869D6ECD1403}"/>
    <cellStyle name="Comma 2 2 3 3 3" xfId="7901" xr:uid="{2FE6BFD9-69DD-48CB-9BB0-E1DDDB687A00}"/>
    <cellStyle name="Comma 2 2 3 3 3 2" xfId="20829" xr:uid="{42BA916B-CEAB-4CF8-B894-7B07766840AE}"/>
    <cellStyle name="Comma 2 2 3 3 4" xfId="20245" xr:uid="{E9AFD77A-B024-47DC-B9DF-0F065D06ACD4}"/>
    <cellStyle name="Comma 2 2 3 3 5" xfId="20996" xr:uid="{6CDFD210-1034-4B38-BC56-FA402A697C25}"/>
    <cellStyle name="Comma 2 2 3 4" xfId="3590" xr:uid="{BA9D9203-8FA8-42C9-8ADD-4B3F296D57C7}"/>
    <cellStyle name="Comma 2 2 3 4 2" xfId="3591" xr:uid="{EC3E6728-5D28-4F30-A79A-A44D04DEF186}"/>
    <cellStyle name="Comma 2 2 3 4 2 2" xfId="7119" xr:uid="{067851BE-6DB9-4735-8D84-BF1B32CED18A}"/>
    <cellStyle name="Comma 2 2 3 4 2 2 2" xfId="20573" xr:uid="{3DA3306B-A7AF-4640-8522-5837FD3EE749}"/>
    <cellStyle name="Comma 2 2 3 4 2 3" xfId="7902" xr:uid="{BD41BB6F-B7AE-474F-911E-7859D0228EDE}"/>
    <cellStyle name="Comma 2 2 3 4 2 3 2" xfId="20830" xr:uid="{616AFF3C-95C6-471A-B19D-57DE40680BE4}"/>
    <cellStyle name="Comma 2 2 3 4 2 4" xfId="20247" xr:uid="{C94D0834-863D-4E2A-B0AE-05CC459AA234}"/>
    <cellStyle name="Comma 2 2 3 4 2 5" xfId="21079" xr:uid="{2C47DA3D-BBA8-4C6A-8FCD-FD4E3CF26099}"/>
    <cellStyle name="Comma 2 2 3 4 3" xfId="7118" xr:uid="{9BAA9F46-D4A0-4637-B0CC-22A0094F8C50}"/>
    <cellStyle name="Comma 2 2 3 4 3 2" xfId="20572" xr:uid="{638855F7-3A37-4A1E-878E-B284EA103CB1}"/>
    <cellStyle name="Comma 2 2 3 4 4" xfId="7903" xr:uid="{346E72BA-7F96-4097-A17B-6E20987EA1A1}"/>
    <cellStyle name="Comma 2 2 3 4 4 2" xfId="20831" xr:uid="{D9BF3F61-072D-4AC6-9E81-1FCD731C8C1E}"/>
    <cellStyle name="Comma 2 2 3 4 5" xfId="20246" xr:uid="{6FCEC648-9C0E-43B5-8896-C4C858A20AFD}"/>
    <cellStyle name="Comma 2 2 3 4 6" xfId="21058" xr:uid="{ECF36445-D36D-4D65-9957-7B4B7D466164}"/>
    <cellStyle name="Comma 2 2 3 5" xfId="3592" xr:uid="{4F3B755C-380C-4F83-A29D-0CB0D7A2C954}"/>
    <cellStyle name="Comma 2 2 3 5 2" xfId="7120" xr:uid="{D6F7E2CE-A2C3-47B7-A4E5-3217E8C67742}"/>
    <cellStyle name="Comma 2 2 3 5 2 2" xfId="20574" xr:uid="{4A00B96E-3104-4AE3-A10F-AC418EC87F16}"/>
    <cellStyle name="Comma 2 2 3 5 3" xfId="7904" xr:uid="{4A16B88C-AF72-4B64-83C9-9001287C2DB3}"/>
    <cellStyle name="Comma 2 2 3 5 3 2" xfId="20832" xr:uid="{79FA9CA4-B687-4A6B-A190-AF265E94C895}"/>
    <cellStyle name="Comma 2 2 3 5 4" xfId="20248" xr:uid="{A122CABB-C7AE-41D6-9B86-A4B55CDFCDAC}"/>
    <cellStyle name="Comma 2 2 3 5 5" xfId="22018" xr:uid="{D3732372-AC23-4921-AC17-F31136869107}"/>
    <cellStyle name="Comma 2 2 3 6" xfId="3593" xr:uid="{8CF189F4-60BE-4D7F-9686-4ADAF65F613E}"/>
    <cellStyle name="Comma 2 2 3 6 2" xfId="7121" xr:uid="{169C129E-1B1E-443E-B07D-F9ED0AF08EA7}"/>
    <cellStyle name="Comma 2 2 3 6 2 2" xfId="20575" xr:uid="{B87ED3EC-08A7-4B94-A1FB-81DD7D148C8E}"/>
    <cellStyle name="Comma 2 2 3 6 3" xfId="20249" xr:uid="{3E887E35-A4D5-4F98-B2B1-29D1DFF1FD39}"/>
    <cellStyle name="Comma 2 2 3 7" xfId="6674" xr:uid="{B4D48EBB-DCB8-43CB-8CF0-25B64C97B7A7}"/>
    <cellStyle name="Comma 2 2 3 8" xfId="20243" xr:uid="{F9F31BCA-FC48-40F9-8377-8D11B1324683}"/>
    <cellStyle name="Comma 2 2 3 9" xfId="20994" xr:uid="{2C1C5944-BA5F-4A90-AD1D-04AD49F94C90}"/>
    <cellStyle name="Comma 2 2 4" xfId="3594" xr:uid="{5E30BB0B-F7A8-444F-B260-7C47A7943A50}"/>
    <cellStyle name="Comma 2 2 4 2" xfId="3595" xr:uid="{5EA7A5E9-0DDA-40C7-AF3B-4F1FD09DCB69}"/>
    <cellStyle name="Comma 2 2 4 2 2" xfId="7123" xr:uid="{F69831A7-B49A-4790-8D5E-469191AF535E}"/>
    <cellStyle name="Comma 2 2 4 2 2 2" xfId="20577" xr:uid="{3D91C713-55C2-4D8C-AE80-364B4F091F27}"/>
    <cellStyle name="Comma 2 2 4 2 3" xfId="7905" xr:uid="{E87AA49D-5EF9-4158-9435-9D2A888EA55A}"/>
    <cellStyle name="Comma 2 2 4 2 3 2" xfId="20833" xr:uid="{A8A5A675-A216-4348-BD9C-FEE31A7E6695}"/>
    <cellStyle name="Comma 2 2 4 2 4" xfId="20251" xr:uid="{A43A116E-C8CB-47AD-AD97-23DCABE933B8}"/>
    <cellStyle name="Comma 2 2 4 2 5" xfId="21080" xr:uid="{D345EA6A-B2C6-4F16-B227-81093C3F87BB}"/>
    <cellStyle name="Comma 2 2 4 3" xfId="7122" xr:uid="{008B5462-7E1C-4376-B09E-F5150A8F8B7B}"/>
    <cellStyle name="Comma 2 2 4 3 2" xfId="20576" xr:uid="{FEECF469-775A-4FF0-A13B-893B10A66882}"/>
    <cellStyle name="Comma 2 2 4 4" xfId="5048" xr:uid="{3CFE0358-797D-4DFB-88A5-7D3AAC9B9454}"/>
    <cellStyle name="Comma 2 2 4 4 2" xfId="20368" xr:uid="{6B50967B-829E-426D-8B82-00479488CD50}"/>
    <cellStyle name="Comma 2 2 4 5" xfId="20250" xr:uid="{267F1517-80A0-4EB8-AF47-00096F9DE63E}"/>
    <cellStyle name="Comma 2 2 4 6" xfId="20997" xr:uid="{92F98EB5-B319-40D6-B534-DD62E3DC544C}"/>
    <cellStyle name="Comma 2 2 5" xfId="3596" xr:uid="{EAEFEF75-0CDB-4D46-9A00-420B162A102B}"/>
    <cellStyle name="Comma 2 2 5 2" xfId="7124" xr:uid="{18CC0C75-5197-4B06-A007-F8FE6631B453}"/>
    <cellStyle name="Comma 2 2 5 2 2" xfId="20578" xr:uid="{41D87815-C542-4FA0-8961-6889B4D90F89}"/>
    <cellStyle name="Comma 2 2 5 3" xfId="7906" xr:uid="{F4F3593A-77B0-439D-9D04-DAFA679F0632}"/>
    <cellStyle name="Comma 2 2 5 3 2" xfId="20834" xr:uid="{EFC1602A-C670-46CE-B804-7D71E6637309}"/>
    <cellStyle name="Comma 2 2 5 4" xfId="20252" xr:uid="{A5392437-43A5-448D-B7E4-307688F25576}"/>
    <cellStyle name="Comma 2 2 5 5" xfId="20998" xr:uid="{257A5933-1926-4D27-A7C6-A6861AA43F91}"/>
    <cellStyle name="Comma 2 2 6" xfId="3597" xr:uid="{72BD2254-D8C6-4D2C-B5A4-E82E69FF527F}"/>
    <cellStyle name="Comma 2 2 6 2" xfId="3598" xr:uid="{5DA6BEFE-D379-4D0C-8C5A-10EECA8B0F56}"/>
    <cellStyle name="Comma 2 2 6 2 2" xfId="7126" xr:uid="{1C479E78-D562-4FE1-963B-D09725951435}"/>
    <cellStyle name="Comma 2 2 6 2 2 2" xfId="20580" xr:uid="{BCD577C7-F8DC-49C3-B1A0-65A2D36132BA}"/>
    <cellStyle name="Comma 2 2 6 2 3" xfId="7907" xr:uid="{5B80AFE2-1843-492B-B218-517618A1DAAA}"/>
    <cellStyle name="Comma 2 2 6 2 3 2" xfId="20835" xr:uid="{A0E6B8CE-158A-47DD-A940-BD5BF133F9A0}"/>
    <cellStyle name="Comma 2 2 6 2 4" xfId="20254" xr:uid="{A0D3E97D-3E92-46A1-B28A-A66DF79D4EB1}"/>
    <cellStyle name="Comma 2 2 6 2 5" xfId="21081" xr:uid="{F6D64C8F-710C-424C-85EC-35C568314F0E}"/>
    <cellStyle name="Comma 2 2 6 3" xfId="3599" xr:uid="{47D0E7E0-F06F-482B-A106-3787FF497DD5}"/>
    <cellStyle name="Comma 2 2 6 3 2" xfId="7127" xr:uid="{44DD9F3C-C028-40B9-BDFE-67A5647DB512}"/>
    <cellStyle name="Comma 2 2 6 3 2 2" xfId="20581" xr:uid="{24BE90E2-49DF-49EC-97E9-53719E34D91B}"/>
    <cellStyle name="Comma 2 2 6 3 3" xfId="7908" xr:uid="{EFDE87C6-EABD-4898-A0AA-2C63853AD3AB}"/>
    <cellStyle name="Comma 2 2 6 3 3 2" xfId="20836" xr:uid="{73449A17-E6A4-4D9F-83A1-B6C9593BAFD3}"/>
    <cellStyle name="Comma 2 2 6 3 4" xfId="20255" xr:uid="{9D37968E-FFB8-497F-BAA8-120D8B22F163}"/>
    <cellStyle name="Comma 2 2 6 3 5" xfId="21082" xr:uid="{9C8EA4E7-040D-43C3-BD3B-8D614CF0EB04}"/>
    <cellStyle name="Comma 2 2 6 4" xfId="7125" xr:uid="{B6938F08-EFC9-41EF-A248-480776D32908}"/>
    <cellStyle name="Comma 2 2 6 4 2" xfId="20579" xr:uid="{7E44F708-1B93-4AC7-9576-7919A79E2302}"/>
    <cellStyle name="Comma 2 2 6 5" xfId="7909" xr:uid="{8C138EF6-CE44-4BC4-8D90-EE913165CB8A}"/>
    <cellStyle name="Comma 2 2 6 5 2" xfId="20837" xr:uid="{82DC29FB-2C4E-4828-BD72-28AB9D551F1C}"/>
    <cellStyle name="Comma 2 2 6 6" xfId="20253" xr:uid="{A079B4D0-F2E3-43EC-8B9C-44A1A6FB2291}"/>
    <cellStyle name="Comma 2 2 6 7" xfId="21057" xr:uid="{D68455F0-4F64-40DD-AA42-F2D0F76DA00A}"/>
    <cellStyle name="Comma 2 2 7" xfId="3600" xr:uid="{3917291C-ED0E-4CA5-B999-B511F6477B78}"/>
    <cellStyle name="Comma 2 2 7 2" xfId="7128" xr:uid="{1C695F42-BDEF-4FBC-9F32-33035E696ECB}"/>
    <cellStyle name="Comma 2 2 7 2 2" xfId="20582" xr:uid="{3E8A23C5-28A3-4D21-A719-518BF1A30AA7}"/>
    <cellStyle name="Comma 2 2 7 3" xfId="7910" xr:uid="{638E8631-F24B-4419-9367-F02913E3CEDF}"/>
    <cellStyle name="Comma 2 2 7 3 2" xfId="20838" xr:uid="{5979B0AE-9438-4F5A-9748-774AA4A2E53A}"/>
    <cellStyle name="Comma 2 2 7 4" xfId="20256" xr:uid="{E8CF3EC3-D927-4D2A-8320-DF022C56CD42}"/>
    <cellStyle name="Comma 2 2 7 5" xfId="21083" xr:uid="{7C5D5D6A-E11A-4400-A44F-1A3432CC1998}"/>
    <cellStyle name="Comma 2 2 8" xfId="3601" xr:uid="{772C016B-6949-46C3-B77A-73E2ADE1E317}"/>
    <cellStyle name="Comma 2 2 9" xfId="6672" xr:uid="{9B2F0FE3-0B95-41AD-B4B1-E0436BB22FCB}"/>
    <cellStyle name="Comma 2 2 9 2" xfId="7911" xr:uid="{EC601E20-DCE5-4A4E-BE41-2F2D7C5D7264}"/>
    <cellStyle name="Comma 2 2 9 2 2" xfId="20839" xr:uid="{A6FF090B-253C-4C2D-9101-270E6AB207EF}"/>
    <cellStyle name="Comma 2 20" xfId="3602" xr:uid="{89892EF4-8D82-4876-9503-DC5EE69521CF}"/>
    <cellStyle name="Comma 2 20 2" xfId="3603" xr:uid="{09224116-6093-4EC9-9EC6-E1C00DAF6CB3}"/>
    <cellStyle name="Comma 2 20 2 2" xfId="7130" xr:uid="{B007DEC5-3FBF-468F-BDAF-39447AC29228}"/>
    <cellStyle name="Comma 2 20 2 2 2" xfId="20583" xr:uid="{FCFA4428-A9FF-404E-9BF0-4AA4AF2CA259}"/>
    <cellStyle name="Comma 2 20 2 3" xfId="20258" xr:uid="{373E4A1F-3B60-47C8-AC79-EAA10408AF76}"/>
    <cellStyle name="Comma 2 20 3" xfId="7129" xr:uid="{CC605417-1914-466E-8820-EE1422BEE227}"/>
    <cellStyle name="Comma 2 20 4" xfId="20257" xr:uid="{8192F8E5-417E-4C73-B02E-C086A60C68C1}"/>
    <cellStyle name="Comma 2 20 5" xfId="22019" xr:uid="{F69A83EA-F659-423A-A064-51F17F72359F}"/>
    <cellStyle name="Comma 2 21" xfId="3604" xr:uid="{B0C73951-2AE5-4B35-A7C9-BFD75BDFE3F5}"/>
    <cellStyle name="Comma 2 21 2" xfId="3605" xr:uid="{199AB334-A899-4C09-BA78-8757EFF4A0A1}"/>
    <cellStyle name="Comma 2 21 2 2" xfId="7132" xr:uid="{28E775F1-21D5-4D6B-B90E-4054A4880364}"/>
    <cellStyle name="Comma 2 21 2 2 2" xfId="20584" xr:uid="{DDDC7DE4-C69F-4AA2-8DA7-1B58044F3AE1}"/>
    <cellStyle name="Comma 2 21 2 3" xfId="20260" xr:uid="{644ACCFC-331F-4CFC-86CC-4F4295131254}"/>
    <cellStyle name="Comma 2 21 3" xfId="7131" xr:uid="{FB5A947A-F559-400C-A305-A3E315798B1A}"/>
    <cellStyle name="Comma 2 21 4" xfId="20259" xr:uid="{1CC973E0-ADD2-4BCD-87AB-47821D67300C}"/>
    <cellStyle name="Comma 2 21 5" xfId="22020" xr:uid="{D1746574-6366-42D7-9EBD-47F0658FD247}"/>
    <cellStyle name="Comma 2 22" xfId="6671" xr:uid="{CAF0C53E-908A-462E-8C90-D4635E382A1F}"/>
    <cellStyle name="Comma 2 22 2" xfId="7913" xr:uid="{24E031AE-C88C-49F0-AE4E-267E586319CC}"/>
    <cellStyle name="Comma 2 22 2 2" xfId="20841" xr:uid="{8A132B01-A876-4270-8065-983A47DA6222}"/>
    <cellStyle name="Comma 2 22 3" xfId="5045" xr:uid="{F7D10EF1-0D99-4E43-A93D-7CF67541CA05}"/>
    <cellStyle name="Comma 2 22 3 2" xfId="20367" xr:uid="{82457415-E4D6-4729-A732-3B7CF157199E}"/>
    <cellStyle name="Comma 2 22 4" xfId="7912" xr:uid="{D7C353FF-533B-487F-ABD5-AF4064A94DF6}"/>
    <cellStyle name="Comma 2 22 4 2" xfId="20840" xr:uid="{390112B3-3FC3-4672-B25B-806B105B0D86}"/>
    <cellStyle name="Comma 2 23" xfId="19776" xr:uid="{63E32BC0-B9AD-4FE8-A1D8-8E84598A44D0}"/>
    <cellStyle name="Comma 2 23 2" xfId="20967" xr:uid="{0751949A-C17E-4C9D-994F-B076EA7622CC}"/>
    <cellStyle name="Comma 2 24" xfId="19785" xr:uid="{4694936E-5947-478B-AE3B-100C259E1E67}"/>
    <cellStyle name="Comma 2 24 2" xfId="20974" xr:uid="{B754CAD0-1DB3-42DE-B7BD-299856A31BBA}"/>
    <cellStyle name="Comma 2 25" xfId="20223" xr:uid="{91EAE337-6090-4338-9A03-D64BA8DB83C0}"/>
    <cellStyle name="Comma 2 26" xfId="20989" xr:uid="{44429538-DAB1-4D7B-89DE-6606075C2D6B}"/>
    <cellStyle name="Comma 2 27" xfId="39518" xr:uid="{7E4A744E-7D7C-4A5C-9DA0-B9D2498767BF}"/>
    <cellStyle name="Comma 2 28" xfId="39529" xr:uid="{F401C54F-CFFA-4D11-8C0C-2B413E6EFEDC}"/>
    <cellStyle name="Comma 2 29" xfId="3553" xr:uid="{1A646B47-2DB6-459A-962C-9433F9B67D0A}"/>
    <cellStyle name="Comma 2 3" xfId="140" xr:uid="{00000000-0005-0000-0000-00008D000000}"/>
    <cellStyle name="Comma 2 3 10" xfId="891" xr:uid="{F4ED267A-249D-4FE5-A743-82246B9A20AC}"/>
    <cellStyle name="Comma 2 3 2" xfId="141" xr:uid="{00000000-0005-0000-0000-00008E000000}"/>
    <cellStyle name="Comma 2 3 2 10" xfId="3607" xr:uid="{D99629DD-10BE-4792-B7D9-1234124EBFC1}"/>
    <cellStyle name="Comma 2 3 2 2" xfId="3608" xr:uid="{840A6F75-61F1-4E5B-8BEA-2A517878F7A0}"/>
    <cellStyle name="Comma 2 3 2 2 2" xfId="7134" xr:uid="{977207E2-2F5D-4B6C-A082-3C3F19E0F301}"/>
    <cellStyle name="Comma 2 3 2 2 2 2" xfId="20586" xr:uid="{C4A85F4A-4AA7-42B1-957D-4B254FC1433A}"/>
    <cellStyle name="Comma 2 3 2 2 3" xfId="6903" xr:uid="{35049BF6-CAB9-48F9-A02D-D0CC2EE983A4}"/>
    <cellStyle name="Comma 2 3 2 2 3 2" xfId="20417" xr:uid="{96466889-F5A2-4816-8E1E-90378B48B749}"/>
    <cellStyle name="Comma 2 3 2 2 4" xfId="20262" xr:uid="{874B975F-BEFB-4B49-8BDE-10E89B12F915}"/>
    <cellStyle name="Comma 2 3 2 2 5" xfId="21001" xr:uid="{AC65BD67-CFBA-4E7D-8DC2-413279EF47E5}"/>
    <cellStyle name="Comma 2 3 2 3" xfId="3609" xr:uid="{09558031-EB7C-4E53-BA18-CA4935971705}"/>
    <cellStyle name="Comma 2 3 2 3 2" xfId="7135" xr:uid="{F595BCB0-0D1E-4DDC-8AD4-97D79AD4BD97}"/>
    <cellStyle name="Comma 2 3 2 3 2 2" xfId="20587" xr:uid="{CFCAD9FD-8F6F-4B69-948F-7B42F1637ED3}"/>
    <cellStyle name="Comma 2 3 2 3 3" xfId="3497" xr:uid="{65C8A45D-1FF4-4E75-BC39-7D79CF7AC470}"/>
    <cellStyle name="Comma 2 3 2 3 3 2" xfId="20200" xr:uid="{D0CDE8A2-3A98-4273-841C-7CBCF08FBB87}"/>
    <cellStyle name="Comma 2 3 2 3 4" xfId="20263" xr:uid="{DA7B5DF3-FEF5-4474-A388-9B844D109604}"/>
    <cellStyle name="Comma 2 3 2 3 5" xfId="21002" xr:uid="{6FF3AA35-5D30-4006-AE49-C395ABA1F0BB}"/>
    <cellStyle name="Comma 2 3 2 4" xfId="3610" xr:uid="{B54A834D-F695-4ADD-8F02-71644DE329B1}"/>
    <cellStyle name="Comma 2 3 2 4 2" xfId="3611" xr:uid="{F104F65E-479F-4FA0-B1FB-A33789AAE404}"/>
    <cellStyle name="Comma 2 3 2 4 2 2" xfId="7137" xr:uid="{C3C88AD6-AD17-4A8A-A94B-86D522639145}"/>
    <cellStyle name="Comma 2 3 2 4 2 2 2" xfId="20589" xr:uid="{9A687C94-ECA8-4156-9FAC-3325605C2DBC}"/>
    <cellStyle name="Comma 2 3 2 4 2 3" xfId="7914" xr:uid="{6A56E3AB-0729-4793-8A9E-89F8932A11BF}"/>
    <cellStyle name="Comma 2 3 2 4 2 3 2" xfId="20842" xr:uid="{087B14CE-596B-4B53-BCF3-26A3F570D3B8}"/>
    <cellStyle name="Comma 2 3 2 4 2 4" xfId="20265" xr:uid="{FCD5CDB9-CDCF-472B-A2DE-C042C7ED45AC}"/>
    <cellStyle name="Comma 2 3 2 4 2 5" xfId="21085" xr:uid="{D709C7B5-0F0F-4A06-8C8F-B82ABFD65EB3}"/>
    <cellStyle name="Comma 2 3 2 4 3" xfId="3612" xr:uid="{3E94D928-9E36-417D-AF48-AABFBCEA6C54}"/>
    <cellStyle name="Comma 2 3 2 4 3 2" xfId="7138" xr:uid="{344D9883-AE7C-4025-B4BA-C13FED219715}"/>
    <cellStyle name="Comma 2 3 2 4 3 2 2" xfId="20590" xr:uid="{5F62F75A-5A13-4F82-98DE-7CDCACB6206C}"/>
    <cellStyle name="Comma 2 3 2 4 3 3" xfId="10063" xr:uid="{2EDC0071-F25F-4578-B1B4-98C76652104E}"/>
    <cellStyle name="Comma 2 3 2 4 3 3 2" xfId="20929" xr:uid="{A39F5EC1-04A7-44C9-BA80-C5E3AD43E673}"/>
    <cellStyle name="Comma 2 3 2 4 3 4" xfId="20266" xr:uid="{27CCC7FA-1D4A-45DF-ADB3-F5F5771702EF}"/>
    <cellStyle name="Comma 2 3 2 4 3 5" xfId="21086" xr:uid="{4FE99D65-2B3A-48AD-8011-94651019577C}"/>
    <cellStyle name="Comma 2 3 2 4 4" xfId="3613" xr:uid="{E85577F8-8D95-4152-AF56-549603F77B59}"/>
    <cellStyle name="Comma 2 3 2 4 4 2" xfId="7139" xr:uid="{29540A72-7FAF-49A2-B577-39BD1A2EF360}"/>
    <cellStyle name="Comma 2 3 2 4 4 2 2" xfId="20591" xr:uid="{81EB68D9-803C-46DE-834E-ED3439A9488E}"/>
    <cellStyle name="Comma 2 3 2 4 4 3" xfId="7915" xr:uid="{D0020782-616A-4F81-B763-6922DFE3E637}"/>
    <cellStyle name="Comma 2 3 2 4 4 3 2" xfId="20843" xr:uid="{6067406A-43BF-4EB6-965F-BB0FA7BCF9ED}"/>
    <cellStyle name="Comma 2 3 2 4 4 4" xfId="20267" xr:uid="{97D05C20-B82C-4748-B808-228D373C04FA}"/>
    <cellStyle name="Comma 2 3 2 4 4 5" xfId="21084" xr:uid="{A4360C3B-3EF2-4FEE-B7BB-5007A5C2F545}"/>
    <cellStyle name="Comma 2 3 2 4 5" xfId="7136" xr:uid="{624AE8FD-CBEF-4B36-ADB8-6CA2F04CF6D5}"/>
    <cellStyle name="Comma 2 3 2 4 5 2" xfId="20588" xr:uid="{E3769E29-FF22-4E72-A939-9D75FCA235B7}"/>
    <cellStyle name="Comma 2 3 2 4 6" xfId="3496" xr:uid="{9D0E73D8-F4F8-4A40-B067-71EF38739D12}"/>
    <cellStyle name="Comma 2 3 2 4 6 2" xfId="20199" xr:uid="{014D9C1B-C1C0-4544-BF57-47CDCFCADEB6}"/>
    <cellStyle name="Comma 2 3 2 4 7" xfId="20264" xr:uid="{E54BDB3B-3A9E-48B8-B83D-01B8A8284D74}"/>
    <cellStyle name="Comma 2 3 2 4 8" xfId="21060" xr:uid="{150E0042-3D2C-471A-805A-EB400C02C12A}"/>
    <cellStyle name="Comma 2 3 2 5" xfId="3614" xr:uid="{2E759692-D7A9-4CB5-8216-0F0D84AA160A}"/>
    <cellStyle name="Comma 2 3 2 5 2" xfId="7140" xr:uid="{FB5F3AA3-7C46-4591-8D6B-A2BA3AA61E0A}"/>
    <cellStyle name="Comma 2 3 2 5 2 2" xfId="20592" xr:uid="{7BB7571A-09E2-4FD2-9A7D-1215C31D194C}"/>
    <cellStyle name="Comma 2 3 2 5 3" xfId="10065" xr:uid="{8E2DAF40-46A0-4E54-9FD0-CC1A68B71A91}"/>
    <cellStyle name="Comma 2 3 2 5 3 2" xfId="20931" xr:uid="{B26315DE-AEE7-4EC3-87FF-641D3897C07B}"/>
    <cellStyle name="Comma 2 3 2 5 4" xfId="20268" xr:uid="{75A5EA9A-DC4E-4F52-BE9C-D566558E0B82}"/>
    <cellStyle name="Comma 2 3 2 5 5" xfId="21087" xr:uid="{42B37BD2-6ECD-4801-9779-4FD3A77F84A5}"/>
    <cellStyle name="Comma 2 3 2 6" xfId="6676" xr:uid="{4635EE3B-9709-4ED5-B872-5CC7C7A3B56A}"/>
    <cellStyle name="Comma 2 3 2 6 2" xfId="7916" xr:uid="{11982083-F788-46F4-95BD-3A0C7813FAFB}"/>
    <cellStyle name="Comma 2 3 2 6 2 2" xfId="20844" xr:uid="{C2BC89BC-87A0-448D-9D6C-3F765B4F3AE1}"/>
    <cellStyle name="Comma 2 3 2 6 3" xfId="7917" xr:uid="{178B6FBA-3074-4FEE-AB3E-2F0A6BA5C2DE}"/>
    <cellStyle name="Comma 2 3 2 6 4" xfId="10064" xr:uid="{59DAEF3D-A4FF-46EF-8978-84A7CAC8E3EF}"/>
    <cellStyle name="Comma 2 3 2 6 4 2" xfId="20930" xr:uid="{FBF174E6-76AA-4746-8145-09387A186920}"/>
    <cellStyle name="Comma 2 3 2 7" xfId="7133" xr:uid="{AE1C739F-92CC-4EED-BB82-343E8B7D83F1}"/>
    <cellStyle name="Comma 2 3 2 7 2" xfId="20585" xr:uid="{CA9FFFA4-A97D-4BFA-BA24-5910260FF4A6}"/>
    <cellStyle name="Comma 2 3 2 8" xfId="20261" xr:uid="{E0741B07-0C22-4B88-B0B8-A1FA87D73C36}"/>
    <cellStyle name="Comma 2 3 2 9" xfId="21000" xr:uid="{DEB356BD-2956-4688-B498-ED568611E629}"/>
    <cellStyle name="Comma 2 3 3" xfId="3615" xr:uid="{5DB5D01C-8413-4051-AA57-4498999EB101}"/>
    <cellStyle name="Comma 2 3 3 2" xfId="3616" xr:uid="{082A83C1-D816-4A6E-9AE7-66AEE5D86A29}"/>
    <cellStyle name="Comma 2 3 3 2 2" xfId="7142" xr:uid="{635A9B5B-5332-4076-AD0E-25E5E3B3009E}"/>
    <cellStyle name="Comma 2 3 3 2 2 2" xfId="20594" xr:uid="{B0499BF9-1C70-49D1-B8C9-10E88A91CD64}"/>
    <cellStyle name="Comma 2 3 3 2 3" xfId="5034" xr:uid="{188BD218-5945-452C-BB4D-DD34CCBDAF67}"/>
    <cellStyle name="Comma 2 3 3 2 3 2" xfId="20366" xr:uid="{FB6B0C74-81E3-4C4C-92A7-A1C3A668D0F7}"/>
    <cellStyle name="Comma 2 3 3 2 4" xfId="20270" xr:uid="{944A4277-E939-4808-A330-30025D7E98FB}"/>
    <cellStyle name="Comma 2 3 3 2 5" xfId="21004" xr:uid="{97411376-A39E-422E-9A8D-91DAEC95DB9B}"/>
    <cellStyle name="Comma 2 3 3 3" xfId="3617" xr:uid="{AE80368E-22FF-4D36-A83B-CE64F03F592B}"/>
    <cellStyle name="Comma 2 3 3 3 2" xfId="7143" xr:uid="{31C25440-2271-49C3-A727-DDCBEE751248}"/>
    <cellStyle name="Comma 2 3 3 3 2 2" xfId="20595" xr:uid="{C4CD521F-EB89-40BB-8C42-70461D015A6E}"/>
    <cellStyle name="Comma 2 3 3 3 3" xfId="7918" xr:uid="{C007D096-B283-4E5C-A5A1-0FEC06EB8D61}"/>
    <cellStyle name="Comma 2 3 3 3 3 2" xfId="20845" xr:uid="{AA626CF5-C078-4C10-8AAA-EA531C2577E8}"/>
    <cellStyle name="Comma 2 3 3 3 4" xfId="20271" xr:uid="{D700975E-6D3C-4770-B8E5-F4CDFD6F9308}"/>
    <cellStyle name="Comma 2 3 3 3 5" xfId="21005" xr:uid="{1DCC02C3-DF4A-4D58-8D96-865FEAD6CF09}"/>
    <cellStyle name="Comma 2 3 3 4" xfId="3618" xr:uid="{B4CBF689-064F-48AD-A407-8AA0BEDF2F1E}"/>
    <cellStyle name="Comma 2 3 3 4 2" xfId="3619" xr:uid="{A84F0474-2789-433D-9CA1-E48582AB1667}"/>
    <cellStyle name="Comma 2 3 3 4 2 2" xfId="7145" xr:uid="{72E69663-AF1D-4FAE-9734-9537BD12D26A}"/>
    <cellStyle name="Comma 2 3 3 4 2 2 2" xfId="20597" xr:uid="{13D1CB54-8ADE-4438-8490-5DA6CD2245F3}"/>
    <cellStyle name="Comma 2 3 3 4 2 3" xfId="7919" xr:uid="{5A71D877-A650-43DE-A136-8E104F422B82}"/>
    <cellStyle name="Comma 2 3 3 4 2 3 2" xfId="20846" xr:uid="{ACD892B1-0158-42B5-A140-07D1797E6B0F}"/>
    <cellStyle name="Comma 2 3 3 4 2 4" xfId="20273" xr:uid="{E7D9C6C3-34AE-4F8F-B47A-58BC7C28EC31}"/>
    <cellStyle name="Comma 2 3 3 4 2 5" xfId="21088" xr:uid="{C6A777A8-5A22-4BBB-8DC2-DFD0FEA227CF}"/>
    <cellStyle name="Comma 2 3 3 4 3" xfId="7144" xr:uid="{309E9FE0-DA43-4897-90C5-4AA542616FA7}"/>
    <cellStyle name="Comma 2 3 3 4 3 2" xfId="20596" xr:uid="{6E32B1F7-64B8-40D4-9983-1C771FF1E2AE}"/>
    <cellStyle name="Comma 2 3 3 4 4" xfId="7920" xr:uid="{376057BC-AF9D-4FE6-B366-01D98E46EE6D}"/>
    <cellStyle name="Comma 2 3 3 4 4 2" xfId="20847" xr:uid="{C266C75C-EC3D-41AB-8724-3D680718207A}"/>
    <cellStyle name="Comma 2 3 3 4 5" xfId="20272" xr:uid="{B1E7589F-A20C-4BD3-BA09-D329FD760E0B}"/>
    <cellStyle name="Comma 2 3 3 4 6" xfId="21061" xr:uid="{16ABC1CB-8CDD-47E8-B750-52E05E761C08}"/>
    <cellStyle name="Comma 2 3 3 5" xfId="7141" xr:uid="{5EA6BF99-9365-42AF-B2BC-E4C52380F4B4}"/>
    <cellStyle name="Comma 2 3 3 5 2" xfId="20593" xr:uid="{FA7E7A81-F8EF-4F6A-BA76-6CA210DC94A7}"/>
    <cellStyle name="Comma 2 3 3 6" xfId="9958" xr:uid="{711B71D2-BCD3-4B97-B60E-83BBA5928AC6}"/>
    <cellStyle name="Comma 2 3 3 6 2" xfId="20922" xr:uid="{BAC651D2-61FE-401F-903F-B58F9BB9CAE9}"/>
    <cellStyle name="Comma 2 3 3 7" xfId="20269" xr:uid="{CE480202-2DAD-4F41-9778-7BBDB66ACE4F}"/>
    <cellStyle name="Comma 2 3 3 8" xfId="21003" xr:uid="{AE4D8BEC-485B-4697-A3B4-445715EB9EE2}"/>
    <cellStyle name="Comma 2 3 4" xfId="3620" xr:uid="{62D24E49-A094-4311-A076-67009FBA765C}"/>
    <cellStyle name="Comma 2 3 4 2" xfId="3621" xr:uid="{9459E48C-B6D6-4FC4-B360-2BE7770B4A24}"/>
    <cellStyle name="Comma 2 3 4 2 2" xfId="7147" xr:uid="{FEC23F78-65EF-4BE9-97FD-8A66B35722C8}"/>
    <cellStyle name="Comma 2 3 4 2 2 2" xfId="20599" xr:uid="{CCDD8AA6-8703-4B5A-B518-66FB44970C09}"/>
    <cellStyle name="Comma 2 3 4 2 3" xfId="9959" xr:uid="{BA4AD7F3-5706-4D8E-B74D-C596716B3DF0}"/>
    <cellStyle name="Comma 2 3 4 2 3 2" xfId="20923" xr:uid="{2EEB2D3F-42DF-4F68-B19F-8271ABA19CAB}"/>
    <cellStyle name="Comma 2 3 4 2 4" xfId="20275" xr:uid="{8EEDCE39-0A29-4A01-9D74-4F85CB369888}"/>
    <cellStyle name="Comma 2 3 4 2 5" xfId="21089" xr:uid="{5EFF2758-7C54-4172-9918-B72AEF20E849}"/>
    <cellStyle name="Comma 2 3 4 3" xfId="7146" xr:uid="{24858E29-8F7B-4C5D-9FB7-49B7C25B8B28}"/>
    <cellStyle name="Comma 2 3 4 3 2" xfId="20598" xr:uid="{99E62129-F46A-4C57-B28E-B5CB831E5240}"/>
    <cellStyle name="Comma 2 3 4 4" xfId="9960" xr:uid="{F657EBD1-BD09-4F31-A681-1B6FE656859B}"/>
    <cellStyle name="Comma 2 3 4 4 2" xfId="20924" xr:uid="{4349242F-373B-40AD-9B0C-277F51D631AE}"/>
    <cellStyle name="Comma 2 3 4 5" xfId="20274" xr:uid="{5B251DCB-1956-4824-889A-A186E2937FEB}"/>
    <cellStyle name="Comma 2 3 4 6" xfId="21006" xr:uid="{06C952A5-37D5-41DC-99E6-393E806E5D31}"/>
    <cellStyle name="Comma 2 3 5" xfId="3622" xr:uid="{85E22027-666F-4615-92B2-7435108F827B}"/>
    <cellStyle name="Comma 2 3 5 2" xfId="7148" xr:uid="{AF6472DB-CFF5-441E-A4D3-183DE16B2148}"/>
    <cellStyle name="Comma 2 3 5 2 2" xfId="20600" xr:uid="{968147CF-ABC9-4ACD-9DEE-8E9CF3AD53C4}"/>
    <cellStyle name="Comma 2 3 5 3" xfId="3495" xr:uid="{AD135937-D5C1-426D-947A-CFFB967F9FB0}"/>
    <cellStyle name="Comma 2 3 5 3 2" xfId="20198" xr:uid="{9777847F-941F-47BE-AC56-40C739A73997}"/>
    <cellStyle name="Comma 2 3 5 4" xfId="20276" xr:uid="{AA5D3C47-2116-46D3-A628-FAFECF794E75}"/>
    <cellStyle name="Comma 2 3 5 5" xfId="21007" xr:uid="{4D200F1F-D4EC-4764-BD93-0C54337B1EF1}"/>
    <cellStyle name="Comma 2 3 6" xfId="3623" xr:uid="{5852754D-7C29-4B65-9373-D5E669B2B79B}"/>
    <cellStyle name="Comma 2 3 6 2" xfId="3624" xr:uid="{D59CB35B-D379-497A-85B7-101D38C3EB7E}"/>
    <cellStyle name="Comma 2 3 6 2 2" xfId="7150" xr:uid="{877E5049-6B6C-4B79-B310-7B7E18904D78}"/>
    <cellStyle name="Comma 2 3 6 2 2 2" xfId="20602" xr:uid="{98BE3A13-F51B-4461-8268-699A007C8B9C}"/>
    <cellStyle name="Comma 2 3 6 2 3" xfId="7921" xr:uid="{B692DB19-BDCF-4D71-8DA6-7C32797DC6A7}"/>
    <cellStyle name="Comma 2 3 6 2 3 2" xfId="20848" xr:uid="{E217664E-2B64-4425-ABC3-01338DADAA34}"/>
    <cellStyle name="Comma 2 3 6 2 4" xfId="20278" xr:uid="{EF6D5D43-2571-442D-9F38-E7542A236C1A}"/>
    <cellStyle name="Comma 2 3 6 2 5" xfId="21090" xr:uid="{D9EBFFCF-9D17-4243-867C-47751DB5BD04}"/>
    <cellStyle name="Comma 2 3 6 3" xfId="7149" xr:uid="{944BB700-E09C-42F7-A833-0AF8E1C70E07}"/>
    <cellStyle name="Comma 2 3 6 3 2" xfId="20601" xr:uid="{B6EDD6AA-789F-46FD-AB6B-71BB2C32D3F1}"/>
    <cellStyle name="Comma 2 3 6 4" xfId="7922" xr:uid="{E5397E28-133A-4416-8943-020EE1FA8A14}"/>
    <cellStyle name="Comma 2 3 6 4 2" xfId="20849" xr:uid="{8D4C8D9D-1B71-4591-BBD2-2F98EA58993C}"/>
    <cellStyle name="Comma 2 3 6 5" xfId="20277" xr:uid="{6D15B682-B99F-43C4-A3F0-C4F388730E22}"/>
    <cellStyle name="Comma 2 3 6 6" xfId="21059" xr:uid="{987189E7-33E5-47E0-BCA0-A20499790324}"/>
    <cellStyle name="Comma 2 3 7" xfId="3625" xr:uid="{4C372598-FA95-4E64-9107-214260A2E1EB}"/>
    <cellStyle name="Comma 2 3 8" xfId="6675" xr:uid="{B31CA49F-1924-43DB-966A-4FF161030869}"/>
    <cellStyle name="Comma 2 3 8 2" xfId="7924" xr:uid="{F0668E92-1492-4635-AD4F-D1E4AD36F1C3}"/>
    <cellStyle name="Comma 2 3 8 2 2" xfId="20851" xr:uid="{CC3A717E-874A-4706-AC7E-9011072B9A62}"/>
    <cellStyle name="Comma 2 3 8 3" xfId="7925" xr:uid="{A12063E0-81BB-4B9B-A6DF-D043F7651F77}"/>
    <cellStyle name="Comma 2 3 8 3 2" xfId="20852" xr:uid="{B4EF7E63-DAEB-4FCA-A6E0-9408DC0502F0}"/>
    <cellStyle name="Comma 2 3 8 4" xfId="7923" xr:uid="{B196B901-F515-4FA9-825C-C0054B9438DD}"/>
    <cellStyle name="Comma 2 3 8 4 2" xfId="20850" xr:uid="{D01A89DD-595D-4658-8BA9-C70C05EE25DC}"/>
    <cellStyle name="Comma 2 3 9" xfId="20999" xr:uid="{FB458112-5541-4556-80C9-E616FBA12E58}"/>
    <cellStyle name="Comma 2 4" xfId="142" xr:uid="{00000000-0005-0000-0000-00008F000000}"/>
    <cellStyle name="Comma 2 4 10" xfId="892" xr:uid="{2668C2BD-5AE7-4A1E-9B9F-2FAC80905CF2}"/>
    <cellStyle name="Comma 2 4 2" xfId="143" xr:uid="{00000000-0005-0000-0000-000090000000}"/>
    <cellStyle name="Comma 2 4 2 2" xfId="6678" xr:uid="{FF0E6886-64EC-41FC-BF38-91C9F709866B}"/>
    <cellStyle name="Comma 2 4 2 2 2" xfId="10066" xr:uid="{169F7314-3461-4550-B2A0-B6EDDD5E2C96}"/>
    <cellStyle name="Comma 2 4 2 2 2 2" xfId="20932" xr:uid="{025F3EC7-9C23-45D2-9561-331A4D7BFCFE}"/>
    <cellStyle name="Comma 2 4 2 2 3" xfId="7927" xr:uid="{D8872316-E4F3-4BBA-A0C4-7DCE330E6A01}"/>
    <cellStyle name="Comma 2 4 2 2 4" xfId="7926" xr:uid="{105F9BD1-7AB6-4634-A15C-B6A69343799A}"/>
    <cellStyle name="Comma 2 4 2 2 4 2" xfId="20853" xr:uid="{5B300C51-94C2-4E86-B910-06D42C28CFA2}"/>
    <cellStyle name="Comma 2 4 2 3" xfId="7151" xr:uid="{0A5D6051-170A-4BF3-8DA8-A8BDB8180C71}"/>
    <cellStyle name="Comma 2 4 2 3 2" xfId="20603" xr:uid="{B3C20309-9B09-491E-9A3E-9AA23F7897C7}"/>
    <cellStyle name="Comma 2 4 2 4" xfId="20279" xr:uid="{CCCB8181-A2B6-4CD0-BDD5-1D4FF9940C3E}"/>
    <cellStyle name="Comma 2 4 2 5" xfId="21009" xr:uid="{5DBEBB12-A523-46E4-9362-5CA87CBAC6B4}"/>
    <cellStyle name="Comma 2 4 2 6" xfId="3627" xr:uid="{9136B3A8-DA28-4FE2-A4CA-61343D96C1D1}"/>
    <cellStyle name="Comma 2 4 3" xfId="144" xr:uid="{00000000-0005-0000-0000-000091000000}"/>
    <cellStyle name="Comma 2 4 3 2" xfId="7152" xr:uid="{6FF65F06-C946-4D2B-BFEF-BA85546790D1}"/>
    <cellStyle name="Comma 2 4 3 2 2" xfId="9961" xr:uid="{D1E8B509-2489-49F4-8758-0A5DB3C3A34B}"/>
    <cellStyle name="Comma 2 4 3 2 2 2" xfId="20925" xr:uid="{00BFFD6F-EC9A-4E60-8719-73D9F430684C}"/>
    <cellStyle name="Comma 2 4 3 2 3" xfId="7928" xr:uid="{46BC8ECF-6F78-4FE7-BA88-E5C27A57DA00}"/>
    <cellStyle name="Comma 2 4 3 2 3 2" xfId="20854" xr:uid="{16E9DF7A-3F91-4C85-89D4-6E5E31C377BF}"/>
    <cellStyle name="Comma 2 4 3 2 4" xfId="20604" xr:uid="{1C022F30-0D21-406B-A2CE-2843A3F2DFDF}"/>
    <cellStyle name="Comma 2 4 3 2 5" xfId="22192" xr:uid="{EFA8B975-B0D0-4016-B464-C573C58BBA15}"/>
    <cellStyle name="Comma 2 4 3 3" xfId="20280" xr:uid="{87B5BFCF-C7DB-4E8B-BA9C-CF30FB30C2E9}"/>
    <cellStyle name="Comma 2 4 3 4" xfId="21010" xr:uid="{0E0B7B2F-299A-499E-800D-69A5B80D92FD}"/>
    <cellStyle name="Comma 2 4 3 5" xfId="3628" xr:uid="{3DEACB3D-427F-4444-AAEC-B3DE80285CDB}"/>
    <cellStyle name="Comma 2 4 4" xfId="3629" xr:uid="{0A6EA8C6-9D54-43B8-AEE4-F7FA865819AD}"/>
    <cellStyle name="Comma 2 4 4 2" xfId="3630" xr:uid="{439B6142-7C41-48B9-BD84-10E6B20F6E8C}"/>
    <cellStyle name="Comma 2 4 4 2 2" xfId="7154" xr:uid="{6393557A-6857-44DF-8103-2D0065F50AB7}"/>
    <cellStyle name="Comma 2 4 4 2 2 2" xfId="20606" xr:uid="{2677A396-E86C-4ADD-99C8-01B98E9DED18}"/>
    <cellStyle name="Comma 2 4 4 2 3" xfId="7929" xr:uid="{0A991802-4CE4-42C6-B29F-8EF4AE21D5C2}"/>
    <cellStyle name="Comma 2 4 4 2 3 2" xfId="20855" xr:uid="{51C73A1B-9EE7-4984-99C1-675681E5A482}"/>
    <cellStyle name="Comma 2 4 4 2 4" xfId="20282" xr:uid="{D7C7601D-B45D-41E5-AF3A-438475DB95B2}"/>
    <cellStyle name="Comma 2 4 4 2 5" xfId="21092" xr:uid="{00AEAAC5-07BE-488E-B9E8-92137A7032C3}"/>
    <cellStyle name="Comma 2 4 4 3" xfId="3631" xr:uid="{16A3D43F-73C8-4683-AF08-2CA7FA39462E}"/>
    <cellStyle name="Comma 2 4 4 3 2" xfId="7155" xr:uid="{4E482241-7B67-4C66-BB16-D8CBD07C5C13}"/>
    <cellStyle name="Comma 2 4 4 3 2 2" xfId="20607" xr:uid="{1EBC39ED-CBCF-49B2-A06F-A0AED32B05CF}"/>
    <cellStyle name="Comma 2 4 4 3 3" xfId="7930" xr:uid="{333F34CF-7BDD-434D-99BE-88BE0D55C379}"/>
    <cellStyle name="Comma 2 4 4 3 3 2" xfId="20856" xr:uid="{517B440B-FE7B-41CA-8EF3-1E10C4DBFB4D}"/>
    <cellStyle name="Comma 2 4 4 3 4" xfId="20283" xr:uid="{01FF4CBA-95E4-4110-A1B1-F4BEEE0A28EF}"/>
    <cellStyle name="Comma 2 4 4 3 5" xfId="21093" xr:uid="{10A63515-E632-45FD-A93E-0AEF6E67079E}"/>
    <cellStyle name="Comma 2 4 4 4" xfId="3632" xr:uid="{E71B089C-8D8D-4051-8EB7-12EEB5996C4A}"/>
    <cellStyle name="Comma 2 4 4 4 2" xfId="7156" xr:uid="{4BADAD5D-55C7-4C33-955F-10ACD787ADEF}"/>
    <cellStyle name="Comma 2 4 4 4 2 2" xfId="20608" xr:uid="{5244833F-ADFA-40DC-A1A5-E67FC39CFF25}"/>
    <cellStyle name="Comma 2 4 4 4 3" xfId="3493" xr:uid="{C234A556-9E6D-432E-928E-90F3F918748A}"/>
    <cellStyle name="Comma 2 4 4 4 3 2" xfId="20196" xr:uid="{01A1DBDC-E980-48C1-92F9-3B2AAF59C64D}"/>
    <cellStyle name="Comma 2 4 4 4 4" xfId="20284" xr:uid="{E90C6492-367E-4C50-A1E0-959A0815FE88}"/>
    <cellStyle name="Comma 2 4 4 4 5" xfId="21091" xr:uid="{BCF4BCF7-C9B9-413A-B45E-863BC7D2D4B4}"/>
    <cellStyle name="Comma 2 4 4 5" xfId="7153" xr:uid="{8CAABA78-7668-4BD0-8053-B06982D2AADF}"/>
    <cellStyle name="Comma 2 4 4 5 2" xfId="20605" xr:uid="{619451E1-6E79-43F9-BBA3-706B902BE676}"/>
    <cellStyle name="Comma 2 4 4 6" xfId="9962" xr:uid="{36714F60-F0B5-4BA5-BF25-F951EC82AC0E}"/>
    <cellStyle name="Comma 2 4 4 6 2" xfId="20926" xr:uid="{E83C3348-BDA5-432F-8509-59A600301D09}"/>
    <cellStyle name="Comma 2 4 4 7" xfId="20281" xr:uid="{FC4F1594-C279-4266-B835-2F9AFAD75010}"/>
    <cellStyle name="Comma 2 4 4 8" xfId="21062" xr:uid="{68BF506B-5353-4294-BFFF-D93A192A0202}"/>
    <cellStyle name="Comma 2 4 5" xfId="3633" xr:uid="{B6326BA7-9911-430D-9B92-4C076D671AFD}"/>
    <cellStyle name="Comma 2 4 5 2" xfId="7157" xr:uid="{52506325-3110-4DF1-88CF-E3A342B75034}"/>
    <cellStyle name="Comma 2 4 5 2 2" xfId="20609" xr:uid="{79E61275-13E5-4235-A28B-25EA5F9B0D7E}"/>
    <cellStyle name="Comma 2 4 5 3" xfId="7931" xr:uid="{381A6356-3394-46B1-9D6D-A99C25265C23}"/>
    <cellStyle name="Comma 2 4 5 3 2" xfId="20857" xr:uid="{707DD012-50A9-4C5E-A9B3-F3FE3AFCCAAE}"/>
    <cellStyle name="Comma 2 4 5 4" xfId="20285" xr:uid="{D197F02C-609F-4EB0-9683-A628C4E36F00}"/>
    <cellStyle name="Comma 2 4 5 5" xfId="21094" xr:uid="{07F629B4-4866-4D4E-85BE-2CF94393C300}"/>
    <cellStyle name="Comma 2 4 6" xfId="3634" xr:uid="{6F408BD6-9E9F-4216-8454-28FBAAC4BB62}"/>
    <cellStyle name="Comma 2 4 6 2" xfId="22193" xr:uid="{71A9A6CB-A028-4B2A-BC1F-4C4102AAE5AD}"/>
    <cellStyle name="Comma 2 4 6 2 2" xfId="39512" xr:uid="{72A57F86-B3CC-4E91-AFB7-88AAB25D346D}"/>
    <cellStyle name="Comma 2 4 7" xfId="3635" xr:uid="{66126D79-478C-46D1-8E00-8C2D4CDBFCB6}"/>
    <cellStyle name="Comma 2 4 7 2" xfId="7158" xr:uid="{411A8558-13C0-4CF2-9F00-84B05004BF20}"/>
    <cellStyle name="Comma 2 4 7 2 2" xfId="20610" xr:uid="{9EEFB6FE-5FD0-4A70-8434-2A12FACBA466}"/>
    <cellStyle name="Comma 2 4 7 3" xfId="20286" xr:uid="{3737C89A-D912-4816-9665-75CC8816371C}"/>
    <cellStyle name="Comma 2 4 8" xfId="6677" xr:uid="{BB815412-11F4-4059-8294-CC6BE2F30D4A}"/>
    <cellStyle name="Comma 2 4 8 2" xfId="10067" xr:uid="{AF65FDCA-4466-4399-99BC-DA64A73F61D1}"/>
    <cellStyle name="Comma 2 4 8 2 2" xfId="20933" xr:uid="{74DC183B-6E87-4705-B4C6-21789A1BD5CC}"/>
    <cellStyle name="Comma 2 4 9" xfId="21008" xr:uid="{FB67AC71-48D3-4D0E-AE09-9265167F528B}"/>
    <cellStyle name="Comma 2 5" xfId="893" xr:uid="{575A0E5E-4111-410D-96CB-91E5E51C2EEC}"/>
    <cellStyle name="Comma 2 5 2" xfId="3637" xr:uid="{34B76276-13B7-4845-872D-F9AD8AA62CD2}"/>
    <cellStyle name="Comma 2 5 2 2" xfId="7159" xr:uid="{51526D9D-54D8-4179-A5D5-84DA2E3BFD1B}"/>
    <cellStyle name="Comma 2 5 2 2 2" xfId="20611" xr:uid="{BE740FDF-66AE-4178-932D-59C9C2F192D0}"/>
    <cellStyle name="Comma 2 5 2 3" xfId="3492" xr:uid="{D640587E-0D75-49D4-A0D1-B77B140678F3}"/>
    <cellStyle name="Comma 2 5 2 3 2" xfId="20195" xr:uid="{258CF3B7-56E0-4794-936D-0F8F7CDBBF55}"/>
    <cellStyle name="Comma 2 5 2 4" xfId="20287" xr:uid="{014CA107-68CA-41B2-AB30-94389CEDBE60}"/>
    <cellStyle name="Comma 2 5 2 5" xfId="21012" xr:uid="{A833121B-2A3F-426D-82F3-E96951BC81F6}"/>
    <cellStyle name="Comma 2 5 3" xfId="3638" xr:uid="{4D5FE15A-75D4-4205-A52A-49C0D1963CD1}"/>
    <cellStyle name="Comma 2 5 3 2" xfId="7160" xr:uid="{BF3DF0D4-5842-4A54-8F24-D4C76B629F54}"/>
    <cellStyle name="Comma 2 5 3 2 2" xfId="20612" xr:uid="{B295E14D-BFE8-4A44-AFCB-9DF69EAE224F}"/>
    <cellStyle name="Comma 2 5 3 3" xfId="7932" xr:uid="{6B18EDBD-0035-487F-8BD9-672DF77EEA16}"/>
    <cellStyle name="Comma 2 5 3 3 2" xfId="20858" xr:uid="{BBEC5B1B-4B63-480D-A5DD-ED4500A010A5}"/>
    <cellStyle name="Comma 2 5 3 4" xfId="20288" xr:uid="{1C422BA5-AAC4-47E2-B018-A6CA14557C74}"/>
    <cellStyle name="Comma 2 5 3 5" xfId="21013" xr:uid="{7829BF40-A6B7-4F0F-9291-404C2A5B5681}"/>
    <cellStyle name="Comma 2 5 4" xfId="3639" xr:uid="{C0139277-C369-4C3D-8B1F-512804C34FBD}"/>
    <cellStyle name="Comma 2 5 4 2" xfId="3640" xr:uid="{00DD1543-3902-48F7-BFE8-B5887ACA8090}"/>
    <cellStyle name="Comma 2 5 4 2 2" xfId="7162" xr:uid="{A5AE1895-C9B9-42AF-BAF1-A275D1A3C153}"/>
    <cellStyle name="Comma 2 5 4 2 2 2" xfId="20614" xr:uid="{0BCFF692-8BB1-4DB1-B096-0BE680B62609}"/>
    <cellStyle name="Comma 2 5 4 2 3" xfId="10069" xr:uid="{DBB5652B-63B9-4B2F-AD2B-A770DD58AA0C}"/>
    <cellStyle name="Comma 2 5 4 2 3 2" xfId="20935" xr:uid="{721F65E5-73E0-4E41-807B-367915D5A729}"/>
    <cellStyle name="Comma 2 5 4 2 4" xfId="20290" xr:uid="{AE99845F-30DF-4629-833C-68F27FC439DB}"/>
    <cellStyle name="Comma 2 5 4 2 5" xfId="21095" xr:uid="{6C36BB73-BBD3-4DEC-9A75-0D0BDC975E25}"/>
    <cellStyle name="Comma 2 5 4 3" xfId="7161" xr:uid="{72A469F7-CF75-4718-B64D-B3D654F9B9E4}"/>
    <cellStyle name="Comma 2 5 4 3 2" xfId="20613" xr:uid="{88F7502E-44B6-44B4-A744-331B88E640EC}"/>
    <cellStyle name="Comma 2 5 4 4" xfId="10068" xr:uid="{D466F319-612D-441D-A5C0-B82F37601E70}"/>
    <cellStyle name="Comma 2 5 4 4 2" xfId="20934" xr:uid="{BCAE9BB4-F9DC-4D77-AFDE-AAFBAB8770F6}"/>
    <cellStyle name="Comma 2 5 4 5" xfId="20289" xr:uid="{F3B6A8CE-5238-4A13-9E5A-A6ACE81E420F}"/>
    <cellStyle name="Comma 2 5 4 6" xfId="21063" xr:uid="{CE82053B-1EBF-4863-96B7-9217ABF2F268}"/>
    <cellStyle name="Comma 2 5 5" xfId="3641" xr:uid="{65E938FF-1D0E-4E0D-8444-304B277FDBEF}"/>
    <cellStyle name="Comma 2 5 6" xfId="3642" xr:uid="{19771B8C-94D1-4443-A7DA-5D41370315D5}"/>
    <cellStyle name="Comma 2 5 6 2" xfId="7163" xr:uid="{B12F87EF-8134-4536-948F-D02A812D7A93}"/>
    <cellStyle name="Comma 2 5 6 2 2" xfId="20615" xr:uid="{11369AD7-5A4D-4D12-9D1A-89EB4D8C33FD}"/>
    <cellStyle name="Comma 2 5 6 3" xfId="20291" xr:uid="{B858FC62-4B7F-4824-94FD-A3E7EF2170DA}"/>
    <cellStyle name="Comma 2 5 7" xfId="6679" xr:uid="{422DD392-5DE5-431C-9EFA-FD74968B2903}"/>
    <cellStyle name="Comma 2 5 7 2" xfId="7933" xr:uid="{75D08D1C-1192-4DAC-9C13-79A478D9CA3B}"/>
    <cellStyle name="Comma 2 5 7 2 2" xfId="20859" xr:uid="{09E0967C-B43D-4094-8E6D-8E8D55EDF334}"/>
    <cellStyle name="Comma 2 5 8" xfId="21011" xr:uid="{5B713F59-EE4E-4150-B8D5-FBB21E5E9E69}"/>
    <cellStyle name="Comma 2 6" xfId="894" xr:uid="{8BD8A462-482D-4AD1-91AD-3F11C19310F6}"/>
    <cellStyle name="Comma 2 6 2" xfId="3644" xr:uid="{F9ACD24C-A912-4D5D-B22B-92D99DD9895B}"/>
    <cellStyle name="Comma 2 6 2 2" xfId="3645" xr:uid="{184E908D-1A4D-4B7E-BF50-D37CE1734121}"/>
    <cellStyle name="Comma 2 6 2 2 2" xfId="7165" xr:uid="{CEFCED9B-3DEB-463E-939B-5DE29804F5E2}"/>
    <cellStyle name="Comma 2 6 2 2 2 2" xfId="20617" xr:uid="{F469A064-5D54-4406-A76C-703DFDD631C5}"/>
    <cellStyle name="Comma 2 6 2 2 3" xfId="10070" xr:uid="{98A62814-80BA-4D4B-B00B-F3C486F7FB38}"/>
    <cellStyle name="Comma 2 6 2 2 3 2" xfId="20936" xr:uid="{B7219DEB-137E-4464-86C3-7E1DF60D89DD}"/>
    <cellStyle name="Comma 2 6 2 2 4" xfId="20293" xr:uid="{4ECE09B5-1A6A-49D9-B9E6-106216030763}"/>
    <cellStyle name="Comma 2 6 2 2 5" xfId="21096" xr:uid="{0617DE62-913A-46B1-A45D-CA4A12F57AEE}"/>
    <cellStyle name="Comma 2 6 2 3" xfId="7164" xr:uid="{93672B35-0ADF-437F-B157-1750636BF570}"/>
    <cellStyle name="Comma 2 6 2 3 2" xfId="20616" xr:uid="{F316CE93-AB29-46BF-BAF1-FF09DAFD1A38}"/>
    <cellStyle name="Comma 2 6 2 4" xfId="7934" xr:uid="{53100C81-8BCB-4FF3-956D-582141D85531}"/>
    <cellStyle name="Comma 2 6 2 4 2" xfId="20860" xr:uid="{C557B511-2A56-4675-8AFE-4528805C84CF}"/>
    <cellStyle name="Comma 2 6 2 5" xfId="20292" xr:uid="{63A0ABEF-AFE2-4097-A16C-7CC31DA6148B}"/>
    <cellStyle name="Comma 2 6 2 6" xfId="21064" xr:uid="{2BF3F174-B157-4C27-9DDF-6F787583F5C6}"/>
    <cellStyle name="Comma 2 6 3" xfId="3646" xr:uid="{7FF72BF5-65C1-432B-B8AA-162E7BB54A54}"/>
    <cellStyle name="Comma 2 6 4" xfId="3647" xr:uid="{456571B2-8B4F-44AD-B262-21F1D53654DB}"/>
    <cellStyle name="Comma 2 6 4 2" xfId="7166" xr:uid="{C07C5B8A-5523-46FE-9E57-0CEA9C6152A7}"/>
    <cellStyle name="Comma 2 6 4 2 2" xfId="20618" xr:uid="{6591C8EE-DFC3-4F34-B11B-19CECB60294E}"/>
    <cellStyle name="Comma 2 6 4 3" xfId="20294" xr:uid="{5E34BE8A-9B5D-46A1-B8E4-11E36B4C2D2F}"/>
    <cellStyle name="Comma 2 6 5" xfId="6680" xr:uid="{8864CC05-2252-40A7-8C73-20D0154D91F6}"/>
    <cellStyle name="Comma 2 6 5 2" xfId="7935" xr:uid="{C5B1B55D-222B-45DF-B22D-28A073431FC0}"/>
    <cellStyle name="Comma 2 6 5 2 2" xfId="20861" xr:uid="{6000FC3E-5AB7-4179-BDDB-5E3EE465E938}"/>
    <cellStyle name="Comma 2 6 6" xfId="21014" xr:uid="{ED1BEDBF-DD7C-466E-BFEF-EC4981ECA9B9}"/>
    <cellStyle name="Comma 2 7" xfId="895" xr:uid="{6D392E21-75E6-4C28-A7B9-80B3B24C9DAE}"/>
    <cellStyle name="Comma 2 7 2" xfId="3649" xr:uid="{C95ED0C5-39F8-4114-90C6-3466E9F72A57}"/>
    <cellStyle name="Comma 2 7 2 2" xfId="3650" xr:uid="{B3BB1AF5-9906-46BB-9AB7-0A9DB9DAE2AA}"/>
    <cellStyle name="Comma 2 7 2 2 2" xfId="7168" xr:uid="{9B1CE61A-CF78-4006-A25F-C83B69A5BF5D}"/>
    <cellStyle name="Comma 2 7 2 2 2 2" xfId="20620" xr:uid="{4CE55A24-09EC-4452-B13F-9B2C8E1592EC}"/>
    <cellStyle name="Comma 2 7 2 2 3" xfId="10071" xr:uid="{B8DA1E91-124E-4D60-8E26-7AD5F0AD0C4A}"/>
    <cellStyle name="Comma 2 7 2 2 3 2" xfId="20937" xr:uid="{744F9D62-D451-42B5-B10F-87FE73E14611}"/>
    <cellStyle name="Comma 2 7 2 2 4" xfId="20296" xr:uid="{F81D693E-D725-45CC-94C0-3DF8A7099537}"/>
    <cellStyle name="Comma 2 7 2 2 5" xfId="21097" xr:uid="{0FB2FD6E-8D97-4EFB-9EE3-A4542439399C}"/>
    <cellStyle name="Comma 2 7 2 3" xfId="7167" xr:uid="{69AC21AA-9469-4141-98CA-C57B3F657868}"/>
    <cellStyle name="Comma 2 7 2 3 2" xfId="20619" xr:uid="{7E0A56A0-D366-491E-BA36-063EFD9B0B14}"/>
    <cellStyle name="Comma 2 7 2 4" xfId="7936" xr:uid="{E34323EE-B8AE-4D55-90A6-08FBC9E6992E}"/>
    <cellStyle name="Comma 2 7 2 4 2" xfId="20862" xr:uid="{5953B599-3B4E-4ED8-9874-9C1A75F3B0B6}"/>
    <cellStyle name="Comma 2 7 2 5" xfId="20295" xr:uid="{D189D0DA-A495-46D5-A302-FAEF1201625D}"/>
    <cellStyle name="Comma 2 7 2 6" xfId="21065" xr:uid="{73D9236C-7B25-40C5-9805-202B4854BA10}"/>
    <cellStyle name="Comma 2 7 3" xfId="3651" xr:uid="{23CB15E1-643E-481A-B275-F0B61AA4A821}"/>
    <cellStyle name="Comma 2 7 4" xfId="3652" xr:uid="{1B210809-8AE0-4620-9FA7-2770F40C8D02}"/>
    <cellStyle name="Comma 2 7 4 2" xfId="7169" xr:uid="{FF125C4D-CA7F-4D8B-A042-E0261EEB0D06}"/>
    <cellStyle name="Comma 2 7 4 2 2" xfId="20621" xr:uid="{6C79BB36-2B63-44F2-8A03-7BDD2628202A}"/>
    <cellStyle name="Comma 2 7 4 3" xfId="20297" xr:uid="{9898E130-53B8-4A63-B580-F370301F0719}"/>
    <cellStyle name="Comma 2 7 5" xfId="7937" xr:uid="{3B4A6A98-560B-4066-9315-AF0291A24D26}"/>
    <cellStyle name="Comma 2 7 5 2" xfId="20863" xr:uid="{9F87FFE5-9A42-4DF9-9A89-E5ED1E3B7903}"/>
    <cellStyle name="Comma 2 7 6" xfId="21015" xr:uid="{B5273398-B51F-43E8-BF8F-1AB85F6FE44D}"/>
    <cellStyle name="Comma 2 8" xfId="896" xr:uid="{4DE2EF1B-4DEC-454E-A87B-AF35F5F1F8D2}"/>
    <cellStyle name="Comma 2 8 2" xfId="3654" xr:uid="{DA051428-01C3-47F4-9277-175B1A807951}"/>
    <cellStyle name="Comma 2 8 2 2" xfId="7170" xr:uid="{31C9A005-FF43-499D-8811-FCF57C340933}"/>
    <cellStyle name="Comma 2 8 2 2 2" xfId="20622" xr:uid="{FE8EE491-2CFC-4105-A7B2-4B01B3341006}"/>
    <cellStyle name="Comma 2 8 2 3" xfId="5020" xr:uid="{7AF1482A-7A3E-4829-940B-8E6E0D55BB99}"/>
    <cellStyle name="Comma 2 8 2 3 2" xfId="20365" xr:uid="{D3D4BCA6-01F1-4255-B86C-0CC5A68F462E}"/>
    <cellStyle name="Comma 2 8 2 4" xfId="20298" xr:uid="{15EE6F2F-23C3-4D8D-94AB-05E38D963BD6}"/>
    <cellStyle name="Comma 2 8 2 5" xfId="21099" xr:uid="{F6195124-E094-4855-8C44-37DE835546AA}"/>
    <cellStyle name="Comma 2 8 3" xfId="3655" xr:uid="{3EAB65F0-3E26-4AF8-83A8-5D61CDE6C2AB}"/>
    <cellStyle name="Comma 2 8 3 2" xfId="7171" xr:uid="{CDEB21F6-844C-461F-BE8C-EEE256B8DFB3}"/>
    <cellStyle name="Comma 2 8 3 2 2" xfId="20623" xr:uid="{E32539D3-0205-49BD-AAE8-3ADB09F77B0F}"/>
    <cellStyle name="Comma 2 8 3 3" xfId="7938" xr:uid="{26B4FD45-7C36-48AF-A8B9-D954541442DF}"/>
    <cellStyle name="Comma 2 8 3 3 2" xfId="20864" xr:uid="{63BCB615-F47E-4C4B-BDE3-91E0D19BFFD9}"/>
    <cellStyle name="Comma 2 8 3 4" xfId="20299" xr:uid="{D63245FC-2F32-4E88-AA1B-033628B81896}"/>
    <cellStyle name="Comma 2 8 3 5" xfId="21100" xr:uid="{B9A9F4CB-905B-4590-9098-6FD4195F8179}"/>
    <cellStyle name="Comma 2 8 4" xfId="3656" xr:uid="{516AEE97-8D9F-4CFA-B24F-81BE269C83D0}"/>
    <cellStyle name="Comma 2 8 4 2" xfId="7172" xr:uid="{54795EC1-ABC8-4119-ADCA-9B54C9694FE7}"/>
    <cellStyle name="Comma 2 8 4 2 2" xfId="20624" xr:uid="{B2815341-6E51-4682-A62E-E4EF1F8CCA7C}"/>
    <cellStyle name="Comma 2 8 4 2 3" xfId="22194" xr:uid="{13076DF9-EA7B-4D51-9A7F-064C2F06BF94}"/>
    <cellStyle name="Comma 2 8 4 3" xfId="7939" xr:uid="{C67A7F72-5B8C-4D34-BFE2-3BE9AC74B6B1}"/>
    <cellStyle name="Comma 2 8 4 3 2" xfId="20865" xr:uid="{6BBB0583-C86D-4623-BCA2-47A1A77E82D8}"/>
    <cellStyle name="Comma 2 8 4 4" xfId="20300" xr:uid="{3E6CA4A0-571D-47EB-B43D-EA86E5B41679}"/>
    <cellStyle name="Comma 2 8 4 5" xfId="21098" xr:uid="{43F69E6C-308F-4922-B191-E9076AEAB77E}"/>
    <cellStyle name="Comma 2 8 5" xfId="3657" xr:uid="{C7E13775-0EA6-40C0-A5D0-F8361BA7AED3}"/>
    <cellStyle name="Comma 2 8 6" xfId="3658" xr:uid="{95FC4D95-D5AA-4C36-92A0-58548C525363}"/>
    <cellStyle name="Comma 2 8 6 2" xfId="7173" xr:uid="{6AEB5F9C-B254-47CC-9075-C9819EED51BD}"/>
    <cellStyle name="Comma 2 8 6 2 2" xfId="20625" xr:uid="{BCE01D2A-1211-4B3D-852B-1BD2D25F01ED}"/>
    <cellStyle name="Comma 2 8 6 3" xfId="20301" xr:uid="{D4D05B6E-EAB9-4FB5-9D5F-C70075935C1A}"/>
    <cellStyle name="Comma 2 8 7" xfId="10072" xr:uid="{B8D73F1B-3BDC-4F26-A0BE-A4D7AB48D255}"/>
    <cellStyle name="Comma 2 8 7 2" xfId="20938" xr:uid="{639C6A26-1F9F-4CD7-BC66-B6F07C91E10E}"/>
    <cellStyle name="Comma 2 8 8" xfId="21056" xr:uid="{7283851B-73A3-4D31-AE70-656AF1217C0C}"/>
    <cellStyle name="Comma 2 9" xfId="897" xr:uid="{D5446DAA-A49D-4042-ACF3-0EC1131D9D8E}"/>
    <cellStyle name="Comma 2 9 2" xfId="3660" xr:uid="{CC92E818-6DCE-4FFD-B78F-01599AD16422}"/>
    <cellStyle name="Comma 2 9 2 2" xfId="22196" xr:uid="{3CC2AE5E-FF88-4369-B929-2EA57BFCF1A1}"/>
    <cellStyle name="Comma 2 9 2 2 2" xfId="39514" xr:uid="{2F67A9A3-050C-4A5E-BB17-58E78A8F43B4}"/>
    <cellStyle name="Comma 2 9 3" xfId="3661" xr:uid="{73B84D81-8447-428C-9822-F7D8B3809497}"/>
    <cellStyle name="Comma 2 9 3 2" xfId="7174" xr:uid="{9E36920B-3BA7-4FA0-B9DB-ADCC5567227A}"/>
    <cellStyle name="Comma 2 9 3 2 2" xfId="20626" xr:uid="{39F5DEC7-B6D4-40A2-ACF0-1E35AF0DA8E6}"/>
    <cellStyle name="Comma 2 9 3 3" xfId="20302" xr:uid="{FC72EB3A-5104-4442-850B-E343F8732740}"/>
    <cellStyle name="Comma 2 9 3 4" xfId="22197" xr:uid="{41E5470F-814A-4BAA-ACC0-FFF4AED8DF56}"/>
    <cellStyle name="Comma 2 9 4" xfId="7940" xr:uid="{35248C8E-6E54-4819-9B8C-D89BCCB6058A}"/>
    <cellStyle name="Comma 2 9 4 2" xfId="20866" xr:uid="{3F646B60-FE5E-49C2-9674-3C6408F9FA59}"/>
    <cellStyle name="Comma 2 9 4 2 2" xfId="39513" xr:uid="{F88244ED-8213-4A7A-8391-C3BF787E418C}"/>
    <cellStyle name="Comma 2 9 4 3" xfId="22195" xr:uid="{CB52F5A5-A29C-4664-9B69-8289AD9462D4}"/>
    <cellStyle name="Comma 2 9 5" xfId="21101" xr:uid="{2E2E2D3C-27A1-4425-9312-B60A376DCBBB}"/>
    <cellStyle name="Comma 2_PrimaryEnergyPrices_TIMES" xfId="7941" xr:uid="{E9552332-CB84-48D8-9DE6-C4F69D68089D}"/>
    <cellStyle name="Comma 20" xfId="10074" xr:uid="{386018C9-DECC-4D3E-86E5-9D6BF863E2AB}"/>
    <cellStyle name="Comma 20 2" xfId="10073" xr:uid="{B780258A-A04C-403A-B9B6-2BD2E978D717}"/>
    <cellStyle name="Comma 20 2 2" xfId="20939" xr:uid="{278508BE-C246-44A1-B1EE-FC895AE207EB}"/>
    <cellStyle name="Comma 20 3" xfId="20940" xr:uid="{38ADCA55-769E-4A54-A266-FEE9E2B9000D}"/>
    <cellStyle name="Comma 21" xfId="5017" xr:uid="{28F4AD88-3588-4205-B9E0-28CD612E6B66}"/>
    <cellStyle name="Comma 21 2" xfId="7942" xr:uid="{8C110455-DD86-4ED8-998A-32107A8F3030}"/>
    <cellStyle name="Comma 21 2 2" xfId="20867" xr:uid="{D42E9B31-E841-4F53-94E4-14C7C1888EAB}"/>
    <cellStyle name="Comma 21 3" xfId="20364" xr:uid="{3DDFEF25-0662-4AC7-834B-21FA2FD8D7EC}"/>
    <cellStyle name="Comma 21 4" xfId="39488" xr:uid="{9C003A4C-6501-470E-9D15-1D9F1FC77104}"/>
    <cellStyle name="Comma 21 5" xfId="39498" xr:uid="{9ECA65AD-2EA8-4FF5-80D6-026A1ED9458B}"/>
    <cellStyle name="Comma 22" xfId="5014" xr:uid="{A62AD62B-7A88-4876-9135-A848455497F9}"/>
    <cellStyle name="Comma 22 2" xfId="5016" xr:uid="{3FF9B8EF-2B30-4E3C-A295-E3B03CDF7BAF}"/>
    <cellStyle name="Comma 22 2 2" xfId="20363" xr:uid="{EF425E4E-A6DA-4157-B8CF-F0314CC8C496}"/>
    <cellStyle name="Comma 22 3" xfId="20362" xr:uid="{F10A1CDE-8308-4DF3-B6A6-2830199B07E5}"/>
    <cellStyle name="Comma 23" xfId="7943" xr:uid="{2C4AB944-FD7E-405A-BD09-1385EF1FBF2D}"/>
    <cellStyle name="Comma 23 2" xfId="10076" xr:uid="{3424A2D2-804E-45C1-822B-0BD9FCA26A27}"/>
    <cellStyle name="Comma 23 2 2" xfId="20942" xr:uid="{BD7D28A5-9D42-4A6F-A3A9-A29D55F2D311}"/>
    <cellStyle name="Comma 23 3" xfId="20868" xr:uid="{E06A8CDB-CAFA-44ED-889E-23097F42C218}"/>
    <cellStyle name="Comma 24" xfId="5012" xr:uid="{6237DAA9-33B5-4C7D-A8BD-137C44127730}"/>
    <cellStyle name="Comma 24 2" xfId="5013" xr:uid="{89C0F033-6C08-40F5-96F6-F723DB281385}"/>
    <cellStyle name="Comma 24 2 2" xfId="20361" xr:uid="{A512B625-07D4-4817-B3C5-2D08033F0E97}"/>
    <cellStyle name="Comma 24 3" xfId="20360" xr:uid="{6D5F4EDF-D5AD-4957-BD5C-62AEDD3AAACF}"/>
    <cellStyle name="Comma 25" xfId="10075" xr:uid="{4B67C459-12CC-4BA0-BB9A-3F73BA406ABD}"/>
    <cellStyle name="Comma 25 2" xfId="7944" xr:uid="{B478C950-CE42-4A7D-982B-7E642399D00E}"/>
    <cellStyle name="Comma 25 2 2" xfId="20869" xr:uid="{7563240B-0C76-4811-8243-5E633350711B}"/>
    <cellStyle name="Comma 25 3" xfId="20941" xr:uid="{4386103D-8A9D-4F36-91AD-1926A800B7C9}"/>
    <cellStyle name="Comma 26" xfId="7945" xr:uid="{B6F33621-0C72-48DC-A3B5-8E205B8E62C1}"/>
    <cellStyle name="Comma 26 2" xfId="10078" xr:uid="{C4F83AEE-FEFC-4052-827C-B0EFE7CA9F03}"/>
    <cellStyle name="Comma 26 2 2" xfId="20944" xr:uid="{CCBF3055-772B-4A88-B04B-60B2D1BF5D32}"/>
    <cellStyle name="Comma 26 3" xfId="20870" xr:uid="{3FDBC24A-DC2E-49AC-A127-19DF9C6B0D3D}"/>
    <cellStyle name="Comma 27" xfId="10077" xr:uid="{FF316882-7419-4C16-9FD1-AD5A2A1D1F0D}"/>
    <cellStyle name="Comma 27 2" xfId="20943" xr:uid="{B4B0A17C-4E18-4777-95F2-5604FC121B1B}"/>
    <cellStyle name="Comma 28" xfId="7946" xr:uid="{F9BEC730-352F-4A11-B105-00AB78FAF921}"/>
    <cellStyle name="Comma 28 2" xfId="20871" xr:uid="{594878B2-6615-4BE1-896D-7DE7CC0563D1}"/>
    <cellStyle name="Comma 29" xfId="7947" xr:uid="{D5C6358E-9DB8-4DE5-B4F5-57236B888324}"/>
    <cellStyle name="Comma 29 2" xfId="20872" xr:uid="{F4339AC5-5E38-4440-A5C4-0B5FC05875D7}"/>
    <cellStyle name="Comma 3" xfId="898" xr:uid="{34B035FA-89E5-4FCE-A54E-4358A5F42E2C}"/>
    <cellStyle name="Comma 3 10" xfId="3663" xr:uid="{97EEDA7C-7419-40D2-B066-D8FE31998009}"/>
    <cellStyle name="Comma 3 10 2" xfId="3664" xr:uid="{C0ED1041-F10D-4BBF-A08C-CFF9C098D0A5}"/>
    <cellStyle name="Comma 3 10 2 2" xfId="7177" xr:uid="{75660B12-B981-46D3-A87A-A6BC0A76B5AE}"/>
    <cellStyle name="Comma 3 10 2 2 2" xfId="20628" xr:uid="{C242F479-00D2-40BA-9EBD-5CBD532142D2}"/>
    <cellStyle name="Comma 3 10 2 3" xfId="20304" xr:uid="{6A8D13BE-764F-47A2-B2C9-1C981611AD3D}"/>
    <cellStyle name="Comma 3 10 3" xfId="7176" xr:uid="{98F1F2B4-8D4F-4C6E-8BEA-4E23C76ABCBF}"/>
    <cellStyle name="Comma 3 10 3 2" xfId="10079" xr:uid="{170A3E53-DCE0-44F0-9681-CB9284C14A8B}"/>
    <cellStyle name="Comma 3 10 3 2 2" xfId="20945" xr:uid="{3E4B05C3-D1A6-43CD-892C-2EE74BD23FC5}"/>
    <cellStyle name="Comma 3 10 4" xfId="20303" xr:uid="{04411451-9483-4A85-B52C-762E63C05500}"/>
    <cellStyle name="Comma 3 10 5" xfId="22022" xr:uid="{C920ED32-BC31-4B19-8D93-31FA179B6D9A}"/>
    <cellStyle name="Comma 3 11" xfId="3665" xr:uid="{63948CBC-14F7-4837-B255-519FADD01D6E}"/>
    <cellStyle name="Comma 3 11 2" xfId="7178" xr:uid="{660DC978-E905-4575-BD88-466040B37952}"/>
    <cellStyle name="Comma 3 11 2 2" xfId="20629" xr:uid="{BFE84F22-0356-486E-9138-1944F8EBDB96}"/>
    <cellStyle name="Comma 3 11 3" xfId="7948" xr:uid="{ECFE9CF4-935F-4219-A8B2-E08E80E5E586}"/>
    <cellStyle name="Comma 3 11 3 2" xfId="20873" xr:uid="{5A3F5C5A-2CC2-41A6-B9AE-5381C47B735F}"/>
    <cellStyle name="Comma 3 11 4" xfId="20305" xr:uid="{F6F4182C-E8DA-47CE-BE23-F5E6B42AD996}"/>
    <cellStyle name="Comma 3 11 5" xfId="22021" xr:uid="{7CEF6F7A-F5E2-4A8B-B9FD-A789ABE9877B}"/>
    <cellStyle name="Comma 3 12" xfId="3666" xr:uid="{DA77422C-4194-483D-BC4C-D9AF4CB3EC95}"/>
    <cellStyle name="Comma 3 12 2" xfId="7179" xr:uid="{2C113FC9-8F5E-40B3-9619-1079EA90B7DD}"/>
    <cellStyle name="Comma 3 13" xfId="6681" xr:uid="{94A601E9-F8F5-487A-8880-AE274BF1DAE1}"/>
    <cellStyle name="Comma 3 13 2" xfId="4999" xr:uid="{92DB58BE-D57E-4824-AC6C-9CFF74247F9D}"/>
    <cellStyle name="Comma 3 13 2 2" xfId="20353" xr:uid="{6F0FF12B-317E-49B7-9D73-D81EFEF9BE94}"/>
    <cellStyle name="Comma 3 13 3" xfId="5011" xr:uid="{0C23DD18-E590-4D45-AFF7-963D1090C1B8}"/>
    <cellStyle name="Comma 3 13 3 2" xfId="20359" xr:uid="{255B0D18-E857-4C22-A41E-11B741648C9F}"/>
    <cellStyle name="Comma 3 13 4" xfId="7949" xr:uid="{F892E094-BF83-40B3-8B47-E3B981A3551E}"/>
    <cellStyle name="Comma 3 13 4 2" xfId="20874" xr:uid="{B5CAC49E-AB45-4EBF-BFF4-C06C8A565FE9}"/>
    <cellStyle name="Comma 3 14" xfId="7175" xr:uid="{B3437372-02F4-4650-8D6D-BEA41101A778}"/>
    <cellStyle name="Comma 3 14 2" xfId="20627" xr:uid="{4FC394F0-9D76-4DD1-BD1D-1F506134D630}"/>
    <cellStyle name="Comma 3 15" xfId="19918" xr:uid="{36530C00-117B-455C-B05E-620F21C19482}"/>
    <cellStyle name="Comma 3 2" xfId="899" xr:uid="{5DD11531-F4AE-49BA-8879-0EBEDA8995D3}"/>
    <cellStyle name="Comma 3 2 2" xfId="2056" xr:uid="{A358F274-066A-45F1-BFAE-110ACC369C81}"/>
    <cellStyle name="Comma 3 2 2 2" xfId="6684" xr:uid="{6822446B-5678-4CA6-8B4B-35817008AD1F}"/>
    <cellStyle name="Comma 3 2 2 2 2" xfId="5010" xr:uid="{4EEC1544-0306-4A56-83E3-5A74B8CB2C3E}"/>
    <cellStyle name="Comma 3 2 2 2 2 2" xfId="20358" xr:uid="{D6807C1F-54AA-4D91-9903-93EA283538CE}"/>
    <cellStyle name="Comma 3 2 2 2 3" xfId="22198" xr:uid="{B4D28D06-DFE8-4349-B7A2-CDBAB8EDA320}"/>
    <cellStyle name="Comma 3 2 2 3" xfId="6683" xr:uid="{4431FF80-A901-41B4-8D67-A8D08A3D7B9A}"/>
    <cellStyle name="Comma 3 2 2 3 2" xfId="7950" xr:uid="{FA4B003C-8312-4C66-896A-EA32D83D6C43}"/>
    <cellStyle name="Comma 3 2 2 3 2 2" xfId="20875" xr:uid="{D1750677-759E-4EE0-B71B-5292CF9CFFD9}"/>
    <cellStyle name="Comma 3 2 2 4" xfId="7181" xr:uid="{320D006D-FA58-4FFE-923B-64C3DA72DA75}"/>
    <cellStyle name="Comma 3 2 2 4 2" xfId="20631" xr:uid="{518BF41D-4311-4BCE-978D-2CEDD2F31ABB}"/>
    <cellStyle name="Comma 3 2 2 5" xfId="20113" xr:uid="{DA5634D4-6B07-4B89-9E7A-A0650DAC1566}"/>
    <cellStyle name="Comma 3 2 2 6" xfId="21102" xr:uid="{EF9E7268-4993-407A-ACA0-3459D8F0AE44}"/>
    <cellStyle name="Comma 3 2 3" xfId="3668" xr:uid="{9AF47C48-1C80-432E-934C-142232F780C3}"/>
    <cellStyle name="Comma 3 2 3 2" xfId="6685" xr:uid="{714F18A9-C042-440B-A71A-2F06055B7FCB}"/>
    <cellStyle name="Comma 3 2 3 2 2" xfId="5003" xr:uid="{5E8F2358-3AD6-4758-8294-A98AAD97B99A}"/>
    <cellStyle name="Comma 3 2 3 2 2 2" xfId="20357" xr:uid="{1FC1C466-C03A-467A-8484-3939F2289291}"/>
    <cellStyle name="Comma 3 2 3 3" xfId="7182" xr:uid="{AFB68C58-E7B4-4808-B43F-EC6E3399190E}"/>
    <cellStyle name="Comma 3 2 3 3 2" xfId="20632" xr:uid="{8BBB7185-899C-45BD-9369-B0F408281771}"/>
    <cellStyle name="Comma 3 2 3 4" xfId="20306" xr:uid="{E5D35496-DD44-47AB-9C19-F9DBD1748D08}"/>
    <cellStyle name="Comma 3 2 3 5" xfId="22023" xr:uid="{6C9EBB22-A82F-43DC-BF6B-679CDAD90F28}"/>
    <cellStyle name="Comma 3 2 4" xfId="3669" xr:uid="{56E62BC4-60B6-44B2-A0B9-6EB3DA4D3372}"/>
    <cellStyle name="Comma 3 2 4 2" xfId="6686" xr:uid="{49550402-BB5D-412A-9B94-69DB7FA701AE}"/>
    <cellStyle name="Comma 3 2 4 3" xfId="7183" xr:uid="{5A0AE0A2-2968-4FA5-B309-C5367C60F22C}"/>
    <cellStyle name="Comma 3 2 5" xfId="6682" xr:uid="{C9ACE5D7-875D-4B8E-8F8F-75749F5753CF}"/>
    <cellStyle name="Comma 3 2 5 2" xfId="5001" xr:uid="{06274ACD-20CC-4260-9C6B-78C8986AB4D7}"/>
    <cellStyle name="Comma 3 2 5 2 2" xfId="20355" xr:uid="{6666080B-31D7-4AAD-9218-6B1B71D44B80}"/>
    <cellStyle name="Comma 3 2 5 3" xfId="5002" xr:uid="{A8781E42-72FA-43D7-B352-ABB571A85052}"/>
    <cellStyle name="Comma 3 2 5 3 2" xfId="20356" xr:uid="{E329C00A-4C49-4D74-9CA4-26C403D88562}"/>
    <cellStyle name="Comma 3 2 5 4" xfId="7951" xr:uid="{EE5DC630-246C-464E-BD05-0AC9D3697FEC}"/>
    <cellStyle name="Comma 3 2 5 4 2" xfId="20876" xr:uid="{527CB0C3-4160-4D2B-894F-D702EBB7FD70}"/>
    <cellStyle name="Comma 3 2 6" xfId="7180" xr:uid="{95C0B8CA-0034-42CF-B895-144F15660C65}"/>
    <cellStyle name="Comma 3 2 6 2" xfId="20630" xr:uid="{AAE6F32F-9A81-4729-8B52-69E383CC6E4D}"/>
    <cellStyle name="Comma 3 2 7" xfId="19919" xr:uid="{BFF8C449-E68C-4664-9BDD-83C6981EAE94}"/>
    <cellStyle name="Comma 3 3" xfId="900" xr:uid="{94975E13-76A5-4A85-92EF-D58C6A282662}"/>
    <cellStyle name="Comma 3 3 10" xfId="21103" xr:uid="{156B5C6F-D03F-488E-86FD-2984C0E3AFC9}"/>
    <cellStyle name="Comma 3 3 2" xfId="2057" xr:uid="{9B51143B-C976-4453-9049-6BD395643E55}"/>
    <cellStyle name="Comma 3 3 2 2" xfId="6688" xr:uid="{C46AB236-01AF-415F-A388-0522BE60846D}"/>
    <cellStyle name="Comma 3 3 2 2 2" xfId="5000" xr:uid="{19DC261B-BE27-4A74-BDDE-68D71786A166}"/>
    <cellStyle name="Comma 3 3 2 2 2 2" xfId="20354" xr:uid="{85AB0590-8A79-4191-95F5-295EE23919F5}"/>
    <cellStyle name="Comma 3 3 2 2 2 3" xfId="39515" xr:uid="{6A4DB7B8-8C8F-4A14-A01C-D23E9AA5B8BF}"/>
    <cellStyle name="Comma 3 3 2 2 3" xfId="22200" xr:uid="{41B8D535-AB08-41BB-9E87-2489F9D73696}"/>
    <cellStyle name="Comma 3 3 2 3" xfId="7185" xr:uid="{AFA1F4DC-29B5-450A-B321-9139A8DDFCFB}"/>
    <cellStyle name="Comma 3 3 2 3 2" xfId="20634" xr:uid="{5F2F1CFA-5F4A-4470-80C2-EC4074D16CAB}"/>
    <cellStyle name="Comma 3 3 2 4" xfId="20114" xr:uid="{9A0B9E28-B4A3-408B-AD88-15F9369A0100}"/>
    <cellStyle name="Comma 3 3 2 5" xfId="22024" xr:uid="{8871FF33-9FB4-4C2E-B22E-56AB0154EB1E}"/>
    <cellStyle name="Comma 3 3 3" xfId="3671" xr:uid="{F1D10D5F-B73B-4107-BF3C-ED1EE495DAEE}"/>
    <cellStyle name="Comma 3 3 3 2" xfId="7186" xr:uid="{5B157A2D-82B8-4843-A06A-AA7120A2F1FF}"/>
    <cellStyle name="Comma 3 3 3 2 2" xfId="7952" xr:uid="{26864C81-A3E4-4D00-84B4-A1BE7D50BB5D}"/>
    <cellStyle name="Comma 3 3 3 2 2 2" xfId="10082" xr:uid="{FC65AC5C-6276-4FA3-9289-C80C030A7065}"/>
    <cellStyle name="Comma 3 3 3 2 2 2 2" xfId="20948" xr:uid="{767FF0F8-A7DF-471B-B37F-63BA22EAC0A8}"/>
    <cellStyle name="Comma 3 3 3 2 2 3" xfId="20877" xr:uid="{459739B7-BA50-4F5B-8779-C8418E5F763F}"/>
    <cellStyle name="Comma 3 3 3 2 3" xfId="10081" xr:uid="{84E6B920-FE70-40B3-959A-059380863AC2}"/>
    <cellStyle name="Comma 3 3 3 2 3 2" xfId="20947" xr:uid="{FAE80695-32EA-44DE-8126-DE27A13D1965}"/>
    <cellStyle name="Comma 3 3 3 2 4" xfId="20635" xr:uid="{198CBF41-D0E1-479E-B32C-6F13316FCFB2}"/>
    <cellStyle name="Comma 3 3 3 2 5" xfId="39516" xr:uid="{29ECA0B1-98D4-4F7E-BD26-82607AABABED}"/>
    <cellStyle name="Comma 3 3 3 3" xfId="7953" xr:uid="{6206FE6D-65B4-4450-B59D-28A67C2BC94D}"/>
    <cellStyle name="Comma 3 3 3 3 2" xfId="10080" xr:uid="{ED56693D-BEB3-44C6-A19D-6B4AEF894264}"/>
    <cellStyle name="Comma 3 3 3 3 2 2" xfId="7954" xr:uid="{2E39E395-1982-4805-B410-2891E4ED6A68}"/>
    <cellStyle name="Comma 3 3 3 3 2 2 2" xfId="20879" xr:uid="{A3222C2D-7645-4E34-B274-66C70FF9588C}"/>
    <cellStyle name="Comma 3 3 3 3 2 3" xfId="20946" xr:uid="{602E6BA3-07D2-424D-983C-162FFE88D89C}"/>
    <cellStyle name="Comma 3 3 3 3 3" xfId="7955" xr:uid="{D7FB0251-256A-481E-9414-CBC833CD7AD0}"/>
    <cellStyle name="Comma 3 3 3 3 3 2" xfId="20880" xr:uid="{1918A61F-55B3-4CD4-86C2-65563FEA24DB}"/>
    <cellStyle name="Comma 3 3 3 3 4" xfId="20878" xr:uid="{BE1242BC-7466-4A21-9C3A-46314225EF69}"/>
    <cellStyle name="Comma 3 3 3 4" xfId="7956" xr:uid="{8BD5843D-EBB8-4693-99E3-BE9431CC5231}"/>
    <cellStyle name="Comma 3 3 3 4 2" xfId="7957" xr:uid="{A6BC9628-E856-4DF5-9612-2E0177F3BA27}"/>
    <cellStyle name="Comma 3 3 3 4 2 2" xfId="20882" xr:uid="{B2B3FFD5-CC2E-459D-8446-69C32608ED4A}"/>
    <cellStyle name="Comma 3 3 3 4 3" xfId="20881" xr:uid="{63AEFA7E-4E6F-4A5C-A2E3-A63277749032}"/>
    <cellStyle name="Comma 3 3 3 5" xfId="7958" xr:uid="{18AEDD8A-044D-4ABE-82A6-A3D445E7F720}"/>
    <cellStyle name="Comma 3 3 3 5 2" xfId="20883" xr:uid="{28C4232B-7653-4FDA-A322-B709E27A3215}"/>
    <cellStyle name="Comma 3 3 3 6" xfId="7959" xr:uid="{D5A22CD0-B04B-4043-8526-6F1C354EA6D3}"/>
    <cellStyle name="Comma 3 3 3 6 2" xfId="20884" xr:uid="{220F3D74-CF4A-4D7E-8225-17A2433F63ED}"/>
    <cellStyle name="Comma 3 3 3 7" xfId="4995" xr:uid="{4897901E-37C4-4FD3-A034-F692DF0EC848}"/>
    <cellStyle name="Comma 3 3 3 7 2" xfId="20352" xr:uid="{01567FF9-E863-4FAF-8DF2-F2E2BAB47766}"/>
    <cellStyle name="Comma 3 3 3 8" xfId="20307" xr:uid="{9846BD7B-E4C8-44C1-9B6F-273DFDE5ADEB}"/>
    <cellStyle name="Comma 3 3 3 9" xfId="22201" xr:uid="{16C4F0EA-CB15-4B01-978F-A7CA4553CB27}"/>
    <cellStyle name="Comma 3 3 4" xfId="3672" xr:uid="{F9192933-8417-44FB-A8EF-663F06B430A5}"/>
    <cellStyle name="Comma 3 3 4 2" xfId="7187" xr:uid="{F194E5C1-500C-40EB-BDDD-957D64C25BB9}"/>
    <cellStyle name="Comma 3 3 4 2 2" xfId="4993" xr:uid="{812C6E14-CC2B-4EB7-823F-0DCD1FB777CF}"/>
    <cellStyle name="Comma 3 3 4 2 2 2" xfId="7960" xr:uid="{6B7E4361-572A-4F3F-896A-6B8268D2E756}"/>
    <cellStyle name="Comma 3 3 4 2 2 2 2" xfId="20885" xr:uid="{4D47EFB7-0095-48A1-ACFB-A9960661081C}"/>
    <cellStyle name="Comma 3 3 4 2 2 3" xfId="20351" xr:uid="{38AE6268-C9B6-4FA2-B136-1DCB4A950DD8}"/>
    <cellStyle name="Comma 3 3 4 2 3" xfId="7961" xr:uid="{65D6A258-5DE5-48F7-8AF7-0E3902E3D1AC}"/>
    <cellStyle name="Comma 3 3 4 2 3 2" xfId="20886" xr:uid="{ECBE373F-CE95-4BCC-8BBC-B5A20224EA0E}"/>
    <cellStyle name="Comma 3 3 4 2 4" xfId="20636" xr:uid="{7B9D36F5-7D52-42BD-867D-F558799E5511}"/>
    <cellStyle name="Comma 3 3 4 3" xfId="4988" xr:uid="{6ECB01F6-2224-439A-9F85-55B1B7436024}"/>
    <cellStyle name="Comma 3 3 4 3 2" xfId="4990" xr:uid="{EF7B8CAF-C934-4DB2-9614-294F00B1D81D}"/>
    <cellStyle name="Comma 3 3 4 3 2 2" xfId="20350" xr:uid="{5EDE35A9-6170-4B5B-9071-91A6BBA39DC2}"/>
    <cellStyle name="Comma 3 3 4 3 3" xfId="20349" xr:uid="{0ACDB29E-EAB0-4321-BAD3-9897DE1A038E}"/>
    <cellStyle name="Comma 3 3 4 4" xfId="7962" xr:uid="{30C64488-EDBE-4440-A461-DAF8F06AAF6B}"/>
    <cellStyle name="Comma 3 3 4 4 2" xfId="20887" xr:uid="{711F9603-ED0F-4A1E-84B4-026B29A90DE0}"/>
    <cellStyle name="Comma 3 3 4 5" xfId="10083" xr:uid="{20893212-C1FC-4947-950D-02B5C64DE5E1}"/>
    <cellStyle name="Comma 3 3 4 5 2" xfId="20949" xr:uid="{6F3659BA-0598-41EF-BD3C-61CB5FB2CF60}"/>
    <cellStyle name="Comma 3 3 4 6" xfId="4984" xr:uid="{8B4F7609-4356-40CC-844D-93D8B6E51635}"/>
    <cellStyle name="Comma 3 3 4 6 2" xfId="20347" xr:uid="{8EC62EC5-AD6A-4E02-A3FF-2B4E80F94C7C}"/>
    <cellStyle name="Comma 3 3 4 7" xfId="20308" xr:uid="{49DAC27A-8DC7-48BF-A17F-6F8F888F5E66}"/>
    <cellStyle name="Comma 3 3 4 8" xfId="22199" xr:uid="{481CE8AE-0504-4A1E-A153-3615A1B5235F}"/>
    <cellStyle name="Comma 3 3 5" xfId="6687" xr:uid="{D8908B16-8196-4F38-BC55-5FCE00B22418}"/>
    <cellStyle name="Comma 3 3 5 2" xfId="4986" xr:uid="{587304D4-AA72-42F5-950A-8FC8132F2AD1}"/>
    <cellStyle name="Comma 3 3 5 2 2" xfId="20348" xr:uid="{C055C13C-E973-455D-9119-5E0F0DA0B8A8}"/>
    <cellStyle name="Comma 3 3 5 3" xfId="39509" xr:uid="{083777CF-B535-420E-A840-5C370A1FB5FF}"/>
    <cellStyle name="Comma 3 3 6" xfId="7184" xr:uid="{21A7F986-E40D-40C5-B2A8-9794F9B800DB}"/>
    <cellStyle name="Comma 3 3 6 2" xfId="7964" xr:uid="{8556CBE7-876D-43D0-80BC-E56A97640272}"/>
    <cellStyle name="Comma 3 3 6 2 2" xfId="20889" xr:uid="{B1CFF774-3FFD-4EFC-9629-549B76190FE8}"/>
    <cellStyle name="Comma 3 3 6 3" xfId="7963" xr:uid="{B3EE2F60-B953-4D76-AE37-0764147A42DF}"/>
    <cellStyle name="Comma 3 3 6 3 2" xfId="20888" xr:uid="{1870DBC2-394A-482E-8D5B-5485967221C7}"/>
    <cellStyle name="Comma 3 3 6 4" xfId="20633" xr:uid="{7DE84CAD-066A-405B-B6A7-900B6428D714}"/>
    <cellStyle name="Comma 3 3 7" xfId="4979" xr:uid="{E92C0723-ADAA-49F0-BF63-42E2D4376549}"/>
    <cellStyle name="Comma 3 3 7 2" xfId="20345" xr:uid="{55E62132-F28B-44AB-8F28-834D2016F6A2}"/>
    <cellStyle name="Comma 3 3 8" xfId="4980" xr:uid="{05A66E43-7997-41BD-B93E-CEEC7CB691AB}"/>
    <cellStyle name="Comma 3 3 8 2" xfId="20346" xr:uid="{EC633E9E-EF2A-4F5F-9F5B-ED6F339EA87D}"/>
    <cellStyle name="Comma 3 3 9" xfId="19920" xr:uid="{F2886C97-5298-4CA2-991D-8D5FFF075343}"/>
    <cellStyle name="Comma 3 4" xfId="901" xr:uid="{24DF0092-E126-4AF4-926D-02A32FB51E55}"/>
    <cellStyle name="Comma 3 4 2" xfId="2058" xr:uid="{1061BF3F-0772-401A-98BE-F535B739A765}"/>
    <cellStyle name="Comma 3 4 2 2" xfId="6690" xr:uid="{EB9C0AD9-211E-41DE-8A9C-809A89160A93}"/>
    <cellStyle name="Comma 3 4 2 2 2" xfId="10084" xr:uid="{68324C03-6BAF-4915-B946-A55354482695}"/>
    <cellStyle name="Comma 3 4 2 2 2 2" xfId="20950" xr:uid="{7BA7F5AE-87AC-4777-B7BB-232F35E38759}"/>
    <cellStyle name="Comma 3 4 2 3" xfId="7189" xr:uid="{F2FAC467-EA59-401F-9A1A-2523EF62C6F8}"/>
    <cellStyle name="Comma 3 4 2 3 2" xfId="20638" xr:uid="{B5EBE7B7-B1E5-45FE-BE34-BE8260044067}"/>
    <cellStyle name="Comma 3 4 2 4" xfId="20115" xr:uid="{95147D9A-1FA3-4EDD-9F9A-9BF76E4102A3}"/>
    <cellStyle name="Comma 3 4 2 5" xfId="22025" xr:uid="{36126CDF-843E-4E0F-BA0C-B921D8F8D139}"/>
    <cellStyle name="Comma 3 4 3" xfId="6689" xr:uid="{C0434AB3-5145-42FF-B2BC-40192179791A}"/>
    <cellStyle name="Comma 3 4 3 2" xfId="10085" xr:uid="{CD9B7456-C121-420C-BF31-ACC623C8FA5B}"/>
    <cellStyle name="Comma 3 4 3 2 2" xfId="20951" xr:uid="{03BCE069-5CC5-4EC6-9DF0-CB701C67DA36}"/>
    <cellStyle name="Comma 3 4 4" xfId="7188" xr:uid="{676F4A0E-2C66-4203-8C62-FA60E05C6E13}"/>
    <cellStyle name="Comma 3 4 4 2" xfId="20637" xr:uid="{9169A66D-DF54-4627-9981-C0724E6F5263}"/>
    <cellStyle name="Comma 3 4 5" xfId="19921" xr:uid="{3985E790-E7B4-44CC-AFE5-F0B41C8408D4}"/>
    <cellStyle name="Comma 3 4 6" xfId="21104" xr:uid="{5355C03E-3E67-4609-849D-67677853D4DD}"/>
    <cellStyle name="Comma 3 5" xfId="902" xr:uid="{FCEA4BF2-E144-4F21-A76E-1BDCE70CDCC2}"/>
    <cellStyle name="Comma 3 5 2" xfId="2059" xr:uid="{11C01FDA-D18B-48D5-8FD0-442A04B5A978}"/>
    <cellStyle name="Comma 3 5 2 2" xfId="6691" xr:uid="{340E1E47-6236-49CA-A6F0-F47CEA974322}"/>
    <cellStyle name="Comma 3 5 2 3" xfId="4978" xr:uid="{5519EA19-D6C0-4879-AE60-953D35B2050B}"/>
    <cellStyle name="Comma 3 5 2 3 2" xfId="20344" xr:uid="{58E86377-B8FC-436F-84EB-63936FD133FA}"/>
    <cellStyle name="Comma 3 5 2 4" xfId="20116" xr:uid="{4FBE4CB6-AAAB-4398-8EC9-69DA7B8CE4A1}"/>
    <cellStyle name="Comma 3 5 3" xfId="7190" xr:uid="{0F09953B-1237-466B-A5CD-CF4A5B4C5BEF}"/>
    <cellStyle name="Comma 3 5 3 2" xfId="20639" xr:uid="{E046AA47-00BD-43F4-A701-F7A8E6601E37}"/>
    <cellStyle name="Comma 3 5 4" xfId="19922" xr:uid="{4D40B859-5B33-4F6E-AEA0-66F8A1E6EA33}"/>
    <cellStyle name="Comma 3 5 5" xfId="22026" xr:uid="{8E629276-DD83-4990-A994-7105715203F0}"/>
    <cellStyle name="Comma 3 6" xfId="903" xr:uid="{8BA48F4B-8A13-44DE-BF7E-AB0B196F95AB}"/>
    <cellStyle name="Comma 3 6 2" xfId="2060" xr:uid="{28C0EC1E-DC5D-4E51-B4FC-48F15369C25B}"/>
    <cellStyle name="Comma 3 6 2 2" xfId="7191" xr:uid="{94199E5C-8B53-46AB-9673-BEC1F60BCADB}"/>
    <cellStyle name="Comma 3 6 2 2 2" xfId="20640" xr:uid="{C168B2AA-E8E5-454D-B19A-CB349ADF0422}"/>
    <cellStyle name="Comma 3 6 2 3" xfId="20117" xr:uid="{5C0CE52B-2E7C-48A0-AD73-B9598CA8BD3A}"/>
    <cellStyle name="Comma 3 6 3" xfId="4977" xr:uid="{6727DE67-B055-4DEB-8339-21569EFB6A04}"/>
    <cellStyle name="Comma 3 6 3 2" xfId="20343" xr:uid="{89ACBAFD-49E2-469D-B8C1-7A9C66491767}"/>
    <cellStyle name="Comma 3 6 4" xfId="19923" xr:uid="{C9D91E64-ADE5-4531-8131-86EF425B3034}"/>
    <cellStyle name="Comma 3 6 5" xfId="22027" xr:uid="{A7F31439-6375-44B1-8AB3-66562C4F756D}"/>
    <cellStyle name="Comma 3 7" xfId="904" xr:uid="{CB0DBA96-B54F-4D8B-A247-7280B2038615}"/>
    <cellStyle name="Comma 3 7 2" xfId="2061" xr:uid="{9B084B3E-89A7-49F1-8073-79880C0E5C7A}"/>
    <cellStyle name="Comma 3 7 2 2" xfId="7192" xr:uid="{BEF37C6E-18E2-4E0A-BAD9-E15103784AA3}"/>
    <cellStyle name="Comma 3 7 2 2 2" xfId="20641" xr:uid="{731D789B-D15B-47F4-93F9-C8C3C3A0EA1E}"/>
    <cellStyle name="Comma 3 7 2 3" xfId="20118" xr:uid="{62C24B78-1E18-47E7-9E96-24CDF8E8A3BB}"/>
    <cellStyle name="Comma 3 7 3" xfId="7965" xr:uid="{3A703EE9-769C-4EDA-B0F3-385836672604}"/>
    <cellStyle name="Comma 3 7 3 2" xfId="20890" xr:uid="{F9CBC988-8A54-4D91-A569-15E20ECF8786}"/>
    <cellStyle name="Comma 3 7 4" xfId="19924" xr:uid="{BC65C6F8-A5A9-4E37-81FE-C9E57B1F5414}"/>
    <cellStyle name="Comma 3 7 5" xfId="22028" xr:uid="{A29B508A-C498-4A49-A0AD-CCE2551D3ACF}"/>
    <cellStyle name="Comma 3 8" xfId="905" xr:uid="{6929469E-5826-414D-B284-FE45238F6B89}"/>
    <cellStyle name="Comma 3 8 2" xfId="2062" xr:uid="{BFAF9648-C3A5-4154-936C-FFB2085002AA}"/>
    <cellStyle name="Comma 3 8 2 2" xfId="7193" xr:uid="{4A995655-C091-4098-A3BB-20E836C1AE8C}"/>
    <cellStyle name="Comma 3 8 2 2 2" xfId="20642" xr:uid="{9F363B6A-0338-4006-9A3F-7A3FAEE40ABA}"/>
    <cellStyle name="Comma 3 8 2 3" xfId="20119" xr:uid="{C05B266D-56CD-44D7-866B-0B87C2CE3D96}"/>
    <cellStyle name="Comma 3 8 3" xfId="7966" xr:uid="{39325804-4E1D-42B5-9F51-501C7D41D692}"/>
    <cellStyle name="Comma 3 8 3 2" xfId="20891" xr:uid="{065C7D5C-CB28-4B92-94DD-27B8FC1EEC93}"/>
    <cellStyle name="Comma 3 8 4" xfId="19925" xr:uid="{EFDE6D21-9450-4A52-AE4B-9CFF7DCB9B31}"/>
    <cellStyle name="Comma 3 8 5" xfId="22029" xr:uid="{2AF52906-F6AC-49F3-9DAD-970FE1B51782}"/>
    <cellStyle name="Comma 3 9" xfId="2055" xr:uid="{2031DEA4-9F82-4C39-A7D6-108E57041975}"/>
    <cellStyle name="Comma 3 9 2" xfId="7194" xr:uid="{8D557B0E-746D-411E-A3A8-FF4170E9977A}"/>
    <cellStyle name="Comma 3 9 2 2" xfId="20643" xr:uid="{6B886F00-921F-4538-92E5-BA8429F45B59}"/>
    <cellStyle name="Comma 3 9 3" xfId="4976" xr:uid="{02D2EC2D-22B6-41D1-9A4B-7B28885BD4CA}"/>
    <cellStyle name="Comma 3 9 3 2" xfId="20342" xr:uid="{B40457DF-56A5-4586-8B6D-FFCDF11A6925}"/>
    <cellStyle name="Comma 3 9 4" xfId="20112" xr:uid="{C19AFBFF-259C-4740-A408-085D16E0832A}"/>
    <cellStyle name="Comma 3 9 5" xfId="22030" xr:uid="{C873F22C-19C2-4042-A41E-0ED4C9BDD43F}"/>
    <cellStyle name="Comma 30" xfId="19773" xr:uid="{493C7BD6-2F80-4699-9C9B-54C96E6751C6}"/>
    <cellStyle name="Comma 30 2" xfId="20966" xr:uid="{0ED8C0F9-6B3B-4AB4-A478-2DB6BE013D9C}"/>
    <cellStyle name="Comma 31" xfId="19779" xr:uid="{756C2A85-9D5B-40F2-A147-626A7CE1E339}"/>
    <cellStyle name="Comma 31 2" xfId="20968" xr:uid="{4D36ABCD-3B3A-47F2-B8AB-60BC203731F3}"/>
    <cellStyle name="Comma 32" xfId="19780" xr:uid="{26AA5464-9547-42E2-AE29-1FB84D1A630D}"/>
    <cellStyle name="Comma 32 2" xfId="20969" xr:uid="{4FAE4BF1-5006-4489-A495-83923200544D}"/>
    <cellStyle name="Comma 33" xfId="19781" xr:uid="{9A353AA2-F781-45F3-800E-9098AE8485EB}"/>
    <cellStyle name="Comma 33 2" xfId="20970" xr:uid="{D256121B-270A-4732-81E6-B12C6B445E3C}"/>
    <cellStyle name="Comma 34" xfId="19783" xr:uid="{25E62019-1E67-4A84-BE4F-987825F2824C}"/>
    <cellStyle name="Comma 34 2" xfId="20972" xr:uid="{E77CF6F4-35B5-46D2-AEC1-5DC630535E64}"/>
    <cellStyle name="Comma 35" xfId="19784" xr:uid="{3B72927A-2CD8-4BD5-B405-2715057A3F87}"/>
    <cellStyle name="Comma 35 2" xfId="20973" xr:uid="{F3821DA5-4CA4-4F30-A735-313C5EEC5A01}"/>
    <cellStyle name="Comma 36" xfId="19782" xr:uid="{2A39CD94-DA36-4E57-ADB8-642A88FDF172}"/>
    <cellStyle name="Comma 36 2" xfId="20971" xr:uid="{9C6E7BAD-DA98-4DE5-B5D9-3C7DFEAA4E05}"/>
    <cellStyle name="Comma 37" xfId="19786" xr:uid="{1AA18531-8938-4D30-8E6A-B1E311201A32}"/>
    <cellStyle name="Comma 37 2" xfId="20975" xr:uid="{A851B75A-AD60-4963-91A6-37D07F2888D5}"/>
    <cellStyle name="Comma 38" xfId="19787" xr:uid="{DCF31054-A555-4CBC-AA20-3AEA38976841}"/>
    <cellStyle name="Comma 38 2" xfId="20976" xr:uid="{6E5BC752-6FA6-44CD-B8E0-58684B4F8AF0}"/>
    <cellStyle name="Comma 39" xfId="19788" xr:uid="{1D2C24DF-3D8E-48A2-84C5-25CEA59C946E}"/>
    <cellStyle name="Comma 39 2" xfId="20977" xr:uid="{7F02298C-7BB3-4B04-AC3B-ABED92AEC226}"/>
    <cellStyle name="Comma 4" xfId="906" xr:uid="{BFF431C4-562B-48EF-99FE-8128E92B74C7}"/>
    <cellStyle name="Comma 4 10" xfId="3681" xr:uid="{921A781E-2E79-4179-A892-BFFE14FD4297}"/>
    <cellStyle name="Comma 4 10 2" xfId="7196" xr:uid="{43A726D2-2CDD-47F9-A35B-B332515D726F}"/>
    <cellStyle name="Comma 4 10 2 2" xfId="20645" xr:uid="{126C8C6D-323C-4C0C-B071-A28FDCED6AA4}"/>
    <cellStyle name="Comma 4 10 3" xfId="20309" xr:uid="{6CF2DE24-8D93-44C4-BC92-1DCE88FB86EB}"/>
    <cellStyle name="Comma 4 11" xfId="6692" xr:uid="{997A4122-DD9E-446E-B42A-26ED661CA2AB}"/>
    <cellStyle name="Comma 4 11 2" xfId="4970" xr:uid="{3ACEF1B5-80DE-45D5-8C37-D3AED9A3AE6C}"/>
    <cellStyle name="Comma 4 11 2 2" xfId="20339" xr:uid="{F0C4E458-CF91-469D-8058-68E4591D77D4}"/>
    <cellStyle name="Comma 4 12" xfId="7195" xr:uid="{37DA8013-C5B8-4401-BA24-17B65CD1D565}"/>
    <cellStyle name="Comma 4 12 2" xfId="4972" xr:uid="{3862DDD2-4FC1-4F0B-A237-B639E105E485}"/>
    <cellStyle name="Comma 4 12 2 2" xfId="20341" xr:uid="{BC602818-68B9-401B-A373-9D3A767E82CA}"/>
    <cellStyle name="Comma 4 12 3" xfId="20644" xr:uid="{D159C8A9-2F46-4227-8FFA-2C21A1A95556}"/>
    <cellStyle name="Comma 4 13" xfId="19926" xr:uid="{5A9653DF-2312-4AFC-B4C2-80D88D9C014B}"/>
    <cellStyle name="Comma 4 14" xfId="21105" xr:uid="{383BB26D-F606-411B-8B7E-8DBF0D7FF313}"/>
    <cellStyle name="Comma 4 2" xfId="907" xr:uid="{0D84D4E5-07C9-4220-8C8E-98855E4022B5}"/>
    <cellStyle name="Comma 4 2 2" xfId="2064" xr:uid="{4FDB97E3-D10F-4AA5-9110-C18770669B0E}"/>
    <cellStyle name="Comma 4 2 2 2" xfId="6694" xr:uid="{3FAC0C0C-A16D-4EEA-9DC9-9C80EAAE6B0D}"/>
    <cellStyle name="Comma 4 2 2 2 2" xfId="4971" xr:uid="{BDB1DE47-4BCF-43F1-8FF2-287491CD99AD}"/>
    <cellStyle name="Comma 4 2 2 2 2 2" xfId="20340" xr:uid="{125715CD-AD33-483C-9C27-1B83DD2FD19A}"/>
    <cellStyle name="Comma 4 2 2 3" xfId="7198" xr:uid="{963109A1-E760-4D30-9155-BD5D90920FAA}"/>
    <cellStyle name="Comma 4 2 2 3 2" xfId="20647" xr:uid="{DD6C7A71-309C-4AA8-9F71-BF589369D7EA}"/>
    <cellStyle name="Comma 4 2 2 4" xfId="20121" xr:uid="{DEBBEA78-DAF6-4782-905F-58CE31E01FDB}"/>
    <cellStyle name="Comma 4 2 2 5" xfId="22032" xr:uid="{A8373813-5B13-467D-BAA8-2EBB7FD79B9D}"/>
    <cellStyle name="Comma 4 2 3" xfId="3684" xr:uid="{59136F33-37AC-4614-BB09-3F00A62B9801}"/>
    <cellStyle name="Comma 4 2 3 2" xfId="6695" xr:uid="{6298B0BA-BC8D-4B3B-B520-23971D389344}"/>
    <cellStyle name="Comma 4 2 4" xfId="6693" xr:uid="{D6E24C78-09EA-4327-88E7-D2DD0B9684F3}"/>
    <cellStyle name="Comma 4 2 4 2" xfId="10087" xr:uid="{3CD11142-0F41-48AD-90DB-A85D424B9C1B}"/>
    <cellStyle name="Comma 4 2 4 2 2" xfId="20953" xr:uid="{6321D402-D427-497E-8BC7-CFE6FAA93C57}"/>
    <cellStyle name="Comma 4 2 5" xfId="7197" xr:uid="{0C5B7CD7-A6FF-4667-B75E-67A9346465E7}"/>
    <cellStyle name="Comma 4 2 5 2" xfId="20646" xr:uid="{CA16EE42-A7B3-460F-80FF-D860112A874A}"/>
    <cellStyle name="Comma 4 2 6" xfId="19927" xr:uid="{C5A3230F-3EE7-407E-8E1C-2A85B2199862}"/>
    <cellStyle name="Comma 4 3" xfId="908" xr:uid="{C7EDD909-5379-453F-8077-9CDA270F8898}"/>
    <cellStyle name="Comma 4 3 2" xfId="2065" xr:uid="{77F365BB-B978-429B-9732-1C6EA50CF530}"/>
    <cellStyle name="Comma 4 3 2 2" xfId="6696" xr:uid="{C97C528E-2520-4134-B0D6-A46756F9E424}"/>
    <cellStyle name="Comma 4 3 2 3" xfId="10086" xr:uid="{DC91B9DC-CBB8-4455-BCE3-198F78FB63E9}"/>
    <cellStyle name="Comma 4 3 2 3 2" xfId="20952" xr:uid="{FB3C5715-234F-484C-9BDF-3DAF83484AF9}"/>
    <cellStyle name="Comma 4 3 2 4" xfId="20122" xr:uid="{BE33FF6F-55C4-4FB8-AE6F-F1CA3CD9DDC8}"/>
    <cellStyle name="Comma 4 3 3" xfId="7199" xr:uid="{73070B3A-B06E-4509-9892-031C5DD8A42D}"/>
    <cellStyle name="Comma 4 3 3 2" xfId="20648" xr:uid="{259791E3-264D-4DFA-9484-CEED85C56023}"/>
    <cellStyle name="Comma 4 3 4" xfId="19928" xr:uid="{EACB46FB-80E3-404D-809F-1097F76F4789}"/>
    <cellStyle name="Comma 4 3 5" xfId="22033" xr:uid="{DCD24646-5492-4A9F-9464-C41D995B7CE2}"/>
    <cellStyle name="Comma 4 4" xfId="909" xr:uid="{454CD50F-6155-477B-8A1A-BE817000E1D9}"/>
    <cellStyle name="Comma 4 4 2" xfId="2066" xr:uid="{1297B6B0-050F-44D4-B4BA-CE2696D4F019}"/>
    <cellStyle name="Comma 4 4 2 2" xfId="6698" xr:uid="{5A2893D3-F484-4953-B463-4A10390A38D9}"/>
    <cellStyle name="Comma 4 4 2 3" xfId="7967" xr:uid="{B2188666-17DD-4737-B38E-04D0489919B5}"/>
    <cellStyle name="Comma 4 4 2 3 2" xfId="20892" xr:uid="{55AF1E5A-66E9-4D38-8952-3E57CAACF3F9}"/>
    <cellStyle name="Comma 4 4 2 4" xfId="20123" xr:uid="{A72486BC-77E0-404D-81F6-F198BD05C15D}"/>
    <cellStyle name="Comma 4 4 3" xfId="6697" xr:uid="{45BC3A8F-0311-43D7-A5CA-4D839F37646B}"/>
    <cellStyle name="Comma 4 4 3 2" xfId="7968" xr:uid="{52D7C162-D92A-4198-A15E-5D5FC894523E}"/>
    <cellStyle name="Comma 4 4 3 2 2" xfId="20893" xr:uid="{853D88D7-6EA2-467A-B4CF-1D52CE753732}"/>
    <cellStyle name="Comma 4 4 4" xfId="7200" xr:uid="{FDE63DDC-9BE7-482C-9A77-A5685723CBDD}"/>
    <cellStyle name="Comma 4 4 4 2" xfId="20649" xr:uid="{05025AC3-76C6-4C20-981E-6E4A6F539267}"/>
    <cellStyle name="Comma 4 4 5" xfId="19929" xr:uid="{1A9DAF64-A522-4CBB-95F1-DA5DD1D803DD}"/>
    <cellStyle name="Comma 4 4 6" xfId="22034" xr:uid="{3884A956-836B-4A3A-BC6B-D5FB7CE26755}"/>
    <cellStyle name="Comma 4 5" xfId="910" xr:uid="{F32E287F-85A4-4A8F-ADF4-065C70FFDE2A}"/>
    <cellStyle name="Comma 4 5 2" xfId="2067" xr:uid="{D4EB91D2-02AD-430A-8D21-6C40D5BD9E00}"/>
    <cellStyle name="Comma 4 5 2 2" xfId="6699" xr:uid="{D4960BBB-2CB7-4DDA-B22D-25072558FC0C}"/>
    <cellStyle name="Comma 4 5 2 3" xfId="4962" xr:uid="{3FD3951B-7D62-4CFE-8F73-C4E606BAC4C9}"/>
    <cellStyle name="Comma 4 5 2 3 2" xfId="20337" xr:uid="{F928C8EE-82F4-42DA-BF00-DC9D692B2EF1}"/>
    <cellStyle name="Comma 4 5 2 4" xfId="20124" xr:uid="{DB80F32F-7ED7-4E79-AEEC-97A782D1A449}"/>
    <cellStyle name="Comma 4 5 3" xfId="7201" xr:uid="{79D5155B-6A7A-4F54-AE12-AAE887B46BBC}"/>
    <cellStyle name="Comma 4 5 3 2" xfId="20650" xr:uid="{173A0491-FD68-4E98-B704-5C26E0ED84CE}"/>
    <cellStyle name="Comma 4 5 4" xfId="19930" xr:uid="{6521DEF5-60CF-4D75-842D-122822CB185F}"/>
    <cellStyle name="Comma 4 5 5" xfId="22035" xr:uid="{B7009802-44DE-4D07-BCDF-F3CD0DED9112}"/>
    <cellStyle name="Comma 4 6" xfId="911" xr:uid="{216A9C07-6D8D-48DE-8020-B51F6A477A82}"/>
    <cellStyle name="Comma 4 6 2" xfId="2068" xr:uid="{7A812DE3-34A3-4984-9B96-554E7144F930}"/>
    <cellStyle name="Comma 4 6 2 2" xfId="6700" xr:uid="{CE3B8C68-A496-4603-8722-2803A4DEBDF2}"/>
    <cellStyle name="Comma 4 6 2 3" xfId="4963" xr:uid="{47B2DD29-CCE7-4DE1-B2C5-4075D7DF8AB2}"/>
    <cellStyle name="Comma 4 6 2 3 2" xfId="20338" xr:uid="{A5A08E0B-A276-40B1-8BCD-4BDFD84567F0}"/>
    <cellStyle name="Comma 4 6 2 4" xfId="20125" xr:uid="{B2B51C98-DE0D-41BF-9D39-76730B75596D}"/>
    <cellStyle name="Comma 4 6 3" xfId="7202" xr:uid="{BD17AD26-39ED-449C-882F-26D5FA8B035C}"/>
    <cellStyle name="Comma 4 6 3 2" xfId="20651" xr:uid="{7B1B6A39-617F-4FA2-B5F4-39427836E163}"/>
    <cellStyle name="Comma 4 6 4" xfId="19931" xr:uid="{1C688715-0E00-48DF-9DAF-9645C45BDB48}"/>
    <cellStyle name="Comma 4 6 5" xfId="22036" xr:uid="{D031A83B-107E-432C-B5D0-BD3CB7D98560}"/>
    <cellStyle name="Comma 4 7" xfId="912" xr:uid="{2F633E67-F2E0-4B6B-ACD3-13CBCECCC440}"/>
    <cellStyle name="Comma 4 7 2" xfId="2069" xr:uid="{E4910922-481F-460C-97A7-EB7AF79FE647}"/>
    <cellStyle name="Comma 4 7 2 2" xfId="6701" xr:uid="{A7AFC48B-E155-4160-9CF8-D0EA8F27A498}"/>
    <cellStyle name="Comma 4 7 2 3" xfId="10089" xr:uid="{995EA129-3CE8-4C62-A0F4-6B11272D3EA6}"/>
    <cellStyle name="Comma 4 7 2 3 2" xfId="20955" xr:uid="{14BD8B7D-1396-410A-BE11-F3F0194F9D9A}"/>
    <cellStyle name="Comma 4 7 2 4" xfId="20126" xr:uid="{BE9F07D7-7734-41BA-B27E-AD2B0ABA66FE}"/>
    <cellStyle name="Comma 4 7 3" xfId="7203" xr:uid="{348C8969-370E-4423-9D73-9B7E44EAD574}"/>
    <cellStyle name="Comma 4 7 3 2" xfId="20652" xr:uid="{B493D8B0-9454-44A4-BE19-51971CA28E9B}"/>
    <cellStyle name="Comma 4 7 4" xfId="19932" xr:uid="{76F9A994-AB5B-47D0-968E-A8B45A5C28C0}"/>
    <cellStyle name="Comma 4 7 5" xfId="22037" xr:uid="{95BAC54F-E875-424D-8AD3-61FD83899129}"/>
    <cellStyle name="Comma 4 8" xfId="913" xr:uid="{23C0ADB0-A560-4DED-9106-097E6B34FC98}"/>
    <cellStyle name="Comma 4 8 2" xfId="2070" xr:uid="{B7927FDD-3CB4-487B-AB49-491C22C83CEC}"/>
    <cellStyle name="Comma 4 8 2 2" xfId="6702" xr:uid="{AF97C097-86DF-4886-BEC5-88AF430DBF13}"/>
    <cellStyle name="Comma 4 8 2 3" xfId="10088" xr:uid="{DB87FF67-A134-4872-A3C6-5C9053EF376C}"/>
    <cellStyle name="Comma 4 8 2 3 2" xfId="20954" xr:uid="{7DCD449A-2742-486C-BCD1-680AB71E06E3}"/>
    <cellStyle name="Comma 4 8 2 4" xfId="20127" xr:uid="{E65FCE20-B146-48D4-AA61-533B78C74303}"/>
    <cellStyle name="Comma 4 8 3" xfId="7204" xr:uid="{84D6F024-C5CF-46F7-AB4E-A5FD7C90A7E8}"/>
    <cellStyle name="Comma 4 8 3 2" xfId="20653" xr:uid="{B7BCAC87-965D-4B99-9289-0936B09FD103}"/>
    <cellStyle name="Comma 4 8 4" xfId="19933" xr:uid="{217866C7-4CD4-4250-AB36-E36510FFB003}"/>
    <cellStyle name="Comma 4 8 5" xfId="22038" xr:uid="{2AB5FF50-9743-4ED5-A87E-43A20CAA8AE1}"/>
    <cellStyle name="Comma 4 9" xfId="2063" xr:uid="{7D33D104-5EE5-4014-9BC8-9809E50CB46B}"/>
    <cellStyle name="Comma 4 9 2" xfId="7205" xr:uid="{39D8A864-B65A-4A72-9BD5-8BCF481409FE}"/>
    <cellStyle name="Comma 4 9 2 2" xfId="20654" xr:uid="{A45E068E-D4E6-42A5-9B18-21229F7A3754}"/>
    <cellStyle name="Comma 4 9 3" xfId="7969" xr:uid="{62A157F7-5C21-448E-B37B-D7D3E20B3916}"/>
    <cellStyle name="Comma 4 9 3 2" xfId="20894" xr:uid="{71B442BA-BF22-407F-98F8-7FDEE6896892}"/>
    <cellStyle name="Comma 4 9 4" xfId="20120" xr:uid="{0F43188B-33B3-450D-BA34-FC6E7E9421D5}"/>
    <cellStyle name="Comma 4 9 5" xfId="22031" xr:uid="{F5959879-9969-4AEC-B217-EDC043260CFF}"/>
    <cellStyle name="Comma 40" xfId="19789" xr:uid="{13AF761F-D039-41B3-97BE-0475A82FD4D1}"/>
    <cellStyle name="Comma 40 2" xfId="20978" xr:uid="{E6E4063C-78E1-406B-AB9D-0D886B29C261}"/>
    <cellStyle name="Comma 41" xfId="39492" xr:uid="{7A66EC6C-D345-42D8-B095-3E42E175988D}"/>
    <cellStyle name="Comma 42" xfId="39493" xr:uid="{45603BCB-BE9C-486B-96E8-23FB5889B5FD}"/>
    <cellStyle name="Comma 43" xfId="39495" xr:uid="{7E0DD2FF-EA43-4261-8135-21D469BDB724}"/>
    <cellStyle name="Comma 44" xfId="39517" xr:uid="{5342D914-CD24-4255-81B4-620722CEEA6E}"/>
    <cellStyle name="Comma 45" xfId="39520" xr:uid="{02D1AE83-E7AC-4FE1-8D84-2B46C8D44FCB}"/>
    <cellStyle name="Comma 46" xfId="39523" xr:uid="{6733D737-D164-49AD-9C15-1E1FEF25819A}"/>
    <cellStyle name="Comma 47" xfId="39522" xr:uid="{5F9C8F73-FD78-4820-B33E-FEADB8A1A3CC}"/>
    <cellStyle name="Comma 48" xfId="39524" xr:uid="{798A7EB2-C80D-44FE-85D9-A0F4ACF5773E}"/>
    <cellStyle name="Comma 49" xfId="39528" xr:uid="{0BAD2A6F-E2D1-4415-B6DB-57E2310CD7ED}"/>
    <cellStyle name="Comma 5" xfId="914" xr:uid="{48B15466-A050-4D87-956F-E92EF84B6A07}"/>
    <cellStyle name="Comma 5 10" xfId="7206" xr:uid="{F3FC454E-22D0-445B-ACD9-AEAF17AFFD48}"/>
    <cellStyle name="Comma 5 10 2" xfId="20655" xr:uid="{C4F6ED32-94E6-4ADC-9086-31451F32D9E0}"/>
    <cellStyle name="Comma 5 11" xfId="19934" xr:uid="{AB67E4DD-4020-493D-8C89-74A29ABD816D}"/>
    <cellStyle name="Comma 5 12" xfId="22039" xr:uid="{8C150E31-0FB7-49F8-BFE4-EDF8A45EFC0C}"/>
    <cellStyle name="Comma 5 2" xfId="915" xr:uid="{4976E236-FEFB-4359-AB2F-75D494CEBAB7}"/>
    <cellStyle name="Comma 5 2 2" xfId="2072" xr:uid="{79BF0763-BDCB-4AFA-98D9-3D558F7C0E20}"/>
    <cellStyle name="Comma 5 2 2 2" xfId="7207" xr:uid="{70D2BC9A-1862-4273-8C27-26A92C4C8CE7}"/>
    <cellStyle name="Comma 5 2 2 2 2" xfId="20656" xr:uid="{6CC86E64-9EC6-4A7B-8FEA-CA69114784F7}"/>
    <cellStyle name="Comma 5 2 2 3" xfId="20129" xr:uid="{176798C5-8AA0-452B-8E85-57F8910B956C}"/>
    <cellStyle name="Comma 5 2 3" xfId="4951" xr:uid="{FF777BCF-C3DC-4EF5-B345-C5E2D851744B}"/>
    <cellStyle name="Comma 5 2 3 2" xfId="20336" xr:uid="{6CF73304-91FC-446E-A8F2-79322AAF6DB9}"/>
    <cellStyle name="Comma 5 2 4" xfId="19935" xr:uid="{107319C8-333D-45D1-92C3-9557B26DA672}"/>
    <cellStyle name="Comma 5 2 5" xfId="21106" xr:uid="{9F588629-E8BD-4ED0-B551-90E73A48AF5A}"/>
    <cellStyle name="Comma 5 3" xfId="916" xr:uid="{42977D48-294C-45F1-B354-EB2283230267}"/>
    <cellStyle name="Comma 5 3 2" xfId="2073" xr:uid="{DA9DD121-26E7-4437-A648-1059CF05F60F}"/>
    <cellStyle name="Comma 5 3 2 2" xfId="7209" xr:uid="{99802D86-9DCD-4A83-BBA4-F910B9A8CB74}"/>
    <cellStyle name="Comma 5 3 2 2 2" xfId="20658" xr:uid="{B41E3AD5-BF31-41AB-B600-244F768A51AB}"/>
    <cellStyle name="Comma 5 3 2 3" xfId="4943" xr:uid="{FD256D82-E279-4732-9EE1-47CC4DDCA145}"/>
    <cellStyle name="Comma 5 3 2 3 2" xfId="20335" xr:uid="{DFD31000-ABA3-42ED-BEC0-90544DC530AE}"/>
    <cellStyle name="Comma 5 3 2 4" xfId="20130" xr:uid="{5660BE32-FFD7-4182-BF46-D09FDD4104D5}"/>
    <cellStyle name="Comma 5 3 2 5" xfId="21108" xr:uid="{9E29F24D-CE7E-4DD1-B20D-8F1AFF82DEB6}"/>
    <cellStyle name="Comma 5 3 3" xfId="7208" xr:uid="{A06B8E57-750F-4616-BBDF-64B4E666AC54}"/>
    <cellStyle name="Comma 5 3 3 2" xfId="20657" xr:uid="{252D8E05-1776-4786-823C-F53D1D0420DD}"/>
    <cellStyle name="Comma 5 3 4" xfId="10090" xr:uid="{14E14BD8-91FE-4CF4-97FA-94F8C613B935}"/>
    <cellStyle name="Comma 5 3 4 2" xfId="20956" xr:uid="{AE9B1D28-F164-4B02-A58E-A701955038E5}"/>
    <cellStyle name="Comma 5 3 5" xfId="19936" xr:uid="{6C2C3AB2-53BB-445A-AE8F-0DBC9190E521}"/>
    <cellStyle name="Comma 5 3 6" xfId="21107" xr:uid="{FC3AFE0E-A771-4788-8FCC-7F9D25CFB850}"/>
    <cellStyle name="Comma 5 4" xfId="917" xr:uid="{A8AF0A9E-4074-4822-8662-42DD25EFEB75}"/>
    <cellStyle name="Comma 5 4 2" xfId="2074" xr:uid="{EA01F5D5-ACCD-4F3D-9D2D-B76E784C43A6}"/>
    <cellStyle name="Comma 5 4 2 2" xfId="7210" xr:uid="{0D747E0D-6EA4-4BEE-B43B-146701C4919C}"/>
    <cellStyle name="Comma 5 4 2 2 2" xfId="20659" xr:uid="{A0555D15-43F6-41DB-A4B1-E5B4296CBC3E}"/>
    <cellStyle name="Comma 5 4 2 3" xfId="20131" xr:uid="{3E0E73D9-27A5-4075-992B-72F82FF635A1}"/>
    <cellStyle name="Comma 5 4 3" xfId="7970" xr:uid="{377FCE86-523B-4C60-98F6-5971CFFE43D1}"/>
    <cellStyle name="Comma 5 4 3 2" xfId="20895" xr:uid="{FBBA685F-03CE-4350-96C2-77039196B0CB}"/>
    <cellStyle name="Comma 5 4 4" xfId="19937" xr:uid="{9BA487D6-9FD8-4CCC-8E59-D42424BF21D4}"/>
    <cellStyle name="Comma 5 4 5" xfId="22040" xr:uid="{C357C45C-D6D9-48BF-BAAC-460EEC08C48B}"/>
    <cellStyle name="Comma 5 5" xfId="918" xr:uid="{D4E5AAD8-2985-4253-8921-5CCBEF1AD87A}"/>
    <cellStyle name="Comma 5 5 2" xfId="2075" xr:uid="{C21A4F5F-6179-4585-A31A-5D7351F1CCA4}"/>
    <cellStyle name="Comma 5 5 2 2" xfId="7211" xr:uid="{2C282153-C5F8-49B5-8813-B71EA047978E}"/>
    <cellStyle name="Comma 5 5 2 2 2" xfId="20660" xr:uid="{EC297FA9-541C-4953-97E6-F5CC5B9B1680}"/>
    <cellStyle name="Comma 5 5 2 3" xfId="20132" xr:uid="{241F6E49-84CE-4D82-93CA-18A3A1B0955D}"/>
    <cellStyle name="Comma 5 5 3" xfId="4925" xr:uid="{A2BC972C-C940-491A-BAFA-408CF67D5B03}"/>
    <cellStyle name="Comma 5 5 3 2" xfId="20334" xr:uid="{78E7B613-F44F-4B21-B69F-97DDD8CC4E3D}"/>
    <cellStyle name="Comma 5 5 4" xfId="19938" xr:uid="{EF0A5D32-3CAC-4068-B4AC-831C8A38D138}"/>
    <cellStyle name="Comma 5 5 5" xfId="22041" xr:uid="{1AC289CA-0DB9-44CF-B92C-48D4A8449F66}"/>
    <cellStyle name="Comma 5 6" xfId="919" xr:uid="{22200165-4626-4E8B-BD28-6D90B9455FF1}"/>
    <cellStyle name="Comma 5 6 2" xfId="2076" xr:uid="{9AA03DC0-645B-41CF-B7B2-59580F0E922E}"/>
    <cellStyle name="Comma 5 6 2 2" xfId="7212" xr:uid="{954325C5-D45A-4EDC-8CF6-EEFF15BAD8AC}"/>
    <cellStyle name="Comma 5 6 2 2 2" xfId="20661" xr:uid="{1F70C480-C5E7-4C10-A604-08C29DDB581D}"/>
    <cellStyle name="Comma 5 6 2 3" xfId="20133" xr:uid="{67DEDEFC-2481-4279-B964-05C95238273E}"/>
    <cellStyle name="Comma 5 6 3" xfId="7971" xr:uid="{EB915DBE-046A-4BFE-8303-9BDA2784C385}"/>
    <cellStyle name="Comma 5 6 3 2" xfId="20896" xr:uid="{3C9C32BF-0D25-4E78-BCBF-A9C3BFBA855E}"/>
    <cellStyle name="Comma 5 6 4" xfId="19939" xr:uid="{329C00CD-15B2-40B1-8CE4-AAC015E0EF6E}"/>
    <cellStyle name="Comma 5 6 5" xfId="22042" xr:uid="{36083B94-18A1-4806-91BA-E8B721C408D3}"/>
    <cellStyle name="Comma 5 7" xfId="920" xr:uid="{385A3D55-38F5-4624-AF9A-42257938D5A0}"/>
    <cellStyle name="Comma 5 7 2" xfId="2077" xr:uid="{3CA3B2CF-3B06-4BF6-8896-7BFE112D835E}"/>
    <cellStyle name="Comma 5 7 2 2" xfId="7213" xr:uid="{2352B9FD-D89C-4231-A7CD-854F4B9B90C3}"/>
    <cellStyle name="Comma 5 7 2 2 2" xfId="20662" xr:uid="{6CE5D736-4F2E-4CF4-8806-E1AE3BA87FC4}"/>
    <cellStyle name="Comma 5 7 2 3" xfId="20134" xr:uid="{9A091573-5944-41C2-8110-7AECE58A19DE}"/>
    <cellStyle name="Comma 5 7 3" xfId="9963" xr:uid="{95CAFC97-28E6-4E4E-B596-A49BDC521971}"/>
    <cellStyle name="Comma 5 7 3 2" xfId="20927" xr:uid="{193151B3-9053-4B0B-9601-3DAFD4CC37C7}"/>
    <cellStyle name="Comma 5 7 4" xfId="19940" xr:uid="{F24F87F3-BE21-4D89-9592-9551B3409D77}"/>
    <cellStyle name="Comma 5 7 5" xfId="22043" xr:uid="{AC856370-1E1E-4DC3-B4C5-2408881DBC27}"/>
    <cellStyle name="Comma 5 8" xfId="921" xr:uid="{DC804B7A-6A48-45E1-A33E-B1FE2B5F0234}"/>
    <cellStyle name="Comma 5 8 2" xfId="2078" xr:uid="{4455D7DA-A126-4931-82CA-40C12BC01E84}"/>
    <cellStyle name="Comma 5 8 2 2" xfId="7214" xr:uid="{C9ADA362-4904-4051-A5B0-B4F3E9F9639D}"/>
    <cellStyle name="Comma 5 8 2 2 2" xfId="20663" xr:uid="{17D8D8A5-4E9D-42D5-9A7B-05E22DD70768}"/>
    <cellStyle name="Comma 5 8 2 3" xfId="20135" xr:uid="{588DC506-15D4-436E-979B-9D6A3CB2815B}"/>
    <cellStyle name="Comma 5 8 3" xfId="7972" xr:uid="{D0EEC1D2-553A-4837-8B30-50BE56AD9D45}"/>
    <cellStyle name="Comma 5 8 3 2" xfId="20897" xr:uid="{5E35CEA5-5B8A-48C0-967E-DD7617CA8707}"/>
    <cellStyle name="Comma 5 8 4" xfId="19941" xr:uid="{3C36E02D-C4B6-48FF-8959-4DE7B719395F}"/>
    <cellStyle name="Comma 5 8 5" xfId="22044" xr:uid="{56FDB156-E692-4970-8826-8E58AB2606A6}"/>
    <cellStyle name="Comma 5 9" xfId="2071" xr:uid="{916C4EF4-1F0F-4361-8C55-8B42B4A0E00B}"/>
    <cellStyle name="Comma 5 9 2" xfId="6703" xr:uid="{819D87E1-3E0D-46BA-BC63-5FA0921D8D9E}"/>
    <cellStyle name="Comma 5 9 3" xfId="7973" xr:uid="{2D5089D7-A46E-4DBC-A6F3-77C7B0BECCDC}"/>
    <cellStyle name="Comma 5 9 3 2" xfId="20898" xr:uid="{536DE348-119E-4E7A-8964-FFBF902D2E84}"/>
    <cellStyle name="Comma 5 9 4" xfId="20128" xr:uid="{8C9253C1-7C86-4E4A-98CA-0F241D9EB618}"/>
    <cellStyle name="Comma 6" xfId="922" xr:uid="{B3FC95BD-C5B7-4120-9EE5-562800F6E2B1}"/>
    <cellStyle name="Comma 6 10" xfId="7215" xr:uid="{82C185B7-DD52-4ACD-A88C-2318494B5729}"/>
    <cellStyle name="Comma 6 10 2" xfId="20664" xr:uid="{AF921B3B-F55F-4590-94F5-2CA7BAAE97A8}"/>
    <cellStyle name="Comma 6 11" xfId="19942" xr:uid="{AEA8D955-14DA-4CE7-887F-60ABCAC58C66}"/>
    <cellStyle name="Comma 6 12" xfId="22045" xr:uid="{64D3091F-9595-42C8-A720-9540206E1E24}"/>
    <cellStyle name="Comma 6 2" xfId="923" xr:uid="{5074C6D3-3B3A-4F24-8C1A-C2AF14A3D2EF}"/>
    <cellStyle name="Comma 6 2 2" xfId="2080" xr:uid="{8AB1D408-EF6E-42E3-BE4F-6A87E3979B8C}"/>
    <cellStyle name="Comma 6 2 2 2" xfId="6706" xr:uid="{E11B9879-3CA1-4B88-80E0-E634CA47F118}"/>
    <cellStyle name="Comma 6 2 2 3" xfId="4923" xr:uid="{766EE3C5-6B3E-4F1E-8947-63B933907CCA}"/>
    <cellStyle name="Comma 6 2 2 3 2" xfId="20332" xr:uid="{73E43F79-B314-42B9-BFFB-C5682277AB7E}"/>
    <cellStyle name="Comma 6 2 2 4" xfId="20137" xr:uid="{F56535D8-6823-4717-9D36-F813C6FF7091}"/>
    <cellStyle name="Comma 6 2 3" xfId="6705" xr:uid="{6246AB5E-27D5-44ED-9651-56B22DC74486}"/>
    <cellStyle name="Comma 6 2 3 2" xfId="4924" xr:uid="{D170D91B-E01E-4CEE-89E1-5229FFD8FBC9}"/>
    <cellStyle name="Comma 6 2 3 2 2" xfId="20333" xr:uid="{758A40B3-2982-45C6-B01A-6657D1711BBF}"/>
    <cellStyle name="Comma 6 2 4" xfId="7216" xr:uid="{7F16E83B-0C89-4CCE-8602-9EB578B01BCC}"/>
    <cellStyle name="Comma 6 2 4 2" xfId="20665" xr:uid="{CB49A2C6-0ED4-456E-9141-EA021BCDB0FE}"/>
    <cellStyle name="Comma 6 2 5" xfId="19943" xr:uid="{2206EE5F-EB98-481B-B4D0-3EE7856B1751}"/>
    <cellStyle name="Comma 6 2 6" xfId="22046" xr:uid="{4DEE8AD0-67A6-4189-B746-06198C6DECD0}"/>
    <cellStyle name="Comma 6 3" xfId="924" xr:uid="{B9408318-0BF0-4F34-B0D9-19EA96ECC9C4}"/>
    <cellStyle name="Comma 6 3 2" xfId="2081" xr:uid="{189AF66A-A05A-4775-8677-F403E5AC8CA6}"/>
    <cellStyle name="Comma 6 3 2 2" xfId="6707" xr:uid="{D93AD794-A838-46C4-B0FA-EAAAE3E31C7D}"/>
    <cellStyle name="Comma 6 3 2 3" xfId="7974" xr:uid="{579DD4EE-8E9D-4AA8-9557-936A0B64A730}"/>
    <cellStyle name="Comma 6 3 2 3 2" xfId="20899" xr:uid="{E02B5476-C135-4853-B338-B83EEA5F7625}"/>
    <cellStyle name="Comma 6 3 2 4" xfId="20138" xr:uid="{24CBECDB-01C4-4840-A215-580E5F153DC6}"/>
    <cellStyle name="Comma 6 3 3" xfId="7217" xr:uid="{373B95CD-1FC0-4E31-90EB-88F75EAF51A1}"/>
    <cellStyle name="Comma 6 3 3 2" xfId="20666" xr:uid="{AB1A9C86-2652-4FB1-A073-E50F27BFF20A}"/>
    <cellStyle name="Comma 6 3 4" xfId="19944" xr:uid="{D384CF79-FE77-42D7-9DE2-FD183BE51ADD}"/>
    <cellStyle name="Comma 6 3 5" xfId="22047" xr:uid="{4E753E3C-980C-49B4-8A62-071B7168001D}"/>
    <cellStyle name="Comma 6 4" xfId="925" xr:uid="{F8082D94-E0D2-47EE-8CB9-E34D74355BFD}"/>
    <cellStyle name="Comma 6 4 2" xfId="2082" xr:uid="{AB6E7433-EDEB-4409-8005-61C7F9DA0C49}"/>
    <cellStyle name="Comma 6 4 2 2" xfId="7218" xr:uid="{054B7DDA-907C-47FF-BB71-AD66D75FD22E}"/>
    <cellStyle name="Comma 6 4 2 2 2" xfId="20667" xr:uid="{40E43CB6-D8F2-4E90-AA07-61A04AF1739E}"/>
    <cellStyle name="Comma 6 4 2 3" xfId="20139" xr:uid="{239A2DBC-A790-4767-844A-3C116AB8BBD4}"/>
    <cellStyle name="Comma 6 4 3" xfId="10092" xr:uid="{9A2B78B7-66AE-4742-8E52-22073190BE99}"/>
    <cellStyle name="Comma 6 4 3 2" xfId="20958" xr:uid="{5AD1F02C-E8D2-44AD-86BF-965A1660E30B}"/>
    <cellStyle name="Comma 6 4 4" xfId="19945" xr:uid="{F2877AA5-1238-4A87-AABD-9ABFF66356E4}"/>
    <cellStyle name="Comma 6 4 5" xfId="22048" xr:uid="{9EA3A825-9FC8-4F2E-96D1-0AD97424B091}"/>
    <cellStyle name="Comma 6 5" xfId="926" xr:uid="{6FE4600B-88C4-4333-8D30-928DD243D7E7}"/>
    <cellStyle name="Comma 6 5 2" xfId="2083" xr:uid="{670A904B-CED3-47C9-81EC-BC9CB1CAB0CD}"/>
    <cellStyle name="Comma 6 5 2 2" xfId="7219" xr:uid="{4D58122A-C02A-44E5-B138-22C0EE717F44}"/>
    <cellStyle name="Comma 6 5 2 2 2" xfId="20668" xr:uid="{8F66FADD-18B1-4DF8-82F5-0110AE869B1D}"/>
    <cellStyle name="Comma 6 5 2 3" xfId="20140" xr:uid="{14A4B8E9-68AC-4828-96D0-8D82C50EEE32}"/>
    <cellStyle name="Comma 6 5 3" xfId="10091" xr:uid="{A0A4EE44-AF5B-4ECC-AE44-B2D4B883D776}"/>
    <cellStyle name="Comma 6 5 3 2" xfId="20957" xr:uid="{22CEAA31-8DFF-4C36-AC5D-3C62017C5CDB}"/>
    <cellStyle name="Comma 6 5 4" xfId="19946" xr:uid="{9E0CF891-0C73-47DE-8F7D-5075E74EB4F0}"/>
    <cellStyle name="Comma 6 5 5" xfId="22049" xr:uid="{4578BACF-F653-45FF-B746-962CACC96937}"/>
    <cellStyle name="Comma 6 6" xfId="927" xr:uid="{08015AE2-8D9C-4691-B192-CB403BBA3ED8}"/>
    <cellStyle name="Comma 6 6 2" xfId="2084" xr:uid="{8C343630-8EEE-4AE9-A8E0-85289CE3D32A}"/>
    <cellStyle name="Comma 6 6 2 2" xfId="7220" xr:uid="{11B0212A-4B0F-4585-B509-D523B7FBF560}"/>
    <cellStyle name="Comma 6 6 2 2 2" xfId="20669" xr:uid="{D87377A2-E881-4C0F-8915-45933274E50B}"/>
    <cellStyle name="Comma 6 6 2 3" xfId="20141" xr:uid="{E9B0D8E6-E3B0-433B-BB9B-BAD529073138}"/>
    <cellStyle name="Comma 6 6 3" xfId="4913" xr:uid="{D4EFAD0F-F594-4FCD-B786-702776359FBB}"/>
    <cellStyle name="Comma 6 6 3 2" xfId="20331" xr:uid="{506C2AB9-64BA-4B59-9A3E-1C9F1F22CEE6}"/>
    <cellStyle name="Comma 6 6 4" xfId="19947" xr:uid="{34370B58-D54B-4653-B1D8-0CF40DD0CEDE}"/>
    <cellStyle name="Comma 6 6 5" xfId="22050" xr:uid="{F83366B0-C2E7-4BAA-A210-FA3C30D13B6E}"/>
    <cellStyle name="Comma 6 7" xfId="928" xr:uid="{72D084BC-1D9F-4AFB-BA37-AF34B4025D2D}"/>
    <cellStyle name="Comma 6 7 2" xfId="2085" xr:uid="{576A9A52-D085-4D3C-802F-59C6FAB1B96C}"/>
    <cellStyle name="Comma 6 7 2 2" xfId="7221" xr:uid="{B7850E4D-827E-4019-9F24-50E4F53D4A1E}"/>
    <cellStyle name="Comma 6 7 2 2 2" xfId="20670" xr:uid="{A6FE9C04-3DAE-4A9E-BD47-65BCEA499CED}"/>
    <cellStyle name="Comma 6 7 2 3" xfId="20142" xr:uid="{A8E16B77-A21B-40E8-B73A-23CF44D96A88}"/>
    <cellStyle name="Comma 6 7 3" xfId="4912" xr:uid="{590B27CF-9383-4AE5-A092-8E06318C27B8}"/>
    <cellStyle name="Comma 6 7 3 2" xfId="20330" xr:uid="{DF665B5B-1537-481F-ABBC-CB24302E6950}"/>
    <cellStyle name="Comma 6 7 4" xfId="19948" xr:uid="{024EB15D-6BD5-41A2-9E8E-BB4391D2F08D}"/>
    <cellStyle name="Comma 6 7 5" xfId="22051" xr:uid="{3E94F928-1B75-421C-A023-DB92FBB32A6F}"/>
    <cellStyle name="Comma 6 8" xfId="929" xr:uid="{C7F2F12F-FCE2-45B1-A986-9242D788857E}"/>
    <cellStyle name="Comma 6 8 2" xfId="2086" xr:uid="{FE382B74-D48C-4877-B039-8705FB30BF9D}"/>
    <cellStyle name="Comma 6 8 2 2" xfId="7222" xr:uid="{FFEB16B8-77BF-4A88-B8C4-3D2C7D78C973}"/>
    <cellStyle name="Comma 6 8 2 2 2" xfId="20671" xr:uid="{19F15585-B29A-4820-B6B9-AAE4932D00CD}"/>
    <cellStyle name="Comma 6 8 2 3" xfId="20143" xr:uid="{ABE462AA-AD05-4A26-9DC3-5E799DCEC528}"/>
    <cellStyle name="Comma 6 8 3" xfId="10094" xr:uid="{21418C70-3E31-437C-BCB4-725746BA93EC}"/>
    <cellStyle name="Comma 6 8 3 2" xfId="20960" xr:uid="{0E7DB029-D623-4221-AC9E-4EC78D49131E}"/>
    <cellStyle name="Comma 6 8 4" xfId="19949" xr:uid="{8FC5ADE2-EB89-4E94-B23F-9351544DECBC}"/>
    <cellStyle name="Comma 6 8 5" xfId="22052" xr:uid="{6CB965F8-8439-4416-9558-34A98F0F719F}"/>
    <cellStyle name="Comma 6 9" xfId="2079" xr:uid="{B4949083-322D-4954-9126-452BE29D7065}"/>
    <cellStyle name="Comma 6 9 2" xfId="6704" xr:uid="{04A12AB3-B806-4388-AA88-2016285CF2E2}"/>
    <cellStyle name="Comma 6 9 3" xfId="10093" xr:uid="{D5D44A1E-93F6-416C-B5FA-F862F71BF2D2}"/>
    <cellStyle name="Comma 6 9 3 2" xfId="20959" xr:uid="{D1247282-449C-4E17-A00D-44634856A226}"/>
    <cellStyle name="Comma 6 9 4" xfId="20136" xr:uid="{F7CD4B08-2944-453D-AE7F-1049469FDDAB}"/>
    <cellStyle name="Comma 7" xfId="930" xr:uid="{5C7C2352-3B45-4B96-A9ED-E4BCB1BC1D41}"/>
    <cellStyle name="Comma 7 10" xfId="931" xr:uid="{03C4E2C5-B64A-40AD-B916-8E8E702AFE95}"/>
    <cellStyle name="Comma 7 10 2" xfId="2087" xr:uid="{92F2BD6E-509F-4030-99FC-A3A0C8B51D1B}"/>
    <cellStyle name="Comma 7 10 2 2" xfId="7223" xr:uid="{2A34FCDE-4F82-4758-95E0-17BE2A9E02D6}"/>
    <cellStyle name="Comma 7 10 2 2 2" xfId="20672" xr:uid="{1525CE20-2C84-4CAF-B8DE-0427CB79A235}"/>
    <cellStyle name="Comma 7 10 2 3" xfId="20144" xr:uid="{D3B1F8D2-4014-4D39-8B1D-F8C5FEE7E907}"/>
    <cellStyle name="Comma 7 10 3" xfId="7975" xr:uid="{8BD908C9-D4AC-4274-ABBE-2E8850DBA264}"/>
    <cellStyle name="Comma 7 10 3 2" xfId="20900" xr:uid="{6297E570-A2ED-4EB7-BE09-E2C6161EC166}"/>
    <cellStyle name="Comma 7 10 4" xfId="19950" xr:uid="{334F4463-E886-46B1-8243-E0AA1CB0677C}"/>
    <cellStyle name="Comma 7 10 5" xfId="22053" xr:uid="{95048E51-A67B-43A2-B779-16CECA661BB1}"/>
    <cellStyle name="Comma 7 11" xfId="932" xr:uid="{C9B8C16B-660E-49CD-8A42-0AF5762AB556}"/>
    <cellStyle name="Comma 7 11 2" xfId="2088" xr:uid="{AC955000-42A2-4B8E-884B-D5517D96ECEA}"/>
    <cellStyle name="Comma 7 11 2 2" xfId="7225" xr:uid="{9857AC74-9095-48C3-8751-F1B9D3304C3F}"/>
    <cellStyle name="Comma 7 11 2 2 2" xfId="20673" xr:uid="{FAD82E67-0C57-42BC-BB8D-8931B487F065}"/>
    <cellStyle name="Comma 7 11 2 3" xfId="20145" xr:uid="{9EA4AD19-3A3A-4325-9C7A-AE7DBD3E4C93}"/>
    <cellStyle name="Comma 7 11 3" xfId="7224" xr:uid="{1A146BF8-2428-4D8A-8DF0-EE16D0353A98}"/>
    <cellStyle name="Comma 7 11 4" xfId="22054" xr:uid="{BF27875A-A502-4AA0-B18F-F8AE5C75A2DB}"/>
    <cellStyle name="Comma 7 12" xfId="933" xr:uid="{98D934E2-8A3E-4F96-AD1B-858EA9E6F61C}"/>
    <cellStyle name="Comma 7 12 2" xfId="2089" xr:uid="{69277207-CFEC-4EBD-AA44-BCE66AB78821}"/>
    <cellStyle name="Comma 7 12 2 2" xfId="7226" xr:uid="{3255E7FF-E447-425C-AC96-B91A106DE0C0}"/>
    <cellStyle name="Comma 7 12 2 2 2" xfId="20674" xr:uid="{6E1EAD48-4A4D-4321-A422-848D69FB2514}"/>
    <cellStyle name="Comma 7 12 2 3" xfId="20146" xr:uid="{2D6D7913-2E80-4A64-B8D2-32589AA216BD}"/>
    <cellStyle name="Comma 7 12 3" xfId="4906" xr:uid="{99C7CCEA-4157-435C-8135-4FBF01A0C0CF}"/>
    <cellStyle name="Comma 7 12 3 2" xfId="20329" xr:uid="{C71F42D0-B425-4C3A-B125-6EF24516F73B}"/>
    <cellStyle name="Comma 7 12 4" xfId="19951" xr:uid="{207E2B72-EB48-44F4-B4E3-0DA8A84739BA}"/>
    <cellStyle name="Comma 7 12 5" xfId="22055" xr:uid="{0FA5DD3F-5B38-4DB1-89BB-126BE12E4665}"/>
    <cellStyle name="Comma 7 13" xfId="934" xr:uid="{118B1595-B2D0-4B5D-83D5-363CF39C2FF9}"/>
    <cellStyle name="Comma 7 13 2" xfId="2090" xr:uid="{5C80C7E6-0A65-4C5C-8C14-9FEBB61994A6}"/>
    <cellStyle name="Comma 7 13 2 2" xfId="7227" xr:uid="{83B27037-4CE8-4D62-BE22-9E82DD52ABB1}"/>
    <cellStyle name="Comma 7 13 2 2 2" xfId="20675" xr:uid="{817743EA-F72F-4B52-BA54-4FC1FFD6A30C}"/>
    <cellStyle name="Comma 7 13 2 3" xfId="20147" xr:uid="{4BEDE39D-E54B-416D-9EAA-1C39D997E907}"/>
    <cellStyle name="Comma 7 13 3" xfId="7976" xr:uid="{787E5746-AFF8-4638-8214-D181FA7F57E6}"/>
    <cellStyle name="Comma 7 13 3 2" xfId="20901" xr:uid="{C5877AA9-6D0D-4DDF-B4EA-984019EDE82E}"/>
    <cellStyle name="Comma 7 13 4" xfId="19952" xr:uid="{96E8724A-DB95-4E03-ACD7-F6A124996AF1}"/>
    <cellStyle name="Comma 7 13 5" xfId="22056" xr:uid="{E8D31312-B799-4DB2-91BC-6D00AD699858}"/>
    <cellStyle name="Comma 7 14" xfId="935" xr:uid="{98E57C92-CF47-48AC-80FF-83B51D0261D1}"/>
    <cellStyle name="Comma 7 14 2" xfId="2091" xr:uid="{857CE70E-8195-4ECD-A75D-870BEE8981E8}"/>
    <cellStyle name="Comma 7 14 2 2" xfId="7228" xr:uid="{ADC5140A-BA76-4BF6-96CC-282790920622}"/>
    <cellStyle name="Comma 7 14 2 2 2" xfId="20676" xr:uid="{C0739C30-4507-477A-A467-21835F7B8C3B}"/>
    <cellStyle name="Comma 7 14 2 3" xfId="20148" xr:uid="{8DD58E63-4164-46C9-B60E-711337BF56D6}"/>
    <cellStyle name="Comma 7 14 3" xfId="3472" xr:uid="{DD2C47AD-9B4A-44DC-8863-279B0C82737E}"/>
    <cellStyle name="Comma 7 14 3 2" xfId="20194" xr:uid="{8196992F-AAA8-4D70-AC95-3F2EB36D5C88}"/>
    <cellStyle name="Comma 7 14 4" xfId="19953" xr:uid="{A13FDE16-E1F5-4C75-BDD4-39D753803EB0}"/>
    <cellStyle name="Comma 7 14 5" xfId="22057" xr:uid="{A0697450-65E7-46B1-BCF8-03A7B31D1B97}"/>
    <cellStyle name="Comma 7 15" xfId="936" xr:uid="{8781BB7E-0C6C-44C0-BAAC-2C47BA944B9F}"/>
    <cellStyle name="Comma 7 15 2" xfId="2092" xr:uid="{3AAA9C34-89A1-4517-8295-555F7AA994DA}"/>
    <cellStyle name="Comma 7 15 2 2" xfId="7229" xr:uid="{58997FEE-7FDC-42F2-99E3-EAB51E21ED73}"/>
    <cellStyle name="Comma 7 15 2 2 2" xfId="20677" xr:uid="{B4D45EF2-6B4F-48F5-BB03-BE0A19FA9F2E}"/>
    <cellStyle name="Comma 7 15 2 3" xfId="20149" xr:uid="{719CEAAE-390D-4C2E-BD07-12ED7CCA0960}"/>
    <cellStyle name="Comma 7 15 3" xfId="4898" xr:uid="{D912B45C-2CCF-4753-B167-184AA4666D6C}"/>
    <cellStyle name="Comma 7 15 3 2" xfId="20328" xr:uid="{41F43F52-7D4A-4F8E-AB47-53CEFC687E71}"/>
    <cellStyle name="Comma 7 15 4" xfId="19954" xr:uid="{82864FDB-42D2-493F-8653-4BC95604342F}"/>
    <cellStyle name="Comma 7 15 5" xfId="22058" xr:uid="{C11E7EBB-2368-438E-A8D8-A36FB0FCC849}"/>
    <cellStyle name="Comma 7 16" xfId="937" xr:uid="{FDE02C63-651F-4E91-9FFC-68C60AAE83B2}"/>
    <cellStyle name="Comma 7 16 2" xfId="2093" xr:uid="{EB336460-4E42-4D97-AC3A-1D19030F5286}"/>
    <cellStyle name="Comma 7 16 2 2" xfId="7231" xr:uid="{8247C128-042D-4575-A2F8-4B342E232636}"/>
    <cellStyle name="Comma 7 16 2 2 2" xfId="20678" xr:uid="{B6734CDB-644A-41A1-A71B-CB0FF65FA67F}"/>
    <cellStyle name="Comma 7 16 2 3" xfId="20150" xr:uid="{F9AA2537-D864-41E3-8CFD-66A3B7802D88}"/>
    <cellStyle name="Comma 7 16 3" xfId="7230" xr:uid="{90A2FE42-8540-4415-8757-0A574B5C8C59}"/>
    <cellStyle name="Comma 7 16 4" xfId="22059" xr:uid="{7EFD28DE-FB09-4A1E-B3E2-4C1B25E877DB}"/>
    <cellStyle name="Comma 7 17" xfId="938" xr:uid="{FE25716D-F5CC-4CD4-88BB-1CB8603D8450}"/>
    <cellStyle name="Comma 7 17 2" xfId="2094" xr:uid="{B9BBB2EA-15B3-4EC2-AF9A-FCB5A9A511DE}"/>
    <cellStyle name="Comma 7 17 2 2" xfId="7233" xr:uid="{D2715191-A657-47F5-B85E-0F0F6C164BFC}"/>
    <cellStyle name="Comma 7 17 2 2 2" xfId="20679" xr:uid="{892FAAFA-288A-42A2-9DB0-129E0A4B5FD2}"/>
    <cellStyle name="Comma 7 17 2 3" xfId="20151" xr:uid="{7D0622F7-DF90-4D9D-80AE-B4EFC7655FC1}"/>
    <cellStyle name="Comma 7 17 3" xfId="7232" xr:uid="{B50D2A32-ADF3-4DE8-A8AE-C5998740AECF}"/>
    <cellStyle name="Comma 7 17 4" xfId="22060" xr:uid="{FAEA3229-8727-4F07-B43C-4F8C1B1419C2}"/>
    <cellStyle name="Comma 7 18" xfId="939" xr:uid="{BA61FC0D-8204-4330-903E-CAB26231E7C6}"/>
    <cellStyle name="Comma 7 18 2" xfId="2095" xr:uid="{1DFE5491-141E-4E09-AD3B-592DFF3E7A0A}"/>
    <cellStyle name="Comma 7 18 2 2" xfId="7235" xr:uid="{46490AB6-C64F-41D9-9F2E-708C6ACC41E4}"/>
    <cellStyle name="Comma 7 18 2 2 2" xfId="20680" xr:uid="{6B80FE10-2D2A-424C-BB27-5E417ECCDF30}"/>
    <cellStyle name="Comma 7 18 2 3" xfId="20152" xr:uid="{A19B208B-3162-42C1-99A6-93F005E8CF42}"/>
    <cellStyle name="Comma 7 18 3" xfId="7234" xr:uid="{E6B50765-2DE7-46F0-A0C7-AC840084FBB1}"/>
    <cellStyle name="Comma 7 18 4" xfId="22061" xr:uid="{6FCC3925-2391-4828-A4A7-683325EEE11E}"/>
    <cellStyle name="Comma 7 19" xfId="940" xr:uid="{4B75110A-1C79-4146-83CA-7D8810EC7737}"/>
    <cellStyle name="Comma 7 19 2" xfId="2096" xr:uid="{E843CBAB-370A-4271-9890-9220D1AF1DCE}"/>
    <cellStyle name="Comma 7 19 2 2" xfId="7237" xr:uid="{A1B79401-52AF-4429-892B-1041586B4056}"/>
    <cellStyle name="Comma 7 19 2 2 2" xfId="20681" xr:uid="{77088159-33EA-4238-9572-21F7D8642B07}"/>
    <cellStyle name="Comma 7 19 2 3" xfId="20153" xr:uid="{9CF9D638-845B-4108-8184-2DADFF8A6115}"/>
    <cellStyle name="Comma 7 19 3" xfId="7236" xr:uid="{7FD82FE0-FC49-4BB4-AA8A-DFD356952352}"/>
    <cellStyle name="Comma 7 19 4" xfId="22062" xr:uid="{41C2B08C-1ECA-442F-9987-DF659D55A63F}"/>
    <cellStyle name="Comma 7 2" xfId="941" xr:uid="{60D8B89A-FFCC-4991-8983-3FACF69CFC9B}"/>
    <cellStyle name="Comma 7 2 2" xfId="2097" xr:uid="{D6F64103-59D8-47AD-8F08-3F852547D4A3}"/>
    <cellStyle name="Comma 7 2 2 2" xfId="7238" xr:uid="{70B49B04-4AA5-4FED-873B-1F32311EC678}"/>
    <cellStyle name="Comma 7 2 2 2 2" xfId="20682" xr:uid="{BE7124D1-2346-4CBB-97F8-F5A9110299CB}"/>
    <cellStyle name="Comma 7 2 2 3" xfId="20154" xr:uid="{85BBB07E-0631-4932-8A4B-47B99B03EEE1}"/>
    <cellStyle name="Comma 7 2 3" xfId="7977" xr:uid="{356380CC-09EE-4E25-B233-3243DA7A63B2}"/>
    <cellStyle name="Comma 7 2 3 2" xfId="20902" xr:uid="{865B6294-CA76-4503-9154-53C0132AA297}"/>
    <cellStyle name="Comma 7 2 4" xfId="19955" xr:uid="{0D63BCB3-91F4-4F6B-8B2E-6A040D0D036D}"/>
    <cellStyle name="Comma 7 2 5" xfId="22063" xr:uid="{61A4F7B7-7728-4EBB-B1E7-8E7F78D95405}"/>
    <cellStyle name="Comma 7 20" xfId="942" xr:uid="{8277E11B-68B5-450D-81A7-BCE2B203B00B}"/>
    <cellStyle name="Comma 7 20 2" xfId="2098" xr:uid="{3DC97CAD-7125-4530-8DAB-3A6C2D46F3CD}"/>
    <cellStyle name="Comma 7 20 2 2" xfId="7240" xr:uid="{39A32CDE-C5D1-41CC-BE0D-C93D5796D473}"/>
    <cellStyle name="Comma 7 20 2 2 2" xfId="20683" xr:uid="{4F59F562-FF44-4DD7-A97F-6462D2A46DB8}"/>
    <cellStyle name="Comma 7 20 2 3" xfId="20155" xr:uid="{458A89D3-9DB1-4337-8871-6CE27AB86887}"/>
    <cellStyle name="Comma 7 20 3" xfId="7239" xr:uid="{51141D41-B471-4ADA-98CB-398C2FA30253}"/>
    <cellStyle name="Comma 7 20 4" xfId="22064" xr:uid="{9854766E-DDAF-421E-88F4-CECC9A105A9E}"/>
    <cellStyle name="Comma 7 21" xfId="943" xr:uid="{BD96BDAA-DB5A-43A3-A89E-1792B2DA41A3}"/>
    <cellStyle name="Comma 7 21 2" xfId="2099" xr:uid="{56D1241C-F095-46A9-8CC8-CD3724FE09A8}"/>
    <cellStyle name="Comma 7 21 2 2" xfId="7242" xr:uid="{A16C512D-E508-4C11-8CF8-7907637FC82E}"/>
    <cellStyle name="Comma 7 21 2 2 2" xfId="20684" xr:uid="{46670932-0DDB-46CE-9319-F794979E6BC2}"/>
    <cellStyle name="Comma 7 21 2 3" xfId="20156" xr:uid="{554A9A19-ABEE-465F-94C9-FB907F968068}"/>
    <cellStyle name="Comma 7 21 3" xfId="7241" xr:uid="{F78DABFF-B64A-4E5F-97B4-4B272622EF06}"/>
    <cellStyle name="Comma 7 21 4" xfId="22065" xr:uid="{4567F388-913E-4F96-AC05-DFAB92C4FCC0}"/>
    <cellStyle name="Comma 7 22" xfId="6708" xr:uid="{B2FB4B82-CA05-41C3-82FC-2CF40AD87A07}"/>
    <cellStyle name="Comma 7 3" xfId="944" xr:uid="{44892836-1CA4-4AF6-AF04-A30E83AC7DEE}"/>
    <cellStyle name="Comma 7 3 10" xfId="945" xr:uid="{4E50465F-9BBA-45FA-AEE9-44DE47BF6DAB}"/>
    <cellStyle name="Comma 7 3 10 2" xfId="2100" xr:uid="{FF3EC4E9-B7E4-4966-B4CA-901F42EBE294}"/>
    <cellStyle name="Comma 7 3 10 2 2" xfId="7244" xr:uid="{36E65C8B-CCB7-41C5-A2A1-8177C381EF29}"/>
    <cellStyle name="Comma 7 3 10 2 2 2" xfId="20685" xr:uid="{3FA94891-5649-4763-9EFB-E90C4D66E0D6}"/>
    <cellStyle name="Comma 7 3 10 2 3" xfId="20157" xr:uid="{F7564A1D-34A4-4345-AAB1-EB36DED65604}"/>
    <cellStyle name="Comma 7 3 10 3" xfId="7978" xr:uid="{F5B20DE4-87B2-410C-9A80-728C8EA66AB2}"/>
    <cellStyle name="Comma 7 3 10 3 2" xfId="20903" xr:uid="{95ACBA62-CAE6-4A0A-A8F4-CB04049E49B8}"/>
    <cellStyle name="Comma 7 3 10 4" xfId="19956" xr:uid="{5C7CBEA9-EB96-4151-81D5-1138EE6D0344}"/>
    <cellStyle name="Comma 7 3 10 5" xfId="22067" xr:uid="{11CBC3FB-64DE-4747-A169-64E6EE9714E0}"/>
    <cellStyle name="Comma 7 3 11" xfId="946" xr:uid="{B8D6C773-5370-4D0C-B730-208D66AD20D6}"/>
    <cellStyle name="Comma 7 3 11 2" xfId="2101" xr:uid="{98F02250-0B19-4ACD-9DB3-B2B14E954252}"/>
    <cellStyle name="Comma 7 3 11 2 2" xfId="7245" xr:uid="{BDC5954C-EBF8-4B40-BB87-14068056BD1F}"/>
    <cellStyle name="Comma 7 3 11 2 2 2" xfId="20686" xr:uid="{79D667B4-22DB-4928-BED4-6D421DA359A8}"/>
    <cellStyle name="Comma 7 3 11 2 3" xfId="20158" xr:uid="{8BAA8973-5613-40E2-BDAE-0C04147BA09A}"/>
    <cellStyle name="Comma 7 3 11 3" xfId="3461" xr:uid="{431E0391-D159-4B36-BCB9-F2B664EEEF65}"/>
    <cellStyle name="Comma 7 3 11 3 2" xfId="20193" xr:uid="{4A9F6551-382D-4BC4-A953-FF9E41770E94}"/>
    <cellStyle name="Comma 7 3 11 4" xfId="19957" xr:uid="{BF193EB5-B443-4490-B205-87F5C3E7AB80}"/>
    <cellStyle name="Comma 7 3 11 5" xfId="22068" xr:uid="{97C2617C-C835-4074-8EE9-A5A86BF9A5E9}"/>
    <cellStyle name="Comma 7 3 12" xfId="947" xr:uid="{472934CA-FAF5-45BF-84C8-4EDCB6743D92}"/>
    <cellStyle name="Comma 7 3 12 2" xfId="2102" xr:uid="{66815A20-8BBB-443F-8540-8A906A720489}"/>
    <cellStyle name="Comma 7 3 12 2 2" xfId="7246" xr:uid="{07E14A2C-7CDA-40CD-8F7E-AA4F48879285}"/>
    <cellStyle name="Comma 7 3 12 2 2 2" xfId="20687" xr:uid="{12B016A1-855D-440C-9B47-72A7DF267D36}"/>
    <cellStyle name="Comma 7 3 12 2 3" xfId="20159" xr:uid="{E427C426-7E0B-4C7E-936B-8F6D4477E1CB}"/>
    <cellStyle name="Comma 7 3 12 3" xfId="4881" xr:uid="{45897BEF-0147-4FDE-8AD0-440EF5047411}"/>
    <cellStyle name="Comma 7 3 12 3 2" xfId="20327" xr:uid="{0F986107-857B-4FA8-A579-F103269CDE72}"/>
    <cellStyle name="Comma 7 3 12 4" xfId="19958" xr:uid="{10CF1F3E-E8B7-465A-A120-610BE170E3B7}"/>
    <cellStyle name="Comma 7 3 12 5" xfId="22069" xr:uid="{C23ACB99-D4BB-47B4-BB6F-6597C728983B}"/>
    <cellStyle name="Comma 7 3 13" xfId="948" xr:uid="{4E8FDD1C-A02A-442D-A416-89F16CF02D23}"/>
    <cellStyle name="Comma 7 3 13 2" xfId="2103" xr:uid="{98D8E48F-F986-4576-9E12-104E1801FD0A}"/>
    <cellStyle name="Comma 7 3 13 2 2" xfId="7247" xr:uid="{31A0EC9B-E43D-40C4-B9AB-5D044C9F41E3}"/>
    <cellStyle name="Comma 7 3 13 2 2 2" xfId="20688" xr:uid="{8B6F7109-AA81-4435-8187-F130D9AB596A}"/>
    <cellStyle name="Comma 7 3 13 2 3" xfId="20160" xr:uid="{2E3F7D8C-C07F-4DB8-9E13-EE6F73E43462}"/>
    <cellStyle name="Comma 7 3 13 3" xfId="7979" xr:uid="{BA472B34-4DBF-4CBE-9084-95B2A05372D4}"/>
    <cellStyle name="Comma 7 3 13 3 2" xfId="20904" xr:uid="{5D77E195-B67D-4050-B20C-8CDDE56522D7}"/>
    <cellStyle name="Comma 7 3 13 4" xfId="19959" xr:uid="{E3C90176-7756-4639-A8A9-D3E608D036C2}"/>
    <cellStyle name="Comma 7 3 13 5" xfId="22070" xr:uid="{304A715E-3B2E-4489-9B4E-6168BE87C4D1}"/>
    <cellStyle name="Comma 7 3 14" xfId="949" xr:uid="{31B5021A-B1C3-4879-8CFE-1D344829A1C6}"/>
    <cellStyle name="Comma 7 3 14 2" xfId="2104" xr:uid="{5B130549-A426-47DE-B1A9-3A19C77921A3}"/>
    <cellStyle name="Comma 7 3 14 2 2" xfId="7248" xr:uid="{5A57D242-137D-4A05-9909-D0919753BB0D}"/>
    <cellStyle name="Comma 7 3 14 2 2 2" xfId="20689" xr:uid="{1254E03E-B90A-4B71-8F62-F567A0F0A0CE}"/>
    <cellStyle name="Comma 7 3 14 2 3" xfId="20161" xr:uid="{9B3A62F9-7B17-4925-B5DA-3A49B7A0545F}"/>
    <cellStyle name="Comma 7 3 14 3" xfId="4877" xr:uid="{502A7CBF-8BE0-4231-A816-27DBD4D7CB6D}"/>
    <cellStyle name="Comma 7 3 14 3 2" xfId="20326" xr:uid="{98279641-DD97-4783-B821-8BE4307C0C4A}"/>
    <cellStyle name="Comma 7 3 14 4" xfId="19960" xr:uid="{993BC4BC-1512-43A2-B359-8309A2B9939F}"/>
    <cellStyle name="Comma 7 3 14 5" xfId="22071" xr:uid="{80692902-40CB-4655-B0C0-99B43E3B6ADC}"/>
    <cellStyle name="Comma 7 3 15" xfId="950" xr:uid="{8BD03694-7EA1-4854-A484-A7377081FA0C}"/>
    <cellStyle name="Comma 7 3 15 2" xfId="2105" xr:uid="{9529B0BF-844E-4BBD-9C5E-CB26ED9537CF}"/>
    <cellStyle name="Comma 7 3 15 2 2" xfId="7249" xr:uid="{D3B08153-164E-4ABF-B70A-4FC961A80CF6}"/>
    <cellStyle name="Comma 7 3 15 2 2 2" xfId="20690" xr:uid="{8DF1CD3D-72E8-40DB-B97D-3DBB0A26333C}"/>
    <cellStyle name="Comma 7 3 15 2 3" xfId="20162" xr:uid="{C1790BF0-6565-4375-8C00-9266EA3D0DA1}"/>
    <cellStyle name="Comma 7 3 15 3" xfId="4875" xr:uid="{6C28290E-2EFA-4A94-A950-410FBF24C6AC}"/>
    <cellStyle name="Comma 7 3 15 3 2" xfId="20325" xr:uid="{2C5DEB99-4DEF-4F51-9CCA-221D862C351B}"/>
    <cellStyle name="Comma 7 3 15 4" xfId="19961" xr:uid="{0D3F65AB-2BC1-4294-A90A-4D9780544A07}"/>
    <cellStyle name="Comma 7 3 15 5" xfId="22072" xr:uid="{05FDDD41-30DB-430A-8E06-2A75C3C9B283}"/>
    <cellStyle name="Comma 7 3 16" xfId="7243" xr:uid="{F733E189-6AC1-4752-A867-8F0C2E4EBB36}"/>
    <cellStyle name="Comma 7 3 16 2" xfId="39510" xr:uid="{AAB96C9F-BEBC-4CD7-B58E-4B41B94762C1}"/>
    <cellStyle name="Comma 7 3 17" xfId="22066" xr:uid="{526A3EC9-429D-4D9A-B0DC-28193859E4D5}"/>
    <cellStyle name="Comma 7 3 2" xfId="951" xr:uid="{72AF860E-DF6A-49B7-9CDC-C91558190A55}"/>
    <cellStyle name="Comma 7 3 2 2" xfId="2106" xr:uid="{AC6DB3FA-4C4A-4016-85C3-9AF002D772BA}"/>
    <cellStyle name="Comma 7 3 2 2 2" xfId="7250" xr:uid="{7E07E9C8-EBB5-4DF7-9F6B-E40262EADAD2}"/>
    <cellStyle name="Comma 7 3 2 2 2 2" xfId="20691" xr:uid="{12ABEE05-6385-4A04-B8E9-54A7335DA51A}"/>
    <cellStyle name="Comma 7 3 2 2 3" xfId="20163" xr:uid="{FDA77486-E85A-4A69-8950-4D2CD89FE36C}"/>
    <cellStyle name="Comma 7 3 2 3" xfId="4872" xr:uid="{00BE4546-D4EF-42C4-8A47-EAF6277D16AB}"/>
    <cellStyle name="Comma 7 3 2 3 2" xfId="20324" xr:uid="{8AC50FC9-1748-4F9B-822E-C4A72D8AC6B6}"/>
    <cellStyle name="Comma 7 3 2 4" xfId="19962" xr:uid="{84E274AF-3C73-4B57-BE9A-550D7B38EB8F}"/>
    <cellStyle name="Comma 7 3 2 5" xfId="22073" xr:uid="{70C5AF9E-4885-429D-B10C-5D89CEA546AE}"/>
    <cellStyle name="Comma 7 3 3" xfId="952" xr:uid="{3E10CB5B-6D85-44B1-8C92-5F2A53AAB528}"/>
    <cellStyle name="Comma 7 3 3 2" xfId="2107" xr:uid="{1C4E2103-7CF9-4AB6-8AD4-0192F0CCD8F9}"/>
    <cellStyle name="Comma 7 3 3 2 2" xfId="7251" xr:uid="{2188906F-203E-4D1A-82BB-2E1152B70ED4}"/>
    <cellStyle name="Comma 7 3 3 2 2 2" xfId="20692" xr:uid="{6681243D-520C-45AB-BBF6-1C5A543E3C72}"/>
    <cellStyle name="Comma 7 3 3 2 3" xfId="20164" xr:uid="{69266B02-4E7D-43C7-AD99-9AC1595E0B28}"/>
    <cellStyle name="Comma 7 3 3 3" xfId="7980" xr:uid="{893766FD-2304-4D49-8E6F-B462AC0EB86B}"/>
    <cellStyle name="Comma 7 3 3 3 2" xfId="20905" xr:uid="{FB442481-59AD-4721-BBF0-8C34DCDC0423}"/>
    <cellStyle name="Comma 7 3 3 4" xfId="19963" xr:uid="{64495460-B6AB-4D33-A74F-EE13E7B868C7}"/>
    <cellStyle name="Comma 7 3 3 5" xfId="22074" xr:uid="{CCFD9193-41EB-4125-95AB-05DB37CF2CBA}"/>
    <cellStyle name="Comma 7 3 4" xfId="953" xr:uid="{5C2D6433-B977-4737-84B0-EC97B666FF2B}"/>
    <cellStyle name="Comma 7 3 4 2" xfId="2108" xr:uid="{07B075C5-174E-4AE2-B856-38AA118553B2}"/>
    <cellStyle name="Comma 7 3 4 2 2" xfId="7252" xr:uid="{75E2DFEB-24C9-491C-AD90-ACF9B7AD5EA3}"/>
    <cellStyle name="Comma 7 3 4 2 2 2" xfId="20693" xr:uid="{F93B9958-A1DA-4C59-8D42-8FF7EC8CA297}"/>
    <cellStyle name="Comma 7 3 4 2 3" xfId="20165" xr:uid="{49FA8B8E-2464-4587-A840-D734274C671C}"/>
    <cellStyle name="Comma 7 3 4 3" xfId="7981" xr:uid="{D16B0BE4-F791-4548-9CE8-9B3D9AE0E763}"/>
    <cellStyle name="Comma 7 3 4 3 2" xfId="20906" xr:uid="{B267AB38-69AB-45A4-8B1D-C11806436D93}"/>
    <cellStyle name="Comma 7 3 4 4" xfId="19964" xr:uid="{E27EB0B9-C82A-48B7-B74D-EE64A9123ECF}"/>
    <cellStyle name="Comma 7 3 4 5" xfId="22075" xr:uid="{0272B3C1-CB36-4805-AA53-51CDF49BC283}"/>
    <cellStyle name="Comma 7 3 5" xfId="954" xr:uid="{A9A6AF93-8BEA-4622-AE6A-0CEF17EEC149}"/>
    <cellStyle name="Comma 7 3 5 2" xfId="2109" xr:uid="{912BB467-FE4A-4BCF-B138-E047625C68BE}"/>
    <cellStyle name="Comma 7 3 5 2 2" xfId="7253" xr:uid="{98275AAE-B06C-440A-9C57-2EB6E1DDC621}"/>
    <cellStyle name="Comma 7 3 5 2 2 2" xfId="20694" xr:uid="{627E2B7F-DDEE-4FA4-BC1F-C8FCEC3772A1}"/>
    <cellStyle name="Comma 7 3 5 2 3" xfId="20166" xr:uid="{53E030A1-960F-479F-B6E4-D95B5B99860B}"/>
    <cellStyle name="Comma 7 3 5 3" xfId="4871" xr:uid="{CD87BFA5-C561-4803-8554-EC5E6AEB02D3}"/>
    <cellStyle name="Comma 7 3 5 3 2" xfId="20323" xr:uid="{A59658C0-EE98-4246-B360-719925794BBD}"/>
    <cellStyle name="Comma 7 3 5 4" xfId="19965" xr:uid="{C1DD6D76-4B32-490A-90DD-93D1AECCC20D}"/>
    <cellStyle name="Comma 7 3 5 5" xfId="22076" xr:uid="{8BA79150-DE05-40C6-89C8-B2CF0C0DFCE0}"/>
    <cellStyle name="Comma 7 3 6" xfId="955" xr:uid="{A345489E-2DF8-4B32-87A4-F931949C843B}"/>
    <cellStyle name="Comma 7 3 6 2" xfId="2110" xr:uid="{17A7BEC2-8775-43CB-AD6C-97CEA8543294}"/>
    <cellStyle name="Comma 7 3 6 2 2" xfId="7254" xr:uid="{4A2FE4A4-A2C8-404D-95F1-643DA94BAC63}"/>
    <cellStyle name="Comma 7 3 6 2 2 2" xfId="20695" xr:uid="{4E2EA13B-7C3E-4188-A0AF-DA1871487BB0}"/>
    <cellStyle name="Comma 7 3 6 2 3" xfId="20167" xr:uid="{40E037EB-4EA8-476D-BDFD-D468076DF41D}"/>
    <cellStyle name="Comma 7 3 6 3" xfId="4867" xr:uid="{2C01BAB3-29E2-4929-A7A2-7273196C441C}"/>
    <cellStyle name="Comma 7 3 6 3 2" xfId="20321" xr:uid="{79D6D778-5EF1-4D8C-9A42-CB637CA4E048}"/>
    <cellStyle name="Comma 7 3 6 4" xfId="19966" xr:uid="{407CF985-C955-4886-A285-F23C196BF36A}"/>
    <cellStyle name="Comma 7 3 6 5" xfId="22077" xr:uid="{A9F60D20-CD47-44C0-BC13-3CCA1A83C899}"/>
    <cellStyle name="Comma 7 3 7" xfId="956" xr:uid="{672C2A94-E8BB-4DCF-B620-66991DBB322E}"/>
    <cellStyle name="Comma 7 3 7 2" xfId="2111" xr:uid="{1B4606C9-8A26-4B5A-A4B2-8CF30CB857CA}"/>
    <cellStyle name="Comma 7 3 7 2 2" xfId="7255" xr:uid="{523DAB93-2C40-4194-86F8-B5EE278B1BAA}"/>
    <cellStyle name="Comma 7 3 7 2 2 2" xfId="20696" xr:uid="{AA440467-41CB-4CD1-928E-959CD935C7D0}"/>
    <cellStyle name="Comma 7 3 7 2 3" xfId="20168" xr:uid="{A3BFB400-2D26-4A0D-B7A2-C119111300ED}"/>
    <cellStyle name="Comma 7 3 7 3" xfId="10095" xr:uid="{2B7D4DE5-B136-48EB-90F1-C64DD5F81081}"/>
    <cellStyle name="Comma 7 3 7 3 2" xfId="20961" xr:uid="{A8335E0C-E612-4A90-9C0F-81757D2C50D7}"/>
    <cellStyle name="Comma 7 3 7 4" xfId="19967" xr:uid="{C132F54E-0EDD-4276-A212-9C1641471BEF}"/>
    <cellStyle name="Comma 7 3 7 5" xfId="22078" xr:uid="{B758EDA7-51E0-4BDA-A77E-51072E697E90}"/>
    <cellStyle name="Comma 7 3 8" xfId="957" xr:uid="{1F84EBDE-2083-4FEF-9EB2-FAEB530CA35C}"/>
    <cellStyle name="Comma 7 3 8 2" xfId="2112" xr:uid="{FF443705-7AC5-491F-AF92-38EECD5B7C67}"/>
    <cellStyle name="Comma 7 3 8 2 2" xfId="7256" xr:uid="{942B7B2B-C04A-451B-A7F9-3618BDB1AFED}"/>
    <cellStyle name="Comma 7 3 8 2 2 2" xfId="20697" xr:uid="{B3C46977-156E-4C4A-ABC7-74B7D34A42E1}"/>
    <cellStyle name="Comma 7 3 8 2 3" xfId="20169" xr:uid="{222BA59F-91BF-49DF-85FD-3578E4CA1C48}"/>
    <cellStyle name="Comma 7 3 8 3" xfId="7982" xr:uid="{3F9F2C2E-CEDC-4C26-ACE5-F7AECAE7EA2D}"/>
    <cellStyle name="Comma 7 3 8 3 2" xfId="20907" xr:uid="{F1BFE4A9-EB70-4EBF-BAE7-B1D3D3A4FED4}"/>
    <cellStyle name="Comma 7 3 8 4" xfId="19968" xr:uid="{235B6AA3-4CD3-4F85-9620-96844F781102}"/>
    <cellStyle name="Comma 7 3 8 5" xfId="22079" xr:uid="{DD488935-D31D-493F-963C-5474006769B6}"/>
    <cellStyle name="Comma 7 3 9" xfId="958" xr:uid="{9038B038-5A58-4A43-A8CE-D82129493DD1}"/>
    <cellStyle name="Comma 7 3 9 2" xfId="2113" xr:uid="{A0EDCF83-E89C-4C36-8DDD-A657BFF701EE}"/>
    <cellStyle name="Comma 7 3 9 2 2" xfId="7257" xr:uid="{BC2FE577-719D-4515-803D-7EDBE533AA51}"/>
    <cellStyle name="Comma 7 3 9 2 2 2" xfId="20698" xr:uid="{536AF02F-A4F9-42CC-8A94-2DF25F5535BD}"/>
    <cellStyle name="Comma 7 3 9 2 3" xfId="20170" xr:uid="{BE55DF8C-FE9E-47F0-8C74-D539CCC9CD09}"/>
    <cellStyle name="Comma 7 3 9 3" xfId="4868" xr:uid="{B6A5114D-4128-48EF-B762-045292EBB2DD}"/>
    <cellStyle name="Comma 7 3 9 3 2" xfId="20322" xr:uid="{A11B1505-334D-45C1-8A65-4C3974FDA4D4}"/>
    <cellStyle name="Comma 7 3 9 4" xfId="19969" xr:uid="{7BD96655-168D-4354-A86E-3ADB8A904F78}"/>
    <cellStyle name="Comma 7 3 9 5" xfId="22080" xr:uid="{E9668C6F-9EE1-4AE6-BC1B-3CEB0C0BAC8F}"/>
    <cellStyle name="Comma 7 4" xfId="959" xr:uid="{355E211D-E50F-4A0D-8FB4-84C0163B3715}"/>
    <cellStyle name="Comma 7 4 2" xfId="2114" xr:uid="{BEC51638-3375-415A-B0A7-4475C1817806}"/>
    <cellStyle name="Comma 7 4 2 2" xfId="7258" xr:uid="{3DDC01F3-E0A6-4C3F-9074-36B4878CA477}"/>
    <cellStyle name="Comma 7 4 2 2 2" xfId="20699" xr:uid="{2C71D7B3-04E3-46D4-83FD-85FA3E787A47}"/>
    <cellStyle name="Comma 7 4 2 3" xfId="20171" xr:uid="{8C953E2B-B85D-4701-8A74-7B8A40EE118E}"/>
    <cellStyle name="Comma 7 4 3" xfId="7983" xr:uid="{B972A258-D55A-41CC-88E5-CAD1B68BD35F}"/>
    <cellStyle name="Comma 7 4 3 2" xfId="20908" xr:uid="{C2244F95-D405-44A2-8F8F-E80DDF683097}"/>
    <cellStyle name="Comma 7 4 4" xfId="19970" xr:uid="{55C85C1D-66E3-41ED-A576-6FF17922C26D}"/>
    <cellStyle name="Comma 7 4 5" xfId="22081" xr:uid="{CA365DFA-A874-4871-A5BE-89022EDE53A9}"/>
    <cellStyle name="Comma 7 5" xfId="960" xr:uid="{838C0AA2-881E-48EA-84D3-E4BBDE6E8FA5}"/>
    <cellStyle name="Comma 7 5 2" xfId="2115" xr:uid="{6BCE6941-2212-4E0D-BEA0-396493014A83}"/>
    <cellStyle name="Comma 7 5 2 2" xfId="7259" xr:uid="{3B8A3EFB-0960-4C49-BED3-3DA1D1550EA3}"/>
    <cellStyle name="Comma 7 5 2 2 2" xfId="20700" xr:uid="{F4C99CE4-1A17-445F-AE74-632198844437}"/>
    <cellStyle name="Comma 7 5 2 3" xfId="20172" xr:uid="{0A696BD4-9257-4817-9D9A-03404072663E}"/>
    <cellStyle name="Comma 7 5 3" xfId="4864" xr:uid="{F71C259B-2294-427F-8FB0-9E93D114F2D0}"/>
    <cellStyle name="Comma 7 5 3 2" xfId="20320" xr:uid="{ED91935F-120B-4B30-97C1-A256F7FB4D48}"/>
    <cellStyle name="Comma 7 5 4" xfId="19971" xr:uid="{1E6B3708-7125-4E94-8D95-E071EF400918}"/>
    <cellStyle name="Comma 7 5 5" xfId="22082" xr:uid="{55EB1C2B-F1B5-4790-872C-5B0A2B984143}"/>
    <cellStyle name="Comma 7 6" xfId="961" xr:uid="{6B2AEE65-11A3-4F0D-98DB-4B9F5C1692E1}"/>
    <cellStyle name="Comma 7 6 2" xfId="2116" xr:uid="{4C9E0507-284C-47CB-91C4-638BD52D7A16}"/>
    <cellStyle name="Comma 7 6 2 2" xfId="7260" xr:uid="{46D95370-3A6C-45D0-8CE7-72DCFC6E4ABF}"/>
    <cellStyle name="Comma 7 6 2 2 2" xfId="20701" xr:uid="{9FA8BFF5-EAFF-4007-8D80-EC74422C2883}"/>
    <cellStyle name="Comma 7 6 2 3" xfId="20173" xr:uid="{4A570B87-D02D-4C32-B2C4-5269E2CD6BC5}"/>
    <cellStyle name="Comma 7 6 3" xfId="10096" xr:uid="{40E9E055-96A0-4905-B403-3CBB266068B2}"/>
    <cellStyle name="Comma 7 6 3 2" xfId="20962" xr:uid="{33F2A84F-0929-46F0-934F-54E3F0D82451}"/>
    <cellStyle name="Comma 7 6 4" xfId="19972" xr:uid="{916E8DBF-7B3D-4063-8ABB-8E90D35C36DF}"/>
    <cellStyle name="Comma 7 6 5" xfId="22083" xr:uid="{E57D9B1F-1964-4474-B991-2A3C5E7ABC39}"/>
    <cellStyle name="Comma 7 7" xfId="962" xr:uid="{75B195EC-5CCC-44AE-81BA-F5A5DA2924CC}"/>
    <cellStyle name="Comma 7 7 2" xfId="2117" xr:uid="{B9F5C34E-99BB-4B9A-937A-DBD3019EFF2D}"/>
    <cellStyle name="Comma 7 7 2 2" xfId="7261" xr:uid="{3B6DE343-F083-41B8-BF30-1019C362862D}"/>
    <cellStyle name="Comma 7 7 2 2 2" xfId="20702" xr:uid="{A7301BB4-0830-4F78-AFDA-FA7BF3E33165}"/>
    <cellStyle name="Comma 7 7 2 3" xfId="20174" xr:uid="{412BA3C1-5292-4BE5-8B29-406B7ED0CE45}"/>
    <cellStyle name="Comma 7 7 3" xfId="9964" xr:uid="{95058508-D7E6-4A7A-9DD4-8ADB06EFB92F}"/>
    <cellStyle name="Comma 7 7 3 2" xfId="20928" xr:uid="{FF9E5783-CB1C-4717-BFF2-3C23082B888C}"/>
    <cellStyle name="Comma 7 7 4" xfId="19973" xr:uid="{D2D9B49A-7712-4C3D-AAE5-90564B643331}"/>
    <cellStyle name="Comma 7 7 5" xfId="22084" xr:uid="{22511827-64E1-4316-BA10-23FAC0457DD3}"/>
    <cellStyle name="Comma 7 8" xfId="963" xr:uid="{74AA5EEA-E818-4836-9215-3CB175E86EB5}"/>
    <cellStyle name="Comma 7 8 2" xfId="2118" xr:uid="{901A4F43-EF08-45F8-9E08-9F9DD950347C}"/>
    <cellStyle name="Comma 7 8 2 2" xfId="7262" xr:uid="{4A8639F2-65DB-4240-B5F1-70A1D265AD45}"/>
    <cellStyle name="Comma 7 8 2 2 2" xfId="20703" xr:uid="{800CA07E-C5FF-43C0-8E5E-694DDD787EA4}"/>
    <cellStyle name="Comma 7 8 2 3" xfId="20175" xr:uid="{45E76D39-694D-484B-96A1-4D7F808DCC49}"/>
    <cellStyle name="Comma 7 8 3" xfId="4860" xr:uid="{6A242959-BA6E-472D-A4CC-94067D24EFF3}"/>
    <cellStyle name="Comma 7 8 3 2" xfId="20319" xr:uid="{A7BD0F2E-295F-48AB-9E6F-0DDF9618FD4B}"/>
    <cellStyle name="Comma 7 8 4" xfId="19974" xr:uid="{DA818A1F-E4B4-4637-AFA3-BFE2D8A2284F}"/>
    <cellStyle name="Comma 7 8 5" xfId="22085" xr:uid="{00EE49B9-DA29-4F9C-9253-72A798FCFEDC}"/>
    <cellStyle name="Comma 7 9" xfId="964" xr:uid="{6593EFAC-B647-4D2C-B193-528374585C7C}"/>
    <cellStyle name="Comma 7 9 2" xfId="2119" xr:uid="{4F3FAB64-A308-493D-8ECA-17326A057B04}"/>
    <cellStyle name="Comma 7 9 2 2" xfId="7263" xr:uid="{B1E4CBA9-16FA-4BD5-8D20-29330B135F28}"/>
    <cellStyle name="Comma 7 9 2 2 2" xfId="20704" xr:uid="{B0F41DE3-F301-4AEB-A748-BBD8680174BC}"/>
    <cellStyle name="Comma 7 9 2 3" xfId="20176" xr:uid="{5E8AC711-530A-4E85-B1B5-CCC1D33AF97A}"/>
    <cellStyle name="Comma 7 9 3" xfId="4855" xr:uid="{9C37AD31-7446-4B9F-8D36-B5C51F7F8192}"/>
    <cellStyle name="Comma 7 9 3 2" xfId="20318" xr:uid="{AE89B9B5-B99A-4548-A6B1-41805DCBC01A}"/>
    <cellStyle name="Comma 7 9 4" xfId="19975" xr:uid="{233F3C24-97C3-4832-AC79-375D3C9B57BE}"/>
    <cellStyle name="Comma 7 9 5" xfId="22086" xr:uid="{44A9AC25-5DA2-4C19-945E-A23CABAFC70F}"/>
    <cellStyle name="Comma 8" xfId="965" xr:uid="{48D0E4B2-994B-48EC-A2D1-5D0114F847A6}"/>
    <cellStyle name="Comma 8 2" xfId="966" xr:uid="{1448B4F4-FB8A-4BBC-971F-E3B97D206013}"/>
    <cellStyle name="Comma 8 2 2" xfId="2120" xr:uid="{7769B0EF-185A-448D-9D1C-449C1A538F3B}"/>
    <cellStyle name="Comma 8 2 2 2" xfId="7264" xr:uid="{D8BD49EF-A371-405D-9994-648FFFB68BF8}"/>
    <cellStyle name="Comma 8 2 2 2 2" xfId="7984" xr:uid="{9BD99314-8F56-4599-B0DF-A2C690305F47}"/>
    <cellStyle name="Comma 8 2 2 2 2 2" xfId="20909" xr:uid="{23C1B6F3-F95D-4724-B1DC-D37F6EC418AE}"/>
    <cellStyle name="Comma 8 2 2 2 3" xfId="7985" xr:uid="{2B2C5FC2-5AB9-4E09-8559-046E0D703ACC}"/>
    <cellStyle name="Comma 8 2 2 2 3 2" xfId="20910" xr:uid="{3781D75F-C2DF-4E43-B7B0-1610C6B7127C}"/>
    <cellStyle name="Comma 8 2 2 2 4" xfId="20705" xr:uid="{BC4BBF66-BF0B-4433-BAAA-2DD2F06BA309}"/>
    <cellStyle name="Comma 8 2 2 3" xfId="20177" xr:uid="{3B2476EC-A148-44BE-8585-71C1DEDCB046}"/>
    <cellStyle name="Comma 8 2 2 4" xfId="21110" xr:uid="{104D1BD6-1250-44D0-8D35-C28D81936C86}"/>
    <cellStyle name="Comma 8 2 3" xfId="3737" xr:uid="{8A2E55B5-FB30-4E08-907A-687D6F449F48}"/>
    <cellStyle name="Comma 8 2 3 2" xfId="7265" xr:uid="{263ED3ED-AB2D-4C58-8D14-CDBF112C630F}"/>
    <cellStyle name="Comma 8 2 3 2 2" xfId="20706" xr:uid="{80A43722-D436-4B45-9E79-0E6861E76FAF}"/>
    <cellStyle name="Comma 8 2 3 3" xfId="20310" xr:uid="{9BBA0283-3F23-4844-8438-F895C691FFDC}"/>
    <cellStyle name="Comma 8 2 4" xfId="6710" xr:uid="{51282FD2-97D2-4347-9E47-C6DF6D1FFA51}"/>
    <cellStyle name="Comma 8 2 5" xfId="21109" xr:uid="{1FD06EF2-CAC2-4D50-8FAF-625C19478ECE}"/>
    <cellStyle name="Comma 8 3" xfId="967" xr:uid="{630CDE81-B5EE-4061-98F3-2A42F800F8EA}"/>
    <cellStyle name="Comma 8 3 2" xfId="2121" xr:uid="{9C176A70-02CA-4AD9-8BCF-5FF1291B7EF8}"/>
    <cellStyle name="Comma 8 3 2 2" xfId="7267" xr:uid="{FEE62103-9356-4340-86A6-DACFB968E56A}"/>
    <cellStyle name="Comma 8 3 2 2 2" xfId="20707" xr:uid="{CFACF8F3-EE84-47C4-AE66-F5F31FFF75F5}"/>
    <cellStyle name="Comma 8 3 2 3" xfId="20178" xr:uid="{22CD017B-5EC9-4089-A086-D3A1E3DD60C9}"/>
    <cellStyle name="Comma 8 3 3" xfId="7266" xr:uid="{675B469D-128D-4E69-8A69-F9C2AA5905CE}"/>
    <cellStyle name="Comma 8 3 4" xfId="22087" xr:uid="{39B55769-59CB-4CF3-9AE8-CBCE4A8B2935}"/>
    <cellStyle name="Comma 8 4" xfId="968" xr:uid="{43B31D8F-92A2-4385-84F3-3D4EA152B4AB}"/>
    <cellStyle name="Comma 8 4 2" xfId="2122" xr:uid="{AA67679D-0F0F-40C5-95DB-FC0E5B8E5856}"/>
    <cellStyle name="Comma 8 4 2 2" xfId="7269" xr:uid="{CA6195FF-CFF4-4729-8D93-26D85D48E1E7}"/>
    <cellStyle name="Comma 8 4 2 2 2" xfId="20708" xr:uid="{FBDD324C-46EE-46CE-B741-05B30E47DBB4}"/>
    <cellStyle name="Comma 8 4 2 3" xfId="20179" xr:uid="{E8F36EFF-19A5-4FAD-8068-CC2C388ECD17}"/>
    <cellStyle name="Comma 8 4 3" xfId="7268" xr:uid="{A0139A19-F65E-472B-A749-4A36B032053D}"/>
    <cellStyle name="Comma 8 4 4" xfId="22088" xr:uid="{C7A74AF3-1C78-4B8C-947E-18FAA85099E2}"/>
    <cellStyle name="Comma 8 5" xfId="969" xr:uid="{35E9BE21-4DA2-417B-AB33-0A97387A0BD6}"/>
    <cellStyle name="Comma 8 5 2" xfId="2123" xr:uid="{494D2758-FB43-44F4-801B-6F1AC9E44D8B}"/>
    <cellStyle name="Comma 8 5 2 2" xfId="7271" xr:uid="{8B94B688-CE25-49A7-9B2D-AF5D9D5B2785}"/>
    <cellStyle name="Comma 8 5 2 2 2" xfId="20709" xr:uid="{D41F8754-ED81-4BAD-99F7-B85143DB5723}"/>
    <cellStyle name="Comma 8 5 2 3" xfId="20180" xr:uid="{C15E971E-89E7-49F9-BD22-C3602B052B91}"/>
    <cellStyle name="Comma 8 5 3" xfId="7270" xr:uid="{7512EBEF-40E4-4615-B064-9F748F46CF7F}"/>
    <cellStyle name="Comma 8 5 4" xfId="22089" xr:uid="{228126BE-EB21-46E5-8D85-40EBC127BDA8}"/>
    <cellStyle name="Comma 8 6" xfId="970" xr:uid="{2D8F8613-19DC-4EDF-A598-15DDB5632F5D}"/>
    <cellStyle name="Comma 8 6 2" xfId="2124" xr:uid="{AAD81A96-F688-4E70-B030-A19577A5365C}"/>
    <cellStyle name="Comma 8 6 2 2" xfId="7273" xr:uid="{68A54FB9-04CC-467C-95C8-3671225ACA8F}"/>
    <cellStyle name="Comma 8 6 2 2 2" xfId="20710" xr:uid="{BD9DE976-B9EF-4035-9C09-2DFDA2460DB3}"/>
    <cellStyle name="Comma 8 6 2 3" xfId="20181" xr:uid="{583A48D9-9571-4CD4-9C06-9D7E6446366F}"/>
    <cellStyle name="Comma 8 6 3" xfId="7272" xr:uid="{0DCEB4CB-A8D1-48DD-B5C3-548466CD6905}"/>
    <cellStyle name="Comma 8 6 4" xfId="22090" xr:uid="{CC285550-7201-49DF-9A0C-62E747E9FB10}"/>
    <cellStyle name="Comma 8 7" xfId="971" xr:uid="{A0DF41EE-182E-47D0-828C-526D47B5C062}"/>
    <cellStyle name="Comma 8 7 2" xfId="2125" xr:uid="{C3EA60C1-64AB-445D-B155-46BCBB6CC926}"/>
    <cellStyle name="Comma 8 7 2 2" xfId="7275" xr:uid="{724AB83D-CA36-4A87-9081-905CECDB77B0}"/>
    <cellStyle name="Comma 8 7 2 2 2" xfId="20711" xr:uid="{C2ABF4DD-4303-42A1-90E8-12129DA10CE3}"/>
    <cellStyle name="Comma 8 7 2 3" xfId="20182" xr:uid="{DF5C9AFC-9C78-4A42-9716-DB0327FBBDBD}"/>
    <cellStyle name="Comma 8 7 3" xfId="7274" xr:uid="{706DED8A-85BD-4B1B-A5B0-04D819A68E0E}"/>
    <cellStyle name="Comma 8 7 4" xfId="22091" xr:uid="{1C6734A5-3100-4A70-90CB-862ABBD94B92}"/>
    <cellStyle name="Comma 8 8" xfId="972" xr:uid="{2774F4A8-46D6-476D-81AD-C7929C65B165}"/>
    <cellStyle name="Comma 8 8 2" xfId="2126" xr:uid="{232101BC-31A6-49B8-A00A-0022899EF1A0}"/>
    <cellStyle name="Comma 8 8 2 2" xfId="7277" xr:uid="{9035ADEE-7CA4-47D3-A94C-CCB1F3E4DD54}"/>
    <cellStyle name="Comma 8 8 2 2 2" xfId="20712" xr:uid="{FEFEEF35-D052-47F1-ABF8-8935A91610C2}"/>
    <cellStyle name="Comma 8 8 2 3" xfId="20183" xr:uid="{B19E8DFA-CF95-488E-9CDF-082C8E4CF86D}"/>
    <cellStyle name="Comma 8 8 3" xfId="7276" xr:uid="{EA06A003-2D02-45C2-A864-E39E1747726F}"/>
    <cellStyle name="Comma 8 8 4" xfId="22092" xr:uid="{D00575DC-A5AA-4344-A54A-45B94408BF60}"/>
    <cellStyle name="Comma 8 9" xfId="6709" xr:uid="{9AACBDDB-4DD5-4C02-87D7-7FE414C748D4}"/>
    <cellStyle name="Comma 9" xfId="3744" xr:uid="{31C76F41-B585-409B-BC97-7D715414ECB2}"/>
    <cellStyle name="Comma 9 10" xfId="6711" xr:uid="{9CD73737-FFB5-41AB-A1A5-12920256CEFB}"/>
    <cellStyle name="Comma 9 10 2" xfId="4822" xr:uid="{FF778869-3C83-49ED-94B2-05DC9FB126D0}"/>
    <cellStyle name="Comma 9 10 2 2" xfId="20316" xr:uid="{F53FF0A7-91FD-4667-BE12-B3DC0FDC733D}"/>
    <cellStyle name="Comma 9 10 3" xfId="4850" xr:uid="{6E907479-F07C-48BF-BAA9-D536CC0B1A0E}"/>
    <cellStyle name="Comma 9 10 3 2" xfId="20317" xr:uid="{82B000FE-BBA7-4FC2-93BD-C40C6DAAE869}"/>
    <cellStyle name="Comma 9 10 4" xfId="10097" xr:uid="{1246910B-9767-4ADB-AB7F-6D1094D0FEBB}"/>
    <cellStyle name="Comma 9 10 4 2" xfId="20963" xr:uid="{B040F5D9-8F81-4B77-B280-13E73B0E8569}"/>
    <cellStyle name="Comma 9 10 5" xfId="22202" xr:uid="{1D786837-E0D9-485D-9636-E70A319BEFF8}"/>
    <cellStyle name="Comma 9 11" xfId="20311" xr:uid="{6501D0B0-6772-4FA7-9398-68C192A01785}"/>
    <cellStyle name="Comma 9 12" xfId="22093" xr:uid="{4D02BECD-647B-44C6-B846-3264071B1A31}"/>
    <cellStyle name="Comma 9 2" xfId="973" xr:uid="{A87D1D5A-37A8-4C37-9813-14982F997462}"/>
    <cellStyle name="Comma 9 2 2" xfId="2127" xr:uid="{C741AD9F-CBA3-4ED9-B6E8-8884F82DE901}"/>
    <cellStyle name="Comma 9 2 2 2" xfId="7278" xr:uid="{3A2A6FE7-982B-490A-A284-DBFF68C13F37}"/>
    <cellStyle name="Comma 9 2 2 2 2" xfId="20713" xr:uid="{98FD0562-AF26-4943-9765-CA153940CFAA}"/>
    <cellStyle name="Comma 9 2 2 3" xfId="20184" xr:uid="{7C69054C-6E44-4BDD-8838-389961EFCABD}"/>
    <cellStyle name="Comma 9 2 3" xfId="7986" xr:uid="{72BB6B17-C0DF-4F9F-A5C6-011DD4A9A0DC}"/>
    <cellStyle name="Comma 9 2 3 2" xfId="20911" xr:uid="{D878993F-CE41-4031-A2BF-184B6CD87C87}"/>
    <cellStyle name="Comma 9 2 4" xfId="19976" xr:uid="{82436F42-BEF0-4824-B7E6-7F0D00F023C7}"/>
    <cellStyle name="Comma 9 2 5" xfId="22094" xr:uid="{B359B7BA-E8C1-443E-97F7-97A1B8304374}"/>
    <cellStyle name="Comma 9 3" xfId="974" xr:uid="{7C8C17E1-D202-4CB5-AE86-EE7FB286EE41}"/>
    <cellStyle name="Comma 9 3 2" xfId="2128" xr:uid="{9218CAA7-90F8-4CF6-A569-381F6BDA2C5A}"/>
    <cellStyle name="Comma 9 3 2 2" xfId="7279" xr:uid="{9E0F5F2F-34A9-4468-BA61-B750E990BE5E}"/>
    <cellStyle name="Comma 9 3 2 2 2" xfId="20714" xr:uid="{A209278F-6C13-4AC6-92F0-9F00EABCC1D2}"/>
    <cellStyle name="Comma 9 3 2 3" xfId="20185" xr:uid="{1F58D811-A4D7-49F8-8398-2E9E1C1C2DC5}"/>
    <cellStyle name="Comma 9 3 3" xfId="4819" xr:uid="{42874FC7-BD0E-421E-A817-C2A0E5176394}"/>
    <cellStyle name="Comma 9 3 3 2" xfId="20315" xr:uid="{31FD1793-E710-427F-951C-6B322DE161AF}"/>
    <cellStyle name="Comma 9 3 4" xfId="19977" xr:uid="{225C8FA8-F7EB-4F8E-B10E-8019F92EC6E1}"/>
    <cellStyle name="Comma 9 3 5" xfId="22095" xr:uid="{7499F242-05AA-41B1-B559-929D064CF7AE}"/>
    <cellStyle name="Comma 9 4" xfId="975" xr:uid="{4A156BDA-5DDC-449B-903F-ADA8855140B1}"/>
    <cellStyle name="Comma 9 4 2" xfId="2129" xr:uid="{E183DEB4-CBD8-4CFF-97B9-62721A6E3996}"/>
    <cellStyle name="Comma 9 4 2 2" xfId="7280" xr:uid="{60CFCD79-57B2-4670-AFED-8010AFB12703}"/>
    <cellStyle name="Comma 9 4 2 2 2" xfId="20715" xr:uid="{681E713D-7B2D-4F32-8CA5-4D23E45772DF}"/>
    <cellStyle name="Comma 9 4 2 3" xfId="20186" xr:uid="{F52F4B6D-B8A5-454B-9F14-C40D5FF36830}"/>
    <cellStyle name="Comma 9 4 3" xfId="4816" xr:uid="{552854D4-AFFE-4D60-AA10-13CABCFB0658}"/>
    <cellStyle name="Comma 9 4 3 2" xfId="20314" xr:uid="{E3EB060D-81BA-4983-89E7-CF3B652E1859}"/>
    <cellStyle name="Comma 9 4 4" xfId="19978" xr:uid="{9A8A1627-7330-4BF3-A4DF-CFEED157220F}"/>
    <cellStyle name="Comma 9 4 5" xfId="22096" xr:uid="{9DF1C0C9-F46C-4B06-ABD6-B9E949F5EB43}"/>
    <cellStyle name="Comma 9 5" xfId="976" xr:uid="{7D76E21A-F46A-47F1-A660-F57C49BB967E}"/>
    <cellStyle name="Comma 9 5 2" xfId="2130" xr:uid="{176034D4-EE63-4D07-A39A-CCF8A738C4F2}"/>
    <cellStyle name="Comma 9 5 2 2" xfId="7281" xr:uid="{1D0A1818-E5A5-442A-9A2B-0AFE09DEC859}"/>
    <cellStyle name="Comma 9 5 2 2 2" xfId="20716" xr:uid="{B7E35F53-C86A-4580-888C-1E04310FA156}"/>
    <cellStyle name="Comma 9 5 2 3" xfId="20187" xr:uid="{76B7BCE6-0EF5-4E69-84DE-17BB33EC452C}"/>
    <cellStyle name="Comma 9 5 3" xfId="10098" xr:uid="{C1C5D509-E97B-4E04-A712-9965B70D4257}"/>
    <cellStyle name="Comma 9 5 3 2" xfId="20964" xr:uid="{4E6B029D-946F-43B1-AC87-58068E72ACDC}"/>
    <cellStyle name="Comma 9 5 4" xfId="19979" xr:uid="{7CCFD68E-AD83-48C0-96E6-A28F69236576}"/>
    <cellStyle name="Comma 9 5 5" xfId="22097" xr:uid="{DA6BCB13-164F-4481-BB89-D813DF10EA12}"/>
    <cellStyle name="Comma 9 6" xfId="977" xr:uid="{AAE57615-0305-4083-92BC-F324C3E5B9FE}"/>
    <cellStyle name="Comma 9 6 2" xfId="2131" xr:uid="{CEF7C446-C1F7-41E3-8F41-B282E80319EC}"/>
    <cellStyle name="Comma 9 6 2 2" xfId="7282" xr:uid="{DC0D3FB4-98C9-4D44-A591-E84D628580F7}"/>
    <cellStyle name="Comma 9 6 2 2 2" xfId="20717" xr:uid="{9992D1C9-C91D-42F8-BA98-4D992843A08E}"/>
    <cellStyle name="Comma 9 6 2 3" xfId="20188" xr:uid="{51B296A6-E3FA-4DDF-AE17-38D6A1555A54}"/>
    <cellStyle name="Comma 9 6 3" xfId="4814" xr:uid="{2F81B7AF-227E-42D7-80D2-B2B5AF9D22EE}"/>
    <cellStyle name="Comma 9 6 3 2" xfId="20313" xr:uid="{2B4A5C0C-072D-4FD6-9444-947751B070A5}"/>
    <cellStyle name="Comma 9 6 4" xfId="19980" xr:uid="{9FF27CD2-ED07-4840-8C34-1FF56656CD6D}"/>
    <cellStyle name="Comma 9 6 5" xfId="22098" xr:uid="{73116FB0-9374-47D4-A24B-91D22FB1BFE4}"/>
    <cellStyle name="Comma 9 7" xfId="978" xr:uid="{704B5498-4CB3-497E-A0FF-0D8F3B3047CD}"/>
    <cellStyle name="Comma 9 7 2" xfId="2132" xr:uid="{976F10F2-1D89-4CF0-B2B4-F2F4595ED7B5}"/>
    <cellStyle name="Comma 9 7 2 2" xfId="7283" xr:uid="{CF2D73DC-A6C3-466F-9016-5817BEA7B511}"/>
    <cellStyle name="Comma 9 7 2 2 2" xfId="20718" xr:uid="{2F7A455B-3CAB-4CE3-A4BB-B1F4C6A7C091}"/>
    <cellStyle name="Comma 9 7 2 3" xfId="20189" xr:uid="{D2B7A794-4912-4F3B-A691-D4D5DF953E14}"/>
    <cellStyle name="Comma 9 7 3" xfId="3460" xr:uid="{4A96792F-7CE2-4EE7-A9F7-B28E957040D6}"/>
    <cellStyle name="Comma 9 7 3 2" xfId="20192" xr:uid="{A46AC827-AA5F-4F50-AA8E-F68EAC5F7138}"/>
    <cellStyle name="Comma 9 7 4" xfId="19981" xr:uid="{8235BDCE-FD57-433B-B6D9-63414F27081E}"/>
    <cellStyle name="Comma 9 7 5" xfId="22099" xr:uid="{19D7B9D0-D873-492D-BB06-945D696C29A8}"/>
    <cellStyle name="Comma 9 8" xfId="979" xr:uid="{8F45AEDB-F60C-4D6E-9611-ADF97BB2CC94}"/>
    <cellStyle name="Comma 9 8 2" xfId="2133" xr:uid="{A70E18FB-632F-408F-8FD3-38A7E57BC0FF}"/>
    <cellStyle name="Comma 9 8 2 2" xfId="7284" xr:uid="{C197357D-FD81-4C24-9783-4B42DFB5E25A}"/>
    <cellStyle name="Comma 9 8 2 2 2" xfId="20719" xr:uid="{9908FC2E-A8D3-4581-BAB9-28FDAF57429B}"/>
    <cellStyle name="Comma 9 8 2 3" xfId="20190" xr:uid="{0F019CE8-9229-4C75-ACD3-B8E5DF657AED}"/>
    <cellStyle name="Comma 9 8 3" xfId="7987" xr:uid="{18845EEA-BD84-4B2E-8011-3D879F125A7F}"/>
    <cellStyle name="Comma 9 8 3 2" xfId="20912" xr:uid="{0F365AE8-1BF7-48D9-B242-D19ECF599C6D}"/>
    <cellStyle name="Comma 9 8 4" xfId="19982" xr:uid="{075AD8EF-0F12-45F6-8D31-2E2351F7FC9D}"/>
    <cellStyle name="Comma 9 8 5" xfId="22100" xr:uid="{152444CA-2981-434D-8D5D-5A0E7A23FBCA}"/>
    <cellStyle name="Comma 9 9" xfId="980" xr:uid="{0F026B94-B9B7-46DB-9ECB-9A726DB408C1}"/>
    <cellStyle name="Comma 9 9 2" xfId="2134" xr:uid="{4D4B072D-BBFB-4714-BB4F-3544D108588D}"/>
    <cellStyle name="Comma 9 9 2 2" xfId="7285" xr:uid="{C92C4CF4-0285-4A9B-A827-F429B1136D14}"/>
    <cellStyle name="Comma 9 9 2 2 2" xfId="20720" xr:uid="{F9E83556-2988-4573-A4B8-8070BA6F9ECD}"/>
    <cellStyle name="Comma 9 9 2 3" xfId="20191" xr:uid="{49C883B2-1FC4-4885-9958-7B4838092604}"/>
    <cellStyle name="Comma 9 9 3" xfId="4808" xr:uid="{62C87C72-F4E8-49EF-BF65-B3341F31F37D}"/>
    <cellStyle name="Comma 9 9 3 2" xfId="20312" xr:uid="{3F7EA8AA-567B-4735-B799-C86B94C4CFBE}"/>
    <cellStyle name="Comma 9 9 4" xfId="19983" xr:uid="{8B376F80-86F2-435E-A907-CA8AD4AEE6B8}"/>
    <cellStyle name="Comma 9 9 5" xfId="22101" xr:uid="{5957BDE0-6443-4F1E-9E61-B1D7A75FA974}"/>
    <cellStyle name="Constants" xfId="3753" xr:uid="{CEB5C5D1-16D5-43B0-BD7F-88671AD06375}"/>
    <cellStyle name="Currency 2" xfId="145" xr:uid="{00000000-0005-0000-0000-000092000000}"/>
    <cellStyle name="Currency 2 2" xfId="981" xr:uid="{9DB4F693-F5AC-4A8C-B5CD-38727CAE19A4}"/>
    <cellStyle name="Currency 2 2 2" xfId="6713" xr:uid="{195A9651-8C5A-45C3-8275-80A821A458AE}"/>
    <cellStyle name="Currency 2 2 2 2" xfId="20416" xr:uid="{0C3FED91-E827-4CB9-9DC7-4248B215F7E7}"/>
    <cellStyle name="Currency 2 3" xfId="6712" xr:uid="{12161B3C-B98F-4B62-B658-CFFCE0EB9B8E}"/>
    <cellStyle name="Currency 2 3 2" xfId="4807" xr:uid="{CA53C61F-27E2-4129-BD6A-1159035AE2D9}"/>
    <cellStyle name="Currency 2 3 3" xfId="20415" xr:uid="{36D4F083-8DE1-47D0-8AEC-5618FCBE4869}"/>
    <cellStyle name="Currency 2 4" xfId="21111" xr:uid="{4C849F4C-226F-4351-AD07-F6C6C9F52937}"/>
    <cellStyle name="Currency 2 5" xfId="20986" xr:uid="{AED920B1-DDE5-47B6-9A45-9B220503ADB5}"/>
    <cellStyle name="Currency 2 6" xfId="3754" xr:uid="{EE01F016-488F-4DF7-BC78-E99159119C22}"/>
    <cellStyle name="CustomCellsOrange" xfId="3756" xr:uid="{404C29EC-49AD-4104-81E1-8CF6A8727413}"/>
    <cellStyle name="CustomizationCells" xfId="146" xr:uid="{00000000-0005-0000-0000-000093000000}"/>
    <cellStyle name="CustomizationGreenCells" xfId="3757" xr:uid="{35B983B6-C4A0-42A8-B441-2CF9F2829ED6}"/>
    <cellStyle name="Data" xfId="6714" xr:uid="{6A35818A-7EB8-403B-BF4C-3F69DDEE3590}"/>
    <cellStyle name="Data 2" xfId="39491" xr:uid="{7AA6970E-1F55-4FBF-8064-1223A64D5DED}"/>
    <cellStyle name="Defn" xfId="6715" xr:uid="{33541758-7C4D-4AA4-8826-C0A02D9DA2CC}"/>
    <cellStyle name="Defn 2" xfId="6716" xr:uid="{C220273D-A779-4CEF-82A9-A15100AC687D}"/>
    <cellStyle name="Desc" xfId="6717" xr:uid="{C61C83C5-8407-4C79-BD6C-D017E5FCC1E8}"/>
    <cellStyle name="Desc 2" xfId="6718" xr:uid="{B97F5BCC-6083-459A-B730-C4FDFB791A3B}"/>
    <cellStyle name="Desc 2 2" xfId="6719" xr:uid="{8851C2CF-7E1B-4F7E-8A05-89E948F3188D}"/>
    <cellStyle name="Desc 3" xfId="6720" xr:uid="{9790D445-39FA-49B5-9E24-B4C742522C77}"/>
    <cellStyle name="Desc 3 2" xfId="6721" xr:uid="{1327D38B-9296-44A2-89E5-C7101A527C21}"/>
    <cellStyle name="Desc 4" xfId="6722" xr:uid="{52E322E7-93B5-4E7C-9009-49AA3BC8ECD6}"/>
    <cellStyle name="Desc 5" xfId="6723" xr:uid="{07AF8EB4-2C17-45AE-B8B1-6611797E940A}"/>
    <cellStyle name="Description" xfId="6724" xr:uid="{093E00F8-25A2-4D83-A389-C86C8C858AFC}"/>
    <cellStyle name="DocBox_EmptyRow" xfId="3758" xr:uid="{A613FF21-C076-41A3-ABCC-A12D55697026}"/>
    <cellStyle name="donn_normal" xfId="147" xr:uid="{00000000-0005-0000-0000-000094000000}"/>
    <cellStyle name="Eingabe" xfId="3759" xr:uid="{DE99496E-A0FF-489B-9652-C7EB8226546C}"/>
    <cellStyle name="Empty_B_border" xfId="3760" xr:uid="{5E8217E3-7E38-47A6-BD6A-3E05FCEA1257}"/>
    <cellStyle name="ent_col_ser" xfId="148" xr:uid="{00000000-0005-0000-0000-000095000000}"/>
    <cellStyle name="entete_source" xfId="149" xr:uid="{00000000-0005-0000-0000-000096000000}"/>
    <cellStyle name="Ergebnis" xfId="3761" xr:uid="{D449DD32-355A-405D-A454-19222A29CC93}"/>
    <cellStyle name="Erklärender Text" xfId="3762" xr:uid="{34A3376E-BB4B-456B-96CC-EE739E405F2B}"/>
    <cellStyle name="Estilo 1" xfId="3763" xr:uid="{E8E0E33B-6931-4C8B-8575-1081AD727843}"/>
    <cellStyle name="Euro" xfId="150" xr:uid="{00000000-0005-0000-0000-000097000000}"/>
    <cellStyle name="Euro 10" xfId="3765" xr:uid="{2506F751-138F-4FF7-A7A5-823B696431CD}"/>
    <cellStyle name="Euro 10 2" xfId="3766" xr:uid="{D021CA0A-0903-4E20-A430-65B43DD864DD}"/>
    <cellStyle name="Euro 10 2 2" xfId="6727" xr:uid="{66A1BF30-2DBD-46AC-BD88-2134EBEE04AD}"/>
    <cellStyle name="Euro 10 2 3" xfId="6728" xr:uid="{ECB4F216-D956-4EF3-8BAD-6B8E840F5A68}"/>
    <cellStyle name="Euro 10 2 4" xfId="6726" xr:uid="{C8270B54-7399-4887-BF3D-7BB4B14413FB}"/>
    <cellStyle name="Euro 10 3" xfId="6729" xr:uid="{D0191F9B-5C96-4DCC-87E6-E304E1FE29CE}"/>
    <cellStyle name="Euro 10 4" xfId="6725" xr:uid="{32254AB9-226F-4015-BD68-589FC1465ABF}"/>
    <cellStyle name="Euro 11" xfId="3767" xr:uid="{312C1BCE-C9F4-4032-BC99-35ACD1F73F66}"/>
    <cellStyle name="Euro 11 2" xfId="3768" xr:uid="{242E37E7-E489-4BB1-93FC-0776E9677AD6}"/>
    <cellStyle name="Euro 11 2 2" xfId="6732" xr:uid="{AFC31000-7166-4E47-8FB4-566E7F33AED2}"/>
    <cellStyle name="Euro 11 2 3" xfId="6733" xr:uid="{62E82BC0-94B7-48E4-AA0D-7680FF6CB89F}"/>
    <cellStyle name="Euro 11 2 4" xfId="6731" xr:uid="{5F72A2CA-F1E8-4771-9DBD-FCBA539F641D}"/>
    <cellStyle name="Euro 11 3" xfId="6734" xr:uid="{FABF0228-0CBE-427C-97DD-8D8F6B2389A4}"/>
    <cellStyle name="Euro 11 4" xfId="6730" xr:uid="{AA81781D-312C-4E38-93A5-B373A8F22DFC}"/>
    <cellStyle name="Euro 12" xfId="3769" xr:uid="{14BC7F5F-B0BF-493C-A1D5-1C244972F5D0}"/>
    <cellStyle name="Euro 12 2" xfId="6736" xr:uid="{06040606-396C-40F9-ADC4-0868918E3BF0}"/>
    <cellStyle name="Euro 12 2 2" xfId="6737" xr:uid="{934A3A14-1641-4A6D-BE0A-792466BC56FA}"/>
    <cellStyle name="Euro 12 2 3" xfId="6738" xr:uid="{4ECBF727-CFFC-4522-9694-7CA59ACBEB52}"/>
    <cellStyle name="Euro 12 3" xfId="6739" xr:uid="{DC2D97E7-FF52-4F8A-A372-AB1AF79C94D8}"/>
    <cellStyle name="Euro 12 4" xfId="6735" xr:uid="{C18BE4BF-00F2-4302-A4D5-00F8DE8FD96B}"/>
    <cellStyle name="Euro 13" xfId="3770" xr:uid="{9EFA597B-7C4A-40B6-83FC-446A912E50F0}"/>
    <cellStyle name="Euro 13 2" xfId="6741" xr:uid="{861B4169-B701-4DB0-A2E3-29A3A40376ED}"/>
    <cellStyle name="Euro 13 3" xfId="6742" xr:uid="{E932C141-E239-41F1-97A3-4A6F47DB04EB}"/>
    <cellStyle name="Euro 13 4" xfId="6740" xr:uid="{5FF5214F-987F-4903-AD80-69580B03967C}"/>
    <cellStyle name="Euro 14" xfId="3771" xr:uid="{415B947C-7AAF-43C3-94A1-0D05EFAF1F2D}"/>
    <cellStyle name="Euro 14 2" xfId="6744" xr:uid="{02FF59A5-A444-4CEA-8487-5FBF21642767}"/>
    <cellStyle name="Euro 14 3" xfId="6743" xr:uid="{29AB3CBB-7A92-4AF8-A512-6A3ACC4A19AE}"/>
    <cellStyle name="Euro 15" xfId="3772" xr:uid="{C4E2EAD9-15A0-42DE-8331-99240AF74306}"/>
    <cellStyle name="Euro 15 2" xfId="6745" xr:uid="{DE315151-84B3-40AF-9E94-418DD58A940B}"/>
    <cellStyle name="Euro 16" xfId="3773" xr:uid="{4A7F6EFB-C155-4A98-9E06-957665055871}"/>
    <cellStyle name="Euro 17" xfId="3774" xr:uid="{C23068C8-1C14-4706-A530-8C879BA5F21E}"/>
    <cellStyle name="Euro 18" xfId="3775" xr:uid="{C9EBF4D9-FF46-46ED-A6E1-42477DD7A0B4}"/>
    <cellStyle name="Euro 19" xfId="3776" xr:uid="{930DEF71-C5D2-432D-A324-224E36CF7887}"/>
    <cellStyle name="Euro 2" xfId="151" xr:uid="{00000000-0005-0000-0000-000098000000}"/>
    <cellStyle name="Euro 2 2" xfId="152" xr:uid="{00000000-0005-0000-0000-000099000000}"/>
    <cellStyle name="Euro 2 2 2" xfId="153" xr:uid="{00000000-0005-0000-0000-00009A000000}"/>
    <cellStyle name="Euro 2 2 2 2" xfId="6747" xr:uid="{4CDF8AFA-D0F0-4224-9E31-35AF33364466}"/>
    <cellStyle name="Euro 2 2 2 2 2" xfId="7988" xr:uid="{0DB8D989-22D7-4266-AB9A-FF7FBAA56A8C}"/>
    <cellStyle name="Euro 2 2 3" xfId="3780" xr:uid="{497B016F-90BF-4CCB-8A99-5256492A0A52}"/>
    <cellStyle name="Euro 2 2 3 2" xfId="6748" xr:uid="{8808E542-E83D-4773-999D-1D20B8769170}"/>
    <cellStyle name="Euro 2 2 4" xfId="3781" xr:uid="{A5E80D7A-637E-4762-BB65-19FEC8E2D938}"/>
    <cellStyle name="Euro 2 2 4 2" xfId="3782" xr:uid="{F692A9C4-F535-41F8-AB86-77C7C6BEC8FC}"/>
    <cellStyle name="Euro 2 2 4 3" xfId="3783" xr:uid="{F5DA357E-4B60-4EA9-A6DB-B40645C205D2}"/>
    <cellStyle name="Euro 2 2 5" xfId="3784" xr:uid="{DE95E906-318A-4394-AA10-FF2D06562C4A}"/>
    <cellStyle name="Euro 2 2 6" xfId="3785" xr:uid="{5913812C-E425-4D23-9D01-BA7292535C23}"/>
    <cellStyle name="Euro 2 2 7" xfId="6746" xr:uid="{B404C78A-F4A5-419F-B523-C5A1311D126A}"/>
    <cellStyle name="Euro 2 3" xfId="3786" xr:uid="{802C3352-B687-432E-880F-5BEF800DA1AF}"/>
    <cellStyle name="Euro 2 3 2" xfId="6749" xr:uid="{3C28651D-E384-42FA-84B9-87C009F81114}"/>
    <cellStyle name="Euro 2 3 2 2" xfId="4802" xr:uid="{C3F0D0C7-33C1-4666-9975-B34655737CE6}"/>
    <cellStyle name="Euro 2 4" xfId="3787" xr:uid="{6F94A2EE-2E68-4EA3-9376-6E83EBF5B629}"/>
    <cellStyle name="Euro 2 4 2" xfId="7989" xr:uid="{767B7EBF-DD2E-4FBC-B5D9-DD85416ADE79}"/>
    <cellStyle name="Euro 2 4 2 2" xfId="22203" xr:uid="{03C2C022-AD18-4C35-B6D3-919A84B47A65}"/>
    <cellStyle name="Euro 2 4 3" xfId="3418" xr:uid="{83C3996A-3E2C-4E9A-B434-1CEA23676D82}"/>
    <cellStyle name="Euro 2 4 3 2" xfId="22204" xr:uid="{D0178E22-E5AF-48DA-AB1D-2DE496CC5351}"/>
    <cellStyle name="Euro 2 4 3 3" xfId="22205" xr:uid="{1517DC7C-8153-4831-A020-46A46F4BB04B}"/>
    <cellStyle name="Euro 2 4 4" xfId="7990" xr:uid="{45887867-2E89-465B-821B-28A63FCFCC67}"/>
    <cellStyle name="Euro 2 5" xfId="3788" xr:uid="{CB99805D-9711-4D98-A394-EA6533042D8A}"/>
    <cellStyle name="Euro 2 6" xfId="3789" xr:uid="{99BD980F-0140-4761-A95D-AD957EDDE19D}"/>
    <cellStyle name="Euro 2 7" xfId="3790" xr:uid="{8C8C91EE-27A0-45C1-BE46-08C4E06E986E}"/>
    <cellStyle name="Euro 2 8" xfId="3791" xr:uid="{26718AD3-8E51-432C-B4FB-572F75344FC6}"/>
    <cellStyle name="Euro 20" xfId="3792" xr:uid="{DBF3FBA1-C1B4-4273-B86F-BD1664223965}"/>
    <cellStyle name="Euro 21" xfId="3793" xr:uid="{E05EA634-0C0B-4910-857B-D869374C794D}"/>
    <cellStyle name="Euro 22" xfId="3794" xr:uid="{84F785E3-5516-44D6-A0B9-D7030F26FB90}"/>
    <cellStyle name="Euro 23" xfId="3795" xr:uid="{7AC56785-EE88-465F-A85B-0BD03605E094}"/>
    <cellStyle name="Euro 24" xfId="3796" xr:uid="{5F0414E7-6961-42E3-A05F-7668EB97ECBB}"/>
    <cellStyle name="Euro 25" xfId="3797" xr:uid="{3EF90590-9BC3-46D7-856A-339FDA570F1E}"/>
    <cellStyle name="Euro 26" xfId="3798" xr:uid="{46B7A689-E6AB-4B47-8DF8-D575DCC8F1F1}"/>
    <cellStyle name="Euro 27" xfId="3799" xr:uid="{8D6EC93C-0AF6-4DD8-8770-D127EF16FB6F}"/>
    <cellStyle name="Euro 28" xfId="3800" xr:uid="{FC15BA33-D9EC-4380-9004-E2D1EB9F9098}"/>
    <cellStyle name="Euro 29" xfId="3801" xr:uid="{24590B17-6EA7-4D54-ABB2-8C734AE1C18A}"/>
    <cellStyle name="Euro 3" xfId="154" xr:uid="{00000000-0005-0000-0000-00009B000000}"/>
    <cellStyle name="Euro 3 10" xfId="10100" xr:uid="{09D3A964-9987-497A-99C3-FA3F801E34BB}"/>
    <cellStyle name="Euro 3 11" xfId="3802" xr:uid="{C32F4E9C-2AFF-45DB-8070-DAFF7040B11B}"/>
    <cellStyle name="Euro 3 2" xfId="3803" xr:uid="{81A165F6-EABE-4E8F-A09A-3C0FB633DD8A}"/>
    <cellStyle name="Euro 3 2 2" xfId="3804" xr:uid="{2D5929F5-807C-4B36-9F55-79BEA836ECB8}"/>
    <cellStyle name="Euro 3 2 2 2" xfId="6751" xr:uid="{0B54EA0F-6C3A-45D7-A809-6156F9F49FF6}"/>
    <cellStyle name="Euro 3 2 2 2 2" xfId="10099" xr:uid="{D6F624E4-32BC-4174-B9B6-6843ABBC5E99}"/>
    <cellStyle name="Euro 3 2 3" xfId="6752" xr:uid="{020C505C-BAD6-4B83-85CF-1856B5B690EB}"/>
    <cellStyle name="Euro 3 2 4" xfId="6750" xr:uid="{E70DBCA1-43AB-41AA-AB8E-514986E15F6C}"/>
    <cellStyle name="Euro 3 3" xfId="3805" xr:uid="{06F7565A-CCB2-481E-A9AF-AAE48C70BD55}"/>
    <cellStyle name="Euro 3 3 2" xfId="3806" xr:uid="{3F609692-D8A7-4E05-8540-4D7C330941FB}"/>
    <cellStyle name="Euro 3 3 3" xfId="3807" xr:uid="{1B48DF8F-EDB0-43D2-84DE-D1CC52D1715A}"/>
    <cellStyle name="Euro 3 3 4" xfId="3808" xr:uid="{25B78DBC-8380-4EBE-A090-2496C14F257C}"/>
    <cellStyle name="Euro 3 3 4 2" xfId="3809" xr:uid="{A46B2037-722C-42C9-A706-6474839BFDE7}"/>
    <cellStyle name="Euro 3 3 5" xfId="6753" xr:uid="{1DB4396D-5C86-4E99-A814-8FA89D157911}"/>
    <cellStyle name="Euro 3 3 5 2" xfId="4776" xr:uid="{95AE8A77-A85F-43CB-A952-446EAA226B74}"/>
    <cellStyle name="Euro 3 4" xfId="3810" xr:uid="{C3DE61AA-6D2A-4462-9E8E-D8E845E23398}"/>
    <cellStyle name="Euro 3 4 2" xfId="10101" xr:uid="{BBE76BCF-DB4E-42A7-A751-41A2F322E5CB}"/>
    <cellStyle name="Euro 3 5" xfId="3811" xr:uid="{1152AEA0-0364-460A-B964-067E65B6A832}"/>
    <cellStyle name="Euro 3 5 2" xfId="22207" xr:uid="{BDDFBDE0-FFFA-4BE7-BD8D-6C3EE0581A24}"/>
    <cellStyle name="Euro 3 5 3" xfId="22206" xr:uid="{F0EFEAED-6B1D-4A01-BDDF-81433248C368}"/>
    <cellStyle name="Euro 3 6" xfId="3812" xr:uid="{76ABCD0D-B5AD-4C2D-A223-90034A7F17AA}"/>
    <cellStyle name="Euro 3 7" xfId="3813" xr:uid="{6D19B666-F8A0-4BAD-9544-9393D8F5699D}"/>
    <cellStyle name="Euro 3 8" xfId="3814" xr:uid="{BB2F6A9D-5D5C-4844-B56A-3CC9A77D5F6C}"/>
    <cellStyle name="Euro 3 9" xfId="3815" xr:uid="{C153A30B-BA37-4747-B3B5-613DF9BE0D4F}"/>
    <cellStyle name="Euro 3_PrimaryEnergyPrices_TIMES" xfId="3816" xr:uid="{F550FAF6-53D1-4C46-AAE4-622DED402485}"/>
    <cellStyle name="Euro 30" xfId="3817" xr:uid="{56E72299-CABB-45C1-BD64-10C2DC1CC9CC}"/>
    <cellStyle name="Euro 31" xfId="3818" xr:uid="{4518CEF2-3D8A-4362-A3A1-17E8D2D2E597}"/>
    <cellStyle name="Euro 32" xfId="3819" xr:uid="{D97523E3-6E54-47B1-AB85-6A53C851BB87}"/>
    <cellStyle name="Euro 33" xfId="3820" xr:uid="{C7B42F6A-B0B5-4007-BFF3-81BAC3BC694E}"/>
    <cellStyle name="Euro 34" xfId="3821" xr:uid="{E76EB430-5ADF-4C86-B79A-A741F4E53780}"/>
    <cellStyle name="Euro 35" xfId="3822" xr:uid="{8D259F46-CBFB-4E61-BD69-16D877F9A57C}"/>
    <cellStyle name="Euro 36" xfId="3823" xr:uid="{2BAC0E0F-60FE-4C45-997C-D6F96C03EF1E}"/>
    <cellStyle name="Euro 37" xfId="3824" xr:uid="{6C053D6E-C308-4C49-A28D-218E47F02169}"/>
    <cellStyle name="Euro 38" xfId="3825" xr:uid="{FA36C078-0AC0-4E88-82A5-200FCE69661F}"/>
    <cellStyle name="Euro 39" xfId="3826" xr:uid="{236443DF-A106-4212-A8AF-7FF2E87D116B}"/>
    <cellStyle name="Euro 4" xfId="155" xr:uid="{00000000-0005-0000-0000-00009C000000}"/>
    <cellStyle name="Euro 4 2" xfId="3828" xr:uid="{6A605D51-8FB6-4A50-A4E2-86F07010981E}"/>
    <cellStyle name="Euro 4 2 2" xfId="3829" xr:uid="{9B2DF68B-18AC-4013-AF94-A23D4734456E}"/>
    <cellStyle name="Euro 4 2 2 2" xfId="6754" xr:uid="{144ABA38-E271-4B21-9349-943371CF87E1}"/>
    <cellStyle name="Euro 4 2 2 2 2" xfId="10102" xr:uid="{6221289C-4EED-4D11-9FA6-8CFC1741F135}"/>
    <cellStyle name="Euro 4 2 3" xfId="6755" xr:uid="{835DD89E-0072-46B9-9D8C-0D49DB2FB7CB}"/>
    <cellStyle name="Euro 4 3" xfId="3830" xr:uid="{A1E17CD5-D979-4CD7-8176-161A42A001CE}"/>
    <cellStyle name="Euro 4 3 2" xfId="3831" xr:uid="{5096A4C9-4B93-4CE8-AA27-FE6C3FFF7148}"/>
    <cellStyle name="Euro 4 3 3" xfId="3832" xr:uid="{830B5DA8-07B4-45EA-ACCC-04B141559123}"/>
    <cellStyle name="Euro 4 3 4" xfId="3833" xr:uid="{287BEF85-6B7F-429A-B566-DA44F6E4B98F}"/>
    <cellStyle name="Euro 4 3 4 2" xfId="3834" xr:uid="{02FCBA42-23AA-473F-BE56-65C3BB92A612}"/>
    <cellStyle name="Euro 4 3 5" xfId="6756" xr:uid="{E541D99F-6D99-4563-805C-1A1E2D99E1DA}"/>
    <cellStyle name="Euro 4 4" xfId="3835" xr:uid="{63DF3407-EFDA-46A2-85AB-2AAD624B8014}"/>
    <cellStyle name="Euro 4 4 2" xfId="3836" xr:uid="{B15507F8-B5AE-4499-A0F0-C9038926B6AE}"/>
    <cellStyle name="Euro 4 4 2 2" xfId="22208" xr:uid="{A1F4FB4B-A905-4C7E-8751-ACA8D6F8F51C}"/>
    <cellStyle name="Euro 4 4 3" xfId="3837" xr:uid="{A1877EA0-44E7-4AC8-8ECF-777C6DFF3843}"/>
    <cellStyle name="Euro 4 4 4" xfId="7991" xr:uid="{F3E25AF1-C550-4219-A1F1-02DB36682795}"/>
    <cellStyle name="Euro 4 5" xfId="3838" xr:uid="{44755026-3297-40AF-8DFF-D74A966DA538}"/>
    <cellStyle name="Euro 4 6" xfId="3827" xr:uid="{A81D121D-EB3B-4AA1-B9B6-3420AD9C2754}"/>
    <cellStyle name="Euro 40" xfId="3839" xr:uid="{C01CDF67-6FA3-4854-A6F3-43EDB46A56AD}"/>
    <cellStyle name="Euro 41" xfId="3840" xr:uid="{05AA6B17-1083-4C20-AD51-737FECB99475}"/>
    <cellStyle name="Euro 42" xfId="3841" xr:uid="{F6C7C117-64EA-4F1E-85B5-861DDDF1AF73}"/>
    <cellStyle name="Euro 43" xfId="3842" xr:uid="{A60FF678-7AFA-4CC2-9DDC-8E9DB49D30B6}"/>
    <cellStyle name="Euro 44" xfId="3843" xr:uid="{D1A5A110-5E68-4CF7-9D2E-E9F0FC5F11D3}"/>
    <cellStyle name="Euro 45" xfId="3844" xr:uid="{3E2EB4C3-B0AB-4D11-8CDC-B29270161ACB}"/>
    <cellStyle name="Euro 46" xfId="3845" xr:uid="{526F6F73-B913-494A-988F-F61DF8A4F363}"/>
    <cellStyle name="Euro 47" xfId="3846" xr:uid="{5F4DE077-88A5-40CF-B653-EF694C0D3B0F}"/>
    <cellStyle name="Euro 48" xfId="3847" xr:uid="{0EBE8FD3-CDFE-4713-A1B2-BBA4C8CD7B2D}"/>
    <cellStyle name="Euro 48 2" xfId="3848" xr:uid="{534E9C36-8477-46BE-B748-68ECF68B5A39}"/>
    <cellStyle name="Euro 49" xfId="3849" xr:uid="{9D743EB5-271A-46BA-839B-A7C60D0433F2}"/>
    <cellStyle name="Euro 49 2" xfId="3850" xr:uid="{765747BE-2597-470D-A3A4-D024066326C7}"/>
    <cellStyle name="Euro 5" xfId="156" xr:uid="{00000000-0005-0000-0000-00009D000000}"/>
    <cellStyle name="Euro 5 2" xfId="157" xr:uid="{00000000-0005-0000-0000-00009E000000}"/>
    <cellStyle name="Euro 5 2 2" xfId="6759" xr:uid="{F1487A7E-7DB6-45F1-AE1D-2E1394834F87}"/>
    <cellStyle name="Euro 5 2 2 2" xfId="7992" xr:uid="{D692EF62-36AF-44DB-95E3-1894E2AE5939}"/>
    <cellStyle name="Euro 5 2 3" xfId="6760" xr:uid="{49C73B5F-4A52-4AAF-ADEC-F41AAA9B313C}"/>
    <cellStyle name="Euro 5 2 4" xfId="6758" xr:uid="{9562F90D-AFB7-4EA8-B0FE-D4A2A09FA851}"/>
    <cellStyle name="Euro 5 3" xfId="158" xr:uid="{00000000-0005-0000-0000-00009F000000}"/>
    <cellStyle name="Euro 5 3 2" xfId="6761" xr:uid="{B6A37D12-DB96-42D0-94A4-0BC6E6677DE4}"/>
    <cellStyle name="Euro 5 3 2 2" xfId="3373" xr:uid="{73E09BF0-F951-4569-8D89-81683F7F0B9A}"/>
    <cellStyle name="Euro 5 4" xfId="3851" xr:uid="{905BFDB2-C959-4EF9-9029-9432CBCE15C0}"/>
    <cellStyle name="Euro 5 4 2" xfId="3852" xr:uid="{2D7705DA-EF45-46BD-AFDB-587833D665C3}"/>
    <cellStyle name="Euro 5 5" xfId="6757" xr:uid="{84394C65-1237-4A97-9AB2-48952015764C}"/>
    <cellStyle name="Euro 50" xfId="3853" xr:uid="{CE49C39D-880B-4AD8-AC4B-7B79D476DDB0}"/>
    <cellStyle name="Euro 50 2" xfId="3854" xr:uid="{4547AA31-E865-427B-8054-3D93952A3519}"/>
    <cellStyle name="Euro 51" xfId="3855" xr:uid="{CB5CB0C9-99D4-4BF0-923D-5DE60645095E}"/>
    <cellStyle name="Euro 51 2" xfId="3856" xr:uid="{316C342F-D2B9-4F69-9289-1982A80B39C4}"/>
    <cellStyle name="Euro 52" xfId="3857" xr:uid="{388E55F5-7D94-4EAF-83CE-9EFB4CFEC5CA}"/>
    <cellStyle name="Euro 52 2" xfId="3858" xr:uid="{9BEF56B1-12CE-40D7-BC27-30EE8FFF1383}"/>
    <cellStyle name="Euro 53" xfId="3859" xr:uid="{2F661EF2-B462-43C0-802E-378328B42B68}"/>
    <cellStyle name="Euro 53 2" xfId="3860" xr:uid="{2A531C50-4BBA-4CB7-A1DC-3FFA1A7C16B2}"/>
    <cellStyle name="Euro 54" xfId="3861" xr:uid="{8738926F-7199-4C26-9C4A-775592FB66EE}"/>
    <cellStyle name="Euro 54 2" xfId="3862" xr:uid="{D9CD0A63-6EEB-4AE8-8AB8-EC31E5ADA63C}"/>
    <cellStyle name="Euro 55" xfId="3863" xr:uid="{FB2EA49F-60BC-4B07-8D76-02BE59CDA068}"/>
    <cellStyle name="Euro 55 2" xfId="3864" xr:uid="{DEAA6D3C-94B4-4624-809B-0C201040C40D}"/>
    <cellStyle name="Euro 56" xfId="3865" xr:uid="{B274C4AE-D56E-4BDB-BF38-AA79A02FB722}"/>
    <cellStyle name="Euro 56 2" xfId="3866" xr:uid="{6D78260A-7B4E-4A23-8BB2-2FD167D7FEE2}"/>
    <cellStyle name="Euro 57" xfId="3867" xr:uid="{63DD2763-2C30-4B32-BF9C-851B522CB777}"/>
    <cellStyle name="Euro 58" xfId="3868" xr:uid="{1B24C6F6-5B2F-458F-A808-3340989336E5}"/>
    <cellStyle name="Euro 58 2" xfId="10104" xr:uid="{177CBA65-E13F-4CA2-87DD-64DA3F45F37F}"/>
    <cellStyle name="Euro 58 2 2" xfId="22209" xr:uid="{F1A14BF2-3372-4984-9A77-54687106339C}"/>
    <cellStyle name="Euro 58 3" xfId="9965" xr:uid="{73C25B1D-73C4-4E32-9A8C-4FB9F6A98A8A}"/>
    <cellStyle name="Euro 58 3 2" xfId="22210" xr:uid="{F9A5650B-82A9-46E9-B787-492AA0BA3EB5}"/>
    <cellStyle name="Euro 58 3 3" xfId="22211" xr:uid="{CAD0E40B-B7C3-41E2-B24A-CFB75E88D444}"/>
    <cellStyle name="Euro 58 4" xfId="10103" xr:uid="{CEDDCB47-35E9-4EC5-98BD-E1C173EC6BEF}"/>
    <cellStyle name="Euro 58 5" xfId="7993" xr:uid="{A9A2A62B-D12F-4309-8D4F-46863C1C6AF8}"/>
    <cellStyle name="Euro 59" xfId="3869" xr:uid="{EAAF10DC-3643-495B-A0DE-B30D81FBBFBF}"/>
    <cellStyle name="Euro 6" xfId="159" xr:uid="{00000000-0005-0000-0000-0000A0000000}"/>
    <cellStyle name="Euro 6 2" xfId="3871" xr:uid="{F3BD4675-9329-44EF-B3E2-F4658699558F}"/>
    <cellStyle name="Euro 6 2 2" xfId="6763" xr:uid="{D40046F6-527D-4646-9FA5-7788A355862C}"/>
    <cellStyle name="Euro 6 2 2 2" xfId="10105" xr:uid="{A93235BC-1CAA-44F8-9BBD-D7DC25B76025}"/>
    <cellStyle name="Euro 6 2 3" xfId="6764" xr:uid="{DB6050F9-9CC2-45CB-8C10-DDD0C79E14EC}"/>
    <cellStyle name="Euro 6 2 4" xfId="6762" xr:uid="{B17F7788-34ED-4AFC-93A3-CBED15E91FCA}"/>
    <cellStyle name="Euro 6 3" xfId="3872" xr:uid="{1A5AC0F3-4CC8-43F8-B64D-F1B1A57A5EA7}"/>
    <cellStyle name="Euro 6 3 2" xfId="6765" xr:uid="{17103592-D63E-48AD-B3A4-5F4FC1942A7D}"/>
    <cellStyle name="Euro 6 3 2 2" xfId="7994" xr:uid="{4C04CEFB-B466-44E4-A470-364084A3580B}"/>
    <cellStyle name="Euro 6 4" xfId="3873" xr:uid="{C1287A13-0349-4734-B067-458D258C8680}"/>
    <cellStyle name="Euro 6 5" xfId="3874" xr:uid="{93B35B96-CACA-4E14-AB06-A1910D4FC9B8}"/>
    <cellStyle name="Euro 6 6" xfId="3870" xr:uid="{D4AF9F2E-061F-4051-928B-1A5868CE36B6}"/>
    <cellStyle name="Euro 60" xfId="3875" xr:uid="{2AE8AED9-F847-4FE1-A2F6-85A00C567FA2}"/>
    <cellStyle name="Euro 61" xfId="10108" xr:uid="{BEE7840C-569A-44AC-93E7-F52C232F7962}"/>
    <cellStyle name="Euro 61 2" xfId="9966" xr:uid="{849283FE-68F5-4A26-88AB-D5EF565A4B48}"/>
    <cellStyle name="Euro 61 3" xfId="10107" xr:uid="{4B20D741-704F-4083-9FA6-270B0E251494}"/>
    <cellStyle name="Euro 62" xfId="7995" xr:uid="{7B37205D-BC3D-42E3-A5F1-E53A6C7E4EA9}"/>
    <cellStyle name="Euro 62 2" xfId="10106" xr:uid="{6E8A83A3-AB41-4301-823E-350D842673E7}"/>
    <cellStyle name="Euro 7" xfId="160" xr:uid="{00000000-0005-0000-0000-0000A1000000}"/>
    <cellStyle name="Euro 7 2" xfId="3877" xr:uid="{106A3308-3E97-437D-9F9A-3B6636032A0E}"/>
    <cellStyle name="Euro 7 2 2" xfId="6767" xr:uid="{E925A4F8-C722-4407-92BC-3892D02E3EA5}"/>
    <cellStyle name="Euro 7 2 3" xfId="6768" xr:uid="{FF9F6D23-39EF-4FDF-86C6-0DD63433407E}"/>
    <cellStyle name="Euro 7 2 4" xfId="6766" xr:uid="{AD39A989-7E8A-4776-8FC1-9B5997A05E9F}"/>
    <cellStyle name="Euro 7 3" xfId="3878" xr:uid="{9DD7C9B1-1B05-4B5C-BF26-37F3610FF070}"/>
    <cellStyle name="Euro 7 3 2" xfId="6769" xr:uid="{DE2D5326-AABB-4BC3-9DDE-9BEECA65D4CF}"/>
    <cellStyle name="Euro 7 4" xfId="22212" xr:uid="{99C95764-3FB6-4BEB-B84B-1AB9E0A48F7B}"/>
    <cellStyle name="Euro 7 5" xfId="3876" xr:uid="{B4A942EE-C214-4586-BBF7-943DD6C9DF86}"/>
    <cellStyle name="Euro 8" xfId="161" xr:uid="{00000000-0005-0000-0000-0000A2000000}"/>
    <cellStyle name="Euro 8 2" xfId="3879" xr:uid="{77F5D035-D3D3-451B-9657-33EB3B355B2C}"/>
    <cellStyle name="Euro 8 2 2" xfId="6772" xr:uid="{D3852DF1-E24E-42D2-BC89-81356E44F76A}"/>
    <cellStyle name="Euro 8 2 3" xfId="6773" xr:uid="{31B48A86-7D6C-470B-843E-2E2876AEE20E}"/>
    <cellStyle name="Euro 8 2 4" xfId="6771" xr:uid="{ED16E466-EAA6-4764-A320-32741FDE7FD9}"/>
    <cellStyle name="Euro 8 3" xfId="6774" xr:uid="{FE0527E6-4B72-40E4-AEFB-51ACABB1280D}"/>
    <cellStyle name="Euro 8 4" xfId="6770" xr:uid="{D0455F0A-6661-4D0E-8049-17D1A7BFE44D}"/>
    <cellStyle name="Euro 9" xfId="3880" xr:uid="{8B7C4D7F-032A-4AA3-9511-D37878C6D63E}"/>
    <cellStyle name="Euro 9 2" xfId="3881" xr:uid="{A6341AA7-F360-43A9-9030-4D484E3EDB4B}"/>
    <cellStyle name="Euro 9 2 2" xfId="6777" xr:uid="{2510A3DB-7BB7-4CDC-B050-A265913587FF}"/>
    <cellStyle name="Euro 9 2 3" xfId="6778" xr:uid="{DC67A2F2-F2F4-42C5-8222-56458A0E1A04}"/>
    <cellStyle name="Euro 9 2 4" xfId="6776" xr:uid="{A37EE298-5F9C-41D4-8B95-D71AC6BEC6E6}"/>
    <cellStyle name="Euro 9 3" xfId="6779" xr:uid="{D225F8E2-B531-4193-B027-55345594BC42}"/>
    <cellStyle name="Euro 9 4" xfId="6775" xr:uid="{D54F80A8-FEDB-4F27-BB3F-E6394A07354E}"/>
    <cellStyle name="Euro_Potentials in TIMES" xfId="3882" xr:uid="{06EDEAB5-54E6-4E2E-8B49-E42569D92CA2}"/>
    <cellStyle name="Excel Built-in Normal" xfId="6780" xr:uid="{6E7D8459-0DC1-42EF-AA6F-E6D40B2BC286}"/>
    <cellStyle name="Explanatory Text" xfId="162" builtinId="53" customBuiltin="1"/>
    <cellStyle name="Explanatory Text 10" xfId="3883" xr:uid="{427C9769-8F8C-4D70-89E1-200385FA88A2}"/>
    <cellStyle name="Explanatory Text 11" xfId="3884" xr:uid="{39A5B1CE-BAAD-4F6D-9BBE-B3D6EE8EC46E}"/>
    <cellStyle name="Explanatory Text 12" xfId="3885" xr:uid="{4439294B-F099-439D-915F-8F4075C68F45}"/>
    <cellStyle name="Explanatory Text 13" xfId="3886" xr:uid="{2CB69762-42E3-4A6F-9B1E-D62334E18D8F}"/>
    <cellStyle name="Explanatory Text 14" xfId="3887" xr:uid="{14F5615D-1202-4EE6-925B-17A6362E1E8B}"/>
    <cellStyle name="Explanatory Text 15" xfId="3888" xr:uid="{79755643-E2A1-4422-8CD1-CBD7BD412D94}"/>
    <cellStyle name="Explanatory Text 16" xfId="3889" xr:uid="{1BD6972E-269D-4EE0-9011-88D4BC5FBB18}"/>
    <cellStyle name="Explanatory Text 17" xfId="3890" xr:uid="{5EEBA453-4197-4723-9ED4-6AE2D2E1F8EC}"/>
    <cellStyle name="Explanatory Text 18" xfId="3891" xr:uid="{8AD7B41B-632A-4416-94ED-439CD7D9152D}"/>
    <cellStyle name="Explanatory Text 19" xfId="3892" xr:uid="{841EC90D-7F71-45F9-9688-F1443920203E}"/>
    <cellStyle name="Explanatory Text 2" xfId="163" xr:uid="{00000000-0005-0000-0000-0000A4000000}"/>
    <cellStyle name="Explanatory Text 2 10" xfId="982" xr:uid="{EE315F1C-456D-4D25-9724-F8DAE0EE71C8}"/>
    <cellStyle name="Explanatory Text 2 2" xfId="983" xr:uid="{8494C3D5-7ED7-40B9-9691-512E2D8F1B30}"/>
    <cellStyle name="Explanatory Text 2 3" xfId="984" xr:uid="{E856898C-83EF-4A12-AC43-EE99218CA41B}"/>
    <cellStyle name="Explanatory Text 2 4" xfId="985" xr:uid="{C96DADAD-DDCE-4C4E-BA39-F80A8DD38020}"/>
    <cellStyle name="Explanatory Text 2 5" xfId="986" xr:uid="{65E96F33-18AD-4923-BBBF-CB5B57764D7E}"/>
    <cellStyle name="Explanatory Text 2 6" xfId="987" xr:uid="{6F2C1F90-E130-4B33-934C-D8A5EB6C18B4}"/>
    <cellStyle name="Explanatory Text 2 7" xfId="988" xr:uid="{5664112A-EB6F-491C-9A13-531FBA47EA6A}"/>
    <cellStyle name="Explanatory Text 2 8" xfId="989" xr:uid="{1DED238B-3FF8-4016-A881-234DC40938DE}"/>
    <cellStyle name="Explanatory Text 2 9" xfId="990" xr:uid="{A1460ABA-15E0-4DF7-8549-2F13AC6FF706}"/>
    <cellStyle name="Explanatory Text 20" xfId="3902" xr:uid="{65C6BEA1-53BC-40F0-BFD3-586F0ED393EA}"/>
    <cellStyle name="Explanatory Text 21" xfId="3903" xr:uid="{5B9926A1-25EC-4C84-A845-23B5E3B75A12}"/>
    <cellStyle name="Explanatory Text 22" xfId="3904" xr:uid="{9E49FEF3-E27E-4EDC-94F3-4B570A937EE6}"/>
    <cellStyle name="Explanatory Text 23" xfId="3905" xr:uid="{C73C15A7-CB8E-469A-BD45-7558219FAD34}"/>
    <cellStyle name="Explanatory Text 24" xfId="3906" xr:uid="{5F906814-A76E-49D3-98A4-9C5BFEF3EA80}"/>
    <cellStyle name="Explanatory Text 25" xfId="3907" xr:uid="{EC48655C-342B-484D-88EA-77618562CA28}"/>
    <cellStyle name="Explanatory Text 26" xfId="3908" xr:uid="{528F22BC-3006-4E31-B020-158B5A041F2E}"/>
    <cellStyle name="Explanatory Text 27" xfId="3909" xr:uid="{C6E1B98C-5756-40BD-B01D-6945F53F42BD}"/>
    <cellStyle name="Explanatory Text 28" xfId="3910" xr:uid="{4B903618-267B-48D3-9C6F-34C8DBFC4D1F}"/>
    <cellStyle name="Explanatory Text 29" xfId="3911" xr:uid="{99A0E7B9-46B7-4635-AE17-BD89EAD20D9F}"/>
    <cellStyle name="Explanatory Text 3" xfId="164" xr:uid="{00000000-0005-0000-0000-0000A5000000}"/>
    <cellStyle name="Explanatory Text 3 2" xfId="3913" xr:uid="{9CE76E73-CEE2-4060-8F30-F18913063DC0}"/>
    <cellStyle name="Explanatory Text 30" xfId="3914" xr:uid="{C995B25B-4A5C-4B58-902E-BBD300E5B1C6}"/>
    <cellStyle name="Explanatory Text 31" xfId="3915" xr:uid="{09768163-1E86-46CB-8D75-93D9167BE0F6}"/>
    <cellStyle name="Explanatory Text 32" xfId="3916" xr:uid="{EDF6D6AC-3F1B-497B-A673-6A3296D028D5}"/>
    <cellStyle name="Explanatory Text 33" xfId="3917" xr:uid="{575EFA08-7CFC-44B9-A28D-D6EE1BD8709C}"/>
    <cellStyle name="Explanatory Text 34" xfId="3918" xr:uid="{3B63D6D2-CF9E-4A1D-A4D3-85CFC2C3B9C0}"/>
    <cellStyle name="Explanatory Text 35" xfId="3919" xr:uid="{C6B2B55E-68C4-467F-9B74-067AE1A0E2BF}"/>
    <cellStyle name="Explanatory Text 36" xfId="3920" xr:uid="{7ED1D27D-5C6C-495F-87F4-B20CD51780CE}"/>
    <cellStyle name="Explanatory Text 37" xfId="3921" xr:uid="{E965208F-9B44-435A-AD26-6E0A612949D1}"/>
    <cellStyle name="Explanatory Text 38" xfId="3922" xr:uid="{AD6F1DB2-4620-49FA-B050-4796D35632B2}"/>
    <cellStyle name="Explanatory Text 39" xfId="3923" xr:uid="{38520A59-A561-4375-AF35-86FC05688A3B}"/>
    <cellStyle name="Explanatory Text 4" xfId="165" xr:uid="{00000000-0005-0000-0000-0000A6000000}"/>
    <cellStyle name="Explanatory Text 4 2" xfId="4567" xr:uid="{7D5A0D90-EE77-434E-9E18-8C7E39E25CB6}"/>
    <cellStyle name="Explanatory Text 40" xfId="3924" xr:uid="{1E44B29F-1C7D-460B-BC05-364466D55BCA}"/>
    <cellStyle name="Explanatory Text 41" xfId="3925" xr:uid="{5EF5DB2F-DAF7-460C-A70F-95B31C9CDE3A}"/>
    <cellStyle name="Explanatory Text 42" xfId="3926" xr:uid="{C90AF05B-A9C6-446D-A4CA-EBD9E97BC43E}"/>
    <cellStyle name="Explanatory Text 43" xfId="3927" xr:uid="{84009603-7C79-4BEC-B528-37B2DFA6A24F}"/>
    <cellStyle name="Explanatory Text 5" xfId="166" xr:uid="{00000000-0005-0000-0000-0000A7000000}"/>
    <cellStyle name="Explanatory Text 5 2" xfId="10109" xr:uid="{5576A823-C7E5-49DB-A012-D0DC81D0A928}"/>
    <cellStyle name="Explanatory Text 6" xfId="3928" xr:uid="{4B878E6A-FE7A-4470-8401-EB2191697416}"/>
    <cellStyle name="Explanatory Text 6 2" xfId="4545" xr:uid="{F0013347-8BBE-432F-A895-82B8B545E7AA}"/>
    <cellStyle name="Explanatory Text 7" xfId="3929" xr:uid="{37751ACA-5C4B-401D-8D38-B0FBB6603CB4}"/>
    <cellStyle name="Explanatory Text 8" xfId="3930" xr:uid="{8A2A2DF2-FA9A-49D4-9CC0-0E4C12855344}"/>
    <cellStyle name="Explanatory Text 9" xfId="3931" xr:uid="{263C981E-DA66-4BAD-9A5A-4612C45A35A3}"/>
    <cellStyle name="Float" xfId="167" xr:uid="{00000000-0005-0000-0000-0000A8000000}"/>
    <cellStyle name="Float 2" xfId="168" xr:uid="{00000000-0005-0000-0000-0000A9000000}"/>
    <cellStyle name="Float 2 2" xfId="3932" xr:uid="{BE5A76A3-B13A-4CFC-A172-880162B98237}"/>
    <cellStyle name="Float 2 2 2" xfId="6781" xr:uid="{D0779586-8253-4045-B489-B598151D0AEA}"/>
    <cellStyle name="Float 2 2 3" xfId="6782" xr:uid="{4960A782-8D8F-4530-BE06-D4AC294FFE36}"/>
    <cellStyle name="Float 2 3" xfId="6783" xr:uid="{AA962AED-D503-4577-9BA5-35A8B7C7E224}"/>
    <cellStyle name="Float 3" xfId="3933" xr:uid="{EF73321A-9D3E-45CC-80A5-A460826AD8D1}"/>
    <cellStyle name="Float 3 2" xfId="3934" xr:uid="{CECA6467-51FD-4780-ABBA-843536D6CCF5}"/>
    <cellStyle name="Float 3 3" xfId="3935" xr:uid="{15E0A762-D3A8-478E-8A26-1C28F87BDC9A}"/>
    <cellStyle name="Float 3 3 2" xfId="6784" xr:uid="{DA9B492E-D86F-4069-BC02-C0FE173FECFF}"/>
    <cellStyle name="Float 4" xfId="3936" xr:uid="{AFBB2096-7C0B-4060-AE1E-A94AF219FAEA}"/>
    <cellStyle name="Float 4 2" xfId="6785" xr:uid="{CC63CEF8-0701-45ED-88EE-85198867D755}"/>
    <cellStyle name="Good" xfId="169" builtinId="26" customBuiltin="1"/>
    <cellStyle name="Good 10" xfId="3937" xr:uid="{EBBF42EF-6125-48C7-ADD0-865A29EE1E39}"/>
    <cellStyle name="Good 11" xfId="3938" xr:uid="{7118442A-7A25-4571-94F6-A4909752C5D7}"/>
    <cellStyle name="Good 12" xfId="3939" xr:uid="{A0BA6365-2514-41EF-AC39-BD8A86F89A73}"/>
    <cellStyle name="Good 13" xfId="3940" xr:uid="{41E5D646-E530-4323-A35D-FF31BB859E67}"/>
    <cellStyle name="Good 14" xfId="3941" xr:uid="{635FF524-10EF-4EA7-8DB4-C3875923E9C6}"/>
    <cellStyle name="Good 15" xfId="3942" xr:uid="{4B9956B6-AFC2-4109-BFF0-78BB821B32E1}"/>
    <cellStyle name="Good 16" xfId="3943" xr:uid="{33A7EA82-A704-4798-BEC2-2717CE503C4A}"/>
    <cellStyle name="Good 17" xfId="3944" xr:uid="{094258FA-DE66-43B3-8494-8B5F248EC0A4}"/>
    <cellStyle name="Good 18" xfId="3945" xr:uid="{69BC5A7C-47C3-4BF6-AB19-9EE5176BF07E}"/>
    <cellStyle name="Good 19" xfId="3946" xr:uid="{F00F6D65-0F86-443B-9F7F-5F4291709714}"/>
    <cellStyle name="Good 2" xfId="170" xr:uid="{00000000-0005-0000-0000-0000AB000000}"/>
    <cellStyle name="Good 2 10" xfId="991" xr:uid="{A2BDB992-DAB7-45D4-80F3-51BCFD0E0669}"/>
    <cellStyle name="Good 2 11" xfId="7996" xr:uid="{AF367939-4882-442D-BB0B-21B1017C6485}"/>
    <cellStyle name="Good 2 12" xfId="7997" xr:uid="{7CD3B5FC-4186-428A-B230-50C398FD325D}"/>
    <cellStyle name="Good 2 12 2" xfId="22213" xr:uid="{DB0F5BC6-6338-4079-867C-D47A65053234}"/>
    <cellStyle name="Good 2 2" xfId="992" xr:uid="{BCE21C9D-5873-48DB-A193-7BF2053B589F}"/>
    <cellStyle name="Good 2 2 2" xfId="3949" xr:uid="{FCD8954C-BB25-4D36-BDF4-6BB589114CF3}"/>
    <cellStyle name="Good 2 2 2 2" xfId="7998" xr:uid="{9304479D-38BD-4434-9FA0-D24624FF49A1}"/>
    <cellStyle name="Good 2 2 3" xfId="3950" xr:uid="{ACD05B99-BCB9-4218-9ADA-B79A60E9A8FD}"/>
    <cellStyle name="Good 2 3" xfId="993" xr:uid="{F43D19C3-8CC5-43B3-AEF9-3629167D0E76}"/>
    <cellStyle name="Good 2 3 2" xfId="3951" xr:uid="{B65CA95D-9551-4DE8-9AFD-FEA4320B38FA}"/>
    <cellStyle name="Good 2 3 3" xfId="3952" xr:uid="{B27E756B-4A12-48D1-8097-ACB928C61780}"/>
    <cellStyle name="Good 2 4" xfId="994" xr:uid="{47199C55-91E5-43C6-B059-3B6A0D47028A}"/>
    <cellStyle name="Good 2 5" xfId="995" xr:uid="{3EC63F4B-9FB8-4666-9D7A-F247D10FDA39}"/>
    <cellStyle name="Good 2 6" xfId="996" xr:uid="{54C2C7E2-4AAF-47A4-B72C-515BC9A2A8BF}"/>
    <cellStyle name="Good 2 7" xfId="997" xr:uid="{D48E0F2D-4230-417D-9443-3BF3D3A2C893}"/>
    <cellStyle name="Good 2 8" xfId="998" xr:uid="{A60B85B4-FAA5-4C23-A744-B21BD0A0DBF0}"/>
    <cellStyle name="Good 2 9" xfId="999" xr:uid="{E3E1420A-9428-4988-B984-DEAEC8E83907}"/>
    <cellStyle name="Good 20" xfId="3956" xr:uid="{EF0424BB-81B8-4BC5-9050-0F0A8A871CA8}"/>
    <cellStyle name="Good 21" xfId="3957" xr:uid="{779A65B5-0CE8-4DE8-BFE4-2AF894228083}"/>
    <cellStyle name="Good 22" xfId="3958" xr:uid="{431DBB36-E8FD-4F70-9ACC-C1B803535224}"/>
    <cellStyle name="Good 23" xfId="3959" xr:uid="{16CB5DBE-4DE5-47B9-8D46-32811EB3D4EC}"/>
    <cellStyle name="Good 24" xfId="3960" xr:uid="{D0BB9702-B594-4A0D-804C-4EC48131EFAD}"/>
    <cellStyle name="Good 25" xfId="3961" xr:uid="{01F745FE-DDE8-4C0F-A3C2-866AE987690A}"/>
    <cellStyle name="Good 26" xfId="3962" xr:uid="{DA347B7B-CD05-4CD8-AD72-EFB2CB3DEC3E}"/>
    <cellStyle name="Good 27" xfId="3963" xr:uid="{9ED78D15-1543-417B-AB00-07C7E6D0CD3A}"/>
    <cellStyle name="Good 28" xfId="3964" xr:uid="{C361E402-180D-43C3-8A6C-83F70AE1563F}"/>
    <cellStyle name="Good 29" xfId="3965" xr:uid="{42BFEEB7-69E2-4494-8E86-054B469DA84A}"/>
    <cellStyle name="Good 3" xfId="171" xr:uid="{00000000-0005-0000-0000-0000AC000000}"/>
    <cellStyle name="Good 3 2" xfId="3967" xr:uid="{15344026-6E5D-4C70-908D-58048D6D2F9F}"/>
    <cellStyle name="Good 3 2 2" xfId="4511" xr:uid="{BE9660E5-8C82-4B02-8850-0B39C1661F9E}"/>
    <cellStyle name="Good 3 3" xfId="3968" xr:uid="{8F6656E5-5EFC-47E7-B694-1F6C1C5A5B59}"/>
    <cellStyle name="Good 3 4" xfId="3969" xr:uid="{2A8F0616-48A2-4282-B6CC-97B55B1010F7}"/>
    <cellStyle name="Good 3 5" xfId="1000" xr:uid="{2AF51EA1-BBFD-4053-9583-BCAD10D7BA9F}"/>
    <cellStyle name="Good 30" xfId="3970" xr:uid="{A5DBCE74-43FA-4419-926F-BBDF713C2741}"/>
    <cellStyle name="Good 31" xfId="3971" xr:uid="{FFC42B95-BFCD-47EC-8079-D44EA60ABA53}"/>
    <cellStyle name="Good 32" xfId="3972" xr:uid="{C2EB56CA-8BFE-4235-BAB6-2F1BD40D8D78}"/>
    <cellStyle name="Good 33" xfId="3973" xr:uid="{9E15F568-B413-4A0D-96CA-7CFDFB69A5EB}"/>
    <cellStyle name="Good 34" xfId="3974" xr:uid="{3D7298BA-385C-4A11-8AC9-899CA349E45E}"/>
    <cellStyle name="Good 35" xfId="3975" xr:uid="{35D3349D-4C9E-4125-B199-464110EB9B64}"/>
    <cellStyle name="Good 36" xfId="3976" xr:uid="{93F48EE0-F8AB-4499-82E0-76D3470C61EE}"/>
    <cellStyle name="Good 37" xfId="3977" xr:uid="{123EA0B4-3107-4F6E-9816-01F62D03EB8B}"/>
    <cellStyle name="Good 38" xfId="3978" xr:uid="{72F3F47B-65D4-4106-86B6-A07E8F55CC34}"/>
    <cellStyle name="Good 39" xfId="3979" xr:uid="{DF0D53E7-6F86-4D8B-A263-CB0B22DF011E}"/>
    <cellStyle name="Good 4" xfId="172" xr:uid="{00000000-0005-0000-0000-0000AD000000}"/>
    <cellStyle name="Good 4 2" xfId="10110" xr:uid="{5CCB546F-A9FC-4EC7-AEF5-72E867F2BD53}"/>
    <cellStyle name="Good 40" xfId="3980" xr:uid="{69E34CC9-A71A-4F2E-851B-65628CD0D211}"/>
    <cellStyle name="Good 41" xfId="3981" xr:uid="{A035146A-AA16-4D8D-BAFB-B6890B8BAC73}"/>
    <cellStyle name="Good 42" xfId="3982" xr:uid="{3481D4F9-8C9A-4206-AA5E-EEC05863BF4C}"/>
    <cellStyle name="Good 5" xfId="173" xr:uid="{00000000-0005-0000-0000-0000AE000000}"/>
    <cellStyle name="Good 5 2" xfId="7999" xr:uid="{E78D7980-69B5-4A25-B51B-336AB8A48DD1}"/>
    <cellStyle name="Good 5 3" xfId="3983" xr:uid="{1FFC7801-2B84-4710-8154-699D75E80495}"/>
    <cellStyle name="Good 6" xfId="174" xr:uid="{00000000-0005-0000-0000-0000AF000000}"/>
    <cellStyle name="Good 6 2" xfId="4507" xr:uid="{1E271163-918D-4C16-9564-EBFA3342CEBA}"/>
    <cellStyle name="Good 7" xfId="3984" xr:uid="{43070065-9D01-401A-9163-FFD1FA0491F2}"/>
    <cellStyle name="Good 8" xfId="3985" xr:uid="{592D5BE5-5061-4733-A987-76EE562AB2D7}"/>
    <cellStyle name="Good 9" xfId="3986" xr:uid="{DBD10F11-ACA5-4116-BF1E-CF25B22BC8AA}"/>
    <cellStyle name="Gut" xfId="3987" xr:uid="{30A2B775-DF26-4C22-9011-8571146D1BED}"/>
    <cellStyle name="Heading" xfId="6786" xr:uid="{42F1F38A-8D79-46D8-96B2-916EF634C1B9}"/>
    <cellStyle name="Heading 1" xfId="175" builtinId="16" customBuiltin="1"/>
    <cellStyle name="Heading 1 10" xfId="3988" xr:uid="{A6F12E53-C68D-4806-BD34-FAEC4DABCAF5}"/>
    <cellStyle name="Heading 1 11" xfId="3989" xr:uid="{CF1032BB-B34D-4B96-97A7-3C0BC18D27C8}"/>
    <cellStyle name="Heading 1 12" xfId="3990" xr:uid="{4E0DFEF2-D49C-4AB9-947F-58E5C7807C1C}"/>
    <cellStyle name="Heading 1 13" xfId="3991" xr:uid="{F544C373-F113-4378-8DFB-9313490C2168}"/>
    <cellStyle name="Heading 1 14" xfId="3992" xr:uid="{4277DF07-7A4B-424B-B34A-8F1B9276BA5B}"/>
    <cellStyle name="Heading 1 15" xfId="3993" xr:uid="{FFCE094D-892F-495C-A3B3-15C824D40D2A}"/>
    <cellStyle name="Heading 1 16" xfId="3994" xr:uid="{43AE5056-D41C-4107-A745-E09C41B0C627}"/>
    <cellStyle name="Heading 1 17" xfId="3995" xr:uid="{BE4A772A-73F6-4C74-862D-1CEDF12FE133}"/>
    <cellStyle name="Heading 1 18" xfId="3996" xr:uid="{E2050F8B-5437-493E-A4A9-FBE140306659}"/>
    <cellStyle name="Heading 1 19" xfId="3997" xr:uid="{79FEB0C6-A94A-4569-B671-513589F3176E}"/>
    <cellStyle name="Heading 1 2" xfId="176" xr:uid="{00000000-0005-0000-0000-0000B1000000}"/>
    <cellStyle name="Heading 1 2 10" xfId="1001" xr:uid="{A78613EF-F756-4446-9BE1-6FAAC000A8CD}"/>
    <cellStyle name="Heading 1 2 11" xfId="4502" xr:uid="{6C87EFA1-2A22-40FA-9183-83302E27411C}"/>
    <cellStyle name="Heading 1 2 2" xfId="1002" xr:uid="{19AB49C8-490A-46F4-9D07-D57906685D71}"/>
    <cellStyle name="Heading 1 2 3" xfId="1003" xr:uid="{87E9C7F3-45FB-4A3C-A236-B7F122C86E20}"/>
    <cellStyle name="Heading 1 2 4" xfId="1004" xr:uid="{190A67C7-F396-457E-8048-AAEC7D7E648A}"/>
    <cellStyle name="Heading 1 2 5" xfId="1005" xr:uid="{87DD03E9-6D30-4D00-82E8-69297A24952E}"/>
    <cellStyle name="Heading 1 2 6" xfId="1006" xr:uid="{FC5528B7-CCF1-4DF0-AF5B-9FB6E2C87C67}"/>
    <cellStyle name="Heading 1 2 7" xfId="1007" xr:uid="{6DD30664-32D6-4DA6-BC42-4A72418685BB}"/>
    <cellStyle name="Heading 1 2 8" xfId="1008" xr:uid="{4325C80F-B4C3-407F-94C9-78D9493C0C88}"/>
    <cellStyle name="Heading 1 2 9" xfId="1009" xr:uid="{96F9B7EE-7DA0-43E3-956C-3FECFC619684}"/>
    <cellStyle name="Heading 1 20" xfId="4007" xr:uid="{D030927E-E0C9-4A72-AE25-083141E116B2}"/>
    <cellStyle name="Heading 1 21" xfId="4008" xr:uid="{C569958E-270B-41EA-8182-B8895C2BCF92}"/>
    <cellStyle name="Heading 1 22" xfId="4009" xr:uid="{898B786F-C36E-4675-A964-63B0401C3B67}"/>
    <cellStyle name="Heading 1 23" xfId="4010" xr:uid="{51154AF1-69F3-4C02-9183-18BE236C12A5}"/>
    <cellStyle name="Heading 1 24" xfId="4011" xr:uid="{741A85CE-A8BC-4A7A-ACE7-2186D8A2573E}"/>
    <cellStyle name="Heading 1 25" xfId="4012" xr:uid="{A5BC6E99-AF8A-4B7F-AEC3-62938E166B0D}"/>
    <cellStyle name="Heading 1 26" xfId="4013" xr:uid="{D52F0D18-87EA-4511-84B8-BE4067BFB38B}"/>
    <cellStyle name="Heading 1 27" xfId="4014" xr:uid="{69056CD7-9C52-4B29-85CF-30D960A1E97E}"/>
    <cellStyle name="Heading 1 28" xfId="4015" xr:uid="{8A2167D7-160E-4EDC-A757-552613E910F9}"/>
    <cellStyle name="Heading 1 29" xfId="4016" xr:uid="{A793B25B-A5D4-4D69-9095-08B45DBCBDE7}"/>
    <cellStyle name="Heading 1 3" xfId="177" xr:uid="{00000000-0005-0000-0000-0000B2000000}"/>
    <cellStyle name="Heading 1 3 2" xfId="4018" xr:uid="{D34270B3-62CF-46C2-BF52-C2E400042C8F}"/>
    <cellStyle name="Heading 1 3 2 2" xfId="10111" xr:uid="{7DC5D20F-A273-4D8B-8F50-D4227BDF53BC}"/>
    <cellStyle name="Heading 1 3 3" xfId="4019" xr:uid="{0860E879-7506-4D34-ACB3-75CF75BCEFFC}"/>
    <cellStyle name="Heading 1 3 4" xfId="4020" xr:uid="{5EB6B734-E2AC-46F8-B7B0-F9D71F183636}"/>
    <cellStyle name="Heading 1 3 5" xfId="1010" xr:uid="{2A24A87D-1F19-4572-BFEE-2EE5F6B829FB}"/>
    <cellStyle name="Heading 1 30" xfId="4021" xr:uid="{6ED9345C-CB49-4A0D-8873-8B1BCFB0613B}"/>
    <cellStyle name="Heading 1 31" xfId="4022" xr:uid="{6D391D80-FBC5-4230-B6E1-BF635ABC89AD}"/>
    <cellStyle name="Heading 1 32" xfId="4023" xr:uid="{AFA2662F-82EE-4CE3-B709-5D09CBA2CA08}"/>
    <cellStyle name="Heading 1 33" xfId="4024" xr:uid="{A4B48598-8F96-4A35-AD0A-BA51257D999A}"/>
    <cellStyle name="Heading 1 34" xfId="4025" xr:uid="{099ADDC5-1184-4C56-8F9D-C15028DF07B1}"/>
    <cellStyle name="Heading 1 35" xfId="4026" xr:uid="{0B194E41-095C-4BD7-8517-3761ACEE5DF8}"/>
    <cellStyle name="Heading 1 36" xfId="4027" xr:uid="{620ECCE7-016A-428B-8BA4-DDC1D2D84EAF}"/>
    <cellStyle name="Heading 1 37" xfId="4028" xr:uid="{2A87BA23-B6AE-47FF-8B9A-B0BE366720C1}"/>
    <cellStyle name="Heading 1 38" xfId="4029" xr:uid="{D34BBC97-E0E7-4EE5-A1F6-605E75A36BD8}"/>
    <cellStyle name="Heading 1 39" xfId="4030" xr:uid="{A29FCACF-63B4-4531-AD4E-A47F6B8A0A1C}"/>
    <cellStyle name="Heading 1 4" xfId="178" xr:uid="{00000000-0005-0000-0000-0000B3000000}"/>
    <cellStyle name="Heading 1 4 2" xfId="8000" xr:uid="{BA7D4F06-420E-41A1-986B-9537E3E0C593}"/>
    <cellStyle name="Heading 1 40" xfId="4031" xr:uid="{C1C58AE0-74E1-42FA-80E3-A5031BC2DD51}"/>
    <cellStyle name="Heading 1 41" xfId="4032" xr:uid="{273FC4F0-14D1-4A77-9C98-0FA9C97DCECF}"/>
    <cellStyle name="Heading 1 5" xfId="179" xr:uid="{00000000-0005-0000-0000-0000B4000000}"/>
    <cellStyle name="Heading 1 5 2" xfId="3313" xr:uid="{282D9BF9-D5F3-4D31-9857-5E9D1AC67D9D}"/>
    <cellStyle name="Heading 1 6" xfId="4033" xr:uid="{814D1D04-607F-4A7C-9561-84CB61065637}"/>
    <cellStyle name="Heading 1 6 2" xfId="3312" xr:uid="{1A0FA573-5A44-4719-8343-7B2072D44F08}"/>
    <cellStyle name="Heading 1 7" xfId="4034" xr:uid="{09652125-7A61-455B-B317-E345A16B1A63}"/>
    <cellStyle name="Heading 1 8" xfId="4035" xr:uid="{A4F4D0EA-9835-4C23-B8D0-4300EBA43589}"/>
    <cellStyle name="Heading 1 9" xfId="4036" xr:uid="{060EB1A8-4E2F-478A-A507-C8231AA766FE}"/>
    <cellStyle name="Heading 2" xfId="180" builtinId="17" customBuiltin="1"/>
    <cellStyle name="Heading 2 10" xfId="4037" xr:uid="{2CB76E87-49F4-4195-AF83-9902BA0D86B1}"/>
    <cellStyle name="Heading 2 11" xfId="4038" xr:uid="{5BC7ADB9-D7F4-4954-89FF-E817FCA6CE21}"/>
    <cellStyle name="Heading 2 12" xfId="4039" xr:uid="{FBAAB655-D842-4CC2-ABC9-68F0D46C7D2B}"/>
    <cellStyle name="Heading 2 13" xfId="4040" xr:uid="{9AB75A2C-A66D-4A7F-A390-6BCD3ACBE9DF}"/>
    <cellStyle name="Heading 2 14" xfId="4041" xr:uid="{36B881A6-68F7-4955-AA1B-F0CC7691B99E}"/>
    <cellStyle name="Heading 2 15" xfId="4042" xr:uid="{E7930A3E-E2D3-4B07-8E7F-43952A00885A}"/>
    <cellStyle name="Heading 2 16" xfId="4043" xr:uid="{FDDF170E-886D-46E2-9189-FA932953FC76}"/>
    <cellStyle name="Heading 2 17" xfId="4044" xr:uid="{51CC14C9-8A1C-40EA-972B-62AB0C1E30BB}"/>
    <cellStyle name="Heading 2 18" xfId="4045" xr:uid="{02ED7255-29EF-4B55-93F4-3D47A1CD17AA}"/>
    <cellStyle name="Heading 2 19" xfId="4046" xr:uid="{D9F87044-A129-40DE-B3DD-58B248F0CBB1}"/>
    <cellStyle name="Heading 2 2" xfId="181" xr:uid="{00000000-0005-0000-0000-0000B6000000}"/>
    <cellStyle name="Heading 2 2 10" xfId="1011" xr:uid="{21919933-529A-4CC3-9365-46645F47AA02}"/>
    <cellStyle name="Heading 2 2 11" xfId="4495" xr:uid="{D7C97445-8690-43F1-95F4-0A1E3858C1C1}"/>
    <cellStyle name="Heading 2 2 2" xfId="1012" xr:uid="{CE37B56A-002A-4307-AE8D-DB8C607F2BC7}"/>
    <cellStyle name="Heading 2 2 3" xfId="1013" xr:uid="{9E1C960D-0DBD-4A0D-8458-93400DFDE63F}"/>
    <cellStyle name="Heading 2 2 4" xfId="1014" xr:uid="{C893E08B-8AAE-41DD-B9B3-A2E8D7EE1F16}"/>
    <cellStyle name="Heading 2 2 5" xfId="1015" xr:uid="{20357B82-6BDE-44C2-8D87-9163E7569D3F}"/>
    <cellStyle name="Heading 2 2 6" xfId="1016" xr:uid="{6519D659-8C59-4366-A84C-7C99CCD5D6B9}"/>
    <cellStyle name="Heading 2 2 7" xfId="1017" xr:uid="{E5098B90-976C-49AE-A25E-56361FBC4ABC}"/>
    <cellStyle name="Heading 2 2 8" xfId="1018" xr:uid="{D2267B45-1B25-4918-B500-36D581C9D114}"/>
    <cellStyle name="Heading 2 2 9" xfId="1019" xr:uid="{C0A74BE3-22CA-4E0F-BA51-FE4F5BC6AAEF}"/>
    <cellStyle name="Heading 2 20" xfId="4056" xr:uid="{FEA38B3C-EF02-4DF4-836D-B59CDFF537EF}"/>
    <cellStyle name="Heading 2 21" xfId="4057" xr:uid="{4E8FE0E2-4456-42DD-B065-39E6771A9AA3}"/>
    <cellStyle name="Heading 2 22" xfId="4058" xr:uid="{C91067B9-0086-462E-80B8-8E1263B88CD6}"/>
    <cellStyle name="Heading 2 23" xfId="4059" xr:uid="{BE6B65FE-264E-4890-9DE2-9F6078D0F542}"/>
    <cellStyle name="Heading 2 24" xfId="4060" xr:uid="{7C36046D-81A3-4F95-BB1B-8A03392B6228}"/>
    <cellStyle name="Heading 2 25" xfId="4061" xr:uid="{091580BA-38AA-48BB-B990-73A534170AED}"/>
    <cellStyle name="Heading 2 26" xfId="4062" xr:uid="{34C8AB2E-2DA5-4ECA-9E08-E51465EBD799}"/>
    <cellStyle name="Heading 2 27" xfId="4063" xr:uid="{FA3A2DF4-7697-4123-AAC5-011C90A6FB3A}"/>
    <cellStyle name="Heading 2 28" xfId="4064" xr:uid="{907C0CDD-A6F7-442F-9E30-B833E4155134}"/>
    <cellStyle name="Heading 2 29" xfId="4065" xr:uid="{D4AC2D90-4BC9-4ECB-B7BD-0371344F7E6C}"/>
    <cellStyle name="Heading 2 3" xfId="182" xr:uid="{00000000-0005-0000-0000-0000B7000000}"/>
    <cellStyle name="Heading 2 3 2" xfId="4067" xr:uid="{110BCDF2-13DA-4E78-B9AD-94CB9B88FEEA}"/>
    <cellStyle name="Heading 2 3 2 2" xfId="8001" xr:uid="{0C8C201C-7053-46BF-B6B6-E5571C4C6464}"/>
    <cellStyle name="Heading 2 3 3" xfId="4068" xr:uid="{1BBEB519-194D-4053-A521-8034F4B974C2}"/>
    <cellStyle name="Heading 2 3 4" xfId="4069" xr:uid="{6A499F37-3A8E-4BD1-A581-5F19FB81076C}"/>
    <cellStyle name="Heading 2 3 5" xfId="1020" xr:uid="{6E9FE9E2-B1A3-40B7-AFFC-BCB864E10554}"/>
    <cellStyle name="Heading 2 30" xfId="4070" xr:uid="{7D70FC81-2680-4280-A40F-4C0C9D8252B5}"/>
    <cellStyle name="Heading 2 31" xfId="4071" xr:uid="{21910508-5B71-4193-993D-BCFD431E8E4A}"/>
    <cellStyle name="Heading 2 32" xfId="4072" xr:uid="{5C3D821D-519D-4BF3-9486-1571E6B5EBEA}"/>
    <cellStyle name="Heading 2 33" xfId="4073" xr:uid="{99F0B330-1097-459A-8427-6BA758E18E94}"/>
    <cellStyle name="Heading 2 34" xfId="4074" xr:uid="{6417B085-986D-42CC-8E69-9F273C85064B}"/>
    <cellStyle name="Heading 2 35" xfId="4075" xr:uid="{E7A051BF-4DAB-4CBF-8631-1645F4A38117}"/>
    <cellStyle name="Heading 2 36" xfId="4076" xr:uid="{AF91F9EC-A54B-434E-B580-B76F8FCF406D}"/>
    <cellStyle name="Heading 2 37" xfId="4077" xr:uid="{C1D42BC7-FD2A-4F00-A62A-A3253FCC39F1}"/>
    <cellStyle name="Heading 2 38" xfId="4078" xr:uid="{EACB2E76-667A-4F7D-B969-A755B5043C09}"/>
    <cellStyle name="Heading 2 39" xfId="4079" xr:uid="{04491AC0-C229-4FA4-AA2D-8A1BCA610ADA}"/>
    <cellStyle name="Heading 2 4" xfId="183" xr:uid="{00000000-0005-0000-0000-0000B8000000}"/>
    <cellStyle name="Heading 2 4 2" xfId="8002" xr:uid="{2F7AC7A0-71AB-466A-BFAD-EDECF2A92346}"/>
    <cellStyle name="Heading 2 40" xfId="4080" xr:uid="{39D538D0-E40A-48C4-A6A8-0E1A87D172A3}"/>
    <cellStyle name="Heading 2 41" xfId="4081" xr:uid="{CBD847CA-4081-4DC7-9869-56E725AB179B}"/>
    <cellStyle name="Heading 2 5" xfId="184" xr:uid="{00000000-0005-0000-0000-0000B9000000}"/>
    <cellStyle name="Heading 2 5 2" xfId="10112" xr:uid="{6DD4E8AE-7372-4C88-815E-561851599DC4}"/>
    <cellStyle name="Heading 2 6" xfId="4082" xr:uid="{FDCC81E6-1562-48AD-AF47-0E070232CEEC}"/>
    <cellStyle name="Heading 2 6 2" xfId="8003" xr:uid="{C9FC3761-ADC1-41D6-8E20-583B356B1190}"/>
    <cellStyle name="Heading 2 7" xfId="4083" xr:uid="{8554B9BC-8EC0-406C-B5E2-A3F1E0DFB51B}"/>
    <cellStyle name="Heading 2 8" xfId="4084" xr:uid="{780BC8AA-158D-40E2-93B7-527802CC9299}"/>
    <cellStyle name="Heading 2 9" xfId="4085" xr:uid="{DE5C8AA5-E6C6-4666-AD38-A09BFA0DEA7F}"/>
    <cellStyle name="Heading 3" xfId="185" builtinId="18" customBuiltin="1"/>
    <cellStyle name="Heading 3 10" xfId="4086" xr:uid="{21818DBA-20A3-47BD-8645-D991B0754DDF}"/>
    <cellStyle name="Heading 3 11" xfId="4087" xr:uid="{E51BE576-57C9-4F02-B77F-D71C59D6507C}"/>
    <cellStyle name="Heading 3 12" xfId="4088" xr:uid="{17C2B6E8-833E-4F21-8F6E-A5292A566A4A}"/>
    <cellStyle name="Heading 3 13" xfId="4089" xr:uid="{8AA5EFE4-A06B-4C78-9C20-73BE4AC0816B}"/>
    <cellStyle name="Heading 3 14" xfId="4090" xr:uid="{17779644-75FD-4A8A-B271-466E400374C0}"/>
    <cellStyle name="Heading 3 15" xfId="4091" xr:uid="{700EAD39-6422-4591-9D39-C31FA598E429}"/>
    <cellStyle name="Heading 3 16" xfId="4092" xr:uid="{204004D1-1CCA-4335-9AB5-0800F7FBCE6E}"/>
    <cellStyle name="Heading 3 17" xfId="4093" xr:uid="{2E858A84-7566-466B-B4B7-43DF93C9E100}"/>
    <cellStyle name="Heading 3 18" xfId="4094" xr:uid="{99F829FF-4877-46F5-846E-194530AF676B}"/>
    <cellStyle name="Heading 3 19" xfId="4095" xr:uid="{E6C1845A-3685-4FE1-9FB2-35AD2E3683B7}"/>
    <cellStyle name="Heading 3 2" xfId="186" xr:uid="{00000000-0005-0000-0000-0000BB000000}"/>
    <cellStyle name="Heading 3 2 10" xfId="1021" xr:uid="{49034111-FBF1-4CBC-9B10-A0F1AA05856C}"/>
    <cellStyle name="Heading 3 2 11" xfId="9967" xr:uid="{39A9E363-F5E6-47C4-87AB-5ECF0D5A3049}"/>
    <cellStyle name="Heading 3 2 2" xfId="1022" xr:uid="{E27D9EEC-40D2-4294-AB40-633541E9CFD6}"/>
    <cellStyle name="Heading 3 2 3" xfId="1023" xr:uid="{74D58AAE-B15D-4D44-8BC7-FB45349B3B7C}"/>
    <cellStyle name="Heading 3 2 4" xfId="1024" xr:uid="{D63F6D6E-C3BB-42A6-B52A-3D76CCEC10B8}"/>
    <cellStyle name="Heading 3 2 5" xfId="1025" xr:uid="{6D8A3D69-81C1-4C81-B80C-C0D2D279A4B4}"/>
    <cellStyle name="Heading 3 2 6" xfId="1026" xr:uid="{8B40C693-1CFE-4D51-A7BD-D8EC408F6248}"/>
    <cellStyle name="Heading 3 2 7" xfId="1027" xr:uid="{5E243A0F-DE40-4195-B999-AEE0F884C354}"/>
    <cellStyle name="Heading 3 2 8" xfId="1028" xr:uid="{E9F06080-3C04-4FC3-B849-EBBE8C47718D}"/>
    <cellStyle name="Heading 3 2 9" xfId="1029" xr:uid="{1E48E5D5-1A74-4171-BDC5-97AEBC7802D4}"/>
    <cellStyle name="Heading 3 20" xfId="4105" xr:uid="{1D483257-D22E-4689-9008-8AFD94821DF5}"/>
    <cellStyle name="Heading 3 21" xfId="4106" xr:uid="{15460509-1E8D-4AC5-A033-E39E681D1048}"/>
    <cellStyle name="Heading 3 22" xfId="4107" xr:uid="{B16BA46D-32E5-4007-BCBE-E394F1526A4A}"/>
    <cellStyle name="Heading 3 23" xfId="4108" xr:uid="{491655A6-561C-4DE3-B710-B5E4EA4DBD82}"/>
    <cellStyle name="Heading 3 24" xfId="4109" xr:uid="{458A17DC-1CDC-4B78-B65A-BAD87008BC95}"/>
    <cellStyle name="Heading 3 25" xfId="4110" xr:uid="{F615AB1B-8777-4DD6-AC61-2C8636F4A263}"/>
    <cellStyle name="Heading 3 26" xfId="4111" xr:uid="{5BF87F7C-0976-4197-B2DA-F3719AD04F67}"/>
    <cellStyle name="Heading 3 27" xfId="4112" xr:uid="{3034FF54-1E92-4399-B87B-7B12AB420F15}"/>
    <cellStyle name="Heading 3 28" xfId="4113" xr:uid="{1C48308D-63B4-4C8E-9BF6-B3D823104ACE}"/>
    <cellStyle name="Heading 3 29" xfId="4114" xr:uid="{634D8EAB-CC03-409C-9107-8954B7AD878B}"/>
    <cellStyle name="Heading 3 3" xfId="187" xr:uid="{00000000-0005-0000-0000-0000BC000000}"/>
    <cellStyle name="Heading 3 3 2" xfId="4116" xr:uid="{990ABC9E-4F9C-4B9C-AC92-29A527B2066E}"/>
    <cellStyle name="Heading 3 3 2 2" xfId="8004" xr:uid="{99EA69BA-E832-45C9-B942-1F676220A498}"/>
    <cellStyle name="Heading 3 3 3" xfId="4117" xr:uid="{377D846A-F0A9-4F1C-B337-75AA62DC0BD7}"/>
    <cellStyle name="Heading 3 3 4" xfId="4118" xr:uid="{6DCC9454-F511-4651-BDCD-8E4A9DDFA2E7}"/>
    <cellStyle name="Heading 3 3 5" xfId="1030" xr:uid="{F23A914C-BC7C-4710-AC3A-CC78BBFA0407}"/>
    <cellStyle name="Heading 3 30" xfId="4119" xr:uid="{9A4B8D55-6B45-45B7-B245-D6532A4268C3}"/>
    <cellStyle name="Heading 3 31" xfId="4120" xr:uid="{D50D9285-9B2F-403A-84C2-74C2827119EE}"/>
    <cellStyle name="Heading 3 32" xfId="4121" xr:uid="{D47DAA6A-7723-4A2D-86A7-96F90E178422}"/>
    <cellStyle name="Heading 3 33" xfId="4122" xr:uid="{FD59A48F-69C9-42F4-B8B5-19F7DBF5C59D}"/>
    <cellStyle name="Heading 3 34" xfId="4123" xr:uid="{4DCA000B-43CE-4D8B-9A66-AB279C29E610}"/>
    <cellStyle name="Heading 3 35" xfId="4124" xr:uid="{C06FE037-7CD0-4E4F-873C-5CDB307A155D}"/>
    <cellStyle name="Heading 3 36" xfId="4125" xr:uid="{381414AA-0C8F-4340-880B-A82650DBD920}"/>
    <cellStyle name="Heading 3 37" xfId="4126" xr:uid="{4132E9E1-98C6-448B-9720-9625E6DF5F08}"/>
    <cellStyle name="Heading 3 38" xfId="4127" xr:uid="{C1242FC4-01C6-4646-9389-859E326129A4}"/>
    <cellStyle name="Heading 3 39" xfId="4128" xr:uid="{A59E15F5-5427-4C12-9F98-7E039B835EE6}"/>
    <cellStyle name="Heading 3 4" xfId="188" xr:uid="{00000000-0005-0000-0000-0000BD000000}"/>
    <cellStyle name="Heading 3 4 2" xfId="8005" xr:uid="{83446D54-D815-4268-92D6-C64DA6B4382F}"/>
    <cellStyle name="Heading 3 40" xfId="4129" xr:uid="{BB7243EC-2D51-4BD8-A210-350879EF8985}"/>
    <cellStyle name="Heading 3 41" xfId="4130" xr:uid="{8B4DD626-C71F-49AC-AF5E-304C3D8B491D}"/>
    <cellStyle name="Heading 3 5" xfId="189" xr:uid="{00000000-0005-0000-0000-0000BE000000}"/>
    <cellStyle name="Heading 3 5 2" xfId="8006" xr:uid="{BCC213EA-BE79-4FDF-A7D3-61862583E6A9}"/>
    <cellStyle name="Heading 3 6" xfId="4131" xr:uid="{A07548E8-A595-4A8E-84E5-D7A725EB77B4}"/>
    <cellStyle name="Heading 3 6 2" xfId="10113" xr:uid="{60612C3F-DC28-4B9F-9D97-D39460617CB2}"/>
    <cellStyle name="Heading 3 7" xfId="4132" xr:uid="{71476BE9-C759-47DB-8735-708319DA499F}"/>
    <cellStyle name="Heading 3 8" xfId="4133" xr:uid="{4432DEE9-882D-4867-BB67-69E3E39BC44D}"/>
    <cellStyle name="Heading 3 9" xfId="4134" xr:uid="{0E4D0FD2-2025-4DD5-AA5D-11FEE3899EE7}"/>
    <cellStyle name="Heading 4" xfId="190" builtinId="19" customBuiltin="1"/>
    <cellStyle name="Heading 4 10" xfId="4135" xr:uid="{87F7279E-0D0E-4093-9163-41E5B38F4A7D}"/>
    <cellStyle name="Heading 4 11" xfId="4136" xr:uid="{4568DEDB-67F4-4D03-9DB7-F9FCEE5A34FB}"/>
    <cellStyle name="Heading 4 12" xfId="4137" xr:uid="{00BCF178-0C73-4DB2-8442-C5CBAA86442A}"/>
    <cellStyle name="Heading 4 13" xfId="4138" xr:uid="{2B68B787-FB88-4659-9CE6-27F0BDFF88FB}"/>
    <cellStyle name="Heading 4 14" xfId="4139" xr:uid="{2A285B7A-AF9A-468D-84F4-CB6C8FAE1C88}"/>
    <cellStyle name="Heading 4 15" xfId="4140" xr:uid="{45D04C0E-FE25-4400-AE32-247F31C7FD4C}"/>
    <cellStyle name="Heading 4 16" xfId="4141" xr:uid="{5778F07F-34F3-4992-83CE-800E8DFEC30C}"/>
    <cellStyle name="Heading 4 17" xfId="4142" xr:uid="{604FFC86-2040-4C78-A1DB-FD0E0E0F066C}"/>
    <cellStyle name="Heading 4 18" xfId="4143" xr:uid="{CBF6C3D1-F6C4-401C-8707-BE5F0EA095AD}"/>
    <cellStyle name="Heading 4 19" xfId="4144" xr:uid="{3D9B14C8-13EF-4191-A801-345C5D000AEC}"/>
    <cellStyle name="Heading 4 2" xfId="191" xr:uid="{00000000-0005-0000-0000-0000C0000000}"/>
    <cellStyle name="Heading 4 2 10" xfId="1031" xr:uid="{23AFBDA0-C2B6-4743-B2B8-294C87BE777A}"/>
    <cellStyle name="Heading 4 2 11" xfId="8007" xr:uid="{B631C62A-7888-4EEA-99ED-B230016D1A5B}"/>
    <cellStyle name="Heading 4 2 2" xfId="1032" xr:uid="{97480F85-29E4-4A24-90AB-3570EF71E85D}"/>
    <cellStyle name="Heading 4 2 3" xfId="1033" xr:uid="{13E7CB6E-D69E-4D01-B8B2-14306799C5C4}"/>
    <cellStyle name="Heading 4 2 4" xfId="1034" xr:uid="{0ED2E5DC-DC8D-49E7-A13A-6BB120F9315A}"/>
    <cellStyle name="Heading 4 2 5" xfId="1035" xr:uid="{C12A50E6-C20B-4F80-A71D-942F36E45E59}"/>
    <cellStyle name="Heading 4 2 6" xfId="1036" xr:uid="{5FBF3B8B-8432-4C73-B313-97B370A35AF6}"/>
    <cellStyle name="Heading 4 2 7" xfId="1037" xr:uid="{0D568BD5-8F35-48F2-9A09-4A6025F9FA6C}"/>
    <cellStyle name="Heading 4 2 8" xfId="1038" xr:uid="{4C75994E-F465-45EB-8845-721668573DBA}"/>
    <cellStyle name="Heading 4 2 9" xfId="1039" xr:uid="{B108F275-D97C-4297-816F-F677EDE70579}"/>
    <cellStyle name="Heading 4 20" xfId="4154" xr:uid="{D8CBF318-33D3-4362-82D0-1E470553BCD9}"/>
    <cellStyle name="Heading 4 21" xfId="4155" xr:uid="{A5642FD0-A59B-4B82-9A6D-60E42C1CD76D}"/>
    <cellStyle name="Heading 4 22" xfId="4156" xr:uid="{9D154DE3-754C-4942-9A82-818F9A62A90C}"/>
    <cellStyle name="Heading 4 23" xfId="4157" xr:uid="{C803DA1D-ED3A-4CF1-B3B1-F27CA3DAEBE0}"/>
    <cellStyle name="Heading 4 24" xfId="4158" xr:uid="{69EB57B3-2DED-468F-B07B-E17C382CA420}"/>
    <cellStyle name="Heading 4 25" xfId="4159" xr:uid="{20DBEC4C-FB4A-4203-9EF3-CDCAE5B26BE7}"/>
    <cellStyle name="Heading 4 26" xfId="4160" xr:uid="{009466DB-EB60-486E-A0A7-C687853E748F}"/>
    <cellStyle name="Heading 4 27" xfId="4161" xr:uid="{F5AA3CD1-C20C-4DFC-9C3E-CB242B983278}"/>
    <cellStyle name="Heading 4 28" xfId="4162" xr:uid="{A2B3C565-DCA3-45B5-B31A-4F461C8E3A79}"/>
    <cellStyle name="Heading 4 29" xfId="4163" xr:uid="{27F3FCA5-DD07-41D3-8B12-6146E722CCD7}"/>
    <cellStyle name="Heading 4 3" xfId="192" xr:uid="{00000000-0005-0000-0000-0000C1000000}"/>
    <cellStyle name="Heading 4 3 2" xfId="4165" xr:uid="{7F4636AD-0552-4CE4-B3F2-8F2F3AB59412}"/>
    <cellStyle name="Heading 4 3 2 2" xfId="8008" xr:uid="{474925F5-9634-4876-92BE-02C2A008D20B}"/>
    <cellStyle name="Heading 4 3 3" xfId="4166" xr:uid="{BD761F42-CC52-4F5D-BEF0-8C2FB174B4B6}"/>
    <cellStyle name="Heading 4 3 4" xfId="4167" xr:uid="{BCFF79B0-BAB7-4045-99D4-7A12DC8A247F}"/>
    <cellStyle name="Heading 4 3 5" xfId="1040" xr:uid="{236D887B-DC0D-4A73-AA37-E85547FAA1A2}"/>
    <cellStyle name="Heading 4 30" xfId="4168" xr:uid="{D70ECFBF-8BE4-496D-A1BA-DD1A448DF173}"/>
    <cellStyle name="Heading 4 31" xfId="4169" xr:uid="{DDD3898C-2E24-495C-BF32-E9E7EF20B240}"/>
    <cellStyle name="Heading 4 32" xfId="4170" xr:uid="{4AFE7A8F-B574-49A1-88A2-662C2512C6A7}"/>
    <cellStyle name="Heading 4 33" xfId="4171" xr:uid="{9690F707-EF83-4487-8756-354C8FE4ED01}"/>
    <cellStyle name="Heading 4 34" xfId="4172" xr:uid="{A5E055D7-C982-4A9C-8AEE-B6C6DAD70ADA}"/>
    <cellStyle name="Heading 4 35" xfId="4173" xr:uid="{287393B5-49FC-4822-BB69-4C90707C7644}"/>
    <cellStyle name="Heading 4 36" xfId="4174" xr:uid="{282174EA-9F36-4DDF-A12F-A6704AD9EB37}"/>
    <cellStyle name="Heading 4 37" xfId="4175" xr:uid="{637175B0-80FD-46E5-8E1C-56B8C412EAE6}"/>
    <cellStyle name="Heading 4 38" xfId="4176" xr:uid="{C068839E-49AC-4AC6-AC85-6FC9DB0BB094}"/>
    <cellStyle name="Heading 4 39" xfId="4177" xr:uid="{14C043EB-E539-4E78-8168-762EFAA146DB}"/>
    <cellStyle name="Heading 4 4" xfId="193" xr:uid="{00000000-0005-0000-0000-0000C2000000}"/>
    <cellStyle name="Heading 4 4 2" xfId="10114" xr:uid="{4E9504C7-1867-4592-80F6-C4D56F2E3860}"/>
    <cellStyle name="Heading 4 40" xfId="4178" xr:uid="{8355760E-A5B0-4071-B5C6-4741A173A1D6}"/>
    <cellStyle name="Heading 4 41" xfId="4179" xr:uid="{3A8EE175-C867-4FF6-9B72-B2BC5149B502}"/>
    <cellStyle name="Heading 4 5" xfId="194" xr:uid="{00000000-0005-0000-0000-0000C3000000}"/>
    <cellStyle name="Heading 4 5 2" xfId="10115" xr:uid="{028584A6-2FA5-402B-B193-D24EDCA993CB}"/>
    <cellStyle name="Heading 4 6" xfId="4180" xr:uid="{A6157CAC-72FB-4D4A-8A2B-ECBD979F46F1}"/>
    <cellStyle name="Heading 4 6 2" xfId="8009" xr:uid="{E4505B7D-1D04-4F18-8E74-D2C63DC1C3D8}"/>
    <cellStyle name="Heading 4 7" xfId="4181" xr:uid="{69B4D32E-D770-4959-BB63-48630839DA27}"/>
    <cellStyle name="Heading 4 8" xfId="4182" xr:uid="{BD940D90-016D-4751-A90B-CE60F3B23985}"/>
    <cellStyle name="Heading 4 9" xfId="4183" xr:uid="{975881A2-A81F-4116-BA4D-DB56F69A8997}"/>
    <cellStyle name="Heading 5" xfId="6787" xr:uid="{6C8D5DF3-1D3B-4FDD-AAC7-F53F192ECCE9}"/>
    <cellStyle name="Heading 5 2" xfId="6788" xr:uid="{72092EB7-A271-4B6A-8A01-EE5B3E095F37}"/>
    <cellStyle name="Heading 5 3" xfId="6789" xr:uid="{BEAEA129-74E8-4B90-960C-651D4B122258}"/>
    <cellStyle name="Heading 6" xfId="6790" xr:uid="{30A22173-7FA1-4AD7-8FF9-4646892FF341}"/>
    <cellStyle name="Heading 7" xfId="6791" xr:uid="{0072A1E1-9DDF-4E58-AD55-4924418DB484}"/>
    <cellStyle name="Heading 8" xfId="6792" xr:uid="{A2D44992-3E40-4075-B89E-32E1843D5956}"/>
    <cellStyle name="Headline" xfId="4184" xr:uid="{7E592950-FC41-46B4-9455-6EC7F562606E}"/>
    <cellStyle name="Hyperlink 2" xfId="4185" xr:uid="{5C4552E4-89CB-4818-B980-AA775C3727BB}"/>
    <cellStyle name="Hyperlink 2 2" xfId="4186" xr:uid="{F5C10AB5-57F9-4499-9335-423FA1BFD6D8}"/>
    <cellStyle name="Hyperlink 2 3" xfId="6794" xr:uid="{BA1A9D9C-ACDA-4513-BDE9-9953CB1801D1}"/>
    <cellStyle name="Hyperlink 2 4" xfId="6793" xr:uid="{15462D37-03C1-4ED1-8E70-ED8D2FB073A4}"/>
    <cellStyle name="Hyperlink 3" xfId="6795" xr:uid="{894EC769-18C4-4EB6-A8F8-7D0E28DB362B}"/>
    <cellStyle name="Hyperlink 3 2" xfId="6796" xr:uid="{AA46BF9D-5D88-485D-B12E-C03F6F601DEE}"/>
    <cellStyle name="Hyperlink 3 3" xfId="6797" xr:uid="{C638EA4A-0B38-44A3-BBC2-5100B9B5891B}"/>
    <cellStyle name="Hyperlink 4" xfId="6798" xr:uid="{988DAFAA-C0BB-47E8-9854-D1134F03B093}"/>
    <cellStyle name="Hyperlink 5" xfId="6799" xr:uid="{AA66B2ED-7D1E-4158-ACEC-DA3BABAD8137}"/>
    <cellStyle name="Input" xfId="195" builtinId="20" customBuiltin="1"/>
    <cellStyle name="Input 10 2" xfId="4187" xr:uid="{B715596B-5FA9-41C4-8D43-8C6462CAF16A}"/>
    <cellStyle name="Input 11 2" xfId="4188" xr:uid="{801B329C-E7FA-4921-8B14-EEBE8645400D}"/>
    <cellStyle name="Input 12 2" xfId="4189" xr:uid="{6647C915-6ED1-47C6-AFD0-976E1E4E4268}"/>
    <cellStyle name="Input 13 2" xfId="4190" xr:uid="{147593A0-1889-435C-B9F5-D51C6E848988}"/>
    <cellStyle name="Input 14 2" xfId="4191" xr:uid="{F225ED96-DA00-455E-BB64-3019CAD8424C}"/>
    <cellStyle name="Input 15 2" xfId="4192" xr:uid="{9C5251A8-F539-4A67-B1ED-01B1A0A1F8E1}"/>
    <cellStyle name="Input 16 2" xfId="4193" xr:uid="{57F83ABB-69F0-41F4-9A11-6107D4C21E22}"/>
    <cellStyle name="Input 17 2" xfId="4194" xr:uid="{C97A686B-ACB2-4ED0-8C8F-ED3F3FB9AE95}"/>
    <cellStyle name="Input 18 2" xfId="4195" xr:uid="{153EB46D-6816-43EC-B051-5881F4B5C2D3}"/>
    <cellStyle name="Input 19 2" xfId="4196" xr:uid="{290E9792-8192-4921-8A23-E693787AA436}"/>
    <cellStyle name="Input 2" xfId="196" xr:uid="{00000000-0005-0000-0000-0000C5000000}"/>
    <cellStyle name="Input 2 10" xfId="1041" xr:uid="{8EEB6BF6-A753-4F31-B6EA-84252B328311}"/>
    <cellStyle name="Input 2 11" xfId="10117" xr:uid="{B33075B0-673C-4430-88D8-ABAB6EDD0377}"/>
    <cellStyle name="Input 2 12" xfId="10116" xr:uid="{6450B5FD-8337-4094-8875-EF23D4D590B4}"/>
    <cellStyle name="Input 2 12 2" xfId="22214" xr:uid="{9098D06B-5596-452C-AF55-A23A87481990}"/>
    <cellStyle name="Input 2 2" xfId="1042" xr:uid="{6B4FDE23-DD8C-4AA2-82C0-2E19E56E8C34}"/>
    <cellStyle name="Input 2 2 2" xfId="4199" xr:uid="{0D2F2852-E633-4E70-8BBC-CB0E88C668A1}"/>
    <cellStyle name="Input 2 2 3" xfId="4200" xr:uid="{13D4D7A4-DA8F-4EF7-A826-D493AB8E273C}"/>
    <cellStyle name="Input 2 3" xfId="1043" xr:uid="{9F0D3981-4440-49F1-87F7-1C3956E350B4}"/>
    <cellStyle name="Input 2 3 2" xfId="4202" xr:uid="{B80585AD-2008-4B21-AE3C-87AEC3CFB59C}"/>
    <cellStyle name="Input 2 3 2 2" xfId="10118" xr:uid="{DF71BFA1-4B05-4EE2-8BF2-E3D842CEDA3A}"/>
    <cellStyle name="Input 2 3 3" xfId="4203" xr:uid="{8C4166D5-4994-45F9-91CC-1F8D28C3D47F}"/>
    <cellStyle name="Input 2 4" xfId="1044" xr:uid="{F0CDADA1-034A-49EF-A9FB-2FB1577F7616}"/>
    <cellStyle name="Input 2 5" xfId="1045" xr:uid="{4AD06F89-6EE6-4199-A99E-5964F786F0B7}"/>
    <cellStyle name="Input 2 6" xfId="1046" xr:uid="{88F4A45B-D33A-494B-81A7-4FC0F67CC067}"/>
    <cellStyle name="Input 2 7" xfId="1047" xr:uid="{80C0A792-A870-470A-9ABC-600331756432}"/>
    <cellStyle name="Input 2 8" xfId="1048" xr:uid="{FA10B507-318F-4E1D-B196-AC45AA1A1737}"/>
    <cellStyle name="Input 2 9" xfId="1049" xr:uid="{B216BECA-E947-47C6-85CD-DDBF98111C8E}"/>
    <cellStyle name="Input 2_PrimaryEnergyPrices_TIMES" xfId="4210" xr:uid="{AFB34B54-D619-4F9E-AF6B-50448304E395}"/>
    <cellStyle name="Input 20 2" xfId="4211" xr:uid="{8A249578-9960-444B-B8EC-56C72076B0CB}"/>
    <cellStyle name="Input 21 2" xfId="4212" xr:uid="{614E04A8-702E-4D33-9D2A-5DBAC36BF8A2}"/>
    <cellStyle name="Input 22 2" xfId="4213" xr:uid="{4505C3AF-CC68-4ABF-B79E-EE41C4ADD7C8}"/>
    <cellStyle name="Input 23 2" xfId="4214" xr:uid="{E79C94F6-979C-4665-A0D1-24A1973FA3CC}"/>
    <cellStyle name="Input 24 2" xfId="4215" xr:uid="{CC47AF14-B489-4E33-B513-21B3A39ED76D}"/>
    <cellStyle name="Input 25 2" xfId="4216" xr:uid="{CE9845CC-D08D-4EE5-88A7-6CD422EC9105}"/>
    <cellStyle name="Input 26 2" xfId="4217" xr:uid="{908A1872-B963-440A-83F3-3142A117B11E}"/>
    <cellStyle name="Input 27 2" xfId="4218" xr:uid="{CD87EBB9-4FA2-417D-AA0C-1C42FD97E4C7}"/>
    <cellStyle name="Input 28 2" xfId="4219" xr:uid="{EA8CB138-939F-405C-B876-49896235BF46}"/>
    <cellStyle name="Input 29 2" xfId="4220" xr:uid="{B2F2F067-D861-4320-83D0-9A706A06C790}"/>
    <cellStyle name="Input 3" xfId="197" xr:uid="{00000000-0005-0000-0000-0000C6000000}"/>
    <cellStyle name="Input 3 2" xfId="198" xr:uid="{00000000-0005-0000-0000-0000C7000000}"/>
    <cellStyle name="Input 3 3" xfId="4222" xr:uid="{2E36A7C2-4F80-4907-B9D8-9AC955AF9ED6}"/>
    <cellStyle name="Input 3 3 2" xfId="3231" xr:uid="{7FAFEC5E-99DB-43BD-9A82-A4EA41E622DD}"/>
    <cellStyle name="Input 3 4" xfId="4223" xr:uid="{32A61218-30AB-49AF-9AF1-756C84282FA4}"/>
    <cellStyle name="Input 3 5" xfId="4224" xr:uid="{E8F529F9-67C8-43EA-87E7-65006B8F4C59}"/>
    <cellStyle name="Input 3 6" xfId="1050" xr:uid="{E5D7FF72-F1AB-4616-915A-E6C914F60130}"/>
    <cellStyle name="Input 30 2" xfId="4225" xr:uid="{F91C6147-2F76-4DF9-8521-EF8FABCF354C}"/>
    <cellStyle name="Input 31 2" xfId="4226" xr:uid="{AAC123AB-D318-44E8-9C77-2C0C83128BE1}"/>
    <cellStyle name="Input 32 2" xfId="4227" xr:uid="{8CA466C4-2A50-4635-8F11-5BBE9B20B700}"/>
    <cellStyle name="Input 33 2" xfId="4228" xr:uid="{36E015E0-A6B1-417A-91E5-C9347933805B}"/>
    <cellStyle name="Input 34" xfId="4229" xr:uid="{7F8EBBE5-BD7F-41B4-B45F-DE8AAE5F2D31}"/>
    <cellStyle name="Input 34 2" xfId="4230" xr:uid="{E5E99839-E4E6-45B1-89D5-50AB18404131}"/>
    <cellStyle name="Input 34_ELC_final" xfId="4231" xr:uid="{DCA5CA45-1688-4CAC-8352-50D3833213D9}"/>
    <cellStyle name="Input 35" xfId="4232" xr:uid="{610E3772-2ADD-4F61-B4BE-E1A192160D4C}"/>
    <cellStyle name="Input 36" xfId="4233" xr:uid="{A23D12F8-03D4-42F3-A9B7-E8D0688862D7}"/>
    <cellStyle name="Input 37" xfId="4234" xr:uid="{4217C8BD-216C-4B9A-A0DC-73FF5C2E3F92}"/>
    <cellStyle name="Input 38" xfId="4235" xr:uid="{CC6325E6-B7D9-4FBB-BBE3-7832348588F7}"/>
    <cellStyle name="Input 39" xfId="4236" xr:uid="{806BC160-26D1-4B47-AC6D-2DFD547C790D}"/>
    <cellStyle name="Input 4" xfId="199" xr:uid="{00000000-0005-0000-0000-0000C8000000}"/>
    <cellStyle name="Input 4 2" xfId="4237" xr:uid="{EEEEFA1A-65FC-45D9-A8AC-DFC70BFA86C8}"/>
    <cellStyle name="Input 40" xfId="4238" xr:uid="{3752D1DE-710D-4FFE-B21B-B8AEB7247DB3}"/>
    <cellStyle name="Input 5" xfId="200" xr:uid="{00000000-0005-0000-0000-0000C9000000}"/>
    <cellStyle name="Input 5 2" xfId="4239" xr:uid="{5B64237B-507A-4346-86F0-D3F119079D19}"/>
    <cellStyle name="Input 6" xfId="8010" xr:uid="{1466E862-7F16-4563-9A76-5C0D53D985D6}"/>
    <cellStyle name="Input 6 2" xfId="4240" xr:uid="{5D906788-5E79-4634-8F89-F05729DAE48C}"/>
    <cellStyle name="Input 7 2" xfId="4241" xr:uid="{102C1C77-9CDD-47ED-9B70-8F6F01412638}"/>
    <cellStyle name="Input 8 2" xfId="4242" xr:uid="{8751E6D5-82A5-4A79-A922-4A85FF64ABD8}"/>
    <cellStyle name="Input 9 2" xfId="4243" xr:uid="{87305DF7-9E4A-4150-840D-BB3DB09EB4D6}"/>
    <cellStyle name="InputCells" xfId="201" xr:uid="{00000000-0005-0000-0000-0000CA000000}"/>
    <cellStyle name="InputCells12" xfId="4244" xr:uid="{1B157FCF-7633-471F-8454-6F9A009CC254}"/>
    <cellStyle name="IntCells" xfId="4245" xr:uid="{F1A9F49C-8057-467F-8166-994789796F4C}"/>
    <cellStyle name="ligne_titre_0" xfId="202" xr:uid="{00000000-0005-0000-0000-0000CB000000}"/>
    <cellStyle name="Linked Cell" xfId="203" builtinId="24" customBuiltin="1"/>
    <cellStyle name="Linked Cell 10" xfId="4246" xr:uid="{A7503CB6-5C15-473C-9B3B-D8BC4D619004}"/>
    <cellStyle name="Linked Cell 11" xfId="4247" xr:uid="{0D9153E0-D43D-469D-9D0B-3BBDF6C71C66}"/>
    <cellStyle name="Linked Cell 12" xfId="4248" xr:uid="{9676AD80-E219-4F29-B63E-F3184F197F09}"/>
    <cellStyle name="Linked Cell 13" xfId="4249" xr:uid="{8A02090D-E837-421D-B13A-C23DC642088C}"/>
    <cellStyle name="Linked Cell 14" xfId="4250" xr:uid="{AAB06747-801C-4BB1-8F3A-517BE0B35D04}"/>
    <cellStyle name="Linked Cell 15" xfId="4251" xr:uid="{FC0105CD-BA5B-4D0B-BF7B-BB4D9101E72C}"/>
    <cellStyle name="Linked Cell 16" xfId="4252" xr:uid="{473042FE-C811-485B-B44A-20B1571B6101}"/>
    <cellStyle name="Linked Cell 17" xfId="4253" xr:uid="{5575E957-3DD2-49D9-8CEC-F084218BCD41}"/>
    <cellStyle name="Linked Cell 18" xfId="4254" xr:uid="{FCF454E1-99BD-488C-A5D1-91C838AD38C4}"/>
    <cellStyle name="Linked Cell 19" xfId="4255" xr:uid="{7AFD7BFE-2C7D-4208-9154-9CB1029BE3E7}"/>
    <cellStyle name="Linked Cell 2" xfId="204" xr:uid="{00000000-0005-0000-0000-0000CD000000}"/>
    <cellStyle name="Linked Cell 2 10" xfId="1051" xr:uid="{E341A979-5B7A-421B-A7F4-23221700A3E3}"/>
    <cellStyle name="Linked Cell 2 11" xfId="8011" xr:uid="{8BF58572-7EE3-4E26-90E4-F0D7CF46F009}"/>
    <cellStyle name="Linked Cell 2 2" xfId="1052" xr:uid="{2B433115-E5FC-472C-8F14-035324B2B659}"/>
    <cellStyle name="Linked Cell 2 2 2" xfId="6800" xr:uid="{15A56D2E-F6BC-4E6F-8E6A-8AC1C98DEF80}"/>
    <cellStyle name="Linked Cell 2 3" xfId="1053" xr:uid="{B11E0822-7C51-474F-A5F5-C4C6FE0E3076}"/>
    <cellStyle name="Linked Cell 2 4" xfId="1054" xr:uid="{FD888912-47CB-4F07-B38C-9653B95AA5F9}"/>
    <cellStyle name="Linked Cell 2 5" xfId="1055" xr:uid="{4CC70F6A-0244-4F37-81B2-249F43FE006C}"/>
    <cellStyle name="Linked Cell 2 6" xfId="1056" xr:uid="{C34E336F-EF51-4DBF-8ED0-AB290A5CF3BA}"/>
    <cellStyle name="Linked Cell 2 7" xfId="1057" xr:uid="{34590A63-A943-4E71-BA60-3B752EC6537E}"/>
    <cellStyle name="Linked Cell 2 8" xfId="1058" xr:uid="{214CCCA6-6F01-40AA-97CB-5F34F159A2B2}"/>
    <cellStyle name="Linked Cell 2 9" xfId="1059" xr:uid="{B23DA203-BFC6-4B9E-B841-1251F949C5AC}"/>
    <cellStyle name="Linked Cell 20" xfId="4265" xr:uid="{050F9AD3-E718-494F-819C-2C635B6CA6A3}"/>
    <cellStyle name="Linked Cell 21" xfId="4266" xr:uid="{9D00E0DD-A202-4894-B02B-3FBF37E5A2D8}"/>
    <cellStyle name="Linked Cell 22" xfId="4267" xr:uid="{FE244196-5325-476D-9211-DDC0CB496529}"/>
    <cellStyle name="Linked Cell 23" xfId="4268" xr:uid="{97BCE4CC-C21B-466F-ACF6-9FE58F49E28B}"/>
    <cellStyle name="Linked Cell 24" xfId="4269" xr:uid="{36DCA78D-018B-4F6C-AE93-ACF3F62B8E51}"/>
    <cellStyle name="Linked Cell 25" xfId="4270" xr:uid="{211A920F-21C3-49C9-88FC-476D4DA4F761}"/>
    <cellStyle name="Linked Cell 26" xfId="4271" xr:uid="{006D2478-ADA5-4154-96BA-B285C5CFCF19}"/>
    <cellStyle name="Linked Cell 27" xfId="4272" xr:uid="{F0046EEA-D098-4B5B-BF6C-775A13844F8F}"/>
    <cellStyle name="Linked Cell 28" xfId="4273" xr:uid="{83CD0B63-5E14-4678-BAE7-29238B9F96E9}"/>
    <cellStyle name="Linked Cell 29" xfId="4274" xr:uid="{1549565E-7DD1-4679-A76A-7ABF13B014B0}"/>
    <cellStyle name="Linked Cell 3" xfId="205" xr:uid="{00000000-0005-0000-0000-0000CE000000}"/>
    <cellStyle name="Linked Cell 3 2" xfId="4276" xr:uid="{CBBBCCBC-EA45-46FC-A06D-E43F67FEE3CC}"/>
    <cellStyle name="Linked Cell 3 2 2" xfId="8012" xr:uid="{6E731534-3330-43C0-AF53-BDC802E8B58F}"/>
    <cellStyle name="Linked Cell 3 3" xfId="4277" xr:uid="{37F42E6B-519B-4BFD-999A-E5459459428F}"/>
    <cellStyle name="Linked Cell 3 4" xfId="4278" xr:uid="{0C2777D6-3CDA-4641-8C53-3DA4009A9F32}"/>
    <cellStyle name="Linked Cell 3 5" xfId="1060" xr:uid="{35AEBF91-E3A6-441E-8348-0934BCC17FBB}"/>
    <cellStyle name="Linked Cell 30" xfId="4279" xr:uid="{699D1F15-1F9A-43E6-ACFD-B3B4BF5BAE7E}"/>
    <cellStyle name="Linked Cell 31" xfId="4280" xr:uid="{33B26DCA-23EE-4BC0-BBA5-D5CDFD456DC2}"/>
    <cellStyle name="Linked Cell 32" xfId="4281" xr:uid="{E2CBCCB8-0315-4AA0-9B13-A9B48277A155}"/>
    <cellStyle name="Linked Cell 33" xfId="4282" xr:uid="{D574112F-FC2F-4BEA-8DAA-C30156D486B2}"/>
    <cellStyle name="Linked Cell 34" xfId="4283" xr:uid="{3464BBF2-DC56-4C1A-B576-A2628C3A9A53}"/>
    <cellStyle name="Linked Cell 35" xfId="4284" xr:uid="{71CC3D54-F6D4-4978-A5A1-E9914259E2BC}"/>
    <cellStyle name="Linked Cell 36" xfId="4285" xr:uid="{925CCA26-5D74-4F6E-9B51-C80F0C154945}"/>
    <cellStyle name="Linked Cell 37" xfId="4286" xr:uid="{21FE70FB-10B6-4D08-8E3F-02FE6B3ED134}"/>
    <cellStyle name="Linked Cell 38" xfId="4287" xr:uid="{6C9E1293-BA59-489D-BBEE-2CA8CF090A28}"/>
    <cellStyle name="Linked Cell 39" xfId="4288" xr:uid="{42515906-CD53-449E-B61F-A5D5984E2A82}"/>
    <cellStyle name="Linked Cell 4" xfId="206" xr:uid="{00000000-0005-0000-0000-0000CF000000}"/>
    <cellStyle name="Linked Cell 4 2" xfId="8013" xr:uid="{D78173CA-1153-4E06-AA18-9F5DF3F97B32}"/>
    <cellStyle name="Linked Cell 40" xfId="4289" xr:uid="{8224C981-CD8B-4446-92D9-1CB62802E837}"/>
    <cellStyle name="Linked Cell 41" xfId="4290" xr:uid="{8852774A-84B7-49E6-9A5A-F785A804AC20}"/>
    <cellStyle name="Linked Cell 5" xfId="207" xr:uid="{00000000-0005-0000-0000-0000D0000000}"/>
    <cellStyle name="Linked Cell 5 2" xfId="8014" xr:uid="{292481AE-9CCB-43D3-AD35-20ED876308EE}"/>
    <cellStyle name="Linked Cell 6" xfId="4291" xr:uid="{5B46C257-C197-407B-AEF0-FCA1111F54A4}"/>
    <cellStyle name="Linked Cell 6 2" xfId="8015" xr:uid="{B75FF886-B3E3-4ABD-B902-B0FBA2694C29}"/>
    <cellStyle name="Linked Cell 7" xfId="4292" xr:uid="{3BAB445D-C676-4DCC-9678-2805668442CA}"/>
    <cellStyle name="Linked Cell 8" xfId="4293" xr:uid="{CBE984A7-11D9-4E69-92C9-10D924CED217}"/>
    <cellStyle name="Linked Cell 9" xfId="4294" xr:uid="{FBB2799A-20EF-4429-9129-43C70F0ABF6A}"/>
    <cellStyle name="Migliaia_Oil&amp;Gas IFE ARC POLITO" xfId="4295" xr:uid="{EA6C3438-E0C8-42EB-9F81-98D8AC27FC16}"/>
    <cellStyle name="Milliers [0]_03tabmat" xfId="6801" xr:uid="{A959E65E-C089-4DC8-8D19-024C06C3EF96}"/>
    <cellStyle name="Milliers_03tabmat" xfId="6802" xr:uid="{5487A461-8608-4B21-B086-8E3A2E60C570}"/>
    <cellStyle name="Monétaire [0]_03tabmat" xfId="6803" xr:uid="{30651B2F-C53B-4FAD-9DD7-5630FBBAF9D3}"/>
    <cellStyle name="Monétaire_03tabmat" xfId="6804" xr:uid="{E4634977-846E-4529-87EB-34E2ECED86A6}"/>
    <cellStyle name="Neutral" xfId="208" builtinId="28" customBuiltin="1"/>
    <cellStyle name="Neutral 10" xfId="4296" xr:uid="{088F1D73-C83D-433F-BE71-E478EE5C5620}"/>
    <cellStyle name="Neutral 11" xfId="4297" xr:uid="{D152FBBB-7A64-480C-AEBE-CAF89E4B381A}"/>
    <cellStyle name="Neutral 12" xfId="4298" xr:uid="{AC4A8AF9-BDD8-48AB-BC2A-8A1CFA7EB857}"/>
    <cellStyle name="Neutral 13" xfId="4299" xr:uid="{3907163D-C89D-4ACE-A6BE-227FC0C9E760}"/>
    <cellStyle name="Neutral 14" xfId="4300" xr:uid="{036ACCFF-E407-4F99-BEA5-D31BB83359AB}"/>
    <cellStyle name="Neutral 15" xfId="4301" xr:uid="{E312162F-AF0A-4CD9-B215-422D5839FE3C}"/>
    <cellStyle name="Neutral 16" xfId="4302" xr:uid="{84BDBE3D-1EB7-4BA3-BC6B-5345D8C85EEF}"/>
    <cellStyle name="Neutral 17" xfId="4303" xr:uid="{851BFF1C-C705-4951-BDEF-0B39E66B0442}"/>
    <cellStyle name="Neutral 18" xfId="4304" xr:uid="{2EFA4460-F38C-4B66-AAFD-317DCFEEA1D0}"/>
    <cellStyle name="Neutral 19" xfId="4305" xr:uid="{8354E142-FB08-4D2C-B2CC-B0F7E29F5932}"/>
    <cellStyle name="Neutral 2" xfId="209" xr:uid="{00000000-0005-0000-0000-0000D2000000}"/>
    <cellStyle name="Neutral 2 10" xfId="1061" xr:uid="{A0708CE5-DF94-468E-B5C0-45FA6257E21A}"/>
    <cellStyle name="Neutral 2 11" xfId="4306" xr:uid="{F467878F-6E2E-49EA-BC68-7D600B7137AF}"/>
    <cellStyle name="Neutral 2 12" xfId="1926" xr:uid="{EAB34739-11D3-4F2C-A2FF-2925046485E6}"/>
    <cellStyle name="Neutral 2 2" xfId="1062" xr:uid="{AAEEEC88-B104-4569-8F82-875DE46FF66A}"/>
    <cellStyle name="Neutral 2 3" xfId="1063" xr:uid="{C509AE7C-9ADA-43FB-AF29-7B4BBD581A11}"/>
    <cellStyle name="Neutral 2 4" xfId="1064" xr:uid="{CE2E186C-7D2D-4F72-A7EB-B07C455738B6}"/>
    <cellStyle name="Neutral 2 5" xfId="1065" xr:uid="{261C2747-24FE-45A6-A129-AA0D278A2FD3}"/>
    <cellStyle name="Neutral 2 6" xfId="1066" xr:uid="{8A9A1D71-0BFD-40B7-BB91-B1BAD1724238}"/>
    <cellStyle name="Neutral 2 7" xfId="1067" xr:uid="{2C760032-1065-4190-9467-77011EE17782}"/>
    <cellStyle name="Neutral 2 8" xfId="1068" xr:uid="{38127DDA-ECE8-42BE-A31D-CA81C538C93D}"/>
    <cellStyle name="Neutral 2 9" xfId="1069" xr:uid="{D9BFEFDF-18D3-4EE3-A09D-5C9B646311E7}"/>
    <cellStyle name="Neutral 20" xfId="4315" xr:uid="{ECE9F85F-6F02-439B-A9BC-5BB610AB6616}"/>
    <cellStyle name="Neutral 21" xfId="4316" xr:uid="{5AB20A80-086F-41FB-BFE4-3422DEE77C21}"/>
    <cellStyle name="Neutral 22" xfId="4317" xr:uid="{9D04E0FB-4500-4842-B613-C4F5660B656C}"/>
    <cellStyle name="Neutral 23" xfId="4318" xr:uid="{F7E35BBA-7124-4457-A7F1-4F0CA6B74BB0}"/>
    <cellStyle name="Neutral 24" xfId="4319" xr:uid="{847B65C9-2617-49CF-9F6E-FF0D78B1F8D8}"/>
    <cellStyle name="Neutral 25" xfId="4320" xr:uid="{99D85C32-6226-4478-8820-2F4C7DFD3E97}"/>
    <cellStyle name="Neutral 26" xfId="4321" xr:uid="{0D09BBD8-5EBC-43AC-895E-0C15CC524033}"/>
    <cellStyle name="Neutral 27" xfId="4322" xr:uid="{16446EE0-1DC0-4902-B21A-F3653816A194}"/>
    <cellStyle name="Neutral 28" xfId="4323" xr:uid="{4BC26972-69A9-4133-9572-F644884E37E7}"/>
    <cellStyle name="Neutral 29" xfId="4324" xr:uid="{BE846D39-F97A-44CD-9E73-30DD7CFCFAA8}"/>
    <cellStyle name="Neutral 3" xfId="210" xr:uid="{00000000-0005-0000-0000-0000D3000000}"/>
    <cellStyle name="Neutral 3 2" xfId="4326" xr:uid="{17DA0F46-1FD7-44BD-861B-40A6BC2B747D}"/>
    <cellStyle name="Neutral 3 2 2" xfId="8016" xr:uid="{BC07F555-45EE-4883-A031-4A36996DB9F6}"/>
    <cellStyle name="Neutral 3 3" xfId="4327" xr:uid="{C19553A9-514C-426C-BEA1-542080909F31}"/>
    <cellStyle name="Neutral 3 3 2" xfId="8017" xr:uid="{470BADC0-258D-4673-AC6D-E9026F5982D6}"/>
    <cellStyle name="Neutral 3 4" xfId="4328" xr:uid="{DA62ABDD-B5CC-42FE-B4A8-A5ED95ACFCC0}"/>
    <cellStyle name="Neutral 3 5" xfId="4329" xr:uid="{7C9FE433-6EFA-4706-A77D-5432BE14C5C7}"/>
    <cellStyle name="Neutral 3 6" xfId="4330" xr:uid="{A7BCC62A-B339-4B4B-A6D7-1CF946B6CF47}"/>
    <cellStyle name="Neutral 3 7" xfId="4331" xr:uid="{C9BD0C79-16F5-4727-9503-802AD739B8C6}"/>
    <cellStyle name="Neutral 3 8" xfId="6946" xr:uid="{DB32A591-B1EB-4E06-B418-131DE6B8F095}"/>
    <cellStyle name="Neutral 3 9" xfId="1070" xr:uid="{C6333DEF-D655-47F2-A0DA-B2E9BAF64683}"/>
    <cellStyle name="Neutral 30" xfId="4332" xr:uid="{7E4E65D0-6F28-42F7-AD14-6E8B7D8028DE}"/>
    <cellStyle name="Neutral 31" xfId="4333" xr:uid="{8B6839BF-8B14-4FBD-9DA7-718EE74D74F7}"/>
    <cellStyle name="Neutral 32" xfId="4334" xr:uid="{CE1DDEE3-2F1E-4B0B-B16A-7E573BE3835C}"/>
    <cellStyle name="Neutral 33" xfId="4335" xr:uid="{E3263635-41C7-4D9A-A6CB-C8DFAD8DE6DB}"/>
    <cellStyle name="Neutral 34" xfId="4336" xr:uid="{3DCF97BA-E9D2-49FA-8A6F-D86F4DB57658}"/>
    <cellStyle name="Neutral 35" xfId="4337" xr:uid="{76B4D112-C4E1-4366-9979-6F7A9E3C0CCF}"/>
    <cellStyle name="Neutral 36" xfId="4338" xr:uid="{1CB8449D-B32B-4EEC-8447-876928067BD8}"/>
    <cellStyle name="Neutral 37" xfId="4339" xr:uid="{8EA0A13F-2F65-44B4-9E11-6837F2CF5A67}"/>
    <cellStyle name="Neutral 38" xfId="4340" xr:uid="{09A213A3-B5BB-4C4E-9F4B-1F4A5EA0D51D}"/>
    <cellStyle name="Neutral 39" xfId="4341" xr:uid="{8F34003F-C314-4497-8874-9E63FD9BB26D}"/>
    <cellStyle name="Neutral 4" xfId="211" xr:uid="{00000000-0005-0000-0000-0000D4000000}"/>
    <cellStyle name="Neutral 4 2" xfId="4343" xr:uid="{BFA9A305-0A78-4760-BEED-A7B2364F5E89}"/>
    <cellStyle name="Neutral 4 3" xfId="22215" xr:uid="{2D64CD03-7C85-4A7E-AB7B-4E509BB2E96F}"/>
    <cellStyle name="Neutral 4 4" xfId="4342" xr:uid="{C1A73976-4154-46F0-AE0B-7E4914ABA71E}"/>
    <cellStyle name="Neutral 40" xfId="4344" xr:uid="{D493CCBA-B6EF-429C-B008-740F6910AC49}"/>
    <cellStyle name="Neutral 41" xfId="4345" xr:uid="{552F784A-4B9D-475C-ABCA-FA52C94DCB61}"/>
    <cellStyle name="Neutral 42" xfId="4346" xr:uid="{3EC08E56-58E8-40A4-B87E-9B0A273CFCA3}"/>
    <cellStyle name="Neutral 43" xfId="4347" xr:uid="{B22594CE-21A4-40EC-9D75-B12C2B8E9050}"/>
    <cellStyle name="Neutral 44" xfId="39500" xr:uid="{47F8E9A6-58EC-4D15-A3CB-723BE33F8E4B}"/>
    <cellStyle name="Neutral 5" xfId="212" xr:uid="{00000000-0005-0000-0000-0000D5000000}"/>
    <cellStyle name="Neutral 5 2" xfId="8018" xr:uid="{153585E9-7AEA-46BA-BEA1-2B499ED8540C}"/>
    <cellStyle name="Neutral 6" xfId="4348" xr:uid="{7887B8A3-D70A-4851-83CF-57EEC5089DF3}"/>
    <cellStyle name="Neutral 6 2" xfId="8019" xr:uid="{7263C142-456B-4051-BF02-D7CCCA07A34C}"/>
    <cellStyle name="Neutral 7" xfId="4349" xr:uid="{CF107043-BF9E-4F6B-B746-7E72EB25858F}"/>
    <cellStyle name="Neutral 8" xfId="4350" xr:uid="{B6D077F4-2C99-43CC-B464-C6FBAFA11F90}"/>
    <cellStyle name="Neutral 9" xfId="4351" xr:uid="{056BC5EF-2037-4B52-B9E9-52B5DA61B43D}"/>
    <cellStyle name="Normal" xfId="0" builtinId="0"/>
    <cellStyle name="Normal 10" xfId="213" xr:uid="{00000000-0005-0000-0000-0000D7000000}"/>
    <cellStyle name="Normal 10 2" xfId="1071" xr:uid="{BCCB7EF0-3F27-4D39-99A5-3ABBEA121661}"/>
    <cellStyle name="Normal 10 2 2" xfId="4354" xr:uid="{790DCCF5-B6E7-43D1-AE97-94C4D784ECC7}"/>
    <cellStyle name="Normal 10 2 2 2" xfId="4355" xr:uid="{BE95933E-62A9-4082-A301-C53FE7CCC36E}"/>
    <cellStyle name="Normal 10 2 2 2 2" xfId="22216" xr:uid="{73A7A06A-27C2-4D5E-B9DF-BEFB3ECC2051}"/>
    <cellStyle name="Normal 10 2 2 2 2 2" xfId="4356" xr:uid="{9B6D3E4D-1F4E-4154-82B4-7BBD1F053DD8}"/>
    <cellStyle name="Normal 10 2 2 3" xfId="4357" xr:uid="{E3F752BD-B249-4AB0-819F-83999D5FFD68}"/>
    <cellStyle name="Normal 10 2 2 3 2" xfId="7287" xr:uid="{E298004A-E590-4236-B535-9CE86AD3CCED}"/>
    <cellStyle name="Normal 10 2 2 3 2 2" xfId="8020" xr:uid="{3EC729FC-C74C-4CAE-8CD9-EFE1EB1C0E39}"/>
    <cellStyle name="Normal 10 2 2 3 2 2 2" xfId="8021" xr:uid="{7CCDBA5D-DEC5-47F5-9F2B-E2AF0167D0CA}"/>
    <cellStyle name="Normal 10 2 2 3 2 3" xfId="8022" xr:uid="{B2EBFA87-C164-4410-B907-FBEFC30325EC}"/>
    <cellStyle name="Normal 10 2 2 3 3" xfId="8023" xr:uid="{61E644F2-CA40-4342-BD54-96435C5981E2}"/>
    <cellStyle name="Normal 10 2 2 3 3 2" xfId="8024" xr:uid="{F1C0B1BB-E3DA-485E-86FE-503F86248514}"/>
    <cellStyle name="Normal 10 2 2 3 3 2 2" xfId="8025" xr:uid="{AC1D27C0-C002-4611-9184-C2E619EE7ADE}"/>
    <cellStyle name="Normal 10 2 2 3 3 3" xfId="10119" xr:uid="{B513EB4B-F832-45FE-89AC-4D4ED69E33BB}"/>
    <cellStyle name="Normal 10 2 2 3 4" xfId="8026" xr:uid="{BAC0EF52-B135-4565-A072-A294A48C7B14}"/>
    <cellStyle name="Normal 10 2 2 3 4 2" xfId="8027" xr:uid="{62C0C338-2AD9-45FD-8E7E-77FDE2DA3F28}"/>
    <cellStyle name="Normal 10 2 2 3 5" xfId="9968" xr:uid="{B7555711-4178-4B3E-A07B-F45F716D8629}"/>
    <cellStyle name="Normal 10 2 2 4" xfId="7286" xr:uid="{DB55160B-7561-404D-B721-94F708E4F24D}"/>
    <cellStyle name="Normal 10 2 2 4 2" xfId="8028" xr:uid="{B7214A69-A770-4605-9C78-C1FBDC1AEEA8}"/>
    <cellStyle name="Normal 10 2 2 4 2 2" xfId="8029" xr:uid="{2E296535-D74E-4427-9B29-50E364AEEFA5}"/>
    <cellStyle name="Normal 10 2 2 4 3" xfId="8030" xr:uid="{0EEC545D-BB48-468C-925D-FF2E6E88077F}"/>
    <cellStyle name="Normal 10 2 2 4 4" xfId="8031" xr:uid="{A58C1DD8-74C4-4160-ABB6-CC576BCB03F3}"/>
    <cellStyle name="Normal 10 2 2 5" xfId="8032" xr:uid="{143B78FE-BAFD-443E-AF29-8133B5A7D199}"/>
    <cellStyle name="Normal 10 2 2 5 2" xfId="8033" xr:uid="{C05F1767-4642-4C1A-A30D-A8A7CF846993}"/>
    <cellStyle name="Normal 10 2 2 5 2 2" xfId="8034" xr:uid="{4C80811F-EB29-4317-BF23-50C80072754B}"/>
    <cellStyle name="Normal 10 2 2 5 3" xfId="8035" xr:uid="{FF0504B2-E5F7-49B8-BDBA-F9D49D2B2614}"/>
    <cellStyle name="Normal 10 2 2 6" xfId="8036" xr:uid="{E2CA3BE1-B6CF-4C1A-9DEF-2009F50E8F84}"/>
    <cellStyle name="Normal 10 2 2 6 2" xfId="8037" xr:uid="{E48ACD08-1D28-413F-B911-3FDFF88587AF}"/>
    <cellStyle name="Normal 10 2 2 7" xfId="8038" xr:uid="{26F0570F-1460-4040-93BF-1D680E3E1C80}"/>
    <cellStyle name="Normal 10 2 3" xfId="4358" xr:uid="{6034EB37-17DB-45D0-88DE-C88B95F66352}"/>
    <cellStyle name="Normal 10 2 3 2" xfId="4359" xr:uid="{6989CDD3-CFF1-4D32-8361-DBDCFC8C53C4}"/>
    <cellStyle name="Normal 10 2 3 2 2" xfId="7289" xr:uid="{0BFA9D37-E48C-4B05-A549-C36278FEF7AB}"/>
    <cellStyle name="Normal 10 2 3 2 2 2" xfId="8039" xr:uid="{E66BC288-7325-4B68-9108-C56BB910BE42}"/>
    <cellStyle name="Normal 10 2 3 2 2 2 2" xfId="10120" xr:uid="{AC20D99E-F823-4F4C-A14D-B36D0B131928}"/>
    <cellStyle name="Normal 10 2 3 2 2 3" xfId="8040" xr:uid="{217B87D8-F47A-4663-9E08-0DCC0208B0CE}"/>
    <cellStyle name="Normal 10 2 3 2 3" xfId="10121" xr:uid="{7B15319D-8548-4E0B-9CB1-638501B960A3}"/>
    <cellStyle name="Normal 10 2 3 2 3 2" xfId="8041" xr:uid="{60A294FC-9436-4227-A3D4-BD2C3727B939}"/>
    <cellStyle name="Normal 10 2 3 2 3 2 2" xfId="8042" xr:uid="{D3BE0478-9458-4614-8DD0-DE507FCC6E82}"/>
    <cellStyle name="Normal 10 2 3 2 3 3" xfId="8043" xr:uid="{8B75DDF5-B843-47D5-A66B-4BD2C63A46EB}"/>
    <cellStyle name="Normal 10 2 3 2 4" xfId="8044" xr:uid="{655218CE-F56A-47DC-A9B6-E05D869AE1BA}"/>
    <cellStyle name="Normal 10 2 3 2 4 2" xfId="8045" xr:uid="{87C95B7A-A4FC-412D-9655-F8AC4465EFF5}"/>
    <cellStyle name="Normal 10 2 3 2 5" xfId="8046" xr:uid="{C8383C46-BD7D-4114-B36F-7208CEB9B60D}"/>
    <cellStyle name="Normal 10 2 3 3" xfId="7288" xr:uid="{BFDC9C59-B80C-44FD-B6CB-E5D890411086}"/>
    <cellStyle name="Normal 10 2 3 3 2" xfId="8047" xr:uid="{1FEB46A5-482A-45B8-9B88-90F6A7088864}"/>
    <cellStyle name="Normal 10 2 3 3 2 2" xfId="8048" xr:uid="{5FAF6C73-BBF5-4AC4-995F-F724F882431B}"/>
    <cellStyle name="Normal 10 2 3 3 3" xfId="8049" xr:uid="{3FFBD6B0-AD8A-4043-BBEC-87109E4FB251}"/>
    <cellStyle name="Normal 10 2 3 4" xfId="8050" xr:uid="{816572B0-61F9-41A7-B716-29BBCCB4B07F}"/>
    <cellStyle name="Normal 10 2 3 4 2" xfId="8051" xr:uid="{E13DD79B-4B0A-4BED-8C81-5F8B4CD2E62E}"/>
    <cellStyle name="Normal 10 2 3 4 2 2" xfId="8052" xr:uid="{8CEF033C-8075-4FE6-9677-8C3BA89FB619}"/>
    <cellStyle name="Normal 10 2 3 4 3" xfId="8053" xr:uid="{24DAFED7-7D03-4D2D-A211-09A124944751}"/>
    <cellStyle name="Normal 10 2 3 5" xfId="8054" xr:uid="{563765B7-FCD4-4CB6-8897-020CC0EF9C40}"/>
    <cellStyle name="Normal 10 2 3 5 2" xfId="8055" xr:uid="{A2637F5A-933A-4445-9DB4-0130B81880F1}"/>
    <cellStyle name="Normal 10 2 3 6" xfId="8056" xr:uid="{299D8F70-6778-4C2E-A62D-065CA6E1DA86}"/>
    <cellStyle name="Normal 10 2 4" xfId="4360" xr:uid="{2909EDC2-1A6E-401D-B18F-82EC8A14C4D9}"/>
    <cellStyle name="Normal 10 2 5" xfId="4361" xr:uid="{B734E7B3-E117-42C5-82ED-F92664BC2B72}"/>
    <cellStyle name="Normal 10 2 5 2" xfId="4362" xr:uid="{EC1FC2AA-9681-4726-9A9F-8100EBD0494D}"/>
    <cellStyle name="Normal 10 2 5 2 2" xfId="7291" xr:uid="{263DBD84-6D64-42A5-8C80-19FDEDF60A77}"/>
    <cellStyle name="Normal 10 2 5 2 2 2" xfId="8057" xr:uid="{731A24C5-89BC-4971-A95D-856760D64B8F}"/>
    <cellStyle name="Normal 10 2 5 2 2 2 2" xfId="8058" xr:uid="{0E89806B-2BCA-4F99-8E0E-0239623347F9}"/>
    <cellStyle name="Normal 10 2 5 2 2 3" xfId="8059" xr:uid="{7D0E96E7-F541-4793-AFA5-58E02B65AD11}"/>
    <cellStyle name="Normal 10 2 5 2 3" xfId="8060" xr:uid="{36CF1951-D2A3-4FC9-AD2E-3F71DAEC81EC}"/>
    <cellStyle name="Normal 10 2 5 2 3 2" xfId="9969" xr:uid="{D421DA9E-D338-4264-BD25-7B65479C5524}"/>
    <cellStyle name="Normal 10 2 5 2 3 2 2" xfId="8061" xr:uid="{BA2CDA1F-BA30-4349-9768-18C91AEB7724}"/>
    <cellStyle name="Normal 10 2 5 2 3 3" xfId="8062" xr:uid="{B986362E-FCE9-4EBB-9077-E255FECEDBB6}"/>
    <cellStyle name="Normal 10 2 5 2 4" xfId="8063" xr:uid="{3AD09E1D-37BF-4C1C-8E08-94ACE184590E}"/>
    <cellStyle name="Normal 10 2 5 2 4 2" xfId="3230" xr:uid="{284D73BF-57EB-4C7A-B9E8-C4769285A463}"/>
    <cellStyle name="Normal 10 2 5 2 5" xfId="8064" xr:uid="{C54282EE-7F39-4904-856D-6ABD8BB14E6D}"/>
    <cellStyle name="Normal 10 2 5 3" xfId="7290" xr:uid="{E6EDCD17-FB9E-4B2D-9794-0D9A135A5BC7}"/>
    <cellStyle name="Normal 10 2 5 3 2" xfId="8065" xr:uid="{CC27FDDD-2647-464B-B252-FF734E352B9D}"/>
    <cellStyle name="Normal 10 2 5 3 2 2" xfId="8066" xr:uid="{8772A473-C11C-4E40-807D-E16700AFAB76}"/>
    <cellStyle name="Normal 10 2 5 3 3" xfId="8067" xr:uid="{95B92AC2-B1F1-4F9A-BA28-F754CFB45288}"/>
    <cellStyle name="Normal 10 2 5 4" xfId="8068" xr:uid="{8E24B97C-2C83-44CB-A358-8B4832C98AF0}"/>
    <cellStyle name="Normal 10 2 5 4 2" xfId="8069" xr:uid="{B87CF1BF-B51E-4C20-B7A2-9B32119C78C2}"/>
    <cellStyle name="Normal 10 2 5 4 2 2" xfId="9970" xr:uid="{040B3544-DC2F-455E-8580-9FCBBBFFE3F0}"/>
    <cellStyle name="Normal 10 2 5 4 3" xfId="8070" xr:uid="{B95B2BF0-0A6B-428B-BBF3-528A42292475}"/>
    <cellStyle name="Normal 10 2 5 5" xfId="8071" xr:uid="{2E921C3D-D56E-4B5B-A1AE-94D1D8A78506}"/>
    <cellStyle name="Normal 10 2 5 5 2" xfId="9971" xr:uid="{8E367CDE-653F-4B94-8B6D-A14C14DEA7DC}"/>
    <cellStyle name="Normal 10 2 5 6" xfId="10122" xr:uid="{66869171-8AC4-441E-BA74-EDABDA67F511}"/>
    <cellStyle name="Normal 10 2 6" xfId="4363" xr:uid="{059D5C97-5C9D-495B-B8CC-08E33C73B699}"/>
    <cellStyle name="Normal 10 2 6 2" xfId="7292" xr:uid="{D39A4EB0-A40A-4805-AA9F-895EC03465E4}"/>
    <cellStyle name="Normal 10 2 6 2 2" xfId="8072" xr:uid="{9CCB96F1-8EC0-4588-BBF3-6778929E2DEC}"/>
    <cellStyle name="Normal 10 2 6 2 2 2" xfId="8073" xr:uid="{6881C9AE-9C52-499D-9DFF-2C8E80F202DB}"/>
    <cellStyle name="Normal 10 2 6 2 3" xfId="10124" xr:uid="{0D236F12-01CF-4041-895C-5C09495EA1D4}"/>
    <cellStyle name="Normal 10 2 6 3" xfId="9972" xr:uid="{C60DE85B-2B5E-461F-AF19-B92C44808993}"/>
    <cellStyle name="Normal 10 2 6 3 2" xfId="10123" xr:uid="{C207E9BD-88D9-4429-BE8A-EDC535970B5D}"/>
    <cellStyle name="Normal 10 2 6 3 2 2" xfId="8074" xr:uid="{885C8CBA-8BDC-4F82-BE26-A3B153A0E0C3}"/>
    <cellStyle name="Normal 10 2 6 3 3" xfId="8075" xr:uid="{260C7FD4-0BD9-4F9D-BEAE-E7714ACCABC6}"/>
    <cellStyle name="Normal 10 2 6 4" xfId="10126" xr:uid="{63B75505-8900-475D-B024-FDF90DDFC5F3}"/>
    <cellStyle name="Normal 10 2 6 4 2" xfId="10041" xr:uid="{90FE6E8D-C7C3-4485-B8EF-BEB4B0A49FC0}"/>
    <cellStyle name="Normal 10 2 6 5" xfId="10125" xr:uid="{A6E93DCB-EFB6-4516-A3D8-CF240A6CD210}"/>
    <cellStyle name="Normal 10 2 7" xfId="4364" xr:uid="{2E228EAE-A356-4504-AF13-EB5F060B2160}"/>
    <cellStyle name="Normal 10 2 7 2" xfId="7293" xr:uid="{9FF332C3-96E3-41AD-B28A-8365384A1AC4}"/>
    <cellStyle name="Normal 10 2 7 2 2" xfId="10250" xr:uid="{0CA92C48-277E-441E-946E-522FAF71714F}"/>
    <cellStyle name="Normal 10 2 7 2 2 2" xfId="8076" xr:uid="{9353B3A8-FA14-42CC-B77A-0BA921CCB1F3}"/>
    <cellStyle name="Normal 10 2 7 2 3" xfId="8077" xr:uid="{0FCB3708-F6F3-45EA-8250-032269B3A01B}"/>
    <cellStyle name="Normal 10 2 7 3" xfId="8078" xr:uid="{B63CB239-7A50-4FC0-9B40-9FE1807ED9D6}"/>
    <cellStyle name="Normal 10 2 7 3 2" xfId="8079" xr:uid="{2EB1DC78-AD79-4DE2-8F1B-F59E36F45F93}"/>
    <cellStyle name="Normal 10 2 7 4" xfId="8080" xr:uid="{80AC6B1F-A388-4ED2-9A2D-157C2680D43B}"/>
    <cellStyle name="Normal 10 2 8" xfId="8081" xr:uid="{918A23DC-B06A-4E10-9A31-F33DF63BE128}"/>
    <cellStyle name="Normal 10 2 8 2" xfId="8082" xr:uid="{A5594CEC-6B74-4031-AEC1-04FFF40C411F}"/>
    <cellStyle name="Normal 10 3" xfId="1072" xr:uid="{00E0B42A-5D16-4F19-B696-841367CAE9A9}"/>
    <cellStyle name="Normal 10 3 2" xfId="6805" xr:uid="{3860C036-66EE-4E25-95FF-EB21F04D023A}"/>
    <cellStyle name="Normal 10 4" xfId="1073" xr:uid="{010E2890-D312-4A6B-A744-649E3F493FB9}"/>
    <cellStyle name="Normal 10 5" xfId="1074" xr:uid="{F0C3C67A-5CE9-47D4-AD9D-A969B6EA61C2}"/>
    <cellStyle name="Normal 10 5 2" xfId="6806" xr:uid="{84B08706-0480-4837-B340-AF0807C56385}"/>
    <cellStyle name="Normal 10 6" xfId="1075" xr:uid="{70B1BE19-8685-42E5-90A5-01AC8C8CEBEA}"/>
    <cellStyle name="Normal 10 6 2" xfId="6807" xr:uid="{1F11AA07-A71F-43C7-A271-957295B24DE2}"/>
    <cellStyle name="Normal 10 7" xfId="1076" xr:uid="{EDE7A12C-E793-4E53-B2BB-AD4DD88A59FA}"/>
    <cellStyle name="Normal 10 7 2" xfId="6808" xr:uid="{21BB08AB-888A-4442-9B5B-AAB638F5581C}"/>
    <cellStyle name="Normal 10 8" xfId="1077" xr:uid="{0EE9BA67-7D10-4823-A41A-019A2F5236B5}"/>
    <cellStyle name="Normal 10 8 2" xfId="6809" xr:uid="{FAEF8A1E-AEF1-418E-BCFC-4A453D3B11D4}"/>
    <cellStyle name="Normal 10 9" xfId="4371" xr:uid="{1ECF7B36-53CE-4501-A568-08D547C98F13}"/>
    <cellStyle name="Normal 11" xfId="214" xr:uid="{00000000-0005-0000-0000-0000D8000000}"/>
    <cellStyle name="Normal 11 2" xfId="215" xr:uid="{00000000-0005-0000-0000-0000D9000000}"/>
    <cellStyle name="Normal 11 2 2" xfId="4374" xr:uid="{DF87F458-F65E-4C52-B464-195B93DE10AF}"/>
    <cellStyle name="Normal 11 2 2 2" xfId="8083" xr:uid="{FD13FEFA-BC7B-45A6-8D0E-5674FAD82627}"/>
    <cellStyle name="Normal 11 2 3" xfId="39508" xr:uid="{FE9143CB-7150-4F9D-B9C8-33EEC0452EDD}"/>
    <cellStyle name="Normal 11 2 4" xfId="39499" xr:uid="{EA35E96B-7288-4305-80C3-6B6415A772CF}"/>
    <cellStyle name="Normal 11 2 5" xfId="1078" xr:uid="{3CEA9B29-3B29-4C77-96D0-5291B9176887}"/>
    <cellStyle name="Normal 11 3" xfId="1079" xr:uid="{D729669F-C1BF-48BF-B0FB-CD60E7D60FB2}"/>
    <cellStyle name="Normal 11 4" xfId="1080" xr:uid="{8F8F3C09-81AD-4CA3-83E2-E7F5558CE27A}"/>
    <cellStyle name="Normal 11 4 2" xfId="4377" xr:uid="{EBDF272E-B837-4997-B1E4-178AACBE18D1}"/>
    <cellStyle name="Normal 11 5" xfId="1081" xr:uid="{51EF6D56-43FA-41E6-BA02-22C854764C61}"/>
    <cellStyle name="Normal 11 5 2" xfId="4379" xr:uid="{38C4A36D-3877-4D33-A40E-C2D7A42B8C72}"/>
    <cellStyle name="Normal 11 5 3" xfId="4380" xr:uid="{54475DBC-E83C-4314-91F8-4EBAB75BC5A2}"/>
    <cellStyle name="Normal 11 5 3 2" xfId="7294" xr:uid="{02E45671-9FA7-4A51-8EEB-745A21482A1D}"/>
    <cellStyle name="Normal 11 5 3 2 2" xfId="10127" xr:uid="{1021E8B7-F9A3-4F6A-A95D-54A59734F453}"/>
    <cellStyle name="Normal 11 5 3 2 2 2" xfId="8084" xr:uid="{F868B7D4-07AD-4E3D-86C6-B7FDAD567610}"/>
    <cellStyle name="Normal 11 5 3 2 3" xfId="8085" xr:uid="{A23C64C1-39C0-4467-9BC3-E0CFEDEF7280}"/>
    <cellStyle name="Normal 11 5 3 3" xfId="10129" xr:uid="{9DADAB60-1706-4354-95F4-5FD184E2A0EC}"/>
    <cellStyle name="Normal 11 5 3 3 2" xfId="10128" xr:uid="{004AC58E-DA18-493B-B2A2-8FCC920D968E}"/>
    <cellStyle name="Normal 11 5 3 3 2 2" xfId="8086" xr:uid="{CDE39E2B-E62B-4AF6-A16E-DD3AD67BB193}"/>
    <cellStyle name="Normal 11 5 3 3 3" xfId="3229" xr:uid="{DD507A19-F636-4CC9-B697-410BF09B55FE}"/>
    <cellStyle name="Normal 11 5 3 4" xfId="8087" xr:uid="{BF8CC4AA-402A-4DF6-8CDB-71F0B9D9573D}"/>
    <cellStyle name="Normal 11 5 3 4 2" xfId="3228" xr:uid="{3EB2B112-0AF6-4A0A-8C36-104EA67EAFE8}"/>
    <cellStyle name="Normal 11 5 3 5" xfId="10130" xr:uid="{1028EC1E-9A86-4F44-8782-83EDF12D0364}"/>
    <cellStyle name="Normal 11 5 4" xfId="4381" xr:uid="{A96CF65A-8F1B-4C58-B2D4-CC0E7C06A6FE}"/>
    <cellStyle name="Normal 11 5 4 2" xfId="7295" xr:uid="{F201103F-21D8-4F9A-8D84-E228C8187327}"/>
    <cellStyle name="Normal 11 5 4 2 2" xfId="3227" xr:uid="{B0ACDE4C-9843-43E4-A17D-E44AC25DE744}"/>
    <cellStyle name="Normal 11 5 4 2 2 2" xfId="3195" xr:uid="{D912B606-3158-4D7D-A0CB-C7E28F0F7B49}"/>
    <cellStyle name="Normal 11 5 4 2 3" xfId="3184" xr:uid="{651E0609-9FFA-4EE0-A60C-177873C051C3}"/>
    <cellStyle name="Normal 11 5 4 3" xfId="10131" xr:uid="{E867F64D-8999-4CB3-9115-F8505F1B69E2}"/>
    <cellStyle name="Normal 11 5 4 3 2" xfId="9974" xr:uid="{6EB09017-6EDE-4640-82AF-6F240CFA9815}"/>
    <cellStyle name="Normal 11 5 4 4" xfId="8088" xr:uid="{2707EBFF-AD9D-42C9-B1CF-F5AEF9CD0014}"/>
    <cellStyle name="Normal 11 5 5" xfId="8089" xr:uid="{402CAD01-9D45-4E5E-9964-5DD2878DC082}"/>
    <cellStyle name="Normal 11 5 5 2" xfId="8090" xr:uid="{864D6468-2348-44A8-B583-D32264650AEA}"/>
    <cellStyle name="Normal 11 6" xfId="1082" xr:uid="{8E03724B-B84F-4269-89A5-9E964FEF08C4}"/>
    <cellStyle name="Normal 11 7" xfId="1083" xr:uid="{B3487FF3-BC87-444B-913C-2B225FA62679}"/>
    <cellStyle name="Normal 11 8" xfId="1084" xr:uid="{0F947103-970A-4241-AEBC-FF8AEDA338E3}"/>
    <cellStyle name="Normal 11 9" xfId="6810" xr:uid="{0CE9C9B7-7727-487C-B13D-EB9276599C88}"/>
    <cellStyle name="Normal 12" xfId="216" xr:uid="{00000000-0005-0000-0000-0000DA000000}"/>
    <cellStyle name="Normal 12 2" xfId="1085" xr:uid="{6E1D3DD7-E9B2-4917-BAB5-28594BE94359}"/>
    <cellStyle name="Normal 12 2 2" xfId="6813" xr:uid="{0C165B73-20ED-46D6-9FDE-FF5B0A9CA655}"/>
    <cellStyle name="Normal 12 2 3" xfId="6812" xr:uid="{98BEA1C6-1CB7-4B9F-9B39-07AEDB0B03AC}"/>
    <cellStyle name="Normal 12 3" xfId="1086" xr:uid="{9A7D0EC3-6034-4C86-AC67-043C6FBA304B}"/>
    <cellStyle name="Normal 12 3 2" xfId="6814" xr:uid="{36E0F830-0627-4E70-9485-E45270DC8035}"/>
    <cellStyle name="Normal 12 4" xfId="1087" xr:uid="{FF1FF885-62DD-4F8A-81CA-441D97007455}"/>
    <cellStyle name="Normal 12 5" xfId="1088" xr:uid="{3002D0DF-E223-428D-898E-32DA3E54A295}"/>
    <cellStyle name="Normal 12 6" xfId="1089" xr:uid="{66FE073B-65D8-4252-B33F-8D086ECEC561}"/>
    <cellStyle name="Normal 12 7" xfId="1090" xr:uid="{448E9E62-B8FD-49B6-A8A2-740F46506350}"/>
    <cellStyle name="Normal 12 8" xfId="1091" xr:uid="{36D841CD-CEF0-47F3-84F3-C32C4EF71BC6}"/>
    <cellStyle name="Normal 12 9" xfId="6811" xr:uid="{CBB6B30B-FE07-4CA4-B375-FD6F4235C901}"/>
    <cellStyle name="Normal 13" xfId="1092" xr:uid="{3CA463A5-B91B-45B0-B1D0-398DEE20E5C5}"/>
    <cellStyle name="Normal 13 10" xfId="1093" xr:uid="{D81345D8-AD90-417D-ABB6-17EEFA1F7961}"/>
    <cellStyle name="Normal 13 10 2" xfId="4395" xr:uid="{65EB3FAB-6352-4CC7-A7D5-6EE0E48CE3B4}"/>
    <cellStyle name="Normal 13 10 2 2" xfId="7297" xr:uid="{1CE6C739-EC92-4BE5-A508-52714DFEABC6}"/>
    <cellStyle name="Normal 13 10 2 2 2" xfId="8091" xr:uid="{D3C23833-34A9-4480-97C3-F208808C037B}"/>
    <cellStyle name="Normal 13 10 2 2 2 2" xfId="8092" xr:uid="{B66F9C42-76D6-40F9-BC06-7E1E4F3A44D0}"/>
    <cellStyle name="Normal 13 10 2 2 3" xfId="10133" xr:uid="{42EA54F5-0A88-4BA1-BCCE-6EB5AF866D78}"/>
    <cellStyle name="Normal 13 10 2 3" xfId="10132" xr:uid="{2AC1DFA9-E508-4A2A-B5B9-37957F2C1CF0}"/>
    <cellStyle name="Normal 13 10 2 3 2" xfId="8093" xr:uid="{8B20EFD4-E4DD-437D-A02F-065D289515EF}"/>
    <cellStyle name="Normal 13 10 2 3 2 2" xfId="8094" xr:uid="{6E713C1C-A803-4C07-A2F2-5F023DFC8A5F}"/>
    <cellStyle name="Normal 13 10 2 3 3" xfId="10135" xr:uid="{F3CC55BC-6C4D-445A-B9F2-C9373438DF7E}"/>
    <cellStyle name="Normal 13 10 2 4" xfId="10134" xr:uid="{145A6820-7CCA-43E6-A5CB-244B2594A8D6}"/>
    <cellStyle name="Normal 13 10 2 4 2" xfId="8095" xr:uid="{59F74C61-F313-4292-B61A-7FA5E97D5550}"/>
    <cellStyle name="Normal 13 10 2 5" xfId="8096" xr:uid="{D1569DED-7148-403F-91BB-AB339A30078C}"/>
    <cellStyle name="Normal 13 10 3" xfId="7296" xr:uid="{FE9E8D2F-AE1A-49F6-B6D4-15C3537BD574}"/>
    <cellStyle name="Normal 13 10 3 2" xfId="10136" xr:uid="{FBCC4E95-C2EE-4AC8-8A95-B196926E4DE6}"/>
    <cellStyle name="Normal 13 10 3 2 2" xfId="8097" xr:uid="{1F09D13B-0DD6-44BB-86BA-F07A6CB6138B}"/>
    <cellStyle name="Normal 13 10 3 2 2 2" xfId="8098" xr:uid="{7A222F98-3FE8-4DEC-9F2A-BC59DCA4CD49}"/>
    <cellStyle name="Normal 13 10 3 2 3" xfId="10138" xr:uid="{EDC82BD4-A623-4926-88B2-367F8DB04BFC}"/>
    <cellStyle name="Normal 13 10 3 3" xfId="10137" xr:uid="{E6184653-8515-40BF-9548-FED6FA58AFA9}"/>
    <cellStyle name="Normal 13 10 3 3 2" xfId="8099" xr:uid="{17716905-D227-4E2F-AB76-C5F3E53F342B}"/>
    <cellStyle name="Normal 13 10 3 4" xfId="8100" xr:uid="{57DAD4DE-8763-40EE-9F2F-A18B4C023639}"/>
    <cellStyle name="Normal 13 10 4" xfId="10140" xr:uid="{6B9FBC52-0971-4F46-A95F-B4EEB9CDE230}"/>
    <cellStyle name="Normal 13 10 5" xfId="10139" xr:uid="{178732F7-3623-4FB0-9837-C0C29DD87CD9}"/>
    <cellStyle name="Normal 13 10 5 2" xfId="8101" xr:uid="{8A3C47DC-904A-43D1-A09D-FC8C3DB0E019}"/>
    <cellStyle name="Normal 13 10 6" xfId="8102" xr:uid="{A012C031-5003-4EAF-AC10-0E6ABC965E22}"/>
    <cellStyle name="Normal 13 11" xfId="1094" xr:uid="{2DBA3603-B78A-4082-87D4-1CA4A53C5445}"/>
    <cellStyle name="Normal 13 11 2" xfId="4397" xr:uid="{018E440E-7D97-4CD9-A1DE-FD4F336858FC}"/>
    <cellStyle name="Normal 13 11 2 2" xfId="7299" xr:uid="{D7316369-7C41-4F44-B88D-73DFF0372714}"/>
    <cellStyle name="Normal 13 11 2 2 2" xfId="8103" xr:uid="{7348EB8E-5BD2-4351-A8CD-A23536AF8E09}"/>
    <cellStyle name="Normal 13 11 2 2 2 2" xfId="10142" xr:uid="{EC038600-23DA-43CF-9D79-5EC5E77D2593}"/>
    <cellStyle name="Normal 13 11 2 2 3" xfId="10141" xr:uid="{6624B4D4-3854-4F91-9013-450548F87151}"/>
    <cellStyle name="Normal 13 11 2 3" xfId="8104" xr:uid="{29BCCE19-857E-4C23-9DA5-61064283B3E3}"/>
    <cellStyle name="Normal 13 11 2 3 2" xfId="8105" xr:uid="{DD2A9813-985E-4D85-8561-B1BBDA9F54F0}"/>
    <cellStyle name="Normal 13 11 2 3 2 2" xfId="8106" xr:uid="{B033C032-985A-4D85-93AB-B0FDA87028C6}"/>
    <cellStyle name="Normal 13 11 2 3 3" xfId="9976" xr:uid="{1083B36F-2A3B-49DF-AF71-1EB2BE667276}"/>
    <cellStyle name="Normal 13 11 2 4" xfId="10144" xr:uid="{364695BE-E4E9-4130-9B07-2F5D53D785E7}"/>
    <cellStyle name="Normal 13 11 2 4 2" xfId="9975" xr:uid="{6A0068EB-CEB9-4E87-93DF-A79A52328156}"/>
    <cellStyle name="Normal 13 11 2 5" xfId="10143" xr:uid="{735DA00E-1AC4-431E-A118-E1E6380DDDDD}"/>
    <cellStyle name="Normal 13 11 3" xfId="7298" xr:uid="{8C0168B8-1930-41CA-A1BC-F16F01890F1D}"/>
    <cellStyle name="Normal 13 11 3 2" xfId="8107" xr:uid="{8C786D1D-85F4-42E2-B80E-850E2D20374D}"/>
    <cellStyle name="Normal 13 11 3 2 2" xfId="3179" xr:uid="{D791C6B2-2319-415C-A359-9D2525E2318F}"/>
    <cellStyle name="Normal 13 11 3 2 2 2" xfId="3183" xr:uid="{1AA9C20A-D77C-472A-81F6-19998450A67A}"/>
    <cellStyle name="Normal 13 11 3 2 3" xfId="3180" xr:uid="{24EFE8B7-8ECB-4720-AEE6-E57DCD60EBA0}"/>
    <cellStyle name="Normal 13 11 3 3" xfId="3182" xr:uid="{C05AEEFA-A8A2-4A7F-BEC0-E2A027ED5A58}"/>
    <cellStyle name="Normal 13 11 3 3 2" xfId="3181" xr:uid="{A8BB3461-23CF-4048-959B-DF364E78D21D}"/>
    <cellStyle name="Normal 13 11 3 4" xfId="8108" xr:uid="{604C16DB-4F08-4D0F-8856-572DD16B8F9C}"/>
    <cellStyle name="Normal 13 11 4" xfId="8109" xr:uid="{591B1378-989F-46DB-8B77-335D509865F0}"/>
    <cellStyle name="Normal 13 11 5" xfId="3135" xr:uid="{AB530B69-8812-457D-8254-A70C0DF7090B}"/>
    <cellStyle name="Normal 13 11 5 2" xfId="3178" xr:uid="{7B0D3ADE-CAA6-43AF-9EB4-6EE2532920AD}"/>
    <cellStyle name="Normal 13 11 6" xfId="3136" xr:uid="{2696B357-6218-4A25-BD34-A4A74C4303F7}"/>
    <cellStyle name="Normal 13 12" xfId="1095" xr:uid="{EDDD981E-4F57-40B2-BC4C-73322838B612}"/>
    <cellStyle name="Normal 13 13" xfId="1096" xr:uid="{F6BCD95C-1F1B-4E27-903C-6EC2723EBCFE}"/>
    <cellStyle name="Normal 13 13 2" xfId="4400" xr:uid="{2C76053D-20D4-47F1-BB21-A010F32D34A6}"/>
    <cellStyle name="Normal 13 13 2 2" xfId="7301" xr:uid="{D4F3028C-884B-48B8-84EF-133030CA2960}"/>
    <cellStyle name="Normal 13 13 2 2 2" xfId="3134" xr:uid="{698F86C5-C36E-4212-84A1-7320B4111CED}"/>
    <cellStyle name="Normal 13 13 2 2 2 2" xfId="8110" xr:uid="{9D5135D8-EEB7-4FEC-972A-894CF16617E3}"/>
    <cellStyle name="Normal 13 13 2 2 3" xfId="3131" xr:uid="{B7638AE9-FD5A-433E-8D23-8644A2287EF4}"/>
    <cellStyle name="Normal 13 13 2 3" xfId="3133" xr:uid="{1BE994BA-1E33-4110-803D-0AE1272E7362}"/>
    <cellStyle name="Normal 13 13 2 3 2" xfId="3132" xr:uid="{80463F31-D054-427B-AF0C-B58C53F6082F}"/>
    <cellStyle name="Normal 13 13 2 3 2 2" xfId="8111" xr:uid="{B54D9F00-CB4D-4E04-BC55-8B0BC18CC5E8}"/>
    <cellStyle name="Normal 13 13 2 3 3" xfId="8112" xr:uid="{6E35B80C-E73F-492F-B07F-E88C1F0B07B3}"/>
    <cellStyle name="Normal 13 13 2 4" xfId="8113" xr:uid="{FF1F5A91-21F5-4DED-B8FB-E4B953CF1307}"/>
    <cellStyle name="Normal 13 13 2 4 2" xfId="8114" xr:uid="{D3C0759A-C17A-434A-940A-56480CFC5CBA}"/>
    <cellStyle name="Normal 13 13 2 5" xfId="8115" xr:uid="{3CEC5808-9BD1-4B52-ABF0-A30BA419727D}"/>
    <cellStyle name="Normal 13 13 3" xfId="7300" xr:uid="{7AB7EEDF-42B0-475D-BA74-A3468F8D804B}"/>
    <cellStyle name="Normal 13 13 3 2" xfId="10145" xr:uid="{F60BD6A7-49D6-410C-9DD0-D687C54A3BCE}"/>
    <cellStyle name="Normal 13 13 3 2 2" xfId="3097" xr:uid="{2E4386A7-8EA5-4FB2-BA52-FD1A89B68746}"/>
    <cellStyle name="Normal 13 13 3 2 2 2" xfId="3130" xr:uid="{C411BBEB-4EB3-4F21-B73B-7A6CBCAE0992}"/>
    <cellStyle name="Normal 13 13 3 2 3" xfId="3129" xr:uid="{3C5FA4D6-4AE2-442D-A9B3-E2D163EADF6E}"/>
    <cellStyle name="Normal 13 13 3 3" xfId="8116" xr:uid="{06D2DE66-E589-405E-A074-8A79F013B384}"/>
    <cellStyle name="Normal 13 13 3 3 2" xfId="10146" xr:uid="{DE66CF61-61FA-4AFA-8CD0-6815A0D29D7E}"/>
    <cellStyle name="Normal 13 13 3 4" xfId="8117" xr:uid="{B99B3DDE-B601-4813-B864-9900FEF1156D}"/>
    <cellStyle name="Normal 13 13 4" xfId="8118" xr:uid="{CD78AB0A-77D3-4935-8FD8-190B9BD8405F}"/>
    <cellStyle name="Normal 13 13 5" xfId="8119" xr:uid="{AE534514-A455-48B2-B814-B46B77911394}"/>
    <cellStyle name="Normal 13 13 5 2" xfId="8120" xr:uid="{FBA0A72E-A1E8-410F-862F-DC7548B1CD07}"/>
    <cellStyle name="Normal 13 13 6" xfId="8121" xr:uid="{BE1F4F12-214D-4489-A729-0A6DD8BEDE13}"/>
    <cellStyle name="Normal 13 14" xfId="1097" xr:uid="{390B10A4-85B3-48C3-8902-8CD1E50DA0F3}"/>
    <cellStyle name="Normal 13 14 2" xfId="4402" xr:uid="{D961202D-CBE2-46A9-9927-8AAC11EDD17B}"/>
    <cellStyle name="Normal 13 14 2 2" xfId="7303" xr:uid="{676F1C90-45AB-4328-AF68-6F0CE0D4DCFF}"/>
    <cellStyle name="Normal 13 14 2 2 2" xfId="8122" xr:uid="{F2C88CE0-0D3F-4226-9C82-F67168EB2217}"/>
    <cellStyle name="Normal 13 14 2 2 2 2" xfId="8123" xr:uid="{0D474873-BE48-42C7-9297-941CA9EAED98}"/>
    <cellStyle name="Normal 13 14 2 2 3" xfId="10147" xr:uid="{C9C31CA8-F6B7-4B4D-963B-CA53433D6921}"/>
    <cellStyle name="Normal 13 14 2 3" xfId="8124" xr:uid="{AFE3A32A-5D95-4940-9498-E6CDA30C38D3}"/>
    <cellStyle name="Normal 13 14 2 3 2" xfId="10148" xr:uid="{861C07D9-E52F-416C-8FAA-DA9C902A7190}"/>
    <cellStyle name="Normal 13 14 2 3 2 2" xfId="8125" xr:uid="{095A8C7D-B434-4CD9-8F35-F546B7175771}"/>
    <cellStyle name="Normal 13 14 2 3 3" xfId="8126" xr:uid="{1DDBB95D-611F-4211-98CF-4FA313B7EB0D}"/>
    <cellStyle name="Normal 13 14 2 4" xfId="8127" xr:uid="{081F91E1-F92E-4B14-9CA4-A4AF121E20FF}"/>
    <cellStyle name="Normal 13 14 2 4 2" xfId="8128" xr:uid="{A0376C92-8E66-457D-8375-536FB86BAA47}"/>
    <cellStyle name="Normal 13 14 2 5" xfId="3082" xr:uid="{0E6057B5-78EA-43E8-93A3-24DBC8DBFCF1}"/>
    <cellStyle name="Normal 13 14 3" xfId="7302" xr:uid="{9FDFF484-55DC-45F9-A071-1038B86550F5}"/>
    <cellStyle name="Normal 13 14 3 2" xfId="8129" xr:uid="{811591E7-49EA-4647-A110-4233B9D11171}"/>
    <cellStyle name="Normal 13 14 3 2 2" xfId="3086" xr:uid="{BBB2F7AF-A62F-435E-9118-0A44D13B763C}"/>
    <cellStyle name="Normal 13 14 3 2 2 2" xfId="10149" xr:uid="{1183504E-8E40-4C1C-B9BA-65C17B363E7A}"/>
    <cellStyle name="Normal 13 14 3 2 3" xfId="3083" xr:uid="{F679C9C7-2213-40A0-93BD-9D2E0B889AB3}"/>
    <cellStyle name="Normal 13 14 3 3" xfId="3085" xr:uid="{7908D7DD-E3E5-4F29-83F4-8FFCB80D10F6}"/>
    <cellStyle name="Normal 13 14 3 3 2" xfId="3084" xr:uid="{E1522B90-3E6C-47A6-BA60-46AA9D4D1B85}"/>
    <cellStyle name="Normal 13 14 3 4" xfId="8130" xr:uid="{5CF744AD-00C2-486A-83AD-A9D2199D4A86}"/>
    <cellStyle name="Normal 13 14 4" xfId="8131" xr:uid="{4F98A25C-721E-4424-B464-A8DB4DB63CDF}"/>
    <cellStyle name="Normal 13 14 5" xfId="8132" xr:uid="{6D2BE25B-902E-4609-9946-7CA42FF56E26}"/>
    <cellStyle name="Normal 13 14 5 2" xfId="10150" xr:uid="{8BEF0A51-3600-450D-AE57-8E289ACA4F98}"/>
    <cellStyle name="Normal 13 14 6" xfId="8133" xr:uid="{96B6571E-508C-4121-B8B8-679F9A5A9BE2}"/>
    <cellStyle name="Normal 13 15" xfId="1098" xr:uid="{EC864FC7-91DA-4C05-A468-0D2305DF9A4A}"/>
    <cellStyle name="Normal 13 15 2" xfId="4404" xr:uid="{083206A3-328B-4EA1-B8AE-BCF46830ED6C}"/>
    <cellStyle name="Normal 13 15 2 2" xfId="7305" xr:uid="{A71A46E1-4BFD-43D2-9107-38CD4E2433F6}"/>
    <cellStyle name="Normal 13 15 2 2 2" xfId="8134" xr:uid="{645F99C0-A0DF-437C-9F13-9C42F3917A10}"/>
    <cellStyle name="Normal 13 15 2 2 2 2" xfId="8135" xr:uid="{41E45BD1-CE03-4F7B-B35B-74126350B0D9}"/>
    <cellStyle name="Normal 13 15 2 2 3" xfId="8136" xr:uid="{BCE21318-D0DA-496F-BB8B-C64158D92457}"/>
    <cellStyle name="Normal 13 15 2 3" xfId="10152" xr:uid="{B885537F-C81E-4A0F-9B35-B7D1BF30A975}"/>
    <cellStyle name="Normal 13 15 2 3 2" xfId="10151" xr:uid="{65D6CB46-EC66-4802-99F0-97901FF5C296}"/>
    <cellStyle name="Normal 13 15 2 3 2 2" xfId="8137" xr:uid="{FEC65632-3E7F-4D92-97C4-0B02A5841F41}"/>
    <cellStyle name="Normal 13 15 2 3 3" xfId="8138" xr:uid="{D7176D02-07ED-4618-BF6E-BB8DBF88B30C}"/>
    <cellStyle name="Normal 13 15 2 4" xfId="8139" xr:uid="{4D2499EA-2C4A-42B2-908E-554DC0A9D23A}"/>
    <cellStyle name="Normal 13 15 2 4 2" xfId="8140" xr:uid="{02057BA5-1B38-472F-B21C-A5A5A1BF0BEB}"/>
    <cellStyle name="Normal 13 15 2 5" xfId="8141" xr:uid="{B0BFEBF7-A7E3-40ED-B8DF-C5C802C94EE4}"/>
    <cellStyle name="Normal 13 15 3" xfId="7304" xr:uid="{E5DDA0CD-5E7A-4423-9BC7-C681759C5B36}"/>
    <cellStyle name="Normal 13 15 3 2" xfId="8142" xr:uid="{7D16C08A-F721-4B1E-8EDE-7447F6E455A3}"/>
    <cellStyle name="Normal 13 15 3 2 2" xfId="8143" xr:uid="{B8816FD8-2270-4D0C-9D1D-4575CEA58495}"/>
    <cellStyle name="Normal 13 15 3 2 2 2" xfId="8144" xr:uid="{5CF527A3-2905-4506-95DD-ADDA2613955B}"/>
    <cellStyle name="Normal 13 15 3 2 3" xfId="8145" xr:uid="{57C420C3-189C-4595-B884-F088E31F79D6}"/>
    <cellStyle name="Normal 13 15 3 3" xfId="8146" xr:uid="{5410976E-9BAB-4B23-B557-9D09DADFDD65}"/>
    <cellStyle name="Normal 13 15 3 3 2" xfId="3081" xr:uid="{E416E3FA-1DF0-46E1-908B-0AB2D86111CA}"/>
    <cellStyle name="Normal 13 15 3 4" xfId="3080" xr:uid="{4B830E88-E050-4B01-A733-AE8536BF882A}"/>
    <cellStyle name="Normal 13 15 4" xfId="8147" xr:uid="{0331712F-0AD0-4589-834B-640B8FDFD1E1}"/>
    <cellStyle name="Normal 13 15 5" xfId="8148" xr:uid="{F09C2D9D-F9A9-4A5A-8236-9A55B30BACAB}"/>
    <cellStyle name="Normal 13 15 5 2" xfId="8149" xr:uid="{46AED738-54B8-433A-AA2F-21D1466289DC}"/>
    <cellStyle name="Normal 13 15 6" xfId="8150" xr:uid="{664A233D-28BE-41BE-8F4C-36012DDCE053}"/>
    <cellStyle name="Normal 13 16" xfId="1099" xr:uid="{E2F4BE25-4B38-40EF-AEC7-9386BFA285B9}"/>
    <cellStyle name="Normal 13 16 2" xfId="4406" xr:uid="{EEE12399-84C8-423D-962C-654707F61BC3}"/>
    <cellStyle name="Normal 13 16 2 2" xfId="7307" xr:uid="{011C708C-18C9-42E5-B41C-BDBD42FA844E}"/>
    <cellStyle name="Normal 13 16 2 2 2" xfId="9977" xr:uid="{60E77986-3C70-4C1D-B011-97812DDB48EB}"/>
    <cellStyle name="Normal 13 16 2 2 2 2" xfId="8151" xr:uid="{5D3E6E41-4981-45DD-98D1-03F77929CF04}"/>
    <cellStyle name="Normal 13 16 2 2 3" xfId="8152" xr:uid="{169AA23C-8595-4138-A1D6-5BB3D6C5F3C2}"/>
    <cellStyle name="Normal 13 16 2 3" xfId="8153" xr:uid="{789BF351-BA73-4CF7-9C88-B810C6937162}"/>
    <cellStyle name="Normal 13 16 2 3 2" xfId="10153" xr:uid="{ED686208-7E53-435B-9407-86206C9086B7}"/>
    <cellStyle name="Normal 13 16 2 3 2 2" xfId="8154" xr:uid="{035B5823-0DA3-4887-8453-358C5B6A053B}"/>
    <cellStyle name="Normal 13 16 2 3 3" xfId="10154" xr:uid="{8E028E9D-216A-41B9-9A3C-B00C7CE98646}"/>
    <cellStyle name="Normal 13 16 2 4" xfId="8155" xr:uid="{639D39A3-E4B1-42FC-A5A9-1C48719ABDFD}"/>
    <cellStyle name="Normal 13 16 2 4 2" xfId="8156" xr:uid="{FD0A0C08-5F28-4675-BD6E-2AA2B3076625}"/>
    <cellStyle name="Normal 13 16 2 5" xfId="8157" xr:uid="{2E3BFB6F-9A06-4955-9825-8F3F78A891F3}"/>
    <cellStyle name="Normal 13 16 3" xfId="7306" xr:uid="{D1050918-9DDD-49FB-9D78-729092772C26}"/>
    <cellStyle name="Normal 13 16 3 2" xfId="8158" xr:uid="{EB8B5D8C-6546-4416-853A-0AACB378A515}"/>
    <cellStyle name="Normal 13 16 3 2 2" xfId="10155" xr:uid="{8761CC16-E1B6-4763-AC1D-089B12BB194A}"/>
    <cellStyle name="Normal 13 16 3 2 2 2" xfId="3079" xr:uid="{37600ABE-5B6F-44D9-A406-7AD1FCA4F37C}"/>
    <cellStyle name="Normal 13 16 3 2 3" xfId="8159" xr:uid="{17E7C5D0-B0DF-4AE0-9879-39B22624F2A0}"/>
    <cellStyle name="Normal 13 16 3 3" xfId="8160" xr:uid="{5E629947-D3CC-4282-A736-074523032728}"/>
    <cellStyle name="Normal 13 16 3 3 2" xfId="8161" xr:uid="{A2853319-721F-47FA-A50E-8BF1EEC4CCBB}"/>
    <cellStyle name="Normal 13 16 3 4" xfId="8162" xr:uid="{A16990C9-BF5A-452D-8706-537C7CCF020E}"/>
    <cellStyle name="Normal 13 16 4" xfId="8163" xr:uid="{687C03D5-D30D-4303-B856-A2EFF672688F}"/>
    <cellStyle name="Normal 13 16 5" xfId="3028" xr:uid="{964BA1E0-8FC3-46F7-8760-317B9D708F16}"/>
    <cellStyle name="Normal 13 16 5 2" xfId="3040" xr:uid="{31008DA2-9AF4-47C2-9F9C-E55DA67F5054}"/>
    <cellStyle name="Normal 13 16 6" xfId="3029" xr:uid="{119FEE61-7F45-408E-B081-40D59D78C26E}"/>
    <cellStyle name="Normal 13 17" xfId="1100" xr:uid="{A0DB472F-6522-4563-A635-EE0B5006E39E}"/>
    <cellStyle name="Normal 13 18" xfId="1101" xr:uid="{1F03BCD1-2431-45D2-8980-A6EDFE1EEE3F}"/>
    <cellStyle name="Normal 13 19" xfId="1102" xr:uid="{66C3BCEF-5655-43A4-BC90-8AC839F29A2D}"/>
    <cellStyle name="Normal 13 2" xfId="1103" xr:uid="{7A3ACAA0-663E-41BA-A454-F5BCD9CD2DD7}"/>
    <cellStyle name="Normal 13 2 10" xfId="4409" xr:uid="{643B4BAC-5D5F-4194-90E1-E12B4AB0EB8C}"/>
    <cellStyle name="Normal 13 2 2" xfId="1104" xr:uid="{B91D5171-656B-4B02-9C29-93E0BD4C63D3}"/>
    <cellStyle name="Normal 13 2 2 2" xfId="4410" xr:uid="{C27F9D66-1D80-4BF0-BF8E-AAD6DE700DFA}"/>
    <cellStyle name="Normal 13 2 2 2 2" xfId="7309" xr:uid="{DE3E44DE-0C6E-4242-92FA-BEC8C1315E87}"/>
    <cellStyle name="Normal 13 2 2 2 2 2" xfId="10157" xr:uid="{4FE26283-8184-459B-A0AD-3F3CEC08F2B0}"/>
    <cellStyle name="Normal 13 2 2 2 2 2 2" xfId="10156" xr:uid="{51A4DD5F-DBB6-4142-95E6-5EFA6DCBFD00}"/>
    <cellStyle name="Normal 13 2 2 2 2 3" xfId="8164" xr:uid="{7D5B5E65-BCA4-4E40-94A1-E7FFB4321C28}"/>
    <cellStyle name="Normal 13 2 2 2 3" xfId="8165" xr:uid="{3317C1D4-0271-490B-AEC9-9C558696A7CA}"/>
    <cellStyle name="Normal 13 2 2 2 3 2" xfId="8166" xr:uid="{C63A8B30-6E9B-4DB7-AE15-A653C0676577}"/>
    <cellStyle name="Normal 13 2 2 2 3 2 2" xfId="10159" xr:uid="{6B653675-A9E5-452B-B3CC-330C03355BBD}"/>
    <cellStyle name="Normal 13 2 2 2 3 3" xfId="10158" xr:uid="{ACAFB2DD-C061-4234-B9C9-661D17A45E37}"/>
    <cellStyle name="Normal 13 2 2 2 4" xfId="8167" xr:uid="{347E45DE-FE1E-451B-AFF6-EA890B4265CC}"/>
    <cellStyle name="Normal 13 2 2 2 4 2" xfId="8168" xr:uid="{B417E20E-C107-4A8B-AC3E-07FB462A7F62}"/>
    <cellStyle name="Normal 13 2 2 2 5" xfId="10161" xr:uid="{C2F3E95B-7468-4EB1-AE05-337B65BC3D19}"/>
    <cellStyle name="Normal 13 2 2 3" xfId="7308" xr:uid="{C65FADE0-FC8B-4E88-9F98-42D4E195433A}"/>
    <cellStyle name="Normal 13 2 2 3 2" xfId="10160" xr:uid="{5A8CF239-56B3-44CD-9025-7A66E3AACE20}"/>
    <cellStyle name="Normal 13 2 2 3 2 2" xfId="3025" xr:uid="{E91BB2C9-C0A0-4A52-8CD8-EED91D32FC4A}"/>
    <cellStyle name="Normal 13 2 2 3 2 2 2" xfId="8169" xr:uid="{144D2BA1-0BF4-440D-B43A-06604C96156D}"/>
    <cellStyle name="Normal 13 2 2 3 2 3" xfId="10162" xr:uid="{0CC2A196-68B8-473A-B05B-E3D38903FC28}"/>
    <cellStyle name="Normal 13 2 2 3 3" xfId="8170" xr:uid="{0B456B24-38BE-4BC2-BEBF-AD1A271FF8B2}"/>
    <cellStyle name="Normal 13 2 2 3 3 2" xfId="10163" xr:uid="{DCDBE5B9-C15A-4F9E-BAB2-30483962D669}"/>
    <cellStyle name="Normal 13 2 2 3 4" xfId="8171" xr:uid="{F24C387C-37C2-4CF5-B457-4B2D79710534}"/>
    <cellStyle name="Normal 13 2 2 4" xfId="3027" xr:uid="{23D94BB9-332F-4B5B-929E-5FB504AAAF82}"/>
    <cellStyle name="Normal 13 2 2 5" xfId="8172" xr:uid="{F8FAAA53-CEE4-4A5D-8D12-8C2F83F08563}"/>
    <cellStyle name="Normal 13 2 2 5 2" xfId="3026" xr:uid="{E13866CE-DF18-4C31-9E3F-4CA9003401C6}"/>
    <cellStyle name="Normal 13 2 2 6" xfId="8173" xr:uid="{30BA5E53-44DC-438A-BA16-B0F4F3D71C16}"/>
    <cellStyle name="Normal 13 2 3" xfId="1105" xr:uid="{360EDA46-9CF5-40EA-93CE-9A05B9419F9B}"/>
    <cellStyle name="Normal 13 2 3 2" xfId="4411" xr:uid="{A5D10ABA-573E-4FDE-A0F4-ABE9B6B39935}"/>
    <cellStyle name="Normal 13 2 3 2 2" xfId="7311" xr:uid="{908D0240-E855-457B-82C5-B888D889BB93}"/>
    <cellStyle name="Normal 13 2 3 2 2 2" xfId="8174" xr:uid="{A03C0922-B551-4B12-97F6-8AFB6CAD73D0}"/>
    <cellStyle name="Normal 13 2 3 2 2 2 2" xfId="10164" xr:uid="{FE18DA80-3FEA-4967-96CE-5F48978B84F1}"/>
    <cellStyle name="Normal 13 2 3 2 2 3" xfId="8175" xr:uid="{6988DD80-CA17-42DE-A18F-EC55AA188CA1}"/>
    <cellStyle name="Normal 13 2 3 2 3" xfId="3024" xr:uid="{BDBFF246-7F67-4BE5-8788-30BEFB5D07B1}"/>
    <cellStyle name="Normal 13 2 3 2 3 2" xfId="10165" xr:uid="{4F422DBA-5D8F-4A70-B70B-EACABFE3114E}"/>
    <cellStyle name="Normal 13 2 3 2 3 2 2" xfId="3022" xr:uid="{F7972D6B-C495-473A-B099-30AB58460AAF}"/>
    <cellStyle name="Normal 13 2 3 2 3 3" xfId="3023" xr:uid="{3DD5B2AE-96F2-4241-AB23-8434F3A1F3D0}"/>
    <cellStyle name="Normal 13 2 3 2 4" xfId="8176" xr:uid="{9B1C0841-1819-410A-8988-3B15006DB8BE}"/>
    <cellStyle name="Normal 13 2 3 2 4 2" xfId="2978" xr:uid="{6697440B-EFDD-46AD-ABA9-A5350BBC9459}"/>
    <cellStyle name="Normal 13 2 3 2 5" xfId="2989" xr:uid="{AA002029-AEC1-4DAE-B8D3-137D0C06C5EA}"/>
    <cellStyle name="Normal 13 2 3 3" xfId="7310" xr:uid="{DEA5471D-D309-43A8-9683-D6F9DC51394B}"/>
    <cellStyle name="Normal 13 2 3 3 2" xfId="8177" xr:uid="{631F6788-C6FF-4FD2-B01E-5180E3A87973}"/>
    <cellStyle name="Normal 13 2 3 3 2 2" xfId="2973" xr:uid="{3CF4BADE-E712-49E9-B398-3422DDB0834D}"/>
    <cellStyle name="Normal 13 2 3 3 2 2 2" xfId="2977" xr:uid="{324CA00C-8D55-45D3-95EE-7359EDA09B99}"/>
    <cellStyle name="Normal 13 2 3 3 2 3" xfId="2976" xr:uid="{0631FC85-D9DA-452B-8A93-53E9BEA20D02}"/>
    <cellStyle name="Normal 13 2 3 3 3" xfId="2975" xr:uid="{2550A18C-E6AA-45A2-8801-B549F5015401}"/>
    <cellStyle name="Normal 13 2 3 3 3 2" xfId="2974" xr:uid="{4CC238D2-E4F9-4D60-8653-A41002295B55}"/>
    <cellStyle name="Normal 13 2 3 3 4" xfId="8178" xr:uid="{5469443B-06C2-4498-BFD6-36F5106CFA37}"/>
    <cellStyle name="Normal 13 2 3 4" xfId="2928" xr:uid="{6747CA8F-567F-4BD9-8A5D-14533AB6FB3C}"/>
    <cellStyle name="Normal 13 2 3 5" xfId="2972" xr:uid="{8AC0E2A3-3E26-4213-8291-182F45F47A35}"/>
    <cellStyle name="Normal 13 2 3 5 2" xfId="2939" xr:uid="{BA0A027C-BB1B-4B2B-945B-5A6FD5227266}"/>
    <cellStyle name="Normal 13 2 3 6" xfId="9940" xr:uid="{225DA270-528C-46BF-85C1-505AB65572B9}"/>
    <cellStyle name="Normal 13 2 4" xfId="1106" xr:uid="{B994E319-FD7E-4F70-BD4B-BD149F379B51}"/>
    <cellStyle name="Normal 13 2 4 2" xfId="4413" xr:uid="{AD8D9946-51A2-4506-BD8F-0BBDA0151133}"/>
    <cellStyle name="Normal 13 2 4 2 2" xfId="7313" xr:uid="{EBAEB923-BCB9-4164-946F-15464535A39E}"/>
    <cellStyle name="Normal 13 2 4 2 2 2" xfId="2923" xr:uid="{1A6CFF48-05CB-4A9C-8715-12484DF2C50D}"/>
    <cellStyle name="Normal 13 2 4 2 2 2 2" xfId="2927" xr:uid="{DF9BDE9F-6E2A-440E-B7C9-EF01839AAC86}"/>
    <cellStyle name="Normal 13 2 4 2 2 3" xfId="2924" xr:uid="{646BF664-5A6D-4AB7-8B8A-DFF5381ABAC1}"/>
    <cellStyle name="Normal 13 2 4 2 3" xfId="2926" xr:uid="{1E4EFE29-C630-420E-B8E9-46205F80321A}"/>
    <cellStyle name="Normal 13 2 4 2 3 2" xfId="2925" xr:uid="{B721AFB1-44A1-48F4-AFB8-6545D5E82DBA}"/>
    <cellStyle name="Normal 13 2 4 2 3 2 2" xfId="8179" xr:uid="{FE0927E4-20AD-432C-9DF7-39263CCB2864}"/>
    <cellStyle name="Normal 13 2 4 2 3 3" xfId="10166" xr:uid="{C97E22EB-7735-4649-A3AB-ACA14CF43103}"/>
    <cellStyle name="Normal 13 2 4 2 4" xfId="9978" xr:uid="{3DE58662-53E4-4CAB-9691-11AAC62B4E67}"/>
    <cellStyle name="Normal 13 2 4 2 4 2" xfId="8180" xr:uid="{D43C821D-1FCA-4BC3-A419-78789EEEFF77}"/>
    <cellStyle name="Normal 13 2 4 2 5" xfId="8181" xr:uid="{0DCF15EE-A208-420A-906A-E634E004B449}"/>
    <cellStyle name="Normal 13 2 4 3" xfId="7312" xr:uid="{66085C28-0523-4BA1-8AD3-7FFE944C6D86}"/>
    <cellStyle name="Normal 13 2 4 3 2" xfId="9973" xr:uid="{FFF2750D-E732-4E5B-B3B4-B1BCF6CA3E3F}"/>
    <cellStyle name="Normal 13 2 4 3 2 2" xfId="8182" xr:uid="{063471FA-51E9-4885-A855-67626B8330B0}"/>
    <cellStyle name="Normal 13 2 4 3 2 2 2" xfId="8183" xr:uid="{D1CC378E-1A0E-484F-83FA-123CB9732F06}"/>
    <cellStyle name="Normal 13 2 4 3 2 3" xfId="8184" xr:uid="{C442EE85-8528-4AE7-ADE2-8236B0BC3A8B}"/>
    <cellStyle name="Normal 13 2 4 3 3" xfId="8185" xr:uid="{5C1AC058-98B7-4791-8180-4454D0084C3A}"/>
    <cellStyle name="Normal 13 2 4 3 3 2" xfId="8186" xr:uid="{7F2E722B-0321-4BCA-B8DE-2089CFBC48E3}"/>
    <cellStyle name="Normal 13 2 4 3 4" xfId="2922" xr:uid="{EE0D8F70-C6CE-496E-B168-4BC4F11E1F06}"/>
    <cellStyle name="Normal 13 2 4 4" xfId="2921" xr:uid="{C92EB311-3B7F-4F11-92E6-3F55B4A1137A}"/>
    <cellStyle name="Normal 13 2 4 5" xfId="2920" xr:uid="{E76FE92F-14CF-4828-9CA4-BD058B2C2C93}"/>
    <cellStyle name="Normal 13 2 4 5 2" xfId="2887" xr:uid="{50112B54-D3E1-46D3-9662-D317686EB0E3}"/>
    <cellStyle name="Normal 13 2 4 6" xfId="2876" xr:uid="{36BB206D-F6FF-4B56-9630-6D34BE9AF93C}"/>
    <cellStyle name="Normal 13 2 5" xfId="1107" xr:uid="{A64839B8-B05E-4220-BB7A-AACE862020B7}"/>
    <cellStyle name="Normal 13 2 5 2" xfId="4415" xr:uid="{D57A7DCF-A682-49D3-A77D-E14A3B65E0CF}"/>
    <cellStyle name="Normal 13 2 5 2 2" xfId="7315" xr:uid="{2772FDB9-C0B7-46C2-9FA9-DF7B747890A6}"/>
    <cellStyle name="Normal 13 2 5 2 2 2" xfId="2875" xr:uid="{24833760-AB48-4103-ABB9-F2D8EE72175F}"/>
    <cellStyle name="Normal 13 2 5 2 2 2 2" xfId="2874" xr:uid="{337415E7-3D52-447A-97F8-AF5A4F34ED47}"/>
    <cellStyle name="Normal 13 2 5 2 2 3" xfId="2873" xr:uid="{672F4C5A-85A0-4386-956E-54BF1389E1EC}"/>
    <cellStyle name="Normal 13 2 5 2 3" xfId="8187" xr:uid="{B9D7E615-7129-4471-BAEB-895C51E0B8DF}"/>
    <cellStyle name="Normal 13 2 5 2 3 2" xfId="8188" xr:uid="{1888972B-6362-43BC-B04F-A1F2572BF516}"/>
    <cellStyle name="Normal 13 2 5 2 3 2 2" xfId="8189" xr:uid="{459E07D0-614E-490B-B8F2-D02C5C2EA4B4}"/>
    <cellStyle name="Normal 13 2 5 2 3 3" xfId="2871" xr:uid="{80C68A14-C819-4CB5-8344-30606AA8CE2A}"/>
    <cellStyle name="Normal 13 2 5 2 4" xfId="2872" xr:uid="{F7074426-59A6-4D40-8BC8-98F2578F93FB}"/>
    <cellStyle name="Normal 13 2 5 2 4 2" xfId="8190" xr:uid="{B6D89C80-E836-4D70-9CAF-791A456D478A}"/>
    <cellStyle name="Normal 13 2 5 2 5" xfId="8191" xr:uid="{E69C7F81-56C1-4D73-9DC9-3BE716A562FB}"/>
    <cellStyle name="Normal 13 2 5 3" xfId="7314" xr:uid="{3506F1F5-5D99-4A1E-8229-1AAA85C22A5C}"/>
    <cellStyle name="Normal 13 2 5 3 2" xfId="4492" xr:uid="{CDCDEFA1-C317-49A8-BA4E-6014005B3722}"/>
    <cellStyle name="Normal 13 2 5 3 2 2" xfId="8192" xr:uid="{54DE06E3-B0B9-4388-946E-DA20978C121B}"/>
    <cellStyle name="Normal 13 2 5 3 2 2 2" xfId="4490" xr:uid="{1CCEB10A-BF9F-4186-963F-46E6E9FB8607}"/>
    <cellStyle name="Normal 13 2 5 3 2 3" xfId="10167" xr:uid="{A8C235FC-8155-4381-B7A2-8C7A4D13BD22}"/>
    <cellStyle name="Normal 13 2 5 3 3" xfId="4489" xr:uid="{B6A8FA84-DBB0-4EE1-AEA1-C46B24A1E3EF}"/>
    <cellStyle name="Normal 13 2 5 3 3 2" xfId="8193" xr:uid="{7F50DD2A-3192-44E7-97C0-F0EDFAD54EC2}"/>
    <cellStyle name="Normal 13 2 5 3 4" xfId="4488" xr:uid="{E6F86645-B017-4DEE-A83D-69522284E43C}"/>
    <cellStyle name="Normal 13 2 5 4" xfId="10168" xr:uid="{5E7AF896-3B2E-426D-B019-16702769C8D4}"/>
    <cellStyle name="Normal 13 2 5 5" xfId="4487" xr:uid="{1ECE8010-2648-427F-ACD2-9EF214C9C206}"/>
    <cellStyle name="Normal 13 2 5 5 2" xfId="8194" xr:uid="{2AF60FF3-ADCB-44D8-9796-D43D993B7FCD}"/>
    <cellStyle name="Normal 13 2 5 6" xfId="4484" xr:uid="{3C783C16-A1B5-4C09-A143-46C8BFFCA2BC}"/>
    <cellStyle name="Normal 13 2 6" xfId="1108" xr:uid="{41B3E8CD-8AA2-4A9B-9867-FD13066CEAE2}"/>
    <cellStyle name="Normal 13 2 6 2" xfId="4417" xr:uid="{087C5E55-DE9A-4935-B4DA-C7E7276ACB50}"/>
    <cellStyle name="Normal 13 2 6 2 2" xfId="7317" xr:uid="{667F81DD-8FD1-4B71-BE29-2F20F61081EF}"/>
    <cellStyle name="Normal 13 2 6 2 2 2" xfId="4483" xr:uid="{6F325ADA-1219-4237-8E4D-6BAA8D273196}"/>
    <cellStyle name="Normal 13 2 6 2 2 2 2" xfId="10169" xr:uid="{CAB613E4-EB61-4B3B-9105-75B21A7F0671}"/>
    <cellStyle name="Normal 13 2 6 2 2 3" xfId="2838" xr:uid="{2308C203-4E01-4EF9-AA15-326F8769C04F}"/>
    <cellStyle name="Normal 13 2 6 2 3" xfId="8195" xr:uid="{3F52582A-1273-45CA-9865-A8739BF9A095}"/>
    <cellStyle name="Normal 13 2 6 2 3 2" xfId="2826" xr:uid="{F8BF37A1-F76E-4F75-AC58-D8835697B0F4}"/>
    <cellStyle name="Normal 13 2 6 2 3 2 2" xfId="4481" xr:uid="{38D8EDE4-05C9-4BD3-8F2A-21D7E6D23733}"/>
    <cellStyle name="Normal 13 2 6 2 3 3" xfId="4482" xr:uid="{AEC26EB8-4483-4774-B82F-0C81D756095E}"/>
    <cellStyle name="Normal 13 2 6 2 4" xfId="8196" xr:uid="{EA49005D-9E87-482F-ADBB-B206592AD6BE}"/>
    <cellStyle name="Normal 13 2 6 2 4 2" xfId="8197" xr:uid="{10B41D26-EFDD-4255-BE5F-642D90616B3A}"/>
    <cellStyle name="Normal 13 2 6 2 5" xfId="4479" xr:uid="{7429FCC9-1FA8-4FBC-A697-A65A00025423}"/>
    <cellStyle name="Normal 13 2 6 3" xfId="7316" xr:uid="{394D5193-E840-468E-9DF9-79AE6CFAE83C}"/>
    <cellStyle name="Normal 13 2 6 3 2" xfId="8198" xr:uid="{B3114B49-00F2-4167-B082-A58B93715E84}"/>
    <cellStyle name="Normal 13 2 6 3 2 2" xfId="8199" xr:uid="{DAF19C1E-976A-41D8-9ED6-78C954BE6BAB}"/>
    <cellStyle name="Normal 13 2 6 3 2 2 2" xfId="4476" xr:uid="{5538C82F-8155-4C49-A3ED-88D6A953BA56}"/>
    <cellStyle name="Normal 13 2 6 3 2 3" xfId="4477" xr:uid="{731AA25C-944F-49CD-98B1-CE399E95632D}"/>
    <cellStyle name="Normal 13 2 6 3 3" xfId="10171" xr:uid="{96EBFB68-F6BF-4F3F-9A8D-E4A667BF2D83}"/>
    <cellStyle name="Normal 13 2 6 3 3 2" xfId="10170" xr:uid="{E715BD86-BD1F-4EC4-8569-F0EB66F07C2B}"/>
    <cellStyle name="Normal 13 2 6 3 4" xfId="4471" xr:uid="{F52C7F6A-1CA0-41BD-AB95-C71FBF50958D}"/>
    <cellStyle name="Normal 13 2 6 4" xfId="4472" xr:uid="{3DE42E00-C294-42CF-8B5D-96005E7ADF7B}"/>
    <cellStyle name="Normal 13 2 6 5" xfId="8200" xr:uid="{F6E82889-C540-495E-B8F0-B4EA33F31F72}"/>
    <cellStyle name="Normal 13 2 6 5 2" xfId="8201" xr:uid="{69FE2B51-A36C-44FE-9842-5D4C8E73F291}"/>
    <cellStyle name="Normal 13 2 6 6" xfId="4470" xr:uid="{CC5BAD02-BC31-4D90-850D-4AB4DF5432C7}"/>
    <cellStyle name="Normal 13 2 7" xfId="1109" xr:uid="{8524FDAC-0A9E-4E01-9CE8-9AA482AC2F8A}"/>
    <cellStyle name="Normal 13 2 7 2" xfId="4419" xr:uid="{B372BF3A-2160-4D2E-841C-78D8DBB1E440}"/>
    <cellStyle name="Normal 13 2 7 2 2" xfId="7319" xr:uid="{65490CDF-8ED0-4ADD-8119-BD7C4FEB82F5}"/>
    <cellStyle name="Normal 13 2 7 2 2 2" xfId="4468" xr:uid="{899C0C0F-14DD-44E9-BD1E-757698DF018B}"/>
    <cellStyle name="Normal 13 2 7 2 2 2 2" xfId="4469" xr:uid="{87D45A70-0C60-4B19-8D2E-14E26E5247D3}"/>
    <cellStyle name="Normal 13 2 7 2 2 3" xfId="8202" xr:uid="{959515F4-D0D6-4106-99E8-06E62C25BADD}"/>
    <cellStyle name="Normal 13 2 7 2 3" xfId="8203" xr:uid="{5186FF96-3CA1-4861-8CC0-6A93EFE024BD}"/>
    <cellStyle name="Normal 13 2 7 2 3 2" xfId="2827" xr:uid="{55C7CF55-E9E1-431A-B009-95E30EF097AE}"/>
    <cellStyle name="Normal 13 2 7 2 3 2 2" xfId="4467" xr:uid="{29BD0FBF-0105-4416-A98E-036DD02D4D1C}"/>
    <cellStyle name="Normal 13 2 7 2 3 3" xfId="10173" xr:uid="{996809B7-B650-4251-80F4-51D502ECD766}"/>
    <cellStyle name="Normal 13 2 7 2 4" xfId="4463" xr:uid="{F71945F7-5064-43B2-8A78-11BEC372937D}"/>
    <cellStyle name="Normal 13 2 7 2 4 2" xfId="10172" xr:uid="{8D4F7B1F-6D3A-4AC0-AC94-CAD6FA460528}"/>
    <cellStyle name="Normal 13 2 7 2 5" xfId="8204" xr:uid="{6D276563-D6E0-4B54-8860-97B8702CA56E}"/>
    <cellStyle name="Normal 13 2 7 3" xfId="7318" xr:uid="{C32212AF-AB59-4806-BCEC-B08CFD39EBA7}"/>
    <cellStyle name="Normal 13 2 7 3 2" xfId="4461" xr:uid="{500E3B71-7AC5-416F-AC30-225122DDBA9B}"/>
    <cellStyle name="Normal 13 2 7 3 2 2" xfId="10175" xr:uid="{F0A3D806-B871-4ED2-9B6A-1DB61689375C}"/>
    <cellStyle name="Normal 13 2 7 3 2 2 2" xfId="4459" xr:uid="{D11769EA-0FFE-4DB3-A2ED-C80C75DE15AD}"/>
    <cellStyle name="Normal 13 2 7 3 2 3" xfId="10174" xr:uid="{47030F17-150E-4C01-9330-343B54E59CC6}"/>
    <cellStyle name="Normal 13 2 7 3 3" xfId="4457" xr:uid="{3529C4C7-2DD4-4113-BCE9-BE5982C9C547}"/>
    <cellStyle name="Normal 13 2 7 3 3 2" xfId="8205" xr:uid="{9EDA368D-B74F-477F-B351-FC9F5F1BFF67}"/>
    <cellStyle name="Normal 13 2 7 3 4" xfId="4455" xr:uid="{14358C2C-D0B5-4180-94FE-A88F909D823C}"/>
    <cellStyle name="Normal 13 2 7 4" xfId="8206" xr:uid="{778FA35E-FD8E-4AFC-BF34-5989B5F2E692}"/>
    <cellStyle name="Normal 13 2 7 5" xfId="4453" xr:uid="{E5E2A51C-C1F2-4114-B7BF-2E7134F0B2BD}"/>
    <cellStyle name="Normal 13 2 7 5 2" xfId="8207" xr:uid="{8C99FB2B-7167-4D56-9220-77F4F3495D0B}"/>
    <cellStyle name="Normal 13 2 7 6" xfId="4452" xr:uid="{F653DCC1-FBF6-4F77-A891-73D65818C874}"/>
    <cellStyle name="Normal 13 2 8" xfId="1110" xr:uid="{7CD08E9E-65D2-41A3-9472-2475514E9BD3}"/>
    <cellStyle name="Normal 13 2 8 2" xfId="4421" xr:uid="{99151991-5F44-41DF-AE90-8BF6BD15D774}"/>
    <cellStyle name="Normal 13 2 8 2 2" xfId="7321" xr:uid="{E598A028-8F02-4C63-A5E7-42B7DDA3BAA4}"/>
    <cellStyle name="Normal 13 2 8 2 2 2" xfId="4450" xr:uid="{DBBEDA37-D29B-41F2-8BAD-0D1DD128F993}"/>
    <cellStyle name="Normal 13 2 8 2 2 2 2" xfId="8208" xr:uid="{117A813C-6563-4FC6-85E8-DFC9BF1D7344}"/>
    <cellStyle name="Normal 13 2 8 2 2 3" xfId="4449" xr:uid="{0E539FF7-E967-4E43-B6CE-C5E1DEFAB8E6}"/>
    <cellStyle name="Normal 13 2 8 2 3" xfId="8209" xr:uid="{98D19A4A-B57E-42D2-8DAD-1BF08D138B8F}"/>
    <cellStyle name="Normal 13 2 8 2 3 2" xfId="4448" xr:uid="{A53BF1CD-D25B-43DD-9D06-08E286E9F585}"/>
    <cellStyle name="Normal 13 2 8 2 3 2 2" xfId="8210" xr:uid="{92B506CC-6B3B-48BD-B33D-50A8638AEEF3}"/>
    <cellStyle name="Normal 13 2 8 2 3 3" xfId="4447" xr:uid="{3F11C36D-597D-41C3-AC6A-5E5E7BA3861D}"/>
    <cellStyle name="Normal 13 2 8 2 4" xfId="8211" xr:uid="{F7DE8809-EF28-4243-A4C1-DD3CF48F44E8}"/>
    <cellStyle name="Normal 13 2 8 2 4 2" xfId="4443" xr:uid="{C36E3BF1-DEA2-4249-B4A8-FA408226A29E}"/>
    <cellStyle name="Normal 13 2 8 2 5" xfId="10178" xr:uid="{0E0750ED-2B63-4760-94B8-A3171FF7A2C1}"/>
    <cellStyle name="Normal 13 2 8 3" xfId="7320" xr:uid="{B50D93FA-1226-4F90-85D9-382905FA2A90}"/>
    <cellStyle name="Normal 13 2 8 3 2" xfId="10177" xr:uid="{39D7F8BC-17BB-4AEE-BF9F-626D2A49F38D}"/>
    <cellStyle name="Normal 13 2 8 3 2 2" xfId="4441" xr:uid="{E89A6F6B-E60B-4964-90D0-121EE10BED95}"/>
    <cellStyle name="Normal 13 2 8 3 2 2 2" xfId="8212" xr:uid="{C90BE072-4104-4FDA-A953-8DB5B86EC0CF}"/>
    <cellStyle name="Normal 13 2 8 3 2 3" xfId="4434" xr:uid="{41498DF0-246D-45C4-87BF-BBCA7BBB8284}"/>
    <cellStyle name="Normal 13 2 8 3 3" xfId="4440" xr:uid="{0ADAAEB2-A28A-41FC-A072-F576BCCFD52A}"/>
    <cellStyle name="Normal 13 2 8 3 3 2" xfId="10176" xr:uid="{8B3AC710-8115-4848-A89B-BA8DA06F8207}"/>
    <cellStyle name="Normal 13 2 8 3 4" xfId="4439" xr:uid="{22EF1919-633B-4B5B-95BA-D39AA5044A3E}"/>
    <cellStyle name="Normal 13 2 8 4" xfId="8213" xr:uid="{B42D7564-81AF-40D1-AEFE-54C3F136927C}"/>
    <cellStyle name="Normal 13 2 8 5" xfId="4438" xr:uid="{509138A9-0329-4E79-A5DE-23780E37A88E}"/>
    <cellStyle name="Normal 13 2 8 5 2" xfId="8214" xr:uid="{03A5D13A-FA82-4B96-9C94-58EA1A5CA050}"/>
    <cellStyle name="Normal 13 2 8 6" xfId="4437" xr:uid="{5A158EFD-38B3-4FFF-B99D-F87AF0AADE9E}"/>
    <cellStyle name="Normal 13 2 9" xfId="4422" xr:uid="{A3D7C908-5F6A-475B-8FA0-98CBE9140ABB}"/>
    <cellStyle name="Normal 13 2 9 2" xfId="8215" xr:uid="{27AFCA2C-1364-4744-B037-06D670AF782E}"/>
    <cellStyle name="Normal 13 20" xfId="1111" xr:uid="{96B9C829-2547-434D-A0EE-DFE2D5514AD1}"/>
    <cellStyle name="Normal 13 20 2" xfId="4436" xr:uid="{8D0DE3B0-83BF-4A54-BFE4-3D890CD67236}"/>
    <cellStyle name="Normal 13 21" xfId="1112" xr:uid="{050DF61C-7E65-4E4E-BC02-8991F11BC3C6}"/>
    <cellStyle name="Normal 13 21 2" xfId="8216" xr:uid="{7969171D-269F-4E57-8F4E-05CB9DC074D8}"/>
    <cellStyle name="Normal 13 22" xfId="1113" xr:uid="{9CC4E551-6467-4DB9-8CD3-0D486F03855D}"/>
    <cellStyle name="Normal 13 22 2" xfId="4435" xr:uid="{7F3AAC9D-D337-494F-BBA0-48E7F73A6878}"/>
    <cellStyle name="Normal 13 23" xfId="1114" xr:uid="{11A5B5AE-5465-46D5-8EF6-42267E75B75F}"/>
    <cellStyle name="Normal 13 24" xfId="1115" xr:uid="{78CC5954-8B08-46C2-B50E-441624A781F8}"/>
    <cellStyle name="Normal 13 25" xfId="1116" xr:uid="{C515553F-EB2F-4A16-959E-FB417A57AF4E}"/>
    <cellStyle name="Normal 13 26" xfId="1117" xr:uid="{481FEABC-A49E-4480-A121-6D4CD8181104}"/>
    <cellStyle name="Normal 13 27" xfId="1118" xr:uid="{734F07DD-9AFA-4851-B781-42B919E16C09}"/>
    <cellStyle name="Normal 13 28" xfId="1119" xr:uid="{571A6B74-71C0-4F96-A328-11DB4EB51DF7}"/>
    <cellStyle name="Normal 13 29" xfId="1120" xr:uid="{82DA7964-FE7C-439D-A2AD-056F0D3B2460}"/>
    <cellStyle name="Normal 13 3" xfId="1121" xr:uid="{EC3093C1-EF51-4B88-9C36-97C267BAF85B}"/>
    <cellStyle name="Normal 13 3 2" xfId="4431" xr:uid="{FCCAB4D7-493E-4621-903A-2BA7508AB503}"/>
    <cellStyle name="Normal 13 3 2 2" xfId="4432" xr:uid="{AD3E5489-9F64-4F54-90BA-72993D4C3F26}"/>
    <cellStyle name="Normal 13 3 2 2 2" xfId="7324" xr:uid="{5F1ABED4-E627-4011-B08B-970253CB32B6}"/>
    <cellStyle name="Normal 13 3 2 2 2 2" xfId="4429" xr:uid="{207BF845-1C90-454F-82DC-B79026E3574F}"/>
    <cellStyle name="Normal 13 3 2 2 2 2 2" xfId="8219" xr:uid="{AA882FE4-BA62-4B27-93CB-A040FACB6C9D}"/>
    <cellStyle name="Normal 13 3 2 2 2 3" xfId="4427" xr:uid="{AD077D72-B4A2-487C-95B7-C4F5C3F4B680}"/>
    <cellStyle name="Normal 13 3 2 2 2 4" xfId="8218" xr:uid="{55A37B31-CB80-4B89-9D66-4D1EA37F7AC2}"/>
    <cellStyle name="Normal 13 3 2 2 3" xfId="4428" xr:uid="{02A81ADA-99F5-4BBE-901C-EDDE4AF2511F}"/>
    <cellStyle name="Normal 13 3 2 2 3 2" xfId="10181" xr:uid="{B21DF355-5933-43C1-9C3A-FEACD401A8B9}"/>
    <cellStyle name="Normal 13 3 2 2 3 2 2" xfId="10180" xr:uid="{5CCE8E67-F256-4899-BDCD-F35157CE19EC}"/>
    <cellStyle name="Normal 13 3 2 2 3 3" xfId="4425" xr:uid="{6D5E2AB9-DA4F-41F5-94BF-DB37DB1F0998}"/>
    <cellStyle name="Normal 13 3 2 2 4" xfId="4426" xr:uid="{679391AE-9BD4-4B65-88FA-69C9E6BBA7D1}"/>
    <cellStyle name="Normal 13 3 2 2 4 2" xfId="8220" xr:uid="{BE968737-7EB7-49C3-87DD-37F7402F69B6}"/>
    <cellStyle name="Normal 13 3 2 2 5" xfId="10182" xr:uid="{E2E3CE20-AA22-4323-8DCE-4E6823DA392C}"/>
    <cellStyle name="Normal 13 3 2 2 6" xfId="8217" xr:uid="{A97EDB73-4E4D-41B2-BF61-20599455BFA7}"/>
    <cellStyle name="Normal 13 3 2 3" xfId="7323" xr:uid="{76F1A3DF-ACCB-48C6-B81A-6DD5228EC610}"/>
    <cellStyle name="Normal 13 3 2 3 2" xfId="4424" xr:uid="{505CD11D-96A8-463D-B216-B078C50D1F7B}"/>
    <cellStyle name="Normal 13 3 2 3 2 2" xfId="10179" xr:uid="{13F546F0-B3B2-4ED5-8202-F8DA1FE86D55}"/>
    <cellStyle name="Normal 13 3 2 3 3" xfId="8221" xr:uid="{4C46DE1F-6BEE-471C-A028-99A2B983BC30}"/>
    <cellStyle name="Normal 13 3 2 3 4" xfId="4423" xr:uid="{B7FB7051-CD50-4CD0-AA55-63F91F3BE4CA}"/>
    <cellStyle name="Normal 13 3 2 4" xfId="4418" xr:uid="{ED52E826-586A-4E8F-9998-D2AB61B08072}"/>
    <cellStyle name="Normal 13 3 2 4 2" xfId="4420" xr:uid="{6C411D03-225D-4FDE-9B34-F090CE6AC52F}"/>
    <cellStyle name="Normal 13 3 2 4 2 2" xfId="8222" xr:uid="{0B5CF8EC-1E28-4725-87D1-9357F69B8FB6}"/>
    <cellStyle name="Normal 13 3 2 4 3" xfId="10184" xr:uid="{97B2CFC0-8164-4249-9C1C-A1B75DA60707}"/>
    <cellStyle name="Normal 13 3 2 5" xfId="4416" xr:uid="{5373B1E9-70F0-4464-9F3C-606059D9E5FF}"/>
    <cellStyle name="Normal 13 3 2 5 2" xfId="10183" xr:uid="{DBBDB2AA-3950-4979-89CD-AB2A9D6796EC}"/>
    <cellStyle name="Normal 13 3 2 6" xfId="4414" xr:uid="{87CCCA36-69DD-47E0-863C-D8089252A84B}"/>
    <cellStyle name="Normal 13 3 2 7" xfId="4430" xr:uid="{BFC1DB06-495F-4E63-B46C-72385F3229D0}"/>
    <cellStyle name="Normal 13 3 3" xfId="4433" xr:uid="{32F4AA32-60C2-4C03-8886-1EE7A667F47A}"/>
    <cellStyle name="Normal 13 3 4" xfId="7322" xr:uid="{2970CB91-5D34-41A3-96BE-D4195BE26033}"/>
    <cellStyle name="Normal 13 3 4 2" xfId="4412" xr:uid="{9F5FBFEC-3A4E-4054-960A-A56702444BE6}"/>
    <cellStyle name="Normal 13 3 5" xfId="8223" xr:uid="{F176445B-C13E-41A8-AE98-CFEB3F105F93}"/>
    <cellStyle name="Normal 13 30" xfId="1122" xr:uid="{A1A2BDC9-B5D6-4013-9A38-56622A2591E9}"/>
    <cellStyle name="Normal 13 31" xfId="1123" xr:uid="{03607B74-713E-4D32-A69F-8D5027346545}"/>
    <cellStyle name="Normal 13 32" xfId="1124" xr:uid="{860DEE35-3257-4DB5-9910-82A2A606BECD}"/>
    <cellStyle name="Normal 13 33" xfId="1125" xr:uid="{58D80CB5-5649-4727-BD3E-46071FE80EF8}"/>
    <cellStyle name="Normal 13 34" xfId="1126" xr:uid="{DAA6A6AB-7787-4C53-B9BA-1042A2280F29}"/>
    <cellStyle name="Normal 13 35" xfId="1127" xr:uid="{3250C433-1210-4EC2-951A-76E8CBA45343}"/>
    <cellStyle name="Normal 13 36" xfId="1128" xr:uid="{5955ADA1-33C8-4B1C-B547-37BA2B13CF40}"/>
    <cellStyle name="Normal 13 37" xfId="1129" xr:uid="{CA4FC568-4495-48DA-8996-B072A4FF4BB0}"/>
    <cellStyle name="Normal 13 38" xfId="1130" xr:uid="{68F4C46B-53C6-4F92-8BA9-636EA6EBBDBD}"/>
    <cellStyle name="Normal 13 39" xfId="4442" xr:uid="{11E0E498-273B-4399-9311-D8C707C19884}"/>
    <cellStyle name="Normal 13 39 2" xfId="7325" xr:uid="{1572ED5C-E2CA-4C5E-8370-DADC3AE5BAAD}"/>
    <cellStyle name="Normal 13 39 2 2" xfId="10185" xr:uid="{FA957319-8D1D-4A8A-BBD4-9496C7CDC920}"/>
    <cellStyle name="Normal 13 39 2 2 2" xfId="4407" xr:uid="{E6111599-3999-4F4E-9210-D07975B537F1}"/>
    <cellStyle name="Normal 13 39 2 3" xfId="8224" xr:uid="{F269089B-DE87-4A26-A9EE-2C0D6C84D546}"/>
    <cellStyle name="Normal 13 39 2 4" xfId="4408" xr:uid="{8F0DEC63-2398-4012-B9E6-2F555823B727}"/>
    <cellStyle name="Normal 13 39 3" xfId="4405" xr:uid="{CE9847D3-EBB3-4E4D-B73E-2E03B10566B2}"/>
    <cellStyle name="Normal 13 39 3 2" xfId="8225" xr:uid="{F88D9959-1DB5-4929-80F6-79DB3AF7F5BE}"/>
    <cellStyle name="Normal 13 39 3 2 2" xfId="4403" xr:uid="{081EF858-8FD5-4EBE-98D0-B16A09B5D921}"/>
    <cellStyle name="Normal 13 39 3 3" xfId="10187" xr:uid="{E8BDBC2E-DDBA-4882-AB85-6DEEEB9ACCB5}"/>
    <cellStyle name="Normal 13 39 4" xfId="4401" xr:uid="{4663E95F-93DD-4D8D-AF11-3B470944DD9F}"/>
    <cellStyle name="Normal 13 39 4 2" xfId="10186" xr:uid="{3D0986D0-8E81-4235-9827-F80D2C82AB65}"/>
    <cellStyle name="Normal 13 39 5" xfId="4399" xr:uid="{527FA0FD-9C18-44E0-9D42-B552CC97F425}"/>
    <cellStyle name="Normal 13 39 6" xfId="2822" xr:uid="{6FF11B09-3D78-4783-930F-81BD252F4C46}"/>
    <cellStyle name="Normal 13 4" xfId="1131" xr:uid="{68672D84-2B35-49CF-8C3B-5A2EBF28C582}"/>
    <cellStyle name="Normal 13 4 2" xfId="4444" xr:uid="{76935389-513A-4C0A-B027-78FA3A007A5F}"/>
    <cellStyle name="Normal 13 4 2 2" xfId="4445" xr:uid="{C0590574-1F0F-40D4-9447-D1C3FBBC1E87}"/>
    <cellStyle name="Normal 13 4 2 2 2" xfId="7328" xr:uid="{0C64D505-622E-4E0F-BB54-D8BC9979FDCD}"/>
    <cellStyle name="Normal 13 4 2 2 2 2" xfId="2824" xr:uid="{F5610B09-4499-4F5C-8445-675EA0C23DB4}"/>
    <cellStyle name="Normal 13 4 2 2 2 2 2" xfId="8227" xr:uid="{CB9D5C86-A753-4C10-AC82-DF6C151B4D71}"/>
    <cellStyle name="Normal 13 4 2 2 2 3" xfId="4396" xr:uid="{32C2A57B-BA6C-4613-93D8-27C5F9A39DF4}"/>
    <cellStyle name="Normal 13 4 2 2 2 4" xfId="2823" xr:uid="{CF2DB734-7D32-4BBD-9605-03FD967CE1C6}"/>
    <cellStyle name="Normal 13 4 2 2 3" xfId="10189" xr:uid="{87F22225-77DE-471A-A0A3-34C237714497}"/>
    <cellStyle name="Normal 13 4 2 2 3 2" xfId="2821" xr:uid="{79C41903-4FFE-4D0B-ADC5-940FE5CF2805}"/>
    <cellStyle name="Normal 13 4 2 2 3 2 2" xfId="4394" xr:uid="{AE3E9AD0-7903-4EFB-B597-4DE19103174B}"/>
    <cellStyle name="Normal 13 4 2 2 3 3" xfId="10188" xr:uid="{3FF1210F-14D3-4D0F-96F6-E78E660FCE36}"/>
    <cellStyle name="Normal 13 4 2 2 4" xfId="4393" xr:uid="{A7E8928D-7709-492B-B2FB-99A3C1A05779}"/>
    <cellStyle name="Normal 13 4 2 2 4 2" xfId="8228" xr:uid="{714FDD7B-DB36-4DD4-8B48-155915B8AC88}"/>
    <cellStyle name="Normal 13 4 2 2 5" xfId="4392" xr:uid="{882B9641-BFD7-4806-91C9-F9A22982F7C9}"/>
    <cellStyle name="Normal 13 4 2 2 6" xfId="4398" xr:uid="{81C7AED6-DD1C-476F-A909-2AB01E3BD902}"/>
    <cellStyle name="Normal 13 4 2 3" xfId="7327" xr:uid="{A7E8A244-5E72-40C3-AE70-0BF144AADC04}"/>
    <cellStyle name="Normal 13 4 2 3 2" xfId="4391" xr:uid="{CA287769-2E44-4619-B889-E64995C48039}"/>
    <cellStyle name="Normal 13 4 2 3 2 2" xfId="10191" xr:uid="{9A5D745D-3E4F-4D3B-9055-10355C719148}"/>
    <cellStyle name="Normal 13 4 2 3 3" xfId="4390" xr:uid="{2D15F4D5-F9D4-403D-8765-4855BFC57734}"/>
    <cellStyle name="Normal 13 4 2 3 4" xfId="8229" xr:uid="{0AA3B4E5-5E20-4F0E-979E-475B9CE7487B}"/>
    <cellStyle name="Normal 13 4 2 4" xfId="10190" xr:uid="{CF1C3CC5-2F3E-42CA-BF62-32F86A0555B4}"/>
    <cellStyle name="Normal 13 4 2 4 2" xfId="4388" xr:uid="{43E423A6-3C55-4C5B-A70E-624BE852A5AF}"/>
    <cellStyle name="Normal 13 4 2 4 2 2" xfId="4389" xr:uid="{BEF2B6D1-9E4A-4342-AC7D-0C6B3AF75232}"/>
    <cellStyle name="Normal 13 4 2 4 3" xfId="8230" xr:uid="{F09907F4-9709-4296-8BC4-E17CBF266CE5}"/>
    <cellStyle name="Normal 13 4 2 5" xfId="8231" xr:uid="{22B2994A-8B3D-495A-B4F8-C9B3CDCF89CC}"/>
    <cellStyle name="Normal 13 4 2 5 2" xfId="4387" xr:uid="{E23A35DB-BF39-4C10-89A2-2EE695BD1462}"/>
    <cellStyle name="Normal 13 4 2 6" xfId="8232" xr:uid="{257A8930-5720-4AA7-8A9B-433B33EDFE54}"/>
    <cellStyle name="Normal 13 4 2 7" xfId="8226" xr:uid="{6FBD59A9-E085-4E4E-83C8-81E01494EF2D}"/>
    <cellStyle name="Normal 13 4 3" xfId="4446" xr:uid="{8D79846C-BE51-4855-BE93-2D8BA368570F}"/>
    <cellStyle name="Normal 13 4 3 2" xfId="7329" xr:uid="{256671CA-823C-45AB-B4BC-04BF544B48A0}"/>
    <cellStyle name="Normal 13 4 3 2 2" xfId="4385" xr:uid="{9826D3B0-A52A-420D-89DA-2CD057C90574}"/>
    <cellStyle name="Normal 13 4 3 2 2 2" xfId="8233" xr:uid="{8BA51F1F-D85B-49C9-BCAE-DF4704974727}"/>
    <cellStyle name="Normal 13 4 3 2 3" xfId="4384" xr:uid="{64319812-6171-4153-B3DE-3810B769E486}"/>
    <cellStyle name="Normal 13 4 3 2 4" xfId="10192" xr:uid="{3031F312-369F-44BC-8DC7-DB8B2B4A9322}"/>
    <cellStyle name="Normal 13 4 3 3" xfId="2820" xr:uid="{586AB23E-82A0-42D1-B5CD-7C24E5AE1F32}"/>
    <cellStyle name="Normal 13 4 3 3 2" xfId="10193" xr:uid="{34E29CA1-353F-4B15-99FD-CBBFEF289138}"/>
    <cellStyle name="Normal 13 4 3 3 2 2" xfId="4383" xr:uid="{25CA2CC3-1D00-43EC-A1D8-867926E1176E}"/>
    <cellStyle name="Normal 13 4 3 3 3" xfId="2787" xr:uid="{4A690615-EC2C-4B56-844B-B22EF837444D}"/>
    <cellStyle name="Normal 13 4 3 4" xfId="8234" xr:uid="{FC35B439-6AAA-4A1F-9F82-370C58B6B779}"/>
    <cellStyle name="Normal 13 4 3 4 2" xfId="4382" xr:uid="{124FF541-82E2-4427-ABAD-E555DF276B1C}"/>
    <cellStyle name="Normal 13 4 3 5" xfId="2776" xr:uid="{85EFD3A4-F80D-4658-AF63-8410EBF5A921}"/>
    <cellStyle name="Normal 13 4 3 6" xfId="4386" xr:uid="{491C12F9-AA17-4F35-A689-25684F0E1806}"/>
    <cellStyle name="Normal 13 4 4" xfId="7326" xr:uid="{DAEE5EFA-F7F4-4A9B-9142-06D2D1DCAA3F}"/>
    <cellStyle name="Normal 13 4 4 2" xfId="4378" xr:uid="{7FEAF17E-C1D8-4B3F-AE71-B0B567E01816}"/>
    <cellStyle name="Normal 13 4 4 2 2" xfId="2775" xr:uid="{19D74FF5-5C7F-4667-971F-07C418B0BA3A}"/>
    <cellStyle name="Normal 13 4 4 2 2 2" xfId="8236" xr:uid="{AA3A485A-62DB-40C7-841A-2271FF20F26B}"/>
    <cellStyle name="Normal 13 4 4 2 3" xfId="4376" xr:uid="{2725AECB-DA7B-4F05-9D0B-46102546A676}"/>
    <cellStyle name="Normal 13 4 4 3" xfId="2773" xr:uid="{E4AFF70D-CDF5-40B5-8C71-9F69D413DDF9}"/>
    <cellStyle name="Normal 13 4 4 3 2" xfId="2774" xr:uid="{B3B5DA6C-70D3-448B-A624-42D25925329B}"/>
    <cellStyle name="Normal 13 4 4 4" xfId="8237" xr:uid="{60DA702C-3355-4A8F-83E6-6626381AAF54}"/>
    <cellStyle name="Normal 13 4 4 5" xfId="8235" xr:uid="{236A5A44-CC8F-4F71-8F4E-C55E19F6D302}"/>
    <cellStyle name="Normal 13 4 5" xfId="4375" xr:uid="{213D8367-1511-4EB7-9506-FF695C542A04}"/>
    <cellStyle name="Normal 13 4 6" xfId="2772" xr:uid="{88F51FF2-9259-4825-9603-7406E20D2DA9}"/>
    <cellStyle name="Normal 13 4 6 2" xfId="8238" xr:uid="{326D6436-CE95-4F24-B5C8-AA2D54908FBB}"/>
    <cellStyle name="Normal 13 4 7" xfId="4372" xr:uid="{0C44466C-A944-4091-9214-6DE652236014}"/>
    <cellStyle name="Normal 13 4 8" xfId="2825" xr:uid="{A27286BE-4F70-437F-8CEF-41B6AF2B02E7}"/>
    <cellStyle name="Normal 13 40" xfId="6815" xr:uid="{31BF19C7-55BC-413C-9C7D-4AD52D466B0F}"/>
    <cellStyle name="Normal 13 40 2" xfId="2771" xr:uid="{71A05995-ED0A-4B84-8216-9AB4691A89A4}"/>
    <cellStyle name="Normal 13 40 2 2" xfId="8239" xr:uid="{9563775F-993B-4407-B84F-7BE5C31F92A1}"/>
    <cellStyle name="Normal 13 40 2 2 2" xfId="4373" xr:uid="{B4C43E58-9F18-42C4-A153-B01CD4CEF401}"/>
    <cellStyle name="Normal 13 40 2 3" xfId="2770" xr:uid="{F496A9D6-EF63-481B-B090-7D64DEA21CF1}"/>
    <cellStyle name="Normal 13 40 3" xfId="8240" xr:uid="{245268EE-D6E3-408D-AA63-B6ED590A544A}"/>
    <cellStyle name="Normal 13 40 3 2" xfId="9979" xr:uid="{A9BA00E7-A785-4926-B91E-442DAE52B8CC}"/>
    <cellStyle name="Normal 13 40 4" xfId="4369" xr:uid="{6213249C-B9CE-4651-A14E-B3239E8439C1}"/>
    <cellStyle name="Normal 13 40 5" xfId="2769" xr:uid="{5184ECAE-D362-4D92-A31C-24701CCC376A}"/>
    <cellStyle name="Normal 13 41" xfId="2768" xr:uid="{85E71473-F3D5-4743-81D0-8FB7E6B26BEA}"/>
    <cellStyle name="Normal 13 41 2" xfId="4370" xr:uid="{FA6CF1D1-3798-4C7C-AF90-3EAF5EBE7114}"/>
    <cellStyle name="Normal 13 5" xfId="1132" xr:uid="{66AD3039-4DD3-40EC-A97D-D6915A14275F}"/>
    <cellStyle name="Normal 13 5 2" xfId="8241" xr:uid="{368F842B-9251-4B97-88AD-4810BD9334E8}"/>
    <cellStyle name="Normal 13 6" xfId="1133" xr:uid="{C4517817-E2BD-4953-8668-0581A1A8DE05}"/>
    <cellStyle name="Normal 13 6 2" xfId="8242" xr:uid="{8C39D2C7-10A8-48E1-9867-F9BFDA55DAB0}"/>
    <cellStyle name="Normal 13 7" xfId="1134" xr:uid="{32E51B8C-712C-4582-A6A6-CF0916E81257}"/>
    <cellStyle name="Normal 13 7 2" xfId="4368" xr:uid="{3F3C3F67-E6BE-4432-9E9C-19379C62EEA8}"/>
    <cellStyle name="Normal 13 8" xfId="1135" xr:uid="{3A866FAE-6B37-4433-9841-D6FD6B224175}"/>
    <cellStyle name="Normal 13 8 2" xfId="8243" xr:uid="{047EC99B-6287-4CBA-9F7A-06A0E2AC31F0}"/>
    <cellStyle name="Normal 13 9" xfId="1136" xr:uid="{116B640F-E9D6-4D90-BC4E-4340825E7D55}"/>
    <cellStyle name="Normal 13 9 2" xfId="4451" xr:uid="{1190A382-82FD-4BDB-A308-A1BA85530599}"/>
    <cellStyle name="Normal 13 9 2 2" xfId="7331" xr:uid="{642A138F-BD63-4BE7-998E-A9281C832879}"/>
    <cellStyle name="Normal 13 9 2 2 2" xfId="8245" xr:uid="{348A6769-9886-4B8C-BCED-CF4355C29E18}"/>
    <cellStyle name="Normal 13 9 2 2 2 2" xfId="4365" xr:uid="{AAC970CD-CAB2-4588-9A08-CFC564CED104}"/>
    <cellStyle name="Normal 13 9 2 2 3" xfId="8246" xr:uid="{F1D7A857-24A8-4EB0-94B4-F31DE8956F50}"/>
    <cellStyle name="Normal 13 9 2 2 4" xfId="4366" xr:uid="{2CA25050-7869-4348-824F-5B3FA6ED9E15}"/>
    <cellStyle name="Normal 13 9 2 3" xfId="4353" xr:uid="{F887CC8D-92DF-4DC4-B341-32759BF8B97A}"/>
    <cellStyle name="Normal 13 9 2 3 2" xfId="2747" xr:uid="{5FBF1F06-400E-4EB4-8DD0-95362D6E1BCA}"/>
    <cellStyle name="Normal 13 9 2 3 2 2" xfId="10194" xr:uid="{5F696958-70F0-45EA-90AF-79CBB0694FDB}"/>
    <cellStyle name="Normal 13 9 2 3 3" xfId="2135" xr:uid="{B3ECEF2F-419F-42DD-905D-900065BFB28B}"/>
    <cellStyle name="Normal 13 9 2 4" xfId="2741" xr:uid="{70B765FC-077C-4026-B4C9-7ABD3B68B750}"/>
    <cellStyle name="Normal 13 9 2 4 2" xfId="4352" xr:uid="{4323ED24-3E6F-486F-ACDD-B59C0ACD6488}"/>
    <cellStyle name="Normal 13 9 2 5" xfId="2744" xr:uid="{9A5E5EA3-E898-44E8-8EC0-D077D2AE3D03}"/>
    <cellStyle name="Normal 13 9 2 6" xfId="8244" xr:uid="{1BACF7ED-9747-4E36-A3E1-62BD0AA7DF50}"/>
    <cellStyle name="Normal 13 9 3" xfId="7330" xr:uid="{847D379A-A277-444D-8FF4-C42200FC02EB}"/>
    <cellStyle name="Normal 13 9 3 2" xfId="10195" xr:uid="{0A7217AA-A9DF-4597-88BF-080F03A5CC38}"/>
    <cellStyle name="Normal 13 9 3 2 2" xfId="4312" xr:uid="{DE178E59-0FD3-4A75-AD90-7048424CAAC7}"/>
    <cellStyle name="Normal 13 9 3 2 2 2" xfId="2731" xr:uid="{65244533-C233-4814-A0EE-13FDA1E9E75C}"/>
    <cellStyle name="Normal 13 9 3 2 3" xfId="4325" xr:uid="{FC797375-FD2E-4916-AF2D-AD7A21B17CCD}"/>
    <cellStyle name="Normal 13 9 3 3" xfId="8248" xr:uid="{9AE11AD3-19D7-4477-96AF-890C3092F96B}"/>
    <cellStyle name="Normal 13 9 3 3 2" xfId="4314" xr:uid="{49269367-CB77-4E45-8A28-74A314C37210}"/>
    <cellStyle name="Normal 13 9 3 4" xfId="8249" xr:uid="{8B8B4F48-09EA-46A4-ABE6-85F5556A9DB0}"/>
    <cellStyle name="Normal 13 9 3 5" xfId="8247" xr:uid="{66C02863-0B42-42CB-8457-7B9BD93901BC}"/>
    <cellStyle name="Normal 13 9 4" xfId="4313" xr:uid="{927701AF-6E0E-41BD-BD7D-446CD07F5247}"/>
    <cellStyle name="Normal 13 9 5" xfId="2738" xr:uid="{B3D3877C-1C44-49A6-900B-AB4EB7FE4511}"/>
    <cellStyle name="Normal 13 9 5 2" xfId="8250" xr:uid="{B7D50BE6-382F-4A72-8B6A-476E60992E07}"/>
    <cellStyle name="Normal 13 9 6" xfId="8251" xr:uid="{F0609544-2015-48E3-9A58-7455822C1205}"/>
    <cellStyle name="Normal 13 9 7" xfId="4367" xr:uid="{5486CAF8-E127-4F13-A6B2-CD2812DBF49B}"/>
    <cellStyle name="Normal 14" xfId="1137" xr:uid="{3327BD22-4148-4198-9A11-F366115E6DCF}"/>
    <cellStyle name="Normal 14 10" xfId="1138" xr:uid="{289C54FD-FF96-45F0-B229-3B6814E7E0D7}"/>
    <cellStyle name="Normal 14 10 2" xfId="4454" xr:uid="{2FDC1A9B-4D8D-4068-A65B-1CAC8F49D16A}"/>
    <cellStyle name="Normal 14 10 2 2" xfId="7333" xr:uid="{B000B485-21DD-40E1-8212-819A97AF042E}"/>
    <cellStyle name="Normal 14 10 2 2 2" xfId="8252" xr:uid="{6569178E-35E5-4A9A-9D96-31227BF3E2AF}"/>
    <cellStyle name="Normal 14 10 2 2 2 2" xfId="4310" xr:uid="{4C520501-D8A2-4A49-BF90-CC18FBC52A49}"/>
    <cellStyle name="Normal 14 10 2 2 3" xfId="2706" xr:uid="{875523D1-5BCC-41AF-884C-53B091DA6450}"/>
    <cellStyle name="Normal 14 10 2 2 4" xfId="2717" xr:uid="{B8D788A5-C243-4C4A-B4AB-2C4A5F43E108}"/>
    <cellStyle name="Normal 14 10 2 3" xfId="8253" xr:uid="{73789A5F-4279-476D-A367-38805C7967BD}"/>
    <cellStyle name="Normal 14 10 2 3 2" xfId="4309" xr:uid="{BE587BC3-35EF-45B6-8594-3512F95F36FE}"/>
    <cellStyle name="Normal 14 10 2 3 2 2" xfId="2704" xr:uid="{D8A19004-E46C-4730-AB59-21846289F4C9}"/>
    <cellStyle name="Normal 14 10 2 3 3" xfId="2705" xr:uid="{FB83C343-EE05-4E6B-AD5E-B7D7760906D7}"/>
    <cellStyle name="Normal 14 10 2 4" xfId="8254" xr:uid="{AEF02451-53C0-4FF6-A5FC-117696627C43}"/>
    <cellStyle name="Normal 14 10 2 4 2" xfId="8255" xr:uid="{85D852AE-1B8B-45FB-ABD4-987DA3E125A7}"/>
    <cellStyle name="Normal 14 10 2 5" xfId="4263" xr:uid="{5BE50655-0CFE-43B8-8420-60EF1810502F}"/>
    <cellStyle name="Normal 14 10 2 6" xfId="4311" xr:uid="{42D533F1-C9AF-415F-9D3C-655DC2E41F95}"/>
    <cellStyle name="Normal 14 10 3" xfId="7332" xr:uid="{32B29357-B685-4804-A95D-774F490AE1F4}"/>
    <cellStyle name="Normal 14 10 3 2" xfId="4308" xr:uid="{018FCAC8-4768-4126-9495-5687073B198C}"/>
    <cellStyle name="Normal 14 10 3 2 2" xfId="8256" xr:uid="{3BDDF9A5-B109-4010-8124-99D3C751987C}"/>
    <cellStyle name="Normal 14 10 3 2 2 2" xfId="4307" xr:uid="{B97F4CF0-9BE7-4D6B-B0C6-0116F7C56AEC}"/>
    <cellStyle name="Normal 14 10 3 2 3" xfId="8257" xr:uid="{2DD19201-5ACA-4CD8-B0E8-0A7E83A25EC1}"/>
    <cellStyle name="Normal 14 10 3 3" xfId="4264" xr:uid="{F97046A6-A7CD-424D-8E9E-B393C986217B}"/>
    <cellStyle name="Normal 14 10 3 3 2" xfId="4275" xr:uid="{51CB2FA6-EBE8-427E-9397-0178093D7DF7}"/>
    <cellStyle name="Normal 14 10 3 4" xfId="8258" xr:uid="{8F890B80-1A9C-4E9F-A3DF-0588D9093ADC}"/>
    <cellStyle name="Normal 14 10 3 5" xfId="2702" xr:uid="{3826335F-4FB1-440C-82E0-843BEBE3513C}"/>
    <cellStyle name="Normal 14 10 4" xfId="8259" xr:uid="{976815BE-C53A-44AA-B61D-88F0F0077524}"/>
    <cellStyle name="Normal 14 10 5" xfId="8260" xr:uid="{9DABACE5-0F49-4D23-9615-CBF990C52919}"/>
    <cellStyle name="Normal 14 10 5 2" xfId="4262" xr:uid="{ADA46D63-0797-4BB0-B87A-20B4021E440D}"/>
    <cellStyle name="Normal 14 10 6" xfId="8261" xr:uid="{0D5D86B6-D3E8-4F81-B2FB-73FE51D02DD3}"/>
    <cellStyle name="Normal 14 10 7" xfId="2703" xr:uid="{B6AED724-6D12-480F-A262-4B9AD7CE5E43}"/>
    <cellStyle name="Normal 14 11" xfId="1139" xr:uid="{1DEDA9EC-4087-462F-B2AA-DA46C01FAE02}"/>
    <cellStyle name="Normal 14 11 2" xfId="4456" xr:uid="{1B02A4EC-754C-49D9-880F-1BE7F14F5252}"/>
    <cellStyle name="Normal 14 11 2 2" xfId="7335" xr:uid="{1285B773-C767-4898-9AB5-C7570F7E7B41}"/>
    <cellStyle name="Normal 14 11 2 2 2" xfId="10196" xr:uid="{D59BE28B-B5E3-49CF-8E82-B4A7DEB4EEC2}"/>
    <cellStyle name="Normal 14 11 2 2 2 2" xfId="8264" xr:uid="{14029CA4-45E7-4BCA-B595-6FDB966452CC}"/>
    <cellStyle name="Normal 14 11 2 2 3" xfId="4260" xr:uid="{EC079537-A84B-4383-ACE2-388E587D7FDF}"/>
    <cellStyle name="Normal 14 11 2 2 4" xfId="4261" xr:uid="{C841D82B-531B-455B-A70C-60BF9E99CAD5}"/>
    <cellStyle name="Normal 14 11 2 3" xfId="10197" xr:uid="{D8312EB1-3D7F-4250-AA77-5B002F7100D3}"/>
    <cellStyle name="Normal 14 11 2 3 2" xfId="4259" xr:uid="{37BAA493-93D9-4744-99DA-740D5BCB7042}"/>
    <cellStyle name="Normal 14 11 2 3 2 2" xfId="8265" xr:uid="{2E81BAB3-2C69-4C9D-833C-C3034E3B12BE}"/>
    <cellStyle name="Normal 14 11 2 3 3" xfId="4258" xr:uid="{590C61B1-4176-427E-A060-03C1AFA6DA35}"/>
    <cellStyle name="Normal 14 11 2 4" xfId="8266" xr:uid="{5422B0B5-0F70-44FE-AAD9-8E6BBD1D0806}"/>
    <cellStyle name="Normal 14 11 2 4 2" xfId="8267" xr:uid="{B439F363-0244-4848-B0A9-FEE9CC362F07}"/>
    <cellStyle name="Normal 14 11 2 5" xfId="4257" xr:uid="{C3DED739-08B7-4397-A26C-7B670913CC18}"/>
    <cellStyle name="Normal 14 11 2 6" xfId="8263" xr:uid="{894C8A78-1600-4F22-8D16-2931CA5B9196}"/>
    <cellStyle name="Normal 14 11 3" xfId="7334" xr:uid="{AEE4B950-C9F2-4398-B83A-A41122DA8D93}"/>
    <cellStyle name="Normal 14 11 3 2" xfId="10198" xr:uid="{772207A0-258C-42E7-B813-3072799DE698}"/>
    <cellStyle name="Normal 14 11 3 2 2" xfId="4221" xr:uid="{8F6AD735-B47D-464C-B104-B78661C5FE8E}"/>
    <cellStyle name="Normal 14 11 3 2 2 2" xfId="4256" xr:uid="{0F536DF5-52CB-4EAF-AAC9-1FD74C8DB345}"/>
    <cellStyle name="Normal 14 11 3 2 3" xfId="8268" xr:uid="{29F6D4D6-1EFD-460E-9316-928FAAC5DF1E}"/>
    <cellStyle name="Normal 14 11 3 3" xfId="8269" xr:uid="{BB629420-1A3E-476C-8F66-0B9B2B75518D}"/>
    <cellStyle name="Normal 14 11 3 3 2" xfId="10200" xr:uid="{5BBA0828-418C-4EE8-A1AE-4A72410777FA}"/>
    <cellStyle name="Normal 14 11 3 4" xfId="2701" xr:uid="{97C3B7EC-C396-4365-A56E-2EF7A3FD3D22}"/>
    <cellStyle name="Normal 14 11 3 5" xfId="10199" xr:uid="{FD7B1120-543D-490F-B73B-721C9A460395}"/>
    <cellStyle name="Normal 14 11 4" xfId="4209" xr:uid="{D6220D51-3760-463A-83AA-8E415E96C39E}"/>
    <cellStyle name="Normal 14 11 5" xfId="8270" xr:uid="{E2CFB4BE-563B-4DFA-A921-8EB01C90B9D9}"/>
    <cellStyle name="Normal 14 11 5 2" xfId="10201" xr:uid="{C549D89E-FE4A-4444-83E8-24B09A91C2F5}"/>
    <cellStyle name="Normal 14 11 6" xfId="4207" xr:uid="{C7494FC5-46DB-42D1-AC2E-E97DAF579EDF}"/>
    <cellStyle name="Normal 14 11 7" xfId="8262" xr:uid="{BF5E042D-73E2-423F-BE08-9C3956A7771B}"/>
    <cellStyle name="Normal 14 12" xfId="1140" xr:uid="{921A6A1D-C63D-4F91-B864-0F3A9015AB4D}"/>
    <cellStyle name="Normal 14 12 2" xfId="4458" xr:uid="{A370084F-F056-430E-A162-D3D3D5FEF096}"/>
    <cellStyle name="Normal 14 12 2 2" xfId="7337" xr:uid="{4A8519DE-9D3A-4C25-98DE-7DB8BAC31CC9}"/>
    <cellStyle name="Normal 14 12 2 2 2" xfId="8273" xr:uid="{84A93F8D-C993-4623-9480-1724C2E5CF7D}"/>
    <cellStyle name="Normal 14 12 2 2 2 2" xfId="2700" xr:uid="{1EDED5AB-EEC5-47D2-8E80-21FB89883EF9}"/>
    <cellStyle name="Normal 14 12 2 2 3" xfId="4206" xr:uid="{1560A6D9-9F25-4431-8666-C89EDE262EAB}"/>
    <cellStyle name="Normal 14 12 2 2 4" xfId="8272" xr:uid="{7AC2C0F3-341D-4C0A-8E9D-C2FA671ADB7B}"/>
    <cellStyle name="Normal 14 12 2 3" xfId="10202" xr:uid="{55FB88D8-2A83-45AC-B8B2-9A0D63397653}"/>
    <cellStyle name="Normal 14 12 2 3 2" xfId="8274" xr:uid="{CAADCBB1-9DD5-45A0-BF2E-E1551007AC39}"/>
    <cellStyle name="Normal 14 12 2 3 2 2" xfId="4204" xr:uid="{2E937D27-FEC7-40DA-BC28-2C4FB172320F}"/>
    <cellStyle name="Normal 14 12 2 3 3" xfId="4205" xr:uid="{60865D70-99D3-45F5-9AE1-022362431133}"/>
    <cellStyle name="Normal 14 12 2 4" xfId="10203" xr:uid="{07BD2321-8C3E-483A-BE5B-4140436CBA61}"/>
    <cellStyle name="Normal 14 12 2 4 2" xfId="8275" xr:uid="{1A4A315D-3AB2-4A4F-95A1-715F6BCB6DBA}"/>
    <cellStyle name="Normal 14 12 2 5" xfId="4201" xr:uid="{432F0534-C3FA-4040-93AD-5542B6DFD307}"/>
    <cellStyle name="Normal 14 12 2 6" xfId="8271" xr:uid="{1F9E411C-9E9A-4F11-96F2-4EF6BE2CE8FE}"/>
    <cellStyle name="Normal 14 12 3" xfId="7336" xr:uid="{3E990470-26CB-46EF-842D-89EE66035EAE}"/>
    <cellStyle name="Normal 14 12 3 2" xfId="4198" xr:uid="{F65D4320-2F36-4146-BFA7-CF07BFD1957B}"/>
    <cellStyle name="Normal 14 12 3 2 2" xfId="8277" xr:uid="{99188047-AA6A-4273-ABEE-6B2899EBD5CF}"/>
    <cellStyle name="Normal 14 12 3 2 2 2" xfId="10204" xr:uid="{B9FD3184-6890-453C-900C-9706A5B94495}"/>
    <cellStyle name="Normal 14 12 3 2 3" xfId="2699" xr:uid="{756A5FFD-A5D6-45B5-8CEB-18D3125DD710}"/>
    <cellStyle name="Normal 14 12 3 3" xfId="4197" xr:uid="{8A34C9CF-F869-4ABC-9D4F-A3F82AC3153E}"/>
    <cellStyle name="Normal 14 12 3 3 2" xfId="8278" xr:uid="{5C721233-7B96-4FFC-890F-0F3031CC50CD}"/>
    <cellStyle name="Normal 14 12 3 4" xfId="10205" xr:uid="{A85A8ECB-9D77-4AE6-AEA1-9254DEBFE784}"/>
    <cellStyle name="Normal 14 12 3 5" xfId="8276" xr:uid="{4CAD91D0-9AD8-4695-A8E3-C371CC90FDF4}"/>
    <cellStyle name="Normal 14 12 4" xfId="4164" xr:uid="{F3D115AA-1E00-4944-B1DC-80D30B45CA03}"/>
    <cellStyle name="Normal 14 12 5" xfId="8279" xr:uid="{AAE14028-ABF4-4D5E-A417-EEB45E354D15}"/>
    <cellStyle name="Normal 14 12 5 2" xfId="4150" xr:uid="{95DAB5F9-29E8-43D0-803D-5E73DC5BB844}"/>
    <cellStyle name="Normal 14 12 6" xfId="4153" xr:uid="{A9440AAA-1FCD-4E07-9597-AF1FBF52DB7B}"/>
    <cellStyle name="Normal 14 12 7" xfId="4208" xr:uid="{919E3839-DA7E-450B-A21D-748BB21CB668}"/>
    <cellStyle name="Normal 14 13" xfId="1141" xr:uid="{33F8D35D-3347-4D6C-B259-9724B8084F67}"/>
    <cellStyle name="Normal 14 13 2" xfId="4460" xr:uid="{54B4F761-A4E0-4D7A-BC5E-83D430FF0A1B}"/>
    <cellStyle name="Normal 14 13 2 2" xfId="7339" xr:uid="{FA3A8D3A-8B81-434B-B02C-3BFA7A0F334F}"/>
    <cellStyle name="Normal 14 13 2 2 2" xfId="4151" xr:uid="{7249FF5D-F3A0-418E-83AC-E9067AC60EA3}"/>
    <cellStyle name="Normal 14 13 2 2 2 2" xfId="8282" xr:uid="{C39984F0-1612-4F0A-868F-83B184BBA57A}"/>
    <cellStyle name="Normal 14 13 2 2 3" xfId="8283" xr:uid="{A29C9092-D872-4379-93A1-BD3958D8F318}"/>
    <cellStyle name="Normal 14 13 2 2 4" xfId="8281" xr:uid="{8E0E027F-E6A7-46E3-A221-E6C9ABEB3B43}"/>
    <cellStyle name="Normal 14 13 2 3" xfId="4149" xr:uid="{93B4F966-3B80-41E0-BFB0-874AFE7B2282}"/>
    <cellStyle name="Normal 14 13 2 3 2" xfId="8284" xr:uid="{011B3A7D-EB84-4683-87A2-0968B64AFE34}"/>
    <cellStyle name="Normal 14 13 2 3 2 2" xfId="4148" xr:uid="{15A4B765-A8CC-47B7-BFB3-D5BFF3235344}"/>
    <cellStyle name="Normal 14 13 2 3 3" xfId="9941" xr:uid="{6014A61F-40F5-4BFD-B73B-59CD691C5CA0}"/>
    <cellStyle name="Normal 14 13 2 4" xfId="10207" xr:uid="{DE904268-D6B5-4DF3-928D-DA33420A9F76}"/>
    <cellStyle name="Normal 14 13 2 4 2" xfId="10206" xr:uid="{D5A8E24A-E7A3-4743-A042-35D588488AAC}"/>
    <cellStyle name="Normal 14 13 2 5" xfId="2697" xr:uid="{47D13052-29EA-4825-9C3B-F8E95F680FC2}"/>
    <cellStyle name="Normal 14 13 2 6" xfId="4152" xr:uid="{4F58254D-BD5D-4C8A-9640-3893D5F1AD9E}"/>
    <cellStyle name="Normal 14 13 3" xfId="7338" xr:uid="{8E16182C-B67F-462A-AF59-ADD867C7D5B7}"/>
    <cellStyle name="Normal 14 13 3 2" xfId="4146" xr:uid="{071A29CC-6B16-4DC2-B07F-2BC650347FFE}"/>
    <cellStyle name="Normal 14 13 3 2 2" xfId="4147" xr:uid="{7D1F10C5-0C5A-4A73-ACCB-6F707D40C5D5}"/>
    <cellStyle name="Normal 14 13 3 2 2 2" xfId="8286" xr:uid="{CE081018-A507-48E7-B2CC-D02FA0EFD2AF}"/>
    <cellStyle name="Normal 14 13 3 2 3" xfId="8287" xr:uid="{F8E9A0DB-67ED-4D4A-ACAE-8E7B3E2631D9}"/>
    <cellStyle name="Normal 14 13 3 3" xfId="4145" xr:uid="{AABF6760-6DA1-4F4B-8F78-85D1C48EDA42}"/>
    <cellStyle name="Normal 14 13 3 3 2" xfId="8288" xr:uid="{77D84641-FD99-48D3-A360-F837BAD69648}"/>
    <cellStyle name="Normal 14 13 3 4" xfId="4104" xr:uid="{605E1707-2CA1-4B8A-A44A-3D1AEF80129A}"/>
    <cellStyle name="Normal 14 13 3 5" xfId="8285" xr:uid="{02D66F35-DABF-4662-8D3D-F9900248D1FF}"/>
    <cellStyle name="Normal 14 13 4" xfId="4115" xr:uid="{8E0915E7-8969-45D7-B58D-F6DDFF6B44C3}"/>
    <cellStyle name="Normal 14 13 5" xfId="8289" xr:uid="{71EB54B6-3F41-4D97-976C-79361ACA3126}"/>
    <cellStyle name="Normal 14 13 5 2" xfId="8290" xr:uid="{E87FE398-2846-4055-B92F-B917AF08EE18}"/>
    <cellStyle name="Normal 14 13 6" xfId="4099" xr:uid="{0A1D1D66-F6E8-45DF-9369-A54694B61DFD}"/>
    <cellStyle name="Normal 14 13 7" xfId="8280" xr:uid="{60A74AAC-C4E8-4600-8FF8-2466D1686231}"/>
    <cellStyle name="Normal 14 14" xfId="1142" xr:uid="{7359D584-0C16-4751-B749-49217861DB33}"/>
    <cellStyle name="Normal 14 14 2" xfId="4462" xr:uid="{1DE653C1-3A01-4440-863C-59F02BA7F8E3}"/>
    <cellStyle name="Normal 14 14 2 2" xfId="7341" xr:uid="{BB63D708-3827-41C7-8E50-BD0C7E46D089}"/>
    <cellStyle name="Normal 14 14 2 2 2" xfId="8292" xr:uid="{A1C5CFBE-7D0E-467D-94C2-A1AB7455B1D0}"/>
    <cellStyle name="Normal 14 14 2 2 2 2" xfId="4101" xr:uid="{E62282DA-34D9-4843-812A-45B06B7EFD51}"/>
    <cellStyle name="Normal 14 14 2 2 3" xfId="8293" xr:uid="{CF8AABEB-5264-4897-96C6-8B33438C6AE2}"/>
    <cellStyle name="Normal 14 14 2 2 4" xfId="8291" xr:uid="{35CFCA6C-2E19-4EE5-AA6E-FA8816BD2032}"/>
    <cellStyle name="Normal 14 14 2 3" xfId="4100" xr:uid="{F4ADBABD-24C2-43F4-ADFA-38B6D465886D}"/>
    <cellStyle name="Normal 14 14 2 3 2" xfId="8294" xr:uid="{C556A596-CA9E-4230-9426-C54A295F1724}"/>
    <cellStyle name="Normal 14 14 2 3 2 2" xfId="8295" xr:uid="{C1ACB2C9-D382-4FFB-9D46-C8840E39537C}"/>
    <cellStyle name="Normal 14 14 2 3 3" xfId="4052" xr:uid="{3FF93913-A023-4EA3-8309-5C40CC70490F}"/>
    <cellStyle name="Normal 14 14 2 4" xfId="2698" xr:uid="{F0EF1E26-3CF3-4E3C-A6E5-D41671CB52EA}"/>
    <cellStyle name="Normal 14 14 2 4 2" xfId="4098" xr:uid="{5192258C-600B-4219-BCC3-EEB7B5F558A5}"/>
    <cellStyle name="Normal 14 14 2 5" xfId="8296" xr:uid="{CB8BFD0B-C079-4D65-9310-71008490E97B}"/>
    <cellStyle name="Normal 14 14 2 6" xfId="4103" xr:uid="{74982DC6-0F46-426B-AF28-860CC4E383CF}"/>
    <cellStyle name="Normal 14 14 3" xfId="7340" xr:uid="{BC33A6A0-53AC-4E0A-BF75-9524E98D5C19}"/>
    <cellStyle name="Normal 14 14 3 2" xfId="4097" xr:uid="{262648EE-3050-48E9-A550-48B68F923EDA}"/>
    <cellStyle name="Normal 14 14 3 2 2" xfId="8297" xr:uid="{9BD19E40-6698-4C95-8483-824AEAE9293C}"/>
    <cellStyle name="Normal 14 14 3 2 2 2" xfId="4096" xr:uid="{85E3AE33-1E4C-446C-962F-3C84FA9A9343}"/>
    <cellStyle name="Normal 14 14 3 2 3" xfId="8298" xr:uid="{2BCB074B-CE2A-4DEA-B007-766053F5C1BA}"/>
    <cellStyle name="Normal 14 14 3 3" xfId="4066" xr:uid="{F6BB8D19-A70F-44CF-8933-20E512F4B200}"/>
    <cellStyle name="Normal 14 14 3 3 2" xfId="8299" xr:uid="{815A905F-FB3C-4923-809F-CB3FFB29A5AE}"/>
    <cellStyle name="Normal 14 14 3 4" xfId="8300" xr:uid="{25F31A25-2966-4981-ACC9-835091DF9F76}"/>
    <cellStyle name="Normal 14 14 3 5" xfId="4055" xr:uid="{3C395777-D7C2-4C6B-8BAA-26A965E4B700}"/>
    <cellStyle name="Normal 14 14 4" xfId="4054" xr:uid="{35413903-5F20-42D0-AC3D-FEF68EF5C862}"/>
    <cellStyle name="Normal 14 14 5" xfId="8301" xr:uid="{CBE05915-A71B-4D5B-880A-067C20E42193}"/>
    <cellStyle name="Normal 14 14 5 2" xfId="4053" xr:uid="{4A954310-90D7-4A5C-BED8-410381504745}"/>
    <cellStyle name="Normal 14 14 6" xfId="8302" xr:uid="{C9BFEB81-80FC-4ED3-8F79-5C68BE7CEA6A}"/>
    <cellStyle name="Normal 14 14 7" xfId="4102" xr:uid="{4CC478DB-63F9-4615-A784-B4C139A5BF75}"/>
    <cellStyle name="Normal 14 15" xfId="1143" xr:uid="{35D70487-73F7-4035-8BA5-38B7FC4F0E69}"/>
    <cellStyle name="Normal 14 15 2" xfId="4464" xr:uid="{6177F781-44A2-4B5B-9DF2-E871F675BCAA}"/>
    <cellStyle name="Normal 14 15 2 2" xfId="7343" xr:uid="{454E4CBA-A995-4031-9B14-82288B3BF824}"/>
    <cellStyle name="Normal 14 15 2 2 2" xfId="4050" xr:uid="{1E63C9D4-B4B0-46FC-9B3C-B97FD6C7AC32}"/>
    <cellStyle name="Normal 14 15 2 2 2 2" xfId="4051" xr:uid="{818C1FDA-365B-4E1C-9B08-AE36F89CC5A8}"/>
    <cellStyle name="Normal 14 15 2 2 3" xfId="8305" xr:uid="{7EC8E1CF-0B77-4D9A-8738-CD11328E0105}"/>
    <cellStyle name="Normal 14 15 2 2 4" xfId="2693" xr:uid="{55780327-562F-438B-B68F-239BE5910AF1}"/>
    <cellStyle name="Normal 14 15 2 3" xfId="8306" xr:uid="{76341D51-8404-4ADA-B769-CE4364A35378}"/>
    <cellStyle name="Normal 14 15 2 3 2" xfId="4048" xr:uid="{755C0042-836B-463C-9F99-551A1661B20C}"/>
    <cellStyle name="Normal 14 15 2 3 2 2" xfId="4049" xr:uid="{CFF3922A-6B82-409A-9A9F-225C9E59B5FC}"/>
    <cellStyle name="Normal 14 15 2 3 3" xfId="8307" xr:uid="{CDBB773F-6169-4D10-90DF-CC993EACCE18}"/>
    <cellStyle name="Normal 14 15 2 4" xfId="8308" xr:uid="{506A0FC0-D438-42DC-B7EB-278399F1E453}"/>
    <cellStyle name="Normal 14 15 2 4 2" xfId="2694" xr:uid="{FA6656DF-8829-4091-9E4F-FD666A5C9E85}"/>
    <cellStyle name="Normal 14 15 2 5" xfId="8309" xr:uid="{A96F34FF-8D02-4D02-9DBC-DE84D1BEF52A}"/>
    <cellStyle name="Normal 14 15 2 6" xfId="8304" xr:uid="{42F3C6D6-2B37-4D02-852E-C38F1F358C54}"/>
    <cellStyle name="Normal 14 15 3" xfId="7342" xr:uid="{E38D8A91-B9D0-46D6-BEEB-90ABEA63576A}"/>
    <cellStyle name="Normal 14 15 3 2" xfId="8310" xr:uid="{F332C7BE-E05F-41D4-8928-BE8F186C61DE}"/>
    <cellStyle name="Normal 14 15 3 2 2" xfId="4005" xr:uid="{E8F4799C-AE6B-43F8-B2AB-4AD056888EEC}"/>
    <cellStyle name="Normal 14 15 3 2 2 2" xfId="4017" xr:uid="{66DF7FFC-767B-46BC-9D45-B8E8CBD63564}"/>
    <cellStyle name="Normal 14 15 3 2 3" xfId="9980" xr:uid="{38C0B0CF-1F12-4747-8B89-A35F071D0384}"/>
    <cellStyle name="Normal 14 15 3 3" xfId="4006" xr:uid="{FE0E0975-4E16-4169-B06D-BB5463DCB559}"/>
    <cellStyle name="Normal 14 15 3 3 2" xfId="8311" xr:uid="{D54ED564-0C38-4BCC-8927-715145A09F35}"/>
    <cellStyle name="Normal 14 15 3 4" xfId="8312" xr:uid="{522B2275-0019-4369-B70D-CD9041863593}"/>
    <cellStyle name="Normal 14 15 3 5" xfId="4047" xr:uid="{DCDDCB2B-6533-44C5-95C7-6284B50934FE}"/>
    <cellStyle name="Normal 14 15 4" xfId="4004" xr:uid="{9BD6E901-6ACF-479C-A1B5-D38AB8CC3120}"/>
    <cellStyle name="Normal 14 15 5" xfId="8313" xr:uid="{4DD008D0-1CB7-45AD-B63F-1F85E47B285B}"/>
    <cellStyle name="Normal 14 15 5 2" xfId="9937" xr:uid="{F8321466-7492-4BBF-A8F2-49DEDD2C7B98}"/>
    <cellStyle name="Normal 14 15 6" xfId="4003" xr:uid="{323C230A-7093-44B2-90C8-C831D5188C8C}"/>
    <cellStyle name="Normal 14 15 7" xfId="8303" xr:uid="{B7634114-03D7-4D1B-8E4E-6FACE682270E}"/>
    <cellStyle name="Normal 14 16" xfId="4465" xr:uid="{DE720818-858E-4517-B0FD-0390B15AE09A}"/>
    <cellStyle name="Normal 14 16 2" xfId="10209" xr:uid="{B7E455F8-F770-41B4-A481-C4DC4B113263}"/>
    <cellStyle name="Normal 14 17" xfId="4466" xr:uid="{5B8A5209-87B9-4C98-A45F-1BEE042D6699}"/>
    <cellStyle name="Normal 14 17 2" xfId="7344" xr:uid="{DBD0E36A-7092-4D26-9A9B-F29CFD24433C}"/>
    <cellStyle name="Normal 14 17 2 2" xfId="4002" xr:uid="{22D70C50-7807-4E1B-8513-2DF116653476}"/>
    <cellStyle name="Normal 14 17 2 2 2" xfId="8314" xr:uid="{D2F6D16A-A768-467A-8EDE-9C9C5C8FEBF9}"/>
    <cellStyle name="Normal 14 17 2 3" xfId="4001" xr:uid="{020EBA66-C5EE-4266-AAA8-18B9C50910A7}"/>
    <cellStyle name="Normal 14 17 2 4" xfId="2696" xr:uid="{344F1F32-19A9-4A20-BD3B-7DD8747468AD}"/>
    <cellStyle name="Normal 14 17 3" xfId="8315" xr:uid="{8DA115B8-6410-43C0-AD2A-B7529B91FEED}"/>
    <cellStyle name="Normal 14 17 3 2" xfId="3999" xr:uid="{71D1B32F-1744-4114-9455-A8D580005FBA}"/>
    <cellStyle name="Normal 14 17 3 2 2" xfId="4000" xr:uid="{84227177-DEC5-408B-B8E6-2ACF71013700}"/>
    <cellStyle name="Normal 14 17 3 3" xfId="10211" xr:uid="{8C4D86B2-DF0B-4B9E-B348-1EB1CFF1D10E}"/>
    <cellStyle name="Normal 14 17 4" xfId="10210" xr:uid="{8CA74F9C-7534-42FD-A763-4E392A7CF213}"/>
    <cellStyle name="Normal 14 17 4 2" xfId="3998" xr:uid="{CAC76160-F282-4D07-B1D1-23ADC7E7D267}"/>
    <cellStyle name="Normal 14 17 5" xfId="8316" xr:uid="{C935F70B-2711-4449-A1F3-3DA727EBE479}"/>
    <cellStyle name="Normal 14 17 6" xfId="10208" xr:uid="{DB3BF4A5-32AD-4E22-9E8C-93C7616F951F}"/>
    <cellStyle name="Normal 14 18" xfId="6816" xr:uid="{B32018D2-F0CB-4CD8-90A9-A0AB1D102578}"/>
    <cellStyle name="Normal 14 18 2" xfId="8317" xr:uid="{9B24D329-8E99-4D71-9AAD-AEA842C668DF}"/>
    <cellStyle name="Normal 14 18 2 2" xfId="10213" xr:uid="{291170F7-1F46-488B-A03A-81B8F5B88211}"/>
    <cellStyle name="Normal 14 18 2 2 2" xfId="2695" xr:uid="{2798993D-3EEC-4415-8CA7-9A828734513F}"/>
    <cellStyle name="Normal 14 18 2 3" xfId="3955" xr:uid="{5131CCB2-CB4E-4A86-B077-2C8136E98066}"/>
    <cellStyle name="Normal 14 18 3" xfId="10212" xr:uid="{64B04E4B-BA6A-441F-8FDD-DD92AC10B5C0}"/>
    <cellStyle name="Normal 14 18 3 2" xfId="8318" xr:uid="{518F3383-F64B-4203-8BF9-4A587397BD7C}"/>
    <cellStyle name="Normal 14 18 4" xfId="3954" xr:uid="{01CB7734-0F5C-4AE1-A47E-EFB67DF98153}"/>
    <cellStyle name="Normal 14 18 5" xfId="3966" xr:uid="{A86E0FAD-2D0B-4F9F-9E9B-A0A177533A66}"/>
    <cellStyle name="Normal 14 19" xfId="8319" xr:uid="{88FB8FB3-E5B4-4E7E-8D68-D705CD16F4BA}"/>
    <cellStyle name="Normal 14 19 2" xfId="3953" xr:uid="{4B2EB7F5-3DB4-4CCC-9953-AD55F4225B3A}"/>
    <cellStyle name="Normal 14 2" xfId="1144" xr:uid="{8B937330-6BA3-4ACA-B98F-97E2845743FD}"/>
    <cellStyle name="Normal 14 2 10" xfId="7345" xr:uid="{DAE31513-4BD2-4FC5-A64D-B3BD9C82DD6A}"/>
    <cellStyle name="Normal 14 2 10 2" xfId="10214" xr:uid="{DF56EA00-88F5-48CA-A8BB-F73E64043266}"/>
    <cellStyle name="Normal 14 2 2" xfId="1145" xr:uid="{4B0F7DDA-891F-491E-90F7-82137EF03948}"/>
    <cellStyle name="Normal 14 2 3" xfId="1146" xr:uid="{DE3F1B46-AF0D-4F90-A0D1-2DA933A6D8AD}"/>
    <cellStyle name="Normal 14 2 4" xfId="1147" xr:uid="{3D3B917F-9C5B-450F-9B72-2C38504D51B0}"/>
    <cellStyle name="Normal 14 2 5" xfId="1148" xr:uid="{E366D2AD-515B-43B0-8E6D-968E16BB83D9}"/>
    <cellStyle name="Normal 14 2 6" xfId="1149" xr:uid="{BD9C206A-FEA8-4CB0-96E7-71BB06DBFA7B}"/>
    <cellStyle name="Normal 14 2 7" xfId="1150" xr:uid="{BC889C84-7B76-43E8-B35F-DCD34E161905}"/>
    <cellStyle name="Normal 14 2 8" xfId="4473" xr:uid="{22EFD200-CEF9-4996-A65B-8355581C354E}"/>
    <cellStyle name="Normal 14 2 8 2" xfId="4474" xr:uid="{A20730DA-85FB-4CF3-AF58-898570810C78}"/>
    <cellStyle name="Normal 14 2 8 2 2" xfId="7347" xr:uid="{12B68A84-C636-4FFF-8396-BBBDC6C2B5CD}"/>
    <cellStyle name="Normal 14 2 8 2 2 2" xfId="3901" xr:uid="{CBEF3B44-E88D-4915-BB5C-D068A257A324}"/>
    <cellStyle name="Normal 14 2 8 2 2 2 2" xfId="3948" xr:uid="{E9114BE7-9946-478B-8143-DF5567FAB655}"/>
    <cellStyle name="Normal 14 2 8 2 2 3" xfId="8321" xr:uid="{AD31A98A-DF59-4CED-B733-72C7D3B15478}"/>
    <cellStyle name="Normal 14 2 8 2 2 4" xfId="8320" xr:uid="{2364012B-C1B9-4362-A29D-BD70BCE500FA}"/>
    <cellStyle name="Normal 14 2 8 2 3" xfId="3912" xr:uid="{46A9EF59-A588-4189-9EFF-263A92C0093C}"/>
    <cellStyle name="Normal 14 2 8 2 3 2" xfId="3947" xr:uid="{800A6A82-E385-4A99-89E0-CEA81F58DFFB}"/>
    <cellStyle name="Normal 14 2 8 2 3 2 2" xfId="10218" xr:uid="{42BAB924-20BF-46ED-9069-AEAD736935D8}"/>
    <cellStyle name="Normal 14 2 8 2 3 3" xfId="10217" xr:uid="{BBB1EF47-49DB-41B3-981B-5979893D89C1}"/>
    <cellStyle name="Normal 14 2 8 2 4" xfId="8322" xr:uid="{A84E4F9B-1E58-48D3-AD65-1DF0C53C9F8C}"/>
    <cellStyle name="Normal 14 2 8 2 4 2" xfId="3899" xr:uid="{A93C8759-3208-4530-A0A8-52F6EB1D28C4}"/>
    <cellStyle name="Normal 14 2 8 2 5" xfId="3900" xr:uid="{9250E70A-B59A-46C7-9032-EC39680A64D3}"/>
    <cellStyle name="Normal 14 2 8 2 6" xfId="10215" xr:uid="{A2AC8B7B-3C2C-4388-B981-CFB0C8B5483F}"/>
    <cellStyle name="Normal 14 2 8 3" xfId="7346" xr:uid="{32309B4F-F1FB-4CCF-964E-6E8C8FE31F73}"/>
    <cellStyle name="Normal 14 2 8 3 2" xfId="10220" xr:uid="{961D9B4E-026D-4E56-922D-B061E2708196}"/>
    <cellStyle name="Normal 14 2 8 3 2 2" xfId="3897" xr:uid="{B270FDFA-3C40-4F71-8484-1FEDCB45129D}"/>
    <cellStyle name="Normal 14 2 8 3 3" xfId="3898" xr:uid="{9A19212B-3E14-40C8-A7D9-112F873EAF5C}"/>
    <cellStyle name="Normal 14 2 8 3 4" xfId="8323" xr:uid="{E630940C-ADCB-47A5-BA7E-273D19437283}"/>
    <cellStyle name="Normal 14 2 8 4" xfId="10219" xr:uid="{721726D8-08F3-4C41-B276-BD3CCAE40C42}"/>
    <cellStyle name="Normal 14 2 8 4 2" xfId="8324" xr:uid="{D11CAB0A-0296-40CE-B571-49E2BAE408E0}"/>
    <cellStyle name="Normal 14 2 8 4 2 2" xfId="8325" xr:uid="{081C77EA-80F9-44E1-B7A3-9ECB65E2C5E6}"/>
    <cellStyle name="Normal 14 2 8 4 3" xfId="10222" xr:uid="{22416898-07F1-4793-99DB-9038ADDD0B03}"/>
    <cellStyle name="Normal 14 2 8 5" xfId="10221" xr:uid="{877374ED-C706-4BA7-A633-58372DA0A84A}"/>
    <cellStyle name="Normal 14 2 8 5 2" xfId="3896" xr:uid="{E732A96B-C9BF-4E36-849B-78FAEEBBF2F3}"/>
    <cellStyle name="Normal 14 2 8 6" xfId="8326" xr:uid="{ABB23DEB-957B-4156-8260-BD55BE6895AE}"/>
    <cellStyle name="Normal 14 2 8 7" xfId="10216" xr:uid="{63B2E9C1-DC9A-4D56-AC80-879AAFC1EDF8}"/>
    <cellStyle name="Normal 14 2 9" xfId="4475" xr:uid="{542B048A-E884-41F7-9253-0ED1E1C12258}"/>
    <cellStyle name="Normal 14 2 9 2" xfId="8327" xr:uid="{ACA7F2F9-CC63-469F-A12C-6810075CBA65}"/>
    <cellStyle name="Normal 14 20" xfId="19775" xr:uid="{442E6781-CB86-4EC7-B146-C7B0F1F3ACFB}"/>
    <cellStyle name="Normal 14 3" xfId="1151" xr:uid="{8B778B9A-6676-42A6-93D9-B16692C157F7}"/>
    <cellStyle name="Normal 14 4" xfId="1152" xr:uid="{D4D5D113-5B36-467E-9E76-2ED61F185B05}"/>
    <cellStyle name="Normal 14 4 2" xfId="4478" xr:uid="{E6D1C92D-E14B-4821-BB34-88C6B5343A23}"/>
    <cellStyle name="Normal 14 4 2 2" xfId="7349" xr:uid="{5C61F0F7-6C2B-481B-96AA-76FB5B86822A}"/>
    <cellStyle name="Normal 14 4 2 2 2" xfId="8329" xr:uid="{A6A1517A-D9AE-4C43-BAF7-65FF4760E58C}"/>
    <cellStyle name="Normal 14 4 2 2 2 2" xfId="3894" xr:uid="{2D5C4CC8-AEA8-4DBC-9848-09E8F080D747}"/>
    <cellStyle name="Normal 14 4 2 2 3" xfId="10225" xr:uid="{51A9E696-D77B-486E-86C5-A7FA1498FE40}"/>
    <cellStyle name="Normal 14 4 2 2 4" xfId="8328" xr:uid="{A6BA9FB5-A9C2-42D8-B75C-D0B15CFE50EC}"/>
    <cellStyle name="Normal 14 4 2 3" xfId="10224" xr:uid="{8413F2A9-BDE6-4EEE-B406-A1A24084632D}"/>
    <cellStyle name="Normal 14 4 2 3 2" xfId="8330" xr:uid="{DC77C04A-E2F7-486E-AF33-A85F88C7CAA4}"/>
    <cellStyle name="Normal 14 4 2 3 2 2" xfId="3893" xr:uid="{8452C50F-C161-4819-BFE6-16EF5A1BFA81}"/>
    <cellStyle name="Normal 14 4 2 3 3" xfId="8331" xr:uid="{D91380B4-1976-4428-85BF-2DB440B220CE}"/>
    <cellStyle name="Normal 14 4 2 4" xfId="10227" xr:uid="{189FE182-7F6B-42A7-A505-B44A9A7EBCDC}"/>
    <cellStyle name="Normal 14 4 2 4 2" xfId="10226" xr:uid="{A838019F-031A-4FF0-87E3-829E9FA14F3B}"/>
    <cellStyle name="Normal 14 4 2 5" xfId="8332" xr:uid="{8314D3A8-35B4-4BC2-8931-4C61178F2E53}"/>
    <cellStyle name="Normal 14 4 2 6" xfId="10223" xr:uid="{C567ECCC-D61F-4518-A61A-BD1B9754D9A3}"/>
    <cellStyle name="Normal 14 4 3" xfId="7348" xr:uid="{AF05E3A9-B126-4396-99EE-D2EC04D686C1}"/>
    <cellStyle name="Normal 14 4 3 2" xfId="3779" xr:uid="{BCB64C31-D4F4-4FAE-B8B6-486BA9D75687}"/>
    <cellStyle name="Normal 14 4 3 2 2" xfId="8333" xr:uid="{BA2552A5-9F40-4A09-9C4D-5DA66C6C58EF}"/>
    <cellStyle name="Normal 14 4 3 2 2 2" xfId="10229" xr:uid="{C5F32E42-61A1-4D83-B150-8D3D1DEBED1C}"/>
    <cellStyle name="Normal 14 4 3 2 3" xfId="3764" xr:uid="{096D7C73-CC35-4C3E-A770-6EB46B14732F}"/>
    <cellStyle name="Normal 14 4 3 3" xfId="3777" xr:uid="{FFE78671-0C69-4FB0-90EC-B67A48F3D7BD}"/>
    <cellStyle name="Normal 14 4 3 3 2" xfId="10228" xr:uid="{42AA0538-65C0-484A-9070-C10B3DE416EB}"/>
    <cellStyle name="Normal 14 4 3 4" xfId="8334" xr:uid="{2469EB29-BA7A-4D7D-B3DF-E68F24E22FBC}"/>
    <cellStyle name="Normal 14 4 3 5" xfId="3778" xr:uid="{83D75F44-2E7B-4053-A106-EF5E1A1EEE66}"/>
    <cellStyle name="Normal 14 4 4" xfId="3752" xr:uid="{7A8A2E28-4C04-40DB-AB73-3494F4A80487}"/>
    <cellStyle name="Normal 14 4 5" xfId="3755" xr:uid="{EE3DA2EC-6C61-43F7-9985-3E8085E31A01}"/>
    <cellStyle name="Normal 14 4 5 2" xfId="8335" xr:uid="{7A9FC346-85B0-4303-84E6-9E7D02CEF94F}"/>
    <cellStyle name="Normal 14 4 6" xfId="8336" xr:uid="{45CA9A8A-A753-483C-BD2D-CB0584657F7B}"/>
    <cellStyle name="Normal 14 4 7" xfId="3895" xr:uid="{22105F2A-393B-4806-8628-3FEB1C510028}"/>
    <cellStyle name="Normal 14 5" xfId="1153" xr:uid="{F2496618-AA89-4478-AD19-4BD189E711BB}"/>
    <cellStyle name="Normal 14 5 2" xfId="4480" xr:uid="{A7E2106F-C35F-4B91-8089-FC9095767801}"/>
    <cellStyle name="Normal 14 5 2 2" xfId="7351" xr:uid="{070C6748-C12F-4574-B769-39714F581BA3}"/>
    <cellStyle name="Normal 14 5 2 2 2" xfId="8338" xr:uid="{3C91B5C1-B086-41E9-B2A5-1A83B2970240}"/>
    <cellStyle name="Normal 14 5 2 2 2 2" xfId="3748" xr:uid="{552DA0BC-8808-4F9F-AECB-3064FC014A83}"/>
    <cellStyle name="Normal 14 5 2 2 3" xfId="3749" xr:uid="{3C2E5D5F-22A7-4FF5-9947-C6E0225F2412}"/>
    <cellStyle name="Normal 14 5 2 2 4" xfId="8337" xr:uid="{2478DB99-9321-49E1-967C-BFC9DD07C4ED}"/>
    <cellStyle name="Normal 14 5 2 3" xfId="8339" xr:uid="{CEB799AC-29D3-4FAA-B144-DBAC257C5B6A}"/>
    <cellStyle name="Normal 14 5 2 3 2" xfId="8340" xr:uid="{D09232A4-A8D5-4CDF-9AFA-213961067045}"/>
    <cellStyle name="Normal 14 5 2 3 2 2" xfId="3746" xr:uid="{32D721BC-3309-4188-B387-E6CE01A34801}"/>
    <cellStyle name="Normal 14 5 2 3 3" xfId="8341" xr:uid="{7C32336B-25D8-40A3-B062-6E5E5CD683DF}"/>
    <cellStyle name="Normal 14 5 2 4" xfId="3747" xr:uid="{71B9BCF4-5AFC-4E2D-A732-4046DF40DEA6}"/>
    <cellStyle name="Normal 14 5 2 4 2" xfId="8342" xr:uid="{371C6BDB-D1A9-417E-AD35-D10FE72F0B04}"/>
    <cellStyle name="Normal 14 5 2 5" xfId="8343" xr:uid="{2843ED08-D82E-4CCE-A44A-2A6F6A0F496F}"/>
    <cellStyle name="Normal 14 5 2 6" xfId="3751" xr:uid="{29468643-8C0F-4785-B932-41087B32C6D6}"/>
    <cellStyle name="Normal 14 5 3" xfId="7350" xr:uid="{3393062E-56E7-424C-9B9A-0B10039101C6}"/>
    <cellStyle name="Normal 14 5 3 2" xfId="3745" xr:uid="{6E7F6359-5790-4817-83BE-B1F864F46127}"/>
    <cellStyle name="Normal 14 5 3 2 2" xfId="8344" xr:uid="{9F43BFEE-87A9-4998-A38B-8C71CDA6B7D0}"/>
    <cellStyle name="Normal 14 5 3 2 2 2" xfId="8345" xr:uid="{DC15C0A5-BED3-4AA8-A214-0A7744AEF7D0}"/>
    <cellStyle name="Normal 14 5 3 2 3" xfId="3741" xr:uid="{67B894C5-20A5-4389-9E09-42A9857E2E74}"/>
    <cellStyle name="Normal 14 5 3 3" xfId="3742" xr:uid="{869D853D-3E05-4280-9E32-DF87DCE44A54}"/>
    <cellStyle name="Normal 14 5 3 3 2" xfId="8346" xr:uid="{7ED41ED2-5121-460E-9BED-8795C7F9002F}"/>
    <cellStyle name="Normal 14 5 3 4" xfId="8347" xr:uid="{E5C4F2B3-C32C-4E1D-B79E-1AEAFD07C9A4}"/>
    <cellStyle name="Normal 14 5 3 5" xfId="3743" xr:uid="{93994992-3E5D-4B62-8BFD-3EE154D12E74}"/>
    <cellStyle name="Normal 14 5 4" xfId="3739" xr:uid="{8625DB6B-4182-4ACA-BF33-ED55F41C0A9E}"/>
    <cellStyle name="Normal 14 5 5" xfId="2679" xr:uid="{73AA47B8-5D51-4994-B111-2DCF796F035D}"/>
    <cellStyle name="Normal 14 5 5 2" xfId="3740" xr:uid="{B9140E5C-5CC6-48CF-923C-C64B425B19CF}"/>
    <cellStyle name="Normal 14 5 6" xfId="8348" xr:uid="{4208397B-4151-489E-A417-89C27AE0047F}"/>
    <cellStyle name="Normal 14 5 7" xfId="3750" xr:uid="{F20D14AE-2F2A-475B-89D0-D80B294ADA02}"/>
    <cellStyle name="Normal 14 6" xfId="1154" xr:uid="{B622028F-4553-4FD1-B204-961811CC9E5C}"/>
    <cellStyle name="Normal 14 7" xfId="1155" xr:uid="{DC7EFD84-8091-494D-AAA8-D1260AD75EBA}"/>
    <cellStyle name="Normal 14 8" xfId="1156" xr:uid="{8BE9DF16-289E-4832-935C-784C447652F6}"/>
    <cellStyle name="Normal 14 9" xfId="1157" xr:uid="{FDE2601D-D277-4D5F-9413-207277AEEDD1}"/>
    <cellStyle name="Normal 15" xfId="1158" xr:uid="{B7BB199A-3C96-4132-81C1-AA9546ADE892}"/>
    <cellStyle name="Normal 15 2" xfId="1159" xr:uid="{DC56C05F-88C4-411D-99B6-41E719042577}"/>
    <cellStyle name="Normal 15 2 2" xfId="4485" xr:uid="{A59FF835-8E30-451D-A223-DAA79B5FEB79}"/>
    <cellStyle name="Normal 15 2 3" xfId="4486" xr:uid="{973C11D6-B167-410B-A73B-8E503AA983C8}"/>
    <cellStyle name="Normal 15 2 3 2" xfId="10230" xr:uid="{E9FCCA78-24F2-463D-A7A1-C9D8A94C42EC}"/>
    <cellStyle name="Normal 15 3" xfId="1160" xr:uid="{576E7A73-96DE-46F7-A684-9D249FBE408D}"/>
    <cellStyle name="Normal 15 4" xfId="1161" xr:uid="{5B3BEF96-BEFF-4765-9A30-EB812A7DB77D}"/>
    <cellStyle name="Normal 15 5" xfId="1162" xr:uid="{C2F1695B-4B6B-4685-9B92-01613752D56F}"/>
    <cellStyle name="Normal 15 6" xfId="1163" xr:uid="{44A42EC2-DC88-4452-BD14-DC775C739F0B}"/>
    <cellStyle name="Normal 15 7" xfId="4491" xr:uid="{E44A79F5-998E-4265-BDE5-90A10CC8B2C8}"/>
    <cellStyle name="Normal 15 7 2" xfId="3738" xr:uid="{EFBBFF16-7E05-4780-B1C4-BBFB02FB073B}"/>
    <cellStyle name="Normal 15 8" xfId="6817" xr:uid="{92B4A3B7-7F30-4F8B-AC46-16DBB57D5324}"/>
    <cellStyle name="Normal 16" xfId="1164" xr:uid="{99F98D7D-442E-433F-A403-77CE9908D5BE}"/>
    <cellStyle name="Normal 16 2" xfId="1165" xr:uid="{54DA4690-B865-4AE9-A01B-496F6CA421E2}"/>
    <cellStyle name="Normal 16 2 2" xfId="4493" xr:uid="{3A88E9E2-08AB-4FF3-9EAF-5449E642466E}"/>
    <cellStyle name="Normal 16 2 3" xfId="4494" xr:uid="{D9818B46-DF4D-4DF6-AACD-F58713C911C2}"/>
    <cellStyle name="Normal 16 2 3 2" xfId="3736" xr:uid="{783C2D7B-CD7E-4EC1-BA51-CBC6B5B638F6}"/>
    <cellStyle name="Normal 16 3" xfId="1166" xr:uid="{2EC24CF0-47C0-4B07-A539-C33B84547842}"/>
    <cellStyle name="Normal 16 4" xfId="1167" xr:uid="{E966D243-F7E7-4D22-905E-B903054B40BC}"/>
    <cellStyle name="Normal 16 5" xfId="1168" xr:uid="{C0D555E3-7BCA-446D-ABBD-57419EDEF2C8}"/>
    <cellStyle name="Normal 16 6" xfId="1169" xr:uid="{8A548D55-8CDE-423B-8176-450844F7C21B}"/>
    <cellStyle name="Normal 16 7" xfId="4496" xr:uid="{9E5F7453-20D5-4327-A095-E5496EF2D13B}"/>
    <cellStyle name="Normal 16 7 2" xfId="4497" xr:uid="{C6880B41-2292-46F0-94C4-F47895362974}"/>
    <cellStyle name="Normal 16 7 2 2" xfId="7354" xr:uid="{204DD077-E69D-4127-90E7-275D9E766299}"/>
    <cellStyle name="Normal 16 7 2 2 2" xfId="8350" xr:uid="{C03125DF-F06D-4B8E-820A-D085C5A21EB5}"/>
    <cellStyle name="Normal 16 7 2 2 2 2" xfId="3733" xr:uid="{964A8926-50DA-426C-82C9-D07DB5E8122A}"/>
    <cellStyle name="Normal 16 7 2 2 3" xfId="8351" xr:uid="{1FA28543-D33C-4D33-B967-229958D6D117}"/>
    <cellStyle name="Normal 16 7 2 2 4" xfId="3734" xr:uid="{D8E14FC6-A999-4414-89A6-8B1ED1BE91D2}"/>
    <cellStyle name="Normal 16 7 2 3" xfId="3732" xr:uid="{463594FC-1B26-45E3-9B80-D29D9C22E935}"/>
    <cellStyle name="Normal 16 7 2 3 2" xfId="8352" xr:uid="{84EBF3D0-94F5-4550-842B-B40B72D6A26C}"/>
    <cellStyle name="Normal 16 7 2 3 2 2" xfId="3731" xr:uid="{F7EFF155-CEFC-426B-B95F-D8778A366B32}"/>
    <cellStyle name="Normal 16 7 2 3 3" xfId="8353" xr:uid="{AC9CC2B1-C354-437C-A560-48EEDFB44C92}"/>
    <cellStyle name="Normal 16 7 2 4" xfId="3730" xr:uid="{D1A6D017-5C7C-494E-B62D-5F1B81139478}"/>
    <cellStyle name="Normal 16 7 2 4 2" xfId="8354" xr:uid="{7E36EA43-DB20-4813-80D7-2149E5721173}"/>
    <cellStyle name="Normal 16 7 2 5" xfId="3729" xr:uid="{03ACF704-4556-4F9A-B10D-8005948FAD2E}"/>
    <cellStyle name="Normal 16 7 2 6" xfId="8349" xr:uid="{E1A928E5-D1D0-4508-9C34-99D90CB47BFA}"/>
    <cellStyle name="Normal 16 7 3" xfId="7353" xr:uid="{430E5BF5-9388-45F6-A5DE-3371F9A90253}"/>
    <cellStyle name="Normal 16 7 3 2" xfId="8356" xr:uid="{95EBBE89-427E-4CA6-8BBD-A255C817A06E}"/>
    <cellStyle name="Normal 16 7 3 2 2" xfId="3728" xr:uid="{B5248059-451F-460A-B6B5-EEDF4066497A}"/>
    <cellStyle name="Normal 16 7 3 3" xfId="8357" xr:uid="{AD8F9F39-6874-41A6-BB65-131DFC3D0AD1}"/>
    <cellStyle name="Normal 16 7 3 4" xfId="8355" xr:uid="{329E4856-547A-4F6F-9E80-E1EA065E10D2}"/>
    <cellStyle name="Normal 16 7 4" xfId="3727" xr:uid="{DA1810FB-6A3A-450B-9CFE-22F79E10273A}"/>
    <cellStyle name="Normal 16 7 4 2" xfId="8358" xr:uid="{FBB84723-D4E9-44DD-8083-DB437BA57ADC}"/>
    <cellStyle name="Normal 16 7 4 2 2" xfId="3726" xr:uid="{2E8F4B53-AD91-41DA-B9EA-3B25877AA6F5}"/>
    <cellStyle name="Normal 16 7 4 3" xfId="8359" xr:uid="{FE2CBCEB-A500-4752-ACF2-11F3D626D980}"/>
    <cellStyle name="Normal 16 7 5" xfId="3725" xr:uid="{614F2D75-DC31-462F-99E0-F26948520DCE}"/>
    <cellStyle name="Normal 16 7 5 2" xfId="8360" xr:uid="{08E253E0-E61F-45F6-B289-47476AD6AC77}"/>
    <cellStyle name="Normal 16 7 6" xfId="3724" xr:uid="{6B650F17-A2A1-42C8-92BB-E0A167D965A9}"/>
    <cellStyle name="Normal 16 7 7" xfId="3735" xr:uid="{D939ADBA-7216-4354-A2F5-7640DCF6F38E}"/>
    <cellStyle name="Normal 16 8" xfId="6818" xr:uid="{192C4048-27B6-4F25-BA89-7CB03DB8594A}"/>
    <cellStyle name="Normal 16 8 2" xfId="8361" xr:uid="{D04E81D6-7FBF-4036-8B62-B8DFE3E587AF}"/>
    <cellStyle name="Normal 16 9" xfId="7352" xr:uid="{BDF83619-51A8-46EF-9021-043569B37C8A}"/>
    <cellStyle name="Normal 17" xfId="1170" xr:uid="{34D1D7DB-621C-421E-93A8-5D147B2BFAE1}"/>
    <cellStyle name="Normal 17 10" xfId="1171" xr:uid="{97752F63-47D3-4727-B66F-C3C85586CBB0}"/>
    <cellStyle name="Normal 17 11" xfId="1172" xr:uid="{4F4DAEA4-410E-4AD7-8888-E3B1B26E191E}"/>
    <cellStyle name="Normal 17 12" xfId="1173" xr:uid="{E178170A-88BA-479B-8ED0-56AE4970BAD9}"/>
    <cellStyle name="Normal 17 13" xfId="1174" xr:uid="{6E0A73F0-3E9D-4453-8845-D9AC79BE65E3}"/>
    <cellStyle name="Normal 17 14" xfId="4498" xr:uid="{2AEC9D2C-2DC6-431E-8008-039DBBFB5462}"/>
    <cellStyle name="Normal 17 14 2" xfId="4499" xr:uid="{10D78B61-270F-4CE6-A3C6-82C521BC621B}"/>
    <cellStyle name="Normal 17 14 2 2" xfId="7357" xr:uid="{2AF7906F-127A-424B-A73A-BCEC5CD48FA3}"/>
    <cellStyle name="Normal 17 14 2 2 2" xfId="8363" xr:uid="{6957A11F-CC5B-43D8-947D-256C531FE457}"/>
    <cellStyle name="Normal 17 14 2 2 2 2" xfId="3722" xr:uid="{9E393952-DD32-4BF1-B0CF-DF01BEBA7587}"/>
    <cellStyle name="Normal 17 14 2 2 3" xfId="8364" xr:uid="{F25A13A8-B0B5-4258-BB47-C1DC332DA537}"/>
    <cellStyle name="Normal 17 14 2 2 4" xfId="3723" xr:uid="{B6C6FC4C-3715-40D2-A86C-720F2741F935}"/>
    <cellStyle name="Normal 17 14 2 3" xfId="3721" xr:uid="{5EA50BB4-CAD5-406E-AA68-BB019326CDB2}"/>
    <cellStyle name="Normal 17 14 2 3 2" xfId="8365" xr:uid="{E6047E70-DA6F-48AE-B1A2-1125D5E406AD}"/>
    <cellStyle name="Normal 17 14 2 3 2 2" xfId="3720" xr:uid="{66F3C8EE-FC4F-490F-8B61-D5736014BC20}"/>
    <cellStyle name="Normal 17 14 2 3 3" xfId="8366" xr:uid="{8D1F25CC-5022-4555-86C8-0BB3D646E92D}"/>
    <cellStyle name="Normal 17 14 2 4" xfId="3719" xr:uid="{60CD9E99-9615-45B5-9B50-E24A5F576095}"/>
    <cellStyle name="Normal 17 14 2 4 2" xfId="8367" xr:uid="{CFAE501E-E830-4EED-B288-2DE4EB8AE5DE}"/>
    <cellStyle name="Normal 17 14 2 5" xfId="3718" xr:uid="{A2A5E58A-E06F-4B5D-A122-7FFE95C90D91}"/>
    <cellStyle name="Normal 17 14 2 6" xfId="3715" xr:uid="{4C62E456-498F-4AE9-814D-5FCAF8C3E9DF}"/>
    <cellStyle name="Normal 17 14 3" xfId="7356" xr:uid="{D9C1A883-A995-40F2-87E5-02532644224D}"/>
    <cellStyle name="Normal 17 14 3 2" xfId="3717" xr:uid="{81FD7C42-6563-4F11-889E-624560C78E98}"/>
    <cellStyle name="Normal 17 14 3 2 2" xfId="8369" xr:uid="{944BCB6E-101D-4F74-8F01-23564D9BE3FD}"/>
    <cellStyle name="Normal 17 14 3 3" xfId="3716" xr:uid="{D19E74AE-8730-449D-B681-0DE462CA7C04}"/>
    <cellStyle name="Normal 17 14 3 4" xfId="8368" xr:uid="{7E62CFC8-3007-434C-AFCE-40701160B215}"/>
    <cellStyle name="Normal 17 14 4" xfId="8370" xr:uid="{F7AF318F-DE6C-48DA-A8FD-E7BE848EA406}"/>
    <cellStyle name="Normal 17 14 4 2" xfId="8371" xr:uid="{97364EF1-3198-4F0A-87F1-1116BFB3DD0A}"/>
    <cellStyle name="Normal 17 14 4 2 2" xfId="3714" xr:uid="{7286B233-B907-4120-A832-949BEE01F790}"/>
    <cellStyle name="Normal 17 14 4 3" xfId="8372" xr:uid="{C09075C2-6F51-4CAB-A36A-2E5D0D99DDCB}"/>
    <cellStyle name="Normal 17 14 5" xfId="3713" xr:uid="{A54F5A90-B6F5-4A3D-982D-EC8E5EE57574}"/>
    <cellStyle name="Normal 17 14 5 2" xfId="8373" xr:uid="{803C7D1B-98C1-489F-86D9-78A7E2CF6A66}"/>
    <cellStyle name="Normal 17 14 6" xfId="3712" xr:uid="{C5096BBA-F7DA-47E9-A879-B77B1BD195D6}"/>
    <cellStyle name="Normal 17 14 7" xfId="8362" xr:uid="{D9C906E9-86B7-4B77-8DBE-07428D350AFD}"/>
    <cellStyle name="Normal 17 15" xfId="6819" xr:uid="{2375CA3C-E37A-4558-A986-891CF358EA5A}"/>
    <cellStyle name="Normal 17 15 2" xfId="8374" xr:uid="{AF017666-3EC7-44DD-A4F8-CBDBFC6E6B51}"/>
    <cellStyle name="Normal 17 16" xfId="7355" xr:uid="{84EE1BD5-79AB-46F8-947B-57288A488AFC}"/>
    <cellStyle name="Normal 17 2" xfId="1175" xr:uid="{624C3C97-D683-422F-9283-9A25C17A5C4C}"/>
    <cellStyle name="Normal 17 2 2" xfId="4500" xr:uid="{7A60A44A-9950-417C-84CE-57E5572EADE4}"/>
    <cellStyle name="Normal 17 2 3" xfId="4501" xr:uid="{C0587459-D562-4132-8636-1F6E15B71839}"/>
    <cellStyle name="Normal 17 2 3 2" xfId="3711" xr:uid="{46E6B09A-73C5-4CF4-9F23-7B6EDE5DCABC}"/>
    <cellStyle name="Normal 17 3" xfId="1176" xr:uid="{A1FFFD3C-FBE3-4303-9C16-8B1F5A2EBF07}"/>
    <cellStyle name="Normal 17 4" xfId="1177" xr:uid="{2D6B1B3F-2F87-4576-90DA-7E94BC6F7E17}"/>
    <cellStyle name="Normal 17 5" xfId="1178" xr:uid="{71C64F23-7ECB-4847-8C3B-778FF9E310C7}"/>
    <cellStyle name="Normal 17 6" xfId="1179" xr:uid="{925B2963-0211-43F0-981D-A092800F0A90}"/>
    <cellStyle name="Normal 17 7" xfId="1180" xr:uid="{CCA36100-1ADB-4E1C-99C6-541D5FF05B85}"/>
    <cellStyle name="Normal 17 8" xfId="1181" xr:uid="{87E9D74A-A05C-45CB-AF74-F10408034AB8}"/>
    <cellStyle name="Normal 17 9" xfId="1182" xr:uid="{AE13F7E1-C011-434C-AC46-CF141C9E0633}"/>
    <cellStyle name="Normal 18" xfId="1183" xr:uid="{C64E27DC-0061-4868-8255-63D2D78044B3}"/>
    <cellStyle name="Normal 18 2" xfId="4503" xr:uid="{FC90074E-A848-4175-B4CA-C69AC93DF998}"/>
    <cellStyle name="Normal 18 2 2" xfId="3710" xr:uid="{F93FC9F7-166B-4B32-AD4E-D34494077FCC}"/>
    <cellStyle name="Normal 18 3" xfId="4504" xr:uid="{3B4C8394-74E0-4472-8A2B-1156577923EB}"/>
    <cellStyle name="Normal 18 3 2" xfId="4505" xr:uid="{BB3AE810-CF00-44F9-84B1-9FB63BDB3E19}"/>
    <cellStyle name="Normal 18 3 2 2" xfId="7360" xr:uid="{91C500B4-BE06-4908-AE27-8DEC0FB488A3}"/>
    <cellStyle name="Normal 18 3 2 2 2" xfId="3708" xr:uid="{05C94549-0B97-4D13-A7BD-0F8DE0137BF0}"/>
    <cellStyle name="Normal 18 3 2 2 2 2" xfId="8376" xr:uid="{42D74120-BF3E-40B5-8F0E-99E8E1F82901}"/>
    <cellStyle name="Normal 18 3 2 2 3" xfId="3707" xr:uid="{EE17A84D-27F3-415B-9E2C-9229C88DE42D}"/>
    <cellStyle name="Normal 18 3 2 2 4" xfId="8375" xr:uid="{3C90F6EA-CB91-49B4-AA70-255C6F6CE825}"/>
    <cellStyle name="Normal 18 3 2 3" xfId="8377" xr:uid="{F65F110A-B2B3-4600-A2DC-B0F03C49E2C6}"/>
    <cellStyle name="Normal 18 3 2 3 2" xfId="3706" xr:uid="{BE1F9A6E-854B-476A-9040-8C3D5FEC97B3}"/>
    <cellStyle name="Normal 18 3 2 3 2 2" xfId="8378" xr:uid="{A16FC8D2-B77C-4207-ABE5-18067A0E1E4C}"/>
    <cellStyle name="Normal 18 3 2 3 3" xfId="3705" xr:uid="{99EB5985-C4F3-42F5-B3D7-6DB230621A12}"/>
    <cellStyle name="Normal 18 3 2 4" xfId="8379" xr:uid="{E910BACD-05B1-499E-856E-BC2C33E9DFA5}"/>
    <cellStyle name="Normal 18 3 2 4 2" xfId="3704" xr:uid="{125348E5-5868-44BE-A465-4A46C5626C33}"/>
    <cellStyle name="Normal 18 3 2 5" xfId="8380" xr:uid="{6656CED9-E55A-428C-B5AB-0F4B3FDB917A}"/>
    <cellStyle name="Normal 18 3 2 6" xfId="3709" xr:uid="{45D69F25-F833-465E-BB8C-EA66E40506FE}"/>
    <cellStyle name="Normal 18 3 3" xfId="7359" xr:uid="{1ED1EE8C-432E-493D-A723-75AA51C9BB21}"/>
    <cellStyle name="Normal 18 3 3 2" xfId="8381" xr:uid="{3D4C53AF-A75E-429C-8CA8-7CDE6310EFDF}"/>
    <cellStyle name="Normal 18 3 3 2 2" xfId="8382" xr:uid="{8FE6D68A-C29B-4597-9C26-60E6E9E91A57}"/>
    <cellStyle name="Normal 18 3 3 3" xfId="3702" xr:uid="{E11BD55C-E27D-49BA-9ACF-762A2568417A}"/>
    <cellStyle name="Normal 18 3 3 4" xfId="3703" xr:uid="{C7546A2C-FE46-48A2-816D-5C21DD3161D2}"/>
    <cellStyle name="Normal 18 3 4" xfId="8383" xr:uid="{777D84C0-25E9-456C-AE2C-E211CCEC49B6}"/>
    <cellStyle name="Normal 18 3 4 2" xfId="3701" xr:uid="{63B825B5-7DB9-48DD-AC54-2F6E2DE6815D}"/>
    <cellStyle name="Normal 18 3 4 2 2" xfId="8384" xr:uid="{92902D33-DE32-4CE5-8F56-DF77795A3E45}"/>
    <cellStyle name="Normal 18 3 4 3" xfId="3700" xr:uid="{08B0E373-CED5-4826-9F2A-89736C16DEB6}"/>
    <cellStyle name="Normal 18 3 5" xfId="8385" xr:uid="{39852E2E-2B46-48E0-81D7-DD0BE8A97D26}"/>
    <cellStyle name="Normal 18 3 5 2" xfId="3699" xr:uid="{BBC1A10B-0D47-458B-BFB6-00EA66CC3361}"/>
    <cellStyle name="Normal 18 3 6" xfId="8386" xr:uid="{E79F786E-BF84-4333-83FC-84E873208D1E}"/>
    <cellStyle name="Normal 18 3 7" xfId="9981" xr:uid="{883F0869-717C-4ADD-AC02-397C2F19ACED}"/>
    <cellStyle name="Normal 18 4" xfId="4506" xr:uid="{E196FFA8-B072-41D0-A308-9B2CA436E273}"/>
    <cellStyle name="Normal 18 5" xfId="6820" xr:uid="{A224BCD2-864E-4678-B559-5B5B28348DF0}"/>
    <cellStyle name="Normal 18 5 2" xfId="10231" xr:uid="{0A89F97C-4409-4842-BC2C-4089CC920148}"/>
    <cellStyle name="Normal 18 6" xfId="7358" xr:uid="{76DED45B-1988-4647-BEDB-C482E47DD2FD}"/>
    <cellStyle name="Normal 19" xfId="371" xr:uid="{3398917D-67E3-4776-AC5D-1F24F8F6AE59}"/>
    <cellStyle name="Normal 19 2" xfId="6821" xr:uid="{E70780A8-078C-42C0-90EF-8F4558B59A71}"/>
    <cellStyle name="Normal 19 2 2" xfId="8387" xr:uid="{5B532D73-3A75-4F12-A5D0-D0D64AF5E140}"/>
    <cellStyle name="Normal 2" xfId="217" xr:uid="{00000000-0005-0000-0000-0000DB000000}"/>
    <cellStyle name="Normal 2 10" xfId="372" xr:uid="{92F98D2F-27E6-4B15-B99A-78C7EC95836F}"/>
    <cellStyle name="Normal 2 10 2" xfId="4508" xr:uid="{1D9404DC-CFE9-47C1-9FFA-9CA1452F5555}"/>
    <cellStyle name="Normal 2 10 3" xfId="4509" xr:uid="{715826D7-1BCE-4081-85FA-6C89D8A51DFC}"/>
    <cellStyle name="Normal 2 10 3 2" xfId="7361" xr:uid="{0AB402A3-FABB-4EC0-A8E5-CFC6241380EF}"/>
    <cellStyle name="Normal 2 10 3 2 2" xfId="3697" xr:uid="{2114D5AF-8EE2-4718-8A06-444A13C9991F}"/>
    <cellStyle name="Normal 2 10 3 2 2 2" xfId="9982" xr:uid="{5EF3ED7E-EC5B-4D3D-858D-74260F2DD3B1}"/>
    <cellStyle name="Normal 2 10 3 2 3" xfId="3696" xr:uid="{0887A91E-853B-4291-BD37-5EC03B7CC291}"/>
    <cellStyle name="Normal 2 10 3 2 4" xfId="3689" xr:uid="{41C2F35E-BC85-413A-A0FF-4029E498B7AA}"/>
    <cellStyle name="Normal 2 10 3 3" xfId="8389" xr:uid="{415DFF00-EEAD-4D41-BCEB-66F1633DFE61}"/>
    <cellStyle name="Normal 2 10 3 3 2" xfId="3695" xr:uid="{75C4EA21-E943-43C0-982B-EA5475D7F11D}"/>
    <cellStyle name="Normal 2 10 3 3 2 2" xfId="8390" xr:uid="{5AB53A8C-31DF-4006-A721-87E4ADDE5F4D}"/>
    <cellStyle name="Normal 2 10 3 3 3" xfId="3694" xr:uid="{7ABC45D0-B681-4D1E-B028-FA49DF3F2E95}"/>
    <cellStyle name="Normal 2 10 3 4" xfId="8391" xr:uid="{173E1EE5-1846-4DC1-9D7E-19098E5E09D7}"/>
    <cellStyle name="Normal 2 10 3 4 2" xfId="3693" xr:uid="{C26ADBA7-7BC6-403E-8FD0-5CC6CA5703BA}"/>
    <cellStyle name="Normal 2 10 3 5" xfId="8392" xr:uid="{F82BECB4-805A-4086-B678-2C805B3D5272}"/>
    <cellStyle name="Normal 2 10 3 6" xfId="8388" xr:uid="{9A651EDE-FDE4-4D95-8BA6-B278011443E4}"/>
    <cellStyle name="Normal 2 10 4" xfId="4510" xr:uid="{D5CAAC0D-4B78-498C-9ED8-CFFBC61DF246}"/>
    <cellStyle name="Normal 2 10 4 2" xfId="7362" xr:uid="{618BA446-557E-4E1A-898A-C70B46CC4CFE}"/>
    <cellStyle name="Normal 2 10 4 2 2" xfId="3691" xr:uid="{01F3A7CB-C44E-4017-89F8-690B20A27C50}"/>
    <cellStyle name="Normal 2 10 4 2 2 2" xfId="8394" xr:uid="{C13C22C9-2E61-4544-91B2-373BB3E679A9}"/>
    <cellStyle name="Normal 2 10 4 2 3" xfId="3690" xr:uid="{DEF29A9F-E60B-4455-A36D-5C8D1342A97B}"/>
    <cellStyle name="Normal 2 10 4 2 4" xfId="8393" xr:uid="{2B6A752A-2D1B-4CCC-8C54-3C319B632EF3}"/>
    <cellStyle name="Normal 2 10 4 3" xfId="8395" xr:uid="{DD37600D-337D-41E1-999B-D8483DBC1BC9}"/>
    <cellStyle name="Normal 2 10 4 3 2" xfId="8396" xr:uid="{54440545-6AB1-4D95-883B-975DD1088997}"/>
    <cellStyle name="Normal 2 10 4 4" xfId="3688" xr:uid="{BEAFA709-09E1-4A1E-8ED0-80B7221BEE61}"/>
    <cellStyle name="Normal 2 10 4 5" xfId="3692" xr:uid="{574FBD0F-67EC-40A6-B8BF-92257223EB99}"/>
    <cellStyle name="Normal 2 10 5" xfId="6822" xr:uid="{0680E053-677E-4EE3-80EB-FFD36BA4CAD3}"/>
    <cellStyle name="Normal 2 10 5 2" xfId="3687" xr:uid="{18E45EE3-64CA-4582-A540-257FD7777B76}"/>
    <cellStyle name="Normal 2 10 5 3" xfId="8397" xr:uid="{32FED4D9-180A-4856-93E2-787A3BD8E641}"/>
    <cellStyle name="Normal 2 11" xfId="1184" xr:uid="{C9FE1007-2D61-4A93-B0A4-8AC220E981C3}"/>
    <cellStyle name="Normal 2 12" xfId="1185" xr:uid="{2FD09108-2CC5-46E3-B135-7EAB509ABBC2}"/>
    <cellStyle name="Normal 2 13" xfId="1186" xr:uid="{D02E2E39-1BCC-44DD-A337-B348BE30E258}"/>
    <cellStyle name="Normal 2 14" xfId="1187" xr:uid="{F522C8A9-7E64-4AF1-A08F-489FD8C71294}"/>
    <cellStyle name="Normal 2 15" xfId="1188" xr:uid="{DFFC5A0A-4577-4989-816C-29E22582B514}"/>
    <cellStyle name="Normal 2 16" xfId="1189" xr:uid="{9F654678-2D69-4509-9020-15C282837459}"/>
    <cellStyle name="Normal 2 17" xfId="1190" xr:uid="{CD34B28A-42E8-4BEC-9652-38B9E50000C0}"/>
    <cellStyle name="Normal 2 18" xfId="1918" xr:uid="{B20BF4FD-0339-43FC-A102-6E349E3C6BE9}"/>
    <cellStyle name="Normal 2 18 2" xfId="4513" xr:uid="{0621D931-B56F-47D5-A083-C9FDF0FDEA92}"/>
    <cellStyle name="Normal 2 18 2 2" xfId="4514" xr:uid="{06BAF231-2CBF-41A8-A7C3-FCE04DB77D21}"/>
    <cellStyle name="Normal 2 18 2 2 2" xfId="7365" xr:uid="{9DE00064-B0C9-413A-9C8C-7378303F0E01}"/>
    <cellStyle name="Normal 2 18 2 2 2 2" xfId="3685" xr:uid="{10FEB1B6-9D7F-4F12-B731-B31A4DAD3746}"/>
    <cellStyle name="Normal 2 18 2 2 2 2 2" xfId="9983" xr:uid="{36C83B3C-35A0-4CD8-854F-1484EF8C253C}"/>
    <cellStyle name="Normal 2 18 2 2 2 3" xfId="3674" xr:uid="{9262BB6B-3C8F-416D-A8ED-D40183E8D441}"/>
    <cellStyle name="Normal 2 18 2 2 2 4" xfId="8399" xr:uid="{7BF71277-E093-410A-8749-A570086CD633}"/>
    <cellStyle name="Normal 2 18 2 2 3" xfId="3683" xr:uid="{F0C0AD4B-3517-419A-B101-EC0D343511E4}"/>
    <cellStyle name="Normal 2 18 2 2 3 2" xfId="8400" xr:uid="{2D2059D4-A56A-4504-9B8F-3269CF8185C8}"/>
    <cellStyle name="Normal 2 18 2 2 3 2 2" xfId="3682" xr:uid="{7A801829-E049-41CF-86FA-3096AF99509E}"/>
    <cellStyle name="Normal 2 18 2 2 3 3" xfId="8401" xr:uid="{191BE229-8F02-48F3-B0BE-741ADCEB68E8}"/>
    <cellStyle name="Normal 2 18 2 2 4" xfId="3680" xr:uid="{FACEF479-3760-4E9C-ACD3-CC1762FD5513}"/>
    <cellStyle name="Normal 2 18 2 2 4 2" xfId="8402" xr:uid="{248FCA08-70CB-4A2A-AE28-A64FAFB37306}"/>
    <cellStyle name="Normal 2 18 2 2 5" xfId="3679" xr:uid="{2DDFDF7D-D500-489E-9567-31EF53A56904}"/>
    <cellStyle name="Normal 2 18 2 2 6" xfId="3686" xr:uid="{EA431A4D-A27D-4F57-906B-097E749DB9EF}"/>
    <cellStyle name="Normal 2 18 2 3" xfId="7364" xr:uid="{E09501C1-935E-40CB-B2DA-6B9CE5D5F8AC}"/>
    <cellStyle name="Normal 2 18 2 3 2" xfId="3678" xr:uid="{697F51D6-647F-4FB4-9D2C-BD7A2CCA7D0B}"/>
    <cellStyle name="Normal 2 18 2 3 2 2" xfId="8404" xr:uid="{BE987102-C37D-4D50-8323-9C5118508A5A}"/>
    <cellStyle name="Normal 2 18 2 3 3" xfId="3677" xr:uid="{97A844E3-EE93-40B2-A4EE-7F28630B44B8}"/>
    <cellStyle name="Normal 2 18 2 3 4" xfId="8403" xr:uid="{EF7507FD-837E-4E6E-9695-2CB2FCD2C3E8}"/>
    <cellStyle name="Normal 2 18 2 4" xfId="8405" xr:uid="{828B8DB7-BB03-47E3-B0E7-005BFB16A9CA}"/>
    <cellStyle name="Normal 2 18 2 4 2" xfId="3676" xr:uid="{C2D5EBAB-B6F3-4DCF-9CD3-1EBAB0CFD56D}"/>
    <cellStyle name="Normal 2 18 2 4 2 2" xfId="8406" xr:uid="{9B9F075D-0127-4D57-8D41-AF2F102D8EB6}"/>
    <cellStyle name="Normal 2 18 2 4 3" xfId="3675" xr:uid="{CBB42816-51D0-4CF4-A9F5-40CD827BC9F0}"/>
    <cellStyle name="Normal 2 18 2 5" xfId="8407" xr:uid="{A4582666-A3DE-4A98-A857-2BBE450D3D64}"/>
    <cellStyle name="Normal 2 18 2 5 2" xfId="8408" xr:uid="{15BA2E6C-0E56-4F3E-AA5F-FAC9DAFAB587}"/>
    <cellStyle name="Normal 2 18 2 6" xfId="3673" xr:uid="{548B319A-4EE3-4AFA-82DD-D970D81D8B44}"/>
    <cellStyle name="Normal 2 18 2 7" xfId="8398" xr:uid="{19B071AA-2503-467F-9AE3-2BA885D1FA3B}"/>
    <cellStyle name="Normal 2 18 3" xfId="4515" xr:uid="{CB6E2EBE-18E4-4778-9A3B-4022350F8028}"/>
    <cellStyle name="Normal 2 18 3 2" xfId="3670" xr:uid="{517D037E-A8B5-42E9-AA1A-4A60235516DA}"/>
    <cellStyle name="Normal 2 18 3 3" xfId="22217" xr:uid="{96CE897D-3A3D-4C44-87D1-0122AB2B7572}"/>
    <cellStyle name="Normal 2 18 4" xfId="7363" xr:uid="{60376F2A-E162-43BD-93AB-9BBA385E1070}"/>
    <cellStyle name="Normal 2 18 4 2" xfId="8409" xr:uid="{32FA226B-FA64-4A79-92C1-C85A60523145}"/>
    <cellStyle name="Normal 2 18 5" xfId="4512" xr:uid="{7441D33C-EFDE-44B6-B8F7-E7A5CE69213D}"/>
    <cellStyle name="Normal 2 19" xfId="4516" xr:uid="{9EC8A298-D813-4D10-A00E-879D9DDFB3BB}"/>
    <cellStyle name="Normal 2 19 2" xfId="8410" xr:uid="{D7E903CE-1FEC-4A8B-9640-6AA52B418510}"/>
    <cellStyle name="Normal 2 19 2 2" xfId="22218" xr:uid="{3928E5F4-0FC3-43C9-B483-1FD0B631ED66}"/>
    <cellStyle name="Normal 2 2" xfId="218" xr:uid="{00000000-0005-0000-0000-0000DC000000}"/>
    <cellStyle name="Normal 2 2 10" xfId="1191" xr:uid="{BD79BA2C-4985-4D76-845B-8D00CA0F67ED}"/>
    <cellStyle name="Normal 2 2 10 2" xfId="4517" xr:uid="{90200EF7-1FFB-480B-82C6-03570AA0D5F1}"/>
    <cellStyle name="Normal 2 2 10 2 2" xfId="7368" xr:uid="{70DC42CE-5FED-4F8F-9DDC-6F98E3883BF9}"/>
    <cellStyle name="Normal 2 2 10 2 2 2" xfId="3662" xr:uid="{C46EFE96-5994-43D2-BC8E-528EF1762EAC}"/>
    <cellStyle name="Normal 2 2 10 2 2 2 2" xfId="8413" xr:uid="{FC4BF722-149D-44EB-BF77-5B7DD3B55111}"/>
    <cellStyle name="Normal 2 2 10 2 2 3" xfId="3659" xr:uid="{A5829CA3-A2BE-40B9-BF0D-1CE074C438BD}"/>
    <cellStyle name="Normal 2 2 10 2 2 4" xfId="8412" xr:uid="{6E14F044-E6D4-4CE5-9A02-B569E132D4E1}"/>
    <cellStyle name="Normal 2 2 10 2 3" xfId="8414" xr:uid="{40EE1416-8FEF-4780-90DC-58AFFD1F1993}"/>
    <cellStyle name="Normal 2 2 10 2 3 2" xfId="3653" xr:uid="{694D2EC6-0F73-4E62-980A-2112E02C1DD4}"/>
    <cellStyle name="Normal 2 2 10 2 3 2 2" xfId="8415" xr:uid="{0D93C5E1-96E8-4836-A842-542E79288398}"/>
    <cellStyle name="Normal 2 2 10 2 3 3" xfId="3566" xr:uid="{33FEEC52-0198-4E4D-982F-6825D5F19911}"/>
    <cellStyle name="Normal 2 2 10 2 4" xfId="3648" xr:uid="{B89319E1-B2B2-4EA3-AA77-290801560DDE}"/>
    <cellStyle name="Normal 2 2 10 2 4 2" xfId="8416" xr:uid="{4A92EA19-1562-472C-9502-CFF54C8DFCD7}"/>
    <cellStyle name="Normal 2 2 10 2 5" xfId="3643" xr:uid="{9A2FB759-441F-4489-A41A-1EB80B7ED9E6}"/>
    <cellStyle name="Normal 2 2 10 2 6" xfId="3667" xr:uid="{8DA1A8D8-C77D-4D7A-8A5F-7BEE5EBDE220}"/>
    <cellStyle name="Normal 2 2 10 3" xfId="7367" xr:uid="{BE520D4C-554E-497D-BBB1-ED5FB6DF935F}"/>
    <cellStyle name="Normal 2 2 10 3 2" xfId="3636" xr:uid="{17B7C26F-C4BF-463E-8F8F-8A17273B870B}"/>
    <cellStyle name="Normal 2 2 10 3 2 2" xfId="10232" xr:uid="{1D5A9AD5-6C9E-429D-B66A-411065FC1F08}"/>
    <cellStyle name="Normal 2 2 10 3 2 2 2" xfId="3626" xr:uid="{95B87B5E-B00D-45B3-9978-A963EF248268}"/>
    <cellStyle name="Normal 2 2 10 3 2 3" xfId="8418" xr:uid="{0DC7DDDD-D67C-438D-94A0-8B677D57555F}"/>
    <cellStyle name="Normal 2 2 10 3 3" xfId="3606" xr:uid="{FAA52D47-795C-44E8-8881-717E3327DBC2}"/>
    <cellStyle name="Normal 2 2 10 3 3 2" xfId="10233" xr:uid="{A9A12BB5-C6CC-4AE4-8FAE-DDFB15FD6165}"/>
    <cellStyle name="Normal 2 2 10 3 4" xfId="3577" xr:uid="{7D88ED8E-D2FB-42A4-BD03-CC4871DC8AB6}"/>
    <cellStyle name="Normal 2 2 10 3 5" xfId="8417" xr:uid="{94E0F09E-02FD-405A-AC98-F774B296535C}"/>
    <cellStyle name="Normal 2 2 10 4" xfId="8419" xr:uid="{0E3F5A8A-6E5A-4FCB-8F33-564DBE7AD3A0}"/>
    <cellStyle name="Normal 2 2 10 5" xfId="3568" xr:uid="{82092B52-A74F-445B-8B31-BCD0FD3D5A63}"/>
    <cellStyle name="Normal 2 2 10 5 2" xfId="8420" xr:uid="{F9A7D291-5D9F-4F08-B7BD-425A8E75C1D4}"/>
    <cellStyle name="Normal 2 2 10 6" xfId="3567" xr:uid="{78AFD72E-82A1-4640-8FC4-84CD3BE2C537}"/>
    <cellStyle name="Normal 2 2 10 7" xfId="8411" xr:uid="{406F3173-5D75-4830-A8DB-6D576D237609}"/>
    <cellStyle name="Normal 2 2 11" xfId="1192" xr:uid="{7753369D-F785-4061-836E-7826B07ED755}"/>
    <cellStyle name="Normal 2 2 11 2" xfId="4518" xr:uid="{959DF77F-F1BA-4AC1-897B-DE2D799ED0CF}"/>
    <cellStyle name="Normal 2 2 11 2 2" xfId="7370" xr:uid="{3546F218-6B89-4C44-AF7B-F5E030FAB2B7}"/>
    <cellStyle name="Normal 2 2 11 2 2 2" xfId="8422" xr:uid="{6EBF2422-93D8-4E2E-81C4-D68BB0DF3C87}"/>
    <cellStyle name="Normal 2 2 11 2 2 2 2" xfId="3560" xr:uid="{DF4DD3E5-1D8C-4F96-9594-4AC6AA8C2562}"/>
    <cellStyle name="Normal 2 2 11 2 2 3" xfId="9985" xr:uid="{498EF053-94FD-4DFF-92C6-A43EA8F26512}"/>
    <cellStyle name="Normal 2 2 11 2 2 4" xfId="3563" xr:uid="{CD28ACAE-378A-4227-8A0D-3C1EDB67B552}"/>
    <cellStyle name="Normal 2 2 11 2 3" xfId="3557" xr:uid="{A0612431-62DF-4CAB-AD45-3E7F26B8FC8D}"/>
    <cellStyle name="Normal 2 2 11 2 3 2" xfId="8423" xr:uid="{DDAB39AC-94F7-498B-9CCC-45527BCB00FC}"/>
    <cellStyle name="Normal 2 2 11 2 3 2 2" xfId="3554" xr:uid="{9E4C8AB3-DD2E-4007-93B2-FF302842EE5E}"/>
    <cellStyle name="Normal 2 2 11 2 3 3" xfId="8424" xr:uid="{1749EE47-2977-4861-A3E3-11A63F89C729}"/>
    <cellStyle name="Normal 2 2 11 2 4" xfId="3533" xr:uid="{F153BF59-8E91-42BB-B3C2-7114411655B4}"/>
    <cellStyle name="Normal 2 2 11 2 4 2" xfId="8425" xr:uid="{B1BAD6D7-E77D-479C-8E63-E2D845D422C1}"/>
    <cellStyle name="Normal 2 2 11 2 5" xfId="3532" xr:uid="{1AAF6D7E-0B91-44F8-81C0-6F912B76140F}"/>
    <cellStyle name="Normal 2 2 11 2 6" xfId="8421" xr:uid="{DCA0CF64-1912-4259-A7AC-7E4D1E3E47FF}"/>
    <cellStyle name="Normal 2 2 11 3" xfId="7369" xr:uid="{EF7D53A8-F3B6-48D9-A530-27E46CE84276}"/>
    <cellStyle name="Normal 2 2 11 3 2" xfId="3531" xr:uid="{A035B985-EA76-4CAF-9D1B-AD94F927525B}"/>
    <cellStyle name="Normal 2 2 11 3 2 2" xfId="8427" xr:uid="{0C5E3579-9759-4046-A3A4-93323A4F0B2F}"/>
    <cellStyle name="Normal 2 2 11 3 2 2 2" xfId="3530" xr:uid="{4A8B4B88-9781-40D6-AEB6-5E3B9B0FDB26}"/>
    <cellStyle name="Normal 2 2 11 3 2 3" xfId="8428" xr:uid="{DB55E795-59F3-4AA6-A026-BF7405603F24}"/>
    <cellStyle name="Normal 2 2 11 3 3" xfId="3521" xr:uid="{EC30EF41-16DB-4015-9306-8463AE7E3DAB}"/>
    <cellStyle name="Normal 2 2 11 3 3 2" xfId="3529" xr:uid="{24C9715A-EA04-4C5C-A344-9030B80E4F26}"/>
    <cellStyle name="Normal 2 2 11 3 4" xfId="8429" xr:uid="{B9C456F3-BC7B-4E41-B1EA-F539CDF529AC}"/>
    <cellStyle name="Normal 2 2 11 3 5" xfId="8426" xr:uid="{E91BCAB3-D433-4E7F-9DDD-0B1FA1E41CD5}"/>
    <cellStyle name="Normal 2 2 11 4" xfId="3528" xr:uid="{75715528-90FD-49F6-8A24-0BA99DFC6771}"/>
    <cellStyle name="Normal 2 2 11 5" xfId="8430" xr:uid="{B1FDE8D2-2BEF-4B3F-BA1F-83D8DDCA75B5}"/>
    <cellStyle name="Normal 2 2 11 5 2" xfId="3527" xr:uid="{377DD5EE-E434-4910-AB53-65B9EEB5E6B7}"/>
    <cellStyle name="Normal 2 2 11 6" xfId="8431" xr:uid="{C052F280-B58E-4A33-9163-0ADD7FA375FE}"/>
    <cellStyle name="Normal 2 2 11 7" xfId="9984" xr:uid="{33911525-85BF-4246-AF46-054B16137781}"/>
    <cellStyle name="Normal 2 2 12" xfId="1193" xr:uid="{83785281-E736-41E6-8C46-9AA676A69B10}"/>
    <cellStyle name="Normal 2 2 12 2" xfId="4519" xr:uid="{3204FB9B-5DB0-43D7-8586-C7F8228E2269}"/>
    <cellStyle name="Normal 2 2 12 2 2" xfId="7372" xr:uid="{268EE89D-4B41-494F-A7B0-FBD27BACA6A9}"/>
    <cellStyle name="Normal 2 2 12 2 2 2" xfId="8433" xr:uid="{A3F0888F-0144-4FCA-B811-A093F867143C}"/>
    <cellStyle name="Normal 2 2 12 2 2 2 2" xfId="3524" xr:uid="{1207B473-2361-4D47-BAFA-26AB9EC69728}"/>
    <cellStyle name="Normal 2 2 12 2 2 3" xfId="8434" xr:uid="{3B4246B9-6355-4FDE-A401-6B9762175CB2}"/>
    <cellStyle name="Normal 2 2 12 2 2 4" xfId="3525" xr:uid="{ED37A525-8C3F-4F5D-AFB5-6680A0FDEF1F}"/>
    <cellStyle name="Normal 2 2 12 2 3" xfId="3523" xr:uid="{A207D4B2-C60A-4C21-A234-20E206955826}"/>
    <cellStyle name="Normal 2 2 12 2 3 2" xfId="8435" xr:uid="{8DCBE3C9-0813-49A7-9C27-CE7806780A4C}"/>
    <cellStyle name="Normal 2 2 12 2 3 2 2" xfId="3522" xr:uid="{8FA3CDE6-2726-4183-A9D6-49818E419769}"/>
    <cellStyle name="Normal 2 2 12 2 3 3" xfId="8436" xr:uid="{C473560B-8E7C-45C9-AAC3-4A60B147015B}"/>
    <cellStyle name="Normal 2 2 12 2 4" xfId="8437" xr:uid="{90B4FE4F-4BF3-4CB5-9352-5DAD26D57D43}"/>
    <cellStyle name="Normal 2 2 12 2 4 2" xfId="3520" xr:uid="{41985D75-9F51-48B7-A293-B6229CEA04BB}"/>
    <cellStyle name="Normal 2 2 12 2 5" xfId="8438" xr:uid="{4FF75D64-1E6B-4FBC-97E8-B8834E0F60A6}"/>
    <cellStyle name="Normal 2 2 12 2 6" xfId="8432" xr:uid="{F4C85B2B-5F04-41A3-9BC5-F0F797489389}"/>
    <cellStyle name="Normal 2 2 12 3" xfId="7371" xr:uid="{9AA8A39A-184D-4EE9-9D60-4F71CBC1868C}"/>
    <cellStyle name="Normal 2 2 12 3 2" xfId="8439" xr:uid="{6BB92C31-7D18-45B9-8223-0936785C7CF3}"/>
    <cellStyle name="Normal 2 2 12 3 2 2" xfId="3518" xr:uid="{4CE023FC-F129-45C5-9B09-64B6B56AE053}"/>
    <cellStyle name="Normal 2 2 12 3 2 2 2" xfId="8440" xr:uid="{15164E95-6AD3-40A7-9B3A-90B8DF021B57}"/>
    <cellStyle name="Normal 2 2 12 3 2 3" xfId="3517" xr:uid="{118AE864-49F0-4A9B-BC92-B88253212DA6}"/>
    <cellStyle name="Normal 2 2 12 3 3" xfId="8441" xr:uid="{0335F158-491D-43C7-8A16-B31F17738D36}"/>
    <cellStyle name="Normal 2 2 12 3 3 2" xfId="3516" xr:uid="{37A5613B-018E-4EDA-925F-3404794090EF}"/>
    <cellStyle name="Normal 2 2 12 3 4" xfId="8442" xr:uid="{121307AE-0096-4BDC-9C9D-C303317759B2}"/>
    <cellStyle name="Normal 2 2 12 3 5" xfId="3519" xr:uid="{4FE3CE7C-B4C6-4EED-92BD-805F909C084B}"/>
    <cellStyle name="Normal 2 2 12 4" xfId="3515" xr:uid="{43F90C34-D882-4DDE-817D-3AB2913744D3}"/>
    <cellStyle name="Normal 2 2 12 5" xfId="8443" xr:uid="{13119437-F874-4243-8449-DF699F145138}"/>
    <cellStyle name="Normal 2 2 12 5 2" xfId="3514" xr:uid="{22468A18-E012-4B22-99F8-5663A119372B}"/>
    <cellStyle name="Normal 2 2 12 6" xfId="8444" xr:uid="{59C4EC4C-4CBB-44A3-96B7-BD572CABEDCB}"/>
    <cellStyle name="Normal 2 2 12 7" xfId="3526" xr:uid="{05AE19E6-735E-4A88-8CE1-DE867BDD0220}"/>
    <cellStyle name="Normal 2 2 13" xfId="1194" xr:uid="{C3B40D6C-95EE-42F8-8C98-F74A51928365}"/>
    <cellStyle name="Normal 2 2 13 2" xfId="4520" xr:uid="{CED64406-1843-4329-8DC5-5DD86868E3FE}"/>
    <cellStyle name="Normal 2 2 13 2 2" xfId="7374" xr:uid="{C8E7DE4B-2B9A-45F6-A292-1CA85DD51864}"/>
    <cellStyle name="Normal 2 2 13 2 2 2" xfId="9986" xr:uid="{AB491A3C-A579-46E3-ADB1-6F400C63B565}"/>
    <cellStyle name="Normal 2 2 13 2 2 2 2" xfId="3511" xr:uid="{F8DF0DD9-A2DE-4A2E-85DB-94289E400786}"/>
    <cellStyle name="Normal 2 2 13 2 2 3" xfId="8446" xr:uid="{A3D87DA8-7BA2-4B05-8E0F-91F73490CB22}"/>
    <cellStyle name="Normal 2 2 13 2 2 4" xfId="3512" xr:uid="{8D3A88BF-8AB8-4957-8894-54A61BA8EE15}"/>
    <cellStyle name="Normal 2 2 13 2 3" xfId="8447" xr:uid="{E430764D-1BA7-48D8-BF13-718CF6BB1956}"/>
    <cellStyle name="Normal 2 2 13 2 3 2" xfId="8448" xr:uid="{19AECB13-110D-4E08-A2A6-01B3F6E5143D}"/>
    <cellStyle name="Normal 2 2 13 2 3 2 2" xfId="8449" xr:uid="{5996F00B-5ED0-4B5F-9AAF-2ED1A7CBBF45}"/>
    <cellStyle name="Normal 2 2 13 2 3 3" xfId="8450" xr:uid="{55430952-2CBD-46D4-AFC5-85BD2A78472F}"/>
    <cellStyle name="Normal 2 2 13 2 4" xfId="8451" xr:uid="{3CD3F657-2060-40B5-9168-15D4AAC407C6}"/>
    <cellStyle name="Normal 2 2 13 2 4 2" xfId="8452" xr:uid="{49E9191D-4DD0-459B-980D-1E25EDE960B8}"/>
    <cellStyle name="Normal 2 2 13 2 5" xfId="8453" xr:uid="{5C6ABF48-1AEB-47DF-B2C0-51062204FCB6}"/>
    <cellStyle name="Normal 2 2 13 2 6" xfId="8445" xr:uid="{C03136C0-9D27-4B40-852E-52A617986F67}"/>
    <cellStyle name="Normal 2 2 13 3" xfId="7373" xr:uid="{45D3C2BE-0CD2-42B6-BD5C-CA1EEE899A47}"/>
    <cellStyle name="Normal 2 2 13 3 2" xfId="8455" xr:uid="{DC5256DA-8FB6-4AA6-8359-4EA92BE7C71C}"/>
    <cellStyle name="Normal 2 2 13 3 2 2" xfId="8456" xr:uid="{BFE444AF-9FC9-4687-A708-585262F11683}"/>
    <cellStyle name="Normal 2 2 13 3 2 2 2" xfId="8457" xr:uid="{1DEB3AB3-B6D8-4CEE-81A6-71D4A6D1538E}"/>
    <cellStyle name="Normal 2 2 13 3 2 3" xfId="8458" xr:uid="{AB2DCE38-D33D-4809-A26B-16734B7B1E2A}"/>
    <cellStyle name="Normal 2 2 13 3 3" xfId="8459" xr:uid="{A93FEA3E-319F-439B-B942-5A0706F56CC6}"/>
    <cellStyle name="Normal 2 2 13 3 3 2" xfId="8460" xr:uid="{915B2D62-51A7-46CF-8EAD-E3E15F6F6828}"/>
    <cellStyle name="Normal 2 2 13 3 4" xfId="10235" xr:uid="{FA1BE850-94E3-455D-9BD5-328AA8423F3B}"/>
    <cellStyle name="Normal 2 2 13 3 5" xfId="8454" xr:uid="{C4AA76B8-DDFA-482E-B6A0-F5CFFDAA4EF2}"/>
    <cellStyle name="Normal 2 2 13 4" xfId="10234" xr:uid="{A06885DD-B5B7-414E-8C38-59A8D806D28F}"/>
    <cellStyle name="Normal 2 2 13 5" xfId="8461" xr:uid="{9C939551-1EEE-4992-A5D3-47EAC9A7AD2B}"/>
    <cellStyle name="Normal 2 2 13 5 2" xfId="8462" xr:uid="{48E3323F-C8C6-4395-B71B-48E17D4A2F45}"/>
    <cellStyle name="Normal 2 2 13 6" xfId="10236" xr:uid="{C9DFF1BA-B5E4-41ED-8960-67CA2F153182}"/>
    <cellStyle name="Normal 2 2 13 7" xfId="3513" xr:uid="{554EBDC7-4CD0-4337-8D90-37383CB47E3E}"/>
    <cellStyle name="Normal 2 2 14" xfId="4521" xr:uid="{3C736E92-6C5F-43D5-A67A-AF0CB23CFACD}"/>
    <cellStyle name="Normal 2 2 14 2" xfId="8463" xr:uid="{1B9C2DFA-2D91-4031-B57B-7F67F7AE0C08}"/>
    <cellStyle name="Normal 2 2 14 3" xfId="10237" xr:uid="{C7F876E1-E60E-4EE7-8201-2A780BDCD0FE}"/>
    <cellStyle name="Normal 2 2 14 3 2" xfId="8464" xr:uid="{FD647024-DB03-4B91-87C5-A0D7564E8D41}"/>
    <cellStyle name="Normal 2 2 14 3 2 2" xfId="10238" xr:uid="{1AFC895E-C675-4EB8-B163-9D356C48095C}"/>
    <cellStyle name="Normal 2 2 14 3 3" xfId="9987" xr:uid="{E92FEE81-AE3D-40F9-AEC9-3B9D94E7F030}"/>
    <cellStyle name="Normal 2 2 15" xfId="4522" xr:uid="{F24A77CA-A491-4D4F-99AB-5AFDCCF1EF83}"/>
    <cellStyle name="Normal 2 2 15 2" xfId="4523" xr:uid="{21467F51-EBF7-4F39-B50F-293C6A7C5068}"/>
    <cellStyle name="Normal 2 2 15 2 2" xfId="7376" xr:uid="{6DD26F82-34CD-4677-AA41-8544EB5697E1}"/>
    <cellStyle name="Normal 2 2 15 2 2 2" xfId="8468" xr:uid="{9EFD3ED8-223A-47DF-A687-44E113C8BE11}"/>
    <cellStyle name="Normal 2 2 15 2 2 2 2" xfId="10240" xr:uid="{38B81227-E458-4D7A-8FE8-5553A1AF3198}"/>
    <cellStyle name="Normal 2 2 15 2 2 3" xfId="10239" xr:uid="{EBF8CE40-1228-4D61-BC0B-0C5A5D74F0E8}"/>
    <cellStyle name="Normal 2 2 15 2 2 4" xfId="8467" xr:uid="{ADB6FF08-A5EF-4DE5-BEBB-96F182CDD9AE}"/>
    <cellStyle name="Normal 2 2 15 2 3" xfId="8469" xr:uid="{F32805B9-9F9A-432E-8184-8CF043DD6597}"/>
    <cellStyle name="Normal 2 2 15 2 3 2" xfId="8470" xr:uid="{FB7EE825-4528-4DCB-9CEE-63F760F79BC2}"/>
    <cellStyle name="Normal 2 2 15 2 3 2 2" xfId="10242" xr:uid="{35FB9180-8F1F-4ADB-9ABF-F45D74FB883A}"/>
    <cellStyle name="Normal 2 2 15 2 3 3" xfId="10241" xr:uid="{216603FA-9135-4901-9B6D-E1B3057C90C1}"/>
    <cellStyle name="Normal 2 2 15 2 4" xfId="8471" xr:uid="{3878C6A0-2995-4FF4-BCAB-920B379EAEE9}"/>
    <cellStyle name="Normal 2 2 15 2 4 2" xfId="8472" xr:uid="{A1D6DF41-89B2-425E-9467-A80ADA2BC823}"/>
    <cellStyle name="Normal 2 2 15 2 5" xfId="10244" xr:uid="{609CD463-384E-4347-8863-8BD0217603A2}"/>
    <cellStyle name="Normal 2 2 15 2 6" xfId="8466" xr:uid="{0FBE6D8D-3644-4408-A6AA-ED911D4DC218}"/>
    <cellStyle name="Normal 2 2 15 3" xfId="7375" xr:uid="{CB8F234E-40FC-4BE5-A6BA-AA8C881CAEC6}"/>
    <cellStyle name="Normal 2 2 15 3 2" xfId="8473" xr:uid="{C39DAD0D-696C-42E7-AB36-F1B96616986C}"/>
    <cellStyle name="Normal 2 2 15 3 2 2" xfId="10245" xr:uid="{22A3665B-07CD-4CB3-A8F4-F998D8CD7E35}"/>
    <cellStyle name="Normal 2 2 15 3 3" xfId="8474" xr:uid="{46EFE413-46E4-4662-9E60-6C4548E9FE8A}"/>
    <cellStyle name="Normal 2 2 15 3 4" xfId="10243" xr:uid="{EF45F6C3-4EBF-440A-846F-C18BD2F3F8EC}"/>
    <cellStyle name="Normal 2 2 15 4" xfId="10246" xr:uid="{38124F16-CED2-45C8-9242-B3E2B4FF44D6}"/>
    <cellStyle name="Normal 2 2 15 4 2" xfId="9988" xr:uid="{F8C2740A-8213-41C0-A97D-11E22922BC04}"/>
    <cellStyle name="Normal 2 2 15 4 2 2" xfId="8475" xr:uid="{009E3591-DA45-464F-95A2-09EFD2459BDF}"/>
    <cellStyle name="Normal 2 2 15 4 3" xfId="8476" xr:uid="{D8309BA9-5DB0-4EB2-B8F3-19CC401D6FE1}"/>
    <cellStyle name="Normal 2 2 15 5" xfId="8477" xr:uid="{595CF922-F5BA-46F0-A59D-3AC817244BAD}"/>
    <cellStyle name="Normal 2 2 15 5 2" xfId="10247" xr:uid="{705E7228-CB92-4079-A9B6-83A56C259FE7}"/>
    <cellStyle name="Normal 2 2 15 6" xfId="8478" xr:uid="{DA9384F9-B2B6-4B7A-975A-072E7CD99FE9}"/>
    <cellStyle name="Normal 2 2 15 7" xfId="8465" xr:uid="{E5D5982D-8484-4DFC-A7F5-7B28E29FEDC9}"/>
    <cellStyle name="Normal 2 2 16" xfId="7366" xr:uid="{C4A99041-A2B3-4162-B890-BDE22D4912C5}"/>
    <cellStyle name="Normal 2 2 16 2" xfId="10248" xr:uid="{717CBCBD-CF93-44BA-A90C-45CC118BAE74}"/>
    <cellStyle name="Normal 2 2 16 3" xfId="21016" xr:uid="{D7BADD7E-E444-431A-BEBB-49F401179F2F}"/>
    <cellStyle name="Normal 2 2 2" xfId="219" xr:uid="{00000000-0005-0000-0000-0000DD000000}"/>
    <cellStyle name="Normal 2 2 2 2" xfId="4524" xr:uid="{2EC64D81-B32D-465D-985D-D345A9BB5618}"/>
    <cellStyle name="Normal 2 2 2 2 2" xfId="4525" xr:uid="{5B7998B8-DE79-4230-BE9F-E633641ADC4B}"/>
    <cellStyle name="Normal 2 2 2 2 3" xfId="6823" xr:uid="{DEC34FF9-DC08-4088-8B56-62EB8958A268}"/>
    <cellStyle name="Normal 2 2 2 3" xfId="4526" xr:uid="{A900B9DF-58E2-4499-A446-A7A65659B65D}"/>
    <cellStyle name="Normal 2 2 2 3 2" xfId="6824" xr:uid="{20684C43-D2B4-4C82-A76E-031DCD3E701F}"/>
    <cellStyle name="Normal 2 2 2 3 2 2" xfId="8479" xr:uid="{53BDCEEF-B4E9-4E68-BEEB-FC0091C80BAD}"/>
    <cellStyle name="Normal 2 2 2 3 3" xfId="2674" xr:uid="{C1EF3F88-9C30-41EE-8666-572F2F03A41C}"/>
    <cellStyle name="Normal 2 2 2 4" xfId="4527" xr:uid="{7C1A2264-BF20-459A-AFCA-A0871539E849}"/>
    <cellStyle name="Normal 2 2 2 4 2" xfId="6825" xr:uid="{D9B056A8-A45A-4230-BBBA-12F802E48E3B}"/>
    <cellStyle name="Normal 2 2 2 5" xfId="4528" xr:uid="{A6FDCFA8-3068-466D-AC60-FEB14E0E09BB}"/>
    <cellStyle name="Normal 2 2 2 5 2" xfId="4529" xr:uid="{E6BB670D-E1FB-42E0-AA13-5448F2C8BC76}"/>
    <cellStyle name="Normal 2 2 2 5 2 2" xfId="7379" xr:uid="{14DE4179-BB8D-4DBE-9446-A65885605374}"/>
    <cellStyle name="Normal 2 2 2 5 2 2 2" xfId="8483" xr:uid="{6B40A878-9660-4089-A187-7425987D600C}"/>
    <cellStyle name="Normal 2 2 2 5 2 2 2 2" xfId="8484" xr:uid="{A8A685A4-E0CC-45DD-A372-D72CCE7C6997}"/>
    <cellStyle name="Normal 2 2 2 5 2 2 3" xfId="9990" xr:uid="{E4CDD146-B852-444F-9A03-CF32F91BC463}"/>
    <cellStyle name="Normal 2 2 2 5 2 2 4" xfId="8482" xr:uid="{FA268994-D29A-4C2C-9651-5AD089CFBA40}"/>
    <cellStyle name="Normal 2 2 2 5 2 3" xfId="9989" xr:uid="{112F47E3-6458-4FB6-A0D8-C66C005EB423}"/>
    <cellStyle name="Normal 2 2 2 5 2 3 2" xfId="8485" xr:uid="{BC89D904-CC4D-476A-96F8-F4762B68CDC1}"/>
    <cellStyle name="Normal 2 2 2 5 2 3 2 2" xfId="8486" xr:uid="{B019AB85-7D84-4D9A-9E3E-35053979FE91}"/>
    <cellStyle name="Normal 2 2 2 5 2 3 3" xfId="8487" xr:uid="{41B3DBC4-D82F-4346-A04E-771102A238D3}"/>
    <cellStyle name="Normal 2 2 2 5 2 4" xfId="8488" xr:uid="{E1D8E31D-6FD2-47CE-8497-F45AD9E80DD3}"/>
    <cellStyle name="Normal 2 2 2 5 2 4 2" xfId="8489" xr:uid="{3F909A6F-896D-4AAA-8081-34E3899C1DAC}"/>
    <cellStyle name="Normal 2 2 2 5 2 5" xfId="8490" xr:uid="{0D2BFECC-69AA-4E64-AD7C-7D13293047B7}"/>
    <cellStyle name="Normal 2 2 2 5 2 6" xfId="8481" xr:uid="{FD7DE4EE-4CF6-433F-A12F-B1D42011968E}"/>
    <cellStyle name="Normal 2 2 2 5 3" xfId="6826" xr:uid="{2D64B6BB-1525-4C3C-98C9-6484159326F9}"/>
    <cellStyle name="Normal 2 2 2 5 3 2" xfId="8492" xr:uid="{281507A8-EC8F-44FE-AFB2-811A5547D342}"/>
    <cellStyle name="Normal 2 2 2 5 3 2 2" xfId="8493" xr:uid="{AB084DDF-DD8D-4C27-844E-A624D6A074D8}"/>
    <cellStyle name="Normal 2 2 2 5 3 3" xfId="8494" xr:uid="{FFA4746F-91F8-4671-AF60-E82232B54DD4}"/>
    <cellStyle name="Normal 2 2 2 5 3 4" xfId="8491" xr:uid="{E68E60D1-DD3C-4E7B-9420-E3A9DB20630A}"/>
    <cellStyle name="Normal 2 2 2 5 4" xfId="7378" xr:uid="{683E91EE-A85F-4A7D-BE69-4C0CBDF3F150}"/>
    <cellStyle name="Normal 2 2 2 5 4 2" xfId="8496" xr:uid="{34327122-788E-456E-BF01-3BF6F9C8F4E5}"/>
    <cellStyle name="Normal 2 2 2 5 4 2 2" xfId="8497" xr:uid="{CBEAD172-9033-4A85-8B15-7C2E2E28E8A8}"/>
    <cellStyle name="Normal 2 2 2 5 4 3" xfId="8498" xr:uid="{83CABB47-E01C-409D-BBD2-2C5F2CC6B08A}"/>
    <cellStyle name="Normal 2 2 2 5 4 4" xfId="8495" xr:uid="{21D9305F-3D24-4C37-8719-F5DC60BA0E31}"/>
    <cellStyle name="Normal 2 2 2 5 5" xfId="8499" xr:uid="{45D425E5-3495-4F1E-A27C-1EA4E3C1282E}"/>
    <cellStyle name="Normal 2 2 2 5 5 2" xfId="8500" xr:uid="{69FDAE90-A648-4CCC-A8CA-08E7F8E268E3}"/>
    <cellStyle name="Normal 2 2 2 5 6" xfId="8501" xr:uid="{994B799D-9503-4ADB-86E8-CBD444CFA86A}"/>
    <cellStyle name="Normal 2 2 2 5 7" xfId="8480" xr:uid="{AC3B2475-CE90-4888-B933-5C7AB0EDA625}"/>
    <cellStyle name="Normal 2 2 2 6" xfId="4530" xr:uid="{803E32B7-A05E-4458-BDFA-9018E41C27E7}"/>
    <cellStyle name="Normal 2 2 2 6 2" xfId="4531" xr:uid="{1F99DD00-DBF3-468E-86A0-88EA4F57F600}"/>
    <cellStyle name="Normal 2 2 2 6 2 2" xfId="7381" xr:uid="{2EC972AF-F7D2-4183-82EF-C0CE63F22859}"/>
    <cellStyle name="Normal 2 2 2 6 2 2 2" xfId="8505" xr:uid="{E74759EE-2D32-44F7-A0EA-6AAA85D625AD}"/>
    <cellStyle name="Normal 2 2 2 6 2 2 2 2" xfId="8506" xr:uid="{E15DAA66-3930-49C9-8A63-9738B7F54B3F}"/>
    <cellStyle name="Normal 2 2 2 6 2 2 3" xfId="8507" xr:uid="{763D5D60-9FBA-4344-A5E0-1DD5E4AF4B31}"/>
    <cellStyle name="Normal 2 2 2 6 2 2 4" xfId="8504" xr:uid="{26C4E0A0-BD37-45A2-9A99-0E318933B23B}"/>
    <cellStyle name="Normal 2 2 2 6 2 3" xfId="8508" xr:uid="{1259E228-BE8A-4C43-B11B-27522D36E0E1}"/>
    <cellStyle name="Normal 2 2 2 6 2 3 2" xfId="8509" xr:uid="{B1533316-EDB1-4D83-AF1B-F78DC98F5934}"/>
    <cellStyle name="Normal 2 2 2 6 2 3 2 2" xfId="8510" xr:uid="{4C6628A7-6B95-45FA-982B-0BC3083135B8}"/>
    <cellStyle name="Normal 2 2 2 6 2 3 3" xfId="8511" xr:uid="{1C29BE4F-BBED-4512-94B7-5E28D26651C3}"/>
    <cellStyle name="Normal 2 2 2 6 2 4" xfId="8512" xr:uid="{FA13442F-D243-4170-A82F-EFF476427388}"/>
    <cellStyle name="Normal 2 2 2 6 2 4 2" xfId="8513" xr:uid="{CD0C8F9F-752D-4F2B-B8D6-47BBE539AA35}"/>
    <cellStyle name="Normal 2 2 2 6 2 5" xfId="8514" xr:uid="{D8FD0E86-496E-4985-80F7-13BBA28921C1}"/>
    <cellStyle name="Normal 2 2 2 6 2 6" xfId="8503" xr:uid="{94307092-406D-460A-A1D8-B3C7ABD06B6F}"/>
    <cellStyle name="Normal 2 2 2 6 3" xfId="6827" xr:uid="{DE0DB27C-7C37-44BC-AE09-3598E03D3794}"/>
    <cellStyle name="Normal 2 2 2 6 3 2" xfId="2671" xr:uid="{DC91DA97-513B-4883-8822-3D371B4EE089}"/>
    <cellStyle name="Normal 2 2 2 6 3 2 2" xfId="8516" xr:uid="{DD9F27B7-30D5-49D7-B3C0-B532FBA61BAD}"/>
    <cellStyle name="Normal 2 2 2 6 3 3" xfId="2664" xr:uid="{B8839979-6D4D-49CE-B677-D79A630A16F7}"/>
    <cellStyle name="Normal 2 2 2 6 3 4" xfId="8515" xr:uid="{28030FAF-37A7-4C6C-A176-7E425E1CCFC6}"/>
    <cellStyle name="Normal 2 2 2 6 4" xfId="7380" xr:uid="{A43F8116-A5B6-41B5-AD6E-AAE8E7065ED0}"/>
    <cellStyle name="Normal 2 2 2 6 4 2" xfId="8518" xr:uid="{03717776-BB85-4B97-A460-95C94F6FA68E}"/>
    <cellStyle name="Normal 2 2 2 6 4 2 2" xfId="8519" xr:uid="{2547F715-1FE3-41CB-AD0E-F4ABA75265A5}"/>
    <cellStyle name="Normal 2 2 2 6 4 3" xfId="8520" xr:uid="{2EA44903-5A80-4C80-8860-871841E9F2C4}"/>
    <cellStyle name="Normal 2 2 2 6 4 4" xfId="8517" xr:uid="{64E90565-24A4-4991-8333-4B098D4ABB02}"/>
    <cellStyle name="Normal 2 2 2 6 5" xfId="8521" xr:uid="{6F48BE47-9974-45DC-ABB0-FC4F967CBDD2}"/>
    <cellStyle name="Normal 2 2 2 6 5 2" xfId="8522" xr:uid="{55D85A9D-C6D1-44F5-9CF6-68EF877B537E}"/>
    <cellStyle name="Normal 2 2 2 6 6" xfId="8523" xr:uid="{D59848DD-0D39-416F-9087-36DEBD7D001E}"/>
    <cellStyle name="Normal 2 2 2 6 7" xfId="8502" xr:uid="{5A22C46F-B8CD-4377-8DA6-D3F6B304D650}"/>
    <cellStyle name="Normal 2 2 2 7" xfId="4532" xr:uid="{2DE963B5-BE13-49F3-BAB5-6E34A33D359A}"/>
    <cellStyle name="Normal 2 2 2 7 2" xfId="6828" xr:uid="{7D588B06-4DDD-448E-994D-0F814448F5D0}"/>
    <cellStyle name="Normal 2 2 2 8" xfId="7377" xr:uid="{706159ED-9F01-4B18-899C-DB0AAAEA8F8B}"/>
    <cellStyle name="Normal 2 2 2 8 2" xfId="8524" xr:uid="{82BBEA3F-F66F-4578-923E-AC59A4CB8D4F}"/>
    <cellStyle name="Normal 2 2 2 9" xfId="1195" xr:uid="{094BEB33-E1F9-4DE3-AA6A-4218BB14CDA8}"/>
    <cellStyle name="Normal 2 2 3" xfId="220" xr:uid="{00000000-0005-0000-0000-0000DE000000}"/>
    <cellStyle name="Normal 2 2 3 2" xfId="4533" xr:uid="{5A1B67CA-9C05-496F-AB8E-C93D73645718}"/>
    <cellStyle name="Normal 2 2 3 2 2" xfId="4534" xr:uid="{10C1CC7A-CE63-47CE-8670-EB52F4501E6D}"/>
    <cellStyle name="Normal 2 2 3 2 2 2" xfId="6831" xr:uid="{534B9C71-B19D-4626-B4F0-DB409A3FD6EB}"/>
    <cellStyle name="Normal 2 2 3 2 2 2 2" xfId="8525" xr:uid="{DC766C59-2FEE-4F56-B7C0-FFBC552FEFB8}"/>
    <cellStyle name="Normal 2 2 3 2 2 2 2 2" xfId="8526" xr:uid="{04601695-B083-42A9-B371-338A4CF0A109}"/>
    <cellStyle name="Normal 2 2 3 2 2 2 3" xfId="8527" xr:uid="{CC8E7278-1FE4-41A2-9EE6-973E456E3EFE}"/>
    <cellStyle name="Normal 2 2 3 2 2 3" xfId="7384" xr:uid="{E8B26EFB-39B7-4260-B925-D16654D871E2}"/>
    <cellStyle name="Normal 2 2 3 2 2 3 2" xfId="8529" xr:uid="{F013B25C-8373-4668-BA27-27E24AFC2BDD}"/>
    <cellStyle name="Normal 2 2 3 2 2 3 2 2" xfId="8530" xr:uid="{D573005F-071F-4342-B15B-FD9D4CB2AA03}"/>
    <cellStyle name="Normal 2 2 3 2 2 3 3" xfId="8531" xr:uid="{12E9B97F-829A-4A72-BC80-B1A40DA02445}"/>
    <cellStyle name="Normal 2 2 3 2 2 3 4" xfId="8528" xr:uid="{777AF0FF-49E5-46AD-828B-B77F8A14E175}"/>
    <cellStyle name="Normal 2 2 3 2 2 4" xfId="8532" xr:uid="{6F7B5D48-E4E2-4B0F-8FEC-CC42DCE9F55D}"/>
    <cellStyle name="Normal 2 2 3 2 2 4 2" xfId="8533" xr:uid="{6315916C-250A-4926-8E6D-9F998B2BF688}"/>
    <cellStyle name="Normal 2 2 3 2 2 5" xfId="8534" xr:uid="{2BBD1DAF-9F2C-4BEA-A291-A996D4485D4C}"/>
    <cellStyle name="Normal 2 2 3 2 3" xfId="6830" xr:uid="{8E69B868-F347-4636-A885-80B314FCB31D}"/>
    <cellStyle name="Normal 2 2 3 2 3 2" xfId="8535" xr:uid="{2D608695-E6A6-4F06-AB30-0FA330E003DB}"/>
    <cellStyle name="Normal 2 2 3 2 3 2 2" xfId="8536" xr:uid="{873221DF-0FDA-49BA-9F1D-D37116ACA82F}"/>
    <cellStyle name="Normal 2 2 3 2 3 3" xfId="8537" xr:uid="{F35C3725-4BE2-471F-90E4-1F33034D727D}"/>
    <cellStyle name="Normal 2 2 3 2 4" xfId="7383" xr:uid="{447BF764-1E12-4F47-9F3C-8CE74ECC0573}"/>
    <cellStyle name="Normal 2 2 3 2 4 2" xfId="8539" xr:uid="{2A8E28B8-CB07-4AD4-BA68-67619205952B}"/>
    <cellStyle name="Normal 2 2 3 2 4 2 2" xfId="8540" xr:uid="{E5B3983D-BD68-457B-828B-A500B7B43467}"/>
    <cellStyle name="Normal 2 2 3 2 4 3" xfId="8541" xr:uid="{E7EA799D-599E-4983-9493-182008AA79CF}"/>
    <cellStyle name="Normal 2 2 3 2 4 4" xfId="8538" xr:uid="{87292DFB-6122-4DAF-80D3-2C62EAA09413}"/>
    <cellStyle name="Normal 2 2 3 2 5" xfId="8542" xr:uid="{FB512E0F-973F-4C20-9B3E-CA946743372C}"/>
    <cellStyle name="Normal 2 2 3 2 5 2" xfId="8543" xr:uid="{7ABAF1B1-7EAA-41B9-A983-41002013275C}"/>
    <cellStyle name="Normal 2 2 3 2 6" xfId="8544" xr:uid="{B40B7094-08FB-4F87-8103-C49CD9DC75D1}"/>
    <cellStyle name="Normal 2 2 3 3" xfId="4535" xr:uid="{387F8E26-7FE2-4DC6-BA18-68720EFB74EC}"/>
    <cellStyle name="Normal 2 2 3 3 2" xfId="8545" xr:uid="{2BCBA8D7-009F-4D86-B9DF-DBD0A1FB1440}"/>
    <cellStyle name="Normal 2 2 3 4" xfId="6829" xr:uid="{4C70725E-096A-4911-B7CF-F6865E5A215F}"/>
    <cellStyle name="Normal 2 2 3 5" xfId="7382" xr:uid="{D8FBA06E-0E64-4244-9162-04ED8149CFB8}"/>
    <cellStyle name="Normal 2 2 3 6" xfId="1196" xr:uid="{22236F06-E1FF-4522-9D17-BEEB325E8DA9}"/>
    <cellStyle name="Normal 2 2 4" xfId="1197" xr:uid="{7BCF9269-1E48-4D66-8152-8CB7310D3D2D}"/>
    <cellStyle name="Normal 2 2 4 2" xfId="4536" xr:uid="{C7132405-A8DC-4435-84DA-863FAFBF5B6D}"/>
    <cellStyle name="Normal 2 2 4 2 2" xfId="6833" xr:uid="{D856EB70-D58A-4AA6-A97F-355A48B42940}"/>
    <cellStyle name="Normal 2 2 4 2 2 2" xfId="22219" xr:uid="{7FAD9721-DED6-4272-8287-6E6858FA194D}"/>
    <cellStyle name="Normal 2 2 4 2 3" xfId="6832" xr:uid="{9F62865B-EC21-497C-BE74-33C194A7C624}"/>
    <cellStyle name="Normal 2 2 4 3" xfId="4537" xr:uid="{7E1BC648-F2F5-4362-B8E6-5A7E504A0B56}"/>
    <cellStyle name="Normal 2 2 4 3 2" xfId="4538" xr:uid="{6A435604-4A9C-4E9A-8B0A-8A284EDB1C9C}"/>
    <cellStyle name="Normal 2 2 4 3 2 2" xfId="7387" xr:uid="{8DB116F9-0E16-492D-A501-CDCCF7167BD1}"/>
    <cellStyle name="Normal 2 2 4 3 2 2 2" xfId="8549" xr:uid="{1C6B1494-DC89-40B0-A22C-D201037C8301}"/>
    <cellStyle name="Normal 2 2 4 3 2 2 2 2" xfId="8550" xr:uid="{1DA4A24B-E65B-4145-8050-1A97BD7682D7}"/>
    <cellStyle name="Normal 2 2 4 3 2 2 3" xfId="8551" xr:uid="{ED56528C-5C0E-491E-82C1-37E67B0FB010}"/>
    <cellStyle name="Normal 2 2 4 3 2 2 4" xfId="8548" xr:uid="{2523A72A-E61A-4C2A-893A-09785A30EB7D}"/>
    <cellStyle name="Normal 2 2 4 3 2 3" xfId="8552" xr:uid="{64BD84C7-CAE0-45E3-95D2-50E0AEE882D0}"/>
    <cellStyle name="Normal 2 2 4 3 2 3 2" xfId="8553" xr:uid="{5FFBE342-926B-4997-BEF0-1C49EDD40DFD}"/>
    <cellStyle name="Normal 2 2 4 3 2 3 2 2" xfId="8554" xr:uid="{3D5B720C-6201-48B7-8C7D-ABA0D95C18BC}"/>
    <cellStyle name="Normal 2 2 4 3 2 3 3" xfId="8555" xr:uid="{890A5592-215C-4714-AC26-83313BB9717A}"/>
    <cellStyle name="Normal 2 2 4 3 2 4" xfId="8556" xr:uid="{56FF19B5-B7EC-4136-845D-C1621AC2D73F}"/>
    <cellStyle name="Normal 2 2 4 3 2 4 2" xfId="8557" xr:uid="{23068A44-2FE7-4DA3-9A6A-B4582432A3C1}"/>
    <cellStyle name="Normal 2 2 4 3 2 5" xfId="8558" xr:uid="{12935058-2B4C-44BA-9BBC-6242D27E33BF}"/>
    <cellStyle name="Normal 2 2 4 3 2 6" xfId="8547" xr:uid="{5408B8A8-CDED-466A-89C3-C6CCE06AE233}"/>
    <cellStyle name="Normal 2 2 4 3 3" xfId="7386" xr:uid="{BD059524-8AA7-4CEE-A2FF-397ADA13F1C1}"/>
    <cellStyle name="Normal 2 2 4 3 3 2" xfId="8560" xr:uid="{692DB9BA-2274-4C3B-8259-A93FE1CF4A28}"/>
    <cellStyle name="Normal 2 2 4 3 3 2 2" xfId="8561" xr:uid="{5046698F-74F0-46BF-BD62-7F1F1EB5E36A}"/>
    <cellStyle name="Normal 2 2 4 3 3 3" xfId="8562" xr:uid="{ECE1B62B-24FE-4281-A41B-D4375B9F7547}"/>
    <cellStyle name="Normal 2 2 4 3 3 4" xfId="8559" xr:uid="{14A930A1-8CEB-4D85-B8F4-3574CAC8D7B1}"/>
    <cellStyle name="Normal 2 2 4 3 4" xfId="8563" xr:uid="{BD1F04E8-5F56-46E5-8006-D3DEB9A39293}"/>
    <cellStyle name="Normal 2 2 4 3 4 2" xfId="8564" xr:uid="{69BEF6F1-16EC-4EF1-BFB6-4C8869E80E6C}"/>
    <cellStyle name="Normal 2 2 4 3 4 2 2" xfId="8565" xr:uid="{979DAE03-E1E1-4E7B-9BDE-47ABD4064222}"/>
    <cellStyle name="Normal 2 2 4 3 4 3" xfId="8566" xr:uid="{DEFAD7AE-845D-416F-92E8-83F714C06515}"/>
    <cellStyle name="Normal 2 2 4 3 5" xfId="8567" xr:uid="{7B04EE3A-98A1-4F95-A111-EB0C27B4D47F}"/>
    <cellStyle name="Normal 2 2 4 3 5 2" xfId="8568" xr:uid="{003DD58C-1A67-4E85-9DC8-E6DDCD337801}"/>
    <cellStyle name="Normal 2 2 4 3 6" xfId="8569" xr:uid="{7980AFF2-C726-4A87-86A3-60315085A55E}"/>
    <cellStyle name="Normal 2 2 4 3 7" xfId="8546" xr:uid="{17217B6B-9E83-405E-AA81-E2F77E5E972C}"/>
    <cellStyle name="Normal 2 2 4 4" xfId="4539" xr:uid="{CD0A6B18-9135-40AD-B8BF-E218EEE85B71}"/>
    <cellStyle name="Normal 2 2 4 5" xfId="7385" xr:uid="{BB62674B-5C61-444E-9AF3-3EABCC16943D}"/>
    <cellStyle name="Normal 2 2 4 5 2" xfId="8570" xr:uid="{AD0FDCAE-D80E-4285-BDF3-05B982FA8D9B}"/>
    <cellStyle name="Normal 2 2 4 6" xfId="8571" xr:uid="{07D88A34-9AD8-4B8A-910B-FE6D05D248A3}"/>
    <cellStyle name="Normal 2 2 5" xfId="1198" xr:uid="{A340032E-A6D1-4F5E-BF75-2A17579B83E7}"/>
    <cellStyle name="Normal 2 2 5 2" xfId="4540" xr:uid="{0CEC5409-04E1-4C8B-B0A6-1E5F10567A4D}"/>
    <cellStyle name="Normal 2 2 5 2 2" xfId="4541" xr:uid="{12ED871B-0AFB-43EF-A059-B0F0DF292507}"/>
    <cellStyle name="Normal 2 2 5 2 2 2" xfId="6835" xr:uid="{8944C96F-70F6-4F79-B981-E9E3831841F0}"/>
    <cellStyle name="Normal 2 2 5 2 2 2 2" xfId="8572" xr:uid="{B0928F4C-6C8F-4368-95FA-5F97BE1BB8C7}"/>
    <cellStyle name="Normal 2 2 5 2 2 2 2 2" xfId="2650" xr:uid="{C8F0BD95-4C40-4BBD-BD1A-C9F3A3DDC81D}"/>
    <cellStyle name="Normal 2 2 5 2 2 2 3" xfId="2639" xr:uid="{4C7273DD-BE18-4732-88D6-6ACE487ECAD5}"/>
    <cellStyle name="Normal 2 2 5 2 2 3" xfId="7390" xr:uid="{4839A145-F1C0-426B-9C7E-A371A5338FCC}"/>
    <cellStyle name="Normal 2 2 5 2 2 3 2" xfId="2637" xr:uid="{E19F9140-F554-4117-8A53-B2B99A16F45E}"/>
    <cellStyle name="Normal 2 2 5 2 2 3 2 2" xfId="2636" xr:uid="{88635658-4000-4802-B62F-1D3DB11F9456}"/>
    <cellStyle name="Normal 2 2 5 2 2 3 3" xfId="2635" xr:uid="{FB667586-75AA-48E0-BC8F-3FF9F9ECE24D}"/>
    <cellStyle name="Normal 2 2 5 2 2 3 4" xfId="2638" xr:uid="{6551D6CD-87F3-461D-9CCF-25FC003664E7}"/>
    <cellStyle name="Normal 2 2 5 2 2 4" xfId="8573" xr:uid="{454E9A73-C40B-42AF-B222-4207AF55A34B}"/>
    <cellStyle name="Normal 2 2 5 2 2 4 2" xfId="8574" xr:uid="{B68B090D-F71E-4E49-9735-41E18734A3FF}"/>
    <cellStyle name="Normal 2 2 5 2 2 5" xfId="8575" xr:uid="{A90C0DE1-6B0D-4348-8978-00CFE8CA1D71}"/>
    <cellStyle name="Normal 2 2 5 2 3" xfId="6834" xr:uid="{BDF8AC36-A57C-427A-9C2C-85FC701382DF}"/>
    <cellStyle name="Normal 2 2 5 2 3 2" xfId="8576" xr:uid="{ABA2E9FC-6C06-485C-97C9-77DD3FE8D483}"/>
    <cellStyle name="Normal 2 2 5 2 3 2 2" xfId="8577" xr:uid="{E5CFE847-6E56-45FA-9963-8DC100AE7E9A}"/>
    <cellStyle name="Normal 2 2 5 2 3 3" xfId="8578" xr:uid="{D494BF8F-A92D-42DD-8804-840AAA46EC71}"/>
    <cellStyle name="Normal 2 2 5 2 4" xfId="7389" xr:uid="{495C7780-AD0C-4E90-A750-82A2B075AFFF}"/>
    <cellStyle name="Normal 2 2 5 2 4 2" xfId="8580" xr:uid="{F44A8BB9-A136-4FDD-AABE-3D0996018AC2}"/>
    <cellStyle name="Normal 2 2 5 2 4 2 2" xfId="8581" xr:uid="{F96A42AC-7970-42DC-8AC2-9AECD0610404}"/>
    <cellStyle name="Normal 2 2 5 2 4 3" xfId="8582" xr:uid="{7090F0A1-8DB1-45FF-A774-61F281633D88}"/>
    <cellStyle name="Normal 2 2 5 2 4 4" xfId="8579" xr:uid="{51114C25-3665-4686-8C08-BEBCE2D6D682}"/>
    <cellStyle name="Normal 2 2 5 2 5" xfId="8583" xr:uid="{543E9BA7-9106-46C7-8816-F4911C99F03E}"/>
    <cellStyle name="Normal 2 2 5 2 5 2" xfId="8584" xr:uid="{FD0E093D-DD82-4A28-94A4-1DF6F84F8442}"/>
    <cellStyle name="Normal 2 2 5 2 6" xfId="8585" xr:uid="{8B034B0D-745A-4109-8BD6-C34872EBCF45}"/>
    <cellStyle name="Normal 2 2 5 3" xfId="4542" xr:uid="{EBE292F8-B451-46F1-9961-66E745AB70DE}"/>
    <cellStyle name="Normal 2 2 5 3 2" xfId="4543" xr:uid="{B0072BAE-087F-43E5-95C9-8B0DC22DBC94}"/>
    <cellStyle name="Normal 2 2 5 3 2 2" xfId="7392" xr:uid="{156B183E-20B9-413E-B499-79F0E63F23AF}"/>
    <cellStyle name="Normal 2 2 5 3 2 2 2" xfId="8589" xr:uid="{F3057686-1CCF-47C1-BEB9-030C20FA41FD}"/>
    <cellStyle name="Normal 2 2 5 3 2 2 2 2" xfId="8590" xr:uid="{7439440D-B6DE-4B2C-BFBD-3ACC0A310608}"/>
    <cellStyle name="Normal 2 2 5 3 2 2 3" xfId="8591" xr:uid="{733F4F9A-EC7B-4B12-AEDB-48A5F1CC236E}"/>
    <cellStyle name="Normal 2 2 5 3 2 2 4" xfId="8588" xr:uid="{3F3706FC-72C2-48EC-A17A-160B9C864C90}"/>
    <cellStyle name="Normal 2 2 5 3 2 3" xfId="8592" xr:uid="{675B1DEE-9D00-417E-A591-954D7145815B}"/>
    <cellStyle name="Normal 2 2 5 3 2 3 2" xfId="8593" xr:uid="{0BCEA1FE-4039-4F16-9697-6BB1D65F234E}"/>
    <cellStyle name="Normal 2 2 5 3 2 3 2 2" xfId="8594" xr:uid="{9504C12E-84EC-4236-9E42-92E3EB7A7509}"/>
    <cellStyle name="Normal 2 2 5 3 2 3 3" xfId="8595" xr:uid="{0FA35679-C05A-4AE9-8E13-6DE1B3DFF6C2}"/>
    <cellStyle name="Normal 2 2 5 3 2 4" xfId="8596" xr:uid="{73DE6D98-5BC7-4BE1-A056-2F53873E2C9F}"/>
    <cellStyle name="Normal 2 2 5 3 2 4 2" xfId="8597" xr:uid="{188392FF-BD0D-4628-A2BD-B94B098DC07A}"/>
    <cellStyle name="Normal 2 2 5 3 2 5" xfId="9991" xr:uid="{7B4232AC-6F85-4E88-A861-F98A49F9ED36}"/>
    <cellStyle name="Normal 2 2 5 3 2 6" xfId="8587" xr:uid="{614C8E32-5274-4393-AD5E-9E69F64AA990}"/>
    <cellStyle name="Normal 2 2 5 3 3" xfId="7391" xr:uid="{17FEB64E-0E2E-4175-ACC3-9F6CB32F77F1}"/>
    <cellStyle name="Normal 2 2 5 3 3 2" xfId="8598" xr:uid="{86FDCE74-91AE-4563-B572-ACE6A2DBA1CC}"/>
    <cellStyle name="Normal 2 2 5 3 3 2 2" xfId="8599" xr:uid="{ABD590EB-4498-4822-9D49-E08C4FC54BF3}"/>
    <cellStyle name="Normal 2 2 5 3 3 3" xfId="8600" xr:uid="{528E9701-5FAC-4B00-8D0F-01689333B41A}"/>
    <cellStyle name="Normal 2 2 5 3 3 4" xfId="9992" xr:uid="{B355158A-237F-4CDC-AF43-6BC300EA30A0}"/>
    <cellStyle name="Normal 2 2 5 3 4" xfId="8601" xr:uid="{FA6D3C77-76BF-42ED-955C-415F2ACB1AB1}"/>
    <cellStyle name="Normal 2 2 5 3 4 2" xfId="8602" xr:uid="{F699C016-D753-487A-B877-9C9E331675D4}"/>
    <cellStyle name="Normal 2 2 5 3 4 2 2" xfId="8603" xr:uid="{37A37B0F-9626-4AC6-B7C8-0781FCAFB6CA}"/>
    <cellStyle name="Normal 2 2 5 3 4 3" xfId="8604" xr:uid="{7A0AE5C4-574F-4055-93C1-F74D3399D094}"/>
    <cellStyle name="Normal 2 2 5 3 5" xfId="8605" xr:uid="{89894536-456E-4134-85D8-C7287A3590CF}"/>
    <cellStyle name="Normal 2 2 5 3 5 2" xfId="8606" xr:uid="{AC7EE516-2559-4D67-B775-DC16409A9864}"/>
    <cellStyle name="Normal 2 2 5 3 6" xfId="8607" xr:uid="{60142DA1-67E6-4C8B-B717-26FAA108C73D}"/>
    <cellStyle name="Normal 2 2 5 3 7" xfId="8586" xr:uid="{1A458603-53FF-495C-938F-DE898EFA39A8}"/>
    <cellStyle name="Normal 2 2 5 4" xfId="4544" xr:uid="{8E9AA04D-8B09-40CC-A929-5EBA17AD71B8}"/>
    <cellStyle name="Normal 2 2 5 5" xfId="7388" xr:uid="{7514AE9A-9C3F-4E8B-994C-214EE894DD68}"/>
    <cellStyle name="Normal 2 2 5 5 2" xfId="8608" xr:uid="{3061C460-23E6-4DED-B7FE-35AA4CDD24F7}"/>
    <cellStyle name="Normal 2 2 5 6" xfId="8609" xr:uid="{B73FFF24-79CD-4E36-B8FD-14257D7296DD}"/>
    <cellStyle name="Normal 2 2 6" xfId="1199" xr:uid="{1F2201BE-9B18-4514-BC56-2B1BF8DF4D21}"/>
    <cellStyle name="Normal 2 2 6 2" xfId="4546" xr:uid="{FCD1192B-B04D-47E2-94AC-9294D35C0B5B}"/>
    <cellStyle name="Normal 2 2 6 2 2" xfId="4547" xr:uid="{56A0BCC2-9C62-4A2D-9C22-27C65F2A1DD4}"/>
    <cellStyle name="Normal 2 2 6 2 2 2" xfId="6837" xr:uid="{FC9C1309-313E-4AF7-AFCD-397CFF26D6F6}"/>
    <cellStyle name="Normal 2 2 6 2 2 2 2" xfId="8610" xr:uid="{7B208ADE-8503-4D2F-A2FB-81FC2696A212}"/>
    <cellStyle name="Normal 2 2 6 2 2 2 2 2" xfId="8611" xr:uid="{628373E0-7D49-498A-B878-CBB91FDE2054}"/>
    <cellStyle name="Normal 2 2 6 2 2 2 3" xfId="8612" xr:uid="{A412E001-9DA8-428B-A88F-D8B9506D7CA1}"/>
    <cellStyle name="Normal 2 2 6 2 2 3" xfId="7395" xr:uid="{45D77FDB-8946-4AED-A4DD-24529255A99F}"/>
    <cellStyle name="Normal 2 2 6 2 2 3 2" xfId="8614" xr:uid="{5C186E12-6AE1-4CEB-BDD9-9B25B44489EA}"/>
    <cellStyle name="Normal 2 2 6 2 2 3 2 2" xfId="8615" xr:uid="{6C86AC91-C841-452E-8F02-FC833BEA9A24}"/>
    <cellStyle name="Normal 2 2 6 2 2 3 3" xfId="8616" xr:uid="{736C3509-1D1D-4CA6-8B1F-D0F34C20A5BB}"/>
    <cellStyle name="Normal 2 2 6 2 2 3 4" xfId="8613" xr:uid="{1D3D1FE6-0CB3-4CC9-8F5D-9235B0837FB9}"/>
    <cellStyle name="Normal 2 2 6 2 2 4" xfId="8617" xr:uid="{CEEE74BA-A655-4FE9-BD61-D83AAF6AFC84}"/>
    <cellStyle name="Normal 2 2 6 2 2 4 2" xfId="8618" xr:uid="{FEA3F8C4-2C20-4685-8219-C138E9E927CB}"/>
    <cellStyle name="Normal 2 2 6 2 2 5" xfId="8619" xr:uid="{9A726568-CBEE-45F6-823F-EB2573514EFD}"/>
    <cellStyle name="Normal 2 2 6 2 3" xfId="6836" xr:uid="{41C0B523-45C2-4231-A174-72934857F67A}"/>
    <cellStyle name="Normal 2 2 6 2 3 2" xfId="8620" xr:uid="{DA35C60B-C321-4409-9248-3E7BF8063B15}"/>
    <cellStyle name="Normal 2 2 6 2 3 2 2" xfId="8621" xr:uid="{9DB2914E-2D63-42A8-B201-DDEC0CDA7DC6}"/>
    <cellStyle name="Normal 2 2 6 2 3 3" xfId="8622" xr:uid="{EB367857-1F6B-4FC2-9C62-F3CBE35D7951}"/>
    <cellStyle name="Normal 2 2 6 2 4" xfId="7394" xr:uid="{B7829E33-2E25-4D33-AD32-8A508F3F79F8}"/>
    <cellStyle name="Normal 2 2 6 2 4 2" xfId="8624" xr:uid="{9B0F5577-18BE-44C4-AD8D-C4D9C6CCB092}"/>
    <cellStyle name="Normal 2 2 6 2 4 2 2" xfId="8625" xr:uid="{60C31DCA-1B69-4FEF-8299-401557FCDDC5}"/>
    <cellStyle name="Normal 2 2 6 2 4 3" xfId="8626" xr:uid="{13AECEE8-E3C9-41CC-A8FF-CB65BC1BFA58}"/>
    <cellStyle name="Normal 2 2 6 2 4 4" xfId="8623" xr:uid="{48270078-D316-45AD-9328-802EEB9D42E6}"/>
    <cellStyle name="Normal 2 2 6 2 5" xfId="8627" xr:uid="{18B22C57-0730-4CF2-96A4-C172C9A1B448}"/>
    <cellStyle name="Normal 2 2 6 2 5 2" xfId="8628" xr:uid="{45C10208-AC13-4D32-A9AC-85343A0E49D6}"/>
    <cellStyle name="Normal 2 2 6 2 6" xfId="8629" xr:uid="{0B9654E3-2C00-451E-A851-76380079E72C}"/>
    <cellStyle name="Normal 2 2 6 3" xfId="4548" xr:uid="{E60E2FC7-2A18-48D5-A30E-CE96CECA1193}"/>
    <cellStyle name="Normal 2 2 6 3 2" xfId="22220" xr:uid="{60F96017-7D68-4E55-B872-F7C1231E8A1D}"/>
    <cellStyle name="Normal 2 2 6 4" xfId="7393" xr:uid="{5404E28F-7240-41B5-840A-B6C2E7CB49B3}"/>
    <cellStyle name="Normal 2 2 6 4 2" xfId="8630" xr:uid="{1705B9FC-3478-4E9A-A085-8DBE17BD8E8D}"/>
    <cellStyle name="Normal 2 2 6 5" xfId="8631" xr:uid="{C7EC4666-FF1B-4950-8459-B471073C85F4}"/>
    <cellStyle name="Normal 2 2 7" xfId="1200" xr:uid="{C1A783E2-8F01-4ED3-8FB2-6D5BED60D0B9}"/>
    <cellStyle name="Normal 2 2 7 2" xfId="4549" xr:uid="{4956CD9A-9BF5-4358-A91F-8D85005B2683}"/>
    <cellStyle name="Normal 2 2 7 2 2" xfId="4550" xr:uid="{FDEC0A1B-AEFB-4F10-B48A-51B2CAFC4A61}"/>
    <cellStyle name="Normal 2 2 7 2 2 2" xfId="7398" xr:uid="{1B915289-A6CE-4777-9250-9D2B4D82098A}"/>
    <cellStyle name="Normal 2 2 7 2 2 2 2" xfId="8636" xr:uid="{60B2B202-06E2-4BB8-9F85-5489B049CEAA}"/>
    <cellStyle name="Normal 2 2 7 2 2 2 2 2" xfId="8637" xr:uid="{D3CB3A72-A517-4C6C-B6F5-00E82CFC6803}"/>
    <cellStyle name="Normal 2 2 7 2 2 2 3" xfId="8638" xr:uid="{B11413E6-3813-4583-BC79-14F643D4AF72}"/>
    <cellStyle name="Normal 2 2 7 2 2 2 4" xfId="8635" xr:uid="{7169A737-6EC6-4C7D-86B6-D2504E4E4CDA}"/>
    <cellStyle name="Normal 2 2 7 2 2 3" xfId="8639" xr:uid="{8D8852E8-6E8E-46EC-B89D-2E492E906C36}"/>
    <cellStyle name="Normal 2 2 7 2 2 3 2" xfId="8640" xr:uid="{7A833ADF-FBAF-41B1-9BAB-7C059C847E97}"/>
    <cellStyle name="Normal 2 2 7 2 2 3 2 2" xfId="8641" xr:uid="{32B0C23E-BA7D-4CCA-83F0-6F4F193DF3AC}"/>
    <cellStyle name="Normal 2 2 7 2 2 3 3" xfId="8642" xr:uid="{0C689F02-C645-459A-9CE0-529B1CBB1D05}"/>
    <cellStyle name="Normal 2 2 7 2 2 4" xfId="8643" xr:uid="{10D9C74E-3CCC-434F-A53E-424195D0EE34}"/>
    <cellStyle name="Normal 2 2 7 2 2 4 2" xfId="8644" xr:uid="{1A12E5F9-9F6A-427B-AF60-D1AA28635093}"/>
    <cellStyle name="Normal 2 2 7 2 2 5" xfId="8645" xr:uid="{3510EB83-C4FF-4FCE-AC2C-E6D9DA0B6B1C}"/>
    <cellStyle name="Normal 2 2 7 2 2 6" xfId="8634" xr:uid="{BB5719E8-FDC9-494B-B34F-847154242D91}"/>
    <cellStyle name="Normal 2 2 7 2 3" xfId="7397" xr:uid="{5ACD1B8E-900F-44CC-B2D9-AF6D06D5602F}"/>
    <cellStyle name="Normal 2 2 7 2 3 2" xfId="8647" xr:uid="{3D29BA63-B04E-4B97-B9BF-E842EEC52852}"/>
    <cellStyle name="Normal 2 2 7 2 3 2 2" xfId="8648" xr:uid="{DC7A3A10-3306-4C2E-80D1-C3E92554174C}"/>
    <cellStyle name="Normal 2 2 7 2 3 3" xfId="8649" xr:uid="{E8274446-13B0-458F-A337-EF361C0D9858}"/>
    <cellStyle name="Normal 2 2 7 2 3 4" xfId="8646" xr:uid="{912B560B-796B-4F78-9239-0034627DB90A}"/>
    <cellStyle name="Normal 2 2 7 2 4" xfId="8650" xr:uid="{6FFE6F73-A63F-4FBB-A2FA-EF487730A782}"/>
    <cellStyle name="Normal 2 2 7 2 4 2" xfId="8651" xr:uid="{6BE54BC3-8B90-47ED-B223-4E57F7E2C0BB}"/>
    <cellStyle name="Normal 2 2 7 2 4 2 2" xfId="8652" xr:uid="{416A3B5D-F86E-4BE6-B788-5A896F884278}"/>
    <cellStyle name="Normal 2 2 7 2 4 3" xfId="8653" xr:uid="{39168486-FE13-4AB8-B2FD-02984A700803}"/>
    <cellStyle name="Normal 2 2 7 2 5" xfId="8654" xr:uid="{F32850A3-85DC-4859-A32F-6610DF0F5404}"/>
    <cellStyle name="Normal 2 2 7 2 5 2" xfId="8655" xr:uid="{AA5A0868-7C3B-4180-BD28-C0481FD6BE4C}"/>
    <cellStyle name="Normal 2 2 7 2 6" xfId="8656" xr:uid="{A6394037-5366-43F3-9053-DC9173B0E084}"/>
    <cellStyle name="Normal 2 2 7 2 7" xfId="8633" xr:uid="{E08E2523-EA2E-4F4A-BE53-0B0C1C9F8E34}"/>
    <cellStyle name="Normal 2 2 7 3" xfId="4551" xr:uid="{9A82359D-D680-41B2-8D5D-22E9F2FA754D}"/>
    <cellStyle name="Normal 2 2 7 3 2" xfId="7399" xr:uid="{80D0223D-72B6-4C27-A208-E1F47EA23710}"/>
    <cellStyle name="Normal 2 2 7 3 2 2" xfId="8659" xr:uid="{FD070CDA-E046-45F9-BD9E-25BE1A6592C8}"/>
    <cellStyle name="Normal 2 2 7 3 2 2 2" xfId="8660" xr:uid="{12371B54-3E5B-41FB-B4FD-11B5F8069636}"/>
    <cellStyle name="Normal 2 2 7 3 2 3" xfId="8661" xr:uid="{0C43DCAF-4B3D-4C41-87BF-76CE35F3790D}"/>
    <cellStyle name="Normal 2 2 7 3 2 4" xfId="8658" xr:uid="{846915CC-ABEE-44BB-99E6-A7AAED4B5333}"/>
    <cellStyle name="Normal 2 2 7 3 3" xfId="8662" xr:uid="{9B7BFC09-6699-4EA5-B711-ABFC04401C22}"/>
    <cellStyle name="Normal 2 2 7 3 3 2" xfId="8663" xr:uid="{392C2BBA-AEFC-4DD1-82EC-014DB3F749C4}"/>
    <cellStyle name="Normal 2 2 7 3 3 2 2" xfId="8664" xr:uid="{3B894F1F-1CF2-42F1-8394-03370CCCC0B0}"/>
    <cellStyle name="Normal 2 2 7 3 3 3" xfId="8665" xr:uid="{A4AA0C10-D24A-483D-887E-9F4C2BD2AF69}"/>
    <cellStyle name="Normal 2 2 7 3 4" xfId="8666" xr:uid="{87DC8828-BAF8-4D05-AA38-531AAAD8530A}"/>
    <cellStyle name="Normal 2 2 7 3 4 2" xfId="8667" xr:uid="{B9D6EA92-1285-48D1-BC6F-FB265DBF09BD}"/>
    <cellStyle name="Normal 2 2 7 3 5" xfId="8668" xr:uid="{F31C4000-2F6F-4529-9CD5-0B3FF57A564B}"/>
    <cellStyle name="Normal 2 2 7 3 6" xfId="8657" xr:uid="{BE15B967-161B-4992-B8C9-72C4D81C022D}"/>
    <cellStyle name="Normal 2 2 7 4" xfId="6838" xr:uid="{C15FD1BF-55BE-4203-ACAC-96ECA0646470}"/>
    <cellStyle name="Normal 2 2 7 4 2" xfId="8670" xr:uid="{47715FD0-0F39-452E-9A02-428F1590153D}"/>
    <cellStyle name="Normal 2 2 7 4 2 2" xfId="8671" xr:uid="{E13043AE-18BF-4E6A-BF7F-17F50C732B9D}"/>
    <cellStyle name="Normal 2 2 7 4 2 2 2" xfId="8672" xr:uid="{88A11B5C-C3AA-4702-A6CF-DCFBAB61D153}"/>
    <cellStyle name="Normal 2 2 7 4 2 3" xfId="8673" xr:uid="{3CB433DF-F820-4832-A7B6-C182036E5D73}"/>
    <cellStyle name="Normal 2 2 7 4 3" xfId="8674" xr:uid="{F3DA8426-D204-4143-9EE7-1B5446E12964}"/>
    <cellStyle name="Normal 2 2 7 4 3 2" xfId="8675" xr:uid="{DB0F57F5-4B3D-40C3-80A6-E2B2567FB326}"/>
    <cellStyle name="Normal 2 2 7 4 4" xfId="8676" xr:uid="{346E36F1-3BCD-4931-A8F6-2905B6494BB4}"/>
    <cellStyle name="Normal 2 2 7 4 5" xfId="8669" xr:uid="{84B1706F-80AF-4C65-B364-66DAB763ADBD}"/>
    <cellStyle name="Normal 2 2 7 5" xfId="7396" xr:uid="{A15F76A8-AD3F-43DB-A996-9EA28B202796}"/>
    <cellStyle name="Normal 2 2 7 5 2" xfId="8677" xr:uid="{E31CFAAD-6C22-4897-8C97-13B6378BF812}"/>
    <cellStyle name="Normal 2 2 7 6" xfId="8678" xr:uid="{8EA5EBCE-12CD-4E7B-AFA2-639E33724F93}"/>
    <cellStyle name="Normal 2 2 7 6 2" xfId="8679" xr:uid="{AF30DE91-70BA-4195-B93D-E6BCBF956927}"/>
    <cellStyle name="Normal 2 2 7 7" xfId="8680" xr:uid="{EC4BC600-77AC-4239-B9CA-DE1B4EC54932}"/>
    <cellStyle name="Normal 2 2 7 8" xfId="8632" xr:uid="{B6457225-6DA1-4367-8FAD-D4E2FA1D23E4}"/>
    <cellStyle name="Normal 2 2 8" xfId="1201" xr:uid="{C965FAE5-B08F-49C5-BB86-335929D713FE}"/>
    <cellStyle name="Normal 2 2 8 2" xfId="4552" xr:uid="{EDD558BC-72C4-4498-852A-6BBB17A48AD4}"/>
    <cellStyle name="Normal 2 2 8 2 2" xfId="4553" xr:uid="{ED869A16-15CC-48E9-A184-B2E547A4BF88}"/>
    <cellStyle name="Normal 2 2 8 2 2 2" xfId="7402" xr:uid="{DE834B11-476B-4D19-9FCE-9F2364FCE288}"/>
    <cellStyle name="Normal 2 2 8 2 2 2 2" xfId="8685" xr:uid="{23476336-07E7-49CC-9D59-C27C822B8B51}"/>
    <cellStyle name="Normal 2 2 8 2 2 2 2 2" xfId="8686" xr:uid="{3E55494F-3B69-4C49-BA0E-E4692B635E6B}"/>
    <cellStyle name="Normal 2 2 8 2 2 2 3" xfId="8687" xr:uid="{296EBBA4-72B9-45B9-961D-FBE990724736}"/>
    <cellStyle name="Normal 2 2 8 2 2 2 4" xfId="8684" xr:uid="{CB088CB1-CBD4-4984-B98B-6225565E43E2}"/>
    <cellStyle name="Normal 2 2 8 2 2 3" xfId="10249" xr:uid="{2724DECC-8E5E-4E67-AF73-137A39D81ACB}"/>
    <cellStyle name="Normal 2 2 8 2 2 3 2" xfId="8688" xr:uid="{21F0BF78-5DFF-4C06-AF5B-0A09E82CC5DB}"/>
    <cellStyle name="Normal 2 2 8 2 2 3 2 2" xfId="8689" xr:uid="{0C15B961-5973-4636-8547-C18EB2A7603D}"/>
    <cellStyle name="Normal 2 2 8 2 2 3 3" xfId="8690" xr:uid="{978E9B70-1FAB-42E4-A9B4-2CB5A9E70B6A}"/>
    <cellStyle name="Normal 2 2 8 2 2 4" xfId="8691" xr:uid="{B87F8BB3-1228-4562-A6C1-0F96077A3094}"/>
    <cellStyle name="Normal 2 2 8 2 2 4 2" xfId="8692" xr:uid="{F9187939-3CBB-4138-9C01-B8B063067242}"/>
    <cellStyle name="Normal 2 2 8 2 2 5" xfId="8693" xr:uid="{61B0FC4B-F40E-4B5F-8D14-BEED411B68CB}"/>
    <cellStyle name="Normal 2 2 8 2 2 6" xfId="8683" xr:uid="{AA6DF9A4-1862-4FC6-ABC7-4CA50A8CD52B}"/>
    <cellStyle name="Normal 2 2 8 2 3" xfId="7401" xr:uid="{C77AE650-C157-455D-88EF-1B14EBE4BF18}"/>
    <cellStyle name="Normal 2 2 8 2 3 2" xfId="8695" xr:uid="{76C4D320-5502-4B2F-960E-025811D9F948}"/>
    <cellStyle name="Normal 2 2 8 2 3 2 2" xfId="8696" xr:uid="{9DCB026B-E16D-4189-A1B0-B77B89454FFE}"/>
    <cellStyle name="Normal 2 2 8 2 3 3" xfId="8697" xr:uid="{08E8E52C-ADE0-48BD-9F3E-B86E965FFBB9}"/>
    <cellStyle name="Normal 2 2 8 2 3 4" xfId="8694" xr:uid="{C5568E91-C326-4926-8BC2-EA7FF7CD04B3}"/>
    <cellStyle name="Normal 2 2 8 2 4" xfId="8698" xr:uid="{7B3963C7-EA76-4285-8A4E-7BFF54638A47}"/>
    <cellStyle name="Normal 2 2 8 2 4 2" xfId="8699" xr:uid="{F6505881-9219-4F4A-A9B1-B6770D627DC7}"/>
    <cellStyle name="Normal 2 2 8 2 4 2 2" xfId="8700" xr:uid="{A536DE8A-83C2-49CC-8158-BA70114036C1}"/>
    <cellStyle name="Normal 2 2 8 2 4 3" xfId="8701" xr:uid="{5C821A9D-2F0D-46C6-A08B-136277F6DC59}"/>
    <cellStyle name="Normal 2 2 8 2 5" xfId="8702" xr:uid="{4B87DA41-F1DB-48A7-B301-28571D9F254B}"/>
    <cellStyle name="Normal 2 2 8 2 5 2" xfId="8703" xr:uid="{C40BED9B-CF01-4C02-BCC5-0824794D1E90}"/>
    <cellStyle name="Normal 2 2 8 2 6" xfId="8704" xr:uid="{C153A6EF-C7E9-4591-B779-2DC4BE8CFC68}"/>
    <cellStyle name="Normal 2 2 8 2 7" xfId="8682" xr:uid="{BACBECF3-9D44-4B86-B251-664BBF7C8931}"/>
    <cellStyle name="Normal 2 2 8 3" xfId="4554" xr:uid="{52910E65-F064-416D-B3DC-EF5527075ABB}"/>
    <cellStyle name="Normal 2 2 8 3 2" xfId="8705" xr:uid="{59DE6F8E-66DD-4B99-8DA1-B01A98A81A43}"/>
    <cellStyle name="Normal 2 2 8 3 3" xfId="22221" xr:uid="{82A15FF0-E81A-41EB-938D-405860F24324}"/>
    <cellStyle name="Normal 2 2 8 4" xfId="7400" xr:uid="{7096B8B3-E29D-44A2-9D24-FF187017434F}"/>
    <cellStyle name="Normal 2 2 8 4 2" xfId="8706" xr:uid="{1E2927AD-8866-4C20-BDFD-C24A5E7B01DE}"/>
    <cellStyle name="Normal 2 2 8 5" xfId="8681" xr:uid="{859B39C3-4841-47DE-B5D8-366EE423562B}"/>
    <cellStyle name="Normal 2 2 9" xfId="1202" xr:uid="{9E6B6432-E773-4751-8C4A-C3106595ACDD}"/>
    <cellStyle name="Normal 2 2 9 2" xfId="4555" xr:uid="{C7484E80-030B-4777-87E5-B9C9CBF8AED2}"/>
    <cellStyle name="Normal 2 2 9 2 2" xfId="7404" xr:uid="{07F3C5F0-C440-4F6B-88F1-001BA332A467}"/>
    <cellStyle name="Normal 2 2 9 2 2 2" xfId="8710" xr:uid="{D2C51DF9-DC6A-4AA7-8897-59B98177D483}"/>
    <cellStyle name="Normal 2 2 9 2 2 2 2" xfId="8711" xr:uid="{8B592238-CECF-426A-B3F9-78D0B65C36CB}"/>
    <cellStyle name="Normal 2 2 9 2 2 3" xfId="8712" xr:uid="{78A9AF1B-D4C4-4AD0-A1CF-7485419D9821}"/>
    <cellStyle name="Normal 2 2 9 2 2 4" xfId="8709" xr:uid="{9F5661BF-EDDF-4D68-A934-AB320762DDC7}"/>
    <cellStyle name="Normal 2 2 9 2 3" xfId="8713" xr:uid="{522C3D8C-96DD-4040-ACF3-6AE229EED103}"/>
    <cellStyle name="Normal 2 2 9 2 3 2" xfId="8714" xr:uid="{060285C5-E152-49D0-B129-CAF0ABD966E0}"/>
    <cellStyle name="Normal 2 2 9 2 3 2 2" xfId="8715" xr:uid="{747AAA47-2412-496B-A98A-8EC1AC5BAFF3}"/>
    <cellStyle name="Normal 2 2 9 2 3 3" xfId="8716" xr:uid="{67C8575B-2BD3-41BE-A0F4-C214EA0BE412}"/>
    <cellStyle name="Normal 2 2 9 2 4" xfId="8717" xr:uid="{4274C594-1D2C-4BF7-956B-C5E8EFFF9810}"/>
    <cellStyle name="Normal 2 2 9 2 4 2" xfId="8718" xr:uid="{8A19ADBD-49A7-461D-A52F-FB7B6F316314}"/>
    <cellStyle name="Normal 2 2 9 2 5" xfId="8719" xr:uid="{18AEF3E9-8492-4F57-9A51-78CC8CE4CCC7}"/>
    <cellStyle name="Normal 2 2 9 2 6" xfId="8708" xr:uid="{4B5168AB-59F2-4620-BD78-6CFF516EC95A}"/>
    <cellStyle name="Normal 2 2 9 3" xfId="7403" xr:uid="{C3B7A865-9374-46FC-B3B8-EA461428881C}"/>
    <cellStyle name="Normal 2 2 9 3 2" xfId="8721" xr:uid="{2872D762-1C26-4ED8-B5A0-9FB280EDB495}"/>
    <cellStyle name="Normal 2 2 9 3 2 2" xfId="8722" xr:uid="{CF2F2352-9B44-41C7-80A9-F22164A03D43}"/>
    <cellStyle name="Normal 2 2 9 3 2 2 2" xfId="8723" xr:uid="{DF7EBD10-D4E2-480A-8AF2-D9FC1EBE7E3F}"/>
    <cellStyle name="Normal 2 2 9 3 2 3" xfId="8724" xr:uid="{0100E87F-6A45-4FDE-81DD-9FF28CAC7119}"/>
    <cellStyle name="Normal 2 2 9 3 3" xfId="8725" xr:uid="{A81D619B-5E98-4F7E-BA2C-8C7C638FBC7C}"/>
    <cellStyle name="Normal 2 2 9 3 3 2" xfId="8726" xr:uid="{4DB85EE9-9722-46BA-8F08-8B66588E620E}"/>
    <cellStyle name="Normal 2 2 9 3 4" xfId="8727" xr:uid="{53C954A4-F217-4991-A993-B8A337241A73}"/>
    <cellStyle name="Normal 2 2 9 3 5" xfId="8720" xr:uid="{F585026F-E677-43DC-9CEE-EB7F1947B7C0}"/>
    <cellStyle name="Normal 2 2 9 4" xfId="8728" xr:uid="{A3385FD3-F4C0-4F27-9E3D-2D3BECC00071}"/>
    <cellStyle name="Normal 2 2 9 5" xfId="8729" xr:uid="{2AC2B320-DC05-4E49-AC97-3B5093454BB8}"/>
    <cellStyle name="Normal 2 2 9 5 2" xfId="8730" xr:uid="{A39FF95B-978F-457C-ACE7-873CC712D0E5}"/>
    <cellStyle name="Normal 2 2 9 6" xfId="8731" xr:uid="{B60D4FD4-7A7B-4FA2-BF50-483165CF96ED}"/>
    <cellStyle name="Normal 2 2 9 7" xfId="8707" xr:uid="{95558B88-5AA1-4A63-9BE4-3B1FE22DEB18}"/>
    <cellStyle name="Normal 2 2_ELC" xfId="4556" xr:uid="{F879E080-BF4F-4962-B4A2-8948788163A6}"/>
    <cellStyle name="Normal 2 20" xfId="4557" xr:uid="{1078D1DB-3124-4194-8268-4FA155F8A842}"/>
    <cellStyle name="Normal 2 21" xfId="4558" xr:uid="{EA960B40-73FE-4A87-BE0A-AC967DA2B99B}"/>
    <cellStyle name="Normal 2 22" xfId="4559" xr:uid="{C8D158EA-3CAB-46C8-BC88-A0CDD34AB504}"/>
    <cellStyle name="Normal 2 23" xfId="4560" xr:uid="{80EBEDBC-2E85-4DC5-86A8-D3C8E08FB54E}"/>
    <cellStyle name="Normal 2 24" xfId="4561" xr:uid="{2F8C1B1E-2770-4A7E-8ED9-C8A6DA38D516}"/>
    <cellStyle name="Normal 2 25" xfId="4562" xr:uid="{C0FFF10E-5A95-4151-8324-0BBF6E5AAF99}"/>
    <cellStyle name="Normal 2 26" xfId="4563" xr:uid="{43F0416B-A28A-4B25-8B16-E9D8766FEBF8}"/>
    <cellStyle name="Normal 2 27" xfId="4564" xr:uid="{65DF4C3C-82C8-419E-85E4-1A17C7799B00}"/>
    <cellStyle name="Normal 2 28" xfId="4565" xr:uid="{457FC2DA-204B-4255-B2C3-903E9BD7FDAC}"/>
    <cellStyle name="Normal 2 29" xfId="4566" xr:uid="{86F9FECC-66ED-4E99-9CB4-CDDE2CEB550A}"/>
    <cellStyle name="Normal 2 3" xfId="221" xr:uid="{00000000-0005-0000-0000-0000DF000000}"/>
    <cellStyle name="Normal 2 3 10" xfId="1203" xr:uid="{8FADB2E2-CDBA-4FF5-BF18-34D7249578B9}"/>
    <cellStyle name="Normal 2 3 10 2" xfId="4568" xr:uid="{578C6BCC-CEF6-4E76-83F8-7BF93FD804DB}"/>
    <cellStyle name="Normal 2 3 10 2 2" xfId="7406" xr:uid="{56472BF1-B99F-4544-877B-B7AF0F6D221D}"/>
    <cellStyle name="Normal 2 3 10 2 2 2" xfId="8735" xr:uid="{3334BD1A-F004-4776-AB93-BB2A01B168B5}"/>
    <cellStyle name="Normal 2 3 10 2 2 2 2" xfId="8736" xr:uid="{5BFAF6A2-C86E-460E-A53A-5CAA343A91CD}"/>
    <cellStyle name="Normal 2 3 10 2 2 3" xfId="8737" xr:uid="{788C44C9-3FC0-48BA-B04C-0158CEBB1A1D}"/>
    <cellStyle name="Normal 2 3 10 2 2 4" xfId="8734" xr:uid="{67FF1CFE-74BB-47E7-9687-7C142971CAAD}"/>
    <cellStyle name="Normal 2 3 10 2 3" xfId="8738" xr:uid="{686EC0BD-5063-4282-B574-EF3A4BB3D4F5}"/>
    <cellStyle name="Normal 2 3 10 2 3 2" xfId="8739" xr:uid="{3A94E6F6-173C-49E3-AF1D-CA700D92D41D}"/>
    <cellStyle name="Normal 2 3 10 2 3 2 2" xfId="8740" xr:uid="{91C669CC-2DF3-46A2-84F6-BDFCAE59A0B8}"/>
    <cellStyle name="Normal 2 3 10 2 3 3" xfId="8741" xr:uid="{1DFE923B-1874-46E4-A18D-6297785A7C36}"/>
    <cellStyle name="Normal 2 3 10 2 4" xfId="8742" xr:uid="{68D909C0-AEAB-44E5-8554-74EB82180196}"/>
    <cellStyle name="Normal 2 3 10 2 4 2" xfId="8743" xr:uid="{97AABECA-02CB-4C95-BCF9-45575E1A6D4E}"/>
    <cellStyle name="Normal 2 3 10 2 5" xfId="8744" xr:uid="{5141484A-BC74-4E1A-A385-B1363F6FC72E}"/>
    <cellStyle name="Normal 2 3 10 2 6" xfId="8733" xr:uid="{E797C1A2-C431-411E-81F5-9D2F7FDB0855}"/>
    <cellStyle name="Normal 2 3 10 3" xfId="7405" xr:uid="{FFD0BF9F-9C6D-4016-81E0-9D08A325C5D9}"/>
    <cellStyle name="Normal 2 3 10 3 2" xfId="8746" xr:uid="{106A65AD-621F-41A2-98CA-B5894F810518}"/>
    <cellStyle name="Normal 2 3 10 3 2 2" xfId="8747" xr:uid="{3827E700-A7BE-461C-BADB-18FAF52058A6}"/>
    <cellStyle name="Normal 2 3 10 3 2 2 2" xfId="8748" xr:uid="{978B83BA-5584-42C1-AE2B-2A07C3AC1B2C}"/>
    <cellStyle name="Normal 2 3 10 3 2 3" xfId="8749" xr:uid="{E2411534-9305-4292-A22C-D647A09C6E43}"/>
    <cellStyle name="Normal 2 3 10 3 3" xfId="8750" xr:uid="{8DAD9789-91E1-4265-A96A-98DB5E913A88}"/>
    <cellStyle name="Normal 2 3 10 3 3 2" xfId="8751" xr:uid="{EA96E283-7AB4-489D-9542-D58CB383ECE9}"/>
    <cellStyle name="Normal 2 3 10 3 4" xfId="8752" xr:uid="{56CFC40C-EA03-443E-8B4F-690DCCD5C940}"/>
    <cellStyle name="Normal 2 3 10 3 5" xfId="8745" xr:uid="{C3D7ADBC-D6FB-4F12-A6D1-37885C351B10}"/>
    <cellStyle name="Normal 2 3 10 4" xfId="8753" xr:uid="{BE16B3BF-4634-4962-8B8C-6CFFA2D0B55E}"/>
    <cellStyle name="Normal 2 3 10 5" xfId="8754" xr:uid="{F76C53CE-8C04-41C1-81AA-26DA11D31C31}"/>
    <cellStyle name="Normal 2 3 10 5 2" xfId="8755" xr:uid="{6DF1FA2F-90E7-40B0-804B-99913739A115}"/>
    <cellStyle name="Normal 2 3 10 6" xfId="8756" xr:uid="{6BB3AAC2-9401-42A7-BF1E-B5AB6645FD3D}"/>
    <cellStyle name="Normal 2 3 10 7" xfId="8732" xr:uid="{7D69567B-A036-4BDD-861F-39E9CBF4BAE1}"/>
    <cellStyle name="Normal 2 3 11" xfId="1204" xr:uid="{803F1B95-7622-4713-B805-053C71A619FC}"/>
    <cellStyle name="Normal 2 3 11 2" xfId="4569" xr:uid="{968F98C9-590D-4C10-B2DF-212D1D8204E6}"/>
    <cellStyle name="Normal 2 3 11 2 2" xfId="7408" xr:uid="{CBC98E35-7B8A-45AE-BF20-DAF6BCC214FC}"/>
    <cellStyle name="Normal 2 3 11 2 2 2" xfId="8760" xr:uid="{E696119E-0A60-4365-B73A-32A683513B14}"/>
    <cellStyle name="Normal 2 3 11 2 2 2 2" xfId="8761" xr:uid="{2855C7E7-4C3E-4256-B3DC-8CF40EC9FB85}"/>
    <cellStyle name="Normal 2 3 11 2 2 3" xfId="8762" xr:uid="{0E09AC3D-62CD-400F-8AC7-67679606D311}"/>
    <cellStyle name="Normal 2 3 11 2 2 4" xfId="8759" xr:uid="{9D626423-84A5-40FB-8415-EC01D2AE68B8}"/>
    <cellStyle name="Normal 2 3 11 2 3" xfId="8763" xr:uid="{1C7C5D51-BA78-4295-ADC5-C2679E320571}"/>
    <cellStyle name="Normal 2 3 11 2 3 2" xfId="8764" xr:uid="{ADDF8675-6573-43F8-A3D6-3A9248862FC9}"/>
    <cellStyle name="Normal 2 3 11 2 3 2 2" xfId="8765" xr:uid="{F1C73A51-716D-4795-900D-E30D6F108D85}"/>
    <cellStyle name="Normal 2 3 11 2 3 3" xfId="8766" xr:uid="{D8D434CE-BC19-46A3-8D8B-EBE00E9E3CCF}"/>
    <cellStyle name="Normal 2 3 11 2 4" xfId="8767" xr:uid="{63846055-3231-4AD4-A79B-55BA7C79A1E5}"/>
    <cellStyle name="Normal 2 3 11 2 4 2" xfId="8768" xr:uid="{F6F7A7DE-CF3C-4422-A646-4F6765F04D97}"/>
    <cellStyle name="Normal 2 3 11 2 5" xfId="8769" xr:uid="{AC65227F-0818-45B5-B94D-765ED399BD9A}"/>
    <cellStyle name="Normal 2 3 11 2 6" xfId="8758" xr:uid="{8E14DC8E-F3B8-4B55-99FD-A02834606977}"/>
    <cellStyle name="Normal 2 3 11 3" xfId="7407" xr:uid="{0A577A4D-5F1B-4A5B-B580-61B7AF8493F2}"/>
    <cellStyle name="Normal 2 3 11 3 2" xfId="8771" xr:uid="{EE7A0F26-905E-4AEB-86E9-FC57E6ED69F7}"/>
    <cellStyle name="Normal 2 3 11 3 2 2" xfId="8772" xr:uid="{D13DF68A-1034-4554-8845-A60699D6C555}"/>
    <cellStyle name="Normal 2 3 11 3 2 2 2" xfId="8773" xr:uid="{9519660D-2F9D-45E4-A461-2DEDC41DE053}"/>
    <cellStyle name="Normal 2 3 11 3 2 3" xfId="8774" xr:uid="{5B2FE459-8ADF-4A4B-99B6-39437E7FCCD8}"/>
    <cellStyle name="Normal 2 3 11 3 3" xfId="8775" xr:uid="{5F970809-BFFD-48E5-AF63-51FBB7FF43C6}"/>
    <cellStyle name="Normal 2 3 11 3 3 2" xfId="8776" xr:uid="{2F82D361-494F-4205-9862-A980F9CFEDEF}"/>
    <cellStyle name="Normal 2 3 11 3 4" xfId="8777" xr:uid="{6D5CDB68-9AA1-49A0-93CB-669996423E4D}"/>
    <cellStyle name="Normal 2 3 11 3 5" xfId="8770" xr:uid="{77B3DF40-D683-4F2E-A31F-3E4BBC3843F5}"/>
    <cellStyle name="Normal 2 3 11 4" xfId="8778" xr:uid="{957F0114-E7B0-48E4-989A-3A88EBCCC026}"/>
    <cellStyle name="Normal 2 3 11 5" xfId="8779" xr:uid="{62CEFDED-974A-41BA-ABFC-6F08C64163B1}"/>
    <cellStyle name="Normal 2 3 11 5 2" xfId="8780" xr:uid="{976C1E11-B030-4B8A-AA64-8855071314DF}"/>
    <cellStyle name="Normal 2 3 11 6" xfId="8781" xr:uid="{02A871D8-68C6-4B1B-B63C-96895664A326}"/>
    <cellStyle name="Normal 2 3 11 7" xfId="8757" xr:uid="{751C0F84-8274-4B7D-9878-151C7319ED37}"/>
    <cellStyle name="Normal 2 3 12" xfId="1205" xr:uid="{9E978860-CBC3-4B78-B186-AE2F879B0ECC}"/>
    <cellStyle name="Normal 2 3 12 2" xfId="4570" xr:uid="{A196F8E8-BB69-4E70-96DA-CC452A3EF5F8}"/>
    <cellStyle name="Normal 2 3 12 2 2" xfId="7410" xr:uid="{0F3AF9EB-BA6E-43C9-A9C5-6F1ECBFD31C9}"/>
    <cellStyle name="Normal 2 3 12 2 2 2" xfId="8785" xr:uid="{2A053933-9CB8-48BC-AB7B-82A71DC789BA}"/>
    <cellStyle name="Normal 2 3 12 2 2 2 2" xfId="8786" xr:uid="{A3BCCBC8-B03A-4B80-9A86-BDC90752AB12}"/>
    <cellStyle name="Normal 2 3 12 2 2 3" xfId="8787" xr:uid="{997F2C4F-8B1C-454C-9E72-AB0272915F49}"/>
    <cellStyle name="Normal 2 3 12 2 2 4" xfId="8784" xr:uid="{F09747E3-470C-445E-B20C-301283FEBAED}"/>
    <cellStyle name="Normal 2 3 12 2 3" xfId="8788" xr:uid="{A7CD9E1E-2041-4EBF-B31E-8A3E32272A1C}"/>
    <cellStyle name="Normal 2 3 12 2 3 2" xfId="8789" xr:uid="{9E9C48AD-58E3-4A76-97E5-980F86D0D7B0}"/>
    <cellStyle name="Normal 2 3 12 2 3 2 2" xfId="8790" xr:uid="{7FCE2E2D-09C0-4429-A057-60AD6E501209}"/>
    <cellStyle name="Normal 2 3 12 2 3 3" xfId="8791" xr:uid="{61DB40A4-13B1-4A16-A017-CC6079AB3443}"/>
    <cellStyle name="Normal 2 3 12 2 4" xfId="8792" xr:uid="{6C772B32-E014-4C63-8E9D-BE4C010CEDA0}"/>
    <cellStyle name="Normal 2 3 12 2 4 2" xfId="8793" xr:uid="{EA725EA8-D6C7-41C4-BD1B-151F7CB3FD6A}"/>
    <cellStyle name="Normal 2 3 12 2 5" xfId="8794" xr:uid="{47FA49D8-3960-4325-A605-16377E8F3279}"/>
    <cellStyle name="Normal 2 3 12 2 6" xfId="8783" xr:uid="{44C5176A-BD85-456D-9AAE-35B2DBC177FE}"/>
    <cellStyle name="Normal 2 3 12 3" xfId="7409" xr:uid="{62EF1CC5-0397-4C03-B036-910F2708759D}"/>
    <cellStyle name="Normal 2 3 12 3 2" xfId="8796" xr:uid="{0A1A3ACD-B5C7-4C39-982A-23E5EE1FAFBC}"/>
    <cellStyle name="Normal 2 3 12 3 2 2" xfId="8797" xr:uid="{A4212548-9A77-4101-9442-254E55F5B061}"/>
    <cellStyle name="Normal 2 3 12 3 2 2 2" xfId="8798" xr:uid="{42C4209C-D33E-4759-BD3C-4631A64F46DD}"/>
    <cellStyle name="Normal 2 3 12 3 2 3" xfId="8799" xr:uid="{1C9A4C45-A873-4837-8DB3-DC3145FAA2E5}"/>
    <cellStyle name="Normal 2 3 12 3 3" xfId="8800" xr:uid="{B979A0B5-DB95-41D3-9988-9A6DA3CE94E7}"/>
    <cellStyle name="Normal 2 3 12 3 3 2" xfId="8801" xr:uid="{75DC1C91-D0F9-40C6-9DB3-4F475F172535}"/>
    <cellStyle name="Normal 2 3 12 3 4" xfId="8802" xr:uid="{ACB9FCB9-BA15-424E-BBCA-5309F3D11233}"/>
    <cellStyle name="Normal 2 3 12 3 5" xfId="8795" xr:uid="{EE30BF9E-B225-4F93-BD48-6E6CA986E689}"/>
    <cellStyle name="Normal 2 3 12 4" xfId="8803" xr:uid="{0EAEF551-94E8-4CD0-B6F1-0E13844409D7}"/>
    <cellStyle name="Normal 2 3 12 5" xfId="8804" xr:uid="{37D98FF4-2297-4BE9-9DEA-90C376D1C560}"/>
    <cellStyle name="Normal 2 3 12 5 2" xfId="8805" xr:uid="{502C6288-ECDE-47CD-B0E4-2A47D347EB8D}"/>
    <cellStyle name="Normal 2 3 12 6" xfId="8806" xr:uid="{B6E5621E-7447-414D-9107-06F7FD4849C8}"/>
    <cellStyle name="Normal 2 3 12 7" xfId="8782" xr:uid="{14E00C9C-1C91-4A0B-AD5A-D7DC91803478}"/>
    <cellStyle name="Normal 2 3 13" xfId="1206" xr:uid="{EC27034A-2AAE-47F5-B4B5-FD6E394794A2}"/>
    <cellStyle name="Normal 2 3 13 2" xfId="4571" xr:uid="{2EC2EBB8-4200-4783-AF1D-DFCA6BB76915}"/>
    <cellStyle name="Normal 2 3 13 2 2" xfId="7412" xr:uid="{A32B31FD-8626-41FA-B76E-66B5FD726B3A}"/>
    <cellStyle name="Normal 2 3 13 2 2 2" xfId="8810" xr:uid="{3D621AEB-A235-429E-A328-7B0BF0E2C54F}"/>
    <cellStyle name="Normal 2 3 13 2 2 2 2" xfId="8811" xr:uid="{02979BE1-8E6F-4782-9A87-B5DB366B85E7}"/>
    <cellStyle name="Normal 2 3 13 2 2 3" xfId="8812" xr:uid="{1D29F602-D7EA-4F18-8FE7-19F8A5021C82}"/>
    <cellStyle name="Normal 2 3 13 2 2 4" xfId="8809" xr:uid="{D443B5A7-76A1-4971-9914-F5B4725D365F}"/>
    <cellStyle name="Normal 2 3 13 2 3" xfId="8813" xr:uid="{E4B603E3-0A1A-4961-965F-E93E3DB41C7C}"/>
    <cellStyle name="Normal 2 3 13 2 3 2" xfId="8814" xr:uid="{4ABA2E33-8047-4332-BA20-A898CA28D711}"/>
    <cellStyle name="Normal 2 3 13 2 3 2 2" xfId="8815" xr:uid="{438D26C8-7BC5-41C3-904F-A8EFEC088BFC}"/>
    <cellStyle name="Normal 2 3 13 2 3 3" xfId="8816" xr:uid="{AF8D5297-68BF-4543-8C32-7428E5E9FFC2}"/>
    <cellStyle name="Normal 2 3 13 2 4" xfId="8817" xr:uid="{2A271162-9710-44BE-90F7-B2F38724AE4F}"/>
    <cellStyle name="Normal 2 3 13 2 4 2" xfId="8818" xr:uid="{88B3611C-D90E-4443-9296-90FA07D376FF}"/>
    <cellStyle name="Normal 2 3 13 2 5" xfId="8819" xr:uid="{1F0565DF-F612-4B70-A526-83BDEA4B5A27}"/>
    <cellStyle name="Normal 2 3 13 2 6" xfId="8808" xr:uid="{885EF942-0893-46A4-923F-7B66D138BE16}"/>
    <cellStyle name="Normal 2 3 13 3" xfId="7411" xr:uid="{650C5FC7-8451-42EB-8D10-B3D4E44FCEEC}"/>
    <cellStyle name="Normal 2 3 13 3 2" xfId="8821" xr:uid="{153920BA-4CA4-4C9B-AD49-70CC7821E363}"/>
    <cellStyle name="Normal 2 3 13 3 2 2" xfId="8822" xr:uid="{FCECF385-1580-4EEB-BD68-0773DCD39C9E}"/>
    <cellStyle name="Normal 2 3 13 3 2 2 2" xfId="8823" xr:uid="{150EE8A7-CD5E-45AD-8E9C-56CD821C4FAD}"/>
    <cellStyle name="Normal 2 3 13 3 2 3" xfId="8824" xr:uid="{34E52913-6C4E-46EC-A748-88599D2A4964}"/>
    <cellStyle name="Normal 2 3 13 3 3" xfId="8825" xr:uid="{59AC6A19-3B77-46E6-83DC-1726C8E8AB84}"/>
    <cellStyle name="Normal 2 3 13 3 3 2" xfId="8826" xr:uid="{00BBFFF6-E815-4464-BB1F-16453B4DBF31}"/>
    <cellStyle name="Normal 2 3 13 3 4" xfId="8827" xr:uid="{F1042886-81F5-4A60-98B5-CB3E234B3CBA}"/>
    <cellStyle name="Normal 2 3 13 3 5" xfId="8820" xr:uid="{1CEEC707-BB5E-4346-98C0-327BA42EB550}"/>
    <cellStyle name="Normal 2 3 13 4" xfId="8828" xr:uid="{6B40F1DE-DB27-464D-83A0-E916547956C3}"/>
    <cellStyle name="Normal 2 3 13 5" xfId="8829" xr:uid="{53A3E288-6A70-4BD2-A89F-69071475DDA3}"/>
    <cellStyle name="Normal 2 3 13 5 2" xfId="8830" xr:uid="{2E81EF10-8775-4912-AB8D-5FF106944059}"/>
    <cellStyle name="Normal 2 3 13 6" xfId="8831" xr:uid="{C92794A1-8807-48ED-B7FF-8CB8D7A644AE}"/>
    <cellStyle name="Normal 2 3 13 7" xfId="8807" xr:uid="{C0A68B82-EA14-4926-95F6-EDD664D1A150}"/>
    <cellStyle name="Normal 2 3 14" xfId="4572" xr:uid="{9388FDED-E4A3-4349-AF25-17CADAF6884D}"/>
    <cellStyle name="Normal 2 3 2" xfId="222" xr:uid="{00000000-0005-0000-0000-0000E0000000}"/>
    <cellStyle name="Normal 2 3 2 10" xfId="8832" xr:uid="{0C4E9FBB-D766-4645-91B5-42FC1337FCD1}"/>
    <cellStyle name="Normal 2 3 2 10 2" xfId="8833" xr:uid="{4AB19E1B-FC23-4258-A43A-E558850244B2}"/>
    <cellStyle name="Normal 2 3 2 11" xfId="8834" xr:uid="{379AEB8F-45D9-4DD8-A550-F77AC5EA2E3D}"/>
    <cellStyle name="Normal 2 3 2 2" xfId="4573" xr:uid="{DCF80C95-23DA-4479-9F21-6990975A347B}"/>
    <cellStyle name="Normal 2 3 2 2 2" xfId="4574" xr:uid="{2969DD0F-AD0E-4EA3-A8C2-64C8C573E887}"/>
    <cellStyle name="Normal 2 3 2 2 2 2" xfId="4575" xr:uid="{0CEEBBFF-6D68-428F-B844-10CA3C7CD4EF}"/>
    <cellStyle name="Normal 2 3 2 2 2 2 2" xfId="7416" xr:uid="{F5E20258-6609-439B-9871-5BA582AC3D58}"/>
    <cellStyle name="Normal 2 3 2 2 2 2 2 2" xfId="8838" xr:uid="{E02150F5-ED7E-458A-A717-0B0FD24CC7A5}"/>
    <cellStyle name="Normal 2 3 2 2 2 2 2 2 2" xfId="8839" xr:uid="{EDB45E41-6E33-4F10-8DF7-71139AB8F1BA}"/>
    <cellStyle name="Normal 2 3 2 2 2 2 2 3" xfId="8840" xr:uid="{C08EE01A-D509-4126-B958-A5E7D4E014E8}"/>
    <cellStyle name="Normal 2 3 2 2 2 2 2 4" xfId="8837" xr:uid="{B22B7EF1-7689-4520-AE31-BE60A74AFC30}"/>
    <cellStyle name="Normal 2 3 2 2 2 2 3" xfId="8841" xr:uid="{753A3235-C864-45B7-A937-0904999DFFF5}"/>
    <cellStyle name="Normal 2 3 2 2 2 2 3 2" xfId="8842" xr:uid="{4CA69DD2-C15E-45D9-B288-E3BD1823D550}"/>
    <cellStyle name="Normal 2 3 2 2 2 2 3 2 2" xfId="8843" xr:uid="{C10F7E4F-4142-47CE-B577-27F49BB87D27}"/>
    <cellStyle name="Normal 2 3 2 2 2 2 3 3" xfId="8844" xr:uid="{DCA30947-2770-4EAF-9BEC-777F6166CD4B}"/>
    <cellStyle name="Normal 2 3 2 2 2 2 4" xfId="8845" xr:uid="{2C33EEA4-7E6E-428B-AF39-BFFA1532D5FA}"/>
    <cellStyle name="Normal 2 3 2 2 2 2 4 2" xfId="8846" xr:uid="{D3ACAE52-CBC5-4D2C-9248-B5C43A0C9700}"/>
    <cellStyle name="Normal 2 3 2 2 2 2 5" xfId="8847" xr:uid="{6BD45065-D36E-40C1-B070-73839C6138C6}"/>
    <cellStyle name="Normal 2 3 2 2 2 2 6" xfId="8836" xr:uid="{7386A305-E10E-4B67-9DA4-1A81A58B44C8}"/>
    <cellStyle name="Normal 2 3 2 2 2 3" xfId="7415" xr:uid="{43B4C7DE-890A-4721-979E-E4D1836FC8A2}"/>
    <cellStyle name="Normal 2 3 2 2 2 3 2" xfId="8849" xr:uid="{E3E43DC1-DDA1-41BF-A830-A6620C3E5327}"/>
    <cellStyle name="Normal 2 3 2 2 2 3 2 2" xfId="8850" xr:uid="{96B71E0D-B699-477A-B90D-DDFC4A638813}"/>
    <cellStyle name="Normal 2 3 2 2 2 3 3" xfId="8851" xr:uid="{A6CC0A78-D834-4818-B2B5-222B6BAFA8A8}"/>
    <cellStyle name="Normal 2 3 2 2 2 3 4" xfId="8848" xr:uid="{7713BBDB-042C-4DC3-A16A-592C6CCD7C81}"/>
    <cellStyle name="Normal 2 3 2 2 2 4" xfId="8852" xr:uid="{21A433D1-5531-44BD-B205-DD06D0018913}"/>
    <cellStyle name="Normal 2 3 2 2 2 4 2" xfId="8853" xr:uid="{9DD10348-96D9-4353-8D3C-0FA678A69E2A}"/>
    <cellStyle name="Normal 2 3 2 2 2 4 2 2" xfId="8854" xr:uid="{89FEB789-B1B8-4D4B-B1FE-AD21C028AFF9}"/>
    <cellStyle name="Normal 2 3 2 2 2 4 3" xfId="8855" xr:uid="{95F8E9EE-1F43-494A-8BF3-EF71E278B83F}"/>
    <cellStyle name="Normal 2 3 2 2 2 5" xfId="8856" xr:uid="{29CDD9FF-0A3E-418A-9ED9-0600F5407E87}"/>
    <cellStyle name="Normal 2 3 2 2 2 5 2" xfId="8857" xr:uid="{50288C92-0490-4BD0-A05E-F4780F45174D}"/>
    <cellStyle name="Normal 2 3 2 2 2 6" xfId="8858" xr:uid="{BF6A1206-C55E-4942-987C-0E4417CD5017}"/>
    <cellStyle name="Normal 2 3 2 2 2 7" xfId="8835" xr:uid="{A5133C29-DC31-4999-A5EF-B7E68990B44C}"/>
    <cellStyle name="Normal 2 3 2 2 3" xfId="4576" xr:uid="{0C57D6E4-8AAF-4D82-8D14-A7A25DA21432}"/>
    <cellStyle name="Normal 2 3 2 2 3 2" xfId="4577" xr:uid="{E7B944ED-63DF-4514-9156-27C3DD48AE05}"/>
    <cellStyle name="Normal 2 3 2 2 3 2 2" xfId="7418" xr:uid="{81578C82-222C-4611-A5E9-8B1DC2AD0A63}"/>
    <cellStyle name="Normal 2 3 2 2 3 2 2 2" xfId="8862" xr:uid="{60361F9E-6721-47D1-8221-7F244A0E32F9}"/>
    <cellStyle name="Normal 2 3 2 2 3 2 2 2 2" xfId="8863" xr:uid="{103FCA77-1052-44F8-9636-9E87AA63B12A}"/>
    <cellStyle name="Normal 2 3 2 2 3 2 2 3" xfId="8864" xr:uid="{BBD59C46-91E1-4D6A-94AC-27A93EDDBA11}"/>
    <cellStyle name="Normal 2 3 2 2 3 2 2 4" xfId="8861" xr:uid="{321FC35F-42A2-441F-8D2B-FB347C6E5A62}"/>
    <cellStyle name="Normal 2 3 2 2 3 2 3" xfId="8865" xr:uid="{0631E0C0-61C7-41F9-B627-53B3BE8AFE78}"/>
    <cellStyle name="Normal 2 3 2 2 3 2 3 2" xfId="8866" xr:uid="{33B895F7-714B-4EEF-B017-176182061F8F}"/>
    <cellStyle name="Normal 2 3 2 2 3 2 3 2 2" xfId="8867" xr:uid="{55491283-F276-4125-8917-D674A8BC6D91}"/>
    <cellStyle name="Normal 2 3 2 2 3 2 3 3" xfId="8868" xr:uid="{3120DD9A-06C9-4A87-BBE3-25045127ACAD}"/>
    <cellStyle name="Normal 2 3 2 2 3 2 4" xfId="8869" xr:uid="{0D016A0F-40BA-4E57-A9B5-DA358C8E69F4}"/>
    <cellStyle name="Normal 2 3 2 2 3 2 4 2" xfId="8870" xr:uid="{C958AD5B-95F2-4A01-8986-B2EB18CE7ECF}"/>
    <cellStyle name="Normal 2 3 2 2 3 2 5" xfId="8871" xr:uid="{ED11831B-F7DE-4E35-BC62-1C49EE1899B0}"/>
    <cellStyle name="Normal 2 3 2 2 3 2 6" xfId="8860" xr:uid="{1619E97D-B34B-4863-B6ED-E721F58B2AFE}"/>
    <cellStyle name="Normal 2 3 2 2 3 3" xfId="7417" xr:uid="{5F9B63A7-800C-4C08-B934-68DC1969582B}"/>
    <cellStyle name="Normal 2 3 2 2 3 3 2" xfId="8873" xr:uid="{8F18D3EB-BD97-42AC-A277-36B8103B35CF}"/>
    <cellStyle name="Normal 2 3 2 2 3 3 2 2" xfId="8874" xr:uid="{C6ED45E2-7483-422C-A19A-CE40B299828F}"/>
    <cellStyle name="Normal 2 3 2 2 3 3 3" xfId="8875" xr:uid="{175F116D-8C6C-452E-BE5D-C9829A626AF5}"/>
    <cellStyle name="Normal 2 3 2 2 3 3 4" xfId="8872" xr:uid="{1491E105-949F-46E9-B21B-1ECFB621CA24}"/>
    <cellStyle name="Normal 2 3 2 2 3 4" xfId="8876" xr:uid="{D105B78A-A5AD-4CB9-8253-31CEDF828649}"/>
    <cellStyle name="Normal 2 3 2 2 3 4 2" xfId="8877" xr:uid="{94AB1E57-E0F8-4904-A59D-AD10E695F0F6}"/>
    <cellStyle name="Normal 2 3 2 2 3 4 2 2" xfId="8878" xr:uid="{F8AF6D0E-1A39-4FB3-875D-EEB9363CF27D}"/>
    <cellStyle name="Normal 2 3 2 2 3 4 3" xfId="8879" xr:uid="{4E439DD2-91F0-480F-998D-4E0E2B1BF980}"/>
    <cellStyle name="Normal 2 3 2 2 3 5" xfId="8880" xr:uid="{B6DDED0E-962B-4C31-B6D4-DC273FE22925}"/>
    <cellStyle name="Normal 2 3 2 2 3 5 2" xfId="8881" xr:uid="{0D019A84-0850-491C-AD2A-3733424AF1C9}"/>
    <cellStyle name="Normal 2 3 2 2 3 6" xfId="8882" xr:uid="{C2F3E498-4B55-4868-8693-D34F15BA8A1F}"/>
    <cellStyle name="Normal 2 3 2 2 3 7" xfId="8859" xr:uid="{64F6FEBF-8CDA-4596-9F92-25D44AC17170}"/>
    <cellStyle name="Normal 2 3 2 2 4" xfId="4578" xr:uid="{8F7A0726-8737-48D4-8A7A-59A2FB8433CA}"/>
    <cellStyle name="Normal 2 3 2 2 4 2" xfId="7419" xr:uid="{9C82AF47-1EFF-4658-8A29-4D489095CCFD}"/>
    <cellStyle name="Normal 2 3 2 2 4 2 2" xfId="8885" xr:uid="{C03561E0-369D-4AB1-B23F-C310BFA4B1AB}"/>
    <cellStyle name="Normal 2 3 2 2 4 2 2 2" xfId="8886" xr:uid="{1986952A-0EB5-44CA-9EA8-D554E8AEF49D}"/>
    <cellStyle name="Normal 2 3 2 2 4 2 3" xfId="8887" xr:uid="{9AC02D4E-CDC2-41D9-8E6D-EE64192F7C7D}"/>
    <cellStyle name="Normal 2 3 2 2 4 2 4" xfId="8884" xr:uid="{CE879D7A-A000-4B45-BAAA-58276D8FCB4E}"/>
    <cellStyle name="Normal 2 3 2 2 4 3" xfId="8888" xr:uid="{7AB33A45-BF85-4296-9B1E-FC40E296AAD6}"/>
    <cellStyle name="Normal 2 3 2 2 4 3 2" xfId="8889" xr:uid="{119CED23-CA44-4624-84C1-C9F5D5498187}"/>
    <cellStyle name="Normal 2 3 2 2 4 3 2 2" xfId="8890" xr:uid="{D038F1C2-2440-4A80-B54F-138E48EFF655}"/>
    <cellStyle name="Normal 2 3 2 2 4 3 3" xfId="8891" xr:uid="{E0A18932-78C1-43F7-8CEC-026C5EF5AD44}"/>
    <cellStyle name="Normal 2 3 2 2 4 4" xfId="8892" xr:uid="{14D4F7D0-0992-4862-9415-116B30A5CF88}"/>
    <cellStyle name="Normal 2 3 2 2 4 4 2" xfId="8893" xr:uid="{5B9DC650-0A30-4314-BA03-0970F241FC3C}"/>
    <cellStyle name="Normal 2 3 2 2 4 5" xfId="8894" xr:uid="{FB0FEBD8-45CC-4D97-93CB-F48595A119A2}"/>
    <cellStyle name="Normal 2 3 2 2 4 6" xfId="8883" xr:uid="{C932E5CE-5AD0-475F-997D-7B52DBB01E3A}"/>
    <cellStyle name="Normal 2 3 2 2 5" xfId="6840" xr:uid="{C15AEAC1-E310-4660-A06E-D805A969612B}"/>
    <cellStyle name="Normal 2 3 2 2 5 2" xfId="8895" xr:uid="{B39B1031-1C65-4130-A237-A7549EB83A74}"/>
    <cellStyle name="Normal 2 3 2 2 5 2 2" xfId="8896" xr:uid="{C87D3447-F87B-4EA1-8C03-17170D54BCCD}"/>
    <cellStyle name="Normal 2 3 2 2 5 3" xfId="8897" xr:uid="{C499C19F-F36C-47F2-A5EC-FE98AE1075DA}"/>
    <cellStyle name="Normal 2 3 2 2 6" xfId="7414" xr:uid="{AAEACEEA-F3CC-4AC6-A622-06E7F039AFE0}"/>
    <cellStyle name="Normal 2 3 2 2 6 2" xfId="8899" xr:uid="{FCA7D9F9-4808-4DB1-965D-822873A85D98}"/>
    <cellStyle name="Normal 2 3 2 2 6 2 2" xfId="8900" xr:uid="{C8610F70-5211-4DDF-AD1D-AD64DD0FC69E}"/>
    <cellStyle name="Normal 2 3 2 2 6 3" xfId="8901" xr:uid="{3D2FB4B5-F9C8-41C3-A6C3-E4E5C129D900}"/>
    <cellStyle name="Normal 2 3 2 2 6 4" xfId="8898" xr:uid="{FE8C50BA-BA76-4EDB-A272-850F66A25A4A}"/>
    <cellStyle name="Normal 2 3 2 2 7" xfId="8902" xr:uid="{25A8D452-64BE-41AB-AF9E-723A028DED8D}"/>
    <cellStyle name="Normal 2 3 2 2 7 2" xfId="8903" xr:uid="{349EAE86-5402-45EC-9101-A4E9BF7F04C4}"/>
    <cellStyle name="Normal 2 3 2 2 8" xfId="8904" xr:uid="{55DB9C17-AE95-43E5-B523-EE9EC3FCA8A0}"/>
    <cellStyle name="Normal 2 3 2 3" xfId="4579" xr:uid="{21DD1429-A8CE-4376-8359-4890AEDD7FD5}"/>
    <cellStyle name="Normal 2 3 2 3 2" xfId="4580" xr:uid="{31BF13CB-F3EC-495E-AC0B-FE7283E10A69}"/>
    <cellStyle name="Normal 2 3 2 3 2 2" xfId="7421" xr:uid="{3890145C-C52C-48DD-853E-9C32A54B408C}"/>
    <cellStyle name="Normal 2 3 2 3 2 2 2" xfId="8908" xr:uid="{200606DF-C7B6-4354-83C3-41B13E276B98}"/>
    <cellStyle name="Normal 2 3 2 3 2 2 2 2" xfId="8909" xr:uid="{D56D3B73-CEE6-42F2-955C-D6D485A2B47C}"/>
    <cellStyle name="Normal 2 3 2 3 2 2 3" xfId="8910" xr:uid="{62607818-CFCD-468E-AC7D-138D3D42AAA1}"/>
    <cellStyle name="Normal 2 3 2 3 2 2 4" xfId="8907" xr:uid="{A4122034-6240-4E5E-AFB5-13003CEA28EC}"/>
    <cellStyle name="Normal 2 3 2 3 2 3" xfId="8911" xr:uid="{F8AD738E-7DB7-4FE0-8788-AECCD1F99762}"/>
    <cellStyle name="Normal 2 3 2 3 2 3 2" xfId="2634" xr:uid="{9C1E50CB-3D31-45B2-A24B-4CDBC9E010C2}"/>
    <cellStyle name="Normal 2 3 2 3 2 3 2 2" xfId="8912" xr:uid="{4D9C78B9-09EA-49D2-B7FB-4A32D6493CA2}"/>
    <cellStyle name="Normal 2 3 2 3 2 3 3" xfId="8913" xr:uid="{4752C662-E9B3-46C1-AAA0-E1F79A6A9A30}"/>
    <cellStyle name="Normal 2 3 2 3 2 4" xfId="8914" xr:uid="{FC790F20-464C-4F00-8E39-A1288102710E}"/>
    <cellStyle name="Normal 2 3 2 3 2 4 2" xfId="8915" xr:uid="{D451A39E-9317-46A3-BC83-080C1909829A}"/>
    <cellStyle name="Normal 2 3 2 3 2 5" xfId="8916" xr:uid="{1FE88F0B-FDEE-4DA1-9ED5-BB7423292024}"/>
    <cellStyle name="Normal 2 3 2 3 2 6" xfId="8906" xr:uid="{9E1799DB-F943-41F7-BCB5-5049C30342B5}"/>
    <cellStyle name="Normal 2 3 2 3 3" xfId="7420" xr:uid="{D5B9EE8C-85CA-4083-968F-7004D77B6F8D}"/>
    <cellStyle name="Normal 2 3 2 3 3 2" xfId="8918" xr:uid="{306460B6-2808-4432-9E75-3445A6A90AE4}"/>
    <cellStyle name="Normal 2 3 2 3 3 2 2" xfId="8919" xr:uid="{10C5E6D8-CF5A-49C3-B04D-55587B0AB528}"/>
    <cellStyle name="Normal 2 3 2 3 3 3" xfId="8920" xr:uid="{32445ADA-0DD8-48DC-BC10-9BC5167C091C}"/>
    <cellStyle name="Normal 2 3 2 3 3 4" xfId="8917" xr:uid="{08711D2C-1BAB-46DB-876A-639B0A009B27}"/>
    <cellStyle name="Normal 2 3 2 3 4" xfId="8921" xr:uid="{2AD59AC6-5161-473B-A177-3226430F20C6}"/>
    <cellStyle name="Normal 2 3 2 3 4 2" xfId="8922" xr:uid="{4C7138C1-0F4E-4867-B667-6046FF15385F}"/>
    <cellStyle name="Normal 2 3 2 3 4 2 2" xfId="8923" xr:uid="{D6B1E96D-5EC5-49F7-BE51-4A31BF9359BF}"/>
    <cellStyle name="Normal 2 3 2 3 4 3" xfId="8924" xr:uid="{6B248517-C858-4808-B7FB-AE028FCBECF0}"/>
    <cellStyle name="Normal 2 3 2 3 5" xfId="8925" xr:uid="{B59E8DDF-777D-4EF9-8A0D-6CCD6A745A89}"/>
    <cellStyle name="Normal 2 3 2 3 5 2" xfId="8926" xr:uid="{AAC45616-E42A-4759-96FC-7295A1463716}"/>
    <cellStyle name="Normal 2 3 2 3 6" xfId="8927" xr:uid="{95F44553-8D09-44D5-BFE5-67D2B2007855}"/>
    <cellStyle name="Normal 2 3 2 3 7" xfId="8905" xr:uid="{A5E40316-D0E9-40C7-9519-30B211D78D33}"/>
    <cellStyle name="Normal 2 3 2 4" xfId="4581" xr:uid="{9B07E672-4A61-4592-8CAF-A6125F5A7EB5}"/>
    <cellStyle name="Normal 2 3 2 4 2" xfId="4582" xr:uid="{B3EAD7AC-39AB-471B-8100-E6C82C8854E4}"/>
    <cellStyle name="Normal 2 3 2 4 2 2" xfId="7423" xr:uid="{E5F2DD88-C844-45A9-91C1-EAB8EEF60529}"/>
    <cellStyle name="Normal 2 3 2 4 2 2 2" xfId="8931" xr:uid="{ED3F0CF9-DC17-4578-9CFF-C1C8546E3A03}"/>
    <cellStyle name="Normal 2 3 2 4 2 2 2 2" xfId="8932" xr:uid="{F2A8CCC3-30C6-4277-8750-A4B88CD0DD0B}"/>
    <cellStyle name="Normal 2 3 2 4 2 2 3" xfId="8933" xr:uid="{20522D7A-3D68-44B6-A041-DF827FE52A7C}"/>
    <cellStyle name="Normal 2 3 2 4 2 2 4" xfId="8930" xr:uid="{3830D8A2-1405-41EF-93AB-DE9BC343A96D}"/>
    <cellStyle name="Normal 2 3 2 4 2 3" xfId="8934" xr:uid="{AE4A6E79-ADF0-45D2-A06D-E39115E886A3}"/>
    <cellStyle name="Normal 2 3 2 4 2 3 2" xfId="8935" xr:uid="{ED0118D6-3387-4068-B139-7DC724F70D37}"/>
    <cellStyle name="Normal 2 3 2 4 2 3 2 2" xfId="8936" xr:uid="{A998D67C-B85B-4216-B1DE-B30ED9752277}"/>
    <cellStyle name="Normal 2 3 2 4 2 3 3" xfId="8937" xr:uid="{832EFDB7-0C11-491A-9AEE-DC5774843E9B}"/>
    <cellStyle name="Normal 2 3 2 4 2 4" xfId="8938" xr:uid="{887D2A91-BCBB-42E8-A201-EC5EED029E3B}"/>
    <cellStyle name="Normal 2 3 2 4 2 4 2" xfId="8939" xr:uid="{9625AC52-30FD-4FEF-8298-482E8946DF59}"/>
    <cellStyle name="Normal 2 3 2 4 2 5" xfId="8940" xr:uid="{AD13F554-27C5-4BEF-A099-0FAC53B30E53}"/>
    <cellStyle name="Normal 2 3 2 4 2 6" xfId="8929" xr:uid="{9F2B6D20-D10F-42C9-B2AA-1627DA7CF09F}"/>
    <cellStyle name="Normal 2 3 2 4 3" xfId="7422" xr:uid="{1D8A6823-4E39-421C-BDAE-A9D790219562}"/>
    <cellStyle name="Normal 2 3 2 4 3 2" xfId="8942" xr:uid="{9FEE5277-8EDE-4A12-AA40-A86557F62523}"/>
    <cellStyle name="Normal 2 3 2 4 3 2 2" xfId="8943" xr:uid="{BD97ADAF-FF61-4D14-BA2D-8AADE5502E78}"/>
    <cellStyle name="Normal 2 3 2 4 3 3" xfId="8944" xr:uid="{396F334A-037F-41F8-8598-B952401368F5}"/>
    <cellStyle name="Normal 2 3 2 4 3 4" xfId="8941" xr:uid="{5B020895-2CFF-4DCD-9029-0780668BE41E}"/>
    <cellStyle name="Normal 2 3 2 4 4" xfId="8945" xr:uid="{D785F9B0-BA11-441F-BF18-591CBB587480}"/>
    <cellStyle name="Normal 2 3 2 4 4 2" xfId="8946" xr:uid="{49C9555A-BD5B-4B5B-A633-DCCB2731AA50}"/>
    <cellStyle name="Normal 2 3 2 4 4 2 2" xfId="8947" xr:uid="{54D2D6B2-A9FA-423D-90CE-2C593A8C1A72}"/>
    <cellStyle name="Normal 2 3 2 4 4 3" xfId="8948" xr:uid="{C4E78FAA-2547-467B-9C20-612E0CFFD56F}"/>
    <cellStyle name="Normal 2 3 2 4 5" xfId="8949" xr:uid="{DE6CD39E-1A45-4436-A855-6AF1249B0A15}"/>
    <cellStyle name="Normal 2 3 2 4 5 2" xfId="8950" xr:uid="{0B64CFC2-0FC6-4E1E-A451-9EDD9C25A1D0}"/>
    <cellStyle name="Normal 2 3 2 4 6" xfId="8951" xr:uid="{3B1B05AE-6BA0-4A72-9A54-8C88B87BB74D}"/>
    <cellStyle name="Normal 2 3 2 4 7" xfId="8928" xr:uid="{F613D5CB-06E8-43FC-9B44-B10F297561D6}"/>
    <cellStyle name="Normal 2 3 2 5" xfId="4583" xr:uid="{AF469CF5-72C2-4B01-9FC7-DFC071F1CC38}"/>
    <cellStyle name="Normal 2 3 2 5 2" xfId="4584" xr:uid="{4A60BB66-FE6A-41FF-899F-47F2A98F2EB6}"/>
    <cellStyle name="Normal 2 3 2 5 2 2" xfId="7425" xr:uid="{C970F632-4D57-4970-BC87-8EDFB90C499D}"/>
    <cellStyle name="Normal 2 3 2 5 2 2 2" xfId="8955" xr:uid="{F18FB820-6E4B-4E4C-BF79-7ADEE83502A9}"/>
    <cellStyle name="Normal 2 3 2 5 2 2 2 2" xfId="8956" xr:uid="{83A2EDC0-150D-4496-8438-D232CDDFCE3C}"/>
    <cellStyle name="Normal 2 3 2 5 2 2 3" xfId="8957" xr:uid="{E68FE96B-0125-4662-B9E4-170CEF934264}"/>
    <cellStyle name="Normal 2 3 2 5 2 2 4" xfId="8954" xr:uid="{EDFC7B50-0D48-42C2-AC24-4CF425B07172}"/>
    <cellStyle name="Normal 2 3 2 5 2 3" xfId="8958" xr:uid="{BBEF3532-7F24-48EF-8A54-838B3C137F94}"/>
    <cellStyle name="Normal 2 3 2 5 2 3 2" xfId="8959" xr:uid="{DAF8FC6C-5FB5-4C5D-B801-4B2A69FAE65C}"/>
    <cellStyle name="Normal 2 3 2 5 2 3 2 2" xfId="8960" xr:uid="{4993764A-A1C8-4BC1-B40D-01989D356078}"/>
    <cellStyle name="Normal 2 3 2 5 2 3 3" xfId="8961" xr:uid="{B08BE3C2-6754-4918-9A40-663848CB23E5}"/>
    <cellStyle name="Normal 2 3 2 5 2 4" xfId="8962" xr:uid="{3958F035-2D84-44C8-957D-F720E56D178C}"/>
    <cellStyle name="Normal 2 3 2 5 2 4 2" xfId="8963" xr:uid="{38407296-5D67-40E3-AD70-E28AAC6E9990}"/>
    <cellStyle name="Normal 2 3 2 5 2 5" xfId="8964" xr:uid="{65DC6052-7DA7-47A7-A5B0-BFEB54CC4359}"/>
    <cellStyle name="Normal 2 3 2 5 2 6" xfId="8953" xr:uid="{A1A8DB05-1670-4B27-83A4-9B684ECBA45C}"/>
    <cellStyle name="Normal 2 3 2 5 3" xfId="7424" xr:uid="{A40CB87E-5160-4CC5-A8EE-EFC47384DA1E}"/>
    <cellStyle name="Normal 2 3 2 5 3 2" xfId="8966" xr:uid="{597C22D2-E657-48C1-BB0C-2CAD702F23EC}"/>
    <cellStyle name="Normal 2 3 2 5 3 2 2" xfId="8967" xr:uid="{562352CA-85AC-4D91-9E5C-C91BD596D392}"/>
    <cellStyle name="Normal 2 3 2 5 3 3" xfId="8968" xr:uid="{9A860466-C74D-4CC4-8B25-09D00DF28EC8}"/>
    <cellStyle name="Normal 2 3 2 5 3 4" xfId="8965" xr:uid="{24E7A978-9CE3-4BBE-9675-60A16D24D994}"/>
    <cellStyle name="Normal 2 3 2 5 4" xfId="8969" xr:uid="{F5841970-2FD3-4D0E-BE1F-3AC3382E0A00}"/>
    <cellStyle name="Normal 2 3 2 5 4 2" xfId="8970" xr:uid="{51B1E01A-87CA-4166-8E4F-A1A22DAA488C}"/>
    <cellStyle name="Normal 2 3 2 5 4 2 2" xfId="8971" xr:uid="{903061DF-76A9-4C6A-A01E-AA00C7E6090B}"/>
    <cellStyle name="Normal 2 3 2 5 4 3" xfId="8972" xr:uid="{97A3ADA0-1C92-4EA5-B35F-5876EF3C757C}"/>
    <cellStyle name="Normal 2 3 2 5 5" xfId="8973" xr:uid="{9626BD20-7ADB-4307-AF1C-45F3526A396F}"/>
    <cellStyle name="Normal 2 3 2 5 5 2" xfId="8974" xr:uid="{9CD7076F-0936-4272-972C-A2C6FE3A51A1}"/>
    <cellStyle name="Normal 2 3 2 5 6" xfId="8975" xr:uid="{7A5058A9-1494-419C-8994-AD171AFDD422}"/>
    <cellStyle name="Normal 2 3 2 5 7" xfId="8952" xr:uid="{E4B3C448-577F-4966-802B-1988549C7B61}"/>
    <cellStyle name="Normal 2 3 2 6" xfId="4585" xr:uid="{3FAAB316-DAC6-45BD-834F-AAB93803E22C}"/>
    <cellStyle name="Normal 2 3 2 6 2" xfId="4586" xr:uid="{0F9E3B9A-40D5-4D0E-A6C3-6987B0517C74}"/>
    <cellStyle name="Normal 2 3 2 6 2 2" xfId="7427" xr:uid="{1DE5A078-B779-47FD-BCCF-5F64E0205F88}"/>
    <cellStyle name="Normal 2 3 2 6 2 2 2" xfId="8979" xr:uid="{6E7D95D0-5789-4735-AB63-426DEB21A18B}"/>
    <cellStyle name="Normal 2 3 2 6 2 2 2 2" xfId="8980" xr:uid="{22FED7B1-4FFC-46C2-8B58-FA3420384502}"/>
    <cellStyle name="Normal 2 3 2 6 2 2 3" xfId="8981" xr:uid="{F7366AED-6A93-4FD1-BC05-13D386493A10}"/>
    <cellStyle name="Normal 2 3 2 6 2 2 4" xfId="8978" xr:uid="{A1F9010A-D968-4A10-8E91-CA2F3A6B3DF8}"/>
    <cellStyle name="Normal 2 3 2 6 2 3" xfId="8982" xr:uid="{2DC5858E-AA62-4C7E-98CC-0CA355EFC4CA}"/>
    <cellStyle name="Normal 2 3 2 6 2 3 2" xfId="8983" xr:uid="{EF5EEB2C-9968-4246-A764-9D65CE2AAC0C}"/>
    <cellStyle name="Normal 2 3 2 6 2 3 2 2" xfId="8984" xr:uid="{01FF2732-6E31-4AB3-9B07-138CDDEFD930}"/>
    <cellStyle name="Normal 2 3 2 6 2 3 3" xfId="8985" xr:uid="{B98F4F3B-F08E-41D0-BEC9-A6BFDE484AF8}"/>
    <cellStyle name="Normal 2 3 2 6 2 4" xfId="8986" xr:uid="{50248DE5-68B9-4ECF-AE26-ABA91418B094}"/>
    <cellStyle name="Normal 2 3 2 6 2 4 2" xfId="8987" xr:uid="{805F882D-CE97-472E-B771-AECD63290756}"/>
    <cellStyle name="Normal 2 3 2 6 2 5" xfId="9993" xr:uid="{F14EC9CB-8844-4BB0-AE95-869C4DC4413A}"/>
    <cellStyle name="Normal 2 3 2 6 2 6" xfId="8977" xr:uid="{CC6750D2-44B5-4B43-84E1-BD6A133BF1D7}"/>
    <cellStyle name="Normal 2 3 2 6 3" xfId="7426" xr:uid="{2A302079-A48B-482E-9206-A56286FCA87C}"/>
    <cellStyle name="Normal 2 3 2 6 3 2" xfId="8989" xr:uid="{0C53D42C-06C5-412A-8CCB-E1E9A3A6B8A3}"/>
    <cellStyle name="Normal 2 3 2 6 3 2 2" xfId="8990" xr:uid="{A3586143-337F-459C-9CB5-1B073F922E78}"/>
    <cellStyle name="Normal 2 3 2 6 3 3" xfId="8991" xr:uid="{17213328-29CA-49D1-BA77-32B60AA02F2D}"/>
    <cellStyle name="Normal 2 3 2 6 3 4" xfId="8988" xr:uid="{54892ACB-959A-4983-8357-E06341885B5E}"/>
    <cellStyle name="Normal 2 3 2 6 4" xfId="8992" xr:uid="{EC6E44A1-78B8-477A-A6F3-D01884618BBD}"/>
    <cellStyle name="Normal 2 3 2 6 4 2" xfId="8993" xr:uid="{18CC97F2-E634-4268-AD16-5189195AE516}"/>
    <cellStyle name="Normal 2 3 2 6 4 2 2" xfId="8994" xr:uid="{09BA9C22-6B62-4659-BAD2-5A9687B43B19}"/>
    <cellStyle name="Normal 2 3 2 6 4 3" xfId="8995" xr:uid="{90DEE116-F690-41E4-9CCF-D4A0ADE0162A}"/>
    <cellStyle name="Normal 2 3 2 6 5" xfId="8996" xr:uid="{9B0302D5-B2BD-447C-AB16-C440630C6733}"/>
    <cellStyle name="Normal 2 3 2 6 5 2" xfId="8997" xr:uid="{8C46A928-814F-4AA4-B328-4CC6E68A35B7}"/>
    <cellStyle name="Normal 2 3 2 6 6" xfId="8998" xr:uid="{F98207CB-6F7B-47BD-AD98-69EE2A58A97F}"/>
    <cellStyle name="Normal 2 3 2 6 7" xfId="8976" xr:uid="{AF6B11ED-1A7F-4368-B278-58BE4B0227DC}"/>
    <cellStyle name="Normal 2 3 2 7" xfId="4587" xr:uid="{982B3DDC-AC6B-41C0-86F3-299C092C2FA9}"/>
    <cellStyle name="Normal 2 3 2 7 2" xfId="7428" xr:uid="{5CEBD23F-E2A7-46C2-BEA2-033AA1C776E1}"/>
    <cellStyle name="Normal 2 3 2 7 2 2" xfId="9001" xr:uid="{2BEC1A87-EFC7-4C06-A24B-9894FA7E7D8B}"/>
    <cellStyle name="Normal 2 3 2 7 2 2 2" xfId="9002" xr:uid="{54FBE15C-F85C-47BD-B859-57670B3E10EC}"/>
    <cellStyle name="Normal 2 3 2 7 2 3" xfId="9003" xr:uid="{043D65AD-FAFC-4324-A092-5BADACDB8402}"/>
    <cellStyle name="Normal 2 3 2 7 2 4" xfId="9000" xr:uid="{C42E0468-6EBC-4D88-A0D0-3FD6E6EEB9A1}"/>
    <cellStyle name="Normal 2 3 2 7 3" xfId="9004" xr:uid="{AA3EB3CB-74B8-4701-A4DE-96B7390B5F9E}"/>
    <cellStyle name="Normal 2 3 2 7 3 2" xfId="9005" xr:uid="{F3D6F666-8332-492D-9921-B2759A0C7066}"/>
    <cellStyle name="Normal 2 3 2 7 3 2 2" xfId="9006" xr:uid="{12FC8884-06D4-4C67-A69E-66A1813D5F2F}"/>
    <cellStyle name="Normal 2 3 2 7 3 3" xfId="9007" xr:uid="{99CB0FA5-70F3-4752-AEFC-D765B41E210F}"/>
    <cellStyle name="Normal 2 3 2 7 4" xfId="9008" xr:uid="{936F6E44-E039-491A-9125-771F834D5761}"/>
    <cellStyle name="Normal 2 3 2 7 4 2" xfId="9009" xr:uid="{8E63E321-5218-4C9C-B881-A3EF56924338}"/>
    <cellStyle name="Normal 2 3 2 7 5" xfId="9010" xr:uid="{8B2E9A62-BB08-4F3C-8425-7E71178152B9}"/>
    <cellStyle name="Normal 2 3 2 7 6" xfId="8999" xr:uid="{4469065E-0792-45D5-B32E-B11DA0E2BF2B}"/>
    <cellStyle name="Normal 2 3 2 8" xfId="6839" xr:uid="{236A6A8B-1546-44E9-959E-E69AA81BC920}"/>
    <cellStyle name="Normal 2 3 2 8 2" xfId="9011" xr:uid="{DE0ADF46-F795-4879-A0E1-04F285CE2B29}"/>
    <cellStyle name="Normal 2 3 2 8 2 2" xfId="9994" xr:uid="{1D339E37-EED3-436C-A9CF-EB4D3B15DC29}"/>
    <cellStyle name="Normal 2 3 2 8 2 2 2" xfId="9012" xr:uid="{7DE835C0-9D57-47B7-9012-E454D990B3E5}"/>
    <cellStyle name="Normal 2 3 2 8 2 3" xfId="9996" xr:uid="{2C78F221-9D22-4923-B646-F79C2CF4008E}"/>
    <cellStyle name="Normal 2 3 2 8 3" xfId="9997" xr:uid="{38C6CDE8-3BA4-4806-B290-237BA50B2949}"/>
    <cellStyle name="Normal 2 3 2 8 3 2" xfId="9995" xr:uid="{BDFD8343-55BD-4B6F-9833-752B8FC57235}"/>
    <cellStyle name="Normal 2 3 2 8 4" xfId="9013" xr:uid="{5AF685F9-FAF2-44B5-9FB6-CD3ADCEE2116}"/>
    <cellStyle name="Normal 2 3 2 9" xfId="7413" xr:uid="{7B2E64B2-C9D9-4EF2-A6FC-028FFE8AE4F0}"/>
    <cellStyle name="Normal 2 3 2 9 2" xfId="2633" xr:uid="{4BCAD14D-5E5A-459A-9390-09E8194FD718}"/>
    <cellStyle name="Normal 2 3 3" xfId="223" xr:uid="{00000000-0005-0000-0000-0000E1000000}"/>
    <cellStyle name="Normal 2 3 3 2" xfId="4588" xr:uid="{FD3E8919-3326-4394-9B4A-9BB434473377}"/>
    <cellStyle name="Normal 2 3 3 2 2" xfId="4589" xr:uid="{95C254F5-30CF-40E9-93AC-7116041DA055}"/>
    <cellStyle name="Normal 2 3 3 2 2 2" xfId="7431" xr:uid="{6DA4275C-349F-446F-AA72-CE8DCCA2EF7F}"/>
    <cellStyle name="Normal 2 3 3 2 2 2 2" xfId="9998" xr:uid="{D8A82036-913C-4604-BD9C-03E467C2EBA5}"/>
    <cellStyle name="Normal 2 3 3 2 2 2 2 2" xfId="9017" xr:uid="{63520BC0-CB7C-4B62-8F8B-D2D2AB2B41BD}"/>
    <cellStyle name="Normal 2 3 3 2 2 2 3" xfId="9018" xr:uid="{FBCCB002-C16B-48D3-9416-436AC27A31BD}"/>
    <cellStyle name="Normal 2 3 3 2 2 2 4" xfId="9016" xr:uid="{ABA6C442-A124-49EC-8CAE-6500E1E48BC0}"/>
    <cellStyle name="Normal 2 3 3 2 2 3" xfId="9019" xr:uid="{BEA24CD1-C5A1-407B-B2CB-FA5F0A2A272A}"/>
    <cellStyle name="Normal 2 3 3 2 2 3 2" xfId="9020" xr:uid="{F69FC009-2DC2-4CAE-AC8C-6C0E9D268CD2}"/>
    <cellStyle name="Normal 2 3 3 2 2 3 2 2" xfId="9021" xr:uid="{536B5613-687F-47D7-9362-69B2ADC2D4F7}"/>
    <cellStyle name="Normal 2 3 3 2 2 3 3" xfId="9022" xr:uid="{CFF85F8D-0567-41F6-92FC-C696B3570F7D}"/>
    <cellStyle name="Normal 2 3 3 2 2 4" xfId="9023" xr:uid="{81872873-3E8F-4290-9B71-0C19DC9FFD07}"/>
    <cellStyle name="Normal 2 3 3 2 2 4 2" xfId="9024" xr:uid="{3FE2F681-43D0-4867-801C-EC659EE90C01}"/>
    <cellStyle name="Normal 2 3 3 2 2 5" xfId="9025" xr:uid="{B812F5EE-E950-4CA2-9A8F-94F4DDDD4E32}"/>
    <cellStyle name="Normal 2 3 3 2 2 6" xfId="9015" xr:uid="{03D80D7E-80EC-4338-9941-4777EEE9CACF}"/>
    <cellStyle name="Normal 2 3 3 2 3" xfId="7430" xr:uid="{EF7C83B1-A55C-4E46-A688-5F6C44B3777A}"/>
    <cellStyle name="Normal 2 3 3 2 3 2" xfId="9027" xr:uid="{0AA7496F-485D-4546-8D75-0649054CFFB3}"/>
    <cellStyle name="Normal 2 3 3 2 3 2 2" xfId="9028" xr:uid="{0A5B063D-56BA-4068-BEFA-F2248E55DC46}"/>
    <cellStyle name="Normal 2 3 3 2 3 3" xfId="9029" xr:uid="{EBF8DAF7-ACA8-4D20-9FED-94D72617FD25}"/>
    <cellStyle name="Normal 2 3 3 2 3 4" xfId="9026" xr:uid="{D55C36A3-4A82-45EF-85A9-37F785444EFB}"/>
    <cellStyle name="Normal 2 3 3 2 4" xfId="9030" xr:uid="{901FFA12-62FD-4595-ADEE-A1F0F0509E80}"/>
    <cellStyle name="Normal 2 3 3 2 4 2" xfId="9031" xr:uid="{0A65EF93-E621-4320-A06F-43AB3E02C049}"/>
    <cellStyle name="Normal 2 3 3 2 4 2 2" xfId="9032" xr:uid="{9218CEE5-01C2-4131-9949-73AFE418CED5}"/>
    <cellStyle name="Normal 2 3 3 2 4 3" xfId="9033" xr:uid="{B89FE068-8FED-413C-B662-ACC06091FFCD}"/>
    <cellStyle name="Normal 2 3 3 2 5" xfId="9034" xr:uid="{0862A804-9CFB-4D95-8E3A-50DC6143A507}"/>
    <cellStyle name="Normal 2 3 3 2 5 2" xfId="9035" xr:uid="{6EFFE421-80AF-441C-838A-725C3641F41D}"/>
    <cellStyle name="Normal 2 3 3 2 6" xfId="9036" xr:uid="{EC5117A7-2B5E-4A0A-A90C-A41F2A87A6A5}"/>
    <cellStyle name="Normal 2 3 3 2 7" xfId="9014" xr:uid="{DD68C763-4872-47F2-BAF2-8E2EA3EB1BA7}"/>
    <cellStyle name="Normal 2 3 3 3" xfId="4590" xr:uid="{0C27CEE5-50FA-4259-87FB-0AF0FD66F70C}"/>
    <cellStyle name="Normal 2 3 3 4" xfId="6841" xr:uid="{C61CB5BF-D15D-4BEA-B676-881F8B45E8CB}"/>
    <cellStyle name="Normal 2 3 3 4 2" xfId="9037" xr:uid="{E8C1A8B6-0D51-4E0E-BE09-B5B9ACE0B7BD}"/>
    <cellStyle name="Normal 2 3 3 5" xfId="7429" xr:uid="{58CC2ABD-C7F1-4C39-8333-6C69ECE98200}"/>
    <cellStyle name="Normal 2 3 3 5 2" xfId="9038" xr:uid="{94BF74A0-B247-481E-ADA1-D3A892B0B3DB}"/>
    <cellStyle name="Normal 2 3 3 6" xfId="1207" xr:uid="{31DE24AC-A4D7-40D0-BC03-364531E2520E}"/>
    <cellStyle name="Normal 2 3 4" xfId="1208" xr:uid="{321EAFE5-E0C0-499E-B90B-58FD1EEB6E29}"/>
    <cellStyle name="Normal 2 3 4 10" xfId="9039" xr:uid="{5A156F1F-F9BE-4DC5-9C7F-AB894AC65A93}"/>
    <cellStyle name="Normal 2 3 4 2" xfId="4591" xr:uid="{07B3AD5F-5D64-4CD4-A414-510259B0C4A5}"/>
    <cellStyle name="Normal 2 3 4 2 2" xfId="4592" xr:uid="{3CF76EF4-9E09-4FAD-A9E6-38FB00F59ABB}"/>
    <cellStyle name="Normal 2 3 4 2 2 2" xfId="4593" xr:uid="{EE5DF66D-D8E5-4E2B-A58F-0F7E69395D84}"/>
    <cellStyle name="Normal 2 3 4 2 2 2 2" xfId="7435" xr:uid="{1AFBEFA5-4524-42EA-9DB1-1662D9AA22A3}"/>
    <cellStyle name="Normal 2 3 4 2 2 2 2 2" xfId="9044" xr:uid="{BFC1E903-455C-465C-9816-9D255949919D}"/>
    <cellStyle name="Normal 2 3 4 2 2 2 2 2 2" xfId="9999" xr:uid="{193699A7-0766-4EEF-A059-B2CBDB8C8A1F}"/>
    <cellStyle name="Normal 2 3 4 2 2 2 2 3" xfId="9045" xr:uid="{5CB5352C-351D-43FC-8A57-8E563B01F50F}"/>
    <cellStyle name="Normal 2 3 4 2 2 2 2 4" xfId="9043" xr:uid="{E68AE8D6-BB12-4467-94C7-21FAC92AAEB4}"/>
    <cellStyle name="Normal 2 3 4 2 2 2 3" xfId="10000" xr:uid="{D825E8F0-DEFA-443C-A0C5-7E21690A1612}"/>
    <cellStyle name="Normal 2 3 4 2 2 2 3 2" xfId="9046" xr:uid="{C56B4AA6-42C5-4027-A39C-5380CDAE8851}"/>
    <cellStyle name="Normal 2 3 4 2 2 2 3 2 2" xfId="9047" xr:uid="{EBCFD9F9-07CF-476C-BA7D-BCCDFBF8CBDE}"/>
    <cellStyle name="Normal 2 3 4 2 2 2 3 3" xfId="9048" xr:uid="{0D7C79B5-37F6-4E62-9E39-E3AB3B3BB011}"/>
    <cellStyle name="Normal 2 3 4 2 2 2 4" xfId="9049" xr:uid="{251A44F5-F22D-4E00-8B13-36DAE4352C35}"/>
    <cellStyle name="Normal 2 3 4 2 2 2 4 2" xfId="9050" xr:uid="{E8DFE3AA-D49E-46A7-9746-814C70DAB278}"/>
    <cellStyle name="Normal 2 3 4 2 2 2 5" xfId="9051" xr:uid="{369A6447-06A0-4A6D-8F66-186EF25E581C}"/>
    <cellStyle name="Normal 2 3 4 2 2 2 6" xfId="9042" xr:uid="{2FBB24E6-828C-48DB-8227-16CF88A570F4}"/>
    <cellStyle name="Normal 2 3 4 2 2 3" xfId="7434" xr:uid="{3180593B-6CA5-413A-BFC2-1B49F607F3A5}"/>
    <cellStyle name="Normal 2 3 4 2 2 3 2" xfId="10001" xr:uid="{A240DE05-453C-42F0-B7D1-6766DD85F8AF}"/>
    <cellStyle name="Normal 2 3 4 2 2 3 2 2" xfId="9053" xr:uid="{2C10CD5B-AB66-49D2-9BC9-35CB46FB7A41}"/>
    <cellStyle name="Normal 2 3 4 2 2 3 3" xfId="9054" xr:uid="{4AE11038-501D-4A8A-85E7-F944F16A34D8}"/>
    <cellStyle name="Normal 2 3 4 2 2 3 4" xfId="9052" xr:uid="{E1330EE2-9C5C-4A7C-BD0A-2437556682D1}"/>
    <cellStyle name="Normal 2 3 4 2 2 4" xfId="9055" xr:uid="{666BB7AF-305F-4CC3-92E1-7058DE5D7207}"/>
    <cellStyle name="Normal 2 3 4 2 2 4 2" xfId="9056" xr:uid="{24966085-22AB-4F90-AAB4-54C7FD936B94}"/>
    <cellStyle name="Normal 2 3 4 2 2 4 2 2" xfId="9057" xr:uid="{0E1831ED-1BA2-4318-A113-411484EBDBCA}"/>
    <cellStyle name="Normal 2 3 4 2 2 4 3" xfId="9058" xr:uid="{7BA13B9F-FC4F-4E6F-B79E-A1483A6AB3F4}"/>
    <cellStyle name="Normal 2 3 4 2 2 5" xfId="9059" xr:uid="{BD100748-1705-4AEF-BCF6-2C0D75169945}"/>
    <cellStyle name="Normal 2 3 4 2 2 5 2" xfId="9060" xr:uid="{8E09697A-6207-4E9D-B9E1-6928EEB3DE41}"/>
    <cellStyle name="Normal 2 3 4 2 2 6" xfId="2632" xr:uid="{EE531B9D-0BAE-43D9-AFB4-7B1F63935098}"/>
    <cellStyle name="Normal 2 3 4 2 2 7" xfId="9041" xr:uid="{0D9952C6-0F74-4AFC-8267-037701497486}"/>
    <cellStyle name="Normal 2 3 4 2 3" xfId="4594" xr:uid="{22185C59-006B-4113-91E9-479CDCAA1935}"/>
    <cellStyle name="Normal 2 3 4 2 3 2" xfId="7436" xr:uid="{C60A8439-E989-4CCD-AB8E-5A7022BB02CF}"/>
    <cellStyle name="Normal 2 3 4 2 3 2 2" xfId="9063" xr:uid="{C42C06D5-9294-40B7-8A9C-0C4541CAEFB4}"/>
    <cellStyle name="Normal 2 3 4 2 3 2 2 2" xfId="9064" xr:uid="{4A5ACF67-295A-4994-B279-5D04BB7ABEB0}"/>
    <cellStyle name="Normal 2 3 4 2 3 2 3" xfId="9065" xr:uid="{72D876D6-68E4-4BA2-BCBD-4A6134321625}"/>
    <cellStyle name="Normal 2 3 4 2 3 2 4" xfId="9062" xr:uid="{71FFB96C-52CE-4DF4-9D69-2C83C7D48B4A}"/>
    <cellStyle name="Normal 2 3 4 2 3 3" xfId="9066" xr:uid="{58330B94-0837-453C-BB65-E45EE1E9D774}"/>
    <cellStyle name="Normal 2 3 4 2 3 3 2" xfId="9067" xr:uid="{4E587B3C-DAA0-4D7C-A7FF-DE0ED5658748}"/>
    <cellStyle name="Normal 2 3 4 2 3 3 2 2" xfId="9068" xr:uid="{9D2FF57E-4435-4385-A8E2-82CB5E11C7B7}"/>
    <cellStyle name="Normal 2 3 4 2 3 3 3" xfId="9069" xr:uid="{1C415054-B91C-489A-A659-C1DE6E9BDDD0}"/>
    <cellStyle name="Normal 2 3 4 2 3 4" xfId="9070" xr:uid="{662EBF81-101B-42F8-86AA-12F629408635}"/>
    <cellStyle name="Normal 2 3 4 2 3 4 2" xfId="9071" xr:uid="{7FB226FD-D7AC-4A8E-9A81-43878FED068B}"/>
    <cellStyle name="Normal 2 3 4 2 3 5" xfId="9072" xr:uid="{A707B860-45AA-4AA4-86C9-B6A7CB537A90}"/>
    <cellStyle name="Normal 2 3 4 2 3 6" xfId="9061" xr:uid="{5B6F66F0-8004-47B4-BA4C-760B6CB9E1C2}"/>
    <cellStyle name="Normal 2 3 4 2 4" xfId="7433" xr:uid="{67956F3F-042D-4C19-A768-C7D5C6026A16}"/>
    <cellStyle name="Normal 2 3 4 2 4 2" xfId="9074" xr:uid="{6E309289-4AB2-4777-A482-53FA03F26C87}"/>
    <cellStyle name="Normal 2 3 4 2 4 2 2" xfId="9075" xr:uid="{FCDEFBBC-C49C-4B76-B498-07852B79EF4D}"/>
    <cellStyle name="Normal 2 3 4 2 4 3" xfId="9076" xr:uid="{9B3E19E9-BB2A-4BBA-8250-36C70AEC35AD}"/>
    <cellStyle name="Normal 2 3 4 2 4 4" xfId="9073" xr:uid="{BAAFDDBB-7CA9-42CD-8590-C781A1510133}"/>
    <cellStyle name="Normal 2 3 4 2 5" xfId="9077" xr:uid="{3F105ACC-4B08-4F45-B1F5-F1FB8B396464}"/>
    <cellStyle name="Normal 2 3 4 2 5 2" xfId="9078" xr:uid="{4A6DD40E-5C79-47B5-A33B-4B694D84A29C}"/>
    <cellStyle name="Normal 2 3 4 2 5 2 2" xfId="10002" xr:uid="{D4459755-78C0-47E1-A7AA-5953CF1812FB}"/>
    <cellStyle name="Normal 2 3 4 2 5 3" xfId="9079" xr:uid="{F4D8D72F-8051-483F-90C4-43F73CE62EE0}"/>
    <cellStyle name="Normal 2 3 4 2 6" xfId="9080" xr:uid="{F75EA3AD-28B7-4FF4-8571-8C16AEE7D2C3}"/>
    <cellStyle name="Normal 2 3 4 2 6 2" xfId="9081" xr:uid="{5E653C5D-4F21-4A73-AED8-E4E2955664F3}"/>
    <cellStyle name="Normal 2 3 4 2 7" xfId="9082" xr:uid="{C1196248-632E-41C6-A29F-810790CFAA10}"/>
    <cellStyle name="Normal 2 3 4 2 8" xfId="9040" xr:uid="{6A47446B-2F4D-46A1-93F2-E8880D90F692}"/>
    <cellStyle name="Normal 2 3 4 3" xfId="4595" xr:uid="{877B0DB2-2262-47B3-B16B-588A2DCA1C90}"/>
    <cellStyle name="Normal 2 3 4 3 2" xfId="4596" xr:uid="{7D95FEA1-E3C8-451F-BAE6-7AF328D7DA46}"/>
    <cellStyle name="Normal 2 3 4 3 2 2" xfId="7438" xr:uid="{58731BC9-2B58-4207-860D-C33E8870E39D}"/>
    <cellStyle name="Normal 2 3 4 3 2 2 2" xfId="9086" xr:uid="{3806D1D5-6D85-48F5-A9DC-6F82BF3C24A1}"/>
    <cellStyle name="Normal 2 3 4 3 2 2 2 2" xfId="9087" xr:uid="{F69374F7-4CA9-45EB-8412-AF0A75C3B566}"/>
    <cellStyle name="Normal 2 3 4 3 2 2 3" xfId="9088" xr:uid="{6652AA23-0672-4305-855C-73F570E7DBAE}"/>
    <cellStyle name="Normal 2 3 4 3 2 2 4" xfId="9085" xr:uid="{39F66132-52E4-41CE-901B-C4D36C971BCF}"/>
    <cellStyle name="Normal 2 3 4 3 2 3" xfId="9089" xr:uid="{16DA32EF-9744-43C9-AF08-35C034FF1D51}"/>
    <cellStyle name="Normal 2 3 4 3 2 3 2" xfId="9090" xr:uid="{55D51717-3D2E-42AD-96B7-14AD3B2F0559}"/>
    <cellStyle name="Normal 2 3 4 3 2 3 2 2" xfId="9091" xr:uid="{01F80C6F-BA12-4AFD-9DDA-FCAA8E29A2C0}"/>
    <cellStyle name="Normal 2 3 4 3 2 3 3" xfId="9092" xr:uid="{D78167E5-292B-459B-A095-F83462F50102}"/>
    <cellStyle name="Normal 2 3 4 3 2 4" xfId="9093" xr:uid="{D583D515-00A0-43BB-A79D-40166CB3C041}"/>
    <cellStyle name="Normal 2 3 4 3 2 4 2" xfId="9094" xr:uid="{F6D90A5B-C2C0-4FAB-B950-4305D36F726E}"/>
    <cellStyle name="Normal 2 3 4 3 2 5" xfId="9095" xr:uid="{147F3F79-C877-4F72-968A-385B01B1D712}"/>
    <cellStyle name="Normal 2 3 4 3 2 6" xfId="9084" xr:uid="{B3CC0270-8149-4BB5-9FAD-02E2EFAB51EF}"/>
    <cellStyle name="Normal 2 3 4 3 3" xfId="7437" xr:uid="{4B14B719-87CD-49FF-8555-1954A1096FD6}"/>
    <cellStyle name="Normal 2 3 4 3 3 2" xfId="9097" xr:uid="{EAD042F2-02FA-4DB7-8DAB-8E8667CB63D6}"/>
    <cellStyle name="Normal 2 3 4 3 3 2 2" xfId="9098" xr:uid="{B9BA8F4B-3B95-471C-88A4-8F73305ED034}"/>
    <cellStyle name="Normal 2 3 4 3 3 3" xfId="9099" xr:uid="{9CE2B49C-FF7A-4C51-A848-FCA4F112176B}"/>
    <cellStyle name="Normal 2 3 4 3 3 4" xfId="9096" xr:uid="{54824D09-308C-4A5D-B47A-9A4113B41F8C}"/>
    <cellStyle name="Normal 2 3 4 3 4" xfId="9100" xr:uid="{4C094234-75FD-4A82-96CB-B591E8664909}"/>
    <cellStyle name="Normal 2 3 4 3 4 2" xfId="9101" xr:uid="{B0954732-A1AE-4F5B-8159-AC223762C650}"/>
    <cellStyle name="Normal 2 3 4 3 4 2 2" xfId="9102" xr:uid="{A8C0A0A0-0F5D-4D4F-9EF5-CBA74170E80E}"/>
    <cellStyle name="Normal 2 3 4 3 4 3" xfId="9103" xr:uid="{D9749538-C372-44AC-820D-C20FDBE28EAB}"/>
    <cellStyle name="Normal 2 3 4 3 5" xfId="9104" xr:uid="{BF0729CA-427D-4682-84F9-385E5E131BDC}"/>
    <cellStyle name="Normal 2 3 4 3 5 2" xfId="10003" xr:uid="{C906A46E-D33C-49F9-88CC-10D3EDACF8AC}"/>
    <cellStyle name="Normal 2 3 4 3 6" xfId="9105" xr:uid="{11CF631A-FE0C-4D50-A362-A80774C6BD78}"/>
    <cellStyle name="Normal 2 3 4 3 7" xfId="9083" xr:uid="{6266E198-A7EB-4128-84B7-01756587B025}"/>
    <cellStyle name="Normal 2 3 4 4" xfId="4597" xr:uid="{976FE2E6-06A1-4281-9E5D-0EE55AE37802}"/>
    <cellStyle name="Normal 2 3 4 4 2" xfId="4598" xr:uid="{6B94A583-3C87-4CB7-8F21-5B840CDAAC3B}"/>
    <cellStyle name="Normal 2 3 4 4 2 2" xfId="7440" xr:uid="{1CF74094-3373-4F79-9672-6A8350B236B3}"/>
    <cellStyle name="Normal 2 3 4 4 2 2 2" xfId="9109" xr:uid="{4A8B6987-699C-48A9-A409-5B0D9BAFF44C}"/>
    <cellStyle name="Normal 2 3 4 4 2 2 2 2" xfId="9110" xr:uid="{EE671A44-DA00-485F-A41C-60148D89FDE3}"/>
    <cellStyle name="Normal 2 3 4 4 2 2 3" xfId="9111" xr:uid="{4BF5045E-5B32-463D-8B77-4D8DA10CCB50}"/>
    <cellStyle name="Normal 2 3 4 4 2 2 4" xfId="9108" xr:uid="{07CFE02E-7F95-4928-A0C3-37962FB03707}"/>
    <cellStyle name="Normal 2 3 4 4 2 3" xfId="9112" xr:uid="{5D30445C-F007-4456-993A-87AEE1C54E85}"/>
    <cellStyle name="Normal 2 3 4 4 2 3 2" xfId="9113" xr:uid="{2084EC00-472C-4F41-A73A-5D34526C875E}"/>
    <cellStyle name="Normal 2 3 4 4 2 3 2 2" xfId="9114" xr:uid="{69F0E1BB-FA17-41E7-994A-AEDD29560451}"/>
    <cellStyle name="Normal 2 3 4 4 2 3 3" xfId="9115" xr:uid="{5D5C734C-A1CD-41FC-AC67-E137369C7A4C}"/>
    <cellStyle name="Normal 2 3 4 4 2 4" xfId="9116" xr:uid="{655E2646-9EC7-4A8E-A6A9-4F10251FEFA4}"/>
    <cellStyle name="Normal 2 3 4 4 2 4 2" xfId="9117" xr:uid="{D7851124-3715-43AC-B4D7-951EE31EFC08}"/>
    <cellStyle name="Normal 2 3 4 4 2 5" xfId="9118" xr:uid="{D1CEFA9E-611E-4896-A71E-8B9BAAA9A74B}"/>
    <cellStyle name="Normal 2 3 4 4 2 6" xfId="9107" xr:uid="{71977A41-07B3-4A1A-8B6D-4E0FB4ED28A6}"/>
    <cellStyle name="Normal 2 3 4 4 3" xfId="7439" xr:uid="{383A776D-3F5F-436E-AE94-7B39F3A0DFDF}"/>
    <cellStyle name="Normal 2 3 4 4 3 2" xfId="9120" xr:uid="{9D49630D-2D5A-43D2-B5BB-15FD516DF6B4}"/>
    <cellStyle name="Normal 2 3 4 4 3 2 2" xfId="9121" xr:uid="{3B813B6D-19A4-4B81-B9F1-20306845CCFD}"/>
    <cellStyle name="Normal 2 3 4 4 3 3" xfId="9122" xr:uid="{7D62E7DF-DEB6-46F1-B99C-1F02A4E48D3D}"/>
    <cellStyle name="Normal 2 3 4 4 3 4" xfId="9119" xr:uid="{B0C29E94-42F7-49EC-B4EF-3C5E9C68F8F1}"/>
    <cellStyle name="Normal 2 3 4 4 4" xfId="9123" xr:uid="{147C0D33-78C7-4AC0-8944-F3ECE8B43367}"/>
    <cellStyle name="Normal 2 3 4 4 4 2" xfId="9124" xr:uid="{B907A0EA-DEA2-4FCE-A4AD-F1F52DE7A811}"/>
    <cellStyle name="Normal 2 3 4 4 4 2 2" xfId="9125" xr:uid="{AF18B5D1-340B-4F58-8B96-9FCC0034D171}"/>
    <cellStyle name="Normal 2 3 4 4 4 3" xfId="9126" xr:uid="{2BCBC289-79E6-4EF1-AEF7-E01580B860E7}"/>
    <cellStyle name="Normal 2 3 4 4 5" xfId="9127" xr:uid="{893CFA0E-773E-4807-A7B4-A2368318E275}"/>
    <cellStyle name="Normal 2 3 4 4 5 2" xfId="9128" xr:uid="{F7D0140D-99E4-4780-989D-70AF1B0AADD1}"/>
    <cellStyle name="Normal 2 3 4 4 6" xfId="9129" xr:uid="{397482A9-014F-42CB-8C94-EDA5351413F4}"/>
    <cellStyle name="Normal 2 3 4 4 7" xfId="9106" xr:uid="{23AA7109-E48F-41B5-9086-56DAB4A1B9F3}"/>
    <cellStyle name="Normal 2 3 4 5" xfId="4599" xr:uid="{DA16845C-4F0F-4556-A1E9-49BF6A955999}"/>
    <cellStyle name="Normal 2 3 4 5 2" xfId="4600" xr:uid="{EF2280BA-24C1-4F38-8B45-A68AEB2663D9}"/>
    <cellStyle name="Normal 2 3 4 5 2 2" xfId="7442" xr:uid="{8B897BDF-5023-4334-8765-DF890A783FAF}"/>
    <cellStyle name="Normal 2 3 4 5 2 2 2" xfId="9133" xr:uid="{52E9141F-9F69-4770-8BAA-70B5170FFDC9}"/>
    <cellStyle name="Normal 2 3 4 5 2 2 2 2" xfId="9134" xr:uid="{6FEC0F34-1E8F-4820-89EA-A7054C983B76}"/>
    <cellStyle name="Normal 2 3 4 5 2 2 3" xfId="9135" xr:uid="{9E1852F6-5E1E-4943-B2EC-DF33CB4728D5}"/>
    <cellStyle name="Normal 2 3 4 5 2 2 4" xfId="9132" xr:uid="{82AC7BF9-27C6-46AA-8F94-984104B21D76}"/>
    <cellStyle name="Normal 2 3 4 5 2 3" xfId="9136" xr:uid="{46E79E04-C4E8-4322-BCA7-0EB245CD062B}"/>
    <cellStyle name="Normal 2 3 4 5 2 3 2" xfId="9137" xr:uid="{8ABA07A3-55BC-4E14-BAA0-7B8BA7B58C83}"/>
    <cellStyle name="Normal 2 3 4 5 2 3 2 2" xfId="9138" xr:uid="{BDC9D127-8C8A-4D9F-99DD-0DD32FDD32DE}"/>
    <cellStyle name="Normal 2 3 4 5 2 3 3" xfId="9139" xr:uid="{B75D70E1-EABC-41E2-8B46-B2884F3FFEE6}"/>
    <cellStyle name="Normal 2 3 4 5 2 4" xfId="9140" xr:uid="{66261B80-A103-4171-8F88-729D113D73E2}"/>
    <cellStyle name="Normal 2 3 4 5 2 4 2" xfId="9141" xr:uid="{64467C75-8AF0-42E0-84FA-F5B7E72E9347}"/>
    <cellStyle name="Normal 2 3 4 5 2 5" xfId="9142" xr:uid="{BF215506-8654-417D-9CE9-C35CEAD22D2F}"/>
    <cellStyle name="Normal 2 3 4 5 2 6" xfId="9131" xr:uid="{52FCF0DE-1258-43EB-AE69-AA48FC096AAC}"/>
    <cellStyle name="Normal 2 3 4 5 3" xfId="7441" xr:uid="{1FC721CE-AE95-4E55-8E18-57B568E54089}"/>
    <cellStyle name="Normal 2 3 4 5 3 2" xfId="9144" xr:uid="{6EA31D19-D37C-4BD5-B7C5-F9B9440B189D}"/>
    <cellStyle name="Normal 2 3 4 5 3 2 2" xfId="9145" xr:uid="{E0AC9E98-A726-4D67-B0F0-5358E33903DF}"/>
    <cellStyle name="Normal 2 3 4 5 3 3" xfId="9146" xr:uid="{1FD5C734-D963-4EFA-9A67-29550F1F8DFD}"/>
    <cellStyle name="Normal 2 3 4 5 3 4" xfId="9143" xr:uid="{EFAE6DFE-2292-46E1-8FF5-044A05E39D60}"/>
    <cellStyle name="Normal 2 3 4 5 4" xfId="9147" xr:uid="{667F72FD-0CD9-4124-8ED5-9ED3D86B29A0}"/>
    <cellStyle name="Normal 2 3 4 5 4 2" xfId="9148" xr:uid="{8259A2CF-7B48-429C-9B45-7308EA9DA58D}"/>
    <cellStyle name="Normal 2 3 4 5 4 2 2" xfId="9149" xr:uid="{FA64F1D1-CAAA-4BAC-BA35-601E6E1C2001}"/>
    <cellStyle name="Normal 2 3 4 5 4 3" xfId="9150" xr:uid="{0E2CDECA-2F93-472C-9D73-68CC4A8CCF49}"/>
    <cellStyle name="Normal 2 3 4 5 5" xfId="9151" xr:uid="{4F88932F-310C-42C6-915B-98A77C0B88FA}"/>
    <cellStyle name="Normal 2 3 4 5 5 2" xfId="9152" xr:uid="{BBE63193-789F-4E60-944A-E47E8DDF7071}"/>
    <cellStyle name="Normal 2 3 4 5 6" xfId="9153" xr:uid="{FE54F1CB-C9A0-4D58-8644-1F5B803893BB}"/>
    <cellStyle name="Normal 2 3 4 5 7" xfId="9130" xr:uid="{E55C2DF3-3C5A-4DA5-8B74-F273DBCE9C8A}"/>
    <cellStyle name="Normal 2 3 4 6" xfId="4601" xr:uid="{60420054-7C1E-4DB9-8139-474E0EDC383D}"/>
    <cellStyle name="Normal 2 3 4 6 2" xfId="7443" xr:uid="{C28C214F-4931-484D-8087-949EA19EE3AA}"/>
    <cellStyle name="Normal 2 3 4 6 2 2" xfId="9156" xr:uid="{0E0F5C72-B775-4EA1-992C-5C6343F16153}"/>
    <cellStyle name="Normal 2 3 4 6 2 2 2" xfId="9157" xr:uid="{3996A744-90D9-4292-A876-D75BA679B623}"/>
    <cellStyle name="Normal 2 3 4 6 2 3" xfId="9158" xr:uid="{B6974A5A-CA47-4654-ACE4-17C81031C266}"/>
    <cellStyle name="Normal 2 3 4 6 2 4" xfId="9155" xr:uid="{2A1E6057-FD8B-4C42-8A96-B880C1A7189D}"/>
    <cellStyle name="Normal 2 3 4 6 3" xfId="9159" xr:uid="{EEFA5F0B-9EAB-4646-B37C-4C5AC9BA672C}"/>
    <cellStyle name="Normal 2 3 4 6 3 2" xfId="9160" xr:uid="{6083B213-7836-4508-B2F9-D4BE507727D8}"/>
    <cellStyle name="Normal 2 3 4 6 3 2 2" xfId="9161" xr:uid="{E141D590-63CB-4465-96D2-51044D7DD5A0}"/>
    <cellStyle name="Normal 2 3 4 6 3 3" xfId="9162" xr:uid="{1A7F723F-B5A5-4F7C-82A5-2AA4C06F077E}"/>
    <cellStyle name="Normal 2 3 4 6 4" xfId="9163" xr:uid="{2AF3EEED-77EF-4C12-BD3D-029868D64EB5}"/>
    <cellStyle name="Normal 2 3 4 6 4 2" xfId="9164" xr:uid="{4B696E19-BB48-42B6-91AE-5EEA62CDE18A}"/>
    <cellStyle name="Normal 2 3 4 6 5" xfId="9165" xr:uid="{821F96DA-FA2D-44E5-B843-AAE70BFC6B56}"/>
    <cellStyle name="Normal 2 3 4 6 6" xfId="9154" xr:uid="{741F6AAF-3F3F-4A2B-8AA8-A7D75A2B5D40}"/>
    <cellStyle name="Normal 2 3 4 7" xfId="6842" xr:uid="{8226120D-8CAF-48FD-BAF7-B185069A59F2}"/>
    <cellStyle name="Normal 2 3 4 7 2" xfId="9166" xr:uid="{633FD20D-488D-44A0-8A91-B0C954746DC4}"/>
    <cellStyle name="Normal 2 3 4 7 2 2" xfId="9167" xr:uid="{F8855FB8-933C-4584-9144-09D38EFDD3A7}"/>
    <cellStyle name="Normal 2 3 4 7 2 2 2" xfId="9168" xr:uid="{00D0AF60-1198-4123-A372-18D6DFF8E18D}"/>
    <cellStyle name="Normal 2 3 4 7 2 3" xfId="9169" xr:uid="{B7BC2138-EB76-437D-8226-32B9EB5DF1C6}"/>
    <cellStyle name="Normal 2 3 4 7 3" xfId="9170" xr:uid="{A345C7E1-2805-4ECF-8FCE-49D288A9F4E5}"/>
    <cellStyle name="Normal 2 3 4 7 3 2" xfId="9171" xr:uid="{3B0EDE06-7DF1-42D7-A976-4AE2663D6255}"/>
    <cellStyle name="Normal 2 3 4 7 4" xfId="9172" xr:uid="{3ED87DE7-A6FA-437A-8089-6CD172D20BEA}"/>
    <cellStyle name="Normal 2 3 4 8" xfId="7432" xr:uid="{23DE6E3C-B809-4891-BBE1-298D78C0DACC}"/>
    <cellStyle name="Normal 2 3 4 8 2" xfId="9173" xr:uid="{2ED38137-ECD7-49FC-A2D0-0A0D08E675E4}"/>
    <cellStyle name="Normal 2 3 4 9" xfId="9174" xr:uid="{E7847B0F-532A-4A06-898B-5004528028AA}"/>
    <cellStyle name="Normal 2 3 4 9 2" xfId="9175" xr:uid="{0006311A-82F0-4E00-A013-F8F659533380}"/>
    <cellStyle name="Normal 2 3 5" xfId="1209" xr:uid="{704928AF-F64D-46B3-A95D-73F5B8E1EF4D}"/>
    <cellStyle name="Normal 2 3 5 2" xfId="4602" xr:uid="{7ADF8D94-9D92-4CB5-B6C8-07DEC0F6F802}"/>
    <cellStyle name="Normal 2 3 5 2 2" xfId="4603" xr:uid="{714F9E05-E9C3-470C-B17A-E93F39E0FB95}"/>
    <cellStyle name="Normal 2 3 5 2 2 2" xfId="7446" xr:uid="{CE346057-B5A7-4529-9041-92B3F3CD1CBB}"/>
    <cellStyle name="Normal 2 3 5 2 2 2 2" xfId="9180" xr:uid="{9CB519CE-865A-436D-A895-83E2A964B3EB}"/>
    <cellStyle name="Normal 2 3 5 2 2 2 2 2" xfId="9181" xr:uid="{25A69C06-EB87-43CC-9635-0642B626F82B}"/>
    <cellStyle name="Normal 2 3 5 2 2 2 3" xfId="9182" xr:uid="{B1332374-AB1E-49AC-A6C9-B964280203CE}"/>
    <cellStyle name="Normal 2 3 5 2 2 2 4" xfId="9179" xr:uid="{FF04EEF9-232B-4622-9F3D-F219FA943C2D}"/>
    <cellStyle name="Normal 2 3 5 2 2 3" xfId="9183" xr:uid="{374EFE8E-0A82-4309-844B-A57A132A10C3}"/>
    <cellStyle name="Normal 2 3 5 2 2 3 2" xfId="9184" xr:uid="{81C9B5D6-7301-4E77-BB9D-10F8DD136BC6}"/>
    <cellStyle name="Normal 2 3 5 2 2 3 2 2" xfId="9185" xr:uid="{B6B9E35D-29E8-4380-9C81-AE70A94FF52E}"/>
    <cellStyle name="Normal 2 3 5 2 2 3 3" xfId="9186" xr:uid="{A2530D27-8FA0-4479-8F32-18BF4E53D65A}"/>
    <cellStyle name="Normal 2 3 5 2 2 4" xfId="9187" xr:uid="{0B67239E-D3D8-40F5-BBE9-7C0969051333}"/>
    <cellStyle name="Normal 2 3 5 2 2 4 2" xfId="9188" xr:uid="{133EF46C-7564-45F7-A783-D2148E07FC63}"/>
    <cellStyle name="Normal 2 3 5 2 2 5" xfId="9189" xr:uid="{612A01BE-D7D3-48D0-BD68-D7EEAC8370F6}"/>
    <cellStyle name="Normal 2 3 5 2 2 6" xfId="9178" xr:uid="{B635E206-8F23-4135-B928-FE26C1B403EF}"/>
    <cellStyle name="Normal 2 3 5 2 3" xfId="7445" xr:uid="{635AFC0B-0119-4900-83C0-075254C0C117}"/>
    <cellStyle name="Normal 2 3 5 2 3 2" xfId="9191" xr:uid="{FCA5CF2A-6C16-4CA1-9201-C9E70E124CFB}"/>
    <cellStyle name="Normal 2 3 5 2 3 2 2" xfId="9192" xr:uid="{6013DF10-29BB-45D8-A1FC-BCD06F23980F}"/>
    <cellStyle name="Normal 2 3 5 2 3 3" xfId="9193" xr:uid="{C15AAE05-2090-41C9-8BE5-0E9127CCE3D5}"/>
    <cellStyle name="Normal 2 3 5 2 3 4" xfId="9190" xr:uid="{87DED398-0A12-42F9-AAF8-BD69428965E8}"/>
    <cellStyle name="Normal 2 3 5 2 4" xfId="9194" xr:uid="{75D3B9DA-BD15-4BC2-BEB7-A560D45D439B}"/>
    <cellStyle name="Normal 2 3 5 2 4 2" xfId="9195" xr:uid="{076E6262-BE82-422C-B433-7BB0041764B3}"/>
    <cellStyle name="Normal 2 3 5 2 4 2 2" xfId="9196" xr:uid="{8A450115-CE1A-45A5-A748-BDA1B12324FA}"/>
    <cellStyle name="Normal 2 3 5 2 4 3" xfId="9197" xr:uid="{50AB3142-6F2F-41DA-8762-9F9A4ED30877}"/>
    <cellStyle name="Normal 2 3 5 2 5" xfId="9198" xr:uid="{D2AFEE10-2F8F-4D95-B00A-FEAA3F65F613}"/>
    <cellStyle name="Normal 2 3 5 2 5 2" xfId="9199" xr:uid="{D43BCF32-1CEC-4EAC-B67F-012249B8DF06}"/>
    <cellStyle name="Normal 2 3 5 2 6" xfId="2630" xr:uid="{F0343F3C-E088-4B8F-AF3A-F46275D2C89F}"/>
    <cellStyle name="Normal 2 3 5 2 7" xfId="9177" xr:uid="{C5E8D683-1C25-4ABC-A039-B35C2612C2B7}"/>
    <cellStyle name="Normal 2 3 5 3" xfId="4604" xr:uid="{CFCD7F5B-8D9E-41CE-9E18-220B6A760262}"/>
    <cellStyle name="Normal 2 3 5 3 2" xfId="4605" xr:uid="{954F4628-0A18-4614-A2CD-EDEC5D1B8AA5}"/>
    <cellStyle name="Normal 2 3 5 3 2 2" xfId="7448" xr:uid="{44425E4A-13BA-4606-BA9C-3B89DAFAB451}"/>
    <cellStyle name="Normal 2 3 5 3 2 2 2" xfId="9202" xr:uid="{AB362301-8C6D-4E40-A2C9-86EA330A8A53}"/>
    <cellStyle name="Normal 2 3 5 3 2 2 2 2" xfId="9203" xr:uid="{5F96FF84-E2CA-4C2A-8867-53C6F46F1755}"/>
    <cellStyle name="Normal 2 3 5 3 2 2 3" xfId="9204" xr:uid="{C9DE9186-579E-4251-85A2-2EDEA84DE95B}"/>
    <cellStyle name="Normal 2 3 5 3 2 2 4" xfId="9201" xr:uid="{35CB75FF-F512-46D2-A8B9-36BB0C82A6DB}"/>
    <cellStyle name="Normal 2 3 5 3 2 3" xfId="9205" xr:uid="{0B94CA00-4FE9-4C11-8DD5-88036DFB2F9A}"/>
    <cellStyle name="Normal 2 3 5 3 2 3 2" xfId="9206" xr:uid="{AA881754-CA8E-4BD0-A68F-6EBA7DDAC5FB}"/>
    <cellStyle name="Normal 2 3 5 3 2 3 2 2" xfId="9207" xr:uid="{03453AFE-CDC5-420E-9AB6-D1FD14D00809}"/>
    <cellStyle name="Normal 2 3 5 3 2 3 3" xfId="9208" xr:uid="{EFC87B31-33C7-4E72-B3F2-5A25FA1798D9}"/>
    <cellStyle name="Normal 2 3 5 3 2 4" xfId="9209" xr:uid="{A758FD24-CA13-4BD8-B66A-4019EF724930}"/>
    <cellStyle name="Normal 2 3 5 3 2 4 2" xfId="9210" xr:uid="{647F1D02-C7A7-4030-B251-17784C240549}"/>
    <cellStyle name="Normal 2 3 5 3 2 5" xfId="9211" xr:uid="{C7416639-EB74-40A8-ADC7-752C5CE86F43}"/>
    <cellStyle name="Normal 2 3 5 3 2 6" xfId="9200" xr:uid="{04FFF2B8-98E5-429E-B3C9-8B21E25D9A9A}"/>
    <cellStyle name="Normal 2 3 5 3 3" xfId="7447" xr:uid="{A35F11C4-5E46-4A79-B640-19EE98DB4275}"/>
    <cellStyle name="Normal 2 3 5 3 3 2" xfId="9213" xr:uid="{AD7DC800-E2C7-4079-9214-2676DFC0E000}"/>
    <cellStyle name="Normal 2 3 5 3 3 2 2" xfId="9214" xr:uid="{59C174E0-E9D2-451A-8C7D-09FD5C7EF6F0}"/>
    <cellStyle name="Normal 2 3 5 3 3 3" xfId="9215" xr:uid="{B77DA170-CF45-4F5B-9CE7-6947BCFD7B47}"/>
    <cellStyle name="Normal 2 3 5 3 3 4" xfId="9212" xr:uid="{0D8AAA59-9042-4D1C-A16A-F2569FF93577}"/>
    <cellStyle name="Normal 2 3 5 3 4" xfId="9216" xr:uid="{C443B24F-91EE-42B9-A4D5-7736D9F7AD46}"/>
    <cellStyle name="Normal 2 3 5 3 4 2" xfId="9217" xr:uid="{ACD79E20-C35A-4A56-9782-1478430CB75E}"/>
    <cellStyle name="Normal 2 3 5 3 4 2 2" xfId="10004" xr:uid="{A7D81235-9DD7-4D4F-8625-F46E000084BD}"/>
    <cellStyle name="Normal 2 3 5 3 4 3" xfId="9218" xr:uid="{8BA5EB88-5A00-4B08-8841-A70A15FBE6CF}"/>
    <cellStyle name="Normal 2 3 5 3 5" xfId="9219" xr:uid="{7C033ACB-F895-400A-B7FA-6182FC0673EA}"/>
    <cellStyle name="Normal 2 3 5 3 5 2" xfId="9220" xr:uid="{28C07137-894F-45C7-81A1-11527443EC4F}"/>
    <cellStyle name="Normal 2 3 5 3 6" xfId="9221" xr:uid="{D6E22C6F-AA6D-4B65-8FD8-69ECBDB3DD10}"/>
    <cellStyle name="Normal 2 3 5 3 7" xfId="2631" xr:uid="{9310DF1D-CC3D-4234-B7E0-C54EC779B129}"/>
    <cellStyle name="Normal 2 3 5 4" xfId="4606" xr:uid="{67EA6304-8442-4D9A-A04C-552DE6E4095F}"/>
    <cellStyle name="Normal 2 3 5 4 2" xfId="7449" xr:uid="{B5EC8CA8-D565-4657-A113-E5F7A62C1F45}"/>
    <cellStyle name="Normal 2 3 5 4 2 2" xfId="9224" xr:uid="{A23D2880-94D4-42B3-9C79-EC23B21E0842}"/>
    <cellStyle name="Normal 2 3 5 4 2 2 2" xfId="9225" xr:uid="{82609EF7-3F89-4448-AD9C-001D9B422A59}"/>
    <cellStyle name="Normal 2 3 5 4 2 3" xfId="9226" xr:uid="{85D0EE21-BBE5-482C-AE35-E649C71B1963}"/>
    <cellStyle name="Normal 2 3 5 4 2 4" xfId="9223" xr:uid="{791858C2-B7CC-4488-B6E9-5A74C9A953E7}"/>
    <cellStyle name="Normal 2 3 5 4 3" xfId="9227" xr:uid="{188A1DD3-3692-4889-AA4B-A6B193163039}"/>
    <cellStyle name="Normal 2 3 5 4 3 2" xfId="9228" xr:uid="{0FCD2B27-540E-4E91-8186-8DDACE3CB29A}"/>
    <cellStyle name="Normal 2 3 5 4 3 2 2" xfId="9229" xr:uid="{887CC74B-753B-4781-B843-97D86D393405}"/>
    <cellStyle name="Normal 2 3 5 4 3 3" xfId="9230" xr:uid="{41F89459-6473-4E03-A651-1420AF94A82B}"/>
    <cellStyle name="Normal 2 3 5 4 4" xfId="9231" xr:uid="{851530D8-E87F-42C8-A027-1196C4E17736}"/>
    <cellStyle name="Normal 2 3 5 4 4 2" xfId="9232" xr:uid="{10582A75-3697-4854-8D60-23FDF2C0C9DA}"/>
    <cellStyle name="Normal 2 3 5 4 5" xfId="9233" xr:uid="{D5877D82-5287-405F-8B7E-22AEB8BBEA08}"/>
    <cellStyle name="Normal 2 3 5 4 6" xfId="9222" xr:uid="{AECB233E-3BB3-45E3-AE95-B2C9DAEB801F}"/>
    <cellStyle name="Normal 2 3 5 5" xfId="6843" xr:uid="{5A31008E-4362-4816-9385-7F6E19ED1035}"/>
    <cellStyle name="Normal 2 3 5 5 2" xfId="9235" xr:uid="{BED7CAE9-0B8E-49FD-8E88-924165A27A59}"/>
    <cellStyle name="Normal 2 3 5 5 2 2" xfId="9236" xr:uid="{B7F14658-0145-45E1-A724-E31CB1043C97}"/>
    <cellStyle name="Normal 2 3 5 5 2 2 2" xfId="9237" xr:uid="{2E8BC60A-4AB5-4EBF-BBA6-DE1DC8A015F6}"/>
    <cellStyle name="Normal 2 3 5 5 2 3" xfId="9238" xr:uid="{490A53E2-0F49-40F1-BAB1-A8B68448E3ED}"/>
    <cellStyle name="Normal 2 3 5 5 3" xfId="9239" xr:uid="{2934D9F5-10A5-4109-832E-BC57567A588A}"/>
    <cellStyle name="Normal 2 3 5 5 3 2" xfId="9240" xr:uid="{5BB80140-657B-4A1A-BC4B-B2DB6727135D}"/>
    <cellStyle name="Normal 2 3 5 5 4" xfId="9241" xr:uid="{249F1064-5BF4-49B5-B204-64E7F1D64873}"/>
    <cellStyle name="Normal 2 3 5 5 5" xfId="9234" xr:uid="{E86B7D3A-5755-452A-BCA0-79F6A131017A}"/>
    <cellStyle name="Normal 2 3 5 6" xfId="7444" xr:uid="{7F4254F7-F075-4A96-BC2D-6BD35765F16B}"/>
    <cellStyle name="Normal 2 3 5 6 2" xfId="9242" xr:uid="{F37818BC-D2C9-4EE7-876F-A2477A52FAA5}"/>
    <cellStyle name="Normal 2 3 5 7" xfId="9243" xr:uid="{7E975451-31E2-4655-9B32-2F94596D8161}"/>
    <cellStyle name="Normal 2 3 5 7 2" xfId="9244" xr:uid="{A80FA6E9-E298-41B3-9EF5-8F03CC5509FF}"/>
    <cellStyle name="Normal 2 3 5 8" xfId="9245" xr:uid="{8043AE7B-8E0B-408D-B936-72AF5893D62E}"/>
    <cellStyle name="Normal 2 3 5 9" xfId="9176" xr:uid="{D781C011-C105-440A-9D01-6CDFB75A0D25}"/>
    <cellStyle name="Normal 2 3 6" xfId="1210" xr:uid="{E663D281-4C2C-45BD-BA10-288054CB6C7A}"/>
    <cellStyle name="Normal 2 3 6 2" xfId="4607" xr:uid="{3DA2477B-D7DA-4D70-A20C-952424DBBB05}"/>
    <cellStyle name="Normal 2 3 6 2 2" xfId="9247" xr:uid="{9D31C60E-9812-4107-A06E-8CDE511AD2B0}"/>
    <cellStyle name="Normal 2 3 6 2 2 2" xfId="22222" xr:uid="{F203962D-500D-43A6-8A92-8E1ECE6DB3FC}"/>
    <cellStyle name="Normal 2 3 6 3" xfId="4608" xr:uid="{18E46235-84CA-4996-B45D-3DE2EFAACF9D}"/>
    <cellStyle name="Normal 2 3 6 3 2" xfId="4609" xr:uid="{AE12BBDB-55F7-4093-9C0D-3C7EBBD7B5B5}"/>
    <cellStyle name="Normal 2 3 6 3 2 2" xfId="7452" xr:uid="{FB5FF028-0A33-4BFD-BC0A-2B29F724C1EB}"/>
    <cellStyle name="Normal 2 3 6 3 2 2 2" xfId="10005" xr:uid="{08C1DBAA-AEA8-4590-BA94-2E762CE77828}"/>
    <cellStyle name="Normal 2 3 6 3 2 2 2 2" xfId="9251" xr:uid="{74CE1C81-64FD-4364-B952-4398B6317758}"/>
    <cellStyle name="Normal 2 3 6 3 2 2 3" xfId="9252" xr:uid="{3F85EE27-0368-4569-B67A-DBD6A6145D4C}"/>
    <cellStyle name="Normal 2 3 6 3 2 2 4" xfId="9250" xr:uid="{837FF9F0-6B83-4425-8C91-DA40B688967B}"/>
    <cellStyle name="Normal 2 3 6 3 2 3" xfId="9253" xr:uid="{D02B88FE-14C2-4677-A107-F7A98413EA86}"/>
    <cellStyle name="Normal 2 3 6 3 2 3 2" xfId="9254" xr:uid="{314E2209-5F82-4101-BF2A-CFC460BD0DC8}"/>
    <cellStyle name="Normal 2 3 6 3 2 3 2 2" xfId="10007" xr:uid="{79C934C2-5846-44B5-B171-C2D446B5CE3E}"/>
    <cellStyle name="Normal 2 3 6 3 2 3 3" xfId="9255" xr:uid="{F98DF30D-81FC-4C9C-B13E-06E5CED25600}"/>
    <cellStyle name="Normal 2 3 6 3 2 4" xfId="10006" xr:uid="{519DF50C-4AEF-42AF-8B2C-F6F722A78409}"/>
    <cellStyle name="Normal 2 3 6 3 2 4 2" xfId="9256" xr:uid="{654A4454-F3C1-458F-AE86-9C3D0CA30183}"/>
    <cellStyle name="Normal 2 3 6 3 2 5" xfId="9257" xr:uid="{E24E09EC-DF91-4963-97F6-CC285CDB64C7}"/>
    <cellStyle name="Normal 2 3 6 3 2 6" xfId="9249" xr:uid="{20A93E51-378F-42C2-A59D-D8D134F331F3}"/>
    <cellStyle name="Normal 2 3 6 3 3" xfId="7451" xr:uid="{98FD6E06-8780-482F-B61E-37739DBF9A6A}"/>
    <cellStyle name="Normal 2 3 6 3 3 2" xfId="9259" xr:uid="{6816B131-3BA8-412C-8CA2-9604063B2C4B}"/>
    <cellStyle name="Normal 2 3 6 3 3 2 2" xfId="9260" xr:uid="{AF940094-47CF-4EDB-BBA2-83B76B15699E}"/>
    <cellStyle name="Normal 2 3 6 3 3 3" xfId="9261" xr:uid="{7D58E562-947E-4B46-80A0-5B2C55F7CDCF}"/>
    <cellStyle name="Normal 2 3 6 3 3 4" xfId="9258" xr:uid="{2249115C-A75A-49D5-8E44-2D147345ADAC}"/>
    <cellStyle name="Normal 2 3 6 3 4" xfId="9262" xr:uid="{11B58F22-DFAA-4468-90C6-2B8F80BCED4D}"/>
    <cellStyle name="Normal 2 3 6 3 4 2" xfId="9263" xr:uid="{1B3ADED7-4003-4AEC-8E8F-93A1FA569F7C}"/>
    <cellStyle name="Normal 2 3 6 3 4 2 2" xfId="9264" xr:uid="{5CCB53AF-3E81-46C1-A3DE-E193202EEC2E}"/>
    <cellStyle name="Normal 2 3 6 3 4 3" xfId="9265" xr:uid="{070D5B35-FD68-4252-8C8A-9114900ABF04}"/>
    <cellStyle name="Normal 2 3 6 3 5" xfId="9266" xr:uid="{6C25724D-7BF6-4E53-9ED9-16AE5436009D}"/>
    <cellStyle name="Normal 2 3 6 3 5 2" xfId="9267" xr:uid="{D13B8951-9F8C-46DA-8561-3574172C59ED}"/>
    <cellStyle name="Normal 2 3 6 3 6" xfId="9268" xr:uid="{248E474E-65F6-47DA-B634-CEC719583556}"/>
    <cellStyle name="Normal 2 3 6 3 7" xfId="9248" xr:uid="{C2588994-EF11-40DE-AD2E-16ED35DF395A}"/>
    <cellStyle name="Normal 2 3 6 4" xfId="4610" xr:uid="{ECFC4CF6-F639-420F-9D38-6BAB7C122086}"/>
    <cellStyle name="Normal 2 3 6 4 2" xfId="7453" xr:uid="{91E51B76-ADC5-44E2-9D54-84AE5F8109C3}"/>
    <cellStyle name="Normal 2 3 6 4 2 2" xfId="9271" xr:uid="{7B9FBAE0-E959-46A1-8D35-9734E769B768}"/>
    <cellStyle name="Normal 2 3 6 4 2 2 2" xfId="9272" xr:uid="{4BE11A8F-4FEC-45A3-80DD-D50DDC5AD8E0}"/>
    <cellStyle name="Normal 2 3 6 4 2 3" xfId="9273" xr:uid="{BB244237-6231-4E28-97FE-87F02D11D8B9}"/>
    <cellStyle name="Normal 2 3 6 4 2 4" xfId="9270" xr:uid="{1ED6B6B6-3333-4C70-A804-11195ECB5297}"/>
    <cellStyle name="Normal 2 3 6 4 3" xfId="9274" xr:uid="{C7315588-38EC-4E16-822A-C430B6854813}"/>
    <cellStyle name="Normal 2 3 6 4 3 2" xfId="9275" xr:uid="{CE6E8695-C225-4617-83DB-4A004140CA61}"/>
    <cellStyle name="Normal 2 3 6 4 3 2 2" xfId="9276" xr:uid="{EB818E3A-29F7-490C-9845-E6B3F849501D}"/>
    <cellStyle name="Normal 2 3 6 4 3 3" xfId="9277" xr:uid="{6B3DFA1E-0F96-4CD5-B7D2-FCFC15C66ABF}"/>
    <cellStyle name="Normal 2 3 6 4 4" xfId="9278" xr:uid="{D4E10BE3-51A3-4856-9125-DFDD80F5B8E2}"/>
    <cellStyle name="Normal 2 3 6 4 4 2" xfId="9279" xr:uid="{FBE42EB9-BEF4-4974-B2CF-2754C288B80F}"/>
    <cellStyle name="Normal 2 3 6 4 5" xfId="9280" xr:uid="{ABF293A9-4331-429D-B793-CD00B8BE4357}"/>
    <cellStyle name="Normal 2 3 6 4 6" xfId="9269" xr:uid="{F3478A3D-03F4-406D-BAD5-D13DEB2A5716}"/>
    <cellStyle name="Normal 2 3 6 5" xfId="7450" xr:uid="{6CFE83C1-5749-40DC-BD71-72C06A74052D}"/>
    <cellStyle name="Normal 2 3 6 5 2" xfId="10008" xr:uid="{01082B45-7E9F-4F95-9152-EF8BACB71DAF}"/>
    <cellStyle name="Normal 2 3 6 5 2 2" xfId="9282" xr:uid="{10829469-A506-4C34-BD3F-4A8F726011CF}"/>
    <cellStyle name="Normal 2 3 6 5 2 2 2" xfId="9283" xr:uid="{EE198794-9AF5-4FC8-AC37-C701760EE0CB}"/>
    <cellStyle name="Normal 2 3 6 5 2 3" xfId="9284" xr:uid="{C71AABE0-EB0B-46CD-B3E5-4E1CCCECAD8D}"/>
    <cellStyle name="Normal 2 3 6 5 3" xfId="9285" xr:uid="{53748C4A-6398-4DBB-947C-128755A59D98}"/>
    <cellStyle name="Normal 2 3 6 5 3 2" xfId="9286" xr:uid="{1F86BA86-755E-4949-9BDA-65DAFF96C5FF}"/>
    <cellStyle name="Normal 2 3 6 5 4" xfId="9287" xr:uid="{96324338-1DC4-4FAE-881A-EF04CF73726C}"/>
    <cellStyle name="Normal 2 3 6 5 5" xfId="9281" xr:uid="{9B11DF28-A04D-44D7-AC9A-56965DB9AB78}"/>
    <cellStyle name="Normal 2 3 6 6" xfId="9288" xr:uid="{CCF41ECB-6725-4833-8ACA-1D065D14DCEC}"/>
    <cellStyle name="Normal 2 3 6 6 2" xfId="9289" xr:uid="{51F443B1-C9C1-4458-A709-93BD596A0E5D}"/>
    <cellStyle name="Normal 2 3 6 7" xfId="9290" xr:uid="{A5A6F126-BC6F-475E-A3DA-FFB3F9D45A63}"/>
    <cellStyle name="Normal 2 3 6 8" xfId="9246" xr:uid="{D6F83366-24D3-4440-8D2A-C2FE374F733F}"/>
    <cellStyle name="Normal 2 3 7" xfId="1211" xr:uid="{F55F4957-B866-49F2-899E-77B1BD3D5A75}"/>
    <cellStyle name="Normal 2 3 7 2" xfId="4611" xr:uid="{BE59E21F-E909-4DF6-8D20-923B02140743}"/>
    <cellStyle name="Normal 2 3 7 2 2" xfId="7455" xr:uid="{1CD60E0F-0B57-4DF3-B63F-0B53890F63FC}"/>
    <cellStyle name="Normal 2 3 7 2 2 2" xfId="9294" xr:uid="{444BAE44-7EF0-4B68-B5FA-2C56EAB38A8E}"/>
    <cellStyle name="Normal 2 3 7 2 2 2 2" xfId="9295" xr:uid="{D9AF55D6-092D-4C66-8281-6B6ED770048D}"/>
    <cellStyle name="Normal 2 3 7 2 2 3" xfId="9296" xr:uid="{7F0643D1-F68F-43A6-B0F3-5D4FDF0D2397}"/>
    <cellStyle name="Normal 2 3 7 2 2 4" xfId="9293" xr:uid="{60F19634-BD74-4D3F-AE1B-71686ECE013B}"/>
    <cellStyle name="Normal 2 3 7 2 3" xfId="9297" xr:uid="{628AE8B2-C9A1-4123-9406-7B7C05276811}"/>
    <cellStyle name="Normal 2 3 7 2 3 2" xfId="9298" xr:uid="{E8282958-22B6-443D-B41D-0E6140DF6A63}"/>
    <cellStyle name="Normal 2 3 7 2 3 2 2" xfId="9299" xr:uid="{5F7DB74D-1919-4DB8-9125-32B372285C75}"/>
    <cellStyle name="Normal 2 3 7 2 3 3" xfId="9300" xr:uid="{7EA23450-3D98-4E24-87E1-341C13BB0CF1}"/>
    <cellStyle name="Normal 2 3 7 2 4" xfId="9301" xr:uid="{B414C2E1-99E2-44B6-B957-B247D03C8B58}"/>
    <cellStyle name="Normal 2 3 7 2 4 2" xfId="9302" xr:uid="{F1A5DCBE-369C-45CF-9E56-C03D76D4E447}"/>
    <cellStyle name="Normal 2 3 7 2 5" xfId="9303" xr:uid="{786EAC30-7FD9-4442-9643-AFD4702BE87D}"/>
    <cellStyle name="Normal 2 3 7 2 6" xfId="9292" xr:uid="{967B1087-78AF-4CF8-9154-1B4A9E3BDCFC}"/>
    <cellStyle name="Normal 2 3 7 3" xfId="7454" xr:uid="{C925CD1E-6CAB-41BA-B2E1-2E2140B2B01E}"/>
    <cellStyle name="Normal 2 3 7 3 2" xfId="9305" xr:uid="{64AEA3FC-6AAE-4916-AC8C-74042280CD5D}"/>
    <cellStyle name="Normal 2 3 7 3 2 2" xfId="9306" xr:uid="{1945A0D8-6E8C-4DA1-B699-E78058F83764}"/>
    <cellStyle name="Normal 2 3 7 3 2 2 2" xfId="9307" xr:uid="{7E762108-6BE2-414A-818A-4DE179BE1D4A}"/>
    <cellStyle name="Normal 2 3 7 3 2 3" xfId="9308" xr:uid="{91139567-EBDA-4591-8068-5C65F28C87DF}"/>
    <cellStyle name="Normal 2 3 7 3 3" xfId="9309" xr:uid="{857B82C4-F2BB-4E24-8813-9F78EBC4608D}"/>
    <cellStyle name="Normal 2 3 7 3 3 2" xfId="9310" xr:uid="{404824F1-95F5-48C2-A9C2-AB410E7AA95C}"/>
    <cellStyle name="Normal 2 3 7 3 4" xfId="9311" xr:uid="{251EE3DD-F88C-43F0-A9BE-9FEB7B40DB99}"/>
    <cellStyle name="Normal 2 3 7 3 5" xfId="9304" xr:uid="{AA8175A1-C0AB-4EE7-A117-A508476781D5}"/>
    <cellStyle name="Normal 2 3 7 4" xfId="9312" xr:uid="{6BC0CE52-75DB-4D28-926A-B30F62A2D4DA}"/>
    <cellStyle name="Normal 2 3 7 5" xfId="9313" xr:uid="{D999C0C3-C17E-4434-AD66-B78B29F83601}"/>
    <cellStyle name="Normal 2 3 7 5 2" xfId="9314" xr:uid="{BF6FC83F-5C65-44C8-A053-BD0B332B86D2}"/>
    <cellStyle name="Normal 2 3 7 6" xfId="9315" xr:uid="{5D6CCB86-55E7-41E7-8D47-521F30353B98}"/>
    <cellStyle name="Normal 2 3 7 7" xfId="9291" xr:uid="{B9ECDF85-1B55-4139-A39E-98FFF1C4388C}"/>
    <cellStyle name="Normal 2 3 8" xfId="1212" xr:uid="{37A34011-FA87-41ED-A3F2-D3DA314B8738}"/>
    <cellStyle name="Normal 2 3 8 2" xfId="4612" xr:uid="{AC2953B3-8E1D-4749-9CBA-7B1F0F29E808}"/>
    <cellStyle name="Normal 2 3 8 2 2" xfId="7457" xr:uid="{3AEAB40F-A3DF-4CE6-AA8D-DAEC981FDE7C}"/>
    <cellStyle name="Normal 2 3 8 2 2 2" xfId="9319" xr:uid="{0CD38982-B4A6-4755-844C-6770BE03013C}"/>
    <cellStyle name="Normal 2 3 8 2 2 2 2" xfId="9320" xr:uid="{19B0CB1D-C736-44B2-AE3C-7FE50AB3EDC9}"/>
    <cellStyle name="Normal 2 3 8 2 2 3" xfId="9321" xr:uid="{28FA9539-EF81-4C34-A5F8-EE0A9138BEDA}"/>
    <cellStyle name="Normal 2 3 8 2 2 4" xfId="9318" xr:uid="{3FBDC8CF-7B52-4BE7-B084-DDCF4BB1BB63}"/>
    <cellStyle name="Normal 2 3 8 2 3" xfId="9322" xr:uid="{DC1A37A3-B6C4-4070-9553-88D573346224}"/>
    <cellStyle name="Normal 2 3 8 2 3 2" xfId="9323" xr:uid="{94DD6763-118C-4ECA-8CF4-65A93CABF928}"/>
    <cellStyle name="Normal 2 3 8 2 3 2 2" xfId="9324" xr:uid="{E3DA7C0D-6EDF-493A-B70C-FE62F4778501}"/>
    <cellStyle name="Normal 2 3 8 2 3 3" xfId="9325" xr:uid="{1C61FE0C-5901-4291-B376-86E464744C17}"/>
    <cellStyle name="Normal 2 3 8 2 4" xfId="9326" xr:uid="{1E2660BF-A15C-4784-B610-363CC028BC51}"/>
    <cellStyle name="Normal 2 3 8 2 4 2" xfId="9327" xr:uid="{9FD0C6B6-BD4B-421A-A883-2CAA58B6863A}"/>
    <cellStyle name="Normal 2 3 8 2 5" xfId="9328" xr:uid="{C9FDB34D-DD18-4BA6-AC3B-669A03830689}"/>
    <cellStyle name="Normal 2 3 8 2 6" xfId="9317" xr:uid="{6F76D772-51BB-4643-B52F-F7F4945146BB}"/>
    <cellStyle name="Normal 2 3 8 3" xfId="7456" xr:uid="{759329B0-AE70-4C0D-A092-56608849194D}"/>
    <cellStyle name="Normal 2 3 8 3 2" xfId="9330" xr:uid="{CA7D0440-7415-4FD2-A46A-843BFF7E534F}"/>
    <cellStyle name="Normal 2 3 8 3 2 2" xfId="9331" xr:uid="{98D3C10E-B241-4A9F-8722-660BCE21F120}"/>
    <cellStyle name="Normal 2 3 8 3 2 2 2" xfId="9332" xr:uid="{4212161B-4E10-4AB8-A005-0A29A0DA975E}"/>
    <cellStyle name="Normal 2 3 8 3 2 3" xfId="9333" xr:uid="{74F2B419-A0A3-43A7-A1AF-08DBE784E0E8}"/>
    <cellStyle name="Normal 2 3 8 3 3" xfId="9334" xr:uid="{6E1E476A-502B-486F-9AC4-CAC34FAC2410}"/>
    <cellStyle name="Normal 2 3 8 3 3 2" xfId="9335" xr:uid="{964073B4-A7E8-4355-9F93-96155C5694F5}"/>
    <cellStyle name="Normal 2 3 8 3 4" xfId="9336" xr:uid="{E40405B4-4C7D-428E-B22A-934FDA3DB1A2}"/>
    <cellStyle name="Normal 2 3 8 3 5" xfId="9329" xr:uid="{DBD5364B-B5AA-4705-B560-68BF1340F6F6}"/>
    <cellStyle name="Normal 2 3 8 4" xfId="9337" xr:uid="{70F7C2DB-D095-46BD-A94E-31D28A72B977}"/>
    <cellStyle name="Normal 2 3 8 5" xfId="9338" xr:uid="{95D9904A-D343-416D-97C8-DD98BC6EDF6A}"/>
    <cellStyle name="Normal 2 3 8 5 2" xfId="9339" xr:uid="{19A665C8-43B3-4010-9E39-BF8C32CD9C6C}"/>
    <cellStyle name="Normal 2 3 8 6" xfId="9340" xr:uid="{A290C122-E284-407F-8851-63D524615D3F}"/>
    <cellStyle name="Normal 2 3 8 7" xfId="9316" xr:uid="{6A5E9580-2F11-4748-8112-2C786F8BCCF6}"/>
    <cellStyle name="Normal 2 3 9" xfId="1213" xr:uid="{8ED389C2-B20D-48EF-9939-84E839CFD7F4}"/>
    <cellStyle name="Normal 2 3 9 2" xfId="4613" xr:uid="{7514E9F7-22DC-458E-9050-199B5D0EC090}"/>
    <cellStyle name="Normal 2 3 9 2 2" xfId="7459" xr:uid="{346D8791-9391-4774-8D67-4F65F8BFFA92}"/>
    <cellStyle name="Normal 2 3 9 2 2 2" xfId="9344" xr:uid="{A955C447-E320-4870-864D-2892131209CB}"/>
    <cellStyle name="Normal 2 3 9 2 2 2 2" xfId="9345" xr:uid="{87FF64B2-0ACB-4D65-AD43-8BAB40C05307}"/>
    <cellStyle name="Normal 2 3 9 2 2 3" xfId="9346" xr:uid="{7278EC97-248E-406E-A959-23E6C75ADD50}"/>
    <cellStyle name="Normal 2 3 9 2 2 4" xfId="9343" xr:uid="{8AF9E199-ABF4-4716-974B-50EA676E8436}"/>
    <cellStyle name="Normal 2 3 9 2 3" xfId="9347" xr:uid="{83240C6D-F08B-45E3-8782-E7CDD0178F68}"/>
    <cellStyle name="Normal 2 3 9 2 3 2" xfId="9348" xr:uid="{87392C28-905A-4BFF-9181-3519CE14CD90}"/>
    <cellStyle name="Normal 2 3 9 2 3 2 2" xfId="9349" xr:uid="{CEB52F91-67C6-4E20-ACFE-A4EDCE27066B}"/>
    <cellStyle name="Normal 2 3 9 2 3 3" xfId="9350" xr:uid="{40E4AFB6-D2B1-4AFB-B9A6-02D890466016}"/>
    <cellStyle name="Normal 2 3 9 2 4" xfId="9351" xr:uid="{2C2A9B12-ED09-4277-B098-75B37DEDC196}"/>
    <cellStyle name="Normal 2 3 9 2 4 2" xfId="9352" xr:uid="{D974DEE3-FAE5-466C-AD5A-8CCCC0A7373E}"/>
    <cellStyle name="Normal 2 3 9 2 5" xfId="9353" xr:uid="{9D13552E-1BFC-497C-9EEA-120209A4ECB5}"/>
    <cellStyle name="Normal 2 3 9 2 6" xfId="9342" xr:uid="{F561AC5E-9E62-4EE6-9A92-7E9489976ECE}"/>
    <cellStyle name="Normal 2 3 9 3" xfId="7458" xr:uid="{CAAF2A4C-5DC7-41AF-BF8F-67317607EBCF}"/>
    <cellStyle name="Normal 2 3 9 3 2" xfId="9355" xr:uid="{8C94D994-DB5A-4615-9D8E-E3B0BE736EA8}"/>
    <cellStyle name="Normal 2 3 9 3 2 2" xfId="9356" xr:uid="{A4A9B311-7235-4BF4-997D-2876080CAEE3}"/>
    <cellStyle name="Normal 2 3 9 3 2 2 2" xfId="9357" xr:uid="{6C513014-5E17-4474-B0D8-3F858837BD72}"/>
    <cellStyle name="Normal 2 3 9 3 2 3" xfId="9358" xr:uid="{0CCCE4F1-BE7E-453D-A8E9-8F6305A5EE43}"/>
    <cellStyle name="Normal 2 3 9 3 3" xfId="9359" xr:uid="{C4CBF36B-1C25-47B5-9466-28369A937EFD}"/>
    <cellStyle name="Normal 2 3 9 3 3 2" xfId="9360" xr:uid="{DDF854BA-DAFD-427E-9104-A35CC389DF36}"/>
    <cellStyle name="Normal 2 3 9 3 4" xfId="9361" xr:uid="{C058A137-3CAE-4B91-B82B-1FFCD98BB93D}"/>
    <cellStyle name="Normal 2 3 9 3 5" xfId="9354" xr:uid="{76585DD9-9270-464F-9D2E-08A6CA96E362}"/>
    <cellStyle name="Normal 2 3 9 4" xfId="9362" xr:uid="{A467D757-1D91-4375-B5A6-1B6EF0C94429}"/>
    <cellStyle name="Normal 2 3 9 5" xfId="9363" xr:uid="{91B60275-F1E1-4AAE-9D2A-6D689B05FBAB}"/>
    <cellStyle name="Normal 2 3 9 5 2" xfId="9364" xr:uid="{6AECF898-D544-4E57-B39A-D3D456DA05B5}"/>
    <cellStyle name="Normal 2 3 9 6" xfId="9365" xr:uid="{4FA2E81E-C1FA-4976-9DEE-B649314D408C}"/>
    <cellStyle name="Normal 2 3 9 7" xfId="9341" xr:uid="{82689828-ED97-48E9-872C-46645EF9C51B}"/>
    <cellStyle name="Normal 2 30" xfId="4614" xr:uid="{9B377AE4-A4EC-46C9-AC94-59B8C4BDB47E}"/>
    <cellStyle name="Normal 2 31" xfId="4615" xr:uid="{4492BC6B-23A4-4753-B84B-F44B03B3A0EF}"/>
    <cellStyle name="Normal 2 32" xfId="4616" xr:uid="{DD909440-70DA-4229-BEC2-33EFE0C243BF}"/>
    <cellStyle name="Normal 2 33" xfId="4617" xr:uid="{0B5CED91-33FA-447D-91CE-0DBC9D0E340F}"/>
    <cellStyle name="Normal 2 34" xfId="4618" xr:uid="{4FB81FB2-5EA2-4E9E-9375-EED7694193FF}"/>
    <cellStyle name="Normal 2 35" xfId="4619" xr:uid="{FD51CF12-5705-48A9-874C-202362A85349}"/>
    <cellStyle name="Normal 2 36" xfId="4620" xr:uid="{918CA019-06F0-4CB1-A7D7-87197EAE3C14}"/>
    <cellStyle name="Normal 2 37" xfId="4621" xr:uid="{4DDB4D20-7782-472E-8069-04F2897521B9}"/>
    <cellStyle name="Normal 2 38" xfId="4622" xr:uid="{D492267A-D598-427B-9857-4884ADE8390A}"/>
    <cellStyle name="Normal 2 39" xfId="4623" xr:uid="{94F3395E-6945-4707-A1FE-05D58D16A907}"/>
    <cellStyle name="Normal 2 4" xfId="224" xr:uid="{00000000-0005-0000-0000-0000E2000000}"/>
    <cellStyle name="Normal 2 4 10" xfId="1214" xr:uid="{52DDD577-B353-4D84-9662-B49479D2E922}"/>
    <cellStyle name="Normal 2 4 10 2" xfId="4624" xr:uid="{57CA4CC5-1C7F-4526-B7E6-212216992778}"/>
    <cellStyle name="Normal 2 4 10 2 2" xfId="7461" xr:uid="{18FA8E16-CD98-49C8-B4F1-70D1B53682F1}"/>
    <cellStyle name="Normal 2 4 10 2 2 2" xfId="9369" xr:uid="{7DC507C8-341D-4D7B-ABF7-55F396A904BB}"/>
    <cellStyle name="Normal 2 4 10 2 2 2 2" xfId="9370" xr:uid="{74EF9339-6221-43DD-A573-EE3577D465A8}"/>
    <cellStyle name="Normal 2 4 10 2 2 3" xfId="9371" xr:uid="{555D8C0C-B93F-46DE-A7D2-C0EE5C9036E3}"/>
    <cellStyle name="Normal 2 4 10 2 2 4" xfId="9368" xr:uid="{6AED0F2D-5B89-4453-9298-27940BBF51A9}"/>
    <cellStyle name="Normal 2 4 10 2 3" xfId="9372" xr:uid="{8A8E13A6-1374-4D98-BC8B-9FC7718A0878}"/>
    <cellStyle name="Normal 2 4 10 2 3 2" xfId="9373" xr:uid="{B59979CE-3E53-4639-9E95-F597EB9D388B}"/>
    <cellStyle name="Normal 2 4 10 2 3 2 2" xfId="9374" xr:uid="{82FF48BF-AB52-4F38-A5A8-C4F2446D9CA8}"/>
    <cellStyle name="Normal 2 4 10 2 3 3" xfId="9375" xr:uid="{BD767964-A0EB-4205-B3AD-329650755C47}"/>
    <cellStyle name="Normal 2 4 10 2 4" xfId="9376" xr:uid="{113E0A1C-CDDB-4192-BEBA-019A3E89ABE9}"/>
    <cellStyle name="Normal 2 4 10 2 4 2" xfId="9377" xr:uid="{79564833-9ACF-4457-8CDB-69F2DE83C904}"/>
    <cellStyle name="Normal 2 4 10 2 5" xfId="9378" xr:uid="{7CBDA9E7-98FB-4A58-8C3C-166E01125718}"/>
    <cellStyle name="Normal 2 4 10 2 6" xfId="9367" xr:uid="{D972C110-92C6-4980-9742-2302D3CC3910}"/>
    <cellStyle name="Normal 2 4 10 3" xfId="7460" xr:uid="{58F823A1-5DF7-40C3-A8F7-F494BE96A549}"/>
    <cellStyle name="Normal 2 4 10 3 2" xfId="9380" xr:uid="{114ECC4C-C628-4ED8-8C8F-60494B57CC13}"/>
    <cellStyle name="Normal 2 4 10 3 2 2" xfId="9381" xr:uid="{9397C0F4-DCB7-4787-ABEE-5C3358A5F029}"/>
    <cellStyle name="Normal 2 4 10 3 2 2 2" xfId="9382" xr:uid="{60AABA26-7316-4EEB-A9A5-3738A76A5806}"/>
    <cellStyle name="Normal 2 4 10 3 2 3" xfId="9383" xr:uid="{FF0B95C9-1B2A-4E50-8843-473D5E06C26E}"/>
    <cellStyle name="Normal 2 4 10 3 3" xfId="9384" xr:uid="{513B90F9-C24E-4AAF-ACFA-04F6D1238DC5}"/>
    <cellStyle name="Normal 2 4 10 3 3 2" xfId="9385" xr:uid="{83E4452F-496C-4717-B2BF-3F13AEAB669F}"/>
    <cellStyle name="Normal 2 4 10 3 4" xfId="9386" xr:uid="{5987057B-4304-417B-925F-A58B7497795E}"/>
    <cellStyle name="Normal 2 4 10 3 5" xfId="9379" xr:uid="{921113C3-3AE6-4CDD-9ACC-4C0F5C735683}"/>
    <cellStyle name="Normal 2 4 10 4" xfId="9387" xr:uid="{9930CFF3-03E2-41F7-A6CB-7A0027228127}"/>
    <cellStyle name="Normal 2 4 10 5" xfId="9388" xr:uid="{7325BB9A-8E97-418A-B856-CB02FDA90473}"/>
    <cellStyle name="Normal 2 4 10 5 2" xfId="9389" xr:uid="{7E6143A6-D51E-4A17-83B1-CF7503C629F9}"/>
    <cellStyle name="Normal 2 4 10 6" xfId="9390" xr:uid="{2F575130-1B24-466C-9BAA-FFFBF077412B}"/>
    <cellStyle name="Normal 2 4 10 7" xfId="9366" xr:uid="{AF3F149A-6CCC-42E7-B660-A15444778C54}"/>
    <cellStyle name="Normal 2 4 11" xfId="1215" xr:uid="{217E1862-8CC5-49C7-814E-71A35B1BA1BD}"/>
    <cellStyle name="Normal 2 4 11 2" xfId="4625" xr:uid="{17258491-89E9-4E13-8D8F-995B3698CEC8}"/>
    <cellStyle name="Normal 2 4 11 2 2" xfId="7463" xr:uid="{06D0BFC7-960A-4CB6-B1F8-05C978667FA8}"/>
    <cellStyle name="Normal 2 4 11 2 2 2" xfId="9394" xr:uid="{A640A094-9FC6-4C9C-9D33-1034B8008742}"/>
    <cellStyle name="Normal 2 4 11 2 2 2 2" xfId="9395" xr:uid="{AA15E5A2-1D2D-406A-A8EB-554406C64D36}"/>
    <cellStyle name="Normal 2 4 11 2 2 3" xfId="9396" xr:uid="{ECE2AFB6-DCB2-49F3-9770-41D242E67909}"/>
    <cellStyle name="Normal 2 4 11 2 2 4" xfId="9393" xr:uid="{18634BDF-E60A-4180-9851-DB182B667DAE}"/>
    <cellStyle name="Normal 2 4 11 2 3" xfId="9397" xr:uid="{BB1B2604-F0E9-4674-B7D1-1BB711F5A9DF}"/>
    <cellStyle name="Normal 2 4 11 2 3 2" xfId="9398" xr:uid="{65004E0C-D371-4899-8F4C-AB6E05FBC814}"/>
    <cellStyle name="Normal 2 4 11 2 3 2 2" xfId="9399" xr:uid="{BF28F4E7-B42A-47AB-B308-90EFA311EC6B}"/>
    <cellStyle name="Normal 2 4 11 2 3 3" xfId="9400" xr:uid="{B156756E-01BC-4D1D-9BC6-64D7891012AC}"/>
    <cellStyle name="Normal 2 4 11 2 4" xfId="9401" xr:uid="{3A419B65-37D8-422F-B3D3-33E8A32D7E2E}"/>
    <cellStyle name="Normal 2 4 11 2 4 2" xfId="9402" xr:uid="{2F418D6E-D428-4FA6-925E-68AD638F61DA}"/>
    <cellStyle name="Normal 2 4 11 2 5" xfId="9403" xr:uid="{2CC88904-8A9C-40D0-B04E-478C245A7606}"/>
    <cellStyle name="Normal 2 4 11 2 6" xfId="9392" xr:uid="{86E13CC4-70F8-4CAE-A5EF-6B162E4FB3B2}"/>
    <cellStyle name="Normal 2 4 11 3" xfId="7462" xr:uid="{1334C106-FC5F-43F5-9B74-002CCBE85889}"/>
    <cellStyle name="Normal 2 4 11 3 2" xfId="9405" xr:uid="{7D1BF972-C536-42BF-9D18-C03F0492755A}"/>
    <cellStyle name="Normal 2 4 11 3 2 2" xfId="9406" xr:uid="{0A55D9D1-39CB-4D58-8E50-33ADE80D7DFA}"/>
    <cellStyle name="Normal 2 4 11 3 2 2 2" xfId="9407" xr:uid="{1A501F13-84EC-4FAA-88B3-23A3A9A04590}"/>
    <cellStyle name="Normal 2 4 11 3 2 3" xfId="9408" xr:uid="{0C1674D2-BBF0-4C41-9C00-9F3C575103A2}"/>
    <cellStyle name="Normal 2 4 11 3 3" xfId="9409" xr:uid="{08A09865-CA5D-427D-ACB9-622E40CF533A}"/>
    <cellStyle name="Normal 2 4 11 3 3 2" xfId="9410" xr:uid="{E473B697-B36C-4F9E-9EB1-7E315FE87BAC}"/>
    <cellStyle name="Normal 2 4 11 3 4" xfId="9411" xr:uid="{3E998693-E202-4033-B711-BBAF0FE9A1FA}"/>
    <cellStyle name="Normal 2 4 11 3 5" xfId="9404" xr:uid="{0BC7483A-D0D7-4B9C-ACE0-57769A3386F4}"/>
    <cellStyle name="Normal 2 4 11 4" xfId="9412" xr:uid="{DC8D3C04-23EA-419B-986E-EAAB6ABB42F8}"/>
    <cellStyle name="Normal 2 4 11 5" xfId="9413" xr:uid="{81BA5AFF-9D23-4595-BAC6-886629094E10}"/>
    <cellStyle name="Normal 2 4 11 5 2" xfId="9414" xr:uid="{29275E87-3AD5-4F3E-89CD-4520BA1F595D}"/>
    <cellStyle name="Normal 2 4 11 6" xfId="9415" xr:uid="{57997425-1BC7-41B6-AC69-39E14E191265}"/>
    <cellStyle name="Normal 2 4 11 7" xfId="9391" xr:uid="{AF249BCD-DFC8-4819-80D5-10AEDC202E3B}"/>
    <cellStyle name="Normal 2 4 12" xfId="1216" xr:uid="{F178C90A-1C24-4D80-8033-A4BB960795A0}"/>
    <cellStyle name="Normal 2 4 12 2" xfId="4626" xr:uid="{E40709B7-8425-40D4-96C8-5BAD3D7FFBC3}"/>
    <cellStyle name="Normal 2 4 12 2 2" xfId="7465" xr:uid="{99D2D263-DEE1-4C31-A788-AB9DFD8AFC7D}"/>
    <cellStyle name="Normal 2 4 12 2 2 2" xfId="9419" xr:uid="{E3B5A472-45E9-4E30-89FB-21ACEEF52671}"/>
    <cellStyle name="Normal 2 4 12 2 2 2 2" xfId="9420" xr:uid="{F93C65CB-E146-411C-8B09-D4DF286ABA9D}"/>
    <cellStyle name="Normal 2 4 12 2 2 3" xfId="9421" xr:uid="{A118B5B5-13FA-4DC8-8F50-591BD3B5FEC0}"/>
    <cellStyle name="Normal 2 4 12 2 2 4" xfId="9418" xr:uid="{545D7353-5860-4A6B-B383-6C16339BB6BA}"/>
    <cellStyle name="Normal 2 4 12 2 3" xfId="9422" xr:uid="{AD1E2CA3-EABE-4246-88D5-A26F4645EEF5}"/>
    <cellStyle name="Normal 2 4 12 2 3 2" xfId="9423" xr:uid="{75799FAF-9277-4FD5-9F1E-BD2036515F12}"/>
    <cellStyle name="Normal 2 4 12 2 3 2 2" xfId="9424" xr:uid="{660F651E-7D6B-476B-BC5A-6478911CA9B7}"/>
    <cellStyle name="Normal 2 4 12 2 3 3" xfId="9425" xr:uid="{49221A26-6EC6-49AA-ADC3-AD53D9A3C674}"/>
    <cellStyle name="Normal 2 4 12 2 4" xfId="9426" xr:uid="{9D188AB5-9C37-40EA-A367-AFCAD3CB5F00}"/>
    <cellStyle name="Normal 2 4 12 2 4 2" xfId="9427" xr:uid="{CAC79D30-1C4C-4C99-87D6-5D9455023FFA}"/>
    <cellStyle name="Normal 2 4 12 2 5" xfId="2629" xr:uid="{8A28EB56-8E4D-42C1-8B87-76F2EF1FC863}"/>
    <cellStyle name="Normal 2 4 12 2 6" xfId="9417" xr:uid="{D532FBA7-155B-466A-9B75-59D25D0B75BA}"/>
    <cellStyle name="Normal 2 4 12 3" xfId="7464" xr:uid="{93473A0F-6C3A-4F3E-A3E5-A4B8C2BB1064}"/>
    <cellStyle name="Normal 2 4 12 3 2" xfId="9429" xr:uid="{B7D7BB4A-A6B6-4DCE-A0CE-9EDE2321B168}"/>
    <cellStyle name="Normal 2 4 12 3 2 2" xfId="10042" xr:uid="{FD012AFF-C30D-45D5-BB57-6683EA46733C}"/>
    <cellStyle name="Normal 2 4 12 3 2 2 2" xfId="9430" xr:uid="{2B67B330-B86B-4609-ADF0-3AC8A85F737D}"/>
    <cellStyle name="Normal 2 4 12 3 2 3" xfId="9431" xr:uid="{1127E3DC-183D-4DCE-A19C-9D813AB6EF73}"/>
    <cellStyle name="Normal 2 4 12 3 3" xfId="9432" xr:uid="{9A18B238-63C0-411C-9569-E54C5634A1BF}"/>
    <cellStyle name="Normal 2 4 12 3 3 2" xfId="9433" xr:uid="{DA7189CD-763D-4E0A-BDAB-8C960F97A33D}"/>
    <cellStyle name="Normal 2 4 12 3 4" xfId="9434" xr:uid="{B16C1250-8549-4BFA-B8C2-4A53B27663DE}"/>
    <cellStyle name="Normal 2 4 12 3 5" xfId="9428" xr:uid="{1AF00256-6C87-4F39-961F-82270571F00E}"/>
    <cellStyle name="Normal 2 4 12 4" xfId="9435" xr:uid="{3AE92C54-60D4-4C0F-9E1E-272CAE66B765}"/>
    <cellStyle name="Normal 2 4 12 5" xfId="9436" xr:uid="{E3F06837-1AF1-4AB1-9B1D-E0A63B996004}"/>
    <cellStyle name="Normal 2 4 12 5 2" xfId="9437" xr:uid="{D7704F1C-C091-48AB-AE03-16F254BCA7F1}"/>
    <cellStyle name="Normal 2 4 12 6" xfId="9438" xr:uid="{69E575D2-3B24-4734-8A0C-F0DE29E0835B}"/>
    <cellStyle name="Normal 2 4 12 7" xfId="9416" xr:uid="{2E801EB7-0DEE-4558-9C35-839157CB7C92}"/>
    <cellStyle name="Normal 2 4 13" xfId="1217" xr:uid="{81CD0E5B-C2CE-4D0F-BED0-35748AA5AAF0}"/>
    <cellStyle name="Normal 2 4 13 2" xfId="4627" xr:uid="{C3845D25-568D-46C0-A47B-D5BA3A6632FC}"/>
    <cellStyle name="Normal 2 4 13 2 2" xfId="7467" xr:uid="{30EDEA55-832C-4516-9AF8-E5851B089A6F}"/>
    <cellStyle name="Normal 2 4 13 2 2 2" xfId="9442" xr:uid="{47F744D0-FE04-4491-B8E4-4012AE3ACB2D}"/>
    <cellStyle name="Normal 2 4 13 2 2 2 2" xfId="9443" xr:uid="{B6C4C15D-5216-417E-91DA-E3F357A96A20}"/>
    <cellStyle name="Normal 2 4 13 2 2 3" xfId="9444" xr:uid="{177D831A-8192-4D0F-A7F0-DD51B5CEF9CC}"/>
    <cellStyle name="Normal 2 4 13 2 2 4" xfId="9441" xr:uid="{35772242-05CC-4E15-92B5-656DC06E4A30}"/>
    <cellStyle name="Normal 2 4 13 2 3" xfId="9445" xr:uid="{199A3046-CEDD-482C-8D00-27BF2B4FA4C4}"/>
    <cellStyle name="Normal 2 4 13 2 3 2" xfId="9446" xr:uid="{EAF96FF7-CD66-4A3E-807B-575AE09E0BD5}"/>
    <cellStyle name="Normal 2 4 13 2 3 2 2" xfId="9447" xr:uid="{D204F4AC-B8F7-42C6-869A-83F7541DDC99}"/>
    <cellStyle name="Normal 2 4 13 2 3 3" xfId="9448" xr:uid="{28B3FEE2-5A0F-4CC7-8C00-2CD5FEB5B944}"/>
    <cellStyle name="Normal 2 4 13 2 4" xfId="9449" xr:uid="{B455807C-503F-4F22-AA51-8472CEC3AFD9}"/>
    <cellStyle name="Normal 2 4 13 2 4 2" xfId="9450" xr:uid="{B8BA3030-A133-4D4E-8D34-E3443B67024D}"/>
    <cellStyle name="Normal 2 4 13 2 5" xfId="9451" xr:uid="{7FDBC4C1-7FE3-45DD-BA00-EEE3C0E779C5}"/>
    <cellStyle name="Normal 2 4 13 2 6" xfId="9440" xr:uid="{56B855E9-4A3F-4621-A46C-DCB7EFD5B974}"/>
    <cellStyle name="Normal 2 4 13 3" xfId="7466" xr:uid="{5D2476BF-9C53-4502-9667-3FDEF0154F1E}"/>
    <cellStyle name="Normal 2 4 13 3 2" xfId="9453" xr:uid="{B9E16EE6-33A9-4A8D-A613-AD900DF06D43}"/>
    <cellStyle name="Normal 2 4 13 3 2 2" xfId="9454" xr:uid="{7DECE565-5497-4C78-B71B-B3AE578BDDD7}"/>
    <cellStyle name="Normal 2 4 13 3 2 2 2" xfId="9455" xr:uid="{0A6C944E-6E9A-4BD9-B0FE-FE7F2949B5BC}"/>
    <cellStyle name="Normal 2 4 13 3 2 3" xfId="9456" xr:uid="{A1BDD5B7-DD6F-4538-BE7F-80AB8D201796}"/>
    <cellStyle name="Normal 2 4 13 3 3" xfId="9457" xr:uid="{70692B24-F22F-471A-A9D5-2D8A1398D19B}"/>
    <cellStyle name="Normal 2 4 13 3 3 2" xfId="9458" xr:uid="{78B88E2B-C6A0-4114-831D-35E197FC25C1}"/>
    <cellStyle name="Normal 2 4 13 3 4" xfId="9459" xr:uid="{36876D88-E09F-4550-A6DE-64D93418F04D}"/>
    <cellStyle name="Normal 2 4 13 3 5" xfId="9452" xr:uid="{64D2A6E4-F789-458A-9D76-A894BBB2FD5B}"/>
    <cellStyle name="Normal 2 4 13 4" xfId="9460" xr:uid="{2E8448CD-6998-42F2-B7C8-1756A6732CFA}"/>
    <cellStyle name="Normal 2 4 13 5" xfId="9461" xr:uid="{6889B616-3466-4FE9-B949-0218E8A97499}"/>
    <cellStyle name="Normal 2 4 13 5 2" xfId="9462" xr:uid="{A8F3A4CA-EFCD-45F4-B37F-9F4C89CA0456}"/>
    <cellStyle name="Normal 2 4 13 6" xfId="9463" xr:uid="{FC47A2E3-1C5F-4DB7-8EA3-6DC49CCBCAB2}"/>
    <cellStyle name="Normal 2 4 13 7" xfId="9439" xr:uid="{DF06B4C6-941B-4119-8C1B-9F737F1CC177}"/>
    <cellStyle name="Normal 2 4 14" xfId="4628" xr:uid="{34FF255C-F906-421C-8427-A0B268581BA6}"/>
    <cellStyle name="Normal 2 4 14 2" xfId="9464" xr:uid="{5C7AA99E-28B0-4C5A-94DB-F650FFD7D721}"/>
    <cellStyle name="Normal 2 4 2" xfId="1218" xr:uid="{377E22BE-CB8F-4757-9342-F093F504263D}"/>
    <cellStyle name="Normal 2 4 2 2" xfId="4629" xr:uid="{E989B7E7-A795-4F42-B92C-4EAA1B80145F}"/>
    <cellStyle name="Normal 2 4 2 2 2" xfId="4630" xr:uid="{F414D8F6-2D54-4E7D-9C2C-E9AA67BAD01E}"/>
    <cellStyle name="Normal 2 4 2 2 2 2" xfId="7470" xr:uid="{BE2B3539-D5B2-466C-ACC2-3FEEA3898497}"/>
    <cellStyle name="Normal 2 4 2 2 2 2 2" xfId="9467" xr:uid="{8CE365FA-AA8C-431E-9C20-3FD1B53BC4D9}"/>
    <cellStyle name="Normal 2 4 2 2 2 2 2 2" xfId="9468" xr:uid="{C4B9471B-1875-4183-89F5-E476613D6B20}"/>
    <cellStyle name="Normal 2 4 2 2 2 2 3" xfId="9469" xr:uid="{412B6020-B4E4-48EC-85A8-2E6014D05B16}"/>
    <cellStyle name="Normal 2 4 2 2 2 2 4" xfId="9466" xr:uid="{4DC363C1-5DDA-4A87-AA29-C7F1E02411E0}"/>
    <cellStyle name="Normal 2 4 2 2 2 3" xfId="9470" xr:uid="{C659F957-C8B5-4198-8046-F18B7C22811D}"/>
    <cellStyle name="Normal 2 4 2 2 2 3 2" xfId="9471" xr:uid="{352AD4CF-0D4B-4C5C-BD79-A2E60208E255}"/>
    <cellStyle name="Normal 2 4 2 2 2 3 2 2" xfId="9472" xr:uid="{FBA996BC-3C6E-44B4-B0FB-C54F395D5D5B}"/>
    <cellStyle name="Normal 2 4 2 2 2 3 3" xfId="9473" xr:uid="{8C5DF89B-A688-4137-8DAF-A13BD53DA7E9}"/>
    <cellStyle name="Normal 2 4 2 2 2 4" xfId="9474" xr:uid="{EC9E9D41-E2E1-448A-AE36-0E724448D83D}"/>
    <cellStyle name="Normal 2 4 2 2 2 4 2" xfId="9475" xr:uid="{601EFCA8-6812-4EA3-AC6F-08FC628C2C77}"/>
    <cellStyle name="Normal 2 4 2 2 2 5" xfId="9476" xr:uid="{58358CA5-AEBA-4460-AED4-F0AC7B799EFF}"/>
    <cellStyle name="Normal 2 4 2 2 2 6" xfId="9465" xr:uid="{ADB98B75-4450-4DC5-A527-C2590FB61AAA}"/>
    <cellStyle name="Normal 2 4 2 2 3" xfId="6845" xr:uid="{76BE1450-10F2-4707-A6D6-A41E441EE024}"/>
    <cellStyle name="Normal 2 4 2 2 3 2" xfId="9477" xr:uid="{8C2C331A-9BCB-4907-91A4-B4B8EADEFC2A}"/>
    <cellStyle name="Normal 2 4 2 2 3 2 2" xfId="9478" xr:uid="{CF7AE892-F182-49E4-ABF1-5D39044A7C25}"/>
    <cellStyle name="Normal 2 4 2 2 3 3" xfId="9479" xr:uid="{8190BF99-5363-4D42-AD63-5A2C70DBD2E6}"/>
    <cellStyle name="Normal 2 4 2 2 4" xfId="7469" xr:uid="{426F9858-65E6-464A-A38D-C0AAB2AE4CCA}"/>
    <cellStyle name="Normal 2 4 2 2 4 2" xfId="9481" xr:uid="{EACBA794-DE02-4DA5-ACB8-8077E7FCFE3C}"/>
    <cellStyle name="Normal 2 4 2 2 4 2 2" xfId="9482" xr:uid="{7385634F-3CD1-4BDF-B581-5590FEEDF4EE}"/>
    <cellStyle name="Normal 2 4 2 2 4 3" xfId="9483" xr:uid="{FEB2816C-AF0B-4BF9-8181-57C25B3EF338}"/>
    <cellStyle name="Normal 2 4 2 2 4 4" xfId="9480" xr:uid="{7FC353F5-4128-4C60-B00B-0282C7B365F3}"/>
    <cellStyle name="Normal 2 4 2 2 5" xfId="9484" xr:uid="{BBC6D8C7-86C1-48BA-A62E-8171D9292D52}"/>
    <cellStyle name="Normal 2 4 2 2 5 2" xfId="9485" xr:uid="{EE8E9ED4-B57B-41B7-B5D7-294A55F46EDB}"/>
    <cellStyle name="Normal 2 4 2 2 6" xfId="9486" xr:uid="{C019E796-5773-4565-BCEC-52B9442B56D9}"/>
    <cellStyle name="Normal 2 4 2 3" xfId="4631" xr:uid="{631C8D6A-A311-44DC-A3D3-70075DDEE5C1}"/>
    <cellStyle name="Normal 2 4 2 3 2" xfId="9487" xr:uid="{D5C21C94-1D40-43D3-BEFE-1081FB1A91C1}"/>
    <cellStyle name="Normal 2 4 2 4" xfId="6844" xr:uid="{BA36C7D4-C2BD-46C2-BE70-E58B74E1D34B}"/>
    <cellStyle name="Normal 2 4 2 5" xfId="7468" xr:uid="{2EC3AE98-BC28-4147-BF38-11A7DC820D43}"/>
    <cellStyle name="Normal 2 4 3" xfId="1219" xr:uid="{F9711C7C-216C-448C-811B-DF8FACD38AAC}"/>
    <cellStyle name="Normal 2 4 3 2" xfId="4632" xr:uid="{90C1EE36-5FEF-495C-9992-B49EB56535F2}"/>
    <cellStyle name="Normal 2 4 3 2 2" xfId="4633" xr:uid="{0C077029-6E6D-489C-88F1-FFF45633DC4E}"/>
    <cellStyle name="Normal 2 4 3 2 2 2" xfId="7473" xr:uid="{027A0CA6-7735-4671-B25D-7FADBB143E4C}"/>
    <cellStyle name="Normal 2 4 3 2 2 2 2" xfId="9491" xr:uid="{1A2CFCDA-F6F2-4D6D-8948-858D7A81E699}"/>
    <cellStyle name="Normal 2 4 3 2 2 2 2 2" xfId="9492" xr:uid="{84B9CE3E-5DFE-4112-9187-6B0FF543A843}"/>
    <cellStyle name="Normal 2 4 3 2 2 2 3" xfId="9493" xr:uid="{76A0B070-7E7E-4EF3-9310-DC7196290347}"/>
    <cellStyle name="Normal 2 4 3 2 2 2 4" xfId="9490" xr:uid="{E9AAB748-086C-49F3-AC43-E881C3FBF70A}"/>
    <cellStyle name="Normal 2 4 3 2 2 3" xfId="9494" xr:uid="{02F3A762-8D0D-4FA4-A1AE-5B81D25B6106}"/>
    <cellStyle name="Normal 2 4 3 2 2 3 2" xfId="9495" xr:uid="{0E10C892-F2FB-4550-8D49-9DD19B37AC9D}"/>
    <cellStyle name="Normal 2 4 3 2 2 3 2 2" xfId="9496" xr:uid="{429C4B9A-C6C5-4326-8067-22BB9E5D55DC}"/>
    <cellStyle name="Normal 2 4 3 2 2 3 3" xfId="9497" xr:uid="{CAEB01BC-157C-4902-9E53-6D4743DD42FC}"/>
    <cellStyle name="Normal 2 4 3 2 2 4" xfId="9498" xr:uid="{3A09052D-9E8F-4BCC-A0B0-F95B89CEEAE0}"/>
    <cellStyle name="Normal 2 4 3 2 2 4 2" xfId="9499" xr:uid="{997F1A26-87FD-4436-B10C-5A3470EC84FD}"/>
    <cellStyle name="Normal 2 4 3 2 2 5" xfId="9500" xr:uid="{218AAE58-33B7-4212-B5E9-7016644CA164}"/>
    <cellStyle name="Normal 2 4 3 2 2 6" xfId="9489" xr:uid="{E9860E05-F1F2-424D-8248-90F2E6036452}"/>
    <cellStyle name="Normal 2 4 3 2 3" xfId="7472" xr:uid="{A7E93DE7-676B-4EFB-ADCE-51F626EB1EBD}"/>
    <cellStyle name="Normal 2 4 3 2 3 2" xfId="9502" xr:uid="{C8968EC8-B40C-4FDB-BB40-E921E8444A79}"/>
    <cellStyle name="Normal 2 4 3 2 3 2 2" xfId="9503" xr:uid="{DBC73698-0534-4BFB-B7D6-5C54F420014D}"/>
    <cellStyle name="Normal 2 4 3 2 3 3" xfId="9504" xr:uid="{B9D0D8CF-AFED-4970-891A-9DCE7D081A87}"/>
    <cellStyle name="Normal 2 4 3 2 3 4" xfId="9501" xr:uid="{55281DC1-5620-465A-8A19-47B3D7ED6F7A}"/>
    <cellStyle name="Normal 2 4 3 2 4" xfId="9505" xr:uid="{D6DE0E5E-580A-47DB-B8EC-3B469152E1FB}"/>
    <cellStyle name="Normal 2 4 3 2 4 2" xfId="9506" xr:uid="{1F3EDA1C-C8C6-44D0-9A35-E6848D79BAD6}"/>
    <cellStyle name="Normal 2 4 3 2 4 2 2" xfId="9507" xr:uid="{F5D21ADD-6F95-4E88-9BD8-38726D9068BD}"/>
    <cellStyle name="Normal 2 4 3 2 4 3" xfId="9508" xr:uid="{B2F0D8AB-1741-474C-8513-CB3E7C14D39E}"/>
    <cellStyle name="Normal 2 4 3 2 5" xfId="9509" xr:uid="{6937E885-5C84-4794-B8B7-05EB1E4B0C98}"/>
    <cellStyle name="Normal 2 4 3 2 5 2" xfId="9510" xr:uid="{D4E45BF9-7F85-49BF-A6DF-D550B2F1B128}"/>
    <cellStyle name="Normal 2 4 3 2 6" xfId="9511" xr:uid="{4F9C2665-D048-4B6D-8BAB-2478BB566E94}"/>
    <cellStyle name="Normal 2 4 3 2 7" xfId="9488" xr:uid="{69B1EAD0-E086-4154-A5D0-78CBA54D72B3}"/>
    <cellStyle name="Normal 2 4 3 3" xfId="4634" xr:uid="{E95253C3-8213-4A57-9E9C-F409A419A9BE}"/>
    <cellStyle name="Normal 2 4 3 4" xfId="7471" xr:uid="{EDA0D6B2-B173-4309-92A6-81C93DA0AF30}"/>
    <cellStyle name="Normal 2 4 3 4 2" xfId="9512" xr:uid="{15BAC628-4A42-4D0C-B99A-F780BA6C38C6}"/>
    <cellStyle name="Normal 2 4 3 5" xfId="9513" xr:uid="{A3D179A0-F8A7-4332-9170-0B09ECA8F329}"/>
    <cellStyle name="Normal 2 4 4" xfId="1220" xr:uid="{20971E07-2610-4F6D-B9E9-CC2A5D09A8F6}"/>
    <cellStyle name="Normal 2 4 4 2" xfId="4635" xr:uid="{7C85CBFC-D2F9-4A68-B2A0-078314B3A886}"/>
    <cellStyle name="Normal 2 4 4 2 2" xfId="4636" xr:uid="{0809664F-F706-4AAC-9E2D-669EC5A38CA3}"/>
    <cellStyle name="Normal 2 4 4 2 2 2" xfId="7476" xr:uid="{9D4CC7C3-8179-44F1-9FCB-E278794E8FA3}"/>
    <cellStyle name="Normal 2 4 4 2 2 2 2" xfId="9517" xr:uid="{B1DD00E3-D39A-4ABF-B4CB-E0C1DD3A8D1B}"/>
    <cellStyle name="Normal 2 4 4 2 2 2 2 2" xfId="9518" xr:uid="{69122F24-72F1-4535-8017-C44BB58C8A60}"/>
    <cellStyle name="Normal 2 4 4 2 2 2 3" xfId="9519" xr:uid="{463876C3-1532-4F9C-9D61-DC66B2BD73A5}"/>
    <cellStyle name="Normal 2 4 4 2 2 2 4" xfId="9516" xr:uid="{1CBFE8CE-F409-458F-A0CF-BCC656501E63}"/>
    <cellStyle name="Normal 2 4 4 2 2 3" xfId="9520" xr:uid="{2C19F214-3F5E-42AE-97E1-848BF91EBA42}"/>
    <cellStyle name="Normal 2 4 4 2 2 3 2" xfId="9521" xr:uid="{E1F0A22D-B079-443E-9F44-A87F01A07BA6}"/>
    <cellStyle name="Normal 2 4 4 2 2 3 2 2" xfId="9522" xr:uid="{5369BDA8-562C-4CC3-92A3-1B78BD47C39F}"/>
    <cellStyle name="Normal 2 4 4 2 2 3 3" xfId="9523" xr:uid="{59F58434-40C9-4A5A-A5C2-226AB05ABD6C}"/>
    <cellStyle name="Normal 2 4 4 2 2 4" xfId="9524" xr:uid="{FDBC43A3-E43D-43AC-9626-F77809CB7AC2}"/>
    <cellStyle name="Normal 2 4 4 2 2 4 2" xfId="9525" xr:uid="{C3EC4BBA-77D6-4D92-8F72-43327EED1904}"/>
    <cellStyle name="Normal 2 4 4 2 2 5" xfId="9526" xr:uid="{47A5202B-2FB7-45E2-BF6A-BE3E0885E388}"/>
    <cellStyle name="Normal 2 4 4 2 2 6" xfId="9515" xr:uid="{36929ED1-1558-4CAA-A3E9-CB1A4468EDA0}"/>
    <cellStyle name="Normal 2 4 4 2 3" xfId="7475" xr:uid="{AA0F265C-0674-4A8C-8B8E-B6FE47C53535}"/>
    <cellStyle name="Normal 2 4 4 2 3 2" xfId="9528" xr:uid="{35ED28BE-1BFD-4514-8B44-5886485687C0}"/>
    <cellStyle name="Normal 2 4 4 2 3 2 2" xfId="9529" xr:uid="{C685C1CB-2A53-4C5A-B22E-9FA78AAF052D}"/>
    <cellStyle name="Normal 2 4 4 2 3 3" xfId="9530" xr:uid="{0D4D8245-076E-419C-8D8A-180E128983F7}"/>
    <cellStyle name="Normal 2 4 4 2 3 4" xfId="9527" xr:uid="{C689E371-7E2B-432E-B2F3-F6E28875F186}"/>
    <cellStyle name="Normal 2 4 4 2 4" xfId="9531" xr:uid="{129CE366-E044-4657-BA28-BBDF76ED6415}"/>
    <cellStyle name="Normal 2 4 4 2 4 2" xfId="9532" xr:uid="{E2370631-119B-492D-BD79-B7E6BFD9A01A}"/>
    <cellStyle name="Normal 2 4 4 2 4 2 2" xfId="9533" xr:uid="{5320F958-21C0-42EF-A5D4-514928E4B5EB}"/>
    <cellStyle name="Normal 2 4 4 2 4 3" xfId="9534" xr:uid="{B42294EA-2BE8-4BA7-A28B-7577CCD555C5}"/>
    <cellStyle name="Normal 2 4 4 2 5" xfId="9535" xr:uid="{533A35F1-9C23-406F-8FD7-AAF0D7635010}"/>
    <cellStyle name="Normal 2 4 4 2 5 2" xfId="9536" xr:uid="{B4E01077-014F-4EB8-B452-410995EF1C59}"/>
    <cellStyle name="Normal 2 4 4 2 6" xfId="9537" xr:uid="{E9EFC6C0-CBDA-4118-A733-A3CBA4A5E45C}"/>
    <cellStyle name="Normal 2 4 4 2 7" xfId="9514" xr:uid="{CB8F45E6-D9A6-4081-85F8-5E4D679986DA}"/>
    <cellStyle name="Normal 2 4 4 3" xfId="4637" xr:uid="{E229385A-5C99-4F9D-B08B-23F03399249D}"/>
    <cellStyle name="Normal 2 4 4 4" xfId="7474" xr:uid="{63F9266C-7F2B-4204-ACE6-816D414828CC}"/>
    <cellStyle name="Normal 2 4 4 4 2" xfId="9538" xr:uid="{727FFA59-E08A-4DFC-BAA0-C3F49C5FC48D}"/>
    <cellStyle name="Normal 2 4 4 5" xfId="9539" xr:uid="{3450C6AC-653A-42EA-AF73-A9ED524B03EB}"/>
    <cellStyle name="Normal 2 4 5" xfId="1221" xr:uid="{BDE918EF-62B5-4003-95C8-D5E81FD9B239}"/>
    <cellStyle name="Normal 2 4 5 2" xfId="4638" xr:uid="{A4EADE33-FB6B-41F8-A0B4-0335F58D6ACB}"/>
    <cellStyle name="Normal 2 4 5 2 2" xfId="4639" xr:uid="{80542788-5AAC-4454-8E8C-AC667293B777}"/>
    <cellStyle name="Normal 2 4 5 2 2 2" xfId="7479" xr:uid="{A0335808-8F21-4DD9-A4B6-B0840A977A48}"/>
    <cellStyle name="Normal 2 4 5 2 2 2 2" xfId="10011" xr:uid="{1037C16F-7D60-4F25-99B8-07D928D4FC9C}"/>
    <cellStyle name="Normal 2 4 5 2 2 2 2 2" xfId="9542" xr:uid="{84604BFC-F1E1-4755-802C-E77FCA3109D7}"/>
    <cellStyle name="Normal 2 4 5 2 2 2 3" xfId="9543" xr:uid="{2D4C17FE-3350-4C3B-BE3A-EE4F891A536D}"/>
    <cellStyle name="Normal 2 4 5 2 2 2 4" xfId="10010" xr:uid="{A5D93D18-9302-47DF-AE0E-4A342DEE0630}"/>
    <cellStyle name="Normal 2 4 5 2 2 3" xfId="10012" xr:uid="{B78CD0F5-0601-4263-8624-9C29D9533063}"/>
    <cellStyle name="Normal 2 4 5 2 2 3 2" xfId="9544" xr:uid="{44EDCF60-1AA1-4673-9673-C94058CE0404}"/>
    <cellStyle name="Normal 2 4 5 2 2 3 2 2" xfId="9545" xr:uid="{376C313F-3607-484E-A97A-DDD24437D282}"/>
    <cellStyle name="Normal 2 4 5 2 2 3 3" xfId="10013" xr:uid="{3D807709-E44D-45E0-8F8C-0C14667A04B0}"/>
    <cellStyle name="Normal 2 4 5 2 2 4" xfId="9546" xr:uid="{AC369E18-9805-4015-B7A7-8780E8B3BC8F}"/>
    <cellStyle name="Normal 2 4 5 2 2 4 2" xfId="9547" xr:uid="{383A82E9-A210-4A7E-9569-6035070E4AA4}"/>
    <cellStyle name="Normal 2 4 5 2 2 5" xfId="9548" xr:uid="{9804FCCD-5D0F-421B-B1E6-0AF8869D8249}"/>
    <cellStyle name="Normal 2 4 5 2 2 6" xfId="9541" xr:uid="{E94EFDDB-A2F6-415B-BD14-3F580BF40801}"/>
    <cellStyle name="Normal 2 4 5 2 3" xfId="7478" xr:uid="{A38BBBE5-2E6E-4472-8736-6431095A489B}"/>
    <cellStyle name="Normal 2 4 5 2 3 2" xfId="9550" xr:uid="{8E86F485-69AD-40E7-8B57-F99B12CD25BE}"/>
    <cellStyle name="Normal 2 4 5 2 3 2 2" xfId="10014" xr:uid="{711D3550-2289-4A04-802D-DEEF9B61B162}"/>
    <cellStyle name="Normal 2 4 5 2 3 3" xfId="9551" xr:uid="{2B1DFD4B-4E44-4D1D-8851-5801956A8305}"/>
    <cellStyle name="Normal 2 4 5 2 3 4" xfId="9549" xr:uid="{41BC61E6-5BEF-4CF7-B906-DD8EFD689B3A}"/>
    <cellStyle name="Normal 2 4 5 2 4" xfId="9552" xr:uid="{704A28F0-B78D-4630-AF43-36F70E5CB2BE}"/>
    <cellStyle name="Normal 2 4 5 2 4 2" xfId="9553" xr:uid="{CA421DCC-C54A-4C28-9179-374FBC82CB0F}"/>
    <cellStyle name="Normal 2 4 5 2 4 2 2" xfId="9554" xr:uid="{4DF87888-40C0-41EE-87A9-6A9E4CDAEFFF}"/>
    <cellStyle name="Normal 2 4 5 2 4 3" xfId="9555" xr:uid="{58F78907-ABA3-4858-A70D-4F4EA075FF17}"/>
    <cellStyle name="Normal 2 4 5 2 5" xfId="9556" xr:uid="{03B63D3A-5EB1-4934-B558-92095339DF9B}"/>
    <cellStyle name="Normal 2 4 5 2 5 2" xfId="9557" xr:uid="{2F0D5D8D-50C7-4187-8B32-E05A87647374}"/>
    <cellStyle name="Normal 2 4 5 2 6" xfId="9558" xr:uid="{653C0146-9226-47A2-92FD-6CAD28DE0E14}"/>
    <cellStyle name="Normal 2 4 5 2 7" xfId="9540" xr:uid="{21C65DF5-4E1E-4E03-B16E-1ED6A3977956}"/>
    <cellStyle name="Normal 2 4 5 3" xfId="4640" xr:uid="{EB960DDB-053D-43ED-B868-355F01C9664B}"/>
    <cellStyle name="Normal 2 4 5 3 2" xfId="7480" xr:uid="{296E64CC-045B-4865-98F5-527774E7B5F9}"/>
    <cellStyle name="Normal 2 4 5 3 2 2" xfId="9561" xr:uid="{6C04C53E-3F6C-47B7-B52C-FC2E914E6496}"/>
    <cellStyle name="Normal 2 4 5 3 2 2 2" xfId="9562" xr:uid="{8F2F8922-8409-4F93-87FB-79170CE2885D}"/>
    <cellStyle name="Normal 2 4 5 3 2 3" xfId="9563" xr:uid="{2F230483-8B2C-44D9-B610-B66D284F6DC2}"/>
    <cellStyle name="Normal 2 4 5 3 2 4" xfId="9560" xr:uid="{6A519554-98DD-46B3-A39A-E7313BCA8A29}"/>
    <cellStyle name="Normal 2 4 5 3 3" xfId="9564" xr:uid="{34D027DD-2BAF-4733-B067-594CA665462D}"/>
    <cellStyle name="Normal 2 4 5 3 3 2" xfId="9565" xr:uid="{ECD0C57E-02AB-4B3B-B132-4CF9F4940619}"/>
    <cellStyle name="Normal 2 4 5 3 3 2 2" xfId="9566" xr:uid="{18F90764-C74E-464C-BA2B-E772952C0F4B}"/>
    <cellStyle name="Normal 2 4 5 3 3 3" xfId="9567" xr:uid="{09667812-10F3-445E-A9BB-9ACDB1DC9515}"/>
    <cellStyle name="Normal 2 4 5 3 4" xfId="9568" xr:uid="{B749AC3D-7831-4B39-BAB3-633627DAAC32}"/>
    <cellStyle name="Normal 2 4 5 3 4 2" xfId="9569" xr:uid="{CCD251CE-22E2-476F-A5D3-5DFDBFF89B98}"/>
    <cellStyle name="Normal 2 4 5 3 5" xfId="9570" xr:uid="{D62BA265-28EC-42E8-8198-FFB4A5D08767}"/>
    <cellStyle name="Normal 2 4 5 3 6" xfId="9559" xr:uid="{B7C1E755-0415-487B-91FC-80C974FEC1B1}"/>
    <cellStyle name="Normal 2 4 5 4" xfId="7477" xr:uid="{9F36D853-EC95-4FB0-BC6C-7A54421FD930}"/>
    <cellStyle name="Normal 2 4 5 4 2" xfId="9572" xr:uid="{05631730-E2EB-4288-A6F3-093B17065ACB}"/>
    <cellStyle name="Normal 2 4 5 4 2 2" xfId="9573" xr:uid="{5FDF9092-5C1F-4EE3-9826-CFE4164FF672}"/>
    <cellStyle name="Normal 2 4 5 4 2 2 2" xfId="9574" xr:uid="{7F9C5B00-33B9-4F30-BB40-A9286113A6B8}"/>
    <cellStyle name="Normal 2 4 5 4 2 3" xfId="9575" xr:uid="{30FCB2AF-2EBF-4C76-87C5-E31388A17F64}"/>
    <cellStyle name="Normal 2 4 5 4 3" xfId="9576" xr:uid="{176A93BA-0CA3-4D8B-B229-ECFC69A1BEF8}"/>
    <cellStyle name="Normal 2 4 5 4 3 2" xfId="9577" xr:uid="{9E2E893E-5587-442D-867A-EE0DDC4AD2D4}"/>
    <cellStyle name="Normal 2 4 5 4 4" xfId="9578" xr:uid="{31B8DE68-3591-493F-A058-2338A482EF57}"/>
    <cellStyle name="Normal 2 4 5 4 5" xfId="9571" xr:uid="{C0AFECFA-BB66-46ED-98BE-8BE2D375F920}"/>
    <cellStyle name="Normal 2 4 5 5" xfId="9579" xr:uid="{3B9F32C4-DDD7-4D26-9F07-11D26FD6BC42}"/>
    <cellStyle name="Normal 2 4 5 6" xfId="9580" xr:uid="{38330954-8690-4973-833E-539C81FE8CC2}"/>
    <cellStyle name="Normal 2 4 5 6 2" xfId="9581" xr:uid="{A841A512-87D1-495B-A382-F34E3CAE6586}"/>
    <cellStyle name="Normal 2 4 5 7" xfId="9582" xr:uid="{CBD7D03C-088B-4926-AE1A-09F62B405667}"/>
    <cellStyle name="Normal 2 4 5 8" xfId="10009" xr:uid="{50BECACD-2FF4-414E-9904-FD8EAFDB900F}"/>
    <cellStyle name="Normal 2 4 6" xfId="1222" xr:uid="{2FB6E6BE-7661-45AD-92D0-13E637143E37}"/>
    <cellStyle name="Normal 2 4 6 2" xfId="4641" xr:uid="{0C4DEE88-0FD9-4023-868C-5F51124C0134}"/>
    <cellStyle name="Normal 2 4 6 2 2" xfId="7482" xr:uid="{012B1B01-BF1A-4C4B-AC00-5489A566FB04}"/>
    <cellStyle name="Normal 2 4 6 2 2 2" xfId="9586" xr:uid="{525C21CD-193F-4CF7-8C64-5CDA27038BB0}"/>
    <cellStyle name="Normal 2 4 6 2 2 2 2" xfId="9587" xr:uid="{5CFF7481-089E-4731-9ACF-7476AF66ABE0}"/>
    <cellStyle name="Normal 2 4 6 2 2 3" xfId="9588" xr:uid="{63BA7B39-A6CE-4934-A43E-5FF6DE15DC20}"/>
    <cellStyle name="Normal 2 4 6 2 2 4" xfId="9585" xr:uid="{39578A38-1F79-499D-9EA7-A2985AB06BAA}"/>
    <cellStyle name="Normal 2 4 6 2 3" xfId="9589" xr:uid="{A37B47C1-8991-4612-82CC-C43424F04627}"/>
    <cellStyle name="Normal 2 4 6 2 3 2" xfId="9590" xr:uid="{730C1368-A24F-4401-AA9E-35798F21CB8A}"/>
    <cellStyle name="Normal 2 4 6 2 3 2 2" xfId="9591" xr:uid="{2947FE05-F8B0-4BB8-8341-82456A2BE8F5}"/>
    <cellStyle name="Normal 2 4 6 2 3 3" xfId="9592" xr:uid="{8F1AE394-75A0-4320-8A90-4515B7DD1568}"/>
    <cellStyle name="Normal 2 4 6 2 4" xfId="9593" xr:uid="{0C3CE238-AE5E-4528-A6F2-EB316ABAA54B}"/>
    <cellStyle name="Normal 2 4 6 2 4 2" xfId="9594" xr:uid="{7523159F-3ABC-4979-9B2F-0FE65F6ADAFA}"/>
    <cellStyle name="Normal 2 4 6 2 5" xfId="9595" xr:uid="{62EC662E-88D5-4F5D-87F7-1A79ECEF5022}"/>
    <cellStyle name="Normal 2 4 6 2 6" xfId="9584" xr:uid="{97C91C4F-FD9E-4825-87BA-5926913B3A5B}"/>
    <cellStyle name="Normal 2 4 6 3" xfId="7481" xr:uid="{FDCC4895-B62C-42F6-A5A0-7AB04350F8BF}"/>
    <cellStyle name="Normal 2 4 6 3 2" xfId="9597" xr:uid="{ECFC099B-23AF-4C76-9201-72B88FBB2121}"/>
    <cellStyle name="Normal 2 4 6 3 2 2" xfId="3509" xr:uid="{BBAB5134-1133-4690-A6E9-F9620B375192}"/>
    <cellStyle name="Normal 2 4 6 3 2 2 2" xfId="3510" xr:uid="{9180B010-4B8C-4EDF-822C-B4B0A41B52D2}"/>
    <cellStyle name="Normal 2 4 6 3 2 3" xfId="9598" xr:uid="{53904FC5-E8CD-4AF6-9AB6-4B04D128D0BB}"/>
    <cellStyle name="Normal 2 4 6 3 3" xfId="9599" xr:uid="{DB6AF1C7-299A-43A7-AEC3-AEBBE598CCE7}"/>
    <cellStyle name="Normal 2 4 6 3 3 2" xfId="9600" xr:uid="{75C72436-EF2E-427E-AABC-C76EAB4DA674}"/>
    <cellStyle name="Normal 2 4 6 3 4" xfId="9601" xr:uid="{1383C443-BF95-4B32-A758-20681611EF01}"/>
    <cellStyle name="Normal 2 4 6 3 5" xfId="9596" xr:uid="{68323578-568C-4C84-9838-F34863C46BC2}"/>
    <cellStyle name="Normal 2 4 6 4" xfId="9602" xr:uid="{803B0F97-1560-4F0C-907A-E7D1E1595761}"/>
    <cellStyle name="Normal 2 4 6 5" xfId="9603" xr:uid="{826CEDDF-B192-4671-BF0E-FB50E86C1415}"/>
    <cellStyle name="Normal 2 4 6 5 2" xfId="9604" xr:uid="{7DF92B34-7943-4107-8F0D-7C12D16D9C44}"/>
    <cellStyle name="Normal 2 4 6 6" xfId="9605" xr:uid="{89162A73-1D2D-4612-9053-E7750F05C543}"/>
    <cellStyle name="Normal 2 4 6 7" xfId="9583" xr:uid="{A28D7E4F-6DEB-4D2E-A866-2614E2F38B7B}"/>
    <cellStyle name="Normal 2 4 7" xfId="1223" xr:uid="{6D1CF631-028C-4F2C-9221-1AF2C75ED841}"/>
    <cellStyle name="Normal 2 4 7 2" xfId="4642" xr:uid="{766C7B66-F012-4288-8EF5-6AA08E1D9A72}"/>
    <cellStyle name="Normal 2 4 7 2 2" xfId="7484" xr:uid="{C3FB6647-F719-4F21-9418-158B9D8E019B}"/>
    <cellStyle name="Normal 2 4 7 2 2 2" xfId="9609" xr:uid="{18F194E1-DBBC-4DFD-B0B1-DFF0D8E89656}"/>
    <cellStyle name="Normal 2 4 7 2 2 2 2" xfId="9610" xr:uid="{70ED66B8-065B-45C1-8C7C-468F63FC4D43}"/>
    <cellStyle name="Normal 2 4 7 2 2 3" xfId="9611" xr:uid="{4E44000A-7758-4E2D-B1A9-BBF9482C23DF}"/>
    <cellStyle name="Normal 2 4 7 2 2 4" xfId="9608" xr:uid="{6B02D7DB-D8E4-412B-B426-9737677C49A3}"/>
    <cellStyle name="Normal 2 4 7 2 3" xfId="9612" xr:uid="{6D74865F-7C94-4D9D-9C4F-9A0701E4968F}"/>
    <cellStyle name="Normal 2 4 7 2 3 2" xfId="9613" xr:uid="{534FCB73-6ACD-434C-A9D2-F089916AFF7B}"/>
    <cellStyle name="Normal 2 4 7 2 3 2 2" xfId="9614" xr:uid="{582062CF-69CB-4306-8DAF-DB2AC7149D36}"/>
    <cellStyle name="Normal 2 4 7 2 3 3" xfId="9615" xr:uid="{21157A0F-0988-473E-AC94-40499B2DC39D}"/>
    <cellStyle name="Normal 2 4 7 2 4" xfId="9616" xr:uid="{931AEC8C-227F-443C-8F3A-AD7901523982}"/>
    <cellStyle name="Normal 2 4 7 2 4 2" xfId="9617" xr:uid="{4E7458C9-4DCF-4D59-966A-3171BDB72AB9}"/>
    <cellStyle name="Normal 2 4 7 2 5" xfId="9618" xr:uid="{4D5A610A-03B7-4FB6-9BAE-2039EE8A56CB}"/>
    <cellStyle name="Normal 2 4 7 2 6" xfId="9607" xr:uid="{A88C0F51-E5EE-4D94-9443-3046FF95EF42}"/>
    <cellStyle name="Normal 2 4 7 3" xfId="7483" xr:uid="{95E90298-7C7E-47CD-87F1-37C40481074E}"/>
    <cellStyle name="Normal 2 4 7 3 2" xfId="9620" xr:uid="{5F799E3C-F400-464A-BDA0-0D2370EC25FD}"/>
    <cellStyle name="Normal 2 4 7 3 2 2" xfId="9621" xr:uid="{62B8EA25-2D15-45CD-A104-ABADFC892D75}"/>
    <cellStyle name="Normal 2 4 7 3 2 2 2" xfId="9622" xr:uid="{DA583121-5668-4DBE-89CC-793B0D5E284E}"/>
    <cellStyle name="Normal 2 4 7 3 2 3" xfId="9623" xr:uid="{C913C826-8193-4237-80A4-712DE34C528F}"/>
    <cellStyle name="Normal 2 4 7 3 3" xfId="9624" xr:uid="{34E5E55E-F3B7-4311-986A-CA0B74340347}"/>
    <cellStyle name="Normal 2 4 7 3 3 2" xfId="9625" xr:uid="{2EA7BFC1-A413-4CDA-82E0-DFCBC49B6466}"/>
    <cellStyle name="Normal 2 4 7 3 4" xfId="9626" xr:uid="{384CF61E-1D26-4D2C-A7A4-855CAC8C8EDF}"/>
    <cellStyle name="Normal 2 4 7 3 5" xfId="9619" xr:uid="{601BE1E4-A408-4269-BAC6-66BBD61FC534}"/>
    <cellStyle name="Normal 2 4 7 4" xfId="9627" xr:uid="{44E5D300-B276-4CE9-9FAA-4CF4405C8B5B}"/>
    <cellStyle name="Normal 2 4 7 5" xfId="9628" xr:uid="{EB6AF5CB-47AB-471E-9B2B-6C473C820876}"/>
    <cellStyle name="Normal 2 4 7 5 2" xfId="9629" xr:uid="{8B0FC02F-1E7D-4AC7-AA5C-5C1D2B5208D1}"/>
    <cellStyle name="Normal 2 4 7 6" xfId="9630" xr:uid="{EA963D07-12D3-4AA8-ABDF-C83CEE448B1C}"/>
    <cellStyle name="Normal 2 4 7 7" xfId="9606" xr:uid="{D28998C3-E85A-41EE-A203-BB1C2EAE19DE}"/>
    <cellStyle name="Normal 2 4 8" xfId="1224" xr:uid="{CB72D563-4E1C-4DEA-BDE2-FEEE38FF0C1E}"/>
    <cellStyle name="Normal 2 4 8 2" xfId="4643" xr:uid="{9C051F50-F4FD-4F2E-B0AA-A283EB82411B}"/>
    <cellStyle name="Normal 2 4 8 2 2" xfId="7486" xr:uid="{9023AFC8-2D6A-492F-8785-FDCC20CB4507}"/>
    <cellStyle name="Normal 2 4 8 2 2 2" xfId="9634" xr:uid="{123922DE-DA2E-47A4-B0FF-A226D37DF3AF}"/>
    <cellStyle name="Normal 2 4 8 2 2 2 2" xfId="9635" xr:uid="{A0661595-2E76-454D-B9C3-48894CB31E8E}"/>
    <cellStyle name="Normal 2 4 8 2 2 3" xfId="9636" xr:uid="{57A1E959-05A3-4DD8-A6BE-2640B15C2DCB}"/>
    <cellStyle name="Normal 2 4 8 2 2 4" xfId="9633" xr:uid="{96F0DC10-7300-42D2-87E1-9AEA38A4238B}"/>
    <cellStyle name="Normal 2 4 8 2 3" xfId="9637" xr:uid="{63F9A1EA-331B-4E78-81DD-BFC353923AA5}"/>
    <cellStyle name="Normal 2 4 8 2 3 2" xfId="9638" xr:uid="{70E55E2D-BF09-4AA7-923C-4F240C851E31}"/>
    <cellStyle name="Normal 2 4 8 2 3 2 2" xfId="9639" xr:uid="{C284B818-8FA8-4BE6-A3BE-15B4E26A931D}"/>
    <cellStyle name="Normal 2 4 8 2 3 3" xfId="9640" xr:uid="{837A634E-3844-4D03-9C97-6C7CE194171C}"/>
    <cellStyle name="Normal 2 4 8 2 4" xfId="9641" xr:uid="{4D308DA7-CE4C-43F5-9C3B-06BF268146D9}"/>
    <cellStyle name="Normal 2 4 8 2 4 2" xfId="9642" xr:uid="{27AE17E6-A8CF-4B02-8639-A307D046665C}"/>
    <cellStyle name="Normal 2 4 8 2 5" xfId="9643" xr:uid="{BA46487E-E22C-47FC-9B06-BD53A71CD16E}"/>
    <cellStyle name="Normal 2 4 8 2 6" xfId="9632" xr:uid="{3A8546AD-F021-41DB-BB55-8F01FA1C48B5}"/>
    <cellStyle name="Normal 2 4 8 3" xfId="7485" xr:uid="{DD4E902D-6775-4318-8058-EAEB8C6B83DA}"/>
    <cellStyle name="Normal 2 4 8 3 2" xfId="9645" xr:uid="{73371B4C-B887-4DCA-9F76-EF9CC03F3883}"/>
    <cellStyle name="Normal 2 4 8 3 2 2" xfId="9646" xr:uid="{6161996A-F05D-41C6-B859-8480C8AA32AE}"/>
    <cellStyle name="Normal 2 4 8 3 2 2 2" xfId="9647" xr:uid="{57E19FA8-3C67-4800-9A74-72F39D8DE922}"/>
    <cellStyle name="Normal 2 4 8 3 2 3" xfId="9648" xr:uid="{54CADC76-6AE1-4C02-993E-2EF172F1DBD1}"/>
    <cellStyle name="Normal 2 4 8 3 3" xfId="9649" xr:uid="{EA0CCDE8-652D-465E-AEAE-A9686ACF5733}"/>
    <cellStyle name="Normal 2 4 8 3 3 2" xfId="9650" xr:uid="{109AA43B-A9D3-4368-8E45-6FB0610F73C5}"/>
    <cellStyle name="Normal 2 4 8 3 4" xfId="9651" xr:uid="{03E9D831-A361-4EE9-B02A-21FC5780E99A}"/>
    <cellStyle name="Normal 2 4 8 3 5" xfId="9644" xr:uid="{28351E3F-52CD-4368-814E-4C77F897485B}"/>
    <cellStyle name="Normal 2 4 8 4" xfId="9652" xr:uid="{E50514D4-435F-4B7C-AD7F-4DD37829F61A}"/>
    <cellStyle name="Normal 2 4 8 5" xfId="9653" xr:uid="{004DE9D2-C74E-4E50-A118-9310BF3D1619}"/>
    <cellStyle name="Normal 2 4 8 5 2" xfId="9654" xr:uid="{31ECEA6A-9988-4F08-B193-EAF3ADEB149C}"/>
    <cellStyle name="Normal 2 4 8 6" xfId="9655" xr:uid="{2811BFF1-7956-431F-BC01-A9714BC18635}"/>
    <cellStyle name="Normal 2 4 8 7" xfId="9631" xr:uid="{44115EF1-BD51-45B0-B679-CBED5237D896}"/>
    <cellStyle name="Normal 2 4 9" xfId="1225" xr:uid="{6BBA6348-EA37-4FDD-9182-0A9297EDA865}"/>
    <cellStyle name="Normal 2 4 9 2" xfId="4644" xr:uid="{9B725F45-771E-4910-83CF-C8C0E5121069}"/>
    <cellStyle name="Normal 2 4 9 2 2" xfId="7488" xr:uid="{2E25D0BD-053A-46CC-BF39-AB043524295B}"/>
    <cellStyle name="Normal 2 4 9 2 2 2" xfId="10016" xr:uid="{B7C63313-3377-40CB-87EC-7EED2C46C463}"/>
    <cellStyle name="Normal 2 4 9 2 2 2 2" xfId="9657" xr:uid="{BAE48175-3A25-40F5-834E-96C66B40256D}"/>
    <cellStyle name="Normal 2 4 9 2 2 3" xfId="9658" xr:uid="{B1743A8F-652E-4FE0-9F8E-AE6DA64CAEFA}"/>
    <cellStyle name="Normal 2 4 9 2 2 4" xfId="9656" xr:uid="{3B870AA0-9B3A-45B8-A2D5-B96F60241B2B}"/>
    <cellStyle name="Normal 2 4 9 2 3" xfId="10020" xr:uid="{BC05885B-EF9D-4EAB-91B6-D2BF095F58AF}"/>
    <cellStyle name="Normal 2 4 9 2 3 2" xfId="9659" xr:uid="{CDBE9494-EBDD-476C-8D24-896579835867}"/>
    <cellStyle name="Normal 2 4 9 2 3 2 2" xfId="10019" xr:uid="{ECFDD1FE-C44A-478A-BD17-08801922786A}"/>
    <cellStyle name="Normal 2 4 9 2 3 3" xfId="9660" xr:uid="{19AAB1E3-D4B8-4FDC-ABA1-AB99AF6B0AB4}"/>
    <cellStyle name="Normal 2 4 9 2 4" xfId="9661" xr:uid="{7D0E2089-3D12-4C17-9E46-4B3D6F9E3242}"/>
    <cellStyle name="Normal 2 4 9 2 4 2" xfId="10015" xr:uid="{5FCA51BC-BDAD-4037-B29C-EA756928F9D2}"/>
    <cellStyle name="Normal 2 4 9 2 5" xfId="9662" xr:uid="{C8DD7AA2-3E10-44F3-8DD2-E0E02C4AE7BA}"/>
    <cellStyle name="Normal 2 4 9 2 6" xfId="10017" xr:uid="{C22CB083-E345-4E29-A139-A3E3B64540EB}"/>
    <cellStyle name="Normal 2 4 9 3" xfId="7487" xr:uid="{04244129-A134-4E1D-A519-8E6CC924E93F}"/>
    <cellStyle name="Normal 2 4 9 3 2" xfId="10023" xr:uid="{08A2B814-5C4C-4FEC-9668-822ABF6CFE74}"/>
    <cellStyle name="Normal 2 4 9 3 2 2" xfId="10022" xr:uid="{8C59D44A-2BCF-4D29-86C3-D5D3CD0B26D9}"/>
    <cellStyle name="Normal 2 4 9 3 2 2 2" xfId="9664" xr:uid="{F92BB7E7-9EC3-4F3A-92FB-4A9926444FC1}"/>
    <cellStyle name="Normal 2 4 9 3 2 3" xfId="10024" xr:uid="{D2E9011D-97D1-4E0C-A4FF-A050A7DD3E1E}"/>
    <cellStyle name="Normal 2 4 9 3 3" xfId="10021" xr:uid="{CA3FA645-FA43-4231-820B-4871F8F4E7A5}"/>
    <cellStyle name="Normal 2 4 9 3 3 2" xfId="9665" xr:uid="{651CA672-E7FB-45E3-9670-595C78E8E33E}"/>
    <cellStyle name="Normal 2 4 9 3 4" xfId="9666" xr:uid="{700AF3F4-CBDB-484C-A3E6-856BBFD8811E}"/>
    <cellStyle name="Normal 2 4 9 3 5" xfId="9663" xr:uid="{B19F3049-C8B4-4654-89E8-A8F3B235CEE7}"/>
    <cellStyle name="Normal 2 4 9 4" xfId="9667" xr:uid="{5164A759-F01D-4072-8785-72019029C4C3}"/>
    <cellStyle name="Normal 2 4 9 5" xfId="10025" xr:uid="{FAD8C4E6-4610-4512-B4E3-6B7E3CFED6A8}"/>
    <cellStyle name="Normal 2 4 9 5 2" xfId="9668" xr:uid="{2EFDCFD0-8572-482A-A2A0-D464D46C1FB0}"/>
    <cellStyle name="Normal 2 4 9 6" xfId="9669" xr:uid="{CA85AB10-4E39-4445-A0E5-E85DBEEA46B0}"/>
    <cellStyle name="Normal 2 4 9 7" xfId="10018" xr:uid="{8E84066F-D4A2-4AED-8426-29AEA1D63C86}"/>
    <cellStyle name="Normal 2 40" xfId="4645" xr:uid="{B361E4DA-53D5-4121-9C80-799E71AABF76}"/>
    <cellStyle name="Normal 2 41" xfId="4646" xr:uid="{040596D0-C19F-4821-AAC4-E0957AFD2C02}"/>
    <cellStyle name="Normal 2 42" xfId="4647" xr:uid="{95113A15-2BBF-4C5C-8445-4C118639F19E}"/>
    <cellStyle name="Normal 2 43" xfId="4648" xr:uid="{5EB99E26-25AC-4478-AD9E-9D7AC1321087}"/>
    <cellStyle name="Normal 2 44" xfId="4649" xr:uid="{29AF8682-779E-42B4-B158-C04CADAB905F}"/>
    <cellStyle name="Normal 2 44 2" xfId="10026" xr:uid="{D340E6FB-0C2B-4889-AD1D-A05892068F45}"/>
    <cellStyle name="Normal 2 45" xfId="4650" xr:uid="{98740CCD-9C89-4266-98A0-D31DB7EBEF63}"/>
    <cellStyle name="Normal 2 45 2" xfId="4651" xr:uid="{58A38B84-E650-4922-91B6-81EDD4ADD4B2}"/>
    <cellStyle name="Normal 2 45 2 2" xfId="7490" xr:uid="{A651401A-E361-4638-807F-5C28C92610BF}"/>
    <cellStyle name="Normal 2 45 2 2 2" xfId="10030" xr:uid="{B8FB52F0-1DD6-4E43-B8D8-45A345C73CB2}"/>
    <cellStyle name="Normal 2 45 2 2 2 2" xfId="10029" xr:uid="{50869AEB-9044-479F-A74D-4196D34CF94D}"/>
    <cellStyle name="Normal 2 45 2 2 3" xfId="10028" xr:uid="{EF681179-72A3-42DF-9589-8FBC5C4CFAE9}"/>
    <cellStyle name="Normal 2 45 2 2 4" xfId="9672" xr:uid="{DF31BBF7-D622-4D66-B891-8E5B1CC97C89}"/>
    <cellStyle name="Normal 2 45 2 3" xfId="9673" xr:uid="{90AC53DC-92C4-4A89-8C42-AC1B006ADCA1}"/>
    <cellStyle name="Normal 2 45 2 3 2" xfId="9674" xr:uid="{D918EF4F-A17F-4264-95BD-CF2CE5DE5880}"/>
    <cellStyle name="Normal 2 45 2 3 2 2" xfId="10032" xr:uid="{ABC66235-A677-4E26-AD29-AA6157C901F4}"/>
    <cellStyle name="Normal 2 45 2 3 3" xfId="9675" xr:uid="{A71C29C3-2372-4837-904E-C36934D6BF59}"/>
    <cellStyle name="Normal 2 45 2 4" xfId="10031" xr:uid="{806F0611-766E-428C-B306-6F72C04EA6FE}"/>
    <cellStyle name="Normal 2 45 2 4 2" xfId="9676" xr:uid="{8CB89D17-EED5-4EA2-ACAB-CFB1016ECEFD}"/>
    <cellStyle name="Normal 2 45 2 5" xfId="10027" xr:uid="{5DA4884E-7DD5-411A-90E7-45F52C536DEA}"/>
    <cellStyle name="Normal 2 45 2 6" xfId="9671" xr:uid="{1056729B-7D74-497F-A8AA-56DBB5709DE0}"/>
    <cellStyle name="Normal 2 45 3" xfId="7489" xr:uid="{96EB8DF0-A5E6-49F7-8C43-12C6379CD5EE}"/>
    <cellStyle name="Normal 2 45 3 2" xfId="9678" xr:uid="{6A6BB12D-BE2F-41CD-BE13-BBE9CC8E89CB}"/>
    <cellStyle name="Normal 2 45 3 2 2" xfId="9679" xr:uid="{3214DF3B-01E2-4FA9-BFA4-62CB519AAE93}"/>
    <cellStyle name="Normal 2 45 3 3" xfId="10033" xr:uid="{C38B3732-9B03-41EA-A70E-C568A8C347F0}"/>
    <cellStyle name="Normal 2 45 3 4" xfId="9680" xr:uid="{A031AE29-1DAB-47B5-A3D8-F261642BB752}"/>
    <cellStyle name="Normal 2 45 3 5" xfId="9677" xr:uid="{920E8BEF-9D3F-4417-9B2E-C559DA1EA156}"/>
    <cellStyle name="Normal 2 45 4" xfId="9681" xr:uid="{3B1DA966-2057-4CEA-8B8C-5658BBE3DC44}"/>
    <cellStyle name="Normal 2 45 4 2" xfId="9682" xr:uid="{CC1C4B18-54FD-4C3F-BA0F-4BFF10759063}"/>
    <cellStyle name="Normal 2 45 4 2 2" xfId="9683" xr:uid="{DD9E6680-42E9-4F32-A299-36ECA7932541}"/>
    <cellStyle name="Normal 2 45 4 3" xfId="9684" xr:uid="{774A8294-669B-4158-B211-0F143E56B675}"/>
    <cellStyle name="Normal 2 45 5" xfId="9685" xr:uid="{4BD181B4-E1B3-474A-B640-17B4814AD9BA}"/>
    <cellStyle name="Normal 2 45 5 2" xfId="9686" xr:uid="{5FD871D3-A939-44C9-A879-6FBF4C123ACB}"/>
    <cellStyle name="Normal 2 45 6" xfId="9687" xr:uid="{5E4CB2D9-0CF6-4AFD-90CB-F88D3A66F734}"/>
    <cellStyle name="Normal 2 45 7" xfId="9670" xr:uid="{9866B68A-EAA3-4880-9ABF-793EC9EC70BC}"/>
    <cellStyle name="Normal 2 46" xfId="4652" xr:uid="{59D803C1-CED8-4C39-AFAC-6234EF7DBC43}"/>
    <cellStyle name="Normal 2 46 2" xfId="4653" xr:uid="{8A7DD449-3AB5-4916-B45F-4C82E999E8DC}"/>
    <cellStyle name="Normal 2 46 2 2" xfId="7492" xr:uid="{E1758A09-1E7C-4EEC-A6E2-0EB2529F7DD4}"/>
    <cellStyle name="Normal 2 46 2 2 2" xfId="9691" xr:uid="{E3BA6D41-E825-4E78-8820-ABCFDD6EE6C3}"/>
    <cellStyle name="Normal 2 46 2 2 2 2" xfId="9692" xr:uid="{3FFD9564-8539-4E5F-881B-822BD8D48C58}"/>
    <cellStyle name="Normal 2 46 2 2 3" xfId="9693" xr:uid="{502784C9-EC71-4E54-B1CC-F8FBD53B1DF6}"/>
    <cellStyle name="Normal 2 46 2 2 4" xfId="9690" xr:uid="{B4328268-BA34-4FC0-B109-486235EFDF5C}"/>
    <cellStyle name="Normal 2 46 2 3" xfId="9694" xr:uid="{A35F02E4-3609-43A2-8477-CA4280F9CC67}"/>
    <cellStyle name="Normal 2 46 2 3 2" xfId="9695" xr:uid="{A58C2BC5-C943-4CA1-8E05-A41BE875C4BA}"/>
    <cellStyle name="Normal 2 46 2 3 2 2" xfId="9696" xr:uid="{13DA5436-031D-4FE0-B4A7-C9F8BB10B5DC}"/>
    <cellStyle name="Normal 2 46 2 3 3" xfId="9697" xr:uid="{3B1F1AC5-3886-48B8-AF89-C043F6408685}"/>
    <cellStyle name="Normal 2 46 2 4" xfId="9698" xr:uid="{FD00FFD3-252A-4676-8F58-49B1381DE887}"/>
    <cellStyle name="Normal 2 46 2 4 2" xfId="9699" xr:uid="{E77C5348-27EC-4197-99BC-72C9BAEFCDBE}"/>
    <cellStyle name="Normal 2 46 2 5" xfId="9700" xr:uid="{4096D441-5F7D-42FF-A340-DEE0F5883523}"/>
    <cellStyle name="Normal 2 46 2 6" xfId="9689" xr:uid="{9FD9AB04-6D4D-472E-BADB-157BB3FB8EE1}"/>
    <cellStyle name="Normal 2 46 3" xfId="7491" xr:uid="{1A618AA5-5CFD-4A33-A8B0-37A43FB42D0A}"/>
    <cellStyle name="Normal 2 46 3 2" xfId="9702" xr:uid="{32D5BB97-1D6C-4DE6-997B-3D09BE551402}"/>
    <cellStyle name="Normal 2 46 3 2 2" xfId="9703" xr:uid="{FCD23E3C-5EDE-43C9-ABCF-FD89F5C368A8}"/>
    <cellStyle name="Normal 2 46 3 3" xfId="9704" xr:uid="{A1B96FA3-FEEA-4190-A23E-F5A7719BD2D5}"/>
    <cellStyle name="Normal 2 46 3 4" xfId="9701" xr:uid="{6B8D9BE9-870D-4EDE-8958-4B6E42931F82}"/>
    <cellStyle name="Normal 2 46 4" xfId="9705" xr:uid="{A61ED051-19EE-4D63-BE9F-85CD312BA112}"/>
    <cellStyle name="Normal 2 46 4 2" xfId="9706" xr:uid="{BE260EBA-2988-4263-A71A-D1A3667A5095}"/>
    <cellStyle name="Normal 2 46 4 2 2" xfId="9707" xr:uid="{C209266D-3937-411A-BD03-CD3A9BA8D7CE}"/>
    <cellStyle name="Normal 2 46 4 3" xfId="9708" xr:uid="{D3A5D0FE-9660-435B-859C-A3DA8B1B69FF}"/>
    <cellStyle name="Normal 2 46 5" xfId="9709" xr:uid="{BC36C02B-B821-495B-AB84-C22FE2DC90DC}"/>
    <cellStyle name="Normal 2 46 5 2" xfId="9710" xr:uid="{0AE6180E-D98E-40D0-8CE3-CA52D5BFFFAF}"/>
    <cellStyle name="Normal 2 46 6" xfId="9711" xr:uid="{4C1FBBE8-53A0-4BB7-880B-3F6A6A41C48C}"/>
    <cellStyle name="Normal 2 46 7" xfId="9688" xr:uid="{0EC8544B-FAA6-47D9-960B-431094696DD8}"/>
    <cellStyle name="Normal 2 47" xfId="4654" xr:uid="{7948580B-F895-49BE-B63D-09080BE108E6}"/>
    <cellStyle name="Normal 2 47 2" xfId="4655" xr:uid="{A97BF6AB-873A-4B45-9EB5-71F5684BD2EE}"/>
    <cellStyle name="Normal 2 47 2 2" xfId="7494" xr:uid="{391EDBAE-949F-48A0-B408-12FA77A2182F}"/>
    <cellStyle name="Normal 2 47 2 2 2" xfId="9715" xr:uid="{A722779A-79F5-45B3-B2B9-C6D3A188D9A9}"/>
    <cellStyle name="Normal 2 47 2 2 2 2" xfId="9716" xr:uid="{4D32F2B0-6D7C-43A1-B7ED-6A3517C9370B}"/>
    <cellStyle name="Normal 2 47 2 2 3" xfId="9717" xr:uid="{61D3AE8D-11CA-4FA9-B4F6-8F7F56E7C7BE}"/>
    <cellStyle name="Normal 2 47 2 2 4" xfId="9714" xr:uid="{E14DE6D0-88A7-4F1E-AF61-0D3C7FA136DF}"/>
    <cellStyle name="Normal 2 47 2 3" xfId="9718" xr:uid="{F3B911CA-5B36-418E-997A-CCB0F079F471}"/>
    <cellStyle name="Normal 2 47 2 3 2" xfId="9719" xr:uid="{C4605E6D-DB51-4602-B2B2-9CBAEA37D650}"/>
    <cellStyle name="Normal 2 47 2 3 2 2" xfId="2628" xr:uid="{DDF0F6C6-BA54-4651-B709-A4FFC09775CB}"/>
    <cellStyle name="Normal 2 47 2 3 3" xfId="9720" xr:uid="{9AAB5997-CA77-48CD-A157-6C2977547F1A}"/>
    <cellStyle name="Normal 2 47 2 4" xfId="9721" xr:uid="{322B7134-51F5-4C3D-AA5B-7CC10114A538}"/>
    <cellStyle name="Normal 2 47 2 4 2" xfId="9722" xr:uid="{7E779C6B-05CF-4F90-88BA-30F8C21B9CB9}"/>
    <cellStyle name="Normal 2 47 2 5" xfId="9723" xr:uid="{35DF9B88-257F-48CD-B682-99C884FE4B30}"/>
    <cellStyle name="Normal 2 47 2 6" xfId="9713" xr:uid="{A0C84504-6B2F-48BE-ACDC-08F69E8C114B}"/>
    <cellStyle name="Normal 2 47 3" xfId="7493" xr:uid="{6E139DB8-9710-4B7D-9236-BE0A0BF11484}"/>
    <cellStyle name="Normal 2 47 3 2" xfId="9725" xr:uid="{E7570F5E-5E25-4C4C-ACC0-129B0A1D510F}"/>
    <cellStyle name="Normal 2 47 3 2 2" xfId="9726" xr:uid="{8F24FBF0-1DDB-4527-8CFB-CCDA9675DDF1}"/>
    <cellStyle name="Normal 2 47 3 3" xfId="9727" xr:uid="{E6B93B9C-B28E-495B-BD26-98F58CD5EB27}"/>
    <cellStyle name="Normal 2 47 3 4" xfId="9724" xr:uid="{1D368927-29CD-4746-989F-D57B4170F701}"/>
    <cellStyle name="Normal 2 47 4" xfId="9728" xr:uid="{1D2A06AE-024A-4FD8-BC65-A4CEEFDBE379}"/>
    <cellStyle name="Normal 2 47 4 2" xfId="9729" xr:uid="{0C3EE528-0BFC-46B2-B565-7D488CDD991B}"/>
    <cellStyle name="Normal 2 47 4 2 2" xfId="9730" xr:uid="{8397EDE4-2D56-450E-8BB6-2BC0CF63AC13}"/>
    <cellStyle name="Normal 2 47 4 3" xfId="9731" xr:uid="{FE6AAA9F-CB2B-4561-A9DD-008122E3E1AA}"/>
    <cellStyle name="Normal 2 47 5" xfId="9732" xr:uid="{4D15AABF-0BDD-49BF-A496-35076A108149}"/>
    <cellStyle name="Normal 2 47 5 2" xfId="9733" xr:uid="{484E2AAC-6F37-4E3E-8745-69FE327B21CE}"/>
    <cellStyle name="Normal 2 47 6" xfId="9734" xr:uid="{593E1A1A-5765-4F0D-8282-1E11DDDE50E5}"/>
    <cellStyle name="Normal 2 47 7" xfId="9712" xr:uid="{E15DEDD2-9628-4830-8504-5E5E96BDC833}"/>
    <cellStyle name="Normal 2 48" xfId="4656" xr:uid="{B3CA1628-19D4-463F-B480-4A0DC6FFA86C}"/>
    <cellStyle name="Normal 2 48 2" xfId="4657" xr:uid="{F2C3B762-FB52-47C3-96D5-A9E8DBA52911}"/>
    <cellStyle name="Normal 2 48 2 2" xfId="7496" xr:uid="{DAF0924B-69F6-4141-B09C-718A9D13C072}"/>
    <cellStyle name="Normal 2 48 2 2 2" xfId="9738" xr:uid="{3521F2B3-C512-4C60-9E8E-4DEEA88A6F3C}"/>
    <cellStyle name="Normal 2 48 2 2 2 2" xfId="9739" xr:uid="{CC56B0ED-394B-4D37-9CE6-CCE4773FAA06}"/>
    <cellStyle name="Normal 2 48 2 2 3" xfId="9740" xr:uid="{3AB9277D-B910-45CB-90CE-03E5A852CFAA}"/>
    <cellStyle name="Normal 2 48 2 2 4" xfId="9737" xr:uid="{1CE30C81-F8C1-4473-B6B2-07D90D664753}"/>
    <cellStyle name="Normal 2 48 2 3" xfId="9741" xr:uid="{0F769EC7-A845-4EF9-A9A7-873CEA58D693}"/>
    <cellStyle name="Normal 2 48 2 3 2" xfId="9742" xr:uid="{CAB672B0-3CDA-4506-99ED-CDA2CC710089}"/>
    <cellStyle name="Normal 2 48 2 3 2 2" xfId="9743" xr:uid="{554AF33C-6C04-4727-AEA2-760342A1C869}"/>
    <cellStyle name="Normal 2 48 2 3 3" xfId="9744" xr:uid="{41C751D8-87FB-4116-AFED-42B6D76D2460}"/>
    <cellStyle name="Normal 2 48 2 4" xfId="9745" xr:uid="{AA6BFE8F-8049-49C0-9808-F77B97483D98}"/>
    <cellStyle name="Normal 2 48 2 4 2" xfId="9746" xr:uid="{54B503C2-0C7E-494C-8D49-D559B1A85199}"/>
    <cellStyle name="Normal 2 48 2 5" xfId="9747" xr:uid="{09D5932C-E4A4-43B1-A7B2-C072E56D11AD}"/>
    <cellStyle name="Normal 2 48 2 6" xfId="9736" xr:uid="{5282C1B9-853B-459C-AC07-C0CD8F18A67B}"/>
    <cellStyle name="Normal 2 48 3" xfId="7495" xr:uid="{95BED199-A2EF-4CA9-9654-88E5B61E20F9}"/>
    <cellStyle name="Normal 2 48 3 2" xfId="9749" xr:uid="{9509A545-211A-4DFE-A9AC-605FDDBF7027}"/>
    <cellStyle name="Normal 2 48 3 2 2" xfId="9750" xr:uid="{35D3EAF5-0650-439E-8681-B70DF07D06C8}"/>
    <cellStyle name="Normal 2 48 3 3" xfId="9751" xr:uid="{EEF93EE2-2408-4203-90CA-3A35FEB6034B}"/>
    <cellStyle name="Normal 2 48 3 4" xfId="9748" xr:uid="{9D713F09-E826-43BC-A4E1-35F2608B5276}"/>
    <cellStyle name="Normal 2 48 4" xfId="9752" xr:uid="{021D00ED-CC38-46DE-9126-712B9DEBCFA6}"/>
    <cellStyle name="Normal 2 48 4 2" xfId="9753" xr:uid="{D3CBBE50-B2B7-4014-9A1D-041BFA469BB0}"/>
    <cellStyle name="Normal 2 48 4 2 2" xfId="9754" xr:uid="{C2C46381-F99E-41B7-8AE9-96B40E33E42F}"/>
    <cellStyle name="Normal 2 48 4 3" xfId="9755" xr:uid="{15118EED-9981-4BE4-AD74-9D9AD93BDDAA}"/>
    <cellStyle name="Normal 2 48 5" xfId="9756" xr:uid="{436B35C5-91D4-47D5-A569-A65E1A05D9B7}"/>
    <cellStyle name="Normal 2 48 5 2" xfId="9757" xr:uid="{40DE25AB-3775-45E6-92C0-BDDABFE88A63}"/>
    <cellStyle name="Normal 2 48 6" xfId="9758" xr:uid="{BD8A063A-119E-49A7-8414-C870AF8C6D52}"/>
    <cellStyle name="Normal 2 48 7" xfId="9735" xr:uid="{3DDA3B02-BEE2-41D9-BBF7-9E7A5B6AD7B8}"/>
    <cellStyle name="Normal 2 49" xfId="4658" xr:uid="{19DED7BB-F068-4E8C-9B51-CCDDBFDE29F6}"/>
    <cellStyle name="Normal 2 49 2" xfId="7497" xr:uid="{7CAFAE57-5C33-46B6-AB22-D5D78A13DCC8}"/>
    <cellStyle name="Normal 2 49 2 2" xfId="9761" xr:uid="{70D511C1-24F7-4064-A43C-C07D44DBA68C}"/>
    <cellStyle name="Normal 2 49 2 2 2" xfId="9762" xr:uid="{9AB19DE2-EADA-49F1-BDF5-E9F257B3B580}"/>
    <cellStyle name="Normal 2 49 2 3" xfId="9763" xr:uid="{CF3E02B3-B679-40E2-A3A1-302AE95FDF1E}"/>
    <cellStyle name="Normal 2 49 2 4" xfId="9760" xr:uid="{0BF86EF2-DF18-4B8F-9ADE-2FC4BDDFF15B}"/>
    <cellStyle name="Normal 2 49 3" xfId="9764" xr:uid="{C1604A98-1B11-4198-BC1F-75B3851E8611}"/>
    <cellStyle name="Normal 2 49 3 2" xfId="9765" xr:uid="{66995254-C93D-46F1-92F8-D71A6546B595}"/>
    <cellStyle name="Normal 2 49 3 2 2" xfId="9766" xr:uid="{B2824BDB-4DB9-45B1-991B-4B8624008928}"/>
    <cellStyle name="Normal 2 49 3 3" xfId="9767" xr:uid="{1AC656F0-0D9D-4EC7-9F3A-6C825F0FC20C}"/>
    <cellStyle name="Normal 2 49 4" xfId="9768" xr:uid="{F2AFB882-F7DA-41BB-9DB1-F90D8E8ACA45}"/>
    <cellStyle name="Normal 2 49 4 2" xfId="9769" xr:uid="{C7368885-19E5-4A4B-B4C6-8D8C2F3EFD2E}"/>
    <cellStyle name="Normal 2 49 5" xfId="9770" xr:uid="{F40C0177-CF27-4FCF-8296-D026C19987CD}"/>
    <cellStyle name="Normal 2 49 6" xfId="9759" xr:uid="{AD9D3209-87A2-4665-AD0B-BA3E9AE6F3E0}"/>
    <cellStyle name="Normal 2 5" xfId="225" xr:uid="{00000000-0005-0000-0000-0000E3000000}"/>
    <cellStyle name="Normal 2 5 10" xfId="4659" xr:uid="{0AB0233A-20A4-4070-9421-9DF8A6459EDF}"/>
    <cellStyle name="Normal 2 5 11" xfId="4660" xr:uid="{7D2A01F8-D6D5-4F54-AFC5-2AD52C4CB039}"/>
    <cellStyle name="Normal 2 5 12" xfId="4661" xr:uid="{91C7BD27-3359-4A05-94AF-610D0C67D52D}"/>
    <cellStyle name="Normal 2 5 13" xfId="4662" xr:uid="{4D1725B2-EF91-4670-AB00-BFF2F0DF6B70}"/>
    <cellStyle name="Normal 2 5 14" xfId="4663" xr:uid="{11727AB9-20E7-4B80-A0D4-A399D3DCB59D}"/>
    <cellStyle name="Normal 2 5 15" xfId="4664" xr:uid="{452CDBCF-FF80-4367-8793-3C2BF1136EC1}"/>
    <cellStyle name="Normal 2 5 16" xfId="4665" xr:uid="{1E123D24-0135-471A-BEF0-BB1A3333014E}"/>
    <cellStyle name="Normal 2 5 16 2" xfId="9771" xr:uid="{919EF396-ECEE-4A77-A0A4-DB794A0D7A5D}"/>
    <cellStyle name="Normal 2 5 17" xfId="4666" xr:uid="{556BFE2A-D142-44F6-8153-8B0A9ECECBA5}"/>
    <cellStyle name="Normal 2 5 17 2" xfId="9772" xr:uid="{8ED0BAA8-7E60-4CD9-8A67-33DAC0463B0B}"/>
    <cellStyle name="Normal 2 5 18" xfId="1226" xr:uid="{022A9720-A28F-4FCB-90E6-9829C6712398}"/>
    <cellStyle name="Normal 2 5 2" xfId="4667" xr:uid="{769DECCA-2A58-48B6-A425-2CFEB4781662}"/>
    <cellStyle name="Normal 2 5 2 10" xfId="10034" xr:uid="{10F2D4EF-CF3A-4F4A-8D76-61DE505AF89F}"/>
    <cellStyle name="Normal 2 5 2 2" xfId="4668" xr:uid="{92DAD4F6-1C5A-4A9C-A9CD-F843B790E66B}"/>
    <cellStyle name="Normal 2 5 2 2 2" xfId="4669" xr:uid="{661CF6DF-D7AD-4970-B220-3C90B20BF414}"/>
    <cellStyle name="Normal 2 5 2 2 3" xfId="4670" xr:uid="{73041DD1-FE51-4F8C-BFE2-6BC7FF12E4DA}"/>
    <cellStyle name="Normal 2 5 2 2 3 2" xfId="7500" xr:uid="{17AAF926-83E2-488C-AFA2-57B2E4CF8BDB}"/>
    <cellStyle name="Normal 2 5 2 2 3 2 2" xfId="9775" xr:uid="{2E489E17-5D24-444C-809C-BA0E9CE33C03}"/>
    <cellStyle name="Normal 2 5 2 2 3 2 2 2" xfId="9776" xr:uid="{176A78F8-82EB-492B-A803-960C2537D134}"/>
    <cellStyle name="Normal 2 5 2 2 3 2 3" xfId="9777" xr:uid="{2DD46EB5-E91A-4433-B901-31B21995491B}"/>
    <cellStyle name="Normal 2 5 2 2 3 2 4" xfId="9774" xr:uid="{49B8B451-30CC-4FD2-8413-A8939BBDE7FA}"/>
    <cellStyle name="Normal 2 5 2 2 3 3" xfId="2627" xr:uid="{9E7FE8F7-F894-45A0-B6D9-151FE1EE5734}"/>
    <cellStyle name="Normal 2 5 2 2 3 3 2" xfId="9778" xr:uid="{458D8266-1F42-437B-B1DB-E618E78D30DD}"/>
    <cellStyle name="Normal 2 5 2 2 3 3 2 2" xfId="9779" xr:uid="{09D84B46-4BD7-438E-8BCA-BB6559B1B673}"/>
    <cellStyle name="Normal 2 5 2 2 3 3 3" xfId="9780" xr:uid="{95080ABF-D42A-4BA7-B568-79668C3FD96D}"/>
    <cellStyle name="Normal 2 5 2 2 3 4" xfId="9781" xr:uid="{B47DB22E-1D2D-4A61-9D7E-9F02722A1D29}"/>
    <cellStyle name="Normal 2 5 2 2 3 4 2" xfId="9782" xr:uid="{BB69B4B1-9E18-476C-A56D-B90E5D1B5E67}"/>
    <cellStyle name="Normal 2 5 2 2 3 5" xfId="9783" xr:uid="{7DBAF441-158E-49CE-B1DF-A3310CCD8F26}"/>
    <cellStyle name="Normal 2 5 2 2 3 6" xfId="9773" xr:uid="{D368B3F5-6AEC-42BD-80D5-C8E1BE841D4C}"/>
    <cellStyle name="Normal 2 5 2 2 4" xfId="7499" xr:uid="{99D1A646-D0C6-4FC1-B018-46AD2402942F}"/>
    <cellStyle name="Normal 2 5 2 2 4 2" xfId="9785" xr:uid="{74E7A32D-FF89-4449-A9FA-726522C5AD73}"/>
    <cellStyle name="Normal 2 5 2 2 4 2 2" xfId="9786" xr:uid="{25155F76-60E4-476E-9CEC-B025050150B6}"/>
    <cellStyle name="Normal 2 5 2 2 4 3" xfId="9787" xr:uid="{34C05C19-964F-4F64-8D13-3BDAE8C9430A}"/>
    <cellStyle name="Normal 2 5 2 2 4 4" xfId="9784" xr:uid="{21C563F9-C9C3-49B8-9016-FB887CBFA209}"/>
    <cellStyle name="Normal 2 5 2 2 5" xfId="9788" xr:uid="{FDFA6759-49A3-4DBF-9310-806C383E0970}"/>
    <cellStyle name="Normal 2 5 2 2 5 2" xfId="9789" xr:uid="{2D5160C1-1379-48FE-B093-C43FBDA3B2E3}"/>
    <cellStyle name="Normal 2 5 2 2 5 2 2" xfId="9790" xr:uid="{0001B0BD-E1B3-452E-9236-96F269E99248}"/>
    <cellStyle name="Normal 2 5 2 2 5 3" xfId="9791" xr:uid="{3CFCEC2B-B6BE-46DB-BC92-B7514D7BDCBB}"/>
    <cellStyle name="Normal 2 5 2 2 6" xfId="9792" xr:uid="{A62AE875-9D29-416A-AFA4-66608111B87A}"/>
    <cellStyle name="Normal 2 5 2 2 6 2" xfId="10035" xr:uid="{9B808F9B-CCF9-40D5-B64E-A5B57D10D401}"/>
    <cellStyle name="Normal 2 5 2 2 7" xfId="9793" xr:uid="{26FAF6D9-1E91-469C-BEF0-1A35C4691B33}"/>
    <cellStyle name="Normal 2 5 2 3" xfId="4671" xr:uid="{1DA71CDC-B51D-42DD-9165-CC9D61AD5528}"/>
    <cellStyle name="Normal 2 5 2 3 2" xfId="4672" xr:uid="{AA45AF16-EAEF-4D0C-8B8F-EF38F70FF3F6}"/>
    <cellStyle name="Normal 2 5 2 3 2 2" xfId="7502" xr:uid="{CAC139BD-630E-4DCC-A9BA-BDFD97862D12}"/>
    <cellStyle name="Normal 2 5 2 3 2 2 2" xfId="9797" xr:uid="{B3D66ADC-773B-4A85-B493-2316468D2A51}"/>
    <cellStyle name="Normal 2 5 2 3 2 2 2 2" xfId="9798" xr:uid="{6B1AD8F4-6A36-479B-9795-04D5056DDD8A}"/>
    <cellStyle name="Normal 2 5 2 3 2 2 3" xfId="9799" xr:uid="{E947354F-ADB2-44DF-9AF6-6F7161379F60}"/>
    <cellStyle name="Normal 2 5 2 3 2 2 4" xfId="9796" xr:uid="{9120CD5A-71D7-4F3D-AD74-64961E94604E}"/>
    <cellStyle name="Normal 2 5 2 3 2 3" xfId="9800" xr:uid="{00937908-54FA-4350-8017-AE8B81C24335}"/>
    <cellStyle name="Normal 2 5 2 3 2 3 2" xfId="9801" xr:uid="{238D4B3E-E61D-4961-9C05-0DF3733B7B90}"/>
    <cellStyle name="Normal 2 5 2 3 2 3 2 2" xfId="9802" xr:uid="{15D62F09-4AD2-44A0-A680-35834ED536A9}"/>
    <cellStyle name="Normal 2 5 2 3 2 3 3" xfId="9803" xr:uid="{41E7E2D1-532A-4732-8169-CA19743B6D4C}"/>
    <cellStyle name="Normal 2 5 2 3 2 4" xfId="9804" xr:uid="{EF034A71-2D88-4EB5-ABA0-0B41AC543CC8}"/>
    <cellStyle name="Normal 2 5 2 3 2 4 2" xfId="9805" xr:uid="{CC98668B-B40F-469C-AAD1-9FB1FB622930}"/>
    <cellStyle name="Normal 2 5 2 3 2 5" xfId="9806" xr:uid="{951A19FF-7C27-4AE2-9E55-B68ADC728900}"/>
    <cellStyle name="Normal 2 5 2 3 2 6" xfId="9795" xr:uid="{672311F7-3205-47A5-8E8F-4339E1E2A586}"/>
    <cellStyle name="Normal 2 5 2 3 3" xfId="7501" xr:uid="{469056FE-22D6-42C8-8C7E-98ED1E8AB8E0}"/>
    <cellStyle name="Normal 2 5 2 3 3 2" xfId="9808" xr:uid="{14C5141D-73E9-4429-8EB8-265B64159514}"/>
    <cellStyle name="Normal 2 5 2 3 3 2 2" xfId="9809" xr:uid="{37F6F12C-00C4-466C-ACF1-40FD64B3AAA3}"/>
    <cellStyle name="Normal 2 5 2 3 3 3" xfId="9810" xr:uid="{4B286353-CD8D-44E7-9621-71F8B26639E6}"/>
    <cellStyle name="Normal 2 5 2 3 3 4" xfId="9807" xr:uid="{54FA0880-EAED-43B4-B281-66321270AD8B}"/>
    <cellStyle name="Normal 2 5 2 3 4" xfId="9811" xr:uid="{D1F633C0-A960-4C90-BABD-0A0A07333BE4}"/>
    <cellStyle name="Normal 2 5 2 3 4 2" xfId="9812" xr:uid="{C9A70F76-48A9-4F7E-83B2-DB5F6158D486}"/>
    <cellStyle name="Normal 2 5 2 3 4 2 2" xfId="9813" xr:uid="{B4A95760-630D-48E1-A000-4E0204CFD2FF}"/>
    <cellStyle name="Normal 2 5 2 3 4 3" xfId="9814" xr:uid="{FE6E2381-8A96-481F-A354-56CBF474D69D}"/>
    <cellStyle name="Normal 2 5 2 3 5" xfId="9815" xr:uid="{2B2C7D09-B773-4420-A3ED-863AC10CDD35}"/>
    <cellStyle name="Normal 2 5 2 3 5 2" xfId="9816" xr:uid="{82F5A016-1AA8-45BC-9612-AEC2592AC77D}"/>
    <cellStyle name="Normal 2 5 2 3 6" xfId="9817" xr:uid="{A5B07BE0-F09C-467A-AECB-D153919CC3F1}"/>
    <cellStyle name="Normal 2 5 2 3 7" xfId="9794" xr:uid="{6641B5BF-2738-46E3-9ED1-7EFA4D5971E8}"/>
    <cellStyle name="Normal 2 5 2 4" xfId="4673" xr:uid="{9383DC82-616D-4AC0-8470-CC559CBABA94}"/>
    <cellStyle name="Normal 2 5 2 4 2" xfId="4674" xr:uid="{97F0D47F-6292-4264-8556-0DC33E4E7C68}"/>
    <cellStyle name="Normal 2 5 2 4 2 2" xfId="7504" xr:uid="{D21C96E4-7379-4B0F-85E1-CD4381A664A9}"/>
    <cellStyle name="Normal 2 5 2 4 2 2 2" xfId="9821" xr:uid="{16513ED8-2C79-408B-B9C9-61801DB25C52}"/>
    <cellStyle name="Normal 2 5 2 4 2 2 2 2" xfId="9822" xr:uid="{267D6732-1D1B-466F-8E85-D9379FA162C2}"/>
    <cellStyle name="Normal 2 5 2 4 2 2 3" xfId="9823" xr:uid="{FA7640DB-4E51-440A-9B87-F35E1C550536}"/>
    <cellStyle name="Normal 2 5 2 4 2 2 4" xfId="9820" xr:uid="{1D0703AA-144F-4ADA-9FF2-F03CBD6D0E2C}"/>
    <cellStyle name="Normal 2 5 2 4 2 3" xfId="9824" xr:uid="{FF17EC07-4DF4-4106-AE78-B5D071273451}"/>
    <cellStyle name="Normal 2 5 2 4 2 3 2" xfId="9825" xr:uid="{8D582FFA-483D-49DB-8EB9-B7F06DE57BF8}"/>
    <cellStyle name="Normal 2 5 2 4 2 3 2 2" xfId="9826" xr:uid="{4079769B-0C3E-461C-94EC-12252B87EF0E}"/>
    <cellStyle name="Normal 2 5 2 4 2 3 3" xfId="9827" xr:uid="{BB83C3D3-C3D3-4654-A444-42BB1F6FD062}"/>
    <cellStyle name="Normal 2 5 2 4 2 4" xfId="9828" xr:uid="{797DD9ED-B3C1-4583-8845-0080FF11635D}"/>
    <cellStyle name="Normal 2 5 2 4 2 4 2" xfId="9829" xr:uid="{7053FB50-640A-4BFB-B3A7-B9F459B002DA}"/>
    <cellStyle name="Normal 2 5 2 4 2 5" xfId="9830" xr:uid="{56026B7C-8AD3-4C92-83EE-94CE7DDBB415}"/>
    <cellStyle name="Normal 2 5 2 4 2 6" xfId="9819" xr:uid="{A5273F94-B07A-4F04-9F0A-B3143923FC83}"/>
    <cellStyle name="Normal 2 5 2 4 3" xfId="7503" xr:uid="{3B8C0408-CB6C-4327-99E4-EEE907DFF5A9}"/>
    <cellStyle name="Normal 2 5 2 4 3 2" xfId="9832" xr:uid="{D088D4E9-9AA3-40F5-B51D-94815FDAC29E}"/>
    <cellStyle name="Normal 2 5 2 4 3 2 2" xfId="9833" xr:uid="{32BC5D6A-2A59-4E53-95C3-38FB4A8635BC}"/>
    <cellStyle name="Normal 2 5 2 4 3 3" xfId="9834" xr:uid="{6A66F6D5-4E80-4E0D-8611-2DF7D15AC61C}"/>
    <cellStyle name="Normal 2 5 2 4 3 4" xfId="9831" xr:uid="{C99A6E07-8E28-4D0E-81E1-D989079A461A}"/>
    <cellStyle name="Normal 2 5 2 4 4" xfId="9835" xr:uid="{EC38A63C-06C4-4D60-89FF-16529FC216E3}"/>
    <cellStyle name="Normal 2 5 2 4 4 2" xfId="9836" xr:uid="{C283171E-C75F-4E67-A896-A9706A9912BA}"/>
    <cellStyle name="Normal 2 5 2 4 4 2 2" xfId="9837" xr:uid="{EFFB8B77-494D-438A-AC45-9EFF525793FD}"/>
    <cellStyle name="Normal 2 5 2 4 4 3" xfId="9838" xr:uid="{8B70C1C6-13D0-410D-867B-3780AAF54BF6}"/>
    <cellStyle name="Normal 2 5 2 4 5" xfId="9839" xr:uid="{589CA5CB-5DA4-4AA0-8C8D-8CACB8B3BCDF}"/>
    <cellStyle name="Normal 2 5 2 4 5 2" xfId="9840" xr:uid="{2D59056C-108F-45CC-B51A-9AEE9176F49B}"/>
    <cellStyle name="Normal 2 5 2 4 6" xfId="9841" xr:uid="{C244E51E-0648-4A30-BB3A-B2164A3BF3D7}"/>
    <cellStyle name="Normal 2 5 2 4 7" xfId="9818" xr:uid="{3AF8AC2E-1277-4EAD-96CB-25643F167E26}"/>
    <cellStyle name="Normal 2 5 2 5" xfId="4675" xr:uid="{2C7E2A53-073F-4FC6-B7BA-E846EE6FD131}"/>
    <cellStyle name="Normal 2 5 2 5 2" xfId="4676" xr:uid="{9A3819BA-19C3-4EF6-9654-B9ADF0D31F46}"/>
    <cellStyle name="Normal 2 5 2 5 2 2" xfId="7506" xr:uid="{5A2C60AA-8CAE-4CDF-B6D8-D226B5795FB5}"/>
    <cellStyle name="Normal 2 5 2 5 2 2 2" xfId="9845" xr:uid="{7479E17E-94D1-4354-A161-7BCFA1016CB3}"/>
    <cellStyle name="Normal 2 5 2 5 2 2 2 2" xfId="2626" xr:uid="{4ACE96CD-385A-4662-8555-E96794936B21}"/>
    <cellStyle name="Normal 2 5 2 5 2 2 3" xfId="9846" xr:uid="{BC189903-C64B-448C-B8D1-FA3851F33C4D}"/>
    <cellStyle name="Normal 2 5 2 5 2 2 4" xfId="9844" xr:uid="{9910CA10-3673-4B63-88F1-2DED944FB98B}"/>
    <cellStyle name="Normal 2 5 2 5 2 3" xfId="10036" xr:uid="{7ECA73E1-5B71-4593-BDCD-56346876341E}"/>
    <cellStyle name="Normal 2 5 2 5 2 3 2" xfId="9847" xr:uid="{81606CD5-477B-4E64-9A47-2E1BFC2CBE43}"/>
    <cellStyle name="Normal 2 5 2 5 2 3 2 2" xfId="9848" xr:uid="{C5562C69-C0AF-46A6-AACA-C066430B6B5A}"/>
    <cellStyle name="Normal 2 5 2 5 2 3 3" xfId="9849" xr:uid="{E58C4F88-FA81-4AE5-BDDA-41215934B501}"/>
    <cellStyle name="Normal 2 5 2 5 2 4" xfId="9850" xr:uid="{C6FD9C23-F1ED-4446-9EF0-49B121972010}"/>
    <cellStyle name="Normal 2 5 2 5 2 4 2" xfId="9851" xr:uid="{83706CCF-C147-42FE-BA8C-F8605DBAF6E4}"/>
    <cellStyle name="Normal 2 5 2 5 2 5" xfId="9852" xr:uid="{3954C858-A257-4088-80AC-8B2019571DBD}"/>
    <cellStyle name="Normal 2 5 2 5 2 6" xfId="9843" xr:uid="{21AB6B0E-829A-42B8-A079-ADD8B165EBA6}"/>
    <cellStyle name="Normal 2 5 2 5 3" xfId="7505" xr:uid="{A69536B6-DA1B-4C6B-81CF-FEE4AED9D0F4}"/>
    <cellStyle name="Normal 2 5 2 5 3 2" xfId="9854" xr:uid="{750CF706-BC7F-4757-808C-18525A86C1F9}"/>
    <cellStyle name="Normal 2 5 2 5 3 2 2" xfId="9855" xr:uid="{F7F6BCBD-6BCC-4589-BCB4-7007E129DBD1}"/>
    <cellStyle name="Normal 2 5 2 5 3 3" xfId="9856" xr:uid="{46A79650-45B7-4EE6-9171-9196B9B225D3}"/>
    <cellStyle name="Normal 2 5 2 5 3 4" xfId="9853" xr:uid="{7315373F-22E4-47AF-A461-DD480684C1DD}"/>
    <cellStyle name="Normal 2 5 2 5 4" xfId="9857" xr:uid="{1DD4CF04-B736-4C87-951E-ED33E032745A}"/>
    <cellStyle name="Normal 2 5 2 5 4 2" xfId="9858" xr:uid="{CC2BE11E-6407-4993-904F-72BE56C8DF3C}"/>
    <cellStyle name="Normal 2 5 2 5 4 2 2" xfId="9859" xr:uid="{278CD12B-80F7-40E7-90C8-E29C0829AF48}"/>
    <cellStyle name="Normal 2 5 2 5 4 3" xfId="9860" xr:uid="{45E70340-59E7-47B1-AF71-510B04721A46}"/>
    <cellStyle name="Normal 2 5 2 5 5" xfId="9861" xr:uid="{081D0193-E8CB-4C5F-9A66-7DDCEF23EDC4}"/>
    <cellStyle name="Normal 2 5 2 5 5 2" xfId="9862" xr:uid="{ED90C79B-F707-45A0-AD0B-8EDADAE9D2AB}"/>
    <cellStyle name="Normal 2 5 2 5 6" xfId="9863" xr:uid="{A27B2A14-C2FD-4D55-ABBD-4F1FB0E7F189}"/>
    <cellStyle name="Normal 2 5 2 5 7" xfId="9842" xr:uid="{23E04A47-EE16-4719-B10C-61B5B8BE21F1}"/>
    <cellStyle name="Normal 2 5 2 6" xfId="4677" xr:uid="{D527E95E-9503-4881-994B-A84D24EF0FC4}"/>
    <cellStyle name="Normal 2 5 2 6 2" xfId="7507" xr:uid="{FD12BDB6-50A3-46ED-A65B-C8F69808205F}"/>
    <cellStyle name="Normal 2 5 2 6 2 2" xfId="9866" xr:uid="{B06BEB8A-A557-474E-A533-35729529DE46}"/>
    <cellStyle name="Normal 2 5 2 6 2 2 2" xfId="9867" xr:uid="{962E38A6-B13D-4436-BCD5-615E8E1054DF}"/>
    <cellStyle name="Normal 2 5 2 6 2 3" xfId="9868" xr:uid="{F3C8459B-FA88-4410-B4A0-5CC1545F8990}"/>
    <cellStyle name="Normal 2 5 2 6 2 4" xfId="9865" xr:uid="{9F2BDCEF-5BF5-45A5-AF4B-322CD8FF80D9}"/>
    <cellStyle name="Normal 2 5 2 6 3" xfId="9869" xr:uid="{FE24BA22-DEF6-42BD-9271-B4DCCD0F7B31}"/>
    <cellStyle name="Normal 2 5 2 6 3 2" xfId="9870" xr:uid="{AE917EA3-2CCF-4B3D-9AD9-2C667A59DD3C}"/>
    <cellStyle name="Normal 2 5 2 6 3 2 2" xfId="9871" xr:uid="{C6047AB9-9995-47EE-A159-52AC8807D853}"/>
    <cellStyle name="Normal 2 5 2 6 3 3" xfId="9872" xr:uid="{8311F5A2-0E00-476A-BD7C-61D068EBE293}"/>
    <cellStyle name="Normal 2 5 2 6 4" xfId="9873" xr:uid="{03EEEB63-7925-40BC-9E77-F29D11877D7F}"/>
    <cellStyle name="Normal 2 5 2 6 4 2" xfId="9874" xr:uid="{F11FDED5-E1DF-46B7-87B8-3216EB02D94B}"/>
    <cellStyle name="Normal 2 5 2 6 5" xfId="9875" xr:uid="{688884E0-EAD4-410D-9EE7-C6CC4210A5E0}"/>
    <cellStyle name="Normal 2 5 2 6 6" xfId="9864" xr:uid="{EFAB88EE-EF5B-4F5A-8E18-AB2AF61AF02F}"/>
    <cellStyle name="Normal 2 5 2 7" xfId="7498" xr:uid="{EF74D0D8-30A5-4FD8-A73E-FA42D7ABD6CE}"/>
    <cellStyle name="Normal 2 5 2 7 2" xfId="9877" xr:uid="{92F4361A-6C2F-40E4-9A3C-6D84EAB12D41}"/>
    <cellStyle name="Normal 2 5 2 7 2 2" xfId="9878" xr:uid="{061C3DE8-2EC0-426C-8E61-1BF2FD8C02B0}"/>
    <cellStyle name="Normal 2 5 2 7 3" xfId="9879" xr:uid="{0A7698E9-6BBC-4884-B55C-9E4B8E634EAE}"/>
    <cellStyle name="Normal 2 5 2 7 4" xfId="9876" xr:uid="{706041F0-7030-4311-BE49-BD82B8771E2D}"/>
    <cellStyle name="Normal 2 5 2 8" xfId="9880" xr:uid="{47D40266-F8BB-4999-BCD6-AF4048E767B2}"/>
    <cellStyle name="Normal 2 5 2 8 2" xfId="9881" xr:uid="{6D8373DB-0371-4B77-85B8-1B0D3AEC3D62}"/>
    <cellStyle name="Normal 2 5 2 8 2 2" xfId="9882" xr:uid="{DB486424-5000-44B4-9660-7B148B1B6E69}"/>
    <cellStyle name="Normal 2 5 2 8 3" xfId="9883" xr:uid="{F865FDAA-8065-4C03-B809-654EBC241D79}"/>
    <cellStyle name="Normal 2 5 2 9" xfId="9884" xr:uid="{36DA4FC6-402C-49A2-88CE-7902AB5B58FC}"/>
    <cellStyle name="Normal 2 5 2 9 2" xfId="9885" xr:uid="{2E7BF5C9-416E-4BED-8C22-CB21B881B861}"/>
    <cellStyle name="Normal 2 5 3" xfId="4678" xr:uid="{F3873620-5666-481C-AD82-A9680C3BC544}"/>
    <cellStyle name="Normal 2 5 4" xfId="4679" xr:uid="{BEE6C60F-B302-4342-94EB-0F1192794B53}"/>
    <cellStyle name="Normal 2 5 5" xfId="4680" xr:uid="{D1C48609-6D72-4B83-AFF8-C45CA0C7FDA1}"/>
    <cellStyle name="Normal 2 5 6" xfId="4681" xr:uid="{5EE0BD9C-47BC-4C14-A347-D6714DAE60FE}"/>
    <cellStyle name="Normal 2 5 7" xfId="4682" xr:uid="{5E6CB720-B112-4A01-BE70-86805B7152D8}"/>
    <cellStyle name="Normal 2 5 8" xfId="4683" xr:uid="{9817B7A7-CDEE-4531-8C7B-AF774E93734B}"/>
    <cellStyle name="Normal 2 5 9" xfId="4684" xr:uid="{D569FC14-7856-45C7-946E-EF07BC1BDB35}"/>
    <cellStyle name="Normal 2 50" xfId="10037" xr:uid="{A918DB3C-9711-42E8-90FC-6672B7B59873}"/>
    <cellStyle name="Normal 2 50 2" xfId="10038" xr:uid="{CEA100AE-254D-45A6-9CEA-007BFE8EF004}"/>
    <cellStyle name="Normal 2 50 2 2" xfId="10039" xr:uid="{A4C5DEBB-273E-44B8-91B9-A899E1385DA8}"/>
    <cellStyle name="Normal 2 50 3" xfId="9886" xr:uid="{3A935519-2A0F-4521-BFC4-4B35B3C02BFD}"/>
    <cellStyle name="Normal 2 51" xfId="9887" xr:uid="{33164FF4-ABA5-4477-BCBA-CAF4BDC8D1F4}"/>
    <cellStyle name="Normal 2 51 2" xfId="10251" xr:uid="{63C76B75-62AE-476A-B251-5C5720E33DF7}"/>
    <cellStyle name="Normal 2 52" xfId="9888" xr:uid="{DF093FB1-6D0C-46E8-AD9F-B2497E9D8DBD}"/>
    <cellStyle name="Normal 2 52 2" xfId="9889" xr:uid="{20E56A4E-A65E-47AA-883E-AFDD0253157D}"/>
    <cellStyle name="Normal 2 53" xfId="9890" xr:uid="{97245F3C-CE11-41F5-A966-64A05E556FA6}"/>
    <cellStyle name="Normal 2 53 2" xfId="9891" xr:uid="{8906A157-4A0B-4FD7-959A-5687E67D1358}"/>
    <cellStyle name="Normal 2 54" xfId="9892" xr:uid="{412063D1-D0AF-4578-86AE-41E415F6C5D0}"/>
    <cellStyle name="Normal 2 54 2" xfId="9893" xr:uid="{BD8EEF62-6EA9-4EC7-BD32-EE1A7C195E16}"/>
    <cellStyle name="Normal 2 55" xfId="3698" xr:uid="{62CF4EDB-6BC1-4DE2-8C39-0BFE64CAC5FF}"/>
    <cellStyle name="Normal 2 56" xfId="20984" xr:uid="{687C766A-E907-4F8D-88D2-49B3791A3ABD}"/>
    <cellStyle name="Normal 2 57" xfId="39496" xr:uid="{5A83944A-0B01-458F-86DA-603BCABE5F1F}"/>
    <cellStyle name="Normal 2 58" xfId="39497" xr:uid="{97F733B2-1D52-42A3-B0FA-A45DE8867C76}"/>
    <cellStyle name="Normal 2 59" xfId="39507" xr:uid="{9EC89146-B320-4745-B963-8971D327EC1E}"/>
    <cellStyle name="Normal 2 6" xfId="226" xr:uid="{00000000-0005-0000-0000-0000E4000000}"/>
    <cellStyle name="Normal 2 6 10" xfId="4685" xr:uid="{FC02C9EF-63B2-472E-BFE4-1E506A52B4E4}"/>
    <cellStyle name="Normal 2 6 11" xfId="4686" xr:uid="{5A00DB58-8E32-406A-9658-6F6F88315756}"/>
    <cellStyle name="Normal 2 6 12" xfId="4687" xr:uid="{6D291EA9-89B3-41AE-90FB-1701992FFC80}"/>
    <cellStyle name="Normal 2 6 13" xfId="4688" xr:uid="{45C33B3A-A7F4-454F-A839-1C646F91C1AA}"/>
    <cellStyle name="Normal 2 6 14" xfId="4689" xr:uid="{072D2E64-B4DA-49C1-8BB4-5B1C424B5194}"/>
    <cellStyle name="Normal 2 6 15" xfId="4690" xr:uid="{C194C7CD-0BCE-4EE0-8CFE-D7907DCF1CD5}"/>
    <cellStyle name="Normal 2 6 16" xfId="4691" xr:uid="{95208B74-C2DA-4265-8A68-520404C5C41F}"/>
    <cellStyle name="Normal 2 6 16 2" xfId="10040" xr:uid="{C80970C9-66CB-4B98-A0D1-5CC7FA4745F2}"/>
    <cellStyle name="Normal 2 6 17" xfId="4692" xr:uid="{F0E126F1-D5E2-4510-A664-1BCD44EA7405}"/>
    <cellStyle name="Normal 2 6 17 2" xfId="4693" xr:uid="{0E493992-5017-4048-8FDF-1284661616BD}"/>
    <cellStyle name="Normal 2 6 17 2 2" xfId="7509" xr:uid="{816E8D6C-DD0A-41D6-962C-574DF6629F84}"/>
    <cellStyle name="Normal 2 6 17 2 2 2" xfId="9896" xr:uid="{D7428519-30A7-493B-B4D5-A825710984C4}"/>
    <cellStyle name="Normal 2 6 17 2 2 2 2" xfId="9897" xr:uid="{10988211-8378-4C5A-8F19-08A41819D89A}"/>
    <cellStyle name="Normal 2 6 17 2 2 3" xfId="9898" xr:uid="{25D49028-89E2-401B-8C95-8143031EA188}"/>
    <cellStyle name="Normal 2 6 17 2 2 4" xfId="9895" xr:uid="{CD9E3264-AA22-404C-BAAF-1B014EFAE505}"/>
    <cellStyle name="Normal 2 6 17 2 3" xfId="9899" xr:uid="{AEB2C981-CD94-428F-A938-4991C862CD04}"/>
    <cellStyle name="Normal 2 6 17 2 3 2" xfId="9900" xr:uid="{F058DB75-9EC4-457F-B814-20528658A54C}"/>
    <cellStyle name="Normal 2 6 17 2 3 2 2" xfId="9901" xr:uid="{E56AB75C-E7C3-47A1-8538-3A5795563FC9}"/>
    <cellStyle name="Normal 2 6 17 2 3 3" xfId="9902" xr:uid="{F2602DDA-0927-44F1-A00D-C8188C100103}"/>
    <cellStyle name="Normal 2 6 17 2 4" xfId="9903" xr:uid="{3E569985-A26C-49E0-9642-C0A803A7E179}"/>
    <cellStyle name="Normal 2 6 17 2 4 2" xfId="9904" xr:uid="{FE796401-30BB-4727-AF86-9F68D56ADCEF}"/>
    <cellStyle name="Normal 2 6 17 2 5" xfId="9905" xr:uid="{8CEDD3D9-F08B-45DC-9C45-1466A6589AAB}"/>
    <cellStyle name="Normal 2 6 17 2 6" xfId="2612" xr:uid="{C8EF5AA9-42E0-4475-A290-64906A89494F}"/>
    <cellStyle name="Normal 2 6 17 3" xfId="7508" xr:uid="{53415585-F6EA-4D0D-B592-B08FD7EC714B}"/>
    <cellStyle name="Normal 2 6 17 3 2" xfId="9907" xr:uid="{D39D167E-BDB0-4E77-9950-138A8136828F}"/>
    <cellStyle name="Normal 2 6 17 3 2 2" xfId="9908" xr:uid="{C138099F-A562-4552-8E44-C7B8976F42D0}"/>
    <cellStyle name="Normal 2 6 17 3 3" xfId="9909" xr:uid="{9C063781-E5B7-4F87-9966-C5F226B8CEA0}"/>
    <cellStyle name="Normal 2 6 17 3 4" xfId="9906" xr:uid="{0292E07C-CA7B-4C25-B9C3-5C8D3E316C8E}"/>
    <cellStyle name="Normal 2 6 17 4" xfId="9910" xr:uid="{D5E9D4B3-5DF2-429D-9F41-01D016162EDD}"/>
    <cellStyle name="Normal 2 6 17 4 2" xfId="9911" xr:uid="{4C36D0D2-5E2D-4760-A1E1-5A166F05E4A7}"/>
    <cellStyle name="Normal 2 6 17 4 2 2" xfId="9912" xr:uid="{1D3C260C-AF2C-4514-9A1E-80A16FBE8D6E}"/>
    <cellStyle name="Normal 2 6 17 4 3" xfId="9913" xr:uid="{8573F817-7B1F-466F-B805-16F41FF885C1}"/>
    <cellStyle name="Normal 2 6 17 5" xfId="9914" xr:uid="{FB53964E-282A-4C9E-BE4F-096539DD4DB1}"/>
    <cellStyle name="Normal 2 6 17 5 2" xfId="9915" xr:uid="{05ED8C71-3DB1-49A8-8838-72314C8D010A}"/>
    <cellStyle name="Normal 2 6 17 6" xfId="9916" xr:uid="{C5C6B48F-B7E6-402B-83B6-9765C878F364}"/>
    <cellStyle name="Normal 2 6 17 7" xfId="9894" xr:uid="{196ED12E-90DD-466C-A5A3-24E434AEF729}"/>
    <cellStyle name="Normal 2 6 18" xfId="4694" xr:uid="{0E971840-C821-4607-86C3-B85BC69CF8A0}"/>
    <cellStyle name="Normal 2 6 18 2" xfId="4695" xr:uid="{68536B83-FA79-40C5-9949-84B573EB90A8}"/>
    <cellStyle name="Normal 2 6 18 2 2" xfId="7511" xr:uid="{1DDF3757-0443-4E9C-A6AE-7BFDB22E69B7}"/>
    <cellStyle name="Normal 2 6 18 2 2 2" xfId="9920" xr:uid="{4E9B69A3-6BF5-48EC-BF14-AC83AF6E9B21}"/>
    <cellStyle name="Normal 2 6 18 2 2 2 2" xfId="9921" xr:uid="{90F09C98-91E8-4DA8-8099-3C7417EA801E}"/>
    <cellStyle name="Normal 2 6 18 2 2 3" xfId="9922" xr:uid="{28D93783-1C0A-4577-83D4-EF78A685B0B6}"/>
    <cellStyle name="Normal 2 6 18 2 2 4" xfId="9919" xr:uid="{5FB67D91-2067-43C0-84A9-3E1F9228F422}"/>
    <cellStyle name="Normal 2 6 18 2 3" xfId="9923" xr:uid="{04278F43-50B9-46E6-9BB8-3B0E7A8DF8D0}"/>
    <cellStyle name="Normal 2 6 18 2 3 2" xfId="9924" xr:uid="{BA7C41E6-D147-4C42-B8FC-D981793B3757}"/>
    <cellStyle name="Normal 2 6 18 2 3 2 2" xfId="9925" xr:uid="{E0B2ACE8-F887-4463-BBE1-C7EF5662345A}"/>
    <cellStyle name="Normal 2 6 18 2 3 3" xfId="9926" xr:uid="{DD9DC4FB-E800-4765-B901-DB5B976E64F8}"/>
    <cellStyle name="Normal 2 6 18 2 4" xfId="9927" xr:uid="{ABA7B889-54E9-41E1-B3B3-967FDC50AAF6}"/>
    <cellStyle name="Normal 2 6 18 2 4 2" xfId="9928" xr:uid="{3F154C98-708C-46F2-B286-895A4B982F4E}"/>
    <cellStyle name="Normal 2 6 18 2 5" xfId="9929" xr:uid="{3CA855C2-CEF4-4704-8A0D-976284ADECBB}"/>
    <cellStyle name="Normal 2 6 18 2 6" xfId="9918" xr:uid="{51BC45F4-F3FC-4780-A050-0409067A69E7}"/>
    <cellStyle name="Normal 2 6 18 3" xfId="7510" xr:uid="{E722A4BD-09FC-476F-A1AE-4DB14510666F}"/>
    <cellStyle name="Normal 2 6 18 3 2" xfId="9931" xr:uid="{1D713803-06BF-4C25-AEA5-BF43CA2CE534}"/>
    <cellStyle name="Normal 2 6 18 3 2 2" xfId="9932" xr:uid="{E821CBB0-3C82-4F24-898E-803AAA69F6B4}"/>
    <cellStyle name="Normal 2 6 18 3 3" xfId="9933" xr:uid="{A9EB9C99-5E8A-40A8-9A4B-77D0AFA0CB6B}"/>
    <cellStyle name="Normal 2 6 18 3 4" xfId="9930" xr:uid="{6EE3608C-0FBF-4EE0-876E-6A17C9FD14A8}"/>
    <cellStyle name="Normal 2 6 18 4" xfId="9934" xr:uid="{DF380A08-FAA1-4931-9117-96AE20127CBA}"/>
    <cellStyle name="Normal 2 6 18 4 2" xfId="10252" xr:uid="{19F18B05-171D-4C82-BD17-983CCD12DCE0}"/>
    <cellStyle name="Normal 2 6 18 4 2 2" xfId="10253" xr:uid="{086F1E08-B71E-4C2A-92A1-AD0F1A594D7A}"/>
    <cellStyle name="Normal 2 6 18 4 3" xfId="10254" xr:uid="{2A329537-A08C-46ED-9D2B-3E3E790C63F6}"/>
    <cellStyle name="Normal 2 6 18 5" xfId="10255" xr:uid="{2AA64554-A855-455B-A99D-F48FDF085792}"/>
    <cellStyle name="Normal 2 6 18 5 2" xfId="10256" xr:uid="{94635D21-4B2E-45AC-BF72-D8B922E1B93C}"/>
    <cellStyle name="Normal 2 6 18 6" xfId="10257" xr:uid="{46C89AE1-8DBB-4159-94EA-A2FD88AE0BD4}"/>
    <cellStyle name="Normal 2 6 18 7" xfId="9917" xr:uid="{B0026761-623F-4D5E-B339-645C1947FA7E}"/>
    <cellStyle name="Normal 2 6 19" xfId="4696" xr:uid="{00D06AAC-3CAC-4F50-B19B-C1CF73718B98}"/>
    <cellStyle name="Normal 2 6 19 2" xfId="7512" xr:uid="{FCDEF292-B5D5-44C1-AB7F-44690F91DA13}"/>
    <cellStyle name="Normal 2 6 19 2 2" xfId="10260" xr:uid="{0915C2C8-9816-4A86-AB19-618B01643BDF}"/>
    <cellStyle name="Normal 2 6 19 2 2 2" xfId="10261" xr:uid="{87248C5E-9702-4EE9-9EDC-CD0B4EBA4B4C}"/>
    <cellStyle name="Normal 2 6 19 2 3" xfId="10262" xr:uid="{5DA48E0D-0EE8-4900-ABA2-9284512668DF}"/>
    <cellStyle name="Normal 2 6 19 2 4" xfId="10259" xr:uid="{5BF02856-6EC7-4086-B5BB-4EBF7E267AD6}"/>
    <cellStyle name="Normal 2 6 19 3" xfId="10263" xr:uid="{5986D8BA-1103-44E7-8661-914AF16F3FC8}"/>
    <cellStyle name="Normal 2 6 19 3 2" xfId="10264" xr:uid="{FA355A90-6B1E-45BE-B4FD-A05675E45D92}"/>
    <cellStyle name="Normal 2 6 19 3 2 2" xfId="10265" xr:uid="{26BE8845-9948-4CDD-B15D-5DA5ADAEF75C}"/>
    <cellStyle name="Normal 2 6 19 3 3" xfId="10266" xr:uid="{C91ECD3E-6108-4ADD-9727-6F1A9713D920}"/>
    <cellStyle name="Normal 2 6 19 4" xfId="10267" xr:uid="{2DEB7F97-8F21-466A-91D4-F8BAB09CDBF0}"/>
    <cellStyle name="Normal 2 6 19 4 2" xfId="10268" xr:uid="{927FAA69-D1E1-4755-A06B-8D2BB0A378D4}"/>
    <cellStyle name="Normal 2 6 19 5" xfId="10269" xr:uid="{18A7662E-5920-4016-94C9-CCBC9A06C92F}"/>
    <cellStyle name="Normal 2 6 19 6" xfId="10258" xr:uid="{C5CEEBFC-8866-43E7-BB50-916325363100}"/>
    <cellStyle name="Normal 2 6 2" xfId="4697" xr:uid="{F9277C5D-6F87-49A8-9A00-B5BA3B4C4DFB}"/>
    <cellStyle name="Normal 2 6 2 2" xfId="4698" xr:uid="{88C11528-7761-4AA1-BB78-FF2624A8A953}"/>
    <cellStyle name="Normal 2 6 2 3" xfId="4699" xr:uid="{89F0593A-6F28-4EFF-86C7-DA7D835D7663}"/>
    <cellStyle name="Normal 2 6 2 3 2" xfId="4700" xr:uid="{EA1A359B-F00F-4FE6-9FF8-CBDEC9F775C8}"/>
    <cellStyle name="Normal 2 6 2 3 2 2" xfId="7515" xr:uid="{F6D4F87D-EBCC-4355-AF8C-1A7674834106}"/>
    <cellStyle name="Normal 2 6 2 3 2 2 2" xfId="10273" xr:uid="{5C57D30E-E60F-4871-B644-74B4AAEBB291}"/>
    <cellStyle name="Normal 2 6 2 3 2 2 2 2" xfId="10274" xr:uid="{5853237F-DAAB-4A68-AA1C-13BC6DA7B756}"/>
    <cellStyle name="Normal 2 6 2 3 2 2 3" xfId="10275" xr:uid="{F0275FF5-5F28-4142-9574-D0FE57AFE34A}"/>
    <cellStyle name="Normal 2 6 2 3 2 2 4" xfId="10272" xr:uid="{57355E3F-C83B-4210-8A8A-F5F408DD3A72}"/>
    <cellStyle name="Normal 2 6 2 3 2 3" xfId="10276" xr:uid="{FCED2C2B-34C3-450A-A4D2-1D2C386B09E9}"/>
    <cellStyle name="Normal 2 6 2 3 2 3 2" xfId="10277" xr:uid="{9470D0B5-3320-4526-8A10-59ED1AFD73C3}"/>
    <cellStyle name="Normal 2 6 2 3 2 3 2 2" xfId="10278" xr:uid="{AEC6EE17-0CB2-48F7-8020-8987029592A0}"/>
    <cellStyle name="Normal 2 6 2 3 2 3 3" xfId="10279" xr:uid="{9CD5FBF2-A741-4979-8F61-B642A1670CA7}"/>
    <cellStyle name="Normal 2 6 2 3 2 4" xfId="10280" xr:uid="{FB53CAFC-EB2D-4EA3-B464-09A9052F8D60}"/>
    <cellStyle name="Normal 2 6 2 3 2 4 2" xfId="10281" xr:uid="{1CE084C9-5EDE-4928-8549-F3B2A31B3937}"/>
    <cellStyle name="Normal 2 6 2 3 2 5" xfId="10282" xr:uid="{781993CE-6C4F-439D-AB16-88440959B806}"/>
    <cellStyle name="Normal 2 6 2 3 2 6" xfId="10271" xr:uid="{31AC17D0-0BAB-469C-9B0B-196B528DB53E}"/>
    <cellStyle name="Normal 2 6 2 3 3" xfId="7514" xr:uid="{7892D0DC-0B9C-4BBF-9108-D8242A77E288}"/>
    <cellStyle name="Normal 2 6 2 3 3 2" xfId="10284" xr:uid="{D1BD226A-E1B5-4956-A91A-BAA1B279358A}"/>
    <cellStyle name="Normal 2 6 2 3 3 2 2" xfId="10285" xr:uid="{EBAF5B47-778A-4DE9-B735-DEDDF23791C4}"/>
    <cellStyle name="Normal 2 6 2 3 3 3" xfId="10286" xr:uid="{51D96DCF-F09C-41FF-BD3C-4A210B1E2814}"/>
    <cellStyle name="Normal 2 6 2 3 3 4" xfId="10283" xr:uid="{844A48F1-0EC6-4E70-8807-805845BF7BEF}"/>
    <cellStyle name="Normal 2 6 2 3 4" xfId="10287" xr:uid="{EBB0B4C7-3C6B-4815-AA2B-AC684DDA70BE}"/>
    <cellStyle name="Normal 2 6 2 3 4 2" xfId="10288" xr:uid="{DDD3C0DE-2E83-43A8-AC0C-7EADBF06F941}"/>
    <cellStyle name="Normal 2 6 2 3 4 2 2" xfId="10289" xr:uid="{DB4BEDEC-38A8-48CD-96AD-7ECD069187AA}"/>
    <cellStyle name="Normal 2 6 2 3 4 3" xfId="10290" xr:uid="{508FD758-C828-4536-A8C7-AEE3E1FF32CC}"/>
    <cellStyle name="Normal 2 6 2 3 5" xfId="10291" xr:uid="{AEE30C4B-60D2-4981-AF54-78902723C84D}"/>
    <cellStyle name="Normal 2 6 2 3 5 2" xfId="10292" xr:uid="{B798CD39-5A23-4527-932F-50322F701DED}"/>
    <cellStyle name="Normal 2 6 2 3 6" xfId="10293" xr:uid="{E973FA94-9035-433E-BDD4-7E4A8569D7C6}"/>
    <cellStyle name="Normal 2 6 2 3 7" xfId="10270" xr:uid="{30968948-75F8-4A6C-B45A-EFFF0035F484}"/>
    <cellStyle name="Normal 2 6 2 4" xfId="4701" xr:uid="{55B7BB29-329A-4764-875D-320F61A8577C}"/>
    <cellStyle name="Normal 2 6 2 4 2" xfId="4702" xr:uid="{A81F3D69-5D4D-40F4-8FE3-7CBC2B02E85C}"/>
    <cellStyle name="Normal 2 6 2 4 2 2" xfId="7517" xr:uid="{6BACB358-D67D-4FD9-9EC7-095FCF0E2F9F}"/>
    <cellStyle name="Normal 2 6 2 4 2 2 2" xfId="10297" xr:uid="{5056A0BA-BE89-460E-8EE8-BF921176BA93}"/>
    <cellStyle name="Normal 2 6 2 4 2 2 2 2" xfId="10298" xr:uid="{9C29B2F3-3B53-4791-A3A6-FBC109FA6C1B}"/>
    <cellStyle name="Normal 2 6 2 4 2 2 3" xfId="10299" xr:uid="{3C45D33C-4FF3-4C62-A6BF-C2A6017FF5DE}"/>
    <cellStyle name="Normal 2 6 2 4 2 2 4" xfId="10296" xr:uid="{EF1DED85-34D5-407E-873F-DB7CDE56603D}"/>
    <cellStyle name="Normal 2 6 2 4 2 3" xfId="10300" xr:uid="{E8009DF5-2B2A-4CB3-B13D-76BEB74F8A74}"/>
    <cellStyle name="Normal 2 6 2 4 2 3 2" xfId="10301" xr:uid="{B317AE9A-6E11-4A4F-A998-C8C8005731DF}"/>
    <cellStyle name="Normal 2 6 2 4 2 3 2 2" xfId="10302" xr:uid="{42324631-AFD8-4E6A-949D-02A5335817A4}"/>
    <cellStyle name="Normal 2 6 2 4 2 3 3" xfId="10303" xr:uid="{DEB87CD6-B593-4336-9341-FDE94ED44177}"/>
    <cellStyle name="Normal 2 6 2 4 2 4" xfId="10304" xr:uid="{CD10D783-A530-4BCB-898E-E9B6BC95B708}"/>
    <cellStyle name="Normal 2 6 2 4 2 4 2" xfId="10305" xr:uid="{94F7E9D9-795C-4386-B443-BB6EC6909895}"/>
    <cellStyle name="Normal 2 6 2 4 2 5" xfId="10306" xr:uid="{20038ED7-0990-45C1-AFB0-DD74FEC15415}"/>
    <cellStyle name="Normal 2 6 2 4 2 6" xfId="10295" xr:uid="{CCE5C70C-3699-44A6-BAC9-5E1F12ED212D}"/>
    <cellStyle name="Normal 2 6 2 4 3" xfId="7516" xr:uid="{90DA872F-7A36-471C-92A4-878E36F8A98F}"/>
    <cellStyle name="Normal 2 6 2 4 3 2" xfId="10308" xr:uid="{B3B2B757-85BC-4F26-A55C-C82A27AE1855}"/>
    <cellStyle name="Normal 2 6 2 4 3 2 2" xfId="10309" xr:uid="{06BBB314-816E-426E-A6D1-FB2DD8663CF6}"/>
    <cellStyle name="Normal 2 6 2 4 3 3" xfId="10310" xr:uid="{35B1F3CA-86F7-4E4C-B19B-B4EF21C81729}"/>
    <cellStyle name="Normal 2 6 2 4 3 4" xfId="10307" xr:uid="{C82718ED-260A-4C5E-A30C-2F9BAF23B212}"/>
    <cellStyle name="Normal 2 6 2 4 4" xfId="10311" xr:uid="{C17B04D1-6009-4A6E-BD4E-200BB3B8DB35}"/>
    <cellStyle name="Normal 2 6 2 4 4 2" xfId="10312" xr:uid="{B91074EA-945B-4C7E-812B-215C6295095C}"/>
    <cellStyle name="Normal 2 6 2 4 4 2 2" xfId="10313" xr:uid="{CD670088-9DDC-43DD-BA7B-2A8F5E0DC6FA}"/>
    <cellStyle name="Normal 2 6 2 4 4 3" xfId="10314" xr:uid="{15677AD8-B6C2-4030-A049-7F688F69FC38}"/>
    <cellStyle name="Normal 2 6 2 4 5" xfId="10315" xr:uid="{D72E8623-9650-48DD-973E-BA48243C8DFA}"/>
    <cellStyle name="Normal 2 6 2 4 5 2" xfId="10316" xr:uid="{9363A6D3-7DFD-449A-9B54-4D6C95CE9122}"/>
    <cellStyle name="Normal 2 6 2 4 6" xfId="10317" xr:uid="{B5B6C125-D0A5-4F46-831B-27D3C7538555}"/>
    <cellStyle name="Normal 2 6 2 4 7" xfId="10294" xr:uid="{B90DE7F3-E787-4955-B2E6-D3EABE192BC3}"/>
    <cellStyle name="Normal 2 6 2 5" xfId="4703" xr:uid="{7BA1A8CE-DDE6-4A17-BE68-DB68C83E9EEE}"/>
    <cellStyle name="Normal 2 6 2 5 2" xfId="7518" xr:uid="{FF25020F-E9AD-4624-8E33-C2DACCBBE878}"/>
    <cellStyle name="Normal 2 6 2 5 2 2" xfId="10320" xr:uid="{326D998F-D468-4ACA-BDAA-310507F8462F}"/>
    <cellStyle name="Normal 2 6 2 5 2 2 2" xfId="10321" xr:uid="{A36847D4-9E46-4786-A474-41706F87C9F7}"/>
    <cellStyle name="Normal 2 6 2 5 2 3" xfId="10322" xr:uid="{13B32825-3FEA-4450-A269-428CE62563FB}"/>
    <cellStyle name="Normal 2 6 2 5 2 4" xfId="10319" xr:uid="{04F6B22D-F534-4725-B212-0DEB295F329B}"/>
    <cellStyle name="Normal 2 6 2 5 3" xfId="10323" xr:uid="{18EFDD0D-5C18-4E06-ABD9-A19E6018F891}"/>
    <cellStyle name="Normal 2 6 2 5 3 2" xfId="10324" xr:uid="{715D7CCB-7B47-40F4-988F-CE6CEEA0FEB9}"/>
    <cellStyle name="Normal 2 6 2 5 3 2 2" xfId="10325" xr:uid="{6C4AD463-A883-4E1A-AFFD-118173ABC354}"/>
    <cellStyle name="Normal 2 6 2 5 3 3" xfId="10326" xr:uid="{FE3D3FEE-0585-4446-9AE9-E7866326F9CB}"/>
    <cellStyle name="Normal 2 6 2 5 4" xfId="10327" xr:uid="{DAF28968-3E2D-4FCF-AAF1-EF5061E8031B}"/>
    <cellStyle name="Normal 2 6 2 5 4 2" xfId="10328" xr:uid="{55CCDF40-B9C0-45D9-9A76-A8A7F375191E}"/>
    <cellStyle name="Normal 2 6 2 5 5" xfId="10329" xr:uid="{43D1CA81-E05D-4BBF-BBE6-987CE020784E}"/>
    <cellStyle name="Normal 2 6 2 5 6" xfId="10318" xr:uid="{31896D5D-FC95-40F6-ADAC-7DA7562B77E7}"/>
    <cellStyle name="Normal 2 6 2 6" xfId="7513" xr:uid="{80985A28-DCFE-46D6-A976-22E0DDE5B387}"/>
    <cellStyle name="Normal 2 6 2 6 2" xfId="10331" xr:uid="{5A0C9CAB-0F9D-43A7-8E2C-7B4C2B2913A9}"/>
    <cellStyle name="Normal 2 6 2 6 2 2" xfId="10332" xr:uid="{E457530B-596E-4F87-8BEF-65CF86D0D35B}"/>
    <cellStyle name="Normal 2 6 2 6 3" xfId="10333" xr:uid="{1E8C683F-0D54-415A-BF69-4CBDD7227739}"/>
    <cellStyle name="Normal 2 6 2 6 4" xfId="10330" xr:uid="{C24B23A4-0231-447F-ABB5-2D102DEFAFFA}"/>
    <cellStyle name="Normal 2 6 2 7" xfId="10334" xr:uid="{750932A2-DDD7-451B-ADCE-0734C6DBD302}"/>
    <cellStyle name="Normal 2 6 2 7 2" xfId="10335" xr:uid="{21B19209-70F5-4912-A81F-4AB7C75881EB}"/>
    <cellStyle name="Normal 2 6 2 7 2 2" xfId="10336" xr:uid="{70CA7C36-946C-47E8-B286-9501DE14F5B1}"/>
    <cellStyle name="Normal 2 6 2 7 3" xfId="10337" xr:uid="{45250904-25A2-422E-AFB0-BA2F0F5E08B1}"/>
    <cellStyle name="Normal 2 6 2 8" xfId="10338" xr:uid="{D5B209D3-70C3-4BA3-9343-E3768BF36A3A}"/>
    <cellStyle name="Normal 2 6 2 8 2" xfId="10339" xr:uid="{CB22FAD5-76C8-4B00-BD36-12D49834FE2D}"/>
    <cellStyle name="Normal 2 6 2 9" xfId="10340" xr:uid="{DB826609-51C3-4698-A0CF-CE38E70D2A43}"/>
    <cellStyle name="Normal 2 6 20" xfId="10341" xr:uid="{99DA1AC6-1E41-4D7A-A828-D12A358E2512}"/>
    <cellStyle name="Normal 2 6 20 2" xfId="10342" xr:uid="{47B82EE2-012D-4B7D-9E01-696605E9AD04}"/>
    <cellStyle name="Normal 2 6 20 2 2" xfId="10343" xr:uid="{F5F78D3D-CC9E-4D89-A5AC-2153F38E5CED}"/>
    <cellStyle name="Normal 2 6 20 2 2 2" xfId="10344" xr:uid="{3908053D-942F-4A36-BBC4-7689363E7252}"/>
    <cellStyle name="Normal 2 6 20 2 3" xfId="10345" xr:uid="{2C78EC13-476B-4454-961A-DA744D2AEDA6}"/>
    <cellStyle name="Normal 2 6 20 3" xfId="10346" xr:uid="{B3F30BBA-9E82-4A44-BAFE-08FDE4A1B1A1}"/>
    <cellStyle name="Normal 2 6 20 3 2" xfId="10347" xr:uid="{04333D17-9744-4130-A80F-8C8E1CAFDB65}"/>
    <cellStyle name="Normal 2 6 20 4" xfId="10348" xr:uid="{FD007727-76B8-40A4-986B-57A6ED06B890}"/>
    <cellStyle name="Normal 2 6 21" xfId="10349" xr:uid="{EC11D10B-FC4C-49EA-B0E8-BBF4AA6F5DF9}"/>
    <cellStyle name="Normal 2 6 21 2" xfId="10350" xr:uid="{1C17C4EF-55EE-4DFF-AF8A-698C64BD84A2}"/>
    <cellStyle name="Normal 2 6 22" xfId="1227" xr:uid="{F29AB7AE-A897-4203-B9E2-4E3ADF8214F4}"/>
    <cellStyle name="Normal 2 6 3" xfId="4704" xr:uid="{C0D67E07-7856-4EEE-A272-30CA49E57DCC}"/>
    <cellStyle name="Normal 2 6 3 2" xfId="4705" xr:uid="{38CE60C8-D4C6-40D7-9E50-824806F558A2}"/>
    <cellStyle name="Normal 2 6 3 3" xfId="4706" xr:uid="{0EA843A6-6CFC-4C53-90BE-F529B1D5B555}"/>
    <cellStyle name="Normal 2 6 3 3 2" xfId="7520" xr:uid="{C18B9E23-62C9-435B-95AC-2485A3E96210}"/>
    <cellStyle name="Normal 2 6 3 3 2 2" xfId="10353" xr:uid="{204BFEE1-783E-4478-A93F-16D906E37660}"/>
    <cellStyle name="Normal 2 6 3 3 2 2 2" xfId="10354" xr:uid="{CB303329-8CF7-4DF3-969B-FC26CE90520D}"/>
    <cellStyle name="Normal 2 6 3 3 2 3" xfId="10355" xr:uid="{92AD1677-E3FA-4A01-A573-F1C206351791}"/>
    <cellStyle name="Normal 2 6 3 3 2 4" xfId="10352" xr:uid="{BA5D7887-2035-40A1-A95D-3448A6597EF7}"/>
    <cellStyle name="Normal 2 6 3 3 3" xfId="10356" xr:uid="{D45E7667-153E-40D1-BB4D-EFA30020480B}"/>
    <cellStyle name="Normal 2 6 3 3 3 2" xfId="10357" xr:uid="{37D2452B-B84C-4875-A268-4E3E433E3D1F}"/>
    <cellStyle name="Normal 2 6 3 3 3 2 2" xfId="10358" xr:uid="{9664442A-761F-41F5-A880-1AB7DC1A7EA0}"/>
    <cellStyle name="Normal 2 6 3 3 3 3" xfId="10359" xr:uid="{D13B9666-C53B-4BE4-A2E9-BFA8559F5BDC}"/>
    <cellStyle name="Normal 2 6 3 3 4" xfId="10360" xr:uid="{F8BF0FDC-1893-4E3D-8444-0CCDDF782B49}"/>
    <cellStyle name="Normal 2 6 3 3 4 2" xfId="10361" xr:uid="{5275BEDC-4024-414E-8016-D7029CE39DFF}"/>
    <cellStyle name="Normal 2 6 3 3 5" xfId="10362" xr:uid="{8BAF3409-7046-4FC1-A81C-E11EDD490CF2}"/>
    <cellStyle name="Normal 2 6 3 3 6" xfId="10351" xr:uid="{2038758A-EBE8-4203-8FC7-15108508B4F2}"/>
    <cellStyle name="Normal 2 6 3 4" xfId="7519" xr:uid="{AB21D306-6984-43C8-8E4F-8172AABBBDB7}"/>
    <cellStyle name="Normal 2 6 3 4 2" xfId="10364" xr:uid="{4DD75CAD-6884-40A4-A66E-CF5D622DEE6A}"/>
    <cellStyle name="Normal 2 6 3 4 2 2" xfId="10365" xr:uid="{DEA604DB-E8B8-4A28-AD8E-26F7E31D1C5A}"/>
    <cellStyle name="Normal 2 6 3 4 3" xfId="10366" xr:uid="{EBC6329F-D686-4C09-B71A-F055985AC44B}"/>
    <cellStyle name="Normal 2 6 3 4 4" xfId="10363" xr:uid="{575A1424-A4C0-4A74-87FA-13552915B569}"/>
    <cellStyle name="Normal 2 6 3 5" xfId="10367" xr:uid="{AC176919-1343-475A-9FFD-3A0A04AC1BF9}"/>
    <cellStyle name="Normal 2 6 3 5 2" xfId="10368" xr:uid="{D876E830-1D0D-44F1-8D84-DC5EEAF1F1C3}"/>
    <cellStyle name="Normal 2 6 3 5 2 2" xfId="10369" xr:uid="{B2C0C2C1-7448-459E-A129-4CFFB53F8426}"/>
    <cellStyle name="Normal 2 6 3 5 3" xfId="10370" xr:uid="{83422A4B-7E7E-4B8C-8C7B-8DF0A1643B09}"/>
    <cellStyle name="Normal 2 6 3 6" xfId="10371" xr:uid="{C954066E-EA1F-4102-A2C0-9D84353F3C63}"/>
    <cellStyle name="Normal 2 6 3 6 2" xfId="10372" xr:uid="{F38036F1-ACD2-4100-8FCD-CB2DA4EBA995}"/>
    <cellStyle name="Normal 2 6 3 7" xfId="10373" xr:uid="{50BE4990-945B-4ABF-BC1B-C3B8995C6EC7}"/>
    <cellStyle name="Normal 2 6 4" xfId="4707" xr:uid="{7977D05B-F5F7-40F5-B73D-6E9D380C1221}"/>
    <cellStyle name="Normal 2 6 5" xfId="4708" xr:uid="{0BACC960-8482-4309-AB13-B99EAE466B9B}"/>
    <cellStyle name="Normal 2 6 6" xfId="4709" xr:uid="{6CE661CB-9BAA-4B65-97B0-38D5DC19C7C9}"/>
    <cellStyle name="Normal 2 6 7" xfId="4710" xr:uid="{677FCBD0-3061-49A9-B052-0E65D4472AAA}"/>
    <cellStyle name="Normal 2 6 8" xfId="4711" xr:uid="{0F53A12C-C36D-4D12-A582-86418232318A}"/>
    <cellStyle name="Normal 2 6 9" xfId="4712" xr:uid="{897C576B-6EFB-4A1B-A4DC-0507F482DDDD}"/>
    <cellStyle name="Normal 2 60" xfId="39519" xr:uid="{38059186-E879-4632-9FC6-D196A8699421}"/>
    <cellStyle name="Normal 2 61" xfId="39521" xr:uid="{6957B9E5-C76D-49CF-A832-4EB2144DEE7A}"/>
    <cellStyle name="Normal 2 62" xfId="39525" xr:uid="{9F0D96A1-04FB-404F-91B2-D0B839D8F8E5}"/>
    <cellStyle name="Normal 2 63" xfId="39526" xr:uid="{5E407716-F812-4D98-9386-7F7EC75777A7}"/>
    <cellStyle name="Normal 2 64" xfId="39527" xr:uid="{8D3066EE-80DE-4DA4-8104-73E65DDB019C}"/>
    <cellStyle name="Normal 2 65" xfId="39530" xr:uid="{336FF44D-0087-42B4-B084-96241E8C7520}"/>
    <cellStyle name="Normal 2 7" xfId="227" xr:uid="{00000000-0005-0000-0000-0000E5000000}"/>
    <cellStyle name="Normal 2 7 2" xfId="4713" xr:uid="{80287875-97A5-4E92-85FA-E43F09D7DAEB}"/>
    <cellStyle name="Normal 2 7 2 2" xfId="6846" xr:uid="{58AC0780-4B2A-4DEC-B80B-5F42EDD6D662}"/>
    <cellStyle name="Normal 2 7 3" xfId="1228" xr:uid="{D709C79C-3CB4-4525-A597-3DDEC58C1225}"/>
    <cellStyle name="Normal 2 8" xfId="1229" xr:uid="{5D81EE06-4560-416A-8296-4C7B714D3B52}"/>
    <cellStyle name="Normal 2 8 2" xfId="4714" xr:uid="{8A0407BA-F877-4E31-B3F2-10B9BC6704AF}"/>
    <cellStyle name="Normal 2 8 2 2" xfId="6847" xr:uid="{597D5638-95C2-4DE2-9527-408686A61D14}"/>
    <cellStyle name="Normal 2 8 3" xfId="4715" xr:uid="{9026F97C-26CA-48B0-A18A-F3AE4AC09738}"/>
    <cellStyle name="Normal 2 8 4" xfId="4716" xr:uid="{4859C68A-6048-49FF-933F-5417E833814F}"/>
    <cellStyle name="Normal 2 8 4 2" xfId="4717" xr:uid="{F866351F-B53E-4CEE-A11E-7F8DF0386E6E}"/>
    <cellStyle name="Normal 2 9" xfId="1230" xr:uid="{9F2F49A4-F4E6-4342-BE8D-91EC2BE8B1F3}"/>
    <cellStyle name="Normal 2 9 2" xfId="4718" xr:uid="{6C08F8AB-8474-4E5F-99C2-C234A3B6B993}"/>
    <cellStyle name="Normal 2 9 2 2" xfId="4719" xr:uid="{B5B58E64-EB78-4A18-9060-A1178902A72B}"/>
    <cellStyle name="Normal 2 9 2 3" xfId="4720" xr:uid="{8CDFBB14-30B7-48FB-BD41-D35C73FEDE0C}"/>
    <cellStyle name="Normal 2 9 2 3 2" xfId="7522" xr:uid="{598568E4-56E5-4DF9-9FBA-02028E0BFF0E}"/>
    <cellStyle name="Normal 2 9 2 3 2 2" xfId="10376" xr:uid="{59DE0791-AE04-4C5A-BD7E-73B856902768}"/>
    <cellStyle name="Normal 2 9 2 3 2 2 2" xfId="10377" xr:uid="{595141DC-593C-4432-80F5-4BD0510FF81B}"/>
    <cellStyle name="Normal 2 9 2 3 2 3" xfId="10378" xr:uid="{EA54FF7B-8959-4E53-BB14-EC6EE06185D0}"/>
    <cellStyle name="Normal 2 9 2 3 2 4" xfId="10375" xr:uid="{A4A54E2E-E5CA-488F-B31A-1F631B6869BD}"/>
    <cellStyle name="Normal 2 9 2 3 3" xfId="10379" xr:uid="{DB86AE3F-65F5-40D0-BEE0-45D5BAE752BF}"/>
    <cellStyle name="Normal 2 9 2 3 3 2" xfId="10380" xr:uid="{B59E3FAD-F7FA-46C0-8737-C5721C40D130}"/>
    <cellStyle name="Normal 2 9 2 3 3 2 2" xfId="10381" xr:uid="{3063D1AC-BFE0-49B9-9AD4-9AAF0FFE3C6A}"/>
    <cellStyle name="Normal 2 9 2 3 3 3" xfId="10382" xr:uid="{7192411D-04C7-4B7A-BCCC-ADC64B953EEE}"/>
    <cellStyle name="Normal 2 9 2 3 4" xfId="10383" xr:uid="{4F9CE0FF-9F9F-449C-8435-2FCC41F73946}"/>
    <cellStyle name="Normal 2 9 2 3 4 2" xfId="10384" xr:uid="{60D3F455-0E09-4D29-A595-11DEFA627FBB}"/>
    <cellStyle name="Normal 2 9 2 3 5" xfId="10385" xr:uid="{98C40B76-D164-4B96-86C4-B12E6BA9CB52}"/>
    <cellStyle name="Normal 2 9 2 3 6" xfId="10374" xr:uid="{CAFE4F5E-8468-4EEA-9CD7-03C1D57574FF}"/>
    <cellStyle name="Normal 2 9 2 4" xfId="7521" xr:uid="{7FEA2A19-69D7-41EF-AAE9-15B36EEDFD05}"/>
    <cellStyle name="Normal 2 9 2 4 2" xfId="10387" xr:uid="{A7264ED9-8F09-40D0-8E9E-36ECE38DBFE0}"/>
    <cellStyle name="Normal 2 9 2 4 2 2" xfId="10388" xr:uid="{CF0A1B20-3B20-4996-BC77-FC6CD600DEBF}"/>
    <cellStyle name="Normal 2 9 2 4 3" xfId="10389" xr:uid="{6BB2043D-2EEE-4E73-A2A5-489511D1B37F}"/>
    <cellStyle name="Normal 2 9 2 4 4" xfId="10386" xr:uid="{6D144BBE-2010-4EAA-9129-1BA1B4085EA7}"/>
    <cellStyle name="Normal 2 9 2 5" xfId="10390" xr:uid="{B171E803-ABFD-44B8-9993-89AD39C58F2F}"/>
    <cellStyle name="Normal 2 9 2 5 2" xfId="10391" xr:uid="{71AD3AF5-E09E-4F6C-A1FF-3DFA480B2BEA}"/>
    <cellStyle name="Normal 2 9 2 5 2 2" xfId="10392" xr:uid="{4518D63D-EEFB-4ECA-AA78-0F5BA157584F}"/>
    <cellStyle name="Normal 2 9 2 5 3" xfId="10393" xr:uid="{C7E4AA25-1808-4AB5-8688-BD1915B9FCA4}"/>
    <cellStyle name="Normal 2 9 2 6" xfId="10394" xr:uid="{D48B206B-159C-4E74-AD22-D05F872BA93B}"/>
    <cellStyle name="Normal 2 9 2 6 2" xfId="10395" xr:uid="{35DFED5E-BD07-4B04-A3AF-D230585E030B}"/>
    <cellStyle name="Normal 2 9 2 7" xfId="10396" xr:uid="{5FE1E6BD-7B9D-46C8-9A37-D3ED46B5D372}"/>
    <cellStyle name="Normal 2 9 3" xfId="4721" xr:uid="{33091A35-469C-4E5A-81B9-A4AE33EA3FC7}"/>
    <cellStyle name="Normal 2 9 3 2" xfId="4722" xr:uid="{8C49741E-8F6B-4019-94D7-61584647B4E2}"/>
    <cellStyle name="Normal 2 9 3 2 2" xfId="7524" xr:uid="{318FFC84-75E5-4722-8F72-3D532C4770AC}"/>
    <cellStyle name="Normal 2 9 3 2 2 2" xfId="10400" xr:uid="{B234F22D-88DD-4F6D-91E7-F071D80ED7C7}"/>
    <cellStyle name="Normal 2 9 3 2 2 2 2" xfId="10401" xr:uid="{8D867F3C-1BB0-42F4-B7BA-27C98304B00C}"/>
    <cellStyle name="Normal 2 9 3 2 2 3" xfId="10402" xr:uid="{6F6E16F3-24E5-42A6-94AC-F03E0FF83258}"/>
    <cellStyle name="Normal 2 9 3 2 2 4" xfId="10399" xr:uid="{2F2BDC15-172F-4AE9-AA56-A72AB0E6399B}"/>
    <cellStyle name="Normal 2 9 3 2 3" xfId="10403" xr:uid="{9A65B1CD-CB5F-490A-AFF4-9F00F98C1703}"/>
    <cellStyle name="Normal 2 9 3 2 3 2" xfId="10404" xr:uid="{F2F2B509-68C1-48CA-BB24-85C080EFA3C9}"/>
    <cellStyle name="Normal 2 9 3 2 3 2 2" xfId="10405" xr:uid="{09D67A81-0150-4823-8475-70C27BFC01CE}"/>
    <cellStyle name="Normal 2 9 3 2 3 3" xfId="10406" xr:uid="{DC1D593C-B817-41DD-B932-EDD110014A59}"/>
    <cellStyle name="Normal 2 9 3 2 4" xfId="10407" xr:uid="{675222E5-1326-479B-BDCA-68A11C1B6412}"/>
    <cellStyle name="Normal 2 9 3 2 4 2" xfId="10408" xr:uid="{E2D62A4C-3285-438B-AEB2-C36D72DA2939}"/>
    <cellStyle name="Normal 2 9 3 2 5" xfId="10409" xr:uid="{39CB28F4-A5E6-4A9E-93FB-429F982C76C5}"/>
    <cellStyle name="Normal 2 9 3 2 6" xfId="10398" xr:uid="{4BD63694-6FEE-469B-A51F-7A92D1AEB5BA}"/>
    <cellStyle name="Normal 2 9 3 3" xfId="7523" xr:uid="{40B6A595-6517-4FB4-A78F-F1291A93CC88}"/>
    <cellStyle name="Normal 2 9 3 3 2" xfId="10411" xr:uid="{99D7E208-919B-4886-A8C7-DEB6C19B1B84}"/>
    <cellStyle name="Normal 2 9 3 3 2 2" xfId="10412" xr:uid="{C2BAF68D-5D9A-463B-ABB8-AF0A68C31BE6}"/>
    <cellStyle name="Normal 2 9 3 3 3" xfId="10413" xr:uid="{0318BDFE-B9DA-4A43-908A-DD97C630252F}"/>
    <cellStyle name="Normal 2 9 3 3 4" xfId="10410" xr:uid="{49F1111D-EFBB-40F4-8313-5F6B7B89C595}"/>
    <cellStyle name="Normal 2 9 3 4" xfId="10414" xr:uid="{F25A943E-00B5-4EEF-8260-F8371F5B8CEF}"/>
    <cellStyle name="Normal 2 9 3 4 2" xfId="10415" xr:uid="{374FB468-2E53-491E-8C44-59F5D6825D25}"/>
    <cellStyle name="Normal 2 9 3 4 2 2" xfId="10416" xr:uid="{CB45D692-D907-49C8-9136-B50800CAD626}"/>
    <cellStyle name="Normal 2 9 3 4 3" xfId="10417" xr:uid="{A5A702AF-4C6C-425D-BC01-BA7138379246}"/>
    <cellStyle name="Normal 2 9 3 5" xfId="10418" xr:uid="{9D30DE3D-6DE3-4471-A78B-1AD3771D8BE6}"/>
    <cellStyle name="Normal 2 9 3 5 2" xfId="10419" xr:uid="{02D09AAD-A071-4FEC-BB16-CA3555850A84}"/>
    <cellStyle name="Normal 2 9 3 6" xfId="10420" xr:uid="{1C191450-59B1-4F68-A8A3-9DD853CAA499}"/>
    <cellStyle name="Normal 2 9 3 7" xfId="10397" xr:uid="{08C6AD95-1C46-408B-AE57-F3D8A30362DA}"/>
    <cellStyle name="Normal 2 9 4" xfId="4723" xr:uid="{F24D7E43-7849-455F-A1AB-7007B3C5C763}"/>
    <cellStyle name="Normal 2 9 4 2" xfId="7525" xr:uid="{1632A13E-B1E3-4599-B184-25AAFC981901}"/>
    <cellStyle name="Normal 2 9 4 2 2" xfId="10423" xr:uid="{9265E5BD-3526-443C-B175-0A87FB925881}"/>
    <cellStyle name="Normal 2 9 4 2 2 2" xfId="10424" xr:uid="{F31B56B1-2E2F-47B4-B6DE-61B3335F6B7E}"/>
    <cellStyle name="Normal 2 9 4 2 3" xfId="10425" xr:uid="{D3EAD0E2-F5AA-4FF7-BD77-BED4800D0A7A}"/>
    <cellStyle name="Normal 2 9 4 2 4" xfId="10422" xr:uid="{21DAB96A-23A7-4F2E-8EB0-572598C4D7E5}"/>
    <cellStyle name="Normal 2 9 4 3" xfId="10426" xr:uid="{F92DB10C-5622-4E5A-AA84-724B06F62503}"/>
    <cellStyle name="Normal 2 9 4 3 2" xfId="10427" xr:uid="{E38256C1-3057-4A12-9D0A-99FD9DEBD189}"/>
    <cellStyle name="Normal 2 9 4 3 2 2" xfId="10428" xr:uid="{F7616BF1-9A74-4C19-B4C7-06DADCC2A713}"/>
    <cellStyle name="Normal 2 9 4 3 3" xfId="10429" xr:uid="{E9E9A256-26C3-4D3A-B236-7A6071AB8772}"/>
    <cellStyle name="Normal 2 9 4 4" xfId="10430" xr:uid="{BE29A4E3-0672-4D15-ABE6-B17BDF3F3183}"/>
    <cellStyle name="Normal 2 9 4 4 2" xfId="10431" xr:uid="{E5C01A35-2AD4-412A-9B59-361E8F200BF8}"/>
    <cellStyle name="Normal 2 9 4 5" xfId="10432" xr:uid="{BED97C5C-568F-423E-A3D3-9A4F86C7E283}"/>
    <cellStyle name="Normal 2 9 4 6" xfId="10421" xr:uid="{6201374C-F246-42C9-883A-1C3B6771114F}"/>
    <cellStyle name="Normal 2 9 5" xfId="4724" xr:uid="{08E8F519-9AC9-4878-B267-BAD22B7D69D0}"/>
    <cellStyle name="Normal 2 9 5 2" xfId="7526" xr:uid="{C3137DD7-1158-4389-BE04-E3E7A84AC1B6}"/>
    <cellStyle name="Normal 2 9 5 2 2" xfId="10435" xr:uid="{E60ED1ED-135C-4E90-B5AE-7030DD7B6667}"/>
    <cellStyle name="Normal 2 9 5 2 2 2" xfId="10436" xr:uid="{1582A9F6-111A-404E-B8E9-AD7F421C384E}"/>
    <cellStyle name="Normal 2 9 5 2 3" xfId="10437" xr:uid="{BE1590A7-E8F6-400E-9EFA-BD8ECD7D947E}"/>
    <cellStyle name="Normal 2 9 5 2 4" xfId="10434" xr:uid="{A2E2A58D-45B0-41DE-9303-199D2C9879D3}"/>
    <cellStyle name="Normal 2 9 5 3" xfId="10438" xr:uid="{7674EB0E-9027-4F9E-981D-BCA798C46BB7}"/>
    <cellStyle name="Normal 2 9 5 3 2" xfId="10439" xr:uid="{E6D3407E-5B9B-4787-8F1E-19FCF5320DE8}"/>
    <cellStyle name="Normal 2 9 5 4" xfId="10440" xr:uid="{2EC2CBCA-1DE4-4BE9-B96E-82A8410DE387}"/>
    <cellStyle name="Normal 2 9 5 5" xfId="10433" xr:uid="{1FB437F4-0770-42A2-8050-3B12F5ADC5B6}"/>
    <cellStyle name="Normal 2 9 6" xfId="10441" xr:uid="{34221B17-E15E-4260-8BC2-B14FF5F81203}"/>
    <cellStyle name="Normal 2 9 6 2" xfId="10442" xr:uid="{859550DA-4670-4680-B38B-B11728BADB70}"/>
    <cellStyle name="Normal 2_ELC" xfId="10443" xr:uid="{164BDDC2-9F83-49C5-B2C3-D9AE62D764DB}"/>
    <cellStyle name="Normal 20" xfId="1231" xr:uid="{108144B1-5703-426F-899A-7AB45B196BF3}"/>
    <cellStyle name="Normal 20 2" xfId="4725" xr:uid="{6046CD24-290D-45EE-A46F-7DF07583288B}"/>
    <cellStyle name="Normal 20 2 2" xfId="10444" xr:uid="{13E7F3B9-B742-4AFC-B307-CC64E0EAC2CA}"/>
    <cellStyle name="Normal 20 3" xfId="4726" xr:uid="{4F37EFCF-28FE-4FE5-9DD5-E3C54961B519}"/>
    <cellStyle name="Normal 20 3 2" xfId="10445" xr:uid="{A87DA44B-E7B9-46B9-B395-5AFB2E5F6208}"/>
    <cellStyle name="Normal 20 4" xfId="4727" xr:uid="{D36AFE71-1E92-4338-A742-ED15781F219D}"/>
    <cellStyle name="Normal 20 5" xfId="6848" xr:uid="{1ECF2C57-751E-4770-8A97-A514E0799D01}"/>
    <cellStyle name="Normal 21" xfId="1917" xr:uid="{5F56EFF0-45E7-4E02-8CD8-6AADE4C813D9}"/>
    <cellStyle name="Normal 21 2" xfId="4729" xr:uid="{3B3328D8-BC5B-45D0-8060-313D64E480F0}"/>
    <cellStyle name="Normal 21 2 2" xfId="10447" xr:uid="{EEB560B2-498E-4330-8467-95ECC98F764E}"/>
    <cellStyle name="Normal 21 2 3" xfId="10446" xr:uid="{05B5B207-3687-4439-8283-DA5B5FBF2B40}"/>
    <cellStyle name="Normal 21 3" xfId="4730" xr:uid="{2E90C039-4EFF-40CF-8F56-0C666EF349B3}"/>
    <cellStyle name="Normal 21 4" xfId="4731" xr:uid="{461E6224-C8E5-4113-B531-2B9E063D9332}"/>
    <cellStyle name="Normal 21 4 2" xfId="10448" xr:uid="{3878604B-B74A-4671-B193-9FD69DDC85EF}"/>
    <cellStyle name="Normal 21 5" xfId="6849" xr:uid="{5D3CE73C-4367-441F-B3E1-44AEDDF077D1}"/>
    <cellStyle name="Normal 21 5 2" xfId="10450" xr:uid="{49F7C463-9AB7-4D5F-8DA0-739AF1EA6E69}"/>
    <cellStyle name="Normal 21 5 3" xfId="10449" xr:uid="{6570829A-E975-4299-9C60-3DD1B2031C5A}"/>
    <cellStyle name="Normal 21 6" xfId="4728" xr:uid="{EE8C0DC4-3DA3-4F3D-AE28-EBC83FAD8BAB}"/>
    <cellStyle name="Normal 21_Scen_XBase" xfId="4732" xr:uid="{3E249256-8F83-4C41-8A5B-6222702DCF29}"/>
    <cellStyle name="Normal 22" xfId="4733" xr:uid="{92BD14FE-1475-4DD8-B598-463FC964C538}"/>
    <cellStyle name="Normal 22 2" xfId="6850" xr:uid="{F7A55C33-F71B-4CFC-9BE4-239D0D2E4EE6}"/>
    <cellStyle name="Normal 22 2 2" xfId="10451" xr:uid="{EC6DB9AB-BC35-451F-AD45-8BBA2A607555}"/>
    <cellStyle name="Normal 23" xfId="4734" xr:uid="{4CE93D06-A806-46F5-803E-C41C88560B60}"/>
    <cellStyle name="Normal 23 2" xfId="4735" xr:uid="{F490CFDF-B71B-44AE-88D4-11A65B6D4942}"/>
    <cellStyle name="Normal 23 3" xfId="4736" xr:uid="{89CA451C-CE76-44D4-AFE9-423E26DB3C7A}"/>
    <cellStyle name="Normal 23 4" xfId="6851" xr:uid="{46E5FBA7-3DA4-47D6-9BB5-99CBC385D4F5}"/>
    <cellStyle name="Normal 24" xfId="4737" xr:uid="{D2B696F6-44AD-4A5D-B1E5-F297591E3B4C}"/>
    <cellStyle name="Normal 24 10" xfId="4738" xr:uid="{D8BAAE1F-66D3-43D5-B756-54BB030706A8}"/>
    <cellStyle name="Normal 24 10 2" xfId="10453" xr:uid="{15B15554-144C-464A-9D42-BF36EB9797A7}"/>
    <cellStyle name="Normal 24 11" xfId="4739" xr:uid="{3A0C6C98-1537-4837-899B-D933715552F1}"/>
    <cellStyle name="Normal 24 11 2" xfId="10454" xr:uid="{05794185-DAEF-422B-837E-07416BB968E4}"/>
    <cellStyle name="Normal 24 12" xfId="4740" xr:uid="{E56694AC-3C12-4B6C-9549-6D9355059C98}"/>
    <cellStyle name="Normal 24 12 2" xfId="10455" xr:uid="{F28BCE93-48E7-465E-AEF5-7D0E55E1BB6E}"/>
    <cellStyle name="Normal 24 13" xfId="4741" xr:uid="{726DFC78-44DD-4244-9E1A-C86040043B9E}"/>
    <cellStyle name="Normal 24 13 2" xfId="10456" xr:uid="{E069A19B-43A8-4B26-A7B9-DFC7225D20C7}"/>
    <cellStyle name="Normal 24 14" xfId="4742" xr:uid="{65A41216-08EC-4662-872D-4FFA3982121A}"/>
    <cellStyle name="Normal 24 14 2" xfId="10457" xr:uid="{1886FA43-DB7E-4C46-B5C0-7922A1F6409B}"/>
    <cellStyle name="Normal 24 15" xfId="4743" xr:uid="{7CF0C56A-DAEF-404F-8B31-2FF7DF59B3E5}"/>
    <cellStyle name="Normal 24 15 2" xfId="10458" xr:uid="{98598CAD-B5DC-4DE4-A770-6D1962CE44A0}"/>
    <cellStyle name="Normal 24 16" xfId="4744" xr:uid="{09B160EE-B6B8-48F0-B6A8-78A8E124860D}"/>
    <cellStyle name="Normal 24 16 2" xfId="10459" xr:uid="{F729AC46-5D61-4C57-A657-172ED9A7CFE2}"/>
    <cellStyle name="Normal 24 17" xfId="4745" xr:uid="{87F69218-5370-4C39-9A0A-A57244B46E1E}"/>
    <cellStyle name="Normal 24 17 2" xfId="10460" xr:uid="{7F2A2993-91B0-45EE-AEBF-4017F84AEC0F}"/>
    <cellStyle name="Normal 24 18" xfId="4746" xr:uid="{F9529CE7-4785-44E2-8F40-9A930D435AE8}"/>
    <cellStyle name="Normal 24 18 2" xfId="10461" xr:uid="{FAB42961-BC29-434F-928B-110A01BEDDD5}"/>
    <cellStyle name="Normal 24 19" xfId="4747" xr:uid="{F85C468D-18B2-425A-8E95-1910A3906C0B}"/>
    <cellStyle name="Normal 24 19 2" xfId="10462" xr:uid="{D5D93262-C5E5-4318-B138-339FED7B9054}"/>
    <cellStyle name="Normal 24 2" xfId="4748" xr:uid="{F70FA71E-3BA7-4B57-8233-4907087FE570}"/>
    <cellStyle name="Normal 24 2 2" xfId="10463" xr:uid="{08DCCB11-EACC-496C-AE9C-A08A2FCAE7D3}"/>
    <cellStyle name="Normal 24 20" xfId="4749" xr:uid="{133A803B-D4D3-4373-BDFF-99846C2D224B}"/>
    <cellStyle name="Normal 24 20 2" xfId="10464" xr:uid="{86C434FB-C78A-4229-B8A0-FE8716EEC623}"/>
    <cellStyle name="Normal 24 21" xfId="6852" xr:uid="{F94E1D9A-1D19-4444-B447-EA0D0CCAA30B}"/>
    <cellStyle name="Normal 24 21 2" xfId="10465" xr:uid="{6DA1FBB1-12E7-4ECF-A997-5D916EAF90FD}"/>
    <cellStyle name="Normal 24 22" xfId="10466" xr:uid="{B5B0584A-DE55-400E-8B26-55C45B102F0F}"/>
    <cellStyle name="Normal 24 23" xfId="10452" xr:uid="{5EE7AE4A-C512-4694-B855-948654431EF0}"/>
    <cellStyle name="Normal 24 3" xfId="4750" xr:uid="{A25DA006-FE90-4A15-9861-37C7B0A94AE9}"/>
    <cellStyle name="Normal 24 3 2" xfId="10467" xr:uid="{7007168D-321A-4F5E-BAC1-15D6C0F0D44B}"/>
    <cellStyle name="Normal 24 4" xfId="4751" xr:uid="{B42F5802-03F8-4542-A1EA-90A19DEE6920}"/>
    <cellStyle name="Normal 24 4 2" xfId="10468" xr:uid="{825778A8-8BE5-4ACA-9A01-812475812C51}"/>
    <cellStyle name="Normal 24 5" xfId="4752" xr:uid="{6F47EFFC-DF4B-4A2B-97CF-02E351963F5F}"/>
    <cellStyle name="Normal 24 5 2" xfId="10469" xr:uid="{314E022D-A20A-46FA-A12D-B3638FBE746D}"/>
    <cellStyle name="Normal 24 6" xfId="4753" xr:uid="{5E4E8F08-D9A9-4496-BA45-1E5E895C05CC}"/>
    <cellStyle name="Normal 24 6 2" xfId="10470" xr:uid="{7971931B-D130-43B0-B92F-035E28797271}"/>
    <cellStyle name="Normal 24 7" xfId="4754" xr:uid="{ADACAD65-0BF1-41EC-83A2-52BED3FFC4BD}"/>
    <cellStyle name="Normal 24 7 2" xfId="10471" xr:uid="{4CAD0868-0241-4E24-8875-EE334D404600}"/>
    <cellStyle name="Normal 24 8" xfId="4755" xr:uid="{CBE6986F-BBAA-445F-BAB0-C4DCDF87BC86}"/>
    <cellStyle name="Normal 24 8 2" xfId="10472" xr:uid="{5A016897-34E7-409E-9C3E-A175B6DDD0ED}"/>
    <cellStyle name="Normal 24 9" xfId="4756" xr:uid="{4362EAFE-4D65-488B-BFDD-450E97779869}"/>
    <cellStyle name="Normal 24 9 2" xfId="10473" xr:uid="{58ABEFA5-F756-4B1E-B70C-338DC5491C98}"/>
    <cellStyle name="Normal 25" xfId="4757" xr:uid="{874032F3-8796-4BB0-9D57-B6AD0D341C8E}"/>
    <cellStyle name="Normal 25 2" xfId="6853" xr:uid="{D1AA1667-0F31-4342-BB0D-2C2F971149D4}"/>
    <cellStyle name="Normal 25 2 2" xfId="10475" xr:uid="{57CDBAC4-F31F-4A33-BD11-C0100B001D55}"/>
    <cellStyle name="Normal 25 3" xfId="10476" xr:uid="{24EAAD13-C8D8-4D30-8EF9-335A53052ECE}"/>
    <cellStyle name="Normal 25 4" xfId="10474" xr:uid="{1642556A-B74D-4E5D-BA63-B5FB81769776}"/>
    <cellStyle name="Normal 26" xfId="1232" xr:uid="{12828EA6-0FF6-4006-841F-33FC0E19206C}"/>
    <cellStyle name="Normal 26 2" xfId="4758" xr:uid="{B6B1BCC2-A6A5-4AFA-B4FA-FBFDCA3B78C7}"/>
    <cellStyle name="Normal 26 3" xfId="4759" xr:uid="{F1E735B5-0BDA-4CAD-A451-BC8952D849FA}"/>
    <cellStyle name="Normal 26 3 2" xfId="10477" xr:uid="{D42EAEA5-1573-4644-B7B5-B43ED9DB7283}"/>
    <cellStyle name="Normal 26 4" xfId="6854" xr:uid="{5ECD288D-0FB8-4421-8424-7F8C280A7B34}"/>
    <cellStyle name="Normal 27" xfId="4760" xr:uid="{6E9C39B4-DE2C-4B21-B2C6-5478921088E6}"/>
    <cellStyle name="Normal 27 2" xfId="4761" xr:uid="{174058B9-A8CC-4FEA-A2E1-72681C349ED2}"/>
    <cellStyle name="Normal 27 3" xfId="6855" xr:uid="{99D0C939-5412-4EF9-B22D-1538DE9015FA}"/>
    <cellStyle name="Normal 28" xfId="4762" xr:uid="{279B860C-95D4-4F41-9162-8265589D27B3}"/>
    <cellStyle name="Normal 28 2" xfId="6856" xr:uid="{BA51526E-2ABD-4CD3-B2B5-F1DD828FB7B8}"/>
    <cellStyle name="Normal 29" xfId="370" xr:uid="{0BC83D80-9D3D-4572-B400-9F2CE80E0F63}"/>
    <cellStyle name="Normal 29 2" xfId="4763" xr:uid="{C16D0F0B-C602-4CBE-A43D-61D19987E3C2}"/>
    <cellStyle name="Normal 3" xfId="228" xr:uid="{00000000-0005-0000-0000-0000E6000000}"/>
    <cellStyle name="Normal 3 10" xfId="1233" xr:uid="{3DF85198-974F-43DC-BA93-D16BB3867741}"/>
    <cellStyle name="Normal 3 11" xfId="1234" xr:uid="{0D9D4F05-8489-4F67-A055-002A025A6F89}"/>
    <cellStyle name="Normal 3 12" xfId="1235" xr:uid="{9B0B1775-C047-4931-B304-0D7631187026}"/>
    <cellStyle name="Normal 3 13" xfId="4764" xr:uid="{2E0A6976-8EC3-41E8-A8D3-86CB7A15A4C0}"/>
    <cellStyle name="Normal 3 14" xfId="4765" xr:uid="{05909C9C-741D-4C50-8AA9-5B1E532D0AC5}"/>
    <cellStyle name="Normal 3 15" xfId="4766" xr:uid="{7327044B-E2E1-42AB-86E8-26A29060DD7B}"/>
    <cellStyle name="Normal 3 16" xfId="4767" xr:uid="{E2F86DBF-D5A8-4A9E-A59D-BD6F5145D342}"/>
    <cellStyle name="Normal 3 17" xfId="4768" xr:uid="{22CEC885-41AE-4924-87DE-B87EC24E5617}"/>
    <cellStyle name="Normal 3 18" xfId="4769" xr:uid="{AFFE2374-F0CD-4082-A9B7-BA8EF9674403}"/>
    <cellStyle name="Normal 3 19" xfId="4770" xr:uid="{633081DD-F8B9-402B-ABEC-F3C406BC5426}"/>
    <cellStyle name="Normal 3 2" xfId="229" xr:uid="{00000000-0005-0000-0000-0000E7000000}"/>
    <cellStyle name="Normal 3 2 10" xfId="4772" xr:uid="{9F0CE931-C7E5-41E4-9D37-35FECBF2095E}"/>
    <cellStyle name="Normal 3 2 11" xfId="4773" xr:uid="{4D9DD535-CE9D-4BBB-BEBA-BB92BD36CFC6}"/>
    <cellStyle name="Normal 3 2 11 2" xfId="4774" xr:uid="{5E452AE7-A3CC-4DDC-9829-49145806FA88}"/>
    <cellStyle name="Normal 3 2 11 2 2" xfId="7529" xr:uid="{357E96C0-AA26-4D69-B0A3-92B1C4CE444B}"/>
    <cellStyle name="Normal 3 2 11 2 2 2" xfId="10481" xr:uid="{BFF3B6CD-D6B4-4F39-9226-27F6E86B3453}"/>
    <cellStyle name="Normal 3 2 11 2 2 2 2" xfId="10482" xr:uid="{7ABDA25D-7D77-4139-9B95-FDF45A74719B}"/>
    <cellStyle name="Normal 3 2 11 2 2 3" xfId="10483" xr:uid="{672628BD-7517-4C99-A283-EEE72764FC57}"/>
    <cellStyle name="Normal 3 2 11 2 2 4" xfId="10480" xr:uid="{EA87C52A-DE1C-4C10-9992-3FE1CAD0D2D0}"/>
    <cellStyle name="Normal 3 2 11 2 3" xfId="10484" xr:uid="{6259BBEE-6991-4E02-A95D-F5578D26AED9}"/>
    <cellStyle name="Normal 3 2 11 2 3 2" xfId="10485" xr:uid="{FDC89425-8D8F-46AF-912B-2A9741B76D8A}"/>
    <cellStyle name="Normal 3 2 11 2 3 2 2" xfId="10486" xr:uid="{894093C1-BBB9-4DCE-B949-4E870427ED91}"/>
    <cellStyle name="Normal 3 2 11 2 3 3" xfId="10487" xr:uid="{1635B569-ACBB-418C-9534-7A593FF61EB3}"/>
    <cellStyle name="Normal 3 2 11 2 4" xfId="10488" xr:uid="{5F8615FE-818D-4898-B64E-D2F7CB49B729}"/>
    <cellStyle name="Normal 3 2 11 2 4 2" xfId="10489" xr:uid="{2E0DDF24-8DB2-4186-8075-F8938E190BDD}"/>
    <cellStyle name="Normal 3 2 11 2 5" xfId="10490" xr:uid="{68127329-704D-4557-9F46-D1691482EB4E}"/>
    <cellStyle name="Normal 3 2 11 2 6" xfId="10479" xr:uid="{85CEFA3D-0FC1-460E-BAFA-379256F60546}"/>
    <cellStyle name="Normal 3 2 11 3" xfId="7528" xr:uid="{584D4141-0401-43EB-B850-0684DBBE0F5A}"/>
    <cellStyle name="Normal 3 2 11 3 2" xfId="10492" xr:uid="{D029AD42-0A37-4029-B802-D19BE51FA6A0}"/>
    <cellStyle name="Normal 3 2 11 3 2 2" xfId="10493" xr:uid="{1F04EB62-AC7E-48E5-8A4B-0A1342323A18}"/>
    <cellStyle name="Normal 3 2 11 3 3" xfId="10494" xr:uid="{3637EBB5-65CE-4BEF-99A6-BE2456AD52BF}"/>
    <cellStyle name="Normal 3 2 11 3 4" xfId="10491" xr:uid="{A82307D0-C609-4891-BD42-51068CE37EEF}"/>
    <cellStyle name="Normal 3 2 11 4" xfId="10495" xr:uid="{140FBAD3-694A-4D5B-A5DD-42169EC4A0A3}"/>
    <cellStyle name="Normal 3 2 11 4 2" xfId="10496" xr:uid="{D4606132-7CBD-4102-B7CB-90A130E623AE}"/>
    <cellStyle name="Normal 3 2 11 4 2 2" xfId="10497" xr:uid="{2B088A07-7266-4C04-B028-0CE6BD51E4B5}"/>
    <cellStyle name="Normal 3 2 11 4 3" xfId="10498" xr:uid="{FC33B3A6-EE62-4EAF-94D2-7F704FE2F833}"/>
    <cellStyle name="Normal 3 2 11 5" xfId="10499" xr:uid="{4865FA68-9BD5-4F75-99F9-C655C679596B}"/>
    <cellStyle name="Normal 3 2 11 5 2" xfId="10500" xr:uid="{1EFCAAE7-E5EE-4E49-B740-4DBA4C2AD0B1}"/>
    <cellStyle name="Normal 3 2 11 6" xfId="10501" xr:uid="{A9143643-050A-4B8F-8A64-96DA62C1CD97}"/>
    <cellStyle name="Normal 3 2 11 7" xfId="10478" xr:uid="{4CB08490-91AF-47E2-BA5A-9C9479A06156}"/>
    <cellStyle name="Normal 3 2 12" xfId="4775" xr:uid="{C6799B77-6B35-4B94-BFE0-AC8A995D6DDC}"/>
    <cellStyle name="Normal 3 2 12 2" xfId="10502" xr:uid="{76F6F34C-8AF8-41E6-9D7C-C61EA0E6F3D9}"/>
    <cellStyle name="Normal 3 2 13" xfId="6857" xr:uid="{5F1E9AAB-9ABD-416B-A593-7453554329DD}"/>
    <cellStyle name="Normal 3 2 13 2" xfId="10503" xr:uid="{4ECD76F4-FD0C-49F7-845B-5539EDC36716}"/>
    <cellStyle name="Normal 3 2 14" xfId="7527" xr:uid="{E3390F00-41B2-47EE-893F-849D68090068}"/>
    <cellStyle name="Normal 3 2 15" xfId="4771" xr:uid="{E7C7A287-E578-45CC-8DB6-08D7D1F551D6}"/>
    <cellStyle name="Normal 3 2 16" xfId="20979" xr:uid="{32563110-0792-47B4-88F0-8E247AC54151}"/>
    <cellStyle name="Normal 3 2 2" xfId="230" xr:uid="{00000000-0005-0000-0000-0000E8000000}"/>
    <cellStyle name="Normal 3 2 2 2" xfId="4777" xr:uid="{33CA3FB6-0EF2-4661-BF3F-DE1D9F38EE4F}"/>
    <cellStyle name="Normal 3 2 2 2 2" xfId="10505" xr:uid="{6B8D80F6-0937-4B5E-B835-C3DFFD4EDA1A}"/>
    <cellStyle name="Normal 3 2 2 2 3" xfId="10504" xr:uid="{74978DE6-37CB-403C-A7AE-DEFC0920D7F9}"/>
    <cellStyle name="Normal 3 2 2 3" xfId="4778" xr:uid="{76AC8418-1E10-486B-8E81-6C114A76B310}"/>
    <cellStyle name="Normal 3 2 2 4" xfId="4779" xr:uid="{D5A5C575-390A-4847-B719-D9D8CE9D3D88}"/>
    <cellStyle name="Normal 3 2 2 4 2" xfId="4780" xr:uid="{BD434473-9722-4CC3-A26D-54F98C39C601}"/>
    <cellStyle name="Normal 3 2 2 4 2 2" xfId="7531" xr:uid="{57A6168D-C257-4C3E-9B84-FA16FBBE653E}"/>
    <cellStyle name="Normal 3 2 2 4 2 2 2" xfId="10509" xr:uid="{75D611EC-5BC0-47D1-AB0C-5CCDB05639A8}"/>
    <cellStyle name="Normal 3 2 2 4 2 2 2 2" xfId="10510" xr:uid="{DC0F5D2B-9D62-4CE9-A21C-DF0AD38B3E26}"/>
    <cellStyle name="Normal 3 2 2 4 2 2 3" xfId="10511" xr:uid="{96F75A52-7AB6-4746-B4E1-0B0E562BC61B}"/>
    <cellStyle name="Normal 3 2 2 4 2 2 4" xfId="10508" xr:uid="{D8EF83E4-2E7B-47D4-A804-83F4376D181D}"/>
    <cellStyle name="Normal 3 2 2 4 2 3" xfId="10512" xr:uid="{C1F002BE-25C9-45C2-8C53-74D5630AA5B4}"/>
    <cellStyle name="Normal 3 2 2 4 2 3 2" xfId="10513" xr:uid="{BA51FD3C-6E21-44A2-83CE-A21665B13FA1}"/>
    <cellStyle name="Normal 3 2 2 4 2 3 2 2" xfId="10514" xr:uid="{A9571C51-5B62-4289-9A8B-FAF88AAFCB01}"/>
    <cellStyle name="Normal 3 2 2 4 2 3 3" xfId="10515" xr:uid="{1060BA98-B7F0-4231-BCAC-C9EE05DAAF2C}"/>
    <cellStyle name="Normal 3 2 2 4 2 4" xfId="10516" xr:uid="{3492D7A6-8BBE-4860-8174-E18E0F96E278}"/>
    <cellStyle name="Normal 3 2 2 4 2 4 2" xfId="10517" xr:uid="{065C255C-6C72-4FA4-A4F2-D808EA9EAF8C}"/>
    <cellStyle name="Normal 3 2 2 4 2 5" xfId="10518" xr:uid="{C529BC9B-9840-4497-9C2F-108EBAD902CF}"/>
    <cellStyle name="Normal 3 2 2 4 2 6" xfId="10507" xr:uid="{2D7DE2EF-C129-4DC2-B90F-065EED345BC7}"/>
    <cellStyle name="Normal 3 2 2 4 3" xfId="7530" xr:uid="{002726EB-CDA9-4C3C-9642-E1C7EA7CA41A}"/>
    <cellStyle name="Normal 3 2 2 4 3 2" xfId="10520" xr:uid="{76B001F8-25ED-4363-B9A0-BD2C048E489B}"/>
    <cellStyle name="Normal 3 2 2 4 3 2 2" xfId="10521" xr:uid="{0C6FFC3F-C6A6-41C7-B945-1C7BACCA0477}"/>
    <cellStyle name="Normal 3 2 2 4 3 3" xfId="10522" xr:uid="{8949339A-4D87-4983-A30C-554A6E993981}"/>
    <cellStyle name="Normal 3 2 2 4 3 4" xfId="10519" xr:uid="{FDDE5FF7-29E4-45A5-973F-74D0A8D35DBB}"/>
    <cellStyle name="Normal 3 2 2 4 4" xfId="10523" xr:uid="{934DFC51-3E8C-4448-A252-34E016050784}"/>
    <cellStyle name="Normal 3 2 2 4 4 2" xfId="10524" xr:uid="{227D4599-E9F5-4094-BCF0-5EA9BAFA02AE}"/>
    <cellStyle name="Normal 3 2 2 4 4 2 2" xfId="10525" xr:uid="{85C5BDD8-6775-47AB-B7DB-5E7529CA05BB}"/>
    <cellStyle name="Normal 3 2 2 4 4 3" xfId="10526" xr:uid="{265D7733-539C-4B1B-BE2B-BA45B4856FD0}"/>
    <cellStyle name="Normal 3 2 2 4 5" xfId="10527" xr:uid="{7EC9E94C-01F3-4D04-8107-DA34D4F1E157}"/>
    <cellStyle name="Normal 3 2 2 4 5 2" xfId="10528" xr:uid="{63957C27-3C98-4D90-9627-B35719DE85D4}"/>
    <cellStyle name="Normal 3 2 2 4 6" xfId="10529" xr:uid="{E29CB24F-6FB7-432E-9EDB-CF111B0B73B1}"/>
    <cellStyle name="Normal 3 2 2 4 7" xfId="10506" xr:uid="{6F4298DC-B4D1-44DA-B30D-EB6245D12686}"/>
    <cellStyle name="Normal 3 2 2 5" xfId="6858" xr:uid="{BFFCF31B-C3EB-432F-B82C-8013E0335A35}"/>
    <cellStyle name="Normal 3 2 3" xfId="1236" xr:uid="{96343D24-114B-4610-A61A-7F0D6FCD9AA4}"/>
    <cellStyle name="Normal 3 2 3 2" xfId="4781" xr:uid="{65A0398D-0F2C-4CC8-9B96-168A842D2562}"/>
    <cellStyle name="Normal 3 2 3 3" xfId="4782" xr:uid="{3FB02763-4567-4673-931D-7E661C54EB84}"/>
    <cellStyle name="Normal 3 2 3 3 2" xfId="7532" xr:uid="{C540197E-6EAA-4003-9AD6-704EE076BCA6}"/>
    <cellStyle name="Normal 3 2 3 3 2 2" xfId="10532" xr:uid="{27D8657F-5602-43F8-BB8B-5120F70DCF01}"/>
    <cellStyle name="Normal 3 2 3 3 2 2 2" xfId="10533" xr:uid="{9B7F3F09-8AE5-4A7F-85D9-5FE89AC17A74}"/>
    <cellStyle name="Normal 3 2 3 3 2 3" xfId="10534" xr:uid="{A1D6A2F6-DD30-4FF7-BB7C-0554B42F6420}"/>
    <cellStyle name="Normal 3 2 3 3 2 4" xfId="10531" xr:uid="{BA8B8D7D-0DA3-493C-97CF-C95828FA7717}"/>
    <cellStyle name="Normal 3 2 3 3 3" xfId="10535" xr:uid="{B4A292A4-26AE-42AB-A084-449973A5D7EB}"/>
    <cellStyle name="Normal 3 2 3 3 3 2" xfId="10536" xr:uid="{FC2913CD-DE51-4D39-A3C9-FD24BE0D249F}"/>
    <cellStyle name="Normal 3 2 3 3 3 2 2" xfId="10537" xr:uid="{013B6C79-B9AD-42BC-B976-F9E09EE7FF7C}"/>
    <cellStyle name="Normal 3 2 3 3 3 3" xfId="10538" xr:uid="{086B4852-CC8A-476D-A16C-F8180B0B5801}"/>
    <cellStyle name="Normal 3 2 3 3 4" xfId="10539" xr:uid="{C8F0CD6A-5AE0-411A-9229-DBFA2F922055}"/>
    <cellStyle name="Normal 3 2 3 3 4 2" xfId="10540" xr:uid="{03E51F10-9FDC-4BCD-B1FD-B9CB7464BA92}"/>
    <cellStyle name="Normal 3 2 3 3 5" xfId="10541" xr:uid="{D34173C3-0E4F-4F1E-81E4-A727833CF6C4}"/>
    <cellStyle name="Normal 3 2 3 3 6" xfId="10530" xr:uid="{DC8128B9-8646-401E-AB6E-DFC1D14C0813}"/>
    <cellStyle name="Normal 3 2 3 4" xfId="4783" xr:uid="{7EFE7955-54AD-4CA7-8556-FDB76455C33F}"/>
    <cellStyle name="Normal 3 2 3 4 2" xfId="7533" xr:uid="{C286991D-A06B-4746-98E0-D1280432607F}"/>
    <cellStyle name="Normal 3 2 3 4 2 2" xfId="10544" xr:uid="{32BBDD37-B47D-482D-B40A-E1C24F2D198A}"/>
    <cellStyle name="Normal 3 2 3 4 2 2 2" xfId="10545" xr:uid="{C2026D61-ED45-4425-80C6-9F27E0163298}"/>
    <cellStyle name="Normal 3 2 3 4 2 3" xfId="10546" xr:uid="{6EAD80E7-3AD8-45E1-889B-545DD344C5E6}"/>
    <cellStyle name="Normal 3 2 3 4 2 4" xfId="10543" xr:uid="{D25CE42B-DB44-40A1-B718-F771E3772A4F}"/>
    <cellStyle name="Normal 3 2 3 4 3" xfId="10547" xr:uid="{04A3DC3E-BAC4-47AF-AFC6-7F738CF07425}"/>
    <cellStyle name="Normal 3 2 3 4 3 2" xfId="10548" xr:uid="{AE0BDE24-1642-4C48-B9AD-71D65468676D}"/>
    <cellStyle name="Normal 3 2 3 4 4" xfId="10549" xr:uid="{77736461-84A1-4D42-913A-7CF287CEC8F6}"/>
    <cellStyle name="Normal 3 2 3 4 5" xfId="10542" xr:uid="{3B335CD7-6B07-4B4D-8E76-7F2FDCAC1FC4}"/>
    <cellStyle name="Normal 3 2 3 5" xfId="6859" xr:uid="{0D3CBC4D-2F55-46A3-86B8-61D2D2E097D0}"/>
    <cellStyle name="Normal 3 2 3 5 2" xfId="10551" xr:uid="{E82A20A1-05C9-411F-B77B-E6770A5FB0BA}"/>
    <cellStyle name="Normal 3 2 3 5 3" xfId="10550" xr:uid="{5136CA62-34A1-4861-A3F7-26C8F001F14E}"/>
    <cellStyle name="Normal 3 2 4" xfId="1237" xr:uid="{C9A5F845-D046-439C-AB9B-0F034E2AE787}"/>
    <cellStyle name="Normal 3 2 4 2" xfId="4784" xr:uid="{9857DA64-F742-49A8-85D3-C9B6539FCDAF}"/>
    <cellStyle name="Normal 3 2 4 3" xfId="4785" xr:uid="{13DE54F0-50FE-4CBC-A266-70B8F284683A}"/>
    <cellStyle name="Normal 3 2 4 3 2" xfId="10552" xr:uid="{08C9A44F-F061-444A-8582-75D318B74189}"/>
    <cellStyle name="Normal 3 2 5" xfId="1238" xr:uid="{3AA82628-1BEA-4070-B870-8E5DED4AA4E9}"/>
    <cellStyle name="Normal 3 2 5 2" xfId="6860" xr:uid="{31291FE9-7FEB-4187-99BB-97819C8E7278}"/>
    <cellStyle name="Normal 3 2 6" xfId="1239" xr:uid="{C1B8E55F-B544-44CB-9BD1-683F15D594E3}"/>
    <cellStyle name="Normal 3 2 7" xfId="1240" xr:uid="{6F446FC0-6E09-49EE-92BB-FEAEBE4E5F7C}"/>
    <cellStyle name="Normal 3 2 8" xfId="1241" xr:uid="{018AF8B6-D799-430D-960E-F3BA0586368D}"/>
    <cellStyle name="Normal 3 2 9" xfId="4786" xr:uid="{CD7BDE60-B737-4387-8C60-E833E1B6EC10}"/>
    <cellStyle name="Normal 3 2 9 2" xfId="4787" xr:uid="{1D16ECD7-8CB7-4EF0-A1F4-B3D4CE36D00C}"/>
    <cellStyle name="Normal 3 2 9 2 2" xfId="4788" xr:uid="{C3C81E44-3C4F-4A43-B9FA-EFE87FA7DF4C}"/>
    <cellStyle name="Normal 3 2 9 2 2 2" xfId="7535" xr:uid="{0197A88E-6653-415B-91C9-F6364AE6FE62}"/>
    <cellStyle name="Normal 3 2 9 2 2 2 2" xfId="10556" xr:uid="{311DB141-2EE1-46A1-B0A7-D06573CCCB1C}"/>
    <cellStyle name="Normal 3 2 9 2 2 2 2 2" xfId="10557" xr:uid="{1F316B41-7142-403A-902D-36254D46B53B}"/>
    <cellStyle name="Normal 3 2 9 2 2 2 3" xfId="10558" xr:uid="{B3E04E8D-B836-4A4A-8B3B-795A15F207F2}"/>
    <cellStyle name="Normal 3 2 9 2 2 2 4" xfId="10555" xr:uid="{BAC0093D-2492-44D5-A966-2A6207C8DE2E}"/>
    <cellStyle name="Normal 3 2 9 2 2 3" xfId="10559" xr:uid="{B4091F0D-DABF-4827-9B17-7BDB584F43E9}"/>
    <cellStyle name="Normal 3 2 9 2 2 3 2" xfId="10560" xr:uid="{DDC41FF5-E274-4B23-989C-F65B53ED7C81}"/>
    <cellStyle name="Normal 3 2 9 2 2 3 2 2" xfId="10561" xr:uid="{D17102B7-C2DC-42B4-BE59-66BE3A1F7ABF}"/>
    <cellStyle name="Normal 3 2 9 2 2 3 3" xfId="10562" xr:uid="{D9FA0F8E-2FF2-44AC-AE20-1C04D46C4ACA}"/>
    <cellStyle name="Normal 3 2 9 2 2 4" xfId="10563" xr:uid="{09B781CC-415A-4DD9-8C04-27D9913FE8D5}"/>
    <cellStyle name="Normal 3 2 9 2 2 4 2" xfId="10564" xr:uid="{D8D3E628-E22C-4268-905A-B209D54688AA}"/>
    <cellStyle name="Normal 3 2 9 2 2 5" xfId="10565" xr:uid="{57E1F91D-33A3-4194-946F-E84A0F8F541E}"/>
    <cellStyle name="Normal 3 2 9 2 2 6" xfId="10554" xr:uid="{F0FB4095-D082-4591-B935-B69B871D12F9}"/>
    <cellStyle name="Normal 3 2 9 2 3" xfId="7534" xr:uid="{68CC52E6-DD85-4D9F-8E94-BA053001785C}"/>
    <cellStyle name="Normal 3 2 9 2 3 2" xfId="10567" xr:uid="{14C399C1-6B6A-4BDB-A5F1-92264B1A0D10}"/>
    <cellStyle name="Normal 3 2 9 2 3 2 2" xfId="10568" xr:uid="{56E52F7C-E2CD-414B-A1B7-A7097B3E3C78}"/>
    <cellStyle name="Normal 3 2 9 2 3 3" xfId="10569" xr:uid="{184B3ECE-8B9A-4BD0-A51C-9405985A8057}"/>
    <cellStyle name="Normal 3 2 9 2 3 4" xfId="10566" xr:uid="{F4BEA9C4-4D04-447A-8F77-ACAA2BF7F519}"/>
    <cellStyle name="Normal 3 2 9 2 4" xfId="10570" xr:uid="{44D6DF07-53FB-49AC-B3C8-5867FB9CDE8B}"/>
    <cellStyle name="Normal 3 2 9 2 4 2" xfId="10571" xr:uid="{2B16EE87-BCC2-4AB0-AE65-7736D72C882C}"/>
    <cellStyle name="Normal 3 2 9 2 4 2 2" xfId="10572" xr:uid="{BA6F4FD7-FD9F-48DD-A78F-41228E3042DA}"/>
    <cellStyle name="Normal 3 2 9 2 4 3" xfId="10573" xr:uid="{D4806DA4-921D-434F-9841-77B81ED2A989}"/>
    <cellStyle name="Normal 3 2 9 2 5" xfId="10574" xr:uid="{A7B86AFF-8B5D-489A-9419-E0C47FFA6EDF}"/>
    <cellStyle name="Normal 3 2 9 2 5 2" xfId="10575" xr:uid="{A64E5E2D-C03F-4585-B9A7-A4970EEB5BF3}"/>
    <cellStyle name="Normal 3 2 9 2 6" xfId="10576" xr:uid="{D3514FE9-0516-468B-AD56-E325AF452DC3}"/>
    <cellStyle name="Normal 3 2 9 2 7" xfId="10553" xr:uid="{B01F87BF-CBC0-44A6-BA3A-6455138E1E6B}"/>
    <cellStyle name="Normal 3 2 9 3" xfId="10577" xr:uid="{5A9CD0D6-A368-4C0A-BB1B-2956352DAC68}"/>
    <cellStyle name="Normal 3 2 9 4" xfId="10578" xr:uid="{2B5B6FE0-E045-424E-93C0-A26338CB15C0}"/>
    <cellStyle name="Normal 3 2 9 4 2" xfId="10579" xr:uid="{59A733CA-12DE-478B-9FFA-3D6D95AF66E1}"/>
    <cellStyle name="Normal 3 2 9 4 2 2" xfId="10580" xr:uid="{2B14401B-7905-4AC4-9F96-6C3971E09CFD}"/>
    <cellStyle name="Normal 3 2 9 4 3" xfId="10581" xr:uid="{89D64D32-9B43-411A-A15E-B2EA1EC86A36}"/>
    <cellStyle name="Normal 3 2_ELC" xfId="4789" xr:uid="{1F1E9E75-88DF-42C5-A3E9-FED689A69BA9}"/>
    <cellStyle name="Normal 3 20" xfId="4790" xr:uid="{867CC6EE-719E-439D-B4E3-4EDB5308EC9F}"/>
    <cellStyle name="Normal 3 21" xfId="4791" xr:uid="{AA6980A2-7C47-476E-99DC-92CD43DDA6A3}"/>
    <cellStyle name="Normal 3 22" xfId="4792" xr:uid="{D43B6609-46E6-4D5D-BBF4-CE8D7B0DDB6B}"/>
    <cellStyle name="Normal 3 23" xfId="4793" xr:uid="{9C531BA4-642E-4238-B994-EF4BA953BC78}"/>
    <cellStyle name="Normal 3 24" xfId="4794" xr:uid="{C533987E-D758-4B2B-8534-26A1B5763C18}"/>
    <cellStyle name="Normal 3 25" xfId="4795" xr:uid="{DEE1A21B-04D6-452F-932F-7532C9F71849}"/>
    <cellStyle name="Normal 3 26" xfId="4796" xr:uid="{99C60BAD-1187-4984-9B94-3E53DF5CAA42}"/>
    <cellStyle name="Normal 3 26 2" xfId="10582" xr:uid="{C0AC5516-1258-467F-A0F8-19C9816B4A93}"/>
    <cellStyle name="Normal 3 27" xfId="4797" xr:uid="{4BA0A0C9-9C30-4E7C-881A-9CACD5FB2B75}"/>
    <cellStyle name="Normal 3 27 2" xfId="10583" xr:uid="{7E09A2C3-0171-48D4-8219-E94994B0608F}"/>
    <cellStyle name="Normal 3 28" xfId="4798" xr:uid="{084A7280-5939-41C1-A00A-2440616E13A9}"/>
    <cellStyle name="Normal 3 28 2" xfId="10584" xr:uid="{EFDEF951-2AC2-4C9A-8A4D-906CD7FF915E}"/>
    <cellStyle name="Normal 3 29" xfId="4799" xr:uid="{027B3D45-55FD-476E-B5C5-7D3CA1771DFF}"/>
    <cellStyle name="Normal 3 29 2" xfId="10585" xr:uid="{D87BC318-7841-45B1-835A-759EC27FD5E1}"/>
    <cellStyle name="Normal 3 29 2 2" xfId="22223" xr:uid="{CC6F84DA-A0D7-4D3A-B4A5-F6BDF16343F1}"/>
    <cellStyle name="Normal 3 3" xfId="231" xr:uid="{00000000-0005-0000-0000-0000E9000000}"/>
    <cellStyle name="Normal 3 3 10" xfId="20981" xr:uid="{2490C07F-B3C2-4E02-926B-2331C7855E02}"/>
    <cellStyle name="Normal 3 3 2" xfId="1242" xr:uid="{709A7C10-E810-486C-B8E3-610A2B04F58F}"/>
    <cellStyle name="Normal 3 3 2 2" xfId="4800" xr:uid="{6CC40880-634C-420E-8D7C-4D4FA6371039}"/>
    <cellStyle name="Normal 3 3 2 3" xfId="4801" xr:uid="{2BD5E8AB-74E2-4A20-B055-404641EB6ED6}"/>
    <cellStyle name="Normal 3 3 2 3 2" xfId="10586" xr:uid="{23AA62CC-348A-48A4-95C8-39BCB84857A9}"/>
    <cellStyle name="Normal 3 3 3" xfId="1243" xr:uid="{61071B22-4072-4B1E-83F2-D355CEE95C60}"/>
    <cellStyle name="Normal 3 3 4" xfId="1244" xr:uid="{B1714E97-CBC0-427A-B35A-BBEA0126E367}"/>
    <cellStyle name="Normal 3 3 5" xfId="1245" xr:uid="{BDCB3049-4B3A-46D9-8A77-24A6EE5E3283}"/>
    <cellStyle name="Normal 3 3 6" xfId="1246" xr:uid="{7C2A3BDE-EC7E-4C0C-B2A5-E4CCD4E20061}"/>
    <cellStyle name="Normal 3 3 7" xfId="1247" xr:uid="{5C27A992-8E4E-4695-91CA-D3C0DDBED074}"/>
    <cellStyle name="Normal 3 3 8" xfId="1248" xr:uid="{4B2663D9-3F3D-4F45-9906-BDEDB7826675}"/>
    <cellStyle name="Normal 3 3 9" xfId="4803" xr:uid="{D8DE243E-2B15-44E3-B0E4-FBA754296914}"/>
    <cellStyle name="Normal 3 30" xfId="4804" xr:uid="{31FDFA16-0DD1-4DE0-A3CB-941F6DCC0F9B}"/>
    <cellStyle name="Normal 3 30 2" xfId="7536" xr:uid="{9AB02735-82A9-4563-88DD-AE215F314CB2}"/>
    <cellStyle name="Normal 3 30 2 2" xfId="10589" xr:uid="{A3D7E989-1754-49C7-BB01-198C56160460}"/>
    <cellStyle name="Normal 3 30 2 2 2" xfId="10590" xr:uid="{983C26A2-D3F1-4452-807A-6D30969DAC15}"/>
    <cellStyle name="Normal 3 30 2 3" xfId="10591" xr:uid="{FB7F842F-A8CA-4213-8C23-14BE82762B6F}"/>
    <cellStyle name="Normal 3 30 2 4" xfId="10592" xr:uid="{F45D9B9B-78BA-42D8-8467-46E954FD7C38}"/>
    <cellStyle name="Normal 3 30 2 5" xfId="10588" xr:uid="{9AEDD8E3-99AF-4844-AFF2-F596C40CD06B}"/>
    <cellStyle name="Normal 3 30 2 6" xfId="22225" xr:uid="{1EC20801-56BD-4DC4-B1F1-801AF7F37202}"/>
    <cellStyle name="Normal 3 30 3" xfId="10593" xr:uid="{4ED8FFFB-DF83-4FF4-8A00-14EB8F51362A}"/>
    <cellStyle name="Normal 3 30 3 2" xfId="10594" xr:uid="{3407A48C-04C4-460B-B7B5-62BE942144E9}"/>
    <cellStyle name="Normal 3 30 3 2 2" xfId="10595" xr:uid="{CEE58F71-E50F-4FB1-9C39-D84D50D52FA1}"/>
    <cellStyle name="Normal 3 30 3 3" xfId="10596" xr:uid="{5F65A87E-73D6-448B-B256-54B1E6996917}"/>
    <cellStyle name="Normal 3 30 4" xfId="10597" xr:uid="{95D50798-8CD5-4A61-A3FC-B5E22D6F5847}"/>
    <cellStyle name="Normal 3 30 4 2" xfId="10598" xr:uid="{58E88BF1-9B27-4942-A822-A145E87566CA}"/>
    <cellStyle name="Normal 3 30 5" xfId="10599" xr:uid="{B8A05567-B9B9-419D-9BA5-C7CE5E0ACEE5}"/>
    <cellStyle name="Normal 3 30 6" xfId="10587" xr:uid="{66CDAE39-62BD-4F22-A94A-27046F05FAA8}"/>
    <cellStyle name="Normal 3 30 7" xfId="22224" xr:uid="{24FF3B23-93B0-487A-A52B-A3D4CFF33AF7}"/>
    <cellStyle name="Normal 3 31" xfId="10600" xr:uid="{604DB8AE-1A7D-49FA-915C-CA75817F9557}"/>
    <cellStyle name="Normal 3 31 2" xfId="10601" xr:uid="{D54B8D43-104B-40E8-8FFC-EE9335D09269}"/>
    <cellStyle name="Normal 3 31 2 2" xfId="10602" xr:uid="{6AB50D91-3701-4C9B-B3F0-3047892BAE16}"/>
    <cellStyle name="Normal 3 31 2 3" xfId="22227" xr:uid="{AC93F4BE-83AA-4A2F-9E5A-7965B33D8F0D}"/>
    <cellStyle name="Normal 3 31 3" xfId="10603" xr:uid="{CC2487DB-7E47-4322-ADB8-6593E915AA41}"/>
    <cellStyle name="Normal 3 31 4" xfId="10604" xr:uid="{65970AAC-B417-44DD-A75E-51BE62E0E71F}"/>
    <cellStyle name="Normal 3 31 5" xfId="22226" xr:uid="{D6904666-0F56-4C77-80C3-77E42F768989}"/>
    <cellStyle name="Normal 3 32" xfId="10605" xr:uid="{26B8113E-09FB-49C1-9FFB-07062CFB0399}"/>
    <cellStyle name="Normal 3 32 2" xfId="10606" xr:uid="{BC9B10CC-B491-4268-97B9-32C58261B4DC}"/>
    <cellStyle name="Normal 3 32 3" xfId="10607" xr:uid="{B0E0A5EA-60B0-4749-8EA1-18CB8EF952F0}"/>
    <cellStyle name="Normal 3 32 4" xfId="22228" xr:uid="{15A15E6E-AC81-4388-A12A-82E4C9127043}"/>
    <cellStyle name="Normal 3 33" xfId="22229" xr:uid="{78CD9738-1C4D-4989-B5B1-EE2B90CE895A}"/>
    <cellStyle name="Normal 3 34" xfId="22230" xr:uid="{FC329C51-8A03-46E6-A994-223C410F6821}"/>
    <cellStyle name="Normal 3 35" xfId="22231" xr:uid="{73F339D9-D018-438B-B4BB-226EB8549A0C}"/>
    <cellStyle name="Normal 3 36" xfId="22232" xr:uid="{113DCEC8-BC49-4820-866E-861A463849EE}"/>
    <cellStyle name="Normal 3 37" xfId="20988" xr:uid="{0CC5CC3C-E190-4414-83FC-FAB645F7CF5C}"/>
    <cellStyle name="Normal 3 4" xfId="232" xr:uid="{00000000-0005-0000-0000-0000EA000000}"/>
    <cellStyle name="Normal 3 4 2" xfId="233" xr:uid="{00000000-0005-0000-0000-0000EB000000}"/>
    <cellStyle name="Normal 3 4 2 2" xfId="6861" xr:uid="{5D72C0DD-8708-4AC6-BD02-F57DA7ED05FB}"/>
    <cellStyle name="Normal 3 4 3" xfId="1249" xr:uid="{B5373C39-9C0D-4CC8-B01C-7D321869567A}"/>
    <cellStyle name="Normal 3 4 4" xfId="1250" xr:uid="{5EEF639D-8340-49D3-8A1C-B092CA66A891}"/>
    <cellStyle name="Normal 3 4 4 2" xfId="4805" xr:uid="{36A93515-1DC3-48A6-9F3C-1A6511BAD0A4}"/>
    <cellStyle name="Normal 3 4 4 2 2" xfId="10608" xr:uid="{6ECB848D-10B3-4641-83D0-62ECEBCA1DA9}"/>
    <cellStyle name="Normal 3 4 4 3" xfId="4806" xr:uid="{F82B55F5-AB6A-40BC-8E1F-F03B4CE83E14}"/>
    <cellStyle name="Normal 3 4 5" xfId="1251" xr:uid="{B9EAB978-CD51-4B8B-9DEE-5CCF73E13352}"/>
    <cellStyle name="Normal 3 4 6" xfId="1252" xr:uid="{8DCFEDD5-AE6F-49D9-AC7A-E38A5176BAFB}"/>
    <cellStyle name="Normal 3 4 7" xfId="1253" xr:uid="{01C31C22-E047-441E-8EC5-7D69ECE2620C}"/>
    <cellStyle name="Normal 3 4 8" xfId="1254" xr:uid="{6E6FAB38-57E5-4E41-B0E4-0289259EECB3}"/>
    <cellStyle name="Normal 3 5" xfId="234" xr:uid="{00000000-0005-0000-0000-0000EC000000}"/>
    <cellStyle name="Normal 3 5 10" xfId="1255" xr:uid="{C693D197-B60E-4D7D-9754-D96EE24F446A}"/>
    <cellStyle name="Normal 3 5 2" xfId="1256" xr:uid="{952FC3FE-3B5B-4835-A367-17E1FB3C61BA}"/>
    <cellStyle name="Normal 3 5 3" xfId="1257" xr:uid="{3FB366C1-6C7D-4E15-A0BB-FE2425F144E5}"/>
    <cellStyle name="Normal 3 5 3 2" xfId="4809" xr:uid="{A360224C-2F7A-441C-965D-29F830B3D2EA}"/>
    <cellStyle name="Normal 3 5 3 3" xfId="4810" xr:uid="{A078FB6C-7992-4FEA-BCD9-0A6DD675714A}"/>
    <cellStyle name="Normal 3 5 3 3 2" xfId="10609" xr:uid="{7FA52251-3419-4D0D-8D8D-C5CDF7B7390F}"/>
    <cellStyle name="Normal 3 5 4" xfId="1258" xr:uid="{ED8DB157-E3AE-4690-88D5-2C231A1C2A97}"/>
    <cellStyle name="Normal 3 5 4 2" xfId="4811" xr:uid="{563290A8-5C6D-4AFF-A480-335377EFBB88}"/>
    <cellStyle name="Normal 3 5 4 3" xfId="4812" xr:uid="{C4D959E2-D1AC-41C6-8A02-28D065F9063F}"/>
    <cellStyle name="Normal 3 5 4 3 2" xfId="7537" xr:uid="{266CF45E-9C2D-46BE-98B8-263B888A06A9}"/>
    <cellStyle name="Normal 3 5 4 3 2 2" xfId="10612" xr:uid="{81C6F266-91FF-4A32-A74D-958F0D429DCF}"/>
    <cellStyle name="Normal 3 5 4 3 2 2 2" xfId="10613" xr:uid="{123ECD8A-CB51-40EF-88A1-FFF6A81A8899}"/>
    <cellStyle name="Normal 3 5 4 3 2 3" xfId="10614" xr:uid="{C74955FA-6FCD-49BF-95C3-F6F0153E5825}"/>
    <cellStyle name="Normal 3 5 4 3 2 4" xfId="10611" xr:uid="{AFDAED02-F362-4909-964B-1F7ACC476DD2}"/>
    <cellStyle name="Normal 3 5 4 3 3" xfId="10615" xr:uid="{801DA921-D391-4F73-B2FE-AE0DEE00F01C}"/>
    <cellStyle name="Normal 3 5 4 3 3 2" xfId="10616" xr:uid="{71A7E377-875B-4231-AE15-3C84CE86181B}"/>
    <cellStyle name="Normal 3 5 4 3 3 2 2" xfId="10617" xr:uid="{3C929B81-B1AB-4820-8801-495FB8843BD5}"/>
    <cellStyle name="Normal 3 5 4 3 3 3" xfId="10618" xr:uid="{1CD8921A-47EC-4882-A0A6-CA9311BC07C4}"/>
    <cellStyle name="Normal 3 5 4 3 4" xfId="10619" xr:uid="{91E434E5-DC1C-434C-80AF-B4A08499EB80}"/>
    <cellStyle name="Normal 3 5 4 3 4 2" xfId="10620" xr:uid="{F7D5A69E-3DF0-4D5E-832B-DA7218D334F5}"/>
    <cellStyle name="Normal 3 5 4 3 5" xfId="10621" xr:uid="{3BB6D381-A057-4E1B-969F-A7805DE54C36}"/>
    <cellStyle name="Normal 3 5 4 3 6" xfId="10610" xr:uid="{2E8CCE43-EF53-4B08-9547-E9FE562CE830}"/>
    <cellStyle name="Normal 3 5 4 4" xfId="4813" xr:uid="{BDA00C5E-08F4-412A-A06A-974D5BC05D68}"/>
    <cellStyle name="Normal 3 5 4 4 2" xfId="7538" xr:uid="{91822CE5-957A-4D7F-80B8-05CDD37EBB6B}"/>
    <cellStyle name="Normal 3 5 4 4 2 2" xfId="10624" xr:uid="{20F6135B-E33A-4913-913E-E223BCABAB06}"/>
    <cellStyle name="Normal 3 5 4 4 2 2 2" xfId="10625" xr:uid="{3116C851-639F-48B8-B021-C5E47C71D439}"/>
    <cellStyle name="Normal 3 5 4 4 2 3" xfId="10626" xr:uid="{1166C982-8876-4555-BF90-645D15EA6BAB}"/>
    <cellStyle name="Normal 3 5 4 4 2 4" xfId="10623" xr:uid="{BA9C9734-6FDA-48DC-81F7-688CC14D5CD8}"/>
    <cellStyle name="Normal 3 5 4 4 3" xfId="10627" xr:uid="{E838B6D7-3A84-4ACC-995D-E25A2CF05959}"/>
    <cellStyle name="Normal 3 5 4 4 3 2" xfId="10628" xr:uid="{9617353E-B19E-4312-8A50-A971BE3CC6C1}"/>
    <cellStyle name="Normal 3 5 4 4 4" xfId="10629" xr:uid="{105A3498-A3FB-4F36-89D5-E4368FC38D52}"/>
    <cellStyle name="Normal 3 5 4 4 5" xfId="10622" xr:uid="{164FC06F-4AD2-438B-A4A7-2A75DC01C00C}"/>
    <cellStyle name="Normal 3 5 4 5" xfId="10630" xr:uid="{0D887D0B-3295-4090-B092-DD486636F706}"/>
    <cellStyle name="Normal 3 5 4 5 2" xfId="10631" xr:uid="{91F9C53C-E2AE-47AF-92E3-FCE2EE5D0766}"/>
    <cellStyle name="Normal 3 5 5" xfId="1259" xr:uid="{26088D11-7348-4F1F-AAC2-14801915981B}"/>
    <cellStyle name="Normal 3 5 6" xfId="1260" xr:uid="{4D06DC9D-97F7-4BC3-995F-ECAC3E1D59C2}"/>
    <cellStyle name="Normal 3 5 7" xfId="1261" xr:uid="{F81A00F9-BA70-4FF0-A76F-A05D3EA8E23F}"/>
    <cellStyle name="Normal 3 5 8" xfId="1262" xr:uid="{0AE9B7E5-25D2-493E-8D8A-233EB9EDBCBC}"/>
    <cellStyle name="Normal 3 5 9" xfId="4815" xr:uid="{89742EF0-AF43-4596-A201-741D71CA4C27}"/>
    <cellStyle name="Normal 3 5 9 2" xfId="10632" xr:uid="{EE08F41E-2E1D-4AC0-B2C3-AFF250674490}"/>
    <cellStyle name="Normal 3 6" xfId="235" xr:uid="{00000000-0005-0000-0000-0000ED000000}"/>
    <cellStyle name="Normal 3 6 2" xfId="4817" xr:uid="{1548B0F8-02CF-4DAA-98B6-9F417C0C6B74}"/>
    <cellStyle name="Normal 3 6 3" xfId="4818" xr:uid="{168098DF-1916-4785-AE8D-81BA7F460F68}"/>
    <cellStyle name="Normal 3 6 3 2" xfId="10633" xr:uid="{066DA381-10DD-489C-97E0-B0AE1A8CBA0A}"/>
    <cellStyle name="Normal 3 6 4" xfId="1263" xr:uid="{B38289BD-D13C-4B05-A909-9260496CA90B}"/>
    <cellStyle name="Normal 3 7" xfId="1264" xr:uid="{808143C0-FF73-4D21-BE83-81D606804F7F}"/>
    <cellStyle name="Normal 3 7 2" xfId="4820" xr:uid="{D661AC8D-1DDF-4DDF-BA64-8C18BF82DC66}"/>
    <cellStyle name="Normal 3 7 3" xfId="4821" xr:uid="{2394B60E-B209-4FA8-BA8F-15D75C711EAA}"/>
    <cellStyle name="Normal 3 7 3 2" xfId="10634" xr:uid="{CB23EE98-06AA-4390-A649-0511DECD156E}"/>
    <cellStyle name="Normal 3 7 4" xfId="22233" xr:uid="{11153000-F22B-4DDE-B341-36D5C6E16609}"/>
    <cellStyle name="Normal 3 8" xfId="1265" xr:uid="{255E867F-05FA-4138-9AEC-5E0B4E8294FE}"/>
    <cellStyle name="Normal 3 9" xfId="1266" xr:uid="{D1410B56-4985-490D-89E5-E29E41D15A88}"/>
    <cellStyle name="Normal 3_PrimaryEnergyPrices_TIMES" xfId="10635" xr:uid="{60023AA5-AA00-4DEB-866B-97B2C5DEC6AC}"/>
    <cellStyle name="Normal 30" xfId="369" xr:uid="{9339D461-D781-4DD1-994E-4E47C31C22C6}"/>
    <cellStyle name="Normal 30 2" xfId="4823" xr:uid="{F1A13F9C-0BFF-47A9-A4FA-C2DE33071F29}"/>
    <cellStyle name="Normal 31" xfId="4824" xr:uid="{4733EF36-BB3A-4FA0-95F1-40F899F5039E}"/>
    <cellStyle name="Normal 31 2" xfId="4825" xr:uid="{928E78BB-540B-4708-B307-5FA7B746EA95}"/>
    <cellStyle name="Normal 31 2 2" xfId="10636" xr:uid="{77C2EACF-D8A3-4BD8-B810-2DC8C642FB0B}"/>
    <cellStyle name="Normal 31 3" xfId="6862" xr:uid="{776D2A78-D115-4CB2-8CB2-9758A3AEB28F}"/>
    <cellStyle name="Normal 31 4" xfId="22235" xr:uid="{A3D79674-BD7E-4A99-8198-819A418DD908}"/>
    <cellStyle name="Normal 31 5" xfId="22236" xr:uid="{11AA632D-F001-4148-84CA-C4474B5837B3}"/>
    <cellStyle name="Normal 31 6" xfId="22234" xr:uid="{F0E5BB1C-DBCE-45B1-8A26-2ED1E16BF896}"/>
    <cellStyle name="Normal 32" xfId="4826" xr:uid="{984C6E55-DD36-4014-B573-0750C42FFAA6}"/>
    <cellStyle name="Normal 32 2" xfId="4827" xr:uid="{F97B5B27-7785-46B2-B361-AFF83AA39965}"/>
    <cellStyle name="Normal 33" xfId="4828" xr:uid="{5356EFC1-A176-4C16-AE75-75C5D913F158}"/>
    <cellStyle name="Normal 33 10" xfId="4829" xr:uid="{687C65B0-83C6-4A17-BF41-BCCE5A3F0CCE}"/>
    <cellStyle name="Normal 33 10 2" xfId="10637" xr:uid="{A2FD6836-AC8E-4AD1-B08E-F65A49623D84}"/>
    <cellStyle name="Normal 33 11" xfId="4830" xr:uid="{BA3A0D19-0D6B-42A6-B83F-4519A2D3587E}"/>
    <cellStyle name="Normal 33 11 2" xfId="10638" xr:uid="{0F3A8E81-3CB0-45EA-BF08-7E8C8A9B8F68}"/>
    <cellStyle name="Normal 33 12" xfId="4831" xr:uid="{88F10191-F62B-4A4E-8AE7-8060372404D7}"/>
    <cellStyle name="Normal 33 12 2" xfId="10639" xr:uid="{D24D93D5-0242-4945-B2FD-3D6B344F5127}"/>
    <cellStyle name="Normal 33 13" xfId="4832" xr:uid="{83FEA611-07F3-4C0D-8506-F46646214B3B}"/>
    <cellStyle name="Normal 33 13 2" xfId="10640" xr:uid="{88E2116C-20DA-495D-8C2F-F8538ABB6C22}"/>
    <cellStyle name="Normal 33 14" xfId="6863" xr:uid="{5018EDE2-6359-40C4-85F1-7D73B7C51486}"/>
    <cellStyle name="Normal 33 2" xfId="4833" xr:uid="{6A698C35-A229-4F0C-900F-2D758208B95C}"/>
    <cellStyle name="Normal 33 2 2" xfId="10641" xr:uid="{80B52BF8-B84B-441D-A80C-13DE50AD255C}"/>
    <cellStyle name="Normal 33 3" xfId="4834" xr:uid="{0130B9EE-8713-4191-A38D-1CD542C2FB86}"/>
    <cellStyle name="Normal 33 3 2" xfId="10642" xr:uid="{87DBF11A-A12B-4B02-AC40-A991C04E36D1}"/>
    <cellStyle name="Normal 33 4" xfId="4835" xr:uid="{BAD524CB-AFD8-4C94-B422-313660B7BCC3}"/>
    <cellStyle name="Normal 33 4 2" xfId="10643" xr:uid="{033C4769-1305-4B33-A509-A652F5C4C4DB}"/>
    <cellStyle name="Normal 33 5" xfId="4836" xr:uid="{025ABBA9-3CD7-4085-AD91-C0E4C922E841}"/>
    <cellStyle name="Normal 33 5 2" xfId="10644" xr:uid="{B4B9E87E-E77A-489B-B72C-695D1BCBAA79}"/>
    <cellStyle name="Normal 33 6" xfId="4837" xr:uid="{F577792A-DDD8-459D-A35F-0E842CE5ADB8}"/>
    <cellStyle name="Normal 33 6 2" xfId="10645" xr:uid="{D523F17C-A03C-4838-91BC-74C2280D477B}"/>
    <cellStyle name="Normal 33 7" xfId="4838" xr:uid="{0D024216-ADFE-406E-A5F1-4FB0D818740E}"/>
    <cellStyle name="Normal 33 7 2" xfId="10646" xr:uid="{9A9ED1B3-7B44-44B4-B673-29782E220C22}"/>
    <cellStyle name="Normal 33 8" xfId="4839" xr:uid="{7527B02D-AA81-4400-9C55-C0E76656A7DC}"/>
    <cellStyle name="Normal 33 8 2" xfId="10647" xr:uid="{FABF984D-71F1-43F8-A403-1E7B50785DA2}"/>
    <cellStyle name="Normal 33 9" xfId="4840" xr:uid="{F3417F5E-A10B-41DE-A627-1687412BF11B}"/>
    <cellStyle name="Normal 33 9 2" xfId="10648" xr:uid="{8B55D717-4542-4DAF-BFF8-E66AF4418CCB}"/>
    <cellStyle name="Normal 33_Scen_XBase" xfId="4841" xr:uid="{90EBF889-0D34-4759-A1CE-4766854A96D3}"/>
    <cellStyle name="Normal 34" xfId="4842" xr:uid="{1ECA8BDC-0A8B-4CE7-B590-8399213C9B51}"/>
    <cellStyle name="Normal 34 2" xfId="6864" xr:uid="{F76A599A-E726-4968-8800-389937CB86BE}"/>
    <cellStyle name="Normal 35" xfId="4843" xr:uid="{AD4CCCD4-B69A-4846-A243-72A5B47D8047}"/>
    <cellStyle name="Normal 35 2" xfId="4844" xr:uid="{04C064B4-087E-4DAE-8995-0EA95D8AF8A9}"/>
    <cellStyle name="Normal 35 2 2" xfId="6866" xr:uid="{6806EAF7-089C-4016-B704-EE3563B1148E}"/>
    <cellStyle name="Normal 35 2 2 2" xfId="10649" xr:uid="{A2EDF6BC-793A-4371-994A-9924C3EF5924}"/>
    <cellStyle name="Normal 35 2 2 2 2" xfId="10650" xr:uid="{4200E8BE-B8DF-4B94-AD74-E2101016DB7F}"/>
    <cellStyle name="Normal 35 2 2 3" xfId="10651" xr:uid="{DD234770-09B2-414B-8328-E6D6C2049D98}"/>
    <cellStyle name="Normal 35 2 3" xfId="7540" xr:uid="{7029E045-E0D8-47B0-8E54-1BCF6D2F963F}"/>
    <cellStyle name="Normal 35 2 3 2" xfId="10653" xr:uid="{D4F1BE38-6AB4-4CA8-9D41-F22EBB456E10}"/>
    <cellStyle name="Normal 35 2 3 2 2" xfId="10654" xr:uid="{C1C7F2ED-68EA-4714-97F0-F1F1E402F87F}"/>
    <cellStyle name="Normal 35 2 3 3" xfId="10655" xr:uid="{F1B25EA0-DE94-4D2D-B1E9-465875F1360F}"/>
    <cellStyle name="Normal 35 2 3 4" xfId="10652" xr:uid="{B3FB4FA9-A43E-431C-B118-BC47981765D8}"/>
    <cellStyle name="Normal 35 2 4" xfId="10656" xr:uid="{2D9B7C8F-7462-4BBB-A5FB-883B6288F894}"/>
    <cellStyle name="Normal 35 2 4 2" xfId="10657" xr:uid="{BBA56DCC-F87B-4BC6-9DCF-3E4C59F3E16B}"/>
    <cellStyle name="Normal 35 2 5" xfId="10658" xr:uid="{259E8A06-6E68-4BE1-8A2C-81F6F84B9146}"/>
    <cellStyle name="Normal 35 3" xfId="6865" xr:uid="{159A81E5-D3DB-43BF-98A6-DF6219BDFB2C}"/>
    <cellStyle name="Normal 35 3 2" xfId="10659" xr:uid="{4CAD6E14-2BDE-4DD4-A2E6-47D62995C3ED}"/>
    <cellStyle name="Normal 35 3 2 2" xfId="10660" xr:uid="{9F6049C7-582E-4BCB-A8FF-A0DC9D7E8422}"/>
    <cellStyle name="Normal 35 3 3" xfId="10661" xr:uid="{D9538FB0-1E1E-4F28-8A4F-226BAAB2DEA1}"/>
    <cellStyle name="Normal 35 3 4" xfId="10662" xr:uid="{69DD5489-A329-4FC6-8344-3B02E87AF2E9}"/>
    <cellStyle name="Normal 35 4" xfId="7539" xr:uid="{67623630-3CF2-4568-80D7-2CF04C01A09A}"/>
    <cellStyle name="Normal 35 4 2" xfId="10664" xr:uid="{25C4EE40-1A2B-41D0-9891-6862D9E8BAD4}"/>
    <cellStyle name="Normal 35 4 2 2" xfId="10665" xr:uid="{88788EA5-2567-4D64-B2AA-B6EF44A03A71}"/>
    <cellStyle name="Normal 35 4 3" xfId="10666" xr:uid="{E8622F11-B92A-41E0-B20B-3AAF5BC48B6D}"/>
    <cellStyle name="Normal 35 4 4" xfId="10663" xr:uid="{F08C44E9-E37B-4C2B-A195-77C83F021208}"/>
    <cellStyle name="Normal 35 5" xfId="10667" xr:uid="{67DAD9B3-A01B-42BA-A580-66C4F402CE2B}"/>
    <cellStyle name="Normal 35 5 2" xfId="10668" xr:uid="{BDC9A846-538D-47D5-B5D0-19D69F2C723D}"/>
    <cellStyle name="Normal 35 6" xfId="10669" xr:uid="{C4D7938E-A1E3-4130-94AE-F4CFD83E24EF}"/>
    <cellStyle name="Normal 36" xfId="4845" xr:uid="{0F0EBA13-6D44-4749-8B75-86F38F907B23}"/>
    <cellStyle name="Normal 36 2" xfId="4846" xr:uid="{2ABC1C00-A2FD-4413-ADC8-63A2E9990460}"/>
    <cellStyle name="Normal 36 2 2" xfId="7542" xr:uid="{8CAA1A51-D30B-4BD9-9913-AC12388E84E2}"/>
    <cellStyle name="Normal 36 2 2 2" xfId="10673" xr:uid="{7F65AD1A-7C62-4527-B4EB-70C5DDC7C82B}"/>
    <cellStyle name="Normal 36 2 2 2 2" xfId="10674" xr:uid="{E080E797-188F-485A-8CFC-F3BAA65A1D30}"/>
    <cellStyle name="Normal 36 2 2 3" xfId="10675" xr:uid="{A04FFCAB-5CE5-41EB-92B4-E3FCDFF0F2F9}"/>
    <cellStyle name="Normal 36 2 2 4" xfId="10672" xr:uid="{6F7A4ABC-9FCD-4753-AF41-B51A4C412B49}"/>
    <cellStyle name="Normal 36 2 3" xfId="10676" xr:uid="{8F8D3C3C-AC77-4526-A559-FEC0484174C1}"/>
    <cellStyle name="Normal 36 2 3 2" xfId="10677" xr:uid="{086ACF52-C7FE-4888-ABAB-679AF488604E}"/>
    <cellStyle name="Normal 36 2 3 2 2" xfId="10678" xr:uid="{8EAFC840-519B-46F5-B5EC-1F38205EC9E3}"/>
    <cellStyle name="Normal 36 2 3 3" xfId="10679" xr:uid="{3B9AC607-9AC5-42DD-B866-6C7E83CF4860}"/>
    <cellStyle name="Normal 36 2 4" xfId="10680" xr:uid="{940510FB-9937-4D4A-883C-01B709AB0295}"/>
    <cellStyle name="Normal 36 2 4 2" xfId="10681" xr:uid="{BCCA6EAB-DE6A-446E-A2DC-7F26E6BB4F4A}"/>
    <cellStyle name="Normal 36 2 5" xfId="10682" xr:uid="{7C3D219E-D484-48F4-915B-4455BA65F205}"/>
    <cellStyle name="Normal 36 2 6" xfId="10671" xr:uid="{C876DE06-C936-489F-A5F2-A87A7EED0B55}"/>
    <cellStyle name="Normal 36 3" xfId="6867" xr:uid="{A91D3C85-41F4-415C-97B1-119A0E2C2F7A}"/>
    <cellStyle name="Normal 36 3 2" xfId="10684" xr:uid="{35679085-9665-4E50-87FC-39ECCC29D2BA}"/>
    <cellStyle name="Normal 36 3 2 2" xfId="10685" xr:uid="{EF6A6A47-523F-49B7-8666-32BE407D9BAE}"/>
    <cellStyle name="Normal 36 3 3" xfId="10686" xr:uid="{49BC1B40-052C-4580-A4A4-397FB136CA66}"/>
    <cellStyle name="Normal 36 3 4" xfId="10683" xr:uid="{D23A4297-E9E7-4611-B4DC-1E23D134FF99}"/>
    <cellStyle name="Normal 36 4" xfId="7541" xr:uid="{F2F3F2D1-B6D1-44BB-B8BF-7D03B822D489}"/>
    <cellStyle name="Normal 36 4 2" xfId="10688" xr:uid="{39501307-3E42-457E-A209-800796D0FA2D}"/>
    <cellStyle name="Normal 36 4 2 2" xfId="10689" xr:uid="{7646F66B-E295-4333-8C67-E1008C32FC69}"/>
    <cellStyle name="Normal 36 4 3" xfId="10690" xr:uid="{E72BEF52-CD30-4AA7-88EA-DC04521D44D1}"/>
    <cellStyle name="Normal 36 4 4" xfId="10687" xr:uid="{B845ED8C-1ED4-496D-B605-B753A4291D50}"/>
    <cellStyle name="Normal 36 5" xfId="10691" xr:uid="{7551BD2A-F560-40DD-9D48-514C2498F773}"/>
    <cellStyle name="Normal 36 5 2" xfId="10692" xr:uid="{698AC92B-3760-481F-A16D-CDDEBF25F704}"/>
    <cellStyle name="Normal 36 6" xfId="10693" xr:uid="{78748F09-1D91-4B99-8FFD-D0E4B8E667C1}"/>
    <cellStyle name="Normal 36 7" xfId="10670" xr:uid="{7C5B27A7-2194-4277-A712-AB75A1AC0CBB}"/>
    <cellStyle name="Normal 37" xfId="4847" xr:uid="{5AF100F3-085C-44C2-AC87-4CE32D1000DC}"/>
    <cellStyle name="Normal 37 2" xfId="4848" xr:uid="{027CACD6-1986-427A-97CD-FFDFB8499965}"/>
    <cellStyle name="Normal 37 2 2" xfId="7544" xr:uid="{A6C47E1D-936A-46BF-B0EA-820798591845}"/>
    <cellStyle name="Normal 37 2 2 2" xfId="10696" xr:uid="{9927ACB1-CB40-433A-AD34-B2E9E0C537FE}"/>
    <cellStyle name="Normal 37 2 2 2 2" xfId="10697" xr:uid="{743B5415-D00E-49E2-9996-C8975397BDB3}"/>
    <cellStyle name="Normal 37 2 2 3" xfId="10698" xr:uid="{90787DBC-2628-453B-9DD8-1734A1FE6C65}"/>
    <cellStyle name="Normal 37 2 2 4" xfId="10695" xr:uid="{76179178-F9A0-417A-B818-CA318A41A337}"/>
    <cellStyle name="Normal 37 2 3" xfId="10699" xr:uid="{A9296D0D-1823-4A1C-86FA-2B876AB935B4}"/>
    <cellStyle name="Normal 37 2 3 2" xfId="10700" xr:uid="{0F61EE11-78A3-4B5C-88DE-FDD5AADF880A}"/>
    <cellStyle name="Normal 37 2 3 2 2" xfId="10701" xr:uid="{D853D3DB-B3E0-4B4D-922A-BD5221613EB2}"/>
    <cellStyle name="Normal 37 2 3 3" xfId="10702" xr:uid="{B63273B7-2AF1-47EE-AAD2-9ED4D9BE5DD8}"/>
    <cellStyle name="Normal 37 2 4" xfId="10703" xr:uid="{CBA8D7E4-2495-423B-876E-896B765ACB57}"/>
    <cellStyle name="Normal 37 2 4 2" xfId="10704" xr:uid="{136CE0A8-CA70-4184-8BE2-FA1DA44DDB36}"/>
    <cellStyle name="Normal 37 2 5" xfId="10705" xr:uid="{16C8DD4F-D59A-483A-8B1C-FB78B8645637}"/>
    <cellStyle name="Normal 37 2 6" xfId="10694" xr:uid="{2BEFA3BF-1968-4F65-AC63-6FB82C7D9891}"/>
    <cellStyle name="Normal 37 3" xfId="6944" xr:uid="{48355B41-134F-4F97-9FD5-392CD0FEC815}"/>
    <cellStyle name="Normal 37 3 2" xfId="10706" xr:uid="{73F21A55-2BCA-49E6-A7EA-8ECCF6609114}"/>
    <cellStyle name="Normal 37 3 2 2" xfId="10707" xr:uid="{779D81CE-6221-4ADA-A0A0-5FDB37C49FC7}"/>
    <cellStyle name="Normal 37 3 3" xfId="10708" xr:uid="{DDBA0032-4D89-4CF9-A2C9-DBBBB082D525}"/>
    <cellStyle name="Normal 37 4" xfId="7543" xr:uid="{41CBCC8C-797A-4AB4-A614-B76A839EF80B}"/>
    <cellStyle name="Normal 37 4 2" xfId="10710" xr:uid="{340DC136-D635-4C17-8769-C2256C30D9F0}"/>
    <cellStyle name="Normal 37 4 2 2" xfId="10711" xr:uid="{B9ED93B9-202D-466A-B9A6-2ECAFF2D1A86}"/>
    <cellStyle name="Normal 37 4 3" xfId="10712" xr:uid="{2978E15D-BDE7-4B1C-B5CB-CFFFD837ACC0}"/>
    <cellStyle name="Normal 37 4 4" xfId="10709" xr:uid="{E0AE6C40-20DC-42E1-83FA-65F6B56957D9}"/>
    <cellStyle name="Normal 37 5" xfId="10713" xr:uid="{0427E30C-BBBB-45B3-876D-CD36C190108A}"/>
    <cellStyle name="Normal 37 5 2" xfId="10714" xr:uid="{54B80F06-7ECC-4C52-84F4-22778C25CFF5}"/>
    <cellStyle name="Normal 37 6" xfId="10715" xr:uid="{9B4FB296-DB9C-46AF-8F60-01FF01A998CA}"/>
    <cellStyle name="Normal 38" xfId="4849" xr:uid="{8A8DA711-E259-454B-90B4-BD92E786FB0D}"/>
    <cellStyle name="Normal 38 2" xfId="6945" xr:uid="{79D4D454-FFCB-4D93-986E-44D16A9047F2}"/>
    <cellStyle name="Normal 38 3" xfId="10716" xr:uid="{DFB9DF92-087B-4A95-9544-4AF80AF16FB6}"/>
    <cellStyle name="Normal 39" xfId="7704" xr:uid="{BDA825F0-CEE4-43F8-A52C-DD63BF9C5B85}"/>
    <cellStyle name="Normal 39 2" xfId="10717" xr:uid="{238A6AB8-B852-46DC-B81C-3C534F47477F}"/>
    <cellStyle name="Normal 4" xfId="236" xr:uid="{00000000-0005-0000-0000-0000EE000000}"/>
    <cellStyle name="Normal 4 10" xfId="1267" xr:uid="{A44476D4-8105-4D15-BA7A-A5667903D5B8}"/>
    <cellStyle name="Normal 4 10 2" xfId="4851" xr:uid="{4AB3F638-CD96-484E-8470-358331F4498E}"/>
    <cellStyle name="Normal 4 10 3" xfId="4852" xr:uid="{CDA52DE0-10B1-4A3C-B9E6-8D977C788059}"/>
    <cellStyle name="Normal 4 10 3 2" xfId="10718" xr:uid="{B5C01765-234C-41EB-B761-94E27AC0945E}"/>
    <cellStyle name="Normal 4 11" xfId="1268" xr:uid="{2DBAFDB8-88D6-45F0-852E-E6F5D75A45ED}"/>
    <cellStyle name="Normal 4 11 2" xfId="4853" xr:uid="{01B6C5EC-6A60-4A99-8C59-DC2D73FADD02}"/>
    <cellStyle name="Normal 4 11 3" xfId="4854" xr:uid="{8860416C-5D8C-4368-A134-C330419041A4}"/>
    <cellStyle name="Normal 4 11 3 2" xfId="10719" xr:uid="{FF69C793-8E3D-46BA-92E7-DEB6C480E273}"/>
    <cellStyle name="Normal 4 12" xfId="1269" xr:uid="{C65ABBA8-5D1C-4D4E-AB6E-E08126E6A525}"/>
    <cellStyle name="Normal 4 13" xfId="4856" xr:uid="{F05D05E3-C429-4162-BB6A-12035363E28C}"/>
    <cellStyle name="Normal 4 13 2" xfId="10721" xr:uid="{46EE6C7A-1E80-4E13-AD1D-CF544D4DBFD4}"/>
    <cellStyle name="Normal 4 13 2 2" xfId="10722" xr:uid="{2D2395A4-3A53-4698-8E4F-8C78FBCC4DF0}"/>
    <cellStyle name="Normal 4 13 2 3" xfId="10723" xr:uid="{832BAA40-86FE-424E-B719-60B13A79ACFC}"/>
    <cellStyle name="Normal 4 13 2 3 2" xfId="22237" xr:uid="{AB5D5703-9CBD-4EBA-902A-65B340AFFEF1}"/>
    <cellStyle name="Normal 4 13 2 3 3" xfId="22238" xr:uid="{B70FF138-F1B9-4E86-A47F-940EED1102A0}"/>
    <cellStyle name="Normal 4 13 2 4" xfId="10724" xr:uid="{2A71BB25-0A24-446B-A3E3-AB9FED6FF875}"/>
    <cellStyle name="Normal 4 13 2 5" xfId="22239" xr:uid="{26664BB1-4255-440D-B299-17C037A0B2EA}"/>
    <cellStyle name="Normal 4 13 3" xfId="10725" xr:uid="{8E662B4E-B53C-49BA-98ED-B5DBA39234C3}"/>
    <cellStyle name="Normal 4 13 4" xfId="10720" xr:uid="{CEB8D761-BE60-48C8-BECB-8AF4C7FAA7B5}"/>
    <cellStyle name="Normal 4 14" xfId="21017" xr:uid="{763F429A-7C7B-4998-A62F-5AB4047FA983}"/>
    <cellStyle name="Normal 4 15" xfId="367" xr:uid="{E444AF34-83AD-49D3-9E6E-26A1AC790BB9}"/>
    <cellStyle name="Normal 4 2" xfId="237" xr:uid="{00000000-0005-0000-0000-0000EF000000}"/>
    <cellStyle name="Normal 4 2 10" xfId="4857" xr:uid="{98918B2F-E9BC-46A0-BFAF-FB743D5B979C}"/>
    <cellStyle name="Normal 4 2 10 2" xfId="4858" xr:uid="{19E36345-7AB8-4C15-A39E-9129F4EBEB53}"/>
    <cellStyle name="Normal 4 2 10 2 2" xfId="7547" xr:uid="{42D6C711-2A68-46E5-AC21-8DF784BF2BF9}"/>
    <cellStyle name="Normal 4 2 10 2 2 2" xfId="10729" xr:uid="{0E452464-95BE-4278-AF48-61F84B362BA4}"/>
    <cellStyle name="Normal 4 2 10 2 2 2 2" xfId="10730" xr:uid="{6A633962-9115-4FD1-AC9B-B584310EAE10}"/>
    <cellStyle name="Normal 4 2 10 2 2 3" xfId="10731" xr:uid="{EEFD80D1-36E0-45A3-AE27-6323D69B62DC}"/>
    <cellStyle name="Normal 4 2 10 2 2 4" xfId="10728" xr:uid="{62383B7B-A77F-44E8-B5B6-DED9A5868961}"/>
    <cellStyle name="Normal 4 2 10 2 3" xfId="10732" xr:uid="{EDABD193-7620-43BD-8C4F-C70E4FF9F4A2}"/>
    <cellStyle name="Normal 4 2 10 2 3 2" xfId="10733" xr:uid="{BD3994E5-5A5A-4F94-AEFF-92965A71F9C1}"/>
    <cellStyle name="Normal 4 2 10 2 3 2 2" xfId="10734" xr:uid="{209E9A04-58B2-4745-BF87-DB17B4FCF577}"/>
    <cellStyle name="Normal 4 2 10 2 3 3" xfId="10735" xr:uid="{E6A35560-DE7F-4E6E-BEA8-C5D468D8402D}"/>
    <cellStyle name="Normal 4 2 10 2 4" xfId="10736" xr:uid="{B7B8155E-8338-42F4-A78A-0462F4B1EF46}"/>
    <cellStyle name="Normal 4 2 10 2 4 2" xfId="10737" xr:uid="{D7CF6E16-B994-4331-A066-0553FAE95F77}"/>
    <cellStyle name="Normal 4 2 10 2 5" xfId="10738" xr:uid="{D64C60E1-FC21-42BD-810F-AC13F883C3ED}"/>
    <cellStyle name="Normal 4 2 10 2 6" xfId="10727" xr:uid="{8B6AA7EF-9E52-4070-84AA-4017229CB1EF}"/>
    <cellStyle name="Normal 4 2 10 3" xfId="7546" xr:uid="{F2B43D9D-C20B-4291-964E-EB41ED4C3095}"/>
    <cellStyle name="Normal 4 2 10 3 2" xfId="10740" xr:uid="{4F246EA8-38C8-49CB-89AE-D43A18E49386}"/>
    <cellStyle name="Normal 4 2 10 3 2 2" xfId="10741" xr:uid="{6CE05A17-C2B9-422F-A824-48FBF9FCA6E7}"/>
    <cellStyle name="Normal 4 2 10 3 3" xfId="10742" xr:uid="{C057801E-0DAD-48A6-89D8-6E1B17E28685}"/>
    <cellStyle name="Normal 4 2 10 3 4" xfId="10739" xr:uid="{F8E764B4-0991-42A8-894E-811B86FF72AB}"/>
    <cellStyle name="Normal 4 2 10 4" xfId="10743" xr:uid="{07964356-5618-4743-A494-6ACC9636B2D1}"/>
    <cellStyle name="Normal 4 2 10 4 2" xfId="10744" xr:uid="{405C1539-F362-4DAF-BA0E-A1EEEEC46E25}"/>
    <cellStyle name="Normal 4 2 10 4 2 2" xfId="10745" xr:uid="{69157746-2793-4FA0-B050-C9DEB4309781}"/>
    <cellStyle name="Normal 4 2 10 4 3" xfId="10746" xr:uid="{E2E9FEFA-4425-4179-B5FD-0DD7C7E0ED1D}"/>
    <cellStyle name="Normal 4 2 10 5" xfId="10747" xr:uid="{4BDA161C-31C4-462E-8941-FBB1F39040B3}"/>
    <cellStyle name="Normal 4 2 10 5 2" xfId="10748" xr:uid="{679782F6-F583-4E19-A669-099CD86E61EA}"/>
    <cellStyle name="Normal 4 2 10 6" xfId="10749" xr:uid="{943A4DEA-F046-488B-9342-5E8D1A17C687}"/>
    <cellStyle name="Normal 4 2 10 7" xfId="10726" xr:uid="{7241BD44-0FF0-42A6-8893-148603D2869F}"/>
    <cellStyle name="Normal 4 2 11" xfId="4859" xr:uid="{93E5C104-0314-4E01-8E38-07B14FFC928C}"/>
    <cellStyle name="Normal 4 2 11 2" xfId="10750" xr:uid="{65E311E3-DDC4-487A-9DF5-A7E1A78BE305}"/>
    <cellStyle name="Normal 4 2 12" xfId="6869" xr:uid="{F27E9D72-2019-4D6E-91B1-D0A421FEBE2F}"/>
    <cellStyle name="Normal 4 2 12 2" xfId="10751" xr:uid="{140564D2-46E7-4854-987E-3F82747A87EA}"/>
    <cellStyle name="Normal 4 2 13" xfId="7545" xr:uid="{F9BB33C8-0A74-4814-AFEE-D1762FDEB94F}"/>
    <cellStyle name="Normal 4 2 14" xfId="1270" xr:uid="{524A386B-BFFE-4916-AE4E-3E4BE0B1E115}"/>
    <cellStyle name="Normal 4 2 2" xfId="238" xr:uid="{00000000-0005-0000-0000-0000F0000000}"/>
    <cellStyle name="Normal 4 2 2 10" xfId="1272" xr:uid="{B4516C85-2930-49FF-A951-8A4E4B139148}"/>
    <cellStyle name="Normal 4 2 2 10 2" xfId="4861" xr:uid="{C52D4686-4ECF-48F2-A817-4C515088CBF6}"/>
    <cellStyle name="Normal 4 2 2 10 2 2" xfId="7549" xr:uid="{1682368B-6F28-4D6C-B186-643DC36DCA95}"/>
    <cellStyle name="Normal 4 2 2 10 2 2 2" xfId="10755" xr:uid="{1F1C8EB3-2484-4811-9D78-2C7026FE4511}"/>
    <cellStyle name="Normal 4 2 2 10 2 2 2 2" xfId="10756" xr:uid="{BD1BD752-1F40-4A9B-9ED6-0AC13FACC4AE}"/>
    <cellStyle name="Normal 4 2 2 10 2 2 3" xfId="10757" xr:uid="{7242E126-FFE3-4A8B-9864-A68B67F6A7C0}"/>
    <cellStyle name="Normal 4 2 2 10 2 2 4" xfId="10754" xr:uid="{FDA381FA-7103-467A-8BE5-9808C62D24BE}"/>
    <cellStyle name="Normal 4 2 2 10 2 3" xfId="10758" xr:uid="{FAE92B83-1B5B-4C37-97E3-759D07A80625}"/>
    <cellStyle name="Normal 4 2 2 10 2 3 2" xfId="10759" xr:uid="{952038AB-5AC4-4B6D-AF1E-C4FCA1FF3F58}"/>
    <cellStyle name="Normal 4 2 2 10 2 3 2 2" xfId="10760" xr:uid="{06BDD1FB-6BF5-4D1E-99F1-B274B991C24C}"/>
    <cellStyle name="Normal 4 2 2 10 2 3 3" xfId="10761" xr:uid="{88C3D1A7-356A-428C-A2F9-DBE98A0A7AB5}"/>
    <cellStyle name="Normal 4 2 2 10 2 4" xfId="10762" xr:uid="{341903AB-987E-4A08-8789-32CF310CD29B}"/>
    <cellStyle name="Normal 4 2 2 10 2 4 2" xfId="10763" xr:uid="{0EF7AA41-ABE2-4071-90D3-EEDEF7D8124B}"/>
    <cellStyle name="Normal 4 2 2 10 2 5" xfId="10764" xr:uid="{64CECFAD-1C5E-4E6C-852E-11EDFDFEAAF8}"/>
    <cellStyle name="Normal 4 2 2 10 2 6" xfId="10753" xr:uid="{E425BC0B-AB1E-461A-BDA9-D202E39249EE}"/>
    <cellStyle name="Normal 4 2 2 10 3" xfId="7548" xr:uid="{C6FDEF28-DA1E-4AC0-A4A9-397A3169F360}"/>
    <cellStyle name="Normal 4 2 2 10 3 2" xfId="10766" xr:uid="{380B5C4B-F29A-41E3-AD5D-FB388C0A64B5}"/>
    <cellStyle name="Normal 4 2 2 10 3 2 2" xfId="10767" xr:uid="{76A58364-5E50-4D94-B16C-373F1A1451ED}"/>
    <cellStyle name="Normal 4 2 2 10 3 2 2 2" xfId="10768" xr:uid="{AE7B042D-59A5-4866-9CF4-98C3EB1D2CBF}"/>
    <cellStyle name="Normal 4 2 2 10 3 2 3" xfId="10769" xr:uid="{28ACB7B0-993B-4AF4-9295-AB7403DA83E8}"/>
    <cellStyle name="Normal 4 2 2 10 3 3" xfId="10770" xr:uid="{6EBF021F-8D36-49B7-B1FD-C282DFAED396}"/>
    <cellStyle name="Normal 4 2 2 10 3 3 2" xfId="10771" xr:uid="{395B0DA5-C12E-4E9D-8395-C54D3848055D}"/>
    <cellStyle name="Normal 4 2 2 10 3 4" xfId="10772" xr:uid="{76868700-0C60-49B4-8489-39811D0A997D}"/>
    <cellStyle name="Normal 4 2 2 10 3 5" xfId="10765" xr:uid="{3C16F57C-705A-4A4A-99C2-3D457C4A6DEB}"/>
    <cellStyle name="Normal 4 2 2 10 4" xfId="10773" xr:uid="{319C74D5-DEBB-45E7-B957-549495C45257}"/>
    <cellStyle name="Normal 4 2 2 10 5" xfId="10774" xr:uid="{3F3B5E73-D59A-4F1B-832B-8FE0F29C22E3}"/>
    <cellStyle name="Normal 4 2 2 10 5 2" xfId="10775" xr:uid="{E3444BA3-39E4-4319-B6AE-20061AEF5267}"/>
    <cellStyle name="Normal 4 2 2 10 6" xfId="10776" xr:uid="{998500FA-C61B-45A1-83E3-A3AD6DA44052}"/>
    <cellStyle name="Normal 4 2 2 10 7" xfId="10752" xr:uid="{A8FF8D91-525E-4384-B6CD-32EFEB6E5583}"/>
    <cellStyle name="Normal 4 2 2 11" xfId="1273" xr:uid="{F631BDE8-C781-4871-AFF4-D06E74FFB806}"/>
    <cellStyle name="Normal 4 2 2 11 2" xfId="4862" xr:uid="{087A7C3D-4F2D-43E3-82EB-28044D82DDD7}"/>
    <cellStyle name="Normal 4 2 2 11 2 2" xfId="7551" xr:uid="{88477DF2-354C-4053-811C-5C003408CDC9}"/>
    <cellStyle name="Normal 4 2 2 11 2 2 2" xfId="10780" xr:uid="{654CEC61-6A66-43A7-9BBE-3AF816CA2BEF}"/>
    <cellStyle name="Normal 4 2 2 11 2 2 2 2" xfId="10781" xr:uid="{F8BD802A-2FF5-4AA5-8B7B-EE3766936FE9}"/>
    <cellStyle name="Normal 4 2 2 11 2 2 3" xfId="10782" xr:uid="{F4DC931C-2276-4CFC-84E1-B88FDEA7C44C}"/>
    <cellStyle name="Normal 4 2 2 11 2 2 4" xfId="10779" xr:uid="{CB952FE4-4A6B-4795-B087-1293868A0C16}"/>
    <cellStyle name="Normal 4 2 2 11 2 3" xfId="10783" xr:uid="{1F212C0F-891F-4CA2-BDD6-B3C92EDE09F0}"/>
    <cellStyle name="Normal 4 2 2 11 2 3 2" xfId="10784" xr:uid="{FAB5FFDE-8E33-400C-998E-26F0984BD47F}"/>
    <cellStyle name="Normal 4 2 2 11 2 3 2 2" xfId="10785" xr:uid="{1E63CA20-A7EA-4391-9C50-C012086C5BBD}"/>
    <cellStyle name="Normal 4 2 2 11 2 3 3" xfId="10786" xr:uid="{AB65F03E-FBCA-4324-BD17-E7CC82AB7A1A}"/>
    <cellStyle name="Normal 4 2 2 11 2 4" xfId="10787" xr:uid="{B5F67212-6BAF-4E8F-9637-370B6074FA99}"/>
    <cellStyle name="Normal 4 2 2 11 2 4 2" xfId="10788" xr:uid="{1B4B6A8F-564E-40D5-8E04-A89F64C9252F}"/>
    <cellStyle name="Normal 4 2 2 11 2 5" xfId="10789" xr:uid="{23D3C3A0-7092-4776-989C-FF11B0176025}"/>
    <cellStyle name="Normal 4 2 2 11 2 6" xfId="10778" xr:uid="{B4C29C44-A1B5-42DF-B8FF-FA78BFCE3713}"/>
    <cellStyle name="Normal 4 2 2 11 3" xfId="7550" xr:uid="{4A331C0D-27C6-4ADE-9CFD-F1A12B60468D}"/>
    <cellStyle name="Normal 4 2 2 11 3 2" xfId="10791" xr:uid="{10011EA5-131E-4E57-9D81-ADA2202D1419}"/>
    <cellStyle name="Normal 4 2 2 11 3 2 2" xfId="10792" xr:uid="{1D0AE36A-D256-4B6C-8CCF-23A8679CEFCA}"/>
    <cellStyle name="Normal 4 2 2 11 3 2 2 2" xfId="10793" xr:uid="{6AD112FF-5F12-4020-A4D6-E6B0B60DFD57}"/>
    <cellStyle name="Normal 4 2 2 11 3 2 3" xfId="10794" xr:uid="{40214174-4868-401C-81AB-5B17714F0514}"/>
    <cellStyle name="Normal 4 2 2 11 3 3" xfId="10795" xr:uid="{355E8F7E-1FA9-4AF7-B012-70A729B74D0A}"/>
    <cellStyle name="Normal 4 2 2 11 3 3 2" xfId="10796" xr:uid="{8711AA3A-A773-424E-BD3B-D86FD3CDEEB8}"/>
    <cellStyle name="Normal 4 2 2 11 3 4" xfId="10797" xr:uid="{F346D5E8-D4FE-4E1D-9B4B-3CF946457475}"/>
    <cellStyle name="Normal 4 2 2 11 3 5" xfId="10790" xr:uid="{DF3C345C-EB43-4A41-A5E2-7EC8F3264A5C}"/>
    <cellStyle name="Normal 4 2 2 11 4" xfId="10798" xr:uid="{AD31CEC3-5D12-4654-A4E4-09DA04589EE5}"/>
    <cellStyle name="Normal 4 2 2 11 5" xfId="10799" xr:uid="{D2CF740B-1723-4CEE-9B88-39814C0FE996}"/>
    <cellStyle name="Normal 4 2 2 11 5 2" xfId="10800" xr:uid="{65B06007-A2BD-4C4A-BEA7-8B795027112C}"/>
    <cellStyle name="Normal 4 2 2 11 6" xfId="10801" xr:uid="{BFDC22E9-8FE6-4D3E-8DF9-95538A232ACF}"/>
    <cellStyle name="Normal 4 2 2 11 7" xfId="10777" xr:uid="{B564E34D-19CA-4206-A4DD-C9B878AAAD44}"/>
    <cellStyle name="Normal 4 2 2 12" xfId="1274" xr:uid="{031338E8-DD67-4614-AB54-28ED6CA91A9E}"/>
    <cellStyle name="Normal 4 2 2 12 2" xfId="4863" xr:uid="{6FBD5291-5ACA-4BDC-991D-31412A5F3CEA}"/>
    <cellStyle name="Normal 4 2 2 12 2 2" xfId="7553" xr:uid="{CC392D2B-5F01-4625-9F7C-0447083FF7AD}"/>
    <cellStyle name="Normal 4 2 2 12 2 2 2" xfId="10805" xr:uid="{B7E2DE37-BFBF-42C3-A7FF-6EF1F44E9346}"/>
    <cellStyle name="Normal 4 2 2 12 2 2 2 2" xfId="10806" xr:uid="{EB4DED06-5A34-4FC5-AA1A-CD47C0664BAD}"/>
    <cellStyle name="Normal 4 2 2 12 2 2 3" xfId="10807" xr:uid="{1915F987-57EF-4DE6-AC27-842EB8F7C07E}"/>
    <cellStyle name="Normal 4 2 2 12 2 2 4" xfId="10804" xr:uid="{0D0CBBFC-013A-433E-B123-02C13D72AB8D}"/>
    <cellStyle name="Normal 4 2 2 12 2 3" xfId="10808" xr:uid="{5A986117-2D2F-4B46-BC14-D85122EF970E}"/>
    <cellStyle name="Normal 4 2 2 12 2 3 2" xfId="10809" xr:uid="{5790B784-43D2-4B03-9FEC-DA3AA5A8B969}"/>
    <cellStyle name="Normal 4 2 2 12 2 3 2 2" xfId="10810" xr:uid="{4FD56628-7070-4031-AFBD-532D6916F149}"/>
    <cellStyle name="Normal 4 2 2 12 2 3 3" xfId="10811" xr:uid="{4E21D3D9-9612-4631-87F7-E8EDC1F13A09}"/>
    <cellStyle name="Normal 4 2 2 12 2 4" xfId="10812" xr:uid="{ABA69587-C5FF-4ED1-BBC3-36EB74235E0B}"/>
    <cellStyle name="Normal 4 2 2 12 2 4 2" xfId="10813" xr:uid="{833D67D1-6647-49E1-9624-27942CC5949A}"/>
    <cellStyle name="Normal 4 2 2 12 2 5" xfId="10814" xr:uid="{5C84CF72-A738-4BC7-9014-BEB856719C17}"/>
    <cellStyle name="Normal 4 2 2 12 2 6" xfId="10803" xr:uid="{B6CF1FCD-02CB-4393-851E-E94FB44B770D}"/>
    <cellStyle name="Normal 4 2 2 12 3" xfId="7552" xr:uid="{E398DC1F-C3DD-4427-BD16-05325DE26246}"/>
    <cellStyle name="Normal 4 2 2 12 3 2" xfId="10816" xr:uid="{1CB4CF1E-892B-41EC-BA22-F1BB7E4F005A}"/>
    <cellStyle name="Normal 4 2 2 12 3 2 2" xfId="10817" xr:uid="{AB1C947B-A6DB-40CA-B00B-3A264FBB62DD}"/>
    <cellStyle name="Normal 4 2 2 12 3 2 2 2" xfId="10818" xr:uid="{B5F22516-D7CE-4AA7-B83C-6C81441E47FE}"/>
    <cellStyle name="Normal 4 2 2 12 3 2 3" xfId="10819" xr:uid="{8C696E2B-1956-41EF-967C-BC969B88B221}"/>
    <cellStyle name="Normal 4 2 2 12 3 3" xfId="10820" xr:uid="{62609657-EA47-4CF7-99E3-B716323F99E7}"/>
    <cellStyle name="Normal 4 2 2 12 3 3 2" xfId="10821" xr:uid="{B49ADBA1-E294-4920-8615-0084FE8F5BF9}"/>
    <cellStyle name="Normal 4 2 2 12 3 4" xfId="10822" xr:uid="{904E2927-F4A1-42EB-AE2C-014DBA7E3F17}"/>
    <cellStyle name="Normal 4 2 2 12 3 5" xfId="10815" xr:uid="{7B1FD6BD-41EA-41AF-A640-258864833780}"/>
    <cellStyle name="Normal 4 2 2 12 4" xfId="10823" xr:uid="{9F2C3CF2-07D4-4D7A-A407-7531D0BDD36E}"/>
    <cellStyle name="Normal 4 2 2 12 5" xfId="10824" xr:uid="{D9794E7C-FBC1-4A3D-82F1-3B0D6032B2C2}"/>
    <cellStyle name="Normal 4 2 2 12 5 2" xfId="10825" xr:uid="{657CAC68-ECF2-4557-A62E-9B9C054EF43A}"/>
    <cellStyle name="Normal 4 2 2 12 6" xfId="10826" xr:uid="{7FF54398-E8A5-46A8-9C61-255ABA755187}"/>
    <cellStyle name="Normal 4 2 2 12 7" xfId="10802" xr:uid="{A589464A-9234-4003-9910-9E66D0C48DEE}"/>
    <cellStyle name="Normal 4 2 2 13" xfId="1275" xr:uid="{20F7FC47-C3B3-4D3F-92D0-491F247A6B02}"/>
    <cellStyle name="Normal 4 2 2 13 2" xfId="4865" xr:uid="{DAC6E64B-2849-436C-854C-51E6291B6DDF}"/>
    <cellStyle name="Normal 4 2 2 13 2 2" xfId="7555" xr:uid="{05DDA399-DD5C-401E-AE22-77D7E064195E}"/>
    <cellStyle name="Normal 4 2 2 13 2 2 2" xfId="10830" xr:uid="{D87A9D6D-818B-4C31-9FC8-00F38E6A9037}"/>
    <cellStyle name="Normal 4 2 2 13 2 2 2 2" xfId="10831" xr:uid="{B2E55BC7-E3E0-420F-9346-802DB95F46A6}"/>
    <cellStyle name="Normal 4 2 2 13 2 2 3" xfId="10832" xr:uid="{984E30A3-1C8D-4A7E-B759-D847364ADD6D}"/>
    <cellStyle name="Normal 4 2 2 13 2 2 4" xfId="10829" xr:uid="{2AF6AE0C-41EE-4AB5-96CD-4E75154BF7E4}"/>
    <cellStyle name="Normal 4 2 2 13 2 3" xfId="10833" xr:uid="{2B1D71D2-A4B7-46A5-9A60-CDB8F3D8DB6B}"/>
    <cellStyle name="Normal 4 2 2 13 2 3 2" xfId="10834" xr:uid="{8B662D94-594B-49DD-86D7-8EA0B38644C4}"/>
    <cellStyle name="Normal 4 2 2 13 2 3 2 2" xfId="10835" xr:uid="{9A7CFA9E-2D59-4650-89C8-214E86F3CC81}"/>
    <cellStyle name="Normal 4 2 2 13 2 3 3" xfId="10836" xr:uid="{4E0B309B-99E9-4E13-B6D1-6A4A0287ECED}"/>
    <cellStyle name="Normal 4 2 2 13 2 4" xfId="10837" xr:uid="{A741D475-D904-4D4F-9637-5BE36C84ED3E}"/>
    <cellStyle name="Normal 4 2 2 13 2 4 2" xfId="10838" xr:uid="{0E2A8250-63B3-4D91-8485-D5F10F9D8482}"/>
    <cellStyle name="Normal 4 2 2 13 2 5" xfId="10839" xr:uid="{290A01FA-8C65-49CA-9F8A-46207F4299BD}"/>
    <cellStyle name="Normal 4 2 2 13 2 6" xfId="10828" xr:uid="{F664CBDD-75CD-4A62-919C-DE084E03A85F}"/>
    <cellStyle name="Normal 4 2 2 13 3" xfId="7554" xr:uid="{166761DB-E45C-4A7A-9461-59CBEE812BAE}"/>
    <cellStyle name="Normal 4 2 2 13 3 2" xfId="10841" xr:uid="{86D5B42F-A197-4F89-93F0-1E5DFBBC3774}"/>
    <cellStyle name="Normal 4 2 2 13 3 2 2" xfId="10842" xr:uid="{D6A6769D-C5A9-4BE4-8E4A-69B0AB6721D7}"/>
    <cellStyle name="Normal 4 2 2 13 3 2 2 2" xfId="10843" xr:uid="{8601DA2E-5A6F-445C-B82F-588B9F78C1BB}"/>
    <cellStyle name="Normal 4 2 2 13 3 2 3" xfId="10844" xr:uid="{7DC10126-788B-497B-BE09-9E60726A372B}"/>
    <cellStyle name="Normal 4 2 2 13 3 3" xfId="10845" xr:uid="{5ED264CE-CBD1-4186-8F86-4548D6041EE1}"/>
    <cellStyle name="Normal 4 2 2 13 3 3 2" xfId="10846" xr:uid="{C402A9CA-3010-4FE4-B293-404F040D9925}"/>
    <cellStyle name="Normal 4 2 2 13 3 4" xfId="10847" xr:uid="{53836B96-8E59-4275-8B65-2845E0C321CE}"/>
    <cellStyle name="Normal 4 2 2 13 3 5" xfId="10840" xr:uid="{9B896922-89C4-4202-ABDE-DAA1CB65D999}"/>
    <cellStyle name="Normal 4 2 2 13 4" xfId="10848" xr:uid="{E555B7AC-E630-4ACA-B53E-3AA89BC3B4E5}"/>
    <cellStyle name="Normal 4 2 2 13 5" xfId="10849" xr:uid="{A181C94C-0DD3-429F-AA84-DA661F22BBCD}"/>
    <cellStyle name="Normal 4 2 2 13 5 2" xfId="10850" xr:uid="{0DF6EB3B-4486-413D-9DFE-815E7AC69662}"/>
    <cellStyle name="Normal 4 2 2 13 6" xfId="10851" xr:uid="{BB7EA9B5-2C76-46AA-A9CF-FCEB4F857D98}"/>
    <cellStyle name="Normal 4 2 2 13 7" xfId="10827" xr:uid="{1C3FC929-8172-4EF1-A721-996BA7BBF029}"/>
    <cellStyle name="Normal 4 2 2 14" xfId="4866" xr:uid="{F773E40F-1E5C-4AD6-8072-503F3ABBCFCE}"/>
    <cellStyle name="Normal 4 2 2 14 2" xfId="7556" xr:uid="{B95A25DB-51D2-45F5-A404-40F1F3C39AEC}"/>
    <cellStyle name="Normal 4 2 2 14 2 2" xfId="10854" xr:uid="{5BDD5770-A6F9-4627-84F5-D8F757CB2BB3}"/>
    <cellStyle name="Normal 4 2 2 14 2 2 2" xfId="10855" xr:uid="{CEB3328C-F51A-4EAB-9C7F-56D62ED9A3B5}"/>
    <cellStyle name="Normal 4 2 2 14 2 3" xfId="10856" xr:uid="{6ABB99FC-E539-4BDD-AF31-6DFBB1433D81}"/>
    <cellStyle name="Normal 4 2 2 14 2 4" xfId="10853" xr:uid="{29721BBD-3AD2-4006-B142-FB168C47FB13}"/>
    <cellStyle name="Normal 4 2 2 14 3" xfId="10857" xr:uid="{16CF4AD8-FF59-4E2D-8EAF-3A736E246D51}"/>
    <cellStyle name="Normal 4 2 2 14 3 2" xfId="10858" xr:uid="{AF25CA65-DF8C-428E-B6C5-A6F719B705A7}"/>
    <cellStyle name="Normal 4 2 2 14 3 2 2" xfId="10859" xr:uid="{051F9E1A-ABF3-4CBD-A34F-134F56D5CF6C}"/>
    <cellStyle name="Normal 4 2 2 14 3 3" xfId="10860" xr:uid="{4775349F-C0E3-4ED7-A484-5D629EE54103}"/>
    <cellStyle name="Normal 4 2 2 14 4" xfId="10861" xr:uid="{0048B5B7-A429-4852-BB04-EED8E195EA72}"/>
    <cellStyle name="Normal 4 2 2 14 4 2" xfId="10862" xr:uid="{5C82449F-E7D5-4D4A-B832-28407F20EE71}"/>
    <cellStyle name="Normal 4 2 2 14 5" xfId="10863" xr:uid="{AF43DFA1-3BA6-4701-9152-16AC53BC9C11}"/>
    <cellStyle name="Normal 4 2 2 14 6" xfId="10852" xr:uid="{F8EF7991-C82F-4D58-9DA4-8587A7A4BEFD}"/>
    <cellStyle name="Normal 4 2 2 15" xfId="6870" xr:uid="{65360B54-976A-47EA-BB9C-564072769C62}"/>
    <cellStyle name="Normal 4 2 2 15 2" xfId="10865" xr:uid="{30C9F351-9120-4C44-B553-EE15E24EEE8A}"/>
    <cellStyle name="Normal 4 2 2 15 2 2" xfId="10866" xr:uid="{985BF18A-1778-4907-8A11-DAACEDB4A1F0}"/>
    <cellStyle name="Normal 4 2 2 15 2 2 2" xfId="10867" xr:uid="{EBFFD64F-69A0-48CA-BCB9-AA954FF5D8D0}"/>
    <cellStyle name="Normal 4 2 2 15 2 3" xfId="10868" xr:uid="{0B43EFE0-63DE-41FE-877D-0D3DFFD48A4A}"/>
    <cellStyle name="Normal 4 2 2 15 3" xfId="10869" xr:uid="{4320CED0-1638-47BB-860D-84D509DA62AE}"/>
    <cellStyle name="Normal 4 2 2 15 3 2" xfId="10870" xr:uid="{5C8C5D27-6220-4ABE-8A04-D51FD6BB0F3C}"/>
    <cellStyle name="Normal 4 2 2 15 4" xfId="10871" xr:uid="{C308A109-849E-4055-B704-53465C27003F}"/>
    <cellStyle name="Normal 4 2 2 15 5" xfId="10864" xr:uid="{9F5E6871-FD91-4734-A906-A725103528B5}"/>
    <cellStyle name="Normal 4 2 2 16" xfId="10872" xr:uid="{7D6C79E5-CCD1-45BC-9589-94A125A67FA2}"/>
    <cellStyle name="Normal 4 2 2 16 2" xfId="10873" xr:uid="{0F8D9549-05CB-4B2F-B82C-1179E8BF1B8F}"/>
    <cellStyle name="Normal 4 2 2 17" xfId="1271" xr:uid="{A342F2EC-84DE-4C71-90BB-EAA3A607D4FB}"/>
    <cellStyle name="Normal 4 2 2 2" xfId="1276" xr:uid="{13EE712E-8132-4737-838C-F2F1826EB0DE}"/>
    <cellStyle name="Normal 4 2 2 2 10" xfId="1277" xr:uid="{A45D3755-9A04-4B3E-BA56-7A4B6DE2D5F4}"/>
    <cellStyle name="Normal 4 2 2 2 11" xfId="1278" xr:uid="{DBCFC648-DE5A-4817-BE23-065B4C9F9876}"/>
    <cellStyle name="Normal 4 2 2 2 12" xfId="1279" xr:uid="{8A8EBD46-1DDC-4AF3-B0A0-DC7FED2D8ECC}"/>
    <cellStyle name="Normal 4 2 2 2 13" xfId="1280" xr:uid="{D87CDF42-48A3-4867-8D84-F55EC61BA4C0}"/>
    <cellStyle name="Normal 4 2 2 2 14" xfId="4869" xr:uid="{39010357-4DC9-44AA-9C1C-ACC4F1A01E1B}"/>
    <cellStyle name="Normal 4 2 2 2 14 2" xfId="4870" xr:uid="{EBBBDC93-B778-4CD6-8A14-54FE207E0FA2}"/>
    <cellStyle name="Normal 4 2 2 2 14 2 2" xfId="7559" xr:uid="{EB921132-A96D-49CA-AEA9-85E710387165}"/>
    <cellStyle name="Normal 4 2 2 2 14 2 2 2" xfId="10877" xr:uid="{30849857-AEA0-4195-982C-936395E4AE1A}"/>
    <cellStyle name="Normal 4 2 2 2 14 2 2 2 2" xfId="10878" xr:uid="{F13C4FFD-EBD9-4F91-8389-557725A8719F}"/>
    <cellStyle name="Normal 4 2 2 2 14 2 2 3" xfId="10879" xr:uid="{40133160-7028-49ED-8EFB-DBFE96CD2442}"/>
    <cellStyle name="Normal 4 2 2 2 14 2 2 4" xfId="10876" xr:uid="{38EBA7B3-A13C-4F47-9D15-B0C8C0E0DAD4}"/>
    <cellStyle name="Normal 4 2 2 2 14 2 3" xfId="10880" xr:uid="{C66B8E78-371B-4907-9020-E9EEFD80398D}"/>
    <cellStyle name="Normal 4 2 2 2 14 2 3 2" xfId="10881" xr:uid="{797AF07D-0DB0-4556-953D-D7DF06545344}"/>
    <cellStyle name="Normal 4 2 2 2 14 2 3 2 2" xfId="10882" xr:uid="{A823E08E-2102-41EB-8A46-43462D3AD5EA}"/>
    <cellStyle name="Normal 4 2 2 2 14 2 3 3" xfId="10883" xr:uid="{53E902A7-AA0F-4507-B009-39DC73E18BFD}"/>
    <cellStyle name="Normal 4 2 2 2 14 2 4" xfId="10884" xr:uid="{51E44A52-C8BE-4F29-9C07-8F608B9FFBD4}"/>
    <cellStyle name="Normal 4 2 2 2 14 2 4 2" xfId="10885" xr:uid="{964BB233-8EBF-40A8-BFD6-D4B1D755D847}"/>
    <cellStyle name="Normal 4 2 2 2 14 2 5" xfId="10886" xr:uid="{8287FB06-E399-43C2-8150-E6F532CCAA11}"/>
    <cellStyle name="Normal 4 2 2 2 14 2 6" xfId="10875" xr:uid="{0964DC05-5EBE-4C48-936B-FC3FBF445E02}"/>
    <cellStyle name="Normal 4 2 2 2 14 3" xfId="7558" xr:uid="{2C786854-B28F-48B6-B497-56979DAB344D}"/>
    <cellStyle name="Normal 4 2 2 2 14 3 2" xfId="10888" xr:uid="{2AF51210-1857-4EE5-A7A0-C193F6B10C21}"/>
    <cellStyle name="Normal 4 2 2 2 14 3 2 2" xfId="10889" xr:uid="{99400B1D-6A20-4B59-994E-361DD0F0F898}"/>
    <cellStyle name="Normal 4 2 2 2 14 3 3" xfId="10890" xr:uid="{304CAD40-1CA3-4F08-B240-232C2BE1B154}"/>
    <cellStyle name="Normal 4 2 2 2 14 3 4" xfId="10887" xr:uid="{B539CB4D-9060-45D0-83CA-A44E808D0C21}"/>
    <cellStyle name="Normal 4 2 2 2 14 4" xfId="10891" xr:uid="{AC706B0A-2AB6-4F52-8737-EFF879CE7230}"/>
    <cellStyle name="Normal 4 2 2 2 14 4 2" xfId="10892" xr:uid="{ACBADB69-12E9-4587-9DFD-CBACA249EFA4}"/>
    <cellStyle name="Normal 4 2 2 2 14 4 2 2" xfId="10893" xr:uid="{050CF8BD-C6B3-4EA5-B090-4DACA40B220A}"/>
    <cellStyle name="Normal 4 2 2 2 14 4 3" xfId="10894" xr:uid="{C5EF8ED9-A2BC-4194-861C-AA9B21ECE945}"/>
    <cellStyle name="Normal 4 2 2 2 14 5" xfId="10895" xr:uid="{90FD3514-2DA0-4FCA-9DDF-AFCBF690FA5B}"/>
    <cellStyle name="Normal 4 2 2 2 14 5 2" xfId="10896" xr:uid="{F463AAD0-FB84-4AA3-B203-FB582DAE23B0}"/>
    <cellStyle name="Normal 4 2 2 2 14 6" xfId="10897" xr:uid="{6D78CCB7-E8F8-4FED-8847-466A00C6E61C}"/>
    <cellStyle name="Normal 4 2 2 2 14 7" xfId="10874" xr:uid="{18683F71-8F3F-44F9-A438-0D71DE337CEC}"/>
    <cellStyle name="Normal 4 2 2 2 15" xfId="7557" xr:uid="{E65D3E6C-B08B-4065-A644-FD5DC9B8D1B6}"/>
    <cellStyle name="Normal 4 2 2 2 15 2" xfId="10898" xr:uid="{1A05FD7B-D2D5-40AC-AC90-441CEDB46D03}"/>
    <cellStyle name="Normal 4 2 2 2 16" xfId="10899" xr:uid="{B7D05022-8E30-47DF-94C8-0F582CDEEF44}"/>
    <cellStyle name="Normal 4 2 2 2 2" xfId="1281" xr:uid="{FC7D6779-DAA4-4B9B-99C8-719BC8399842}"/>
    <cellStyle name="Normal 4 2 2 2 3" xfId="1282" xr:uid="{06637627-B0A7-48C7-BDB9-7841F1A18FB2}"/>
    <cellStyle name="Normal 4 2 2 2 4" xfId="1283" xr:uid="{BFD43C95-6008-4C82-B8B9-707D076B9991}"/>
    <cellStyle name="Normal 4 2 2 2 5" xfId="1284" xr:uid="{6B5E29FE-A6C4-4F50-9B9A-D4FB86880A8C}"/>
    <cellStyle name="Normal 4 2 2 2 6" xfId="1285" xr:uid="{87F811E0-4D5C-4B34-9012-B3A823B680D9}"/>
    <cellStyle name="Normal 4 2 2 2 7" xfId="1286" xr:uid="{4616823A-67A2-48BD-B2A3-C595C06C2444}"/>
    <cellStyle name="Normal 4 2 2 2 8" xfId="1287" xr:uid="{DCDB65EA-5A18-462F-81B1-F170BE87E0FF}"/>
    <cellStyle name="Normal 4 2 2 2 9" xfId="1288" xr:uid="{C6EC8059-D7B0-49E3-9574-241FF53F422E}"/>
    <cellStyle name="Normal 4 2 2 3" xfId="1289" xr:uid="{60E76DE3-451D-455E-8D2C-AA255A719A0B}"/>
    <cellStyle name="Normal 4 2 2 3 2" xfId="4873" xr:uid="{18FDFCCC-3D85-49E1-A8E7-9CD8A60A8F5F}"/>
    <cellStyle name="Normal 4 2 2 3 2 2" xfId="7561" xr:uid="{B47FC21E-996F-4415-BF8F-58A514AC28B1}"/>
    <cellStyle name="Normal 4 2 2 3 2 2 2" xfId="10903" xr:uid="{B9C88AC2-E30B-4EEE-B576-AF9994D11F8D}"/>
    <cellStyle name="Normal 4 2 2 3 2 2 2 2" xfId="10904" xr:uid="{40D5EAF9-D4A2-40B6-92E0-D719550A2B46}"/>
    <cellStyle name="Normal 4 2 2 3 2 2 3" xfId="10905" xr:uid="{BCC28B01-AA23-4548-8801-815F023FB47C}"/>
    <cellStyle name="Normal 4 2 2 3 2 2 4" xfId="10902" xr:uid="{CBF97324-F563-4E3D-B655-D36C5343020E}"/>
    <cellStyle name="Normal 4 2 2 3 2 3" xfId="10906" xr:uid="{F719D112-69A6-4FE9-AFE7-3B81FEBDD9DF}"/>
    <cellStyle name="Normal 4 2 2 3 2 3 2" xfId="10907" xr:uid="{72415F9E-C1AC-497D-8587-98509318BB7C}"/>
    <cellStyle name="Normal 4 2 2 3 2 3 2 2" xfId="10908" xr:uid="{CCADEFB4-4691-40DA-A35E-573A6E8744F0}"/>
    <cellStyle name="Normal 4 2 2 3 2 3 3" xfId="10909" xr:uid="{55F50932-B313-43A8-B518-C03D06C52904}"/>
    <cellStyle name="Normal 4 2 2 3 2 4" xfId="10910" xr:uid="{57A2B30D-EA6F-463F-BAC5-DA677BA0ED9F}"/>
    <cellStyle name="Normal 4 2 2 3 2 4 2" xfId="10911" xr:uid="{C801BAED-D1A3-4278-BD3B-14DE6A375E97}"/>
    <cellStyle name="Normal 4 2 2 3 2 5" xfId="10912" xr:uid="{F5C2F9A1-6328-4C75-A5C3-B9EA641FE1B0}"/>
    <cellStyle name="Normal 4 2 2 3 2 6" xfId="10901" xr:uid="{2C68A573-7214-402E-A27F-5A39634EEE17}"/>
    <cellStyle name="Normal 4 2 2 3 3" xfId="7560" xr:uid="{8CCD0898-439E-4AE8-9C68-83BF80935CC0}"/>
    <cellStyle name="Normal 4 2 2 3 3 2" xfId="10914" xr:uid="{8217EF59-1852-4AE7-9B95-138E8453F001}"/>
    <cellStyle name="Normal 4 2 2 3 3 2 2" xfId="10915" xr:uid="{6D68AA74-7202-48BC-BA87-5EBDEC784041}"/>
    <cellStyle name="Normal 4 2 2 3 3 2 2 2" xfId="10916" xr:uid="{6A37A5F3-5492-4DD6-A65C-3E5B7ACDEFBE}"/>
    <cellStyle name="Normal 4 2 2 3 3 2 3" xfId="10917" xr:uid="{F38D82D6-35D8-4DD2-A445-F6C7E2DED62F}"/>
    <cellStyle name="Normal 4 2 2 3 3 3" xfId="10918" xr:uid="{9C357B03-C1B6-46D7-8B46-20E0410C9010}"/>
    <cellStyle name="Normal 4 2 2 3 3 3 2" xfId="10919" xr:uid="{9168C92E-698F-4E02-8E15-16E55B1223F9}"/>
    <cellStyle name="Normal 4 2 2 3 3 4" xfId="10920" xr:uid="{417132B2-27CA-4E63-8E28-4E6B585E85D6}"/>
    <cellStyle name="Normal 4 2 2 3 3 5" xfId="10913" xr:uid="{3FF270C8-9A70-4BE7-881E-E817CBA4D469}"/>
    <cellStyle name="Normal 4 2 2 3 4" xfId="10921" xr:uid="{6502D334-5D7D-4719-80C9-E7436DA290AD}"/>
    <cellStyle name="Normal 4 2 2 3 5" xfId="10922" xr:uid="{15454118-EADA-49E8-8642-1B97C5BFBC1B}"/>
    <cellStyle name="Normal 4 2 2 3 5 2" xfId="10923" xr:uid="{0E8516EA-7453-4AF8-B8CB-CAB5ECB96267}"/>
    <cellStyle name="Normal 4 2 2 3 6" xfId="10924" xr:uid="{8E6E08E0-FF59-4072-9763-7488370FE4BF}"/>
    <cellStyle name="Normal 4 2 2 3 7" xfId="10900" xr:uid="{4598C086-807C-454E-A513-65DC15B5E18F}"/>
    <cellStyle name="Normal 4 2 2 4" xfId="1290" xr:uid="{5B88C650-C23D-4714-829C-C52759B2C779}"/>
    <cellStyle name="Normal 4 2 2 4 2" xfId="4874" xr:uid="{84B1554B-8217-4484-9045-DF9BA2FF8A1F}"/>
    <cellStyle name="Normal 4 2 2 4 2 2" xfId="7563" xr:uid="{CEA029E2-AA5C-4673-8363-187D620E8B51}"/>
    <cellStyle name="Normal 4 2 2 4 2 2 2" xfId="10928" xr:uid="{D20613C1-33CB-48CA-99D1-04F28235BA58}"/>
    <cellStyle name="Normal 4 2 2 4 2 2 2 2" xfId="10929" xr:uid="{D6867F24-BA80-452F-8160-D163B84C3438}"/>
    <cellStyle name="Normal 4 2 2 4 2 2 3" xfId="10930" xr:uid="{E3E29CA1-5F9D-4D84-8BA7-B997916BF07A}"/>
    <cellStyle name="Normal 4 2 2 4 2 2 4" xfId="10927" xr:uid="{3FD0F3EE-4285-4F42-A0A7-AFCDE6CE1F20}"/>
    <cellStyle name="Normal 4 2 2 4 2 3" xfId="10931" xr:uid="{02F6D2B8-9B7C-4362-80A5-374DA584ADC9}"/>
    <cellStyle name="Normal 4 2 2 4 2 3 2" xfId="10932" xr:uid="{925B8FEB-1C5C-456E-968E-54F5C0F6C661}"/>
    <cellStyle name="Normal 4 2 2 4 2 3 2 2" xfId="10933" xr:uid="{1407F325-9CDD-4093-B250-89F401A0B33E}"/>
    <cellStyle name="Normal 4 2 2 4 2 3 3" xfId="10934" xr:uid="{D778807B-4931-4DD8-A479-1E9A97A20E2E}"/>
    <cellStyle name="Normal 4 2 2 4 2 4" xfId="10935" xr:uid="{1119A24A-2ADD-402B-9718-2BC0A8FCBD75}"/>
    <cellStyle name="Normal 4 2 2 4 2 4 2" xfId="10936" xr:uid="{A5A5B119-0C25-44EF-8DC6-0FEAC810E95B}"/>
    <cellStyle name="Normal 4 2 2 4 2 5" xfId="10937" xr:uid="{621B95B1-CF64-4603-839C-2C4E168F18B5}"/>
    <cellStyle name="Normal 4 2 2 4 2 6" xfId="10926" xr:uid="{A768982C-3FBD-4794-909B-760ED68171B9}"/>
    <cellStyle name="Normal 4 2 2 4 3" xfId="7562" xr:uid="{46FA3978-AE01-451E-BC73-A9325CF79684}"/>
    <cellStyle name="Normal 4 2 2 4 3 2" xfId="10939" xr:uid="{D5275F76-8A86-44CB-867D-150B1F5B6703}"/>
    <cellStyle name="Normal 4 2 2 4 3 2 2" xfId="10940" xr:uid="{47B35523-896A-4B48-A9CE-7E127E18CA83}"/>
    <cellStyle name="Normal 4 2 2 4 3 2 2 2" xfId="10941" xr:uid="{5CD1EA3F-82A4-4259-9E1C-A3525154C140}"/>
    <cellStyle name="Normal 4 2 2 4 3 2 3" xfId="10942" xr:uid="{0A4D48A3-B6C3-4451-A406-86E34F6A71E4}"/>
    <cellStyle name="Normal 4 2 2 4 3 3" xfId="10943" xr:uid="{F416A02F-1A82-463C-9F92-3F85CDD58B9C}"/>
    <cellStyle name="Normal 4 2 2 4 3 3 2" xfId="10944" xr:uid="{9BFBDD83-CD2B-4BA2-9F1C-02F69BCF7643}"/>
    <cellStyle name="Normal 4 2 2 4 3 4" xfId="10945" xr:uid="{781599ED-B300-41B8-8913-56802231A444}"/>
    <cellStyle name="Normal 4 2 2 4 3 5" xfId="10938" xr:uid="{D570A115-84CD-4036-BC03-E7708374E6EA}"/>
    <cellStyle name="Normal 4 2 2 4 4" xfId="10946" xr:uid="{E9F874DD-2722-4494-888B-9BFA505B3053}"/>
    <cellStyle name="Normal 4 2 2 4 5" xfId="10947" xr:uid="{2801352B-E2B7-4D1F-9D76-D9CE9ABA9928}"/>
    <cellStyle name="Normal 4 2 2 4 5 2" xfId="10948" xr:uid="{26E0CA79-AEBC-41D4-9DD9-C36C067A0F5A}"/>
    <cellStyle name="Normal 4 2 2 4 6" xfId="10949" xr:uid="{1AD98089-39B8-4503-9BF7-9E9F2EABF98A}"/>
    <cellStyle name="Normal 4 2 2 4 7" xfId="10925" xr:uid="{E1E1DE08-4BDB-4E7B-AAC4-1C88E5F2ABC2}"/>
    <cellStyle name="Normal 4 2 2 5" xfId="1291" xr:uid="{D675FC81-3DE5-47A9-A2FD-9CDE4363FBFB}"/>
    <cellStyle name="Normal 4 2 2 5 2" xfId="4876" xr:uid="{8B0FFB4D-DC52-4720-B405-F9C215BFFF31}"/>
    <cellStyle name="Normal 4 2 2 5 2 2" xfId="7565" xr:uid="{8E8F0351-B5B2-41BF-AFEC-E3FF6D5B131C}"/>
    <cellStyle name="Normal 4 2 2 5 2 2 2" xfId="10953" xr:uid="{50CADB15-A016-4E27-A2FD-313735EB11EB}"/>
    <cellStyle name="Normal 4 2 2 5 2 2 2 2" xfId="10954" xr:uid="{88733CE8-10CF-4C6A-A8D7-7A65F424A895}"/>
    <cellStyle name="Normal 4 2 2 5 2 2 3" xfId="10955" xr:uid="{37B4F211-9B15-4BDC-A0C0-631AC9B04DBB}"/>
    <cellStyle name="Normal 4 2 2 5 2 2 4" xfId="10952" xr:uid="{3D17020A-6235-40CF-9749-1D7B6822AB81}"/>
    <cellStyle name="Normal 4 2 2 5 2 3" xfId="10956" xr:uid="{747BB819-6407-4221-9A90-7CD6DF1FC8F8}"/>
    <cellStyle name="Normal 4 2 2 5 2 3 2" xfId="10957" xr:uid="{135C7C81-E28A-4253-B1A7-3A4B574A7984}"/>
    <cellStyle name="Normal 4 2 2 5 2 3 2 2" xfId="10958" xr:uid="{DDE84DAA-1145-4CD4-B48F-B0519C638824}"/>
    <cellStyle name="Normal 4 2 2 5 2 3 3" xfId="10959" xr:uid="{06990416-0015-427A-9AA0-03A2BDEE8A0D}"/>
    <cellStyle name="Normal 4 2 2 5 2 4" xfId="10960" xr:uid="{D4C39453-49A2-4875-9D45-648F024D4E7E}"/>
    <cellStyle name="Normal 4 2 2 5 2 4 2" xfId="10961" xr:uid="{1DDD3DE2-B9D3-429F-9E8A-33F358485B8F}"/>
    <cellStyle name="Normal 4 2 2 5 2 5" xfId="10962" xr:uid="{3F4E1EE2-8A22-4F1A-803C-12B0FADE57F6}"/>
    <cellStyle name="Normal 4 2 2 5 2 6" xfId="10951" xr:uid="{A9F5AACA-78AE-4309-BC63-8386155C509D}"/>
    <cellStyle name="Normal 4 2 2 5 3" xfId="7564" xr:uid="{E9872D4D-530C-4602-9109-839A50055237}"/>
    <cellStyle name="Normal 4 2 2 5 3 2" xfId="10964" xr:uid="{384C998C-6EBA-44A9-A49E-2412F88EF433}"/>
    <cellStyle name="Normal 4 2 2 5 3 2 2" xfId="10965" xr:uid="{D1738160-ACA2-49B6-942C-AD2722CD4E2F}"/>
    <cellStyle name="Normal 4 2 2 5 3 2 2 2" xfId="10966" xr:uid="{201E8A8C-042C-4ECD-A20D-8070D8B4755E}"/>
    <cellStyle name="Normal 4 2 2 5 3 2 3" xfId="10967" xr:uid="{ECC98CE5-1329-42C9-B1A5-E4DB8C5872A6}"/>
    <cellStyle name="Normal 4 2 2 5 3 3" xfId="10968" xr:uid="{4A4F3768-D27E-4C10-9107-089C4CB03495}"/>
    <cellStyle name="Normal 4 2 2 5 3 3 2" xfId="10969" xr:uid="{0E16113D-9502-43CE-B6FA-32BCD1125D2A}"/>
    <cellStyle name="Normal 4 2 2 5 3 4" xfId="10970" xr:uid="{7B6F3A73-109F-49B5-8D80-D8C73903463C}"/>
    <cellStyle name="Normal 4 2 2 5 3 5" xfId="10963" xr:uid="{9D965B75-8159-4783-8306-251FDFCBC93A}"/>
    <cellStyle name="Normal 4 2 2 5 4" xfId="10971" xr:uid="{DF03A75F-ED9E-48E8-8BDA-853D0787F587}"/>
    <cellStyle name="Normal 4 2 2 5 5" xfId="10972" xr:uid="{34F180D6-CF63-4C89-A591-08DF7672B848}"/>
    <cellStyle name="Normal 4 2 2 5 5 2" xfId="10973" xr:uid="{0EEC63A2-88A7-4797-B2D2-A4CDBE9237E2}"/>
    <cellStyle name="Normal 4 2 2 5 6" xfId="10974" xr:uid="{7ED2E56E-C61D-412C-B099-BA15F49DDFAC}"/>
    <cellStyle name="Normal 4 2 2 5 7" xfId="10950" xr:uid="{60531791-2EEB-4605-8658-6163D40C0062}"/>
    <cellStyle name="Normal 4 2 2 6" xfId="1292" xr:uid="{7326D828-0C1A-4711-A891-F15B34808CDB}"/>
    <cellStyle name="Normal 4 2 2 6 2" xfId="4878" xr:uid="{7174E378-29DE-4622-A393-AEE9E2E23B9A}"/>
    <cellStyle name="Normal 4 2 2 6 2 2" xfId="7567" xr:uid="{C764A7CB-4D3D-4458-9B8C-99B20BF2E44D}"/>
    <cellStyle name="Normal 4 2 2 6 2 2 2" xfId="10978" xr:uid="{71B883E6-A518-4EF0-A022-ADFD0620412E}"/>
    <cellStyle name="Normal 4 2 2 6 2 2 2 2" xfId="10979" xr:uid="{C80774F0-97FF-4E65-B4DB-CD066A08C731}"/>
    <cellStyle name="Normal 4 2 2 6 2 2 3" xfId="10980" xr:uid="{A855F844-0D3B-4A7D-8875-F731F9504273}"/>
    <cellStyle name="Normal 4 2 2 6 2 2 4" xfId="10977" xr:uid="{2DC8530E-DAA5-4596-BF3A-B6205043C17D}"/>
    <cellStyle name="Normal 4 2 2 6 2 3" xfId="10981" xr:uid="{2EE8D434-8965-4344-9E03-5889FFDBA400}"/>
    <cellStyle name="Normal 4 2 2 6 2 3 2" xfId="10982" xr:uid="{F3AA7309-F545-4B92-AD53-B232952979C4}"/>
    <cellStyle name="Normal 4 2 2 6 2 3 2 2" xfId="10983" xr:uid="{28E978E0-1936-4DB1-A7AB-E8ACE88A8D7E}"/>
    <cellStyle name="Normal 4 2 2 6 2 3 3" xfId="10984" xr:uid="{C46EC3FA-C7B0-4D5A-933E-E532ED5767F7}"/>
    <cellStyle name="Normal 4 2 2 6 2 4" xfId="10985" xr:uid="{DD1DB208-E0F7-4FAB-8145-81068EBAAB89}"/>
    <cellStyle name="Normal 4 2 2 6 2 4 2" xfId="10986" xr:uid="{3413B758-DA17-43CC-A68E-03F389B3E61D}"/>
    <cellStyle name="Normal 4 2 2 6 2 5" xfId="10987" xr:uid="{C689CC63-3661-4ECA-9C8B-83DF23C1281C}"/>
    <cellStyle name="Normal 4 2 2 6 2 6" xfId="10976" xr:uid="{1B7DA682-B30E-4C77-A437-B7F22F7869ED}"/>
    <cellStyle name="Normal 4 2 2 6 3" xfId="7566" xr:uid="{42EDC783-609F-466F-A4C6-58C9D6248E97}"/>
    <cellStyle name="Normal 4 2 2 6 3 2" xfId="10989" xr:uid="{F0C24303-0928-4D34-8693-F162B9681EDB}"/>
    <cellStyle name="Normal 4 2 2 6 3 2 2" xfId="10990" xr:uid="{04B14EA8-D7C5-4D1B-987F-C1CDB28C4EEB}"/>
    <cellStyle name="Normal 4 2 2 6 3 2 2 2" xfId="10991" xr:uid="{B02B27DB-B744-4448-B078-DCE74355F61F}"/>
    <cellStyle name="Normal 4 2 2 6 3 2 3" xfId="10992" xr:uid="{6AFE458D-275F-4EAA-ADAF-01764DF6653E}"/>
    <cellStyle name="Normal 4 2 2 6 3 3" xfId="10993" xr:uid="{4F4AEA0B-AF5F-43B7-8278-F14E48315921}"/>
    <cellStyle name="Normal 4 2 2 6 3 3 2" xfId="10994" xr:uid="{77757C55-5656-409D-AEF4-C6D7068D621F}"/>
    <cellStyle name="Normal 4 2 2 6 3 4" xfId="10995" xr:uid="{E55BAC19-CEBB-4AB8-A300-BE7FFAE12DB1}"/>
    <cellStyle name="Normal 4 2 2 6 3 5" xfId="10988" xr:uid="{D6F1071E-EC52-4AD8-A873-B649CC49C765}"/>
    <cellStyle name="Normal 4 2 2 6 4" xfId="10996" xr:uid="{C12092BC-58AE-4498-83B3-6947DC901A66}"/>
    <cellStyle name="Normal 4 2 2 6 5" xfId="10997" xr:uid="{8D213580-D5CD-4F4A-811B-5A396DA1D6A8}"/>
    <cellStyle name="Normal 4 2 2 6 5 2" xfId="10998" xr:uid="{B65D665E-9478-443E-9340-0B288FB4CA11}"/>
    <cellStyle name="Normal 4 2 2 6 6" xfId="10999" xr:uid="{D51699A9-A12D-4F66-8496-10FC1A9CAAE2}"/>
    <cellStyle name="Normal 4 2 2 6 7" xfId="10975" xr:uid="{BBCD9350-20DC-44DF-AE39-A9393E258EF4}"/>
    <cellStyle name="Normal 4 2 2 7" xfId="1293" xr:uid="{3108FB38-6600-4B2C-A917-68570D109DDA}"/>
    <cellStyle name="Normal 4 2 2 7 2" xfId="4879" xr:uid="{76CB4F7C-F758-4353-8825-DF80FF24363E}"/>
    <cellStyle name="Normal 4 2 2 7 2 2" xfId="7569" xr:uid="{22F63DEB-08DE-4894-98E3-F095FDD42C46}"/>
    <cellStyle name="Normal 4 2 2 7 2 2 2" xfId="11003" xr:uid="{1B0EF83B-9B1A-4AA0-AC2C-9B29D3D0D16A}"/>
    <cellStyle name="Normal 4 2 2 7 2 2 2 2" xfId="11004" xr:uid="{00494076-BD40-4B6A-9B7B-B3CFA60FA54E}"/>
    <cellStyle name="Normal 4 2 2 7 2 2 3" xfId="11005" xr:uid="{41A31992-9EB1-42E4-A8A8-EEB03365858A}"/>
    <cellStyle name="Normal 4 2 2 7 2 2 4" xfId="11002" xr:uid="{E38C13C1-9B70-4715-AB28-7CFE89A827CF}"/>
    <cellStyle name="Normal 4 2 2 7 2 3" xfId="11006" xr:uid="{52FB9617-8B24-4932-AB78-FA24FC3F9E50}"/>
    <cellStyle name="Normal 4 2 2 7 2 3 2" xfId="11007" xr:uid="{3F6D9FD2-CEDC-40F0-B7FD-2B804D83F8F6}"/>
    <cellStyle name="Normal 4 2 2 7 2 3 2 2" xfId="11008" xr:uid="{2CB26F83-9D17-40E6-B005-271EED1CE33D}"/>
    <cellStyle name="Normal 4 2 2 7 2 3 3" xfId="11009" xr:uid="{71A2DBA7-6151-47B6-B806-119A425F8FCB}"/>
    <cellStyle name="Normal 4 2 2 7 2 4" xfId="11010" xr:uid="{8D03BAD0-A41B-4946-8D0F-33C90FF392CC}"/>
    <cellStyle name="Normal 4 2 2 7 2 4 2" xfId="11011" xr:uid="{99756AF7-CB19-42B8-BB54-0E817103F0FF}"/>
    <cellStyle name="Normal 4 2 2 7 2 5" xfId="11012" xr:uid="{5D6C1375-17B8-42DE-8E70-DBFA78838D8C}"/>
    <cellStyle name="Normal 4 2 2 7 2 6" xfId="11001" xr:uid="{25B27792-DCD9-4A42-A4DE-EAB3757C67C2}"/>
    <cellStyle name="Normal 4 2 2 7 3" xfId="7568" xr:uid="{D9DE036B-006D-4953-9C3D-E14F762DC0B8}"/>
    <cellStyle name="Normal 4 2 2 7 3 2" xfId="11014" xr:uid="{E2F51996-B901-4F2B-AD56-FA08E05C43F4}"/>
    <cellStyle name="Normal 4 2 2 7 3 2 2" xfId="11015" xr:uid="{CD1561AF-2ABD-4330-A534-6D22918E73BB}"/>
    <cellStyle name="Normal 4 2 2 7 3 2 2 2" xfId="11016" xr:uid="{AE0AF1FF-CFD3-4CC5-8DF0-BBE867DFAB3E}"/>
    <cellStyle name="Normal 4 2 2 7 3 2 3" xfId="11017" xr:uid="{F91228A9-3718-4F32-AAEE-504DF08A1652}"/>
    <cellStyle name="Normal 4 2 2 7 3 3" xfId="11018" xr:uid="{AE74381B-499D-4046-8E4F-66BC69561E34}"/>
    <cellStyle name="Normal 4 2 2 7 3 3 2" xfId="11019" xr:uid="{34966769-9FFC-4301-8EA3-D90554B1880C}"/>
    <cellStyle name="Normal 4 2 2 7 3 4" xfId="11020" xr:uid="{3380583B-5F77-4A5D-BD58-DAB452FA4270}"/>
    <cellStyle name="Normal 4 2 2 7 3 5" xfId="11013" xr:uid="{9EC26BF6-3EE4-4FA7-ACB4-8F223C0F5B49}"/>
    <cellStyle name="Normal 4 2 2 7 4" xfId="11021" xr:uid="{66C3FBB0-4D9C-41EF-A309-218E7477C762}"/>
    <cellStyle name="Normal 4 2 2 7 5" xfId="11022" xr:uid="{4EA02ACD-5D8E-4743-BE3A-B11E2ED80F77}"/>
    <cellStyle name="Normal 4 2 2 7 5 2" xfId="11023" xr:uid="{702D479B-15A3-49CE-977E-718EC1F60ABB}"/>
    <cellStyle name="Normal 4 2 2 7 6" xfId="11024" xr:uid="{1CEDE98A-B204-40F1-8408-C0A9E553612B}"/>
    <cellStyle name="Normal 4 2 2 7 7" xfId="11000" xr:uid="{C43A45E5-6F3F-4585-A20E-D5A8DC9E61AC}"/>
    <cellStyle name="Normal 4 2 2 8" xfId="1294" xr:uid="{E33E0025-AD5A-4067-812B-DDE74C88EB7B}"/>
    <cellStyle name="Normal 4 2 2 8 2" xfId="4880" xr:uid="{72EA6FBA-02D0-42BA-9A30-CCBDE04C64D0}"/>
    <cellStyle name="Normal 4 2 2 8 2 2" xfId="7571" xr:uid="{7A93A3A8-E17D-4BAF-A53B-AB1B81F59F77}"/>
    <cellStyle name="Normal 4 2 2 8 2 2 2" xfId="11028" xr:uid="{F1F07E53-6C8D-486C-B4C7-BF8CD3475D86}"/>
    <cellStyle name="Normal 4 2 2 8 2 2 2 2" xfId="11029" xr:uid="{BB383F17-E650-4695-83DC-28D1344D0DBE}"/>
    <cellStyle name="Normal 4 2 2 8 2 2 3" xfId="11030" xr:uid="{16340BEB-1E58-4C4C-8449-2D1C52B1EB62}"/>
    <cellStyle name="Normal 4 2 2 8 2 2 4" xfId="11027" xr:uid="{839B1C00-009B-477B-979E-CF025D4AB0B1}"/>
    <cellStyle name="Normal 4 2 2 8 2 3" xfId="11031" xr:uid="{61225331-CA1B-419B-88E1-95DCDCB6CC48}"/>
    <cellStyle name="Normal 4 2 2 8 2 3 2" xfId="11032" xr:uid="{9C12F974-4C4F-4B55-B512-BFC51741252A}"/>
    <cellStyle name="Normal 4 2 2 8 2 3 2 2" xfId="11033" xr:uid="{CAD9F67F-85FC-47A4-AE98-FB94FC0EB715}"/>
    <cellStyle name="Normal 4 2 2 8 2 3 3" xfId="11034" xr:uid="{DBA1814A-073B-47B4-8965-9703073DB7DD}"/>
    <cellStyle name="Normal 4 2 2 8 2 4" xfId="11035" xr:uid="{96AD0236-CFBD-4242-BC20-FABD4B3D889D}"/>
    <cellStyle name="Normal 4 2 2 8 2 4 2" xfId="11036" xr:uid="{88241A19-D305-4152-850D-683A9DC388B6}"/>
    <cellStyle name="Normal 4 2 2 8 2 5" xfId="11037" xr:uid="{4464AFDA-97D8-4897-B6B2-F97BEAAF4317}"/>
    <cellStyle name="Normal 4 2 2 8 2 6" xfId="11026" xr:uid="{1C5DE7D2-08B6-4C76-AE2C-342C9FF00130}"/>
    <cellStyle name="Normal 4 2 2 8 3" xfId="7570" xr:uid="{F6836EA4-D7F4-4FFF-B9CD-F0E4760DDBC9}"/>
    <cellStyle name="Normal 4 2 2 8 3 2" xfId="11039" xr:uid="{1272C880-024C-4B4C-80C2-9062F5DB5EC0}"/>
    <cellStyle name="Normal 4 2 2 8 3 2 2" xfId="11040" xr:uid="{4EFDBA05-55C0-4DE0-9821-4D6410CB75CA}"/>
    <cellStyle name="Normal 4 2 2 8 3 2 2 2" xfId="11041" xr:uid="{C07F650F-C1E4-4A48-9F02-1F5DF459777D}"/>
    <cellStyle name="Normal 4 2 2 8 3 2 3" xfId="11042" xr:uid="{178E6BA5-5B73-4D36-B273-EA7EBA4A17AE}"/>
    <cellStyle name="Normal 4 2 2 8 3 3" xfId="11043" xr:uid="{88F174FB-B74C-43BF-B721-B889F218AF59}"/>
    <cellStyle name="Normal 4 2 2 8 3 3 2" xfId="11044" xr:uid="{19F0FBF5-2540-400F-8274-C3C5B8C9CD21}"/>
    <cellStyle name="Normal 4 2 2 8 3 4" xfId="11045" xr:uid="{66684B87-D247-4E75-AAE3-76077C2B08FF}"/>
    <cellStyle name="Normal 4 2 2 8 3 5" xfId="11038" xr:uid="{554AF590-2589-44D0-B9C5-EAD60E1DE63C}"/>
    <cellStyle name="Normal 4 2 2 8 4" xfId="11046" xr:uid="{93CE7917-AE01-493C-9C03-370D5380E1AF}"/>
    <cellStyle name="Normal 4 2 2 8 5" xfId="11047" xr:uid="{5553FA4F-D1D1-46FA-A4AF-382B09904E08}"/>
    <cellStyle name="Normal 4 2 2 8 5 2" xfId="11048" xr:uid="{71C11D72-212B-4C2A-B373-10F3DC497AB1}"/>
    <cellStyle name="Normal 4 2 2 8 6" xfId="11049" xr:uid="{E5C4693B-42B4-40AB-BFDA-4A535C002EF8}"/>
    <cellStyle name="Normal 4 2 2 8 7" xfId="11025" xr:uid="{2B1922E4-62CB-4CED-8710-C01E66F824CC}"/>
    <cellStyle name="Normal 4 2 2 9" xfId="1295" xr:uid="{E26DF3A4-2BB8-4723-B400-540DD6D7A81D}"/>
    <cellStyle name="Normal 4 2 2 9 2" xfId="4882" xr:uid="{0EE41561-5F26-4039-9A66-7C1160D5F2CF}"/>
    <cellStyle name="Normal 4 2 2 9 2 2" xfId="7573" xr:uid="{DFC6C5DC-3D68-4E03-BBDB-2CFEAB0FDDE1}"/>
    <cellStyle name="Normal 4 2 2 9 2 2 2" xfId="11053" xr:uid="{D38E362B-A507-40DB-8FEF-6864AE36F44B}"/>
    <cellStyle name="Normal 4 2 2 9 2 2 2 2" xfId="11054" xr:uid="{CB8D2158-96AF-497F-BF51-889E732C8389}"/>
    <cellStyle name="Normal 4 2 2 9 2 2 3" xfId="11055" xr:uid="{57A124F4-D5CE-4B5E-BD30-94529AE18DFC}"/>
    <cellStyle name="Normal 4 2 2 9 2 2 4" xfId="11052" xr:uid="{6882769C-24AE-4FB0-B0FD-CFD5A3A30573}"/>
    <cellStyle name="Normal 4 2 2 9 2 3" xfId="11056" xr:uid="{05A8CC25-3B62-4FB1-BB80-767CCD544FCE}"/>
    <cellStyle name="Normal 4 2 2 9 2 3 2" xfId="11057" xr:uid="{CDA1CB04-6EAF-475D-9041-F416CD07F2DB}"/>
    <cellStyle name="Normal 4 2 2 9 2 3 2 2" xfId="11058" xr:uid="{51342BC3-B71D-4125-9387-1855FD1B02F4}"/>
    <cellStyle name="Normal 4 2 2 9 2 3 3" xfId="11059" xr:uid="{2FA47CC9-3E37-448A-98FB-ED926EDF235F}"/>
    <cellStyle name="Normal 4 2 2 9 2 4" xfId="11060" xr:uid="{F336AB38-A58C-416D-9430-869F60CA55A3}"/>
    <cellStyle name="Normal 4 2 2 9 2 4 2" xfId="11061" xr:uid="{3F945A99-B6E1-4537-90BD-AFD9DD7D5C15}"/>
    <cellStyle name="Normal 4 2 2 9 2 5" xfId="11062" xr:uid="{3E318F2C-8437-4D32-9DBD-B4795A704379}"/>
    <cellStyle name="Normal 4 2 2 9 2 6" xfId="11051" xr:uid="{851C79F5-1767-416A-839C-EF4CC22E2FDF}"/>
    <cellStyle name="Normal 4 2 2 9 3" xfId="7572" xr:uid="{5FF9981A-37C2-4E43-8905-15BFDB79E109}"/>
    <cellStyle name="Normal 4 2 2 9 3 2" xfId="11064" xr:uid="{2F681F47-07D4-4DAE-87C1-542495AF2F07}"/>
    <cellStyle name="Normal 4 2 2 9 3 2 2" xfId="11065" xr:uid="{596D6F9B-1543-48DE-B848-AA5E5504B4ED}"/>
    <cellStyle name="Normal 4 2 2 9 3 2 2 2" xfId="11066" xr:uid="{4F809FC7-2E68-4CA7-B9D3-CB3935BE036E}"/>
    <cellStyle name="Normal 4 2 2 9 3 2 3" xfId="11067" xr:uid="{F19CD074-2758-4C7D-B0F6-C8DC2B1EA443}"/>
    <cellStyle name="Normal 4 2 2 9 3 3" xfId="11068" xr:uid="{313DA6B5-944A-44BE-A832-8D0F17ED8657}"/>
    <cellStyle name="Normal 4 2 2 9 3 3 2" xfId="11069" xr:uid="{4F818DE1-8AFC-4316-888B-2193C029882A}"/>
    <cellStyle name="Normal 4 2 2 9 3 4" xfId="11070" xr:uid="{CBD373D5-20A5-4891-B966-810A77B4ED68}"/>
    <cellStyle name="Normal 4 2 2 9 3 5" xfId="11063" xr:uid="{EA91392F-B11F-4BAF-B208-2E03C8B14AB6}"/>
    <cellStyle name="Normal 4 2 2 9 4" xfId="11071" xr:uid="{7AD16A7C-CD91-4BC6-BFE9-051D18232B6A}"/>
    <cellStyle name="Normal 4 2 2 9 5" xfId="11072" xr:uid="{80290B9F-FFC6-412B-A73E-E99953ED0709}"/>
    <cellStyle name="Normal 4 2 2 9 5 2" xfId="11073" xr:uid="{68B7D2CB-2E72-4969-8ED0-6AACA541C2A8}"/>
    <cellStyle name="Normal 4 2 2 9 6" xfId="11074" xr:uid="{5CDF20DB-BFFC-4567-BF7A-0639DF52EBE6}"/>
    <cellStyle name="Normal 4 2 2 9 7" xfId="11050" xr:uid="{36A5A868-0EFF-471E-98DD-ED1DC76C5274}"/>
    <cellStyle name="Normal 4 2 3" xfId="1296" xr:uid="{ED429EC8-50F7-4643-9420-855596D7494B}"/>
    <cellStyle name="Normal 4 2 3 2" xfId="4883" xr:uid="{12DB53A0-FA09-4E92-AC94-1E97D90C5942}"/>
    <cellStyle name="Normal 4 2 3 2 2" xfId="4884" xr:uid="{9C02EA41-47D6-4D70-AC0B-F1CE3879E642}"/>
    <cellStyle name="Normal 4 2 3 2 2 2" xfId="6872" xr:uid="{23B87945-3A5E-4808-8697-E8C359F0832E}"/>
    <cellStyle name="Normal 4 2 3 2 2 2 2" xfId="11076" xr:uid="{D53C61C1-43CF-40E5-8FF7-9CED6493336A}"/>
    <cellStyle name="Normal 4 2 3 2 2 2 2 2" xfId="11077" xr:uid="{098DA5EF-BD45-4D66-B992-282283897C84}"/>
    <cellStyle name="Normal 4 2 3 2 2 2 3" xfId="11078" xr:uid="{A98369AB-04DC-435E-859F-717249D4B26E}"/>
    <cellStyle name="Normal 4 2 3 2 2 3" xfId="7575" xr:uid="{8FB6DC5A-07E5-45EA-9584-26E30691285D}"/>
    <cellStyle name="Normal 4 2 3 2 2 3 2" xfId="11080" xr:uid="{FB4A060E-3BFC-40E6-9B91-06AD7B9C75A6}"/>
    <cellStyle name="Normal 4 2 3 2 2 3 2 2" xfId="11081" xr:uid="{CEC5F000-FFF1-442B-AD3B-F838E77DD6B1}"/>
    <cellStyle name="Normal 4 2 3 2 2 3 3" xfId="11082" xr:uid="{7382AA13-D446-48CF-AA2B-877ACE2B5C70}"/>
    <cellStyle name="Normal 4 2 3 2 2 3 4" xfId="11079" xr:uid="{24AC7044-0E29-49DB-AF00-AAE8817166D7}"/>
    <cellStyle name="Normal 4 2 3 2 2 4" xfId="11083" xr:uid="{F8BC9F5F-7F64-4608-B428-AD8F33E14AA3}"/>
    <cellStyle name="Normal 4 2 3 2 2 4 2" xfId="11084" xr:uid="{E83C5D3D-BB93-4736-824C-AF03C75AA519}"/>
    <cellStyle name="Normal 4 2 3 2 2 5" xfId="11085" xr:uid="{86502616-39A5-4ACC-91DA-54CB8CF3DA4D}"/>
    <cellStyle name="Normal 4 2 3 2 3" xfId="6871" xr:uid="{FEFEB005-6962-4AF9-B923-8435E12F1999}"/>
    <cellStyle name="Normal 4 2 3 2 3 2" xfId="11086" xr:uid="{9FAABCF4-5C3F-4F8E-BEF6-B60C50C9DFFA}"/>
    <cellStyle name="Normal 4 2 3 2 3 2 2" xfId="11087" xr:uid="{A0B79976-524B-4371-B1E1-8C1C524011B3}"/>
    <cellStyle name="Normal 4 2 3 2 3 3" xfId="11088" xr:uid="{8121A7E3-1F12-4E5A-B32E-392C8D0D1F4A}"/>
    <cellStyle name="Normal 4 2 3 2 3 4" xfId="11089" xr:uid="{81BA8A3C-2DFB-4D38-9750-CF3AFC0C7EC9}"/>
    <cellStyle name="Normal 4 2 3 2 4" xfId="7574" xr:uid="{0AA34B6F-CA96-4A98-BB62-52051D66EDB1}"/>
    <cellStyle name="Normal 4 2 3 2 4 2" xfId="11091" xr:uid="{6C2CACB1-746B-463D-9B33-72CE036833B0}"/>
    <cellStyle name="Normal 4 2 3 2 4 2 2" xfId="11092" xr:uid="{F85F8885-D92B-4FB1-9B19-11DFD813B026}"/>
    <cellStyle name="Normal 4 2 3 2 4 3" xfId="11093" xr:uid="{96B68BF5-0FE0-4BE2-8A46-436CB152D0B5}"/>
    <cellStyle name="Normal 4 2 3 2 4 4" xfId="11090" xr:uid="{FDFB044F-564F-4B97-9194-CB15B1482C23}"/>
    <cellStyle name="Normal 4 2 3 2 5" xfId="11094" xr:uid="{E3E33FBD-11F4-4D4F-8A85-E7EACA4F8600}"/>
    <cellStyle name="Normal 4 2 3 2 5 2" xfId="11095" xr:uid="{28BC0E84-5C4F-46D7-B47E-A7D916C163B9}"/>
    <cellStyle name="Normal 4 2 3 2 6" xfId="11096" xr:uid="{733B0DCB-8045-4043-80FB-7E0D8512334C}"/>
    <cellStyle name="Normal 4 2 3 3" xfId="4885" xr:uid="{A89FF19C-5840-4620-8A41-4491A6C07471}"/>
    <cellStyle name="Normal 4 2 3 4" xfId="4886" xr:uid="{989B7D0B-AD85-4053-984D-2752FF02AC95}"/>
    <cellStyle name="Normal 4 2 3 4 2" xfId="11097" xr:uid="{327CAB3C-53FE-43BB-B3D3-70F6FE9B6769}"/>
    <cellStyle name="Normal 4 2 3 4 3" xfId="22240" xr:uid="{4E51B5FA-009E-4A4D-8D5D-998C4CFDC454}"/>
    <cellStyle name="Normal 4 2 3 5" xfId="11075" xr:uid="{71121223-2DA0-4F94-A0F3-31ED7DA34804}"/>
    <cellStyle name="Normal 4 2 4" xfId="1297" xr:uid="{0C0672C7-3012-4723-B371-D84CC69C72C9}"/>
    <cellStyle name="Normal 4 2 5" xfId="1298" xr:uid="{AE0C5569-A6DC-4B5C-8CC9-E5DD36ED36F3}"/>
    <cellStyle name="Normal 4 2 6" xfId="1299" xr:uid="{085ED33F-87C0-44BF-B291-D740AFA6E684}"/>
    <cellStyle name="Normal 4 2 7" xfId="1300" xr:uid="{CF6AA86B-DC03-4165-A681-1E3B279B84E8}"/>
    <cellStyle name="Normal 4 2 8" xfId="1301" xr:uid="{E75FDC35-263B-4A5E-B4A9-476A002AF65E}"/>
    <cellStyle name="Normal 4 2 9" xfId="4887" xr:uid="{CC0E4D0C-9AF1-4198-9D9E-2D8C99D3EC08}"/>
    <cellStyle name="Normal 4 2 9 2" xfId="11098" xr:uid="{94F2403B-705B-4EE3-A9B5-0B2DE0E1B97F}"/>
    <cellStyle name="Normal 4 2 9 3" xfId="11099" xr:uid="{32FF8E9F-AB8C-4E06-9234-0FFDE4C66353}"/>
    <cellStyle name="Normal 4 2 9 3 2" xfId="11100" xr:uid="{8804A209-4FB9-42B7-8FD6-1A5AD14C523D}"/>
    <cellStyle name="Normal 4 2 9 3 2 2" xfId="11101" xr:uid="{B8041B76-F392-4241-84AE-D2401E6CE2F5}"/>
    <cellStyle name="Normal 4 2 9 3 3" xfId="11102" xr:uid="{69A9F0FE-F39F-440F-925F-B2A668AE1BB9}"/>
    <cellStyle name="Normal 4 2_Scen_XBase" xfId="4888" xr:uid="{16A7F71B-A76D-4718-8E2E-7D65DA731797}"/>
    <cellStyle name="Normal 4 3" xfId="239" xr:uid="{00000000-0005-0000-0000-0000F1000000}"/>
    <cellStyle name="Normal 4 3 10" xfId="4889" xr:uid="{0C91D65D-8881-443A-8472-C51955E28B63}"/>
    <cellStyle name="Normal 4 3 10 2" xfId="7576" xr:uid="{AFAE9F24-3232-4E77-97D0-8FF2265D804A}"/>
    <cellStyle name="Normal 4 3 10 2 2" xfId="11105" xr:uid="{0679950E-9437-422D-94B0-AD77FCFBDCED}"/>
    <cellStyle name="Normal 4 3 10 2 2 2" xfId="11106" xr:uid="{CFB79DD2-3750-4023-ACA0-17E931D0274D}"/>
    <cellStyle name="Normal 4 3 10 2 3" xfId="11107" xr:uid="{6DC570B5-4714-4A74-B71C-379992D7CC0A}"/>
    <cellStyle name="Normal 4 3 10 2 4" xfId="11104" xr:uid="{8D4D0CB4-C9FD-42B7-85EA-6B92D8A8AC52}"/>
    <cellStyle name="Normal 4 3 10 3" xfId="11108" xr:uid="{30B0160B-0C81-4D08-8E04-4214585AC43D}"/>
    <cellStyle name="Normal 4 3 10 3 2" xfId="11109" xr:uid="{B44F46CB-1248-43A7-93A7-C84F63A86A86}"/>
    <cellStyle name="Normal 4 3 10 3 2 2" xfId="11110" xr:uid="{F5C6CB41-B002-4B48-93BD-470D29BDED18}"/>
    <cellStyle name="Normal 4 3 10 3 3" xfId="11111" xr:uid="{12FE4123-1921-4222-BF6C-B9A72163D790}"/>
    <cellStyle name="Normal 4 3 10 4" xfId="11112" xr:uid="{A81102EE-80EF-4914-95A6-AA6492D708AA}"/>
    <cellStyle name="Normal 4 3 10 4 2" xfId="11113" xr:uid="{EE9F0FAB-4F06-4169-ABA6-B1F1668F7DC7}"/>
    <cellStyle name="Normal 4 3 10 5" xfId="11114" xr:uid="{21DFDB69-5CA1-4CAE-BA58-E632D0D8E381}"/>
    <cellStyle name="Normal 4 3 10 6" xfId="11103" xr:uid="{20BE258A-FD72-4A15-B39C-592EDAD11CDA}"/>
    <cellStyle name="Normal 4 3 11" xfId="4890" xr:uid="{356142D7-A047-4C5C-B9C8-58C5CF444CD0}"/>
    <cellStyle name="Normal 4 3 11 2" xfId="7577" xr:uid="{9D135B4F-3022-4F99-9D81-00DE5770AA51}"/>
    <cellStyle name="Normal 4 3 11 2 2" xfId="11117" xr:uid="{4AAFB9F0-1AA7-425F-8867-220A8AF65BBE}"/>
    <cellStyle name="Normal 4 3 11 2 2 2" xfId="11118" xr:uid="{7BC89BEF-90FE-4DBC-A029-BC157546F31C}"/>
    <cellStyle name="Normal 4 3 11 2 3" xfId="11119" xr:uid="{A674A8A9-F14E-471B-8E22-16DEDC84CAC5}"/>
    <cellStyle name="Normal 4 3 11 2 4" xfId="11116" xr:uid="{CA8F9EC5-BA3B-4A3E-8484-403D02243190}"/>
    <cellStyle name="Normal 4 3 11 3" xfId="11120" xr:uid="{DE03B434-AADD-4079-9501-0384F6F4DC5F}"/>
    <cellStyle name="Normal 4 3 11 3 2" xfId="11121" xr:uid="{F5D430AB-CA3D-4C38-A740-91DD1167930C}"/>
    <cellStyle name="Normal 4 3 11 4" xfId="11122" xr:uid="{4635FF8F-D429-4B58-B138-A41B7DADFCA1}"/>
    <cellStyle name="Normal 4 3 11 5" xfId="11115" xr:uid="{257B9714-34D1-4495-B32A-F1B16300DA3A}"/>
    <cellStyle name="Normal 4 3 12" xfId="11123" xr:uid="{F21C4E84-9B69-42F3-A91B-BA9EFACE149D}"/>
    <cellStyle name="Normal 4 3 12 2" xfId="11124" xr:uid="{348D9508-2023-486F-8BF4-2D750B3D1381}"/>
    <cellStyle name="Normal 4 3 13" xfId="1302" xr:uid="{F768BDDE-724D-419B-97E6-DC4B2FA612CB}"/>
    <cellStyle name="Normal 4 3 2" xfId="1303" xr:uid="{398CCD79-1CC3-4A9F-9967-9EEC810BD607}"/>
    <cellStyle name="Normal 4 3 2 2" xfId="4891" xr:uid="{518B23D3-446B-4127-9559-DBDC093418F9}"/>
    <cellStyle name="Normal 4 3 2 3" xfId="4892" xr:uid="{B8FC349A-7E5B-4055-BFBB-006F1BBF49A6}"/>
    <cellStyle name="Normal 4 3 2 3 2" xfId="11125" xr:uid="{58A3500A-6A42-4B38-9742-90F436901A3F}"/>
    <cellStyle name="Normal 4 3 3" xfId="1304" xr:uid="{C5DC601F-3E0C-4BFD-804A-A187DADEE010}"/>
    <cellStyle name="Normal 4 3 3 2" xfId="4893" xr:uid="{07560839-628B-435A-867E-A69D1343EC92}"/>
    <cellStyle name="Normal 4 3 3 2 2" xfId="4894" xr:uid="{A9DFB433-6C3C-47A0-8C2F-C272B94B9FE4}"/>
    <cellStyle name="Normal 4 3 3 2 2 2" xfId="7579" xr:uid="{F330B42A-2547-4D09-8DB2-43D7C1D5E166}"/>
    <cellStyle name="Normal 4 3 3 2 2 2 2" xfId="11129" xr:uid="{93167D25-A4FE-430C-8AC4-C8979498F802}"/>
    <cellStyle name="Normal 4 3 3 2 2 2 2 2" xfId="11130" xr:uid="{ECBC75B9-59D0-4F3B-944A-582D5AE4BC22}"/>
    <cellStyle name="Normal 4 3 3 2 2 2 3" xfId="11131" xr:uid="{58F5A990-6636-4F3C-8490-06644186CA97}"/>
    <cellStyle name="Normal 4 3 3 2 2 2 4" xfId="11128" xr:uid="{555496A3-41B5-45F2-BE0E-00CB29825082}"/>
    <cellStyle name="Normal 4 3 3 2 2 3" xfId="11132" xr:uid="{CC3DB9EA-514E-45AA-A7D4-C98336F4F73B}"/>
    <cellStyle name="Normal 4 3 3 2 2 3 2" xfId="11133" xr:uid="{5DA8ED88-D9B8-4289-A0BC-BC6ADE8325F0}"/>
    <cellStyle name="Normal 4 3 3 2 2 3 2 2" xfId="11134" xr:uid="{3C92EA63-FE69-4769-A35E-720A369E092B}"/>
    <cellStyle name="Normal 4 3 3 2 2 3 3" xfId="11135" xr:uid="{F9621D70-EBC6-4343-8675-AA425607A56C}"/>
    <cellStyle name="Normal 4 3 3 2 2 4" xfId="11136" xr:uid="{D080A79D-29A2-413B-B4E0-2371EE2EC562}"/>
    <cellStyle name="Normal 4 3 3 2 2 4 2" xfId="11137" xr:uid="{BD83635C-84F0-41EE-86E3-F632065861BD}"/>
    <cellStyle name="Normal 4 3 3 2 2 5" xfId="11138" xr:uid="{0D004C5A-8B0B-4466-83FD-66E111664F5D}"/>
    <cellStyle name="Normal 4 3 3 2 2 6" xfId="11127" xr:uid="{552F9D7D-9F8F-4580-A2D8-359CC6959C98}"/>
    <cellStyle name="Normal 4 3 3 2 3" xfId="7578" xr:uid="{DD41345C-DD76-4528-A7FC-B1A9ACA4FAB4}"/>
    <cellStyle name="Normal 4 3 3 2 3 2" xfId="11140" xr:uid="{09C11522-8D4D-40D9-8480-6D5EBAD14471}"/>
    <cellStyle name="Normal 4 3 3 2 3 2 2" xfId="11141" xr:uid="{E144E5B7-A907-45AE-9640-4BDAD7050F46}"/>
    <cellStyle name="Normal 4 3 3 2 3 3" xfId="11142" xr:uid="{C15B224E-BB05-4161-96D3-1D97D52FAA4C}"/>
    <cellStyle name="Normal 4 3 3 2 3 4" xfId="11139" xr:uid="{BF1F7D0D-3940-4D94-A37E-8A1CAB51E940}"/>
    <cellStyle name="Normal 4 3 3 2 4" xfId="11143" xr:uid="{D0E4A6C3-E569-432B-8FAB-12ABF02595D1}"/>
    <cellStyle name="Normal 4 3 3 2 4 2" xfId="11144" xr:uid="{79004FFD-6430-4707-8C03-EAB97673A38D}"/>
    <cellStyle name="Normal 4 3 3 2 4 2 2" xfId="11145" xr:uid="{F552548E-52A6-4305-A6E9-4751D8B2C426}"/>
    <cellStyle name="Normal 4 3 3 2 4 3" xfId="11146" xr:uid="{0A14ABF6-7E3A-4CE2-84B7-C16E54F1BCB3}"/>
    <cellStyle name="Normal 4 3 3 2 5" xfId="11147" xr:uid="{FC710699-85CC-4DF0-9FC0-56D7C56D74EB}"/>
    <cellStyle name="Normal 4 3 3 2 5 2" xfId="11148" xr:uid="{307F9A4D-2B25-4564-8EE0-4E6F62DB4903}"/>
    <cellStyle name="Normal 4 3 3 2 6" xfId="11149" xr:uid="{EF165D44-7F5C-4042-B97E-187E51303788}"/>
    <cellStyle name="Normal 4 3 3 2 7" xfId="11126" xr:uid="{4226ABB6-98D4-446D-B40E-7B77366E8BA4}"/>
    <cellStyle name="Normal 4 3 3 3" xfId="4895" xr:uid="{747FC3BB-4B80-43F6-956E-1A357254F94F}"/>
    <cellStyle name="Normal 4 3 3 4" xfId="4896" xr:uid="{DF5E84E9-D2BD-4EFA-B469-396BB4EDA765}"/>
    <cellStyle name="Normal 4 3 3 4 2" xfId="7580" xr:uid="{48006BD8-0B78-4A8F-BA82-5F33064919B3}"/>
    <cellStyle name="Normal 4 3 3 4 2 2" xfId="11152" xr:uid="{31852622-A80D-481F-A1BD-AEDF0BAE0119}"/>
    <cellStyle name="Normal 4 3 3 4 2 2 2" xfId="11153" xr:uid="{13B54B0D-EF5A-4438-B0DC-3AFD5A992144}"/>
    <cellStyle name="Normal 4 3 3 4 2 3" xfId="11154" xr:uid="{5586117D-7D9B-4AE0-91BA-C5410E2231C7}"/>
    <cellStyle name="Normal 4 3 3 4 2 4" xfId="11151" xr:uid="{90FF8A4E-C82F-487B-B8B9-5B7FE5DCB154}"/>
    <cellStyle name="Normal 4 3 3 4 3" xfId="11155" xr:uid="{C69F624B-73ED-4933-A1CB-94FA9FADA27A}"/>
    <cellStyle name="Normal 4 3 3 4 3 2" xfId="11156" xr:uid="{AB136061-FD21-4C8B-835D-F3FE8046C138}"/>
    <cellStyle name="Normal 4 3 3 4 3 2 2" xfId="11157" xr:uid="{7208AE52-F505-419C-BD31-F1272FC146C7}"/>
    <cellStyle name="Normal 4 3 3 4 3 3" xfId="11158" xr:uid="{E37C7F9E-26BE-4A0D-9C95-AA906E8CDE20}"/>
    <cellStyle name="Normal 4 3 3 4 4" xfId="11159" xr:uid="{DEF50919-5118-41C9-9603-7AF56447DED3}"/>
    <cellStyle name="Normal 4 3 3 4 4 2" xfId="11160" xr:uid="{72E4F7B6-9185-47A3-8B21-8001BEE6F917}"/>
    <cellStyle name="Normal 4 3 3 4 5" xfId="11161" xr:uid="{393A1E08-3A7C-4226-81FF-3462E7DAC36A}"/>
    <cellStyle name="Normal 4 3 3 4 6" xfId="11150" xr:uid="{2B2BA30F-CE96-4FEE-BA23-9148D8DFBAFD}"/>
    <cellStyle name="Normal 4 3 3 5" xfId="4897" xr:uid="{D3733382-05E3-47EC-A39B-ED727BF57F6C}"/>
    <cellStyle name="Normal 4 3 3 5 2" xfId="7581" xr:uid="{FCFD1729-EE39-4B53-AA98-D8B9528C24ED}"/>
    <cellStyle name="Normal 4 3 3 5 2 2" xfId="11164" xr:uid="{F18F69A4-337F-414F-A678-8FB75BA0A6BC}"/>
    <cellStyle name="Normal 4 3 3 5 2 2 2" xfId="11165" xr:uid="{E1D0A0ED-08E0-4FFD-8CE1-03451AC69089}"/>
    <cellStyle name="Normal 4 3 3 5 2 3" xfId="11166" xr:uid="{15D5FD6C-451C-4E2B-A7D2-4DB993856C3C}"/>
    <cellStyle name="Normal 4 3 3 5 2 4" xfId="11163" xr:uid="{4B7852E4-C476-4D2F-A386-DF347DB9DBE0}"/>
    <cellStyle name="Normal 4 3 3 5 3" xfId="11167" xr:uid="{E104FB31-034C-4C18-B430-7C380B9ABB8C}"/>
    <cellStyle name="Normal 4 3 3 5 3 2" xfId="11168" xr:uid="{1C866F84-6D95-487D-B694-CFBF0FD26E93}"/>
    <cellStyle name="Normal 4 3 3 5 4" xfId="11169" xr:uid="{1E01112F-D753-4D99-8F3E-D5CEE03A893F}"/>
    <cellStyle name="Normal 4 3 3 5 5" xfId="11162" xr:uid="{DA470B91-8829-442F-A47F-CDF3E4C47DF2}"/>
    <cellStyle name="Normal 4 3 3 6" xfId="11170" xr:uid="{9C8AD06E-FB48-4A93-83A3-1BD5462EFFAA}"/>
    <cellStyle name="Normal 4 3 3 6 2" xfId="11171" xr:uid="{1373DA36-DDC8-4080-9F48-5E49963A0D2A}"/>
    <cellStyle name="Normal 4 3 4" xfId="1305" xr:uid="{71B60307-E9A2-44A3-9C4A-77B39826C7A5}"/>
    <cellStyle name="Normal 4 3 4 2" xfId="4899" xr:uid="{6062DA83-9B9C-4A0C-A5AF-21D3809D7CE0}"/>
    <cellStyle name="Normal 4 3 4 2 2" xfId="11172" xr:uid="{3B09D94B-B030-4C57-B080-9C2EA5B1AD77}"/>
    <cellStyle name="Normal 4 3 4 3" xfId="4900" xr:uid="{1E54B27E-AFB4-4F13-B1D9-07D2F7A39CFC}"/>
    <cellStyle name="Normal 4 3 4 4" xfId="4901" xr:uid="{C257E243-7B87-46E6-86BF-07F9DD41A06C}"/>
    <cellStyle name="Normal 4 3 4 4 2" xfId="7582" xr:uid="{F15E0744-FB86-4E51-84D7-6FF8ED0379EE}"/>
    <cellStyle name="Normal 4 3 4 4 2 2" xfId="11175" xr:uid="{3504E6C2-48F1-472D-9CC8-A601DA747078}"/>
    <cellStyle name="Normal 4 3 4 4 2 2 2" xfId="11176" xr:uid="{5437423E-FF32-4C46-AB56-CEECEC23449C}"/>
    <cellStyle name="Normal 4 3 4 4 2 3" xfId="11177" xr:uid="{71B14E16-6405-4947-8AF0-29C6A6D21129}"/>
    <cellStyle name="Normal 4 3 4 4 2 4" xfId="11174" xr:uid="{CB5101CA-4697-4E3B-A475-4AEAF7D52697}"/>
    <cellStyle name="Normal 4 3 4 4 3" xfId="11178" xr:uid="{B16982B7-6E41-4262-808E-72C5FEF183EF}"/>
    <cellStyle name="Normal 4 3 4 4 3 2" xfId="11179" xr:uid="{9839F897-69E8-4312-93FF-AEF185BDD769}"/>
    <cellStyle name="Normal 4 3 4 4 3 2 2" xfId="11180" xr:uid="{BCC30764-0587-42EB-87D7-BDAC75FE6EA2}"/>
    <cellStyle name="Normal 4 3 4 4 3 3" xfId="11181" xr:uid="{AB44853C-A0E0-4AB3-9A47-BF7940066911}"/>
    <cellStyle name="Normal 4 3 4 4 4" xfId="11182" xr:uid="{56DFE225-AF28-4382-94D3-982FADE8CFAF}"/>
    <cellStyle name="Normal 4 3 4 4 4 2" xfId="11183" xr:uid="{62AC589F-F472-4D98-B904-C5526CBB7C9D}"/>
    <cellStyle name="Normal 4 3 4 4 5" xfId="11184" xr:uid="{8EB5DD40-8F50-438B-B1FA-709B6703DB6C}"/>
    <cellStyle name="Normal 4 3 4 4 6" xfId="11173" xr:uid="{DE00CF1B-410A-4AB4-B14E-BF83E4F43759}"/>
    <cellStyle name="Normal 4 3 4 5" xfId="4902" xr:uid="{3091F304-C59C-4B22-8C51-1B298E6AE4D0}"/>
    <cellStyle name="Normal 4 3 4 5 2" xfId="7583" xr:uid="{603709CC-65BA-47DB-9ADA-5F68A087B511}"/>
    <cellStyle name="Normal 4 3 4 5 2 2" xfId="11187" xr:uid="{A70814C6-7076-4EA4-985F-F5DE622B9E0A}"/>
    <cellStyle name="Normal 4 3 4 5 2 2 2" xfId="11188" xr:uid="{77BED136-50EE-4F2C-90DC-EDA140F6C2E9}"/>
    <cellStyle name="Normal 4 3 4 5 2 3" xfId="11189" xr:uid="{92B3DB7B-96EF-441B-935D-4EA307981F8D}"/>
    <cellStyle name="Normal 4 3 4 5 2 4" xfId="11186" xr:uid="{023D0292-679B-4931-A919-0EE50D61FD98}"/>
    <cellStyle name="Normal 4 3 4 5 3" xfId="11190" xr:uid="{697AB943-D1E6-443C-B4CA-6D9A4ECE80BD}"/>
    <cellStyle name="Normal 4 3 4 5 3 2" xfId="11191" xr:uid="{97E77BA0-AE9B-4205-A5C2-81FF2E8B3810}"/>
    <cellStyle name="Normal 4 3 4 5 4" xfId="11192" xr:uid="{1345BC9C-FCBD-4004-99F2-FB525850C221}"/>
    <cellStyle name="Normal 4 3 4 5 5" xfId="11185" xr:uid="{6B4DE495-60DA-4FB9-84F5-04FEE2C4DBDD}"/>
    <cellStyle name="Normal 4 3 4 6" xfId="11193" xr:uid="{09F89D49-2300-4D2B-9423-D6F77EE1A7A0}"/>
    <cellStyle name="Normal 4 3 4 6 2" xfId="11194" xr:uid="{8E7D930E-15F6-4F34-BA0E-EC673549328A}"/>
    <cellStyle name="Normal 4 3 5" xfId="1306" xr:uid="{D27A9366-E7D7-43AE-B078-432A4F360FC7}"/>
    <cellStyle name="Normal 4 3 5 2" xfId="4903" xr:uid="{0703204B-1AFE-40B9-9C4C-1B9ACCB4A3A6}"/>
    <cellStyle name="Normal 4 3 5 3" xfId="4904" xr:uid="{145C734A-FFC9-4691-B9EE-4C397C4BCD1F}"/>
    <cellStyle name="Normal 4 3 5 3 2" xfId="7584" xr:uid="{C68E3071-FBEF-43AE-AF77-3ABB87937D97}"/>
    <cellStyle name="Normal 4 3 5 3 2 2" xfId="11197" xr:uid="{D48FF800-EFD2-49A2-BC93-DA9ABE6E1699}"/>
    <cellStyle name="Normal 4 3 5 3 2 2 2" xfId="11198" xr:uid="{075650A1-3F10-4E11-87CE-9E1A06D515D7}"/>
    <cellStyle name="Normal 4 3 5 3 2 3" xfId="11199" xr:uid="{829AF875-358C-4B06-80FC-64C841435423}"/>
    <cellStyle name="Normal 4 3 5 3 2 4" xfId="11196" xr:uid="{F6C4F721-581E-4E8E-A195-C1EBEB8D6DFD}"/>
    <cellStyle name="Normal 4 3 5 3 3" xfId="11200" xr:uid="{636D256A-9E72-4F34-92BA-2D250E9D99CF}"/>
    <cellStyle name="Normal 4 3 5 3 3 2" xfId="11201" xr:uid="{DA20F02E-7C94-405E-BEC7-2BD7EA1529BF}"/>
    <cellStyle name="Normal 4 3 5 3 3 2 2" xfId="11202" xr:uid="{B2F46FCF-E200-4978-9DA2-D37F08278B44}"/>
    <cellStyle name="Normal 4 3 5 3 3 3" xfId="11203" xr:uid="{CEC55E11-0760-4876-9CED-B335FBAD0F3B}"/>
    <cellStyle name="Normal 4 3 5 3 4" xfId="11204" xr:uid="{58D12048-34A9-471A-B32C-B668421C0BC1}"/>
    <cellStyle name="Normal 4 3 5 3 4 2" xfId="11205" xr:uid="{AB179731-EAC3-445A-9283-544C0DDCCB62}"/>
    <cellStyle name="Normal 4 3 5 3 5" xfId="11206" xr:uid="{FDCBDD3C-F208-40BF-8C20-0BE771B0FE4B}"/>
    <cellStyle name="Normal 4 3 5 3 6" xfId="11195" xr:uid="{859DE2E6-A64C-45B2-AE28-DA96EB1DEFD2}"/>
    <cellStyle name="Normal 4 3 5 4" xfId="4905" xr:uid="{BCA51A56-1C4E-4185-916E-D9541152486F}"/>
    <cellStyle name="Normal 4 3 5 4 2" xfId="7585" xr:uid="{DBD87997-7E0E-4AC9-A1A0-F10E5231D497}"/>
    <cellStyle name="Normal 4 3 5 4 2 2" xfId="11209" xr:uid="{E82DCD88-728C-48E3-83DF-5478C5AACCA3}"/>
    <cellStyle name="Normal 4 3 5 4 2 2 2" xfId="11210" xr:uid="{0BEA687D-5868-46DA-BA8F-B5E44C11E0A9}"/>
    <cellStyle name="Normal 4 3 5 4 2 3" xfId="11211" xr:uid="{10AB107F-723C-4B74-82A0-CE49DDC5762F}"/>
    <cellStyle name="Normal 4 3 5 4 2 4" xfId="11208" xr:uid="{36806E2B-FEA3-49B6-884A-93E00803B108}"/>
    <cellStyle name="Normal 4 3 5 4 3" xfId="11212" xr:uid="{747E545A-1F2C-4E47-BF6E-51A1AF94F12C}"/>
    <cellStyle name="Normal 4 3 5 4 3 2" xfId="11213" xr:uid="{517D4847-EEAA-420A-8C09-3391C78F6294}"/>
    <cellStyle name="Normal 4 3 5 4 4" xfId="11214" xr:uid="{94E240F3-CF05-41B3-A742-0DD32327B733}"/>
    <cellStyle name="Normal 4 3 5 4 5" xfId="11207" xr:uid="{6052FCA5-BC0C-4932-BAB0-E33C83682FA2}"/>
    <cellStyle name="Normal 4 3 5 5" xfId="11215" xr:uid="{EA706197-34A0-4FC3-9736-F489CF362F9D}"/>
    <cellStyle name="Normal 4 3 5 5 2" xfId="11216" xr:uid="{85F952DD-8754-4C66-A078-874664708270}"/>
    <cellStyle name="Normal 4 3 6" xfId="1307" xr:uid="{56B0E121-B577-4F1C-BACE-57911B8D7DB1}"/>
    <cellStyle name="Normal 4 3 7" xfId="1308" xr:uid="{B9A327FE-3512-4769-88D8-F916006D9570}"/>
    <cellStyle name="Normal 4 3 8" xfId="1309" xr:uid="{AD88B2CB-243C-49BE-B684-F1CFF0172364}"/>
    <cellStyle name="Normal 4 3 9" xfId="4907" xr:uid="{63252622-D54A-443C-8E97-38B8088DA52B}"/>
    <cellStyle name="Normal 4 3 9 2" xfId="4908" xr:uid="{36579C88-72D7-4FCD-8DE8-1FACC24AC1F5}"/>
    <cellStyle name="Normal 4 3 9 2 2" xfId="7587" xr:uid="{08B4B84F-126F-4D7A-A76A-5CD771E009D0}"/>
    <cellStyle name="Normal 4 3 9 2 2 2" xfId="11220" xr:uid="{A897116F-BBE4-44A0-9326-B90C574F7685}"/>
    <cellStyle name="Normal 4 3 9 2 2 2 2" xfId="11221" xr:uid="{1B2C975F-A1BB-4AB8-983B-3C8C6F3C3E73}"/>
    <cellStyle name="Normal 4 3 9 2 2 3" xfId="11222" xr:uid="{CDF916D1-6980-4201-978D-51A010EB3C2C}"/>
    <cellStyle name="Normal 4 3 9 2 2 4" xfId="11219" xr:uid="{D98F0DF1-E2B8-4D3B-8B58-5BAE0E1D3A15}"/>
    <cellStyle name="Normal 4 3 9 2 3" xfId="11223" xr:uid="{8FF1927E-A0F1-4C8D-BAEC-4427624D238A}"/>
    <cellStyle name="Normal 4 3 9 2 3 2" xfId="11224" xr:uid="{618DBA52-8A08-47DD-B668-FFC9CEA80FF5}"/>
    <cellStyle name="Normal 4 3 9 2 3 2 2" xfId="11225" xr:uid="{41054CEB-9D50-404F-8B73-6141C8A277DD}"/>
    <cellStyle name="Normal 4 3 9 2 3 3" xfId="11226" xr:uid="{845A0454-71D0-4ABC-9E39-3C6AC0DA9A37}"/>
    <cellStyle name="Normal 4 3 9 2 4" xfId="11227" xr:uid="{53238695-7AF6-4BE2-82FD-CF34F08DF149}"/>
    <cellStyle name="Normal 4 3 9 2 4 2" xfId="11228" xr:uid="{83B679BE-5AA0-4957-9BDB-47B6927791A2}"/>
    <cellStyle name="Normal 4 3 9 2 5" xfId="11229" xr:uid="{21E4A883-32C2-4ED0-8BBB-02A80041E760}"/>
    <cellStyle name="Normal 4 3 9 2 6" xfId="11218" xr:uid="{84D0A3DD-604E-4866-8749-7D784CAFCBD0}"/>
    <cellStyle name="Normal 4 3 9 3" xfId="7586" xr:uid="{D5CE876D-4431-4CFC-B160-1B3E7930A7F1}"/>
    <cellStyle name="Normal 4 3 9 3 2" xfId="11231" xr:uid="{370E7FDB-AF3A-4047-9A97-BA21C52ADFEC}"/>
    <cellStyle name="Normal 4 3 9 3 2 2" xfId="11232" xr:uid="{A4260D38-F40C-4539-8C81-18814E11FBCF}"/>
    <cellStyle name="Normal 4 3 9 3 3" xfId="11233" xr:uid="{C11E3B55-4513-40EE-B300-A7D2E552C730}"/>
    <cellStyle name="Normal 4 3 9 3 4" xfId="11230" xr:uid="{55FC136C-7F10-4B7E-B624-0AEC9B2D6041}"/>
    <cellStyle name="Normal 4 3 9 4" xfId="11234" xr:uid="{3B547F8C-0C0A-4675-A934-0568DFA86671}"/>
    <cellStyle name="Normal 4 3 9 4 2" xfId="11235" xr:uid="{20ABBC09-C45F-4926-8DBB-DBAF9399C547}"/>
    <cellStyle name="Normal 4 3 9 4 2 2" xfId="11236" xr:uid="{8CA89694-0239-4F17-B323-BA6521446A58}"/>
    <cellStyle name="Normal 4 3 9 4 3" xfId="11237" xr:uid="{6AB7629F-E7CA-405C-8251-423F087DBC52}"/>
    <cellStyle name="Normal 4 3 9 5" xfId="11238" xr:uid="{A0AD351F-909C-472D-9FEA-3B46C05486AC}"/>
    <cellStyle name="Normal 4 3 9 5 2" xfId="11239" xr:uid="{670A9C45-D346-4EE2-B4A7-111E17B7F24E}"/>
    <cellStyle name="Normal 4 3 9 6" xfId="11240" xr:uid="{3543DDC8-EEB8-4C0E-B7AD-2238A9E5526E}"/>
    <cellStyle name="Normal 4 3 9 7" xfId="11217" xr:uid="{7DD23D87-C401-4D65-A14B-525EE921FF03}"/>
    <cellStyle name="Normal 4 3_Scen_XBase" xfId="4909" xr:uid="{2092642B-32FC-42DA-848D-23D970761D27}"/>
    <cellStyle name="Normal 4 4" xfId="240" xr:uid="{00000000-0005-0000-0000-0000F2000000}"/>
    <cellStyle name="Normal 4 4 10" xfId="1310" xr:uid="{CF4992E3-97BF-4F15-836F-FB5A17973DCE}"/>
    <cellStyle name="Normal 4 4 2" xfId="1311" xr:uid="{17DD9045-4A5F-4BBE-A4FE-F95B1C61D2C8}"/>
    <cellStyle name="Normal 4 4 3" xfId="1312" xr:uid="{2BF70E7D-7252-4606-82DE-61575F3CDE7F}"/>
    <cellStyle name="Normal 4 4 3 2" xfId="4910" xr:uid="{81FA7DDE-8577-487C-ACFB-987C097A583E}"/>
    <cellStyle name="Normal 4 4 3 3" xfId="4911" xr:uid="{87C2C5D5-60BD-44E8-85E2-2D40E89227AE}"/>
    <cellStyle name="Normal 4 4 3 3 2" xfId="11241" xr:uid="{0AE3F20B-0823-4A4B-A3A0-47DC2CF796A5}"/>
    <cellStyle name="Normal 4 4 4" xfId="1313" xr:uid="{D9437A32-23F5-48BE-915B-38FDCE9B7A3B}"/>
    <cellStyle name="Normal 4 4 5" xfId="1314" xr:uid="{D2198389-26AA-420E-B126-7BDC88462E26}"/>
    <cellStyle name="Normal 4 4 6" xfId="1315" xr:uid="{F0A70EBF-3FC2-4759-8660-9C57D5B13A3E}"/>
    <cellStyle name="Normal 4 4 7" xfId="1316" xr:uid="{6E96E654-231D-4A07-A622-70920229F241}"/>
    <cellStyle name="Normal 4 4 8" xfId="1317" xr:uid="{32D49E48-1D07-412C-954C-9AA93B012E46}"/>
    <cellStyle name="Normal 4 4 9" xfId="4914" xr:uid="{24527B70-75F6-4449-812F-06EAB039712A}"/>
    <cellStyle name="Normal 4 4 9 2" xfId="11242" xr:uid="{86CD4EF4-AC1D-483D-AAE8-FBD4BDB70C69}"/>
    <cellStyle name="Normal 4 5" xfId="1318" xr:uid="{4E250ADD-A79D-4AD1-9F4B-778CF88829E5}"/>
    <cellStyle name="Normal 4 5 10" xfId="4915" xr:uid="{873D605C-2A7E-4603-926D-5B2C0A594B95}"/>
    <cellStyle name="Normal 4 5 10 2" xfId="7588" xr:uid="{F6B0138F-79A6-4588-889B-6B9074AED28D}"/>
    <cellStyle name="Normal 4 5 10 2 2" xfId="11245" xr:uid="{887ACAFE-731A-44E2-9279-5F32BFB7180D}"/>
    <cellStyle name="Normal 4 5 10 2 2 2" xfId="11246" xr:uid="{E95B05DC-1D40-4BF2-922C-2C88C100D0E7}"/>
    <cellStyle name="Normal 4 5 10 2 3" xfId="11247" xr:uid="{82E864A5-8B5F-47C9-9D47-85CA17295C02}"/>
    <cellStyle name="Normal 4 5 10 2 4" xfId="11244" xr:uid="{FE42CF34-4AA5-426C-8B8E-1D99B352E943}"/>
    <cellStyle name="Normal 4 5 10 3" xfId="11248" xr:uid="{F9478063-89A2-4B0C-B4DB-1FB179C38839}"/>
    <cellStyle name="Normal 4 5 10 3 2" xfId="11249" xr:uid="{06787104-D2EF-42BE-962A-3E4816A17F41}"/>
    <cellStyle name="Normal 4 5 10 3 2 2" xfId="11250" xr:uid="{A5F9A9BE-44A4-467B-AECF-AAAF411EEC1F}"/>
    <cellStyle name="Normal 4 5 10 3 3" xfId="11251" xr:uid="{0B8D1ED8-EC3A-4A9E-8287-93B75064F319}"/>
    <cellStyle name="Normal 4 5 10 4" xfId="11252" xr:uid="{1AD3E740-DA1B-43AB-B7A8-D63C0E6078F7}"/>
    <cellStyle name="Normal 4 5 10 4 2" xfId="11253" xr:uid="{9124B42E-C503-4269-A57D-8A2B2CE5A2D9}"/>
    <cellStyle name="Normal 4 5 10 5" xfId="11254" xr:uid="{2BB5F686-EBA7-4D58-9979-2AC53C2DCDE6}"/>
    <cellStyle name="Normal 4 5 10 6" xfId="11243" xr:uid="{5B64CE17-93E0-45B1-8912-819CFF297A83}"/>
    <cellStyle name="Normal 4 5 11" xfId="4916" xr:uid="{95456A6C-2B94-4EA0-9705-BD518A7341BD}"/>
    <cellStyle name="Normal 4 5 11 2" xfId="7589" xr:uid="{06F22A37-72A2-44E6-B2E6-11C9929B9660}"/>
    <cellStyle name="Normal 4 5 11 2 2" xfId="11257" xr:uid="{B9E4DDBF-496E-47B0-987F-353E2580A445}"/>
    <cellStyle name="Normal 4 5 11 2 2 2" xfId="11258" xr:uid="{C3952015-019D-467E-9FA3-38DD07CFC9EF}"/>
    <cellStyle name="Normal 4 5 11 2 3" xfId="11259" xr:uid="{51326AE9-0BD0-4285-903C-47A7ACE44E6B}"/>
    <cellStyle name="Normal 4 5 11 2 4" xfId="11256" xr:uid="{C663DBE0-B9C9-44C4-B1B4-164817B5C34E}"/>
    <cellStyle name="Normal 4 5 11 3" xfId="11260" xr:uid="{E02DC302-EC4A-4E6E-85AC-C00C13DB50EB}"/>
    <cellStyle name="Normal 4 5 11 3 2" xfId="11261" xr:uid="{D9DF70F9-6257-4352-B669-E3A73FD85777}"/>
    <cellStyle name="Normal 4 5 11 4" xfId="11262" xr:uid="{CEA7E63A-90DB-4C61-9B20-929842316043}"/>
    <cellStyle name="Normal 4 5 11 5" xfId="11255" xr:uid="{183095DE-ACEB-4F6C-ADEC-C58FA81480D2}"/>
    <cellStyle name="Normal 4 5 12" xfId="6873" xr:uid="{B3A9F24C-E310-4B91-B025-F4C93066F3FB}"/>
    <cellStyle name="Normal 4 5 12 2" xfId="11264" xr:uid="{F3AF15D9-3067-4039-BF71-2EFAC8FE0F7F}"/>
    <cellStyle name="Normal 4 5 12 3" xfId="11263" xr:uid="{A934AA21-32B9-46D5-8A2E-361A71B35F5E}"/>
    <cellStyle name="Normal 4 5 2" xfId="1319" xr:uid="{579D8D5C-7CA8-4973-8AFC-A24EE213469D}"/>
    <cellStyle name="Normal 4 5 2 2" xfId="4917" xr:uid="{65F505B0-D027-42E5-A41E-6A5EBAF0857C}"/>
    <cellStyle name="Normal 4 5 2 3" xfId="4918" xr:uid="{7485C3D9-ED2F-4179-A261-1C83ACCFC104}"/>
    <cellStyle name="Normal 4 5 2 3 2" xfId="7590" xr:uid="{CC52EB0D-C080-4DDA-B512-522DBDD18091}"/>
    <cellStyle name="Normal 4 5 2 3 2 2" xfId="11267" xr:uid="{72147FC6-A3F2-4E36-B9D4-08F037A0B9D2}"/>
    <cellStyle name="Normal 4 5 2 3 2 2 2" xfId="11268" xr:uid="{3A4C3400-B0A5-4818-ADCE-C1BD75BDECBB}"/>
    <cellStyle name="Normal 4 5 2 3 2 3" xfId="11269" xr:uid="{05DF8EA6-3601-46C9-923F-3060A2060DC6}"/>
    <cellStyle name="Normal 4 5 2 3 2 4" xfId="11266" xr:uid="{30D0DE7B-2E4D-456A-BC06-FFCAA59DAEFB}"/>
    <cellStyle name="Normal 4 5 2 3 3" xfId="11270" xr:uid="{9571A01D-F745-4B15-BD23-C112B46EA730}"/>
    <cellStyle name="Normal 4 5 2 3 3 2" xfId="11271" xr:uid="{8B0FAD7F-3DD9-49F9-8352-804B16EAE642}"/>
    <cellStyle name="Normal 4 5 2 3 3 2 2" xfId="11272" xr:uid="{7E6DEE17-B193-49F3-9D8D-2741A75FB1C7}"/>
    <cellStyle name="Normal 4 5 2 3 3 3" xfId="11273" xr:uid="{8ED87E3B-6141-499B-BB87-1FA8AA5C63CD}"/>
    <cellStyle name="Normal 4 5 2 3 4" xfId="11274" xr:uid="{2F3CCB01-8E09-4DA4-8145-0BAD3DDDDA8E}"/>
    <cellStyle name="Normal 4 5 2 3 4 2" xfId="11275" xr:uid="{CBFF4DE0-D6B0-4767-803E-2CE7966E5AB9}"/>
    <cellStyle name="Normal 4 5 2 3 5" xfId="11276" xr:uid="{9D5102E1-9F7C-49B9-B2D7-0749BBF217A4}"/>
    <cellStyle name="Normal 4 5 2 3 6" xfId="11265" xr:uid="{D6A6E35F-F420-462A-B8BD-872A6855B20A}"/>
    <cellStyle name="Normal 4 5 2 4" xfId="4919" xr:uid="{F9198B6A-307D-4263-965A-C3B3CED39801}"/>
    <cellStyle name="Normal 4 5 2 4 2" xfId="7591" xr:uid="{0829C2FB-5660-41D6-B565-4A3B99181FFD}"/>
    <cellStyle name="Normal 4 5 2 4 2 2" xfId="11279" xr:uid="{9F685C81-E895-473B-82A9-101F7E3ECC4A}"/>
    <cellStyle name="Normal 4 5 2 4 2 2 2" xfId="11280" xr:uid="{3F3E9D99-77F7-4ACA-B09D-F734078EC524}"/>
    <cellStyle name="Normal 4 5 2 4 2 3" xfId="11281" xr:uid="{614583F6-5A3D-41CE-AD4B-EBCC2B688D6C}"/>
    <cellStyle name="Normal 4 5 2 4 2 4" xfId="11278" xr:uid="{7F20FE2B-59F1-48D0-85C2-B18AEBBA553E}"/>
    <cellStyle name="Normal 4 5 2 4 3" xfId="11282" xr:uid="{4FCEFCE2-8224-4A5C-AC1B-AB124BACF7DA}"/>
    <cellStyle name="Normal 4 5 2 4 3 2" xfId="11283" xr:uid="{48962D4B-CB29-4A10-AEB4-A627F2F82850}"/>
    <cellStyle name="Normal 4 5 2 4 4" xfId="11284" xr:uid="{3A8ADEE7-07ED-4AE3-8FE3-0A3C57F56C18}"/>
    <cellStyle name="Normal 4 5 2 4 5" xfId="11277" xr:uid="{ADCE37A7-210F-44AB-A644-20B2AF26F2C7}"/>
    <cellStyle name="Normal 4 5 2 5" xfId="11285" xr:uid="{F2409770-D5AB-4289-8970-38C0A40B01CE}"/>
    <cellStyle name="Normal 4 5 2 5 2" xfId="11286" xr:uid="{13C7E5F4-4E45-4A12-B9A5-8E0633653A85}"/>
    <cellStyle name="Normal 4 5 3" xfId="1320" xr:uid="{2C5A2B85-B0C4-45A1-BB0F-C0FED0E2954F}"/>
    <cellStyle name="Normal 4 5 3 2" xfId="4920" xr:uid="{6B2C0438-2DAB-417F-BB1F-5B7DAEEE6746}"/>
    <cellStyle name="Normal 4 5 3 3" xfId="4921" xr:uid="{8D74FEC9-DD1A-494E-B980-5AACAB46EC1F}"/>
    <cellStyle name="Normal 4 5 3 3 2" xfId="7592" xr:uid="{0FD31946-EBDC-46C0-A1BD-8019C9486FB4}"/>
    <cellStyle name="Normal 4 5 3 3 2 2" xfId="11289" xr:uid="{B627B471-1365-42D4-A6D6-3E2E2CA441B7}"/>
    <cellStyle name="Normal 4 5 3 3 2 2 2" xfId="11290" xr:uid="{D9B39B1C-D5D9-4F22-90BC-A650A084A521}"/>
    <cellStyle name="Normal 4 5 3 3 2 3" xfId="11291" xr:uid="{1F33C4BB-49B6-47D7-81FB-C96802E4F6D8}"/>
    <cellStyle name="Normal 4 5 3 3 2 4" xfId="11288" xr:uid="{E30CFFA0-F0C9-4D1F-AD1F-CAD24593BBBD}"/>
    <cellStyle name="Normal 4 5 3 3 3" xfId="11292" xr:uid="{1F1FD083-BB65-4603-B998-512526A73D09}"/>
    <cellStyle name="Normal 4 5 3 3 3 2" xfId="11293" xr:uid="{704CB565-8EBB-4B36-B3ED-6066105B4318}"/>
    <cellStyle name="Normal 4 5 3 3 3 2 2" xfId="11294" xr:uid="{A9D2C63C-BA88-4FB0-B246-FDB35AF8ED03}"/>
    <cellStyle name="Normal 4 5 3 3 3 3" xfId="11295" xr:uid="{7BDC9940-72C8-4C95-B73E-CC4F5137EF1D}"/>
    <cellStyle name="Normal 4 5 3 3 4" xfId="11296" xr:uid="{6EAB2907-6764-4F3B-9E1D-700A064053E9}"/>
    <cellStyle name="Normal 4 5 3 3 4 2" xfId="11297" xr:uid="{17B5E200-26E1-4F16-AB8D-BA2087658328}"/>
    <cellStyle name="Normal 4 5 3 3 5" xfId="11298" xr:uid="{6076B622-9D32-4763-AD74-843481066265}"/>
    <cellStyle name="Normal 4 5 3 3 6" xfId="11287" xr:uid="{F2E8893D-CEDF-4873-824F-7274D5B61198}"/>
    <cellStyle name="Normal 4 5 3 4" xfId="4922" xr:uid="{56CE54BD-0EB5-41A7-B271-82F2988400A0}"/>
    <cellStyle name="Normal 4 5 3 4 2" xfId="7593" xr:uid="{0E390DD2-371A-4920-A639-EC5952F1110A}"/>
    <cellStyle name="Normal 4 5 3 4 2 2" xfId="11301" xr:uid="{054051D0-A71F-4121-AF2B-6DE9AA0D6323}"/>
    <cellStyle name="Normal 4 5 3 4 2 2 2" xfId="11302" xr:uid="{22B53ACE-BF7A-463D-9606-C9C4E157FD2C}"/>
    <cellStyle name="Normal 4 5 3 4 2 3" xfId="11303" xr:uid="{B41A22D0-DE07-4422-B83D-5E2562AAFC9B}"/>
    <cellStyle name="Normal 4 5 3 4 2 4" xfId="11300" xr:uid="{FBEE226E-ECE5-45A3-AFB0-5AAEAC307780}"/>
    <cellStyle name="Normal 4 5 3 4 3" xfId="11304" xr:uid="{5CBFE620-E49F-4D86-A74D-C276081A72FB}"/>
    <cellStyle name="Normal 4 5 3 4 3 2" xfId="11305" xr:uid="{37F4600E-84A4-40A6-968E-9341A9CEEB8E}"/>
    <cellStyle name="Normal 4 5 3 4 4" xfId="11306" xr:uid="{D17CE806-C526-4BE6-A043-C51C324A1A0D}"/>
    <cellStyle name="Normal 4 5 3 4 5" xfId="11299" xr:uid="{07511B9F-A784-4E6E-9A3A-70E271D3BCD4}"/>
    <cellStyle name="Normal 4 5 3 5" xfId="11307" xr:uid="{D39FD228-BD2C-4992-87A6-1ABC7F4FF390}"/>
    <cellStyle name="Normal 4 5 3 5 2" xfId="11308" xr:uid="{0F638CC1-BA20-4F94-BBE8-05304D54C292}"/>
    <cellStyle name="Normal 4 5 4" xfId="1321" xr:uid="{6084E5FB-7F05-44DB-9C9A-351A7DB426F3}"/>
    <cellStyle name="Normal 4 5 5" xfId="1322" xr:uid="{A5F867E3-A028-45A3-832E-96FCAEE43C19}"/>
    <cellStyle name="Normal 4 5 6" xfId="1323" xr:uid="{7F791D99-FA73-4E7B-B7AC-0CFE1C6395B7}"/>
    <cellStyle name="Normal 4 5 7" xfId="1324" xr:uid="{61A831D9-DC72-46E1-B45D-DCF1ED2E7AE9}"/>
    <cellStyle name="Normal 4 5 8" xfId="1325" xr:uid="{1CAFEA45-2505-469D-9348-7CC6EF80A389}"/>
    <cellStyle name="Normal 4 5 9" xfId="4926" xr:uid="{4230151F-B2B6-4639-B379-E4930DF6C5CF}"/>
    <cellStyle name="Normal 4 5 9 2" xfId="4927" xr:uid="{17974C78-EAB3-4B67-B6F0-3EE98C93C2D9}"/>
    <cellStyle name="Normal 4 5 9 2 2" xfId="7595" xr:uid="{A5186B56-2A1A-4958-9986-81A8C309C04B}"/>
    <cellStyle name="Normal 4 5 9 2 2 2" xfId="11312" xr:uid="{0650A5AC-2159-47CD-80D3-ABC740A6979F}"/>
    <cellStyle name="Normal 4 5 9 2 2 2 2" xfId="11313" xr:uid="{818A8CFB-01F4-4A76-A8C2-AD627808C67C}"/>
    <cellStyle name="Normal 4 5 9 2 2 3" xfId="11314" xr:uid="{27622DAA-85B2-4C55-BE76-03C30E8EE5D8}"/>
    <cellStyle name="Normal 4 5 9 2 2 4" xfId="11311" xr:uid="{84F421BE-96B1-49D3-82E9-8B196F7D4C8D}"/>
    <cellStyle name="Normal 4 5 9 2 3" xfId="11315" xr:uid="{7615187E-0500-4953-8473-2B85D7797B90}"/>
    <cellStyle name="Normal 4 5 9 2 3 2" xfId="11316" xr:uid="{931379CC-C214-49A2-A9C6-F954D01774C1}"/>
    <cellStyle name="Normal 4 5 9 2 3 2 2" xfId="11317" xr:uid="{F74A3C78-6D94-49F2-94C9-1C444A6CDC34}"/>
    <cellStyle name="Normal 4 5 9 2 3 3" xfId="11318" xr:uid="{3555666F-2DC5-4009-981B-58BED6D21713}"/>
    <cellStyle name="Normal 4 5 9 2 4" xfId="11319" xr:uid="{22833E42-4133-4E2A-95E4-CD508B24BF53}"/>
    <cellStyle name="Normal 4 5 9 2 4 2" xfId="11320" xr:uid="{E0153162-6889-449F-96A5-D7E35ADCDAF4}"/>
    <cellStyle name="Normal 4 5 9 2 5" xfId="11321" xr:uid="{A3177DC0-E8B3-447F-ACE4-CF18A5AF8E3B}"/>
    <cellStyle name="Normal 4 5 9 2 6" xfId="11310" xr:uid="{B1CF2B5B-C2FD-4348-B8EB-82FD15C07424}"/>
    <cellStyle name="Normal 4 5 9 3" xfId="7594" xr:uid="{2360358C-A3DA-427B-AEE7-061A7FA2CA35}"/>
    <cellStyle name="Normal 4 5 9 3 2" xfId="11323" xr:uid="{BD9FE269-C379-4034-877E-BBBB9389F7AC}"/>
    <cellStyle name="Normal 4 5 9 3 2 2" xfId="11324" xr:uid="{666B299D-342D-4BF9-B7AD-538582D530C2}"/>
    <cellStyle name="Normal 4 5 9 3 3" xfId="11325" xr:uid="{3EFCC084-54BD-49B6-BFA2-FB457B8E8459}"/>
    <cellStyle name="Normal 4 5 9 3 4" xfId="11322" xr:uid="{AF632139-F8EF-4F40-ACC9-C95B5F8551FF}"/>
    <cellStyle name="Normal 4 5 9 4" xfId="11326" xr:uid="{A0B3EFB2-D637-4CB1-8237-04E13D8234A2}"/>
    <cellStyle name="Normal 4 5 9 4 2" xfId="11327" xr:uid="{D35B7E43-8739-43C7-ADDB-47CA9F1D8B37}"/>
    <cellStyle name="Normal 4 5 9 4 2 2" xfId="11328" xr:uid="{1F65D398-82DA-4362-ACDF-682DC2F341F4}"/>
    <cellStyle name="Normal 4 5 9 4 3" xfId="11329" xr:uid="{F75D5A01-2AC8-4634-8F79-A4A1AB22B278}"/>
    <cellStyle name="Normal 4 5 9 5" xfId="11330" xr:uid="{6A47AD5B-2F7D-4E5C-809E-2D6304606D45}"/>
    <cellStyle name="Normal 4 5 9 5 2" xfId="11331" xr:uid="{9C34731D-486F-4857-B123-1F961A4BAE0D}"/>
    <cellStyle name="Normal 4 5 9 6" xfId="11332" xr:uid="{8510E98F-1D6B-4DB0-A6D5-6833CBD55772}"/>
    <cellStyle name="Normal 4 5 9 7" xfId="11309" xr:uid="{81BEFA1D-66D4-48AD-B17F-758381FE0C66}"/>
    <cellStyle name="Normal 4 6" xfId="1326" xr:uid="{EDFE8105-D7E3-49EF-8C2D-E4E9E372B80B}"/>
    <cellStyle name="Normal 4 6 2" xfId="4928" xr:uid="{877A86F1-0476-4624-B9D8-A19BC3A30400}"/>
    <cellStyle name="Normal 4 6 2 2" xfId="4929" xr:uid="{C1CEA429-E950-4E5D-AA78-2AF7EEA2E94A}"/>
    <cellStyle name="Normal 4 6 2 3" xfId="4930" xr:uid="{D0FD92D3-6E05-4CF0-B1A3-B512BD703419}"/>
    <cellStyle name="Normal 4 6 2 3 2" xfId="7597" xr:uid="{DF1C56C3-AB06-46C2-89FA-4EE4DFA686AD}"/>
    <cellStyle name="Normal 4 6 2 3 2 2" xfId="11335" xr:uid="{9A30807F-FDF3-42EC-854A-334D4F357248}"/>
    <cellStyle name="Normal 4 6 2 3 2 2 2" xfId="11336" xr:uid="{CEAA505A-9648-439F-89C0-38A0A119B40D}"/>
    <cellStyle name="Normal 4 6 2 3 2 3" xfId="11337" xr:uid="{7AA2E1E7-B644-4FCB-BBAD-6DF21BFF17E9}"/>
    <cellStyle name="Normal 4 6 2 3 2 4" xfId="11334" xr:uid="{F67089F2-FBB9-47AA-A41C-E6838EA8517D}"/>
    <cellStyle name="Normal 4 6 2 3 3" xfId="11338" xr:uid="{9CE231F8-482E-4D73-974B-AE0765B9DC28}"/>
    <cellStyle name="Normal 4 6 2 3 3 2" xfId="11339" xr:uid="{6D961C94-30C0-4A64-936C-94D9B129A5CB}"/>
    <cellStyle name="Normal 4 6 2 3 3 2 2" xfId="11340" xr:uid="{DA5A6586-7672-4533-819C-4605228F0611}"/>
    <cellStyle name="Normal 4 6 2 3 3 3" xfId="11341" xr:uid="{342AA59D-2B3D-4AE6-A762-3AE1A371CE83}"/>
    <cellStyle name="Normal 4 6 2 3 4" xfId="11342" xr:uid="{9004C0EE-4B7F-4F83-BE65-54AFAAE115C3}"/>
    <cellStyle name="Normal 4 6 2 3 4 2" xfId="11343" xr:uid="{4024423C-59EF-477B-ABC0-81FD278142CF}"/>
    <cellStyle name="Normal 4 6 2 3 5" xfId="11344" xr:uid="{1D13A988-1627-4FBA-9167-217B86417D28}"/>
    <cellStyle name="Normal 4 6 2 3 6" xfId="11333" xr:uid="{F2CB1996-E0D0-4D0A-8504-84A87214885E}"/>
    <cellStyle name="Normal 4 6 2 4" xfId="7596" xr:uid="{132839B1-030F-49CC-AD33-57129C5CBAEA}"/>
    <cellStyle name="Normal 4 6 2 4 2" xfId="11346" xr:uid="{65E1629D-40E2-4925-A061-BC117ABD9E52}"/>
    <cellStyle name="Normal 4 6 2 4 2 2" xfId="11347" xr:uid="{9F93EA52-17AF-440E-A2EB-EB3740C26289}"/>
    <cellStyle name="Normal 4 6 2 4 3" xfId="11348" xr:uid="{36F6BE03-1B70-407B-A006-C409ADC143DD}"/>
    <cellStyle name="Normal 4 6 2 4 4" xfId="11345" xr:uid="{938996A6-857E-4826-9CFA-5DB6090B27B6}"/>
    <cellStyle name="Normal 4 6 2 5" xfId="11349" xr:uid="{15F007E2-D6FB-46AE-B638-E07130C19B15}"/>
    <cellStyle name="Normal 4 6 2 5 2" xfId="11350" xr:uid="{BE149E3E-6765-426D-9E9E-5312C24449A6}"/>
    <cellStyle name="Normal 4 6 2 5 2 2" xfId="11351" xr:uid="{70B7C69A-1BE7-4DA5-85EE-85D2E85A7E1B}"/>
    <cellStyle name="Normal 4 6 2 5 3" xfId="11352" xr:uid="{9D38DE07-7CCD-4755-BDE2-C64009CA51E6}"/>
    <cellStyle name="Normal 4 6 2 6" xfId="11353" xr:uid="{ADB15987-9B3F-4C58-85DF-E073520BDB53}"/>
    <cellStyle name="Normal 4 6 2 6 2" xfId="11354" xr:uid="{1087B910-6170-4D78-B607-26C4B4BC5F4D}"/>
    <cellStyle name="Normal 4 6 2 7" xfId="11355" xr:uid="{E3A1988D-8988-4352-B27E-E8817D73DE19}"/>
    <cellStyle name="Normal 4 6 3" xfId="4931" xr:uid="{C179DBD0-462A-4220-9FA2-13A855748656}"/>
    <cellStyle name="Normal 4 6 4" xfId="4932" xr:uid="{9CD84BFF-1C06-4342-86B1-7163097BC38D}"/>
    <cellStyle name="Normal 4 6 4 2" xfId="4933" xr:uid="{33422DE2-E104-44B3-9926-45E6A2EFDBF0}"/>
    <cellStyle name="Normal 4 6 4 2 2" xfId="7599" xr:uid="{622F909D-CCC8-4193-8B51-414005CCD480}"/>
    <cellStyle name="Normal 4 6 4 2 2 2" xfId="11359" xr:uid="{6E8B5D97-DB90-48C8-9F52-BDF61B62304D}"/>
    <cellStyle name="Normal 4 6 4 2 2 2 2" xfId="11360" xr:uid="{2CBCDAC6-4738-48B6-A4CB-978FFB62607C}"/>
    <cellStyle name="Normal 4 6 4 2 2 3" xfId="11361" xr:uid="{86C610AF-D821-47E2-9E3C-EA13F097B355}"/>
    <cellStyle name="Normal 4 6 4 2 2 4" xfId="11358" xr:uid="{81F1009B-8C36-41AC-B73F-18B888880AE6}"/>
    <cellStyle name="Normal 4 6 4 2 3" xfId="11362" xr:uid="{2ACD917F-917A-4CF9-B81D-FE69D8F6C533}"/>
    <cellStyle name="Normal 4 6 4 2 3 2" xfId="11363" xr:uid="{61A8F515-53AC-4456-BE81-3F1C97CA9E29}"/>
    <cellStyle name="Normal 4 6 4 2 3 2 2" xfId="11364" xr:uid="{72A6C7EB-78AA-4EDA-A1D6-2A4F6E983332}"/>
    <cellStyle name="Normal 4 6 4 2 3 3" xfId="11365" xr:uid="{359BF7CF-179C-4EBF-B257-7343D8C5344B}"/>
    <cellStyle name="Normal 4 6 4 2 4" xfId="11366" xr:uid="{1DC43F00-A4C4-4F03-86F4-5EC6AA0F7F47}"/>
    <cellStyle name="Normal 4 6 4 2 4 2" xfId="11367" xr:uid="{3B5559A8-F206-4C41-841F-3FD2BAE2E91F}"/>
    <cellStyle name="Normal 4 6 4 2 5" xfId="11368" xr:uid="{4A1778EB-D74E-42CC-8647-D2174EC12C66}"/>
    <cellStyle name="Normal 4 6 4 2 6" xfId="11357" xr:uid="{E0A70965-1CE2-4913-9869-0ED47068A46D}"/>
    <cellStyle name="Normal 4 6 4 3" xfId="7598" xr:uid="{B8800143-7BF1-4D68-B678-EDC8A5792EF2}"/>
    <cellStyle name="Normal 4 6 4 3 2" xfId="11370" xr:uid="{914275DD-2226-4C81-AD99-9EBFB0B20735}"/>
    <cellStyle name="Normal 4 6 4 3 2 2" xfId="11371" xr:uid="{66703D2C-7C9B-462A-9D75-2FA6D5C6B247}"/>
    <cellStyle name="Normal 4 6 4 3 3" xfId="11372" xr:uid="{C079A994-6944-4AC9-B337-B48089CA2EA3}"/>
    <cellStyle name="Normal 4 6 4 3 4" xfId="11369" xr:uid="{0D78BB48-488A-4F6F-A8FA-7F8E71CD1100}"/>
    <cellStyle name="Normal 4 6 4 4" xfId="11373" xr:uid="{8AD7FF5E-E32C-423A-B025-37C637F21F8A}"/>
    <cellStyle name="Normal 4 6 4 4 2" xfId="11374" xr:uid="{6BE4F729-592A-46CD-89BD-CBA350733CEA}"/>
    <cellStyle name="Normal 4 6 4 4 2 2" xfId="11375" xr:uid="{241E17A4-B04E-4EFB-9F68-4EC3811A3464}"/>
    <cellStyle name="Normal 4 6 4 4 3" xfId="11376" xr:uid="{339A2CAD-CA82-4338-8078-48FD7A05DD58}"/>
    <cellStyle name="Normal 4 6 4 5" xfId="11377" xr:uid="{A6E46CE7-2BB5-4FA2-A1A6-A8F54495D103}"/>
    <cellStyle name="Normal 4 6 4 5 2" xfId="11378" xr:uid="{AF44A6ED-6B95-48FF-BBCD-07A2B43E89D7}"/>
    <cellStyle name="Normal 4 6 4 6" xfId="11379" xr:uid="{25993D27-36DB-4715-B491-45DAD5DCE680}"/>
    <cellStyle name="Normal 4 6 4 7" xfId="11356" xr:uid="{44632C11-AA02-4204-8800-D1B7480DF8DD}"/>
    <cellStyle name="Normal 4 6 5" xfId="4934" xr:uid="{3B9AF680-A8E4-4539-BC02-49245364CF5C}"/>
    <cellStyle name="Normal 4 6 5 2" xfId="4935" xr:uid="{9E54D103-3807-4FB2-8AF3-A3A15B28009D}"/>
    <cellStyle name="Normal 4 6 5 2 2" xfId="7601" xr:uid="{EDE3E50D-EDA5-4ECA-913A-1D1ABEF7BB4D}"/>
    <cellStyle name="Normal 4 6 5 2 2 2" xfId="11383" xr:uid="{AAAFDDED-4807-42F7-B785-08C3550684D2}"/>
    <cellStyle name="Normal 4 6 5 2 2 2 2" xfId="11384" xr:uid="{9614A6E8-265E-4F06-B2C2-7B352AAFFC07}"/>
    <cellStyle name="Normal 4 6 5 2 2 3" xfId="11385" xr:uid="{6E32E373-92EE-4271-9598-C31B1D700326}"/>
    <cellStyle name="Normal 4 6 5 2 2 4" xfId="11382" xr:uid="{EA828306-7D1E-4069-99C8-6B8A4D42CEA2}"/>
    <cellStyle name="Normal 4 6 5 2 3" xfId="11386" xr:uid="{2A66D2FE-EBFD-4CEE-8DC1-F28724ABE607}"/>
    <cellStyle name="Normal 4 6 5 2 3 2" xfId="11387" xr:uid="{FC0DAAC2-469F-424F-8AF5-0EC01F933C04}"/>
    <cellStyle name="Normal 4 6 5 2 3 2 2" xfId="11388" xr:uid="{FF7E1958-F22C-43EE-B4A8-36C77AB2567C}"/>
    <cellStyle name="Normal 4 6 5 2 3 3" xfId="11389" xr:uid="{0AA1BB8F-842C-4B5F-9078-F295B0D33552}"/>
    <cellStyle name="Normal 4 6 5 2 4" xfId="11390" xr:uid="{D89AD5F5-AB96-4C92-A2E5-CDF2D995540A}"/>
    <cellStyle name="Normal 4 6 5 2 4 2" xfId="11391" xr:uid="{2F75D04B-F94D-481F-85AA-1F403FE1DDA4}"/>
    <cellStyle name="Normal 4 6 5 2 5" xfId="11392" xr:uid="{1B92B65B-2547-41BF-8985-FC11BAE13B47}"/>
    <cellStyle name="Normal 4 6 5 2 6" xfId="11381" xr:uid="{FEC7C03A-7C61-45BA-B354-ED7638939C97}"/>
    <cellStyle name="Normal 4 6 5 3" xfId="7600" xr:uid="{0E4CB248-78F4-4307-AADC-6BD89912AB2F}"/>
    <cellStyle name="Normal 4 6 5 3 2" xfId="11394" xr:uid="{9BA8E6F0-46D3-41D2-8865-1F8C59E766B1}"/>
    <cellStyle name="Normal 4 6 5 3 2 2" xfId="11395" xr:uid="{5EB518F4-DA53-47C6-8C2C-D69A909E95FB}"/>
    <cellStyle name="Normal 4 6 5 3 3" xfId="11396" xr:uid="{620EA23C-C546-403C-8370-F7406B1789F8}"/>
    <cellStyle name="Normal 4 6 5 3 4" xfId="11393" xr:uid="{7A7E2B67-559D-43FC-BB5B-945EB74BBF48}"/>
    <cellStyle name="Normal 4 6 5 4" xfId="11397" xr:uid="{6A82DC0E-C5DA-4DE8-9BC3-A8D611AABDD4}"/>
    <cellStyle name="Normal 4 6 5 4 2" xfId="11398" xr:uid="{20FD32DE-C450-4A4E-8552-7DAC60A2CBFF}"/>
    <cellStyle name="Normal 4 6 5 4 2 2" xfId="11399" xr:uid="{56F98D0E-2DFD-45E7-AED8-ECBB12C02095}"/>
    <cellStyle name="Normal 4 6 5 4 3" xfId="11400" xr:uid="{E7FCBFD7-1F23-477D-8847-CB94482807D7}"/>
    <cellStyle name="Normal 4 6 5 5" xfId="11401" xr:uid="{CD6DBCD9-E1DB-479D-8A3C-9E001E036F6C}"/>
    <cellStyle name="Normal 4 6 5 5 2" xfId="11402" xr:uid="{015EC3E4-5F0C-4278-A528-B1D9E9B62D87}"/>
    <cellStyle name="Normal 4 6 5 6" xfId="11403" xr:uid="{0669111A-4070-4DEF-8C4D-B5A96C5CD808}"/>
    <cellStyle name="Normal 4 6 5 7" xfId="11380" xr:uid="{66778EF4-1BC8-44C5-8419-B4C8D3D709CD}"/>
    <cellStyle name="Normal 4 6 6" xfId="4936" xr:uid="{2D08438C-85DC-43CC-9356-3F486527A349}"/>
    <cellStyle name="Normal 4 6 6 2" xfId="7602" xr:uid="{690C3F87-3050-4869-B85B-0FFEA7FA3F4E}"/>
    <cellStyle name="Normal 4 6 6 2 2" xfId="11406" xr:uid="{5BA2AF9C-C2C9-4D95-9F4E-658C5FC9FE3D}"/>
    <cellStyle name="Normal 4 6 6 2 2 2" xfId="11407" xr:uid="{DDBBB98D-0ADC-4716-A85B-D88486342A14}"/>
    <cellStyle name="Normal 4 6 6 2 3" xfId="11408" xr:uid="{E4E18708-A8AC-466E-8E35-3C5D32168011}"/>
    <cellStyle name="Normal 4 6 6 2 4" xfId="11405" xr:uid="{C81AED59-09DB-4CA6-A90F-5A6D40612F44}"/>
    <cellStyle name="Normal 4 6 6 3" xfId="11409" xr:uid="{2504372F-CC3A-4359-B945-9D6B562A10AB}"/>
    <cellStyle name="Normal 4 6 6 3 2" xfId="11410" xr:uid="{B67D56C2-90B9-484A-8FA8-583DE059D19A}"/>
    <cellStyle name="Normal 4 6 6 3 2 2" xfId="11411" xr:uid="{6234370D-54BE-4B44-A5B0-9C83D377CABB}"/>
    <cellStyle name="Normal 4 6 6 3 3" xfId="11412" xr:uid="{B82E901F-6168-4567-AAF6-3F316037FFF9}"/>
    <cellStyle name="Normal 4 6 6 4" xfId="11413" xr:uid="{B1BF169C-1C70-43EF-A69A-36FC7FD608E9}"/>
    <cellStyle name="Normal 4 6 6 4 2" xfId="11414" xr:uid="{1B14AA47-2181-4EAA-8CCC-CDE34D8A8DE1}"/>
    <cellStyle name="Normal 4 6 6 5" xfId="11415" xr:uid="{45CA85E7-D743-47BB-9AA7-9930DDF4F172}"/>
    <cellStyle name="Normal 4 6 6 6" xfId="11404" xr:uid="{1C9B112E-0A95-41CC-9CCE-4214AE67D28C}"/>
    <cellStyle name="Normal 4 6 7" xfId="4937" xr:uid="{F0D152D0-BA35-453C-A832-A9C23341ED3A}"/>
    <cellStyle name="Normal 4 6 7 2" xfId="7603" xr:uid="{1A21490E-B8C4-4D02-893B-0D3CF36AB127}"/>
    <cellStyle name="Normal 4 6 7 2 2" xfId="11418" xr:uid="{0A0DC4CC-9C89-434B-A0CC-35E28B94A7BB}"/>
    <cellStyle name="Normal 4 6 7 2 2 2" xfId="11419" xr:uid="{110483AA-553C-4079-8C8E-23665B6DD9FA}"/>
    <cellStyle name="Normal 4 6 7 2 3" xfId="11420" xr:uid="{A06A76D5-4F7D-4296-BDED-14453D4E04E6}"/>
    <cellStyle name="Normal 4 6 7 2 4" xfId="11417" xr:uid="{8D8CADD3-5FD2-49BC-B1F9-CD7FF48CF07F}"/>
    <cellStyle name="Normal 4 6 7 3" xfId="11421" xr:uid="{BF0F4DF7-CDC8-42DB-BEBF-95B5C204284E}"/>
    <cellStyle name="Normal 4 6 7 3 2" xfId="11422" xr:uid="{88E7487C-9A16-42AC-961C-163A2D2CF292}"/>
    <cellStyle name="Normal 4 6 7 4" xfId="11423" xr:uid="{3A44371D-7714-4327-8CBD-914F2A68B60D}"/>
    <cellStyle name="Normal 4 6 7 5" xfId="11416" xr:uid="{733EB593-1C57-40B0-B361-C1AFBB2BED78}"/>
    <cellStyle name="Normal 4 6 8" xfId="11424" xr:uid="{8FAD20D7-F9C5-4954-AF3B-A54B6363FE20}"/>
    <cellStyle name="Normal 4 6 8 2" xfId="11425" xr:uid="{CCE2CAE8-B37D-442E-8E7E-F95A256E980C}"/>
    <cellStyle name="Normal 4 7" xfId="1327" xr:uid="{21B0EDC0-DF2B-4D29-A022-CA04AC55B37C}"/>
    <cellStyle name="Normal 4 7 2" xfId="4938" xr:uid="{FFEC89DD-DE82-46D3-BE38-E61B65F274A4}"/>
    <cellStyle name="Normal 4 7 2 2" xfId="4939" xr:uid="{1824B96E-508B-4D6F-924B-B0E2D09AE836}"/>
    <cellStyle name="Normal 4 7 2 2 2" xfId="7605" xr:uid="{AC6865F0-2B80-432D-848E-3A3672E2F512}"/>
    <cellStyle name="Normal 4 7 2 2 2 2" xfId="11429" xr:uid="{523ED46C-A483-44EE-AE49-CF62BC642EEE}"/>
    <cellStyle name="Normal 4 7 2 2 2 2 2" xfId="11430" xr:uid="{C0B4CB7B-1AE2-4493-AA4F-B2AC288BFF08}"/>
    <cellStyle name="Normal 4 7 2 2 2 3" xfId="11431" xr:uid="{E330904F-EF27-476F-9DAB-D690B35BCE28}"/>
    <cellStyle name="Normal 4 7 2 2 2 4" xfId="11428" xr:uid="{A1E89EB2-3192-47FE-A4D7-4F312224E44A}"/>
    <cellStyle name="Normal 4 7 2 2 3" xfId="11432" xr:uid="{7494D99F-C008-40F7-8284-5D2E7A2D5C89}"/>
    <cellStyle name="Normal 4 7 2 2 3 2" xfId="11433" xr:uid="{E6A224E5-E456-4D5B-9935-E22FE4FBCC83}"/>
    <cellStyle name="Normal 4 7 2 2 3 2 2" xfId="11434" xr:uid="{23FEE474-81DB-43F3-BF7C-06301D59F23D}"/>
    <cellStyle name="Normal 4 7 2 2 3 3" xfId="11435" xr:uid="{94C4A976-9D75-4654-A46C-A4413FB7885F}"/>
    <cellStyle name="Normal 4 7 2 2 4" xfId="11436" xr:uid="{0D502562-DA56-4A1E-A164-04D43826B984}"/>
    <cellStyle name="Normal 4 7 2 2 4 2" xfId="11437" xr:uid="{38F28168-65F8-4CC9-BE06-BF609D90B216}"/>
    <cellStyle name="Normal 4 7 2 2 5" xfId="11438" xr:uid="{73354001-A905-43EC-BEF1-986AA4468A63}"/>
    <cellStyle name="Normal 4 7 2 2 6" xfId="11427" xr:uid="{647695C6-8D20-4BFD-B951-09B321A09112}"/>
    <cellStyle name="Normal 4 7 2 3" xfId="7604" xr:uid="{98EB3E38-A82B-418E-848D-05B48B27C24E}"/>
    <cellStyle name="Normal 4 7 2 3 2" xfId="11440" xr:uid="{33717B1E-4264-4DC1-AFA5-0109A38A17B7}"/>
    <cellStyle name="Normal 4 7 2 3 2 2" xfId="11441" xr:uid="{F3F9EE6B-19FD-4A7F-8B88-4B292A823074}"/>
    <cellStyle name="Normal 4 7 2 3 3" xfId="11442" xr:uid="{6EAB41C5-E439-45BF-BBDC-D9189032CC42}"/>
    <cellStyle name="Normal 4 7 2 3 4" xfId="11439" xr:uid="{996E0EB2-E385-4EF4-8147-6D37724E9407}"/>
    <cellStyle name="Normal 4 7 2 4" xfId="11443" xr:uid="{EDDD7086-497E-4CF0-B9BB-AF151EB6CE94}"/>
    <cellStyle name="Normal 4 7 2 4 2" xfId="11444" xr:uid="{85B8BB74-A5E7-42A5-A411-71E949211C7B}"/>
    <cellStyle name="Normal 4 7 2 4 2 2" xfId="11445" xr:uid="{49F08EB3-0A6D-40D0-BE88-BA0C5586208A}"/>
    <cellStyle name="Normal 4 7 2 4 3" xfId="11446" xr:uid="{F067AEAF-BDD1-435F-8823-02718C067BA6}"/>
    <cellStyle name="Normal 4 7 2 5" xfId="11447" xr:uid="{485BF7AC-E3CB-4466-96F6-DEF36DA51E3B}"/>
    <cellStyle name="Normal 4 7 2 5 2" xfId="11448" xr:uid="{9F98954D-B503-4BE4-9D33-1367E5A7733D}"/>
    <cellStyle name="Normal 4 7 2 6" xfId="11449" xr:uid="{4E1A88DF-D4D5-4C66-98EC-D9D7E316A3AB}"/>
    <cellStyle name="Normal 4 7 2 7" xfId="11426" xr:uid="{13771B36-32C7-4089-A58E-5CC887E47CD5}"/>
    <cellStyle name="Normal 4 7 3" xfId="4940" xr:uid="{F2051D82-FB70-453D-BA86-0588CCDBE006}"/>
    <cellStyle name="Normal 4 7 4" xfId="4941" xr:uid="{77248D9C-02C8-4474-A385-EB4E11947601}"/>
    <cellStyle name="Normal 4 7 4 2" xfId="7606" xr:uid="{092D0BB1-23D2-43A8-86D8-79EBDCF3B00A}"/>
    <cellStyle name="Normal 4 7 4 2 2" xfId="11452" xr:uid="{03EB44B3-4FAB-4299-962C-2F86DFA8A402}"/>
    <cellStyle name="Normal 4 7 4 2 2 2" xfId="11453" xr:uid="{147F0A9B-AFE8-4B85-B8E8-52E82BD810AF}"/>
    <cellStyle name="Normal 4 7 4 2 3" xfId="11454" xr:uid="{5DB84EA3-F571-4D32-83CF-1A98CA3B859F}"/>
    <cellStyle name="Normal 4 7 4 2 4" xfId="11451" xr:uid="{73E777AD-02E2-4BA8-BC22-EF41C707CA37}"/>
    <cellStyle name="Normal 4 7 4 3" xfId="11455" xr:uid="{4BD1BE7B-AE61-47DC-83F5-316829DEA22A}"/>
    <cellStyle name="Normal 4 7 4 3 2" xfId="11456" xr:uid="{124D6AF8-A80B-4603-A18C-D08CF63EC759}"/>
    <cellStyle name="Normal 4 7 4 3 2 2" xfId="11457" xr:uid="{0C132A97-D732-4956-BE8F-49D7817FB424}"/>
    <cellStyle name="Normal 4 7 4 3 3" xfId="11458" xr:uid="{74A40EED-80FF-4C11-876D-0D493EA1AB3B}"/>
    <cellStyle name="Normal 4 7 4 4" xfId="11459" xr:uid="{8515A497-67D6-48AF-AC0F-04EBB6CC854B}"/>
    <cellStyle name="Normal 4 7 4 4 2" xfId="11460" xr:uid="{1EA59AAE-B75A-4F5B-B46A-39227231A2F6}"/>
    <cellStyle name="Normal 4 7 4 5" xfId="11461" xr:uid="{1BAABFC3-0F5D-4C64-9105-2ABC8FE4FB31}"/>
    <cellStyle name="Normal 4 7 4 6" xfId="11450" xr:uid="{F80B1457-F70D-44C4-9D96-4026AF9F80B3}"/>
    <cellStyle name="Normal 4 7 5" xfId="4942" xr:uid="{ED90A2F3-240C-40D4-8245-8A304DEB8424}"/>
    <cellStyle name="Normal 4 7 5 2" xfId="7607" xr:uid="{94D10724-7F5B-45B9-8D95-1B6CB08A3D47}"/>
    <cellStyle name="Normal 4 7 5 2 2" xfId="11464" xr:uid="{09DE0EE2-AE0A-4CF8-8DE1-0D334CAC980D}"/>
    <cellStyle name="Normal 4 7 5 2 2 2" xfId="11465" xr:uid="{FCBE3177-3E5A-4A4E-8668-CE62D02D06C6}"/>
    <cellStyle name="Normal 4 7 5 2 3" xfId="11466" xr:uid="{318AD6E0-7D7D-48C9-8A3A-EE701CEB03B0}"/>
    <cellStyle name="Normal 4 7 5 2 4" xfId="11463" xr:uid="{E0B548E2-50D1-4E5E-B6C9-ED7885C0D128}"/>
    <cellStyle name="Normal 4 7 5 3" xfId="11467" xr:uid="{D10A92AB-177A-4593-8447-C9A0A21997D6}"/>
    <cellStyle name="Normal 4 7 5 3 2" xfId="11468" xr:uid="{D4972AB4-55C7-4308-B22D-62ED2FBE4FC8}"/>
    <cellStyle name="Normal 4 7 5 4" xfId="11469" xr:uid="{AB742E4E-8437-48B3-A775-081D74FFA0C2}"/>
    <cellStyle name="Normal 4 7 5 5" xfId="11462" xr:uid="{D1B9184A-8778-4161-845D-342253E2F8B9}"/>
    <cellStyle name="Normal 4 7 6" xfId="11470" xr:uid="{7E40BDFB-24B2-478E-AA4E-6BA6AC1CD059}"/>
    <cellStyle name="Normal 4 7 6 2" xfId="11471" xr:uid="{80DA92CA-23B7-4BBE-8691-EA396D8E69AF}"/>
    <cellStyle name="Normal 4 8" xfId="1328" xr:uid="{160A0CDD-36E7-4B5C-96F3-C441117C75D0}"/>
    <cellStyle name="Normal 4 8 2" xfId="4944" xr:uid="{639EA801-8EF9-4FE8-9505-627A058C90A3}"/>
    <cellStyle name="Normal 4 8 2 2" xfId="11472" xr:uid="{3A9C1A93-E6DA-4847-8336-9916AC051FF5}"/>
    <cellStyle name="Normal 4 8 3" xfId="4945" xr:uid="{36C6FF8C-D0A3-4962-951E-1F5A940371B1}"/>
    <cellStyle name="Normal 4 8 4" xfId="4946" xr:uid="{E1C4E110-1DC1-4B92-B671-7050CBA04BFF}"/>
    <cellStyle name="Normal 4 8 4 2" xfId="7608" xr:uid="{C4C15653-490D-4F0D-9EE9-BC92CCC12705}"/>
    <cellStyle name="Normal 4 8 4 2 2" xfId="11475" xr:uid="{3C6B3DF3-5C71-4E66-9EA7-01435AD5FD55}"/>
    <cellStyle name="Normal 4 8 4 2 2 2" xfId="11476" xr:uid="{9BE5BE9A-480E-4B41-A0A5-8080AA2B30FB}"/>
    <cellStyle name="Normal 4 8 4 2 3" xfId="11477" xr:uid="{221A080B-33C8-4206-BDDE-4C3E2C259FBF}"/>
    <cellStyle name="Normal 4 8 4 2 4" xfId="11474" xr:uid="{42F4039A-CCE6-4264-B027-270B09CBB7F6}"/>
    <cellStyle name="Normal 4 8 4 3" xfId="11478" xr:uid="{4332D42A-1E81-4E1F-B9BA-6A27A633443A}"/>
    <cellStyle name="Normal 4 8 4 3 2" xfId="11479" xr:uid="{ACC6AB7C-6EC0-45E3-B92E-D798BC9B53ED}"/>
    <cellStyle name="Normal 4 8 4 3 2 2" xfId="11480" xr:uid="{587E77F8-7B0D-414C-8DAB-4CF1D5D0C4DF}"/>
    <cellStyle name="Normal 4 8 4 3 3" xfId="11481" xr:uid="{CA3BDE95-2002-4B95-8A20-016425492FDB}"/>
    <cellStyle name="Normal 4 8 4 4" xfId="11482" xr:uid="{9F92B17C-6FE9-4F4B-8FF2-CFD893B5B2BD}"/>
    <cellStyle name="Normal 4 8 4 4 2" xfId="11483" xr:uid="{8DF6CEB0-A708-4622-923A-7161F61B9AD3}"/>
    <cellStyle name="Normal 4 8 4 5" xfId="11484" xr:uid="{16379617-3BA1-4072-B0D7-8DFFD0C7F613}"/>
    <cellStyle name="Normal 4 8 4 6" xfId="11473" xr:uid="{B39E7A8E-D67E-4B18-A95A-35D52B0A6874}"/>
    <cellStyle name="Normal 4 8 5" xfId="4947" xr:uid="{CEC2AB48-0E24-461C-9E2B-9935F621A895}"/>
    <cellStyle name="Normal 4 8 5 2" xfId="7609" xr:uid="{95BB92A7-3F3B-4249-AD92-9C5E775D4A6A}"/>
    <cellStyle name="Normal 4 8 5 2 2" xfId="11487" xr:uid="{68F94C36-C2B9-4FD4-99BA-3B48A25BE2CE}"/>
    <cellStyle name="Normal 4 8 5 2 2 2" xfId="11488" xr:uid="{69C072CD-F528-4FEC-9B0F-28D2505CB6C6}"/>
    <cellStyle name="Normal 4 8 5 2 3" xfId="11489" xr:uid="{C6C424EF-05A6-4057-BD12-D45788025B86}"/>
    <cellStyle name="Normal 4 8 5 2 4" xfId="11486" xr:uid="{EA1B504F-F401-4FE1-B7E8-FDF80ECBA0A9}"/>
    <cellStyle name="Normal 4 8 5 3" xfId="11490" xr:uid="{F6E8CED0-9CDE-486F-BCF8-91682BE80FA8}"/>
    <cellStyle name="Normal 4 8 5 3 2" xfId="11491" xr:uid="{F4843D20-134A-4492-829A-047B95A6C8AB}"/>
    <cellStyle name="Normal 4 8 5 4" xfId="11492" xr:uid="{74409F6A-6AC0-40D5-98D6-874FF08CBB6B}"/>
    <cellStyle name="Normal 4 8 5 5" xfId="11485" xr:uid="{CC480DD9-7625-4414-BA47-608AA850C4B2}"/>
    <cellStyle name="Normal 4 8 6" xfId="6874" xr:uid="{1F783135-89FF-48A8-9A80-52932CC878F5}"/>
    <cellStyle name="Normal 4 8 6 2" xfId="11494" xr:uid="{F4BE6F58-8AC9-4BD7-8489-91C03E45FFE1}"/>
    <cellStyle name="Normal 4 8 6 3" xfId="11493" xr:uid="{474DC061-6D01-4FA3-9056-93A33278EFD9}"/>
    <cellStyle name="Normal 4 9" xfId="1329" xr:uid="{1CCEFF4E-66F1-4BE4-A89F-B116058FE2B2}"/>
    <cellStyle name="Normal 4 9 2" xfId="4948" xr:uid="{3B1A4173-E5FF-47BD-A6C9-CD978A57E45E}"/>
    <cellStyle name="Normal 4 9 3" xfId="4949" xr:uid="{BA7ABF57-5E26-4B70-8C6D-F56087FB981E}"/>
    <cellStyle name="Normal 4 9 3 2" xfId="11495" xr:uid="{533D0529-8A99-4992-80EE-08454880BB8A}"/>
    <cellStyle name="Normal 4 9 3 3" xfId="22241" xr:uid="{E4AF3F41-101B-4BD8-B35D-DAD9A15D94D6}"/>
    <cellStyle name="Normal 4 9 4" xfId="6868" xr:uid="{31F8C260-8F6D-4C31-961A-B07FBDD46005}"/>
    <cellStyle name="Normal 4_ELC" xfId="11496" xr:uid="{60193617-4F8F-4886-B309-0801D3CA11AB}"/>
    <cellStyle name="Normal 40" xfId="4950" xr:uid="{9DDB69F8-21D4-4D22-AAB5-D6CED44458B7}"/>
    <cellStyle name="Normal 41" xfId="11497" xr:uid="{BFDBD972-F6D7-4C98-AA62-F6E88942BC0C}"/>
    <cellStyle name="Normal 42" xfId="11498" xr:uid="{B72A8E22-4FD6-4207-A1AA-A69EB56CBDDE}"/>
    <cellStyle name="Normal 43" xfId="11499" xr:uid="{8B47C0C5-1656-4500-8B83-729A702E3A4C}"/>
    <cellStyle name="Normal 44" xfId="11500" xr:uid="{E63E1DA0-740C-4CC4-B46A-1EB7FEF5A98D}"/>
    <cellStyle name="Normal 45" xfId="11501" xr:uid="{8F758382-F676-41EB-ACA4-DB854A578B6E}"/>
    <cellStyle name="Normal 46" xfId="11502" xr:uid="{E956093A-A019-4CF0-8EE4-D359D3CA79AF}"/>
    <cellStyle name="Normal 47" xfId="11503" xr:uid="{8D3C4B2F-7D38-4ECC-B5EA-ABADE0E14C43}"/>
    <cellStyle name="Normal 48" xfId="11504" xr:uid="{542759D2-EF83-4B14-A60F-92045C44EFD2}"/>
    <cellStyle name="Normal 49" xfId="11505" xr:uid="{D8B59B08-56C2-401A-9AAF-B804B64E2B2C}"/>
    <cellStyle name="Normal 5" xfId="241" xr:uid="{00000000-0005-0000-0000-0000F3000000}"/>
    <cellStyle name="Normal 5 10" xfId="1330" xr:uid="{D042496F-BDC2-423B-9E79-C45E9381DB73}"/>
    <cellStyle name="Normal 5 10 2" xfId="4952" xr:uid="{D65F4ADF-49CD-482D-8509-B6BA9CD58AC9}"/>
    <cellStyle name="Normal 5 10 3" xfId="4953" xr:uid="{89CEABA2-DF2F-45FF-A1F4-DA13B6A45D0B}"/>
    <cellStyle name="Normal 5 10 3 2" xfId="11506" xr:uid="{1FC92D0A-421F-4290-80AF-AD364805230B}"/>
    <cellStyle name="Normal 5 11" xfId="1331" xr:uid="{0A3531F4-2C5C-4298-82D0-C4CA406380DA}"/>
    <cellStyle name="Normal 5 11 2" xfId="4954" xr:uid="{951B597F-58AB-4452-B479-AB26715378E4}"/>
    <cellStyle name="Normal 5 11 3" xfId="4955" xr:uid="{E8565EB6-EF8F-4891-8D8C-111B32D82F7F}"/>
    <cellStyle name="Normal 5 11 3 2" xfId="11507" xr:uid="{17B9BB34-7C9C-4E31-9D31-1CB4B2643793}"/>
    <cellStyle name="Normal 5 12" xfId="1332" xr:uid="{9A78E3CB-57BB-4A72-A8B6-5B4D3C3D9E33}"/>
    <cellStyle name="Normal 5 12 2" xfId="4956" xr:uid="{9F30A0A9-59D9-44DF-A343-ABC189463D08}"/>
    <cellStyle name="Normal 5 12 3" xfId="4957" xr:uid="{433A3B1C-F939-45D1-BFDA-E583F55E43FF}"/>
    <cellStyle name="Normal 5 12 3 2" xfId="7610" xr:uid="{239B8917-02D8-415C-9B9D-4A5478C0C933}"/>
    <cellStyle name="Normal 5 12 3 2 2" xfId="11510" xr:uid="{2A6099BF-7C4C-4AEB-A924-4EE492EB5385}"/>
    <cellStyle name="Normal 5 12 3 2 2 2" xfId="11511" xr:uid="{98102BB4-30D3-49AF-B56F-A1CAE7B620C6}"/>
    <cellStyle name="Normal 5 12 3 2 3" xfId="11512" xr:uid="{22AB7D5B-54CA-4477-B8B2-EA804F3E70EE}"/>
    <cellStyle name="Normal 5 12 3 2 4" xfId="11509" xr:uid="{108D9D41-157F-4D98-B73F-40F2D537AB94}"/>
    <cellStyle name="Normal 5 12 3 3" xfId="11513" xr:uid="{A675C298-BCA0-4FA4-97AA-1D0B44BB5DD4}"/>
    <cellStyle name="Normal 5 12 3 3 2" xfId="11514" xr:uid="{DDF34AE8-6AF2-4CCC-A024-F63A62B6BB3C}"/>
    <cellStyle name="Normal 5 12 3 3 2 2" xfId="11515" xr:uid="{84F2695E-9129-4941-8151-A1DA72BDB229}"/>
    <cellStyle name="Normal 5 12 3 3 3" xfId="11516" xr:uid="{059343BD-A7C6-4A95-9F47-D42722BFFBF0}"/>
    <cellStyle name="Normal 5 12 3 4" xfId="11517" xr:uid="{9CA7B552-39E1-461D-8289-CB807EDE8E61}"/>
    <cellStyle name="Normal 5 12 3 4 2" xfId="11518" xr:uid="{4BF4A92E-41CC-4C6E-B463-C5A8DC241F91}"/>
    <cellStyle name="Normal 5 12 3 5" xfId="11519" xr:uid="{000D06A4-1BD1-4B7B-A109-F2CCCD530C38}"/>
    <cellStyle name="Normal 5 12 3 6" xfId="11508" xr:uid="{5423A564-44FF-411F-8E72-458AC8DBFE1A}"/>
    <cellStyle name="Normal 5 12 4" xfId="4958" xr:uid="{1E7F76F7-C217-4A63-8305-4EC10D3BB4E5}"/>
    <cellStyle name="Normal 5 12 4 2" xfId="7611" xr:uid="{D8484FDD-2185-4F25-B613-FB0B67134E64}"/>
    <cellStyle name="Normal 5 12 4 2 2" xfId="11522" xr:uid="{4063D01E-EC10-4923-A444-EDA8E1C21016}"/>
    <cellStyle name="Normal 5 12 4 2 2 2" xfId="11523" xr:uid="{25DCC626-B572-4B25-B4E1-07327423B4D9}"/>
    <cellStyle name="Normal 5 12 4 2 3" xfId="11524" xr:uid="{A65D9E55-67A0-475F-8017-CD0911503171}"/>
    <cellStyle name="Normal 5 12 4 2 4" xfId="11521" xr:uid="{2588BE06-7955-47DB-9C13-CCFBC0929D7F}"/>
    <cellStyle name="Normal 5 12 4 3" xfId="11525" xr:uid="{EFFE61AD-0755-4DA4-B7FD-EE9100D82A82}"/>
    <cellStyle name="Normal 5 12 4 3 2" xfId="11526" xr:uid="{B2E8BEDB-77AE-4E2E-AD74-9D9D06CC1D04}"/>
    <cellStyle name="Normal 5 12 4 4" xfId="11527" xr:uid="{F33282C1-E7D6-4790-A525-6E193B51BA1D}"/>
    <cellStyle name="Normal 5 12 4 5" xfId="11520" xr:uid="{CDA3AB7C-F1BA-42E6-86D3-FB1865CDEA7F}"/>
    <cellStyle name="Normal 5 12 5" xfId="11528" xr:uid="{72B98479-6091-4958-9928-09B5F77B3ACF}"/>
    <cellStyle name="Normal 5 12 5 2" xfId="11529" xr:uid="{0FD06F1A-98E0-481A-9B56-E1DB02288CDA}"/>
    <cellStyle name="Normal 5 13" xfId="4959" xr:uid="{0F6D975D-FC55-42AE-AC79-6B1AC9FB759C}"/>
    <cellStyle name="Normal 5 13 2" xfId="4960" xr:uid="{AE432B1B-4D5F-4B1F-8B61-5835A8A868A8}"/>
    <cellStyle name="Normal 5 13 2 2" xfId="7613" xr:uid="{0244EDF6-8E2A-4C12-B0C3-386B243DA8FC}"/>
    <cellStyle name="Normal 5 13 2 2 2" xfId="11533" xr:uid="{7E48C011-153F-47F0-8B50-4803E0328135}"/>
    <cellStyle name="Normal 5 13 2 2 2 2" xfId="11534" xr:uid="{1A9B00E6-A3BA-49AA-8ED4-6363037EE81E}"/>
    <cellStyle name="Normal 5 13 2 2 3" xfId="11535" xr:uid="{8DEF0968-5B52-4B8C-B68B-3C065294702C}"/>
    <cellStyle name="Normal 5 13 2 2 4" xfId="11532" xr:uid="{5453DFFE-324C-422D-8AD1-F908B9B3024F}"/>
    <cellStyle name="Normal 5 13 2 3" xfId="11536" xr:uid="{99CEE4D5-582F-456C-8C13-FB530ACCAA44}"/>
    <cellStyle name="Normal 5 13 2 3 2" xfId="11537" xr:uid="{7FF4CA63-6139-49AD-A45B-DF9FD460DE08}"/>
    <cellStyle name="Normal 5 13 2 3 2 2" xfId="11538" xr:uid="{A2FFABA1-F455-4B82-BD3C-E57A1A1C6FB9}"/>
    <cellStyle name="Normal 5 13 2 3 3" xfId="11539" xr:uid="{BA82D954-9D82-4CFF-811C-E9F92E02EFE4}"/>
    <cellStyle name="Normal 5 13 2 4" xfId="11540" xr:uid="{FBB6D061-92C7-4A6C-9ED6-4687F8F23BC6}"/>
    <cellStyle name="Normal 5 13 2 4 2" xfId="11541" xr:uid="{3488BB0D-CF02-4492-87FE-AD4EA239BD87}"/>
    <cellStyle name="Normal 5 13 2 5" xfId="11542" xr:uid="{9D3114A8-1C2E-4078-8710-4EFA195F2267}"/>
    <cellStyle name="Normal 5 13 2 6" xfId="11531" xr:uid="{BFA15612-E747-4285-AA2C-6C6148EE8723}"/>
    <cellStyle name="Normal 5 13 3" xfId="7612" xr:uid="{F4019B07-EBE5-4386-AF62-91E813B445DE}"/>
    <cellStyle name="Normal 5 13 3 2" xfId="11544" xr:uid="{7CEA9BA6-2432-466E-AB7A-FCCDBC0C526A}"/>
    <cellStyle name="Normal 5 13 3 2 2" xfId="11545" xr:uid="{1D6A4154-58E4-44D9-927D-82DD14AA7DE3}"/>
    <cellStyle name="Normal 5 13 3 3" xfId="11546" xr:uid="{09DF5DBD-EDBC-461A-B917-7EF42AE62434}"/>
    <cellStyle name="Normal 5 13 3 4" xfId="11547" xr:uid="{4F285871-F66F-4213-9172-71D9CCD8301F}"/>
    <cellStyle name="Normal 5 13 3 5" xfId="11543" xr:uid="{B8FBEAD3-4363-4D2F-AE03-9A4E8339E520}"/>
    <cellStyle name="Normal 5 13 4" xfId="11548" xr:uid="{51E6487A-92E2-42F9-A581-32FEA2F0E7A9}"/>
    <cellStyle name="Normal 5 13 4 2" xfId="11549" xr:uid="{7919BCD0-7E69-43F1-9419-1B83FDAA3D24}"/>
    <cellStyle name="Normal 5 13 4 2 2" xfId="11550" xr:uid="{78BC6E3C-E9E7-4494-8D44-F07AE008B58D}"/>
    <cellStyle name="Normal 5 13 4 3" xfId="11551" xr:uid="{845FD477-3ED6-4A51-B797-52384A8C90EA}"/>
    <cellStyle name="Normal 5 13 5" xfId="11552" xr:uid="{F9A64F08-6F6A-485D-BCB7-303618EB527A}"/>
    <cellStyle name="Normal 5 13 5 2" xfId="11553" xr:uid="{09463937-CF12-4AD8-8937-8E932DDB25C4}"/>
    <cellStyle name="Normal 5 13 6" xfId="11554" xr:uid="{9A032C8F-0A5C-4B95-B659-E3F78D3B7CBF}"/>
    <cellStyle name="Normal 5 13 7" xfId="11530" xr:uid="{E0AD10ED-32DE-4036-B9FB-2C8A79A00ECC}"/>
    <cellStyle name="Normal 5 14" xfId="4961" xr:uid="{BDF721CE-ED49-4A61-A005-7DCA434FC173}"/>
    <cellStyle name="Normal 5 14 2" xfId="11556" xr:uid="{D5F3C076-7E49-4F56-AFDE-F6AA92BC5CA1}"/>
    <cellStyle name="Normal 5 14 3" xfId="11555" xr:uid="{FE3DE658-B85A-4C4B-BC1B-AC35455D5D6B}"/>
    <cellStyle name="Normal 5 14 4" xfId="22242" xr:uid="{DA9239F2-A5CC-4C94-A579-C9D035B3790F}"/>
    <cellStyle name="Normal 5 15" xfId="20982" xr:uid="{EC46EA42-6896-46D7-A7DB-93D5E140B893}"/>
    <cellStyle name="Normal 5 2" xfId="242" xr:uid="{00000000-0005-0000-0000-0000F4000000}"/>
    <cellStyle name="Normal 5 2 10" xfId="11557" xr:uid="{31863899-D025-4BBF-B042-9E081A01D9DC}"/>
    <cellStyle name="Normal 5 2 10 2" xfId="22243" xr:uid="{7838B530-0F1B-4729-8278-AD188E4E020E}"/>
    <cellStyle name="Normal 5 2 2" xfId="1333" xr:uid="{B43EEEED-38AA-48CF-8A34-379980C56931}"/>
    <cellStyle name="Normal 5 2 2 10" xfId="1334" xr:uid="{CE6E49EF-A91F-4C4E-8B2D-CA42EDDCA211}"/>
    <cellStyle name="Normal 5 2 2 10 2" xfId="4964" xr:uid="{D43FCC6B-51E2-4B88-98D9-0FE77FE720C2}"/>
    <cellStyle name="Normal 5 2 2 10 2 2" xfId="7615" xr:uid="{C98AAE53-2271-44C9-A1A2-CD2C3BE5F6E7}"/>
    <cellStyle name="Normal 5 2 2 10 2 2 2" xfId="11561" xr:uid="{30295C6C-E091-4A0B-B60F-C743BA5CDDAD}"/>
    <cellStyle name="Normal 5 2 2 10 2 2 2 2" xfId="11562" xr:uid="{0C65FF62-B65A-41E2-B98B-FCA875010A19}"/>
    <cellStyle name="Normal 5 2 2 10 2 2 3" xfId="11563" xr:uid="{F214A0B3-E0BE-4AB9-B5F5-65DCC0687124}"/>
    <cellStyle name="Normal 5 2 2 10 2 2 4" xfId="11560" xr:uid="{0625A8EE-0D62-4175-9684-90958C829A7D}"/>
    <cellStyle name="Normal 5 2 2 10 2 3" xfId="11564" xr:uid="{EC8FBC1C-A526-4A17-BAB4-ACD09C813166}"/>
    <cellStyle name="Normal 5 2 2 10 2 3 2" xfId="11565" xr:uid="{587291B6-1575-49B3-8722-49F7769EE907}"/>
    <cellStyle name="Normal 5 2 2 10 2 3 2 2" xfId="11566" xr:uid="{29E43905-B999-48D5-B0E7-15D2F1DDB1AA}"/>
    <cellStyle name="Normal 5 2 2 10 2 3 3" xfId="11567" xr:uid="{0172813A-365B-4D22-9BBD-8A806D57EE4E}"/>
    <cellStyle name="Normal 5 2 2 10 2 4" xfId="11568" xr:uid="{54834335-E35E-4048-A34F-51A3F38DDDAE}"/>
    <cellStyle name="Normal 5 2 2 10 2 4 2" xfId="11569" xr:uid="{2B55012D-6539-4F61-9326-C9FEBEDC0355}"/>
    <cellStyle name="Normal 5 2 2 10 2 5" xfId="11570" xr:uid="{29E3B0AF-FFCF-4980-A485-767A88743028}"/>
    <cellStyle name="Normal 5 2 2 10 2 6" xfId="11559" xr:uid="{FD3EAD2A-DE72-47AD-9F54-EB63D0A94E69}"/>
    <cellStyle name="Normal 5 2 2 10 3" xfId="7614" xr:uid="{67868539-8BBD-4F77-9D35-5254B1A37113}"/>
    <cellStyle name="Normal 5 2 2 10 3 2" xfId="11572" xr:uid="{F401F1FD-BDCE-448D-B3F9-F4ED66116E67}"/>
    <cellStyle name="Normal 5 2 2 10 3 2 2" xfId="11573" xr:uid="{9CD98926-2F3E-4E94-AF89-5182480C5FD7}"/>
    <cellStyle name="Normal 5 2 2 10 3 2 2 2" xfId="11574" xr:uid="{7097317A-90F6-4D2B-9271-021F79144EFE}"/>
    <cellStyle name="Normal 5 2 2 10 3 2 3" xfId="11575" xr:uid="{A36962DF-4541-438D-BFAE-8C5EBF462B30}"/>
    <cellStyle name="Normal 5 2 2 10 3 3" xfId="11576" xr:uid="{C37A56F6-CF7A-4C53-8109-F7E12696E698}"/>
    <cellStyle name="Normal 5 2 2 10 3 3 2" xfId="11577" xr:uid="{612E7130-F28E-4155-AE34-9407852DAA5F}"/>
    <cellStyle name="Normal 5 2 2 10 3 4" xfId="11578" xr:uid="{3879F963-CDA4-4B65-A090-4E38CD956DDE}"/>
    <cellStyle name="Normal 5 2 2 10 3 5" xfId="11571" xr:uid="{B6FD690C-1D7D-4F38-A5C3-7ADCA8F2F2BD}"/>
    <cellStyle name="Normal 5 2 2 10 4" xfId="11579" xr:uid="{0EF23985-A5CC-4A7E-A93F-044659C079C7}"/>
    <cellStyle name="Normal 5 2 2 10 5" xfId="11580" xr:uid="{1450F414-FA21-4EAA-ACA9-F4B404A457C2}"/>
    <cellStyle name="Normal 5 2 2 10 5 2" xfId="11581" xr:uid="{1205D35A-787C-4D51-81FD-C2B35E58B023}"/>
    <cellStyle name="Normal 5 2 2 10 6" xfId="11582" xr:uid="{05117401-EA8D-4B52-A7B9-CC92CB04BCAC}"/>
    <cellStyle name="Normal 5 2 2 10 7" xfId="11558" xr:uid="{01056E47-5CCB-4735-BE92-12D160B453AE}"/>
    <cellStyle name="Normal 5 2 2 11" xfId="1335" xr:uid="{9066F827-3A51-445A-A53D-E32F4A22616A}"/>
    <cellStyle name="Normal 5 2 2 11 2" xfId="4965" xr:uid="{3BA8BFEC-EF2A-4D33-8C67-07352BA06D2E}"/>
    <cellStyle name="Normal 5 2 2 11 2 2" xfId="7617" xr:uid="{3716DE65-1E36-4BA4-A235-9EA20F20E73F}"/>
    <cellStyle name="Normal 5 2 2 11 2 2 2" xfId="11586" xr:uid="{77A3950E-6767-4FA7-B51B-4A84FAE67842}"/>
    <cellStyle name="Normal 5 2 2 11 2 2 2 2" xfId="11587" xr:uid="{470DBB61-FDD5-4759-B5EE-30825D81021D}"/>
    <cellStyle name="Normal 5 2 2 11 2 2 3" xfId="11588" xr:uid="{A13DE1FC-3596-4673-87F9-76A27410D4B4}"/>
    <cellStyle name="Normal 5 2 2 11 2 2 4" xfId="11585" xr:uid="{56FA5ABA-F773-438F-BEC5-77C4D3BB1026}"/>
    <cellStyle name="Normal 5 2 2 11 2 3" xfId="11589" xr:uid="{FCFB4A87-218A-45FC-AFC6-5723C14E643B}"/>
    <cellStyle name="Normal 5 2 2 11 2 3 2" xfId="11590" xr:uid="{864976F9-E2AD-42F0-B606-A0D10B194928}"/>
    <cellStyle name="Normal 5 2 2 11 2 3 2 2" xfId="11591" xr:uid="{D823F744-6257-40E1-A7D5-91ADD5A7F4C2}"/>
    <cellStyle name="Normal 5 2 2 11 2 3 3" xfId="11592" xr:uid="{CEBD47D7-B65E-4B91-AFF0-1C991BC13058}"/>
    <cellStyle name="Normal 5 2 2 11 2 4" xfId="11593" xr:uid="{05194DC1-5498-4D23-8C2D-9125F517D6F4}"/>
    <cellStyle name="Normal 5 2 2 11 2 4 2" xfId="11594" xr:uid="{17E80484-1F37-4F11-9EC4-1313A1116710}"/>
    <cellStyle name="Normal 5 2 2 11 2 5" xfId="11595" xr:uid="{B30A5F1C-BE4B-47BA-8D08-90B4AE0E1EB2}"/>
    <cellStyle name="Normal 5 2 2 11 2 6" xfId="11584" xr:uid="{158D6D9C-2F79-45F2-982C-2FE8929A65C5}"/>
    <cellStyle name="Normal 5 2 2 11 3" xfId="7616" xr:uid="{6BF3B39D-24F8-4D56-803A-BD7B3047D005}"/>
    <cellStyle name="Normal 5 2 2 11 3 2" xfId="11597" xr:uid="{4356FD5D-5252-463C-A6FF-E2612F829E17}"/>
    <cellStyle name="Normal 5 2 2 11 3 2 2" xfId="11598" xr:uid="{950A2BC6-72F2-4BA1-B788-8D7408841885}"/>
    <cellStyle name="Normal 5 2 2 11 3 2 2 2" xfId="11599" xr:uid="{5048314A-243A-410C-899B-97AEBFF2A162}"/>
    <cellStyle name="Normal 5 2 2 11 3 2 3" xfId="11600" xr:uid="{97E35692-6728-4DE4-8FFF-025AAC524C68}"/>
    <cellStyle name="Normal 5 2 2 11 3 3" xfId="11601" xr:uid="{324E9568-68A0-4B94-88E8-7972E9FA3A83}"/>
    <cellStyle name="Normal 5 2 2 11 3 3 2" xfId="11602" xr:uid="{0ACD688B-93CF-480E-AFE2-4826EC076206}"/>
    <cellStyle name="Normal 5 2 2 11 3 4" xfId="11603" xr:uid="{4CE112B8-91B4-4EC2-844F-72882E139C88}"/>
    <cellStyle name="Normal 5 2 2 11 3 5" xfId="11596" xr:uid="{02035C18-93B0-46D8-B6E7-1696BD3B8294}"/>
    <cellStyle name="Normal 5 2 2 11 4" xfId="11604" xr:uid="{1EAAF090-34FD-4C22-A3EE-7D91F4359E79}"/>
    <cellStyle name="Normal 5 2 2 11 5" xfId="11605" xr:uid="{727A6734-1F2D-4097-B14B-EA8326F74C23}"/>
    <cellStyle name="Normal 5 2 2 11 5 2" xfId="11606" xr:uid="{AA7998D5-B257-407F-91A6-C92933E63491}"/>
    <cellStyle name="Normal 5 2 2 11 6" xfId="11607" xr:uid="{95A6426C-26B3-4C5E-8F37-DB0F2F182FB8}"/>
    <cellStyle name="Normal 5 2 2 11 7" xfId="11583" xr:uid="{AFC0EEA6-A7F4-4230-9362-1961717C3731}"/>
    <cellStyle name="Normal 5 2 2 12" xfId="1336" xr:uid="{6E0DA665-E4FA-4586-A1E2-07E74F30B9A9}"/>
    <cellStyle name="Normal 5 2 2 12 2" xfId="4966" xr:uid="{18DB4600-CD10-4CCF-9E9E-8166113A3C80}"/>
    <cellStyle name="Normal 5 2 2 12 2 2" xfId="7619" xr:uid="{CCD54D87-9A9C-445F-85DC-31946F0B99FD}"/>
    <cellStyle name="Normal 5 2 2 12 2 2 2" xfId="11611" xr:uid="{727B76AB-67BF-4949-A978-08DFAC518979}"/>
    <cellStyle name="Normal 5 2 2 12 2 2 2 2" xfId="11612" xr:uid="{43E2D068-6F79-46EC-8FE1-2C51C8F0708E}"/>
    <cellStyle name="Normal 5 2 2 12 2 2 3" xfId="11613" xr:uid="{4CA426BA-51F3-4E0B-924A-029B46B99F88}"/>
    <cellStyle name="Normal 5 2 2 12 2 2 4" xfId="11610" xr:uid="{8476F927-486F-4BE5-AFBC-DE185FCB6A91}"/>
    <cellStyle name="Normal 5 2 2 12 2 3" xfId="11614" xr:uid="{75591588-75E5-44FD-A7FE-C3B7984375C2}"/>
    <cellStyle name="Normal 5 2 2 12 2 3 2" xfId="11615" xr:uid="{068A93CA-683F-4190-AD70-40BF2022E439}"/>
    <cellStyle name="Normal 5 2 2 12 2 3 2 2" xfId="11616" xr:uid="{4D2F3339-0012-4124-866E-70AE1E4D577B}"/>
    <cellStyle name="Normal 5 2 2 12 2 3 3" xfId="11617" xr:uid="{BAF9666C-C1AA-4ABB-85DC-90ED4CEA4BB7}"/>
    <cellStyle name="Normal 5 2 2 12 2 4" xfId="11618" xr:uid="{8E0D064F-B657-42CA-9E04-4CBC948A59B6}"/>
    <cellStyle name="Normal 5 2 2 12 2 4 2" xfId="11619" xr:uid="{CC15EE75-15EF-4496-88DE-39675ACDCF6F}"/>
    <cellStyle name="Normal 5 2 2 12 2 5" xfId="11620" xr:uid="{17DD8DDB-FE43-498C-BD88-EA46CCE8158A}"/>
    <cellStyle name="Normal 5 2 2 12 2 6" xfId="11609" xr:uid="{C7981433-20E1-47E3-9D7A-12759B67CFFA}"/>
    <cellStyle name="Normal 5 2 2 12 3" xfId="7618" xr:uid="{4B642AD5-2DC1-44F4-881E-4822A81614B6}"/>
    <cellStyle name="Normal 5 2 2 12 3 2" xfId="11622" xr:uid="{A741A2FA-C8D5-4793-9C20-E8EAD62A6796}"/>
    <cellStyle name="Normal 5 2 2 12 3 2 2" xfId="11623" xr:uid="{575925E1-76D3-480D-9F8B-960CC8006418}"/>
    <cellStyle name="Normal 5 2 2 12 3 2 2 2" xfId="11624" xr:uid="{43DDA8B9-CD2F-42D5-AB74-AF0434DC6C34}"/>
    <cellStyle name="Normal 5 2 2 12 3 2 3" xfId="11625" xr:uid="{E30E70C7-F5EB-46CA-A0E0-8E8FEB5F6C23}"/>
    <cellStyle name="Normal 5 2 2 12 3 3" xfId="11626" xr:uid="{E1378017-5988-440E-882E-4FEE25A02E28}"/>
    <cellStyle name="Normal 5 2 2 12 3 3 2" xfId="11627" xr:uid="{C5B721E6-AF50-4AE0-9A9F-307C0C100F75}"/>
    <cellStyle name="Normal 5 2 2 12 3 4" xfId="11628" xr:uid="{C54FF2A2-6119-4C2F-80AC-8CB3C7C9698D}"/>
    <cellStyle name="Normal 5 2 2 12 3 5" xfId="11621" xr:uid="{618C7A5F-68D7-46CB-940D-17BC1BA8B033}"/>
    <cellStyle name="Normal 5 2 2 12 4" xfId="11629" xr:uid="{70A3B70E-F03D-41C9-AB92-A684385B517A}"/>
    <cellStyle name="Normal 5 2 2 12 5" xfId="11630" xr:uid="{C16BA86E-1999-42FF-A96B-9AA0E63ABEF3}"/>
    <cellStyle name="Normal 5 2 2 12 5 2" xfId="11631" xr:uid="{6F20010C-718D-490E-AFAC-FA404C067932}"/>
    <cellStyle name="Normal 5 2 2 12 6" xfId="11632" xr:uid="{91F44188-45C3-40B4-84BB-6266C92AA030}"/>
    <cellStyle name="Normal 5 2 2 12 7" xfId="11608" xr:uid="{6DF75E70-97D9-4392-A1D3-B65CB62ED0D1}"/>
    <cellStyle name="Normal 5 2 2 13" xfId="1337" xr:uid="{43CE6974-B14E-47E4-A396-56B48C33B37A}"/>
    <cellStyle name="Normal 5 2 2 13 2" xfId="4967" xr:uid="{D8DC1C55-9409-41E8-9C93-30FE56CAD46A}"/>
    <cellStyle name="Normal 5 2 2 13 2 2" xfId="7621" xr:uid="{F32AF121-FE61-417B-A134-9073A0A8D52F}"/>
    <cellStyle name="Normal 5 2 2 13 2 2 2" xfId="11636" xr:uid="{7E0F5F2C-9F56-4BEE-B4B4-2E4CEC0C83C7}"/>
    <cellStyle name="Normal 5 2 2 13 2 2 2 2" xfId="11637" xr:uid="{362070EA-ED5E-4A80-9A4F-19CD2D8092C5}"/>
    <cellStyle name="Normal 5 2 2 13 2 2 3" xfId="11638" xr:uid="{AC471533-1D32-4D68-A5C5-073C0A147004}"/>
    <cellStyle name="Normal 5 2 2 13 2 2 4" xfId="11635" xr:uid="{F09D605C-28F8-426A-B639-56C7F68F34F3}"/>
    <cellStyle name="Normal 5 2 2 13 2 3" xfId="11639" xr:uid="{CA6C3A8B-B12C-42C4-BEA2-D67BE13AE6E7}"/>
    <cellStyle name="Normal 5 2 2 13 2 3 2" xfId="11640" xr:uid="{383E970E-C1E2-466D-B9D0-C10628111F4E}"/>
    <cellStyle name="Normal 5 2 2 13 2 3 2 2" xfId="11641" xr:uid="{047E5D2B-71DD-41F9-B36A-1D441409DD02}"/>
    <cellStyle name="Normal 5 2 2 13 2 3 3" xfId="11642" xr:uid="{298A6088-5AEF-437E-B9BA-415DB4C81A26}"/>
    <cellStyle name="Normal 5 2 2 13 2 4" xfId="11643" xr:uid="{6E613F2C-FDF3-4D05-B5BE-5204F6796B35}"/>
    <cellStyle name="Normal 5 2 2 13 2 4 2" xfId="11644" xr:uid="{5BB815B2-44AB-44B9-BFED-326265FE2C17}"/>
    <cellStyle name="Normal 5 2 2 13 2 5" xfId="11645" xr:uid="{E2594AAB-B46A-44F0-9978-A4D1D2360AFB}"/>
    <cellStyle name="Normal 5 2 2 13 2 6" xfId="11634" xr:uid="{BE7DAFFC-09B1-4C32-99BB-5BAC25395E21}"/>
    <cellStyle name="Normal 5 2 2 13 3" xfId="7620" xr:uid="{BDB28E09-B2B8-42AD-84C6-5279BEDD6636}"/>
    <cellStyle name="Normal 5 2 2 13 3 2" xfId="11647" xr:uid="{5DDDCE5F-51A0-475A-9A06-2C24A1EC099F}"/>
    <cellStyle name="Normal 5 2 2 13 3 2 2" xfId="11648" xr:uid="{A7B27B03-4922-4EFB-8ED7-4E2B6058C0CD}"/>
    <cellStyle name="Normal 5 2 2 13 3 2 2 2" xfId="11649" xr:uid="{330AC296-4C54-4C68-A5B3-78D7BE87D2AE}"/>
    <cellStyle name="Normal 5 2 2 13 3 2 3" xfId="11650" xr:uid="{B1A1A704-5435-41E1-A83D-1B2A5B2A0CE4}"/>
    <cellStyle name="Normal 5 2 2 13 3 3" xfId="11651" xr:uid="{09D27738-8A06-4597-9DFA-E04EE571154E}"/>
    <cellStyle name="Normal 5 2 2 13 3 3 2" xfId="11652" xr:uid="{994D123E-2FE9-49DF-82BE-661A54F66708}"/>
    <cellStyle name="Normal 5 2 2 13 3 4" xfId="11653" xr:uid="{EB7805CE-93D4-48C3-B1F2-D20048C8689D}"/>
    <cellStyle name="Normal 5 2 2 13 3 5" xfId="11646" xr:uid="{E9668263-3C21-4E43-9EEA-CC4A975E67E0}"/>
    <cellStyle name="Normal 5 2 2 13 4" xfId="11654" xr:uid="{F39D1890-6466-4E2F-B9FE-35FB1D7D059B}"/>
    <cellStyle name="Normal 5 2 2 13 5" xfId="11655" xr:uid="{E31CDC34-AD57-4EC6-A866-B38A407B3C50}"/>
    <cellStyle name="Normal 5 2 2 13 5 2" xfId="11656" xr:uid="{4A9F1FB3-F3A8-4DD6-A2D7-45FBF3FFEEBB}"/>
    <cellStyle name="Normal 5 2 2 13 6" xfId="11657" xr:uid="{AEF7F61E-251A-4743-8313-3DAF1CBFAAA1}"/>
    <cellStyle name="Normal 5 2 2 13 7" xfId="11633" xr:uid="{C43BD9DC-A006-47C5-9615-7E50A7BE612A}"/>
    <cellStyle name="Normal 5 2 2 14" xfId="4968" xr:uid="{6DD2F052-8652-4117-BD82-5E4740F9D3B5}"/>
    <cellStyle name="Normal 5 2 2 15" xfId="4969" xr:uid="{2D782AE1-4037-4CF6-9570-806384BFBCA5}"/>
    <cellStyle name="Normal 5 2 2 15 2" xfId="11658" xr:uid="{1A4861B2-A168-4532-B2B2-2D0CC04817C8}"/>
    <cellStyle name="Normal 5 2 2 2" xfId="1338" xr:uid="{C93E46BF-E32A-4C9F-AF74-54FB27E12197}"/>
    <cellStyle name="Normal 5 2 2 2 10" xfId="1339" xr:uid="{0AF9F219-1D2D-44C3-9782-F8CD91106E72}"/>
    <cellStyle name="Normal 5 2 2 2 11" xfId="1340" xr:uid="{73AED940-1EF9-4720-866E-6F332048CF73}"/>
    <cellStyle name="Normal 5 2 2 2 12" xfId="1341" xr:uid="{68FE461F-5C09-4C94-80DD-4C128B37B0C1}"/>
    <cellStyle name="Normal 5 2 2 2 13" xfId="1342" xr:uid="{0D06BF23-B618-4368-99F1-A58405B4E9C6}"/>
    <cellStyle name="Normal 5 2 2 2 14" xfId="4973" xr:uid="{C88FCB45-05B5-4985-8F5F-688F64AA6876}"/>
    <cellStyle name="Normal 5 2 2 2 14 2" xfId="4974" xr:uid="{9C879BD4-5FDF-4B2E-909D-914C8612415D}"/>
    <cellStyle name="Normal 5 2 2 2 14 2 2" xfId="7624" xr:uid="{F9E995C8-CD00-4DC1-BA82-2BE79E7D7ADF}"/>
    <cellStyle name="Normal 5 2 2 2 14 2 2 2" xfId="11662" xr:uid="{C2800D38-8B5B-4209-B8FB-20367F5DCB1E}"/>
    <cellStyle name="Normal 5 2 2 2 14 2 2 2 2" xfId="11663" xr:uid="{CC451AAE-4DB3-4371-8766-B7EF441986D1}"/>
    <cellStyle name="Normal 5 2 2 2 14 2 2 3" xfId="11664" xr:uid="{15A7132A-4FF0-416A-BBDB-7CC92CC0A896}"/>
    <cellStyle name="Normal 5 2 2 2 14 2 2 4" xfId="11661" xr:uid="{84DA9084-DC10-4B60-9BA6-EBB83E1FE489}"/>
    <cellStyle name="Normal 5 2 2 2 14 2 3" xfId="11665" xr:uid="{3F85365B-291B-483F-B787-0576A4F6AD8E}"/>
    <cellStyle name="Normal 5 2 2 2 14 2 3 2" xfId="11666" xr:uid="{614F500A-9F65-40EB-BE8E-2B78CA34A9EE}"/>
    <cellStyle name="Normal 5 2 2 2 14 2 3 2 2" xfId="11667" xr:uid="{1A0B87E9-EFD3-4AFB-B57C-8A95D7A356F1}"/>
    <cellStyle name="Normal 5 2 2 2 14 2 3 3" xfId="11668" xr:uid="{A2CC3087-75F0-47B1-AB5D-B25FCEC49DB2}"/>
    <cellStyle name="Normal 5 2 2 2 14 2 4" xfId="11669" xr:uid="{44F71C80-DC13-4C38-BBCC-AE0C4222DF79}"/>
    <cellStyle name="Normal 5 2 2 2 14 2 4 2" xfId="11670" xr:uid="{5A327FC1-7A8D-464C-B510-C2D3006BBC5D}"/>
    <cellStyle name="Normal 5 2 2 2 14 2 5" xfId="11671" xr:uid="{2B0F159F-CEA4-43CF-8F0C-55978D1CAD84}"/>
    <cellStyle name="Normal 5 2 2 2 14 2 6" xfId="11660" xr:uid="{0F21BD0B-E49F-4980-8F81-6FBEFD2FA56C}"/>
    <cellStyle name="Normal 5 2 2 2 14 3" xfId="7623" xr:uid="{052D2C4E-AD4B-47B5-A405-425EE4A63E3E}"/>
    <cellStyle name="Normal 5 2 2 2 14 3 2" xfId="11673" xr:uid="{5DB95785-8CD9-40C7-94D8-F3D826CF7045}"/>
    <cellStyle name="Normal 5 2 2 2 14 3 2 2" xfId="11674" xr:uid="{10B79992-B6D3-4B86-8FAA-BE418F293BDD}"/>
    <cellStyle name="Normal 5 2 2 2 14 3 3" xfId="11675" xr:uid="{19167AD0-D3CE-4B1C-B93B-A2F4569ABD1B}"/>
    <cellStyle name="Normal 5 2 2 2 14 3 4" xfId="11672" xr:uid="{F6921D02-4BA4-4AD5-B277-5A3860768535}"/>
    <cellStyle name="Normal 5 2 2 2 14 4" xfId="11676" xr:uid="{0B3C20EF-A72A-4ACB-A1B9-7DD072BA648A}"/>
    <cellStyle name="Normal 5 2 2 2 14 4 2" xfId="11677" xr:uid="{03CEB494-94F9-4CDB-BB6E-EB1495563FA5}"/>
    <cellStyle name="Normal 5 2 2 2 14 4 2 2" xfId="11678" xr:uid="{65FE7D1A-E81E-47AC-AC51-4F62F10674BA}"/>
    <cellStyle name="Normal 5 2 2 2 14 4 3" xfId="11679" xr:uid="{5F4A374A-6872-471D-8684-151145067FA2}"/>
    <cellStyle name="Normal 5 2 2 2 14 5" xfId="11680" xr:uid="{03589842-215D-4593-AD9F-92243FA5DC6C}"/>
    <cellStyle name="Normal 5 2 2 2 14 5 2" xfId="11681" xr:uid="{1474831A-B5F9-45E6-9FB6-4D8116161C07}"/>
    <cellStyle name="Normal 5 2 2 2 14 6" xfId="11682" xr:uid="{31A9FA4B-0A47-449E-910D-62A45376D96D}"/>
    <cellStyle name="Normal 5 2 2 2 14 7" xfId="11659" xr:uid="{55B2E51B-2183-41DE-9129-5F2AC2460114}"/>
    <cellStyle name="Normal 5 2 2 2 15" xfId="4975" xr:uid="{A6C73EC9-72F9-471E-9031-B8619F953524}"/>
    <cellStyle name="Normal 5 2 2 2 15 2" xfId="11683" xr:uid="{6474573E-26C2-490C-B9D3-796546E6D3C5}"/>
    <cellStyle name="Normal 5 2 2 2 15 3" xfId="22244" xr:uid="{ED587469-DC66-4F81-9311-04372C3CFEF7}"/>
    <cellStyle name="Normal 5 2 2 2 16" xfId="7622" xr:uid="{D2D9A3BA-CFBB-43EA-8D16-06FC4F6D4766}"/>
    <cellStyle name="Normal 5 2 2 2 16 2" xfId="11684" xr:uid="{E7C69E36-9382-425E-8B4D-92F5246D9B15}"/>
    <cellStyle name="Normal 5 2 2 2 2" xfId="1343" xr:uid="{97DBE7F7-F762-4EBC-AA62-5EAD41CC8AEE}"/>
    <cellStyle name="Normal 5 2 2 2 3" xfId="1344" xr:uid="{9C40E093-7979-4B55-8CDC-3B49CEB91BC7}"/>
    <cellStyle name="Normal 5 2 2 2 4" xfId="1345" xr:uid="{A2E2A6E7-174B-42FA-8EE8-C75F88651E92}"/>
    <cellStyle name="Normal 5 2 2 2 5" xfId="1346" xr:uid="{F95D8E6D-B497-40C5-830F-67041B55504E}"/>
    <cellStyle name="Normal 5 2 2 2 6" xfId="1347" xr:uid="{20B5DB96-BD8C-4AE6-93FF-BD4258DA3906}"/>
    <cellStyle name="Normal 5 2 2 2 7" xfId="1348" xr:uid="{C2BFD601-4048-4DE5-B6A4-91BD2E988455}"/>
    <cellStyle name="Normal 5 2 2 2 8" xfId="1349" xr:uid="{DF0C2135-0D10-4723-97DF-60D2DBB21576}"/>
    <cellStyle name="Normal 5 2 2 2 9" xfId="1350" xr:uid="{1D96720C-F6F4-4583-A58C-1A0457FB70A2}"/>
    <cellStyle name="Normal 5 2 2 3" xfId="1351" xr:uid="{8B45E826-4E5C-4EFE-B366-F72C47EA947D}"/>
    <cellStyle name="Normal 5 2 2 3 2" xfId="4981" xr:uid="{30F83EC1-7548-4CC6-B2AD-0F8EE1EE6338}"/>
    <cellStyle name="Normal 5 2 2 3 2 2" xfId="4982" xr:uid="{D8C26BEA-3F8D-4629-BF2B-8882FF93D4A3}"/>
    <cellStyle name="Normal 5 2 2 3 2 2 2" xfId="7627" xr:uid="{E30EB2CF-1B02-452C-83FF-931412989465}"/>
    <cellStyle name="Normal 5 2 2 3 2 2 2 2" xfId="11689" xr:uid="{E70FA813-DB24-435C-A178-BC94C4972C41}"/>
    <cellStyle name="Normal 5 2 2 3 2 2 2 2 2" xfId="11690" xr:uid="{B7802A0A-7D50-4351-AAA1-FC415746B684}"/>
    <cellStyle name="Normal 5 2 2 3 2 2 2 3" xfId="11691" xr:uid="{50EE65AD-7FFF-489F-8B8F-B42D771E923F}"/>
    <cellStyle name="Normal 5 2 2 3 2 2 2 4" xfId="11688" xr:uid="{3B08F9D3-E1B2-444F-8D77-73B1D8535FE7}"/>
    <cellStyle name="Normal 5 2 2 3 2 2 3" xfId="11692" xr:uid="{6FC268AF-FCE0-4C09-9701-5C9048E54F1D}"/>
    <cellStyle name="Normal 5 2 2 3 2 2 3 2" xfId="11693" xr:uid="{4FD0EFDD-4E9F-49F4-94D2-238C9A1D7E34}"/>
    <cellStyle name="Normal 5 2 2 3 2 2 3 2 2" xfId="11694" xr:uid="{4DCB27F1-7BBD-4B7B-B73D-C0EF1341EB96}"/>
    <cellStyle name="Normal 5 2 2 3 2 2 3 3" xfId="11695" xr:uid="{A1B01B2C-26B7-476D-A9FC-CDA127764F4E}"/>
    <cellStyle name="Normal 5 2 2 3 2 2 4" xfId="11696" xr:uid="{74CBC831-BDFC-46C3-85B1-06368773BF27}"/>
    <cellStyle name="Normal 5 2 2 3 2 2 4 2" xfId="11697" xr:uid="{C0DC4D9F-C718-4C68-8FDE-3A0A663DECB4}"/>
    <cellStyle name="Normal 5 2 2 3 2 2 5" xfId="11698" xr:uid="{976B9522-BB19-4228-8486-6C10C2CE7D36}"/>
    <cellStyle name="Normal 5 2 2 3 2 2 6" xfId="11687" xr:uid="{0D031632-3C1C-425D-915A-C0E5BD7421ED}"/>
    <cellStyle name="Normal 5 2 2 3 2 3" xfId="7626" xr:uid="{70C8070E-A890-4AFB-A25B-F73B0044EDC0}"/>
    <cellStyle name="Normal 5 2 2 3 2 3 2" xfId="11700" xr:uid="{389AD078-9CD4-43BC-A7A5-B05F5AD66DE3}"/>
    <cellStyle name="Normal 5 2 2 3 2 3 2 2" xfId="11701" xr:uid="{ADCB8237-F639-4A52-A98E-19023316DE5E}"/>
    <cellStyle name="Normal 5 2 2 3 2 3 3" xfId="11702" xr:uid="{3F769BD9-250B-49CD-8CC0-D90368E8F0F9}"/>
    <cellStyle name="Normal 5 2 2 3 2 3 4" xfId="11699" xr:uid="{D5AF14A7-30BF-42A0-AB4F-D5486AA5F8E6}"/>
    <cellStyle name="Normal 5 2 2 3 2 4" xfId="11703" xr:uid="{8A6C9216-DD72-42C7-9491-4F036AE09305}"/>
    <cellStyle name="Normal 5 2 2 3 2 4 2" xfId="11704" xr:uid="{9E88FDDA-C8F1-406F-81A6-8C3F02489F93}"/>
    <cellStyle name="Normal 5 2 2 3 2 4 2 2" xfId="11705" xr:uid="{0748B0FD-F587-430E-9F86-1EBF1E3DEE33}"/>
    <cellStyle name="Normal 5 2 2 3 2 4 3" xfId="11706" xr:uid="{A3D79C5E-204D-49B2-8C49-539D8B237463}"/>
    <cellStyle name="Normal 5 2 2 3 2 5" xfId="11707" xr:uid="{0F571296-2899-4A27-8F21-DE17E2BC8987}"/>
    <cellStyle name="Normal 5 2 2 3 2 5 2" xfId="11708" xr:uid="{DABD3812-8E8D-46B4-9834-ACA578DAB797}"/>
    <cellStyle name="Normal 5 2 2 3 2 6" xfId="11709" xr:uid="{FF543A94-A7BB-4DBD-97D7-A27CFD93ADE8}"/>
    <cellStyle name="Normal 5 2 2 3 2 7" xfId="11686" xr:uid="{FD0D508E-183C-4D76-B363-74F140A4A30A}"/>
    <cellStyle name="Normal 5 2 2 3 3" xfId="4983" xr:uid="{3AE31740-D4FA-4E2D-B29C-C5D574A0BB44}"/>
    <cellStyle name="Normal 5 2 2 3 3 2" xfId="7628" xr:uid="{550AD910-CA33-4386-9BEA-B767A9AF0B64}"/>
    <cellStyle name="Normal 5 2 2 3 3 2 2" xfId="11712" xr:uid="{9057DF27-BABF-48DB-A573-366E0D8F2EC0}"/>
    <cellStyle name="Normal 5 2 2 3 3 2 2 2" xfId="11713" xr:uid="{86F84E3B-6027-4F65-997C-FE1769EADE24}"/>
    <cellStyle name="Normal 5 2 2 3 3 2 3" xfId="11714" xr:uid="{0B6C48F3-1663-4E3E-8BF1-F25EF47CAC50}"/>
    <cellStyle name="Normal 5 2 2 3 3 2 4" xfId="11711" xr:uid="{67AD7D64-6DF4-4502-A395-6925DAEA17ED}"/>
    <cellStyle name="Normal 5 2 2 3 3 3" xfId="11715" xr:uid="{9A5E9061-06BA-47CD-8FFD-4398D639513A}"/>
    <cellStyle name="Normal 5 2 2 3 3 3 2" xfId="11716" xr:uid="{58E87B95-EB0C-4F01-B31F-F017101E31D5}"/>
    <cellStyle name="Normal 5 2 2 3 3 3 2 2" xfId="11717" xr:uid="{A9F104BC-5877-4EDE-B576-D844690C544F}"/>
    <cellStyle name="Normal 5 2 2 3 3 3 3" xfId="11718" xr:uid="{C2E36920-5999-4B3E-A20D-624366BB3937}"/>
    <cellStyle name="Normal 5 2 2 3 3 4" xfId="11719" xr:uid="{9C5B213C-A321-4608-A1E5-C5053AE1A31A}"/>
    <cellStyle name="Normal 5 2 2 3 3 4 2" xfId="11720" xr:uid="{D584DD45-4909-42E9-8963-73F10E36D21D}"/>
    <cellStyle name="Normal 5 2 2 3 3 5" xfId="11721" xr:uid="{BF9C91A1-861A-4415-BC5A-5C17FBB6A966}"/>
    <cellStyle name="Normal 5 2 2 3 3 6" xfId="11710" xr:uid="{6E415BA4-1202-498F-958F-2D50BDC59E3E}"/>
    <cellStyle name="Normal 5 2 2 3 4" xfId="7625" xr:uid="{06441C2B-3411-4D4B-A4A4-D334C9AF0E85}"/>
    <cellStyle name="Normal 5 2 2 3 4 2" xfId="11723" xr:uid="{E1291730-DB70-4A68-AD7F-3502D1D0DD49}"/>
    <cellStyle name="Normal 5 2 2 3 4 2 2" xfId="11724" xr:uid="{8D33D17A-4EFD-4AF1-BA12-52CFF27901E0}"/>
    <cellStyle name="Normal 5 2 2 3 4 2 2 2" xfId="11725" xr:uid="{E86F7EA4-F5CD-4078-818E-E8BFA723B225}"/>
    <cellStyle name="Normal 5 2 2 3 4 2 3" xfId="11726" xr:uid="{37877362-8A8F-482C-ADE8-5B0F8CFC5C17}"/>
    <cellStyle name="Normal 5 2 2 3 4 3" xfId="11727" xr:uid="{B7B80C7D-BED8-45A6-A336-0DDFA624A140}"/>
    <cellStyle name="Normal 5 2 2 3 4 3 2" xfId="11728" xr:uid="{1B7D7774-1E8D-452A-9A63-A67C97F9E2D9}"/>
    <cellStyle name="Normal 5 2 2 3 4 4" xfId="11729" xr:uid="{C11118CC-1A23-43D8-A8DE-A276E84F32BB}"/>
    <cellStyle name="Normal 5 2 2 3 4 5" xfId="11722" xr:uid="{377741C4-F718-4BF0-9D16-ACB75727735C}"/>
    <cellStyle name="Normal 5 2 2 3 5" xfId="11730" xr:uid="{F12DFCF4-8513-4EE7-A836-9869498D6606}"/>
    <cellStyle name="Normal 5 2 2 3 6" xfId="11731" xr:uid="{9BEFB495-A097-47BE-8ED1-D7B319BFEBF2}"/>
    <cellStyle name="Normal 5 2 2 3 6 2" xfId="11732" xr:uid="{AD337A36-F1AF-46B3-889D-49E646611E80}"/>
    <cellStyle name="Normal 5 2 2 3 7" xfId="11733" xr:uid="{6C9DD0E5-25AB-49D1-8995-C15863DE4FFF}"/>
    <cellStyle name="Normal 5 2 2 3 8" xfId="11685" xr:uid="{2E2FF524-A8B8-4135-9993-D07F93E47A33}"/>
    <cellStyle name="Normal 5 2 2 4" xfId="1352" xr:uid="{6D3B77AF-F56F-4796-80F6-9D73C9001F21}"/>
    <cellStyle name="Normal 5 2 2 4 2" xfId="4985" xr:uid="{0E90DE21-D70B-4A01-9914-B5CEB3C883F8}"/>
    <cellStyle name="Normal 5 2 2 4 2 2" xfId="7630" xr:uid="{1C4598CA-DE99-4D06-87E6-CE472E5C2D80}"/>
    <cellStyle name="Normal 5 2 2 4 2 2 2" xfId="11737" xr:uid="{FEE3A80C-E645-494C-A4C6-15B6B96B4BFC}"/>
    <cellStyle name="Normal 5 2 2 4 2 2 2 2" xfId="11738" xr:uid="{609DD45E-9E0D-4118-8711-738C37BF151B}"/>
    <cellStyle name="Normal 5 2 2 4 2 2 3" xfId="11739" xr:uid="{1E6BB1E2-9D44-438D-B24B-53014D9C1060}"/>
    <cellStyle name="Normal 5 2 2 4 2 2 4" xfId="11736" xr:uid="{A4749E9D-A33B-46FE-A58F-AE7EFF4DF6E3}"/>
    <cellStyle name="Normal 5 2 2 4 2 3" xfId="11740" xr:uid="{42975ECE-4D19-45B7-940F-6D66D773B2C1}"/>
    <cellStyle name="Normal 5 2 2 4 2 3 2" xfId="11741" xr:uid="{1EE49DD6-DD9B-4579-8E7E-6317E51AA316}"/>
    <cellStyle name="Normal 5 2 2 4 2 3 2 2" xfId="11742" xr:uid="{D8E6D2AB-7B2C-403B-BF7E-8DC684B2D15F}"/>
    <cellStyle name="Normal 5 2 2 4 2 3 3" xfId="11743" xr:uid="{FDF68537-5D4D-4CCD-8B67-F85CB364A508}"/>
    <cellStyle name="Normal 5 2 2 4 2 4" xfId="11744" xr:uid="{7E3A11B6-19B6-433D-AB97-67906635C7E5}"/>
    <cellStyle name="Normal 5 2 2 4 2 4 2" xfId="11745" xr:uid="{AA48C410-6667-4C4E-82B0-56FE076FF732}"/>
    <cellStyle name="Normal 5 2 2 4 2 5" xfId="11746" xr:uid="{00BE2225-D421-4555-8300-8AB9B696CC1D}"/>
    <cellStyle name="Normal 5 2 2 4 2 6" xfId="11735" xr:uid="{A8F60A46-4D08-49E2-B753-C4F48CF9CFFE}"/>
    <cellStyle name="Normal 5 2 2 4 3" xfId="7629" xr:uid="{00BBBF47-F290-4483-AB8C-65E7CFCBB00E}"/>
    <cellStyle name="Normal 5 2 2 4 3 2" xfId="11748" xr:uid="{7E012ACB-0ED1-4B20-872E-EB864F82C956}"/>
    <cellStyle name="Normal 5 2 2 4 3 2 2" xfId="11749" xr:uid="{DB956C0B-BF03-499B-9BD0-C5F5DECAF72B}"/>
    <cellStyle name="Normal 5 2 2 4 3 2 2 2" xfId="11750" xr:uid="{816F16F2-9462-43F7-9A3B-88C3CBE2EDD5}"/>
    <cellStyle name="Normal 5 2 2 4 3 2 3" xfId="11751" xr:uid="{A89405BE-C541-4339-A41B-A474446848BE}"/>
    <cellStyle name="Normal 5 2 2 4 3 3" xfId="11752" xr:uid="{4CA17FF7-C90A-453C-86A9-60C1BF61D0F3}"/>
    <cellStyle name="Normal 5 2 2 4 3 3 2" xfId="11753" xr:uid="{26DE4248-BF26-4D8B-B7B6-C8EFFB9DBFE7}"/>
    <cellStyle name="Normal 5 2 2 4 3 4" xfId="11754" xr:uid="{43BEF450-2A81-4453-8603-BB31F16A5D10}"/>
    <cellStyle name="Normal 5 2 2 4 3 5" xfId="11747" xr:uid="{0FDFEAC3-B2EF-490B-98CA-42D6C2A0289F}"/>
    <cellStyle name="Normal 5 2 2 4 4" xfId="11755" xr:uid="{66320787-9665-48F6-8FDA-DAA86B07115C}"/>
    <cellStyle name="Normal 5 2 2 4 5" xfId="11756" xr:uid="{F51EEC12-0444-442B-A93C-EF5FEA164147}"/>
    <cellStyle name="Normal 5 2 2 4 5 2" xfId="11757" xr:uid="{E5BE9D9C-53D6-44DB-A922-9F202B5C1715}"/>
    <cellStyle name="Normal 5 2 2 4 6" xfId="11758" xr:uid="{74CC9367-D75E-47F2-94F4-CC78E4E00781}"/>
    <cellStyle name="Normal 5 2 2 4 7" xfId="11734" xr:uid="{CA0936C4-A644-43A8-9C05-A7CB7B4524C5}"/>
    <cellStyle name="Normal 5 2 2 5" xfId="1353" xr:uid="{954F1C44-DAEC-46E5-9D3F-6A7ACDB9F85E}"/>
    <cellStyle name="Normal 5 2 2 5 2" xfId="4987" xr:uid="{B3037090-484C-43D9-ABD3-2F03FD74BD10}"/>
    <cellStyle name="Normal 5 2 2 5 2 2" xfId="7632" xr:uid="{A783BC3F-7AC5-487E-982B-EDE309B41F50}"/>
    <cellStyle name="Normal 5 2 2 5 2 2 2" xfId="11762" xr:uid="{B1A2AF14-E25E-4334-9D8F-4D17621E5544}"/>
    <cellStyle name="Normal 5 2 2 5 2 2 2 2" xfId="11763" xr:uid="{3E82705E-FAA5-44E1-903B-9BFECCC38373}"/>
    <cellStyle name="Normal 5 2 2 5 2 2 3" xfId="11764" xr:uid="{30B69254-08AC-4470-8C54-6241878B956A}"/>
    <cellStyle name="Normal 5 2 2 5 2 2 4" xfId="11761" xr:uid="{3371FE41-804A-4F59-A982-92293508F5F2}"/>
    <cellStyle name="Normal 5 2 2 5 2 3" xfId="11765" xr:uid="{A88DB82C-F6C7-439C-AFE2-FDEB713C7DA6}"/>
    <cellStyle name="Normal 5 2 2 5 2 3 2" xfId="11766" xr:uid="{D1264BA4-1EB8-489F-A7C7-43A5F724272D}"/>
    <cellStyle name="Normal 5 2 2 5 2 3 2 2" xfId="11767" xr:uid="{830E7ED0-92EF-4558-9860-D1E7596693BF}"/>
    <cellStyle name="Normal 5 2 2 5 2 3 3" xfId="11768" xr:uid="{2E99079C-9A27-4678-9185-A8303B652C31}"/>
    <cellStyle name="Normal 5 2 2 5 2 4" xfId="11769" xr:uid="{9C0C95B8-81E2-418B-9FDA-44EAC0F1FBB6}"/>
    <cellStyle name="Normal 5 2 2 5 2 4 2" xfId="11770" xr:uid="{C24879B2-941C-486F-B63B-97742A61EB4E}"/>
    <cellStyle name="Normal 5 2 2 5 2 5" xfId="11771" xr:uid="{23A794A9-16A2-49E3-914E-22C672A2F5E6}"/>
    <cellStyle name="Normal 5 2 2 5 2 6" xfId="11760" xr:uid="{27BF87D9-D015-4EC2-AEBF-160C82D64B3B}"/>
    <cellStyle name="Normal 5 2 2 5 3" xfId="7631" xr:uid="{2B8CB645-6BA2-4B4A-BB7A-BF1D140DC12D}"/>
    <cellStyle name="Normal 5 2 2 5 3 2" xfId="11773" xr:uid="{9F1E38F0-9E53-4B08-80D1-0A8B09FB8FAC}"/>
    <cellStyle name="Normal 5 2 2 5 3 2 2" xfId="11774" xr:uid="{5498E608-22E3-4EDA-BF7F-2E545AB9A8DA}"/>
    <cellStyle name="Normal 5 2 2 5 3 2 2 2" xfId="11775" xr:uid="{25795BF9-7B97-44D2-9390-40429094BF7A}"/>
    <cellStyle name="Normal 5 2 2 5 3 2 3" xfId="11776" xr:uid="{0B98C8FC-7FE3-4DEA-8B7C-167FEE45D519}"/>
    <cellStyle name="Normal 5 2 2 5 3 3" xfId="11777" xr:uid="{1D9DE8E2-BEE1-4046-A1B2-078B86096BC1}"/>
    <cellStyle name="Normal 5 2 2 5 3 3 2" xfId="11778" xr:uid="{F9FA3FFE-EB9C-4AEF-B80C-87C0A5BB3E80}"/>
    <cellStyle name="Normal 5 2 2 5 3 4" xfId="11779" xr:uid="{38043D6C-DCFD-4474-A866-F137D7B42977}"/>
    <cellStyle name="Normal 5 2 2 5 3 5" xfId="11772" xr:uid="{6EB6CC20-DAAE-435C-9C00-82C951EE07DC}"/>
    <cellStyle name="Normal 5 2 2 5 4" xfId="11780" xr:uid="{9C9AB143-D637-43CD-B0D9-989E23D89188}"/>
    <cellStyle name="Normal 5 2 2 5 5" xfId="11781" xr:uid="{C3E536B7-3509-4374-9742-BFD3FD677348}"/>
    <cellStyle name="Normal 5 2 2 5 5 2" xfId="11782" xr:uid="{38A3A10B-63B5-41E4-B568-5645B14490BC}"/>
    <cellStyle name="Normal 5 2 2 5 6" xfId="11783" xr:uid="{F39FC0E8-D8B3-4425-BB27-0B6AAF5C1289}"/>
    <cellStyle name="Normal 5 2 2 5 7" xfId="11759" xr:uid="{958F5D68-740E-4239-97EF-CBB85BCC05A4}"/>
    <cellStyle name="Normal 5 2 2 6" xfId="1354" xr:uid="{B849658D-C7B1-4A43-971D-1E5145A0D2A2}"/>
    <cellStyle name="Normal 5 2 2 6 2" xfId="4989" xr:uid="{DF24776C-BCFA-4BEE-841E-F1994B4A1308}"/>
    <cellStyle name="Normal 5 2 2 6 2 2" xfId="7634" xr:uid="{36BB3B0F-D0C3-480B-A171-39153D8D0ECA}"/>
    <cellStyle name="Normal 5 2 2 6 2 2 2" xfId="11787" xr:uid="{70BD208C-D183-44E4-AEA9-79B5D789FF5C}"/>
    <cellStyle name="Normal 5 2 2 6 2 2 2 2" xfId="11788" xr:uid="{85341D11-484A-4173-84EB-236CA1A20263}"/>
    <cellStyle name="Normal 5 2 2 6 2 2 3" xfId="11789" xr:uid="{7C87C6AD-CC2A-4BD3-AC17-9982550DA31C}"/>
    <cellStyle name="Normal 5 2 2 6 2 2 4" xfId="11786" xr:uid="{FA30FA4A-C8B6-45C6-99C9-B6DF8F8DC880}"/>
    <cellStyle name="Normal 5 2 2 6 2 3" xfId="11790" xr:uid="{BB51E858-B698-4EF2-BBB8-B4DE80A8C355}"/>
    <cellStyle name="Normal 5 2 2 6 2 3 2" xfId="11791" xr:uid="{77E087BD-A882-4512-8024-4D3745AEC1A8}"/>
    <cellStyle name="Normal 5 2 2 6 2 3 2 2" xfId="11792" xr:uid="{E08C16EE-8A95-4373-BA97-BAC622E2EF26}"/>
    <cellStyle name="Normal 5 2 2 6 2 3 3" xfId="11793" xr:uid="{31888AC4-46B0-419D-9671-C2E4A57702DC}"/>
    <cellStyle name="Normal 5 2 2 6 2 4" xfId="11794" xr:uid="{623A3238-445B-4E80-B30B-0EBB0BA4D995}"/>
    <cellStyle name="Normal 5 2 2 6 2 4 2" xfId="11795" xr:uid="{E4238230-52E2-49BB-8C89-F885B0C9D24D}"/>
    <cellStyle name="Normal 5 2 2 6 2 5" xfId="11796" xr:uid="{24292707-3B2A-44B5-8FB3-ADACCFB9B7B1}"/>
    <cellStyle name="Normal 5 2 2 6 2 6" xfId="11785" xr:uid="{3B7CC509-EFEA-473B-B8EE-A2A902B5A156}"/>
    <cellStyle name="Normal 5 2 2 6 3" xfId="7633" xr:uid="{B295FC8B-14A5-4328-9592-9BFE3476B71A}"/>
    <cellStyle name="Normal 5 2 2 6 3 2" xfId="11798" xr:uid="{B6E309D6-8BF8-43B5-A8AC-604C78CAAB6D}"/>
    <cellStyle name="Normal 5 2 2 6 3 2 2" xfId="11799" xr:uid="{C918B3E8-5898-4064-8870-87A3C1626AE2}"/>
    <cellStyle name="Normal 5 2 2 6 3 2 2 2" xfId="11800" xr:uid="{C7468527-B2D3-4DB6-BB14-5BB0BC82D349}"/>
    <cellStyle name="Normal 5 2 2 6 3 2 3" xfId="11801" xr:uid="{417C559E-C6BE-4C53-9989-92BB35C5D9E6}"/>
    <cellStyle name="Normal 5 2 2 6 3 3" xfId="11802" xr:uid="{FA34D376-8B4E-482D-8198-B1DAB366EA21}"/>
    <cellStyle name="Normal 5 2 2 6 3 3 2" xfId="11803" xr:uid="{D2FFE5BB-826C-4B6C-ABAA-D4541AE36EC2}"/>
    <cellStyle name="Normal 5 2 2 6 3 4" xfId="11804" xr:uid="{058AAD3B-0AAA-4B63-B7B5-ED85A1D7A51E}"/>
    <cellStyle name="Normal 5 2 2 6 3 5" xfId="11797" xr:uid="{61B2D2BC-4A6D-47C2-B03E-786496D7763E}"/>
    <cellStyle name="Normal 5 2 2 6 4" xfId="11805" xr:uid="{CE75C2FB-AE95-4897-B780-40EA678F48FB}"/>
    <cellStyle name="Normal 5 2 2 6 5" xfId="11806" xr:uid="{6E44B1F4-9180-4077-AF2B-AF746D53D0B6}"/>
    <cellStyle name="Normal 5 2 2 6 5 2" xfId="11807" xr:uid="{201BDF85-AA82-4E9C-AB67-68E819386EDB}"/>
    <cellStyle name="Normal 5 2 2 6 6" xfId="11808" xr:uid="{DDB86386-F16B-42CB-87F6-EE67B788D888}"/>
    <cellStyle name="Normal 5 2 2 6 7" xfId="11784" xr:uid="{ACB10FCA-899B-43F9-B515-170E05938149}"/>
    <cellStyle name="Normal 5 2 2 7" xfId="1355" xr:uid="{A30B1868-415E-4031-9D17-9FAA94075C1C}"/>
    <cellStyle name="Normal 5 2 2 7 2" xfId="4991" xr:uid="{02122D92-3F4E-4E81-A83C-75978CE88059}"/>
    <cellStyle name="Normal 5 2 2 7 2 2" xfId="7636" xr:uid="{00E7E19D-3B19-46C8-9977-59133E1DB3E2}"/>
    <cellStyle name="Normal 5 2 2 7 2 2 2" xfId="11812" xr:uid="{ECB4F5DB-6D3A-4665-871E-40B2E7523BA3}"/>
    <cellStyle name="Normal 5 2 2 7 2 2 2 2" xfId="11813" xr:uid="{0194E892-8D1A-4E6C-956A-8A348962776F}"/>
    <cellStyle name="Normal 5 2 2 7 2 2 3" xfId="11814" xr:uid="{B6258BE8-E94E-4498-9F6F-F9562AECA6D7}"/>
    <cellStyle name="Normal 5 2 2 7 2 2 4" xfId="11811" xr:uid="{5EF5FC3D-5191-4149-B9C3-A5DC055A3B26}"/>
    <cellStyle name="Normal 5 2 2 7 2 3" xfId="11815" xr:uid="{2A52709D-1B6C-4FD0-BD48-F89E90AF7450}"/>
    <cellStyle name="Normal 5 2 2 7 2 3 2" xfId="11816" xr:uid="{D17E5403-5B0E-4EE3-AEA5-C9B970641CF2}"/>
    <cellStyle name="Normal 5 2 2 7 2 3 2 2" xfId="11817" xr:uid="{9621A851-484E-4B4C-BBE4-DEAE4DFC9017}"/>
    <cellStyle name="Normal 5 2 2 7 2 3 3" xfId="11818" xr:uid="{8FC29DD3-E3E3-484D-AEB1-F376FF986DB8}"/>
    <cellStyle name="Normal 5 2 2 7 2 4" xfId="11819" xr:uid="{0E1CC1DF-7A2F-40EF-B789-D2EFF8767557}"/>
    <cellStyle name="Normal 5 2 2 7 2 4 2" xfId="11820" xr:uid="{6412A221-D241-435A-ACD3-7F07CB3B56DA}"/>
    <cellStyle name="Normal 5 2 2 7 2 5" xfId="11821" xr:uid="{F237F951-1B72-4C0A-9859-E1446D62EB57}"/>
    <cellStyle name="Normal 5 2 2 7 2 6" xfId="11810" xr:uid="{DA68160D-E966-48A2-80DB-783D874AE6C8}"/>
    <cellStyle name="Normal 5 2 2 7 3" xfId="7635" xr:uid="{7543BB23-D3B7-486C-A92A-21F9215B4C7D}"/>
    <cellStyle name="Normal 5 2 2 7 3 2" xfId="11823" xr:uid="{B4D3FF48-E95B-4D89-94B4-12F0D6D5E4BB}"/>
    <cellStyle name="Normal 5 2 2 7 3 2 2" xfId="11824" xr:uid="{F75EC5DC-7398-48D8-A427-931D1E144ABE}"/>
    <cellStyle name="Normal 5 2 2 7 3 2 2 2" xfId="11825" xr:uid="{73618492-1DEF-491C-948A-9F51C4D6E2B9}"/>
    <cellStyle name="Normal 5 2 2 7 3 2 3" xfId="11826" xr:uid="{79C84F6D-FAE3-4F46-B919-B0BCBE3F056E}"/>
    <cellStyle name="Normal 5 2 2 7 3 3" xfId="11827" xr:uid="{B7D702BC-872B-406E-AC93-E409026304DE}"/>
    <cellStyle name="Normal 5 2 2 7 3 3 2" xfId="11828" xr:uid="{E41C8C6A-3B1F-491E-9E3D-CE649B5EAFD9}"/>
    <cellStyle name="Normal 5 2 2 7 3 4" xfId="11829" xr:uid="{569EF092-C951-4E6B-8342-9A5AF3229C09}"/>
    <cellStyle name="Normal 5 2 2 7 3 5" xfId="11822" xr:uid="{10799596-AB1A-455E-B6E4-3BE470803848}"/>
    <cellStyle name="Normal 5 2 2 7 4" xfId="11830" xr:uid="{150E6225-A351-402E-A258-7D178E3A3E1C}"/>
    <cellStyle name="Normal 5 2 2 7 5" xfId="11831" xr:uid="{C794F88C-4B67-48A5-A2C9-B2DB99B65C5A}"/>
    <cellStyle name="Normal 5 2 2 7 5 2" xfId="11832" xr:uid="{62501E85-3352-4DE3-B903-C4D978719C78}"/>
    <cellStyle name="Normal 5 2 2 7 6" xfId="11833" xr:uid="{EA1D67B3-DB20-4165-9D6F-C5F26042564B}"/>
    <cellStyle name="Normal 5 2 2 7 7" xfId="11809" xr:uid="{BA9BF629-168B-4CA2-9A8F-04D0E0D36208}"/>
    <cellStyle name="Normal 5 2 2 8" xfId="1356" xr:uid="{CE4064B5-BC29-427B-AA8B-4C7F3859D960}"/>
    <cellStyle name="Normal 5 2 2 8 2" xfId="4992" xr:uid="{A6BFA394-4594-49F8-9B86-A2CBE4E2234D}"/>
    <cellStyle name="Normal 5 2 2 8 2 2" xfId="7638" xr:uid="{9D29485A-0F0F-4DE9-9409-8FE1C3594EDF}"/>
    <cellStyle name="Normal 5 2 2 8 2 2 2" xfId="11837" xr:uid="{EE077081-B9ED-4016-8D75-112092692181}"/>
    <cellStyle name="Normal 5 2 2 8 2 2 2 2" xfId="11838" xr:uid="{0FF9ED98-041D-4650-9238-31A687A75399}"/>
    <cellStyle name="Normal 5 2 2 8 2 2 3" xfId="11839" xr:uid="{BE1BB14E-3DD8-4E42-A4B3-54B1BA88C71C}"/>
    <cellStyle name="Normal 5 2 2 8 2 2 4" xfId="11836" xr:uid="{7A71D122-FC93-4425-94B1-5A0CEFEC95C1}"/>
    <cellStyle name="Normal 5 2 2 8 2 3" xfId="11840" xr:uid="{E04013A2-0E7D-428C-AFB1-3D170A60521D}"/>
    <cellStyle name="Normal 5 2 2 8 2 3 2" xfId="11841" xr:uid="{673FEB64-625B-4E79-A695-49D212F4A78B}"/>
    <cellStyle name="Normal 5 2 2 8 2 3 2 2" xfId="11842" xr:uid="{01458466-0416-4639-8610-F76E5528B60C}"/>
    <cellStyle name="Normal 5 2 2 8 2 3 3" xfId="11843" xr:uid="{648986F2-53FF-4CAD-9934-C3A3B5E3A0E2}"/>
    <cellStyle name="Normal 5 2 2 8 2 4" xfId="11844" xr:uid="{A7EA0B75-3E23-4BDF-AB29-78B2625259BE}"/>
    <cellStyle name="Normal 5 2 2 8 2 4 2" xfId="11845" xr:uid="{C97FF658-FE56-4319-9D7E-76207E215F34}"/>
    <cellStyle name="Normal 5 2 2 8 2 5" xfId="11846" xr:uid="{396686CD-1A57-4704-BF89-92832693DD4E}"/>
    <cellStyle name="Normal 5 2 2 8 2 6" xfId="11835" xr:uid="{3992C4B0-3A8E-432B-B6F6-B4C336BF1EC6}"/>
    <cellStyle name="Normal 5 2 2 8 3" xfId="7637" xr:uid="{43162BC4-1E88-4DF2-85C1-51CAF5742B0F}"/>
    <cellStyle name="Normal 5 2 2 8 3 2" xfId="11848" xr:uid="{D11E4DE4-932D-40FF-BD7F-3E6E22752B6D}"/>
    <cellStyle name="Normal 5 2 2 8 3 2 2" xfId="11849" xr:uid="{23CB75E0-68CC-40C1-820D-890F53DF2157}"/>
    <cellStyle name="Normal 5 2 2 8 3 2 2 2" xfId="11850" xr:uid="{1106D6B9-8522-47D0-97D0-5EE6768654B5}"/>
    <cellStyle name="Normal 5 2 2 8 3 2 3" xfId="11851" xr:uid="{ED7BBD7A-48B2-4760-ACBE-11161EDC9777}"/>
    <cellStyle name="Normal 5 2 2 8 3 3" xfId="11852" xr:uid="{493D649D-360A-4E46-AF90-55222684340B}"/>
    <cellStyle name="Normal 5 2 2 8 3 3 2" xfId="11853" xr:uid="{485ED9DC-A92D-4C54-97D2-DBEBDD55FD3E}"/>
    <cellStyle name="Normal 5 2 2 8 3 4" xfId="11854" xr:uid="{99FB0849-6A77-4482-94AE-3C4EDF2651D6}"/>
    <cellStyle name="Normal 5 2 2 8 3 5" xfId="11847" xr:uid="{ED57E922-1DB4-4285-9042-09A8C297A724}"/>
    <cellStyle name="Normal 5 2 2 8 4" xfId="11855" xr:uid="{6E2F4B5F-8B04-4E0C-B950-452B7136690A}"/>
    <cellStyle name="Normal 5 2 2 8 5" xfId="11856" xr:uid="{0125CBE2-8E00-4CB9-880A-F76471E73D67}"/>
    <cellStyle name="Normal 5 2 2 8 5 2" xfId="11857" xr:uid="{1B9B78DF-274E-48D1-B23C-D7CB0F39F33F}"/>
    <cellStyle name="Normal 5 2 2 8 6" xfId="11858" xr:uid="{42B58138-93EF-47BD-8FFB-F989BA01220D}"/>
    <cellStyle name="Normal 5 2 2 8 7" xfId="11834" xr:uid="{B432DC5B-31B7-47AA-9586-C76A84C7F5BB}"/>
    <cellStyle name="Normal 5 2 2 9" xfId="1357" xr:uid="{908D657D-2793-4E83-A1C2-35904E960B46}"/>
    <cellStyle name="Normal 5 2 2 9 2" xfId="4994" xr:uid="{6E5030B9-F9A3-4D50-A843-F618DBCD85AD}"/>
    <cellStyle name="Normal 5 2 2 9 2 2" xfId="7640" xr:uid="{5BC11A72-6C47-432D-B9D8-DB50ABF44350}"/>
    <cellStyle name="Normal 5 2 2 9 2 2 2" xfId="11862" xr:uid="{F03505A0-B948-449D-90DD-335D347C7DAF}"/>
    <cellStyle name="Normal 5 2 2 9 2 2 2 2" xfId="11863" xr:uid="{3AFE1D78-5316-4F63-B63E-48FF00A6ECC4}"/>
    <cellStyle name="Normal 5 2 2 9 2 2 3" xfId="11864" xr:uid="{EBA8C8EE-04A3-4541-AB26-438B87AC861B}"/>
    <cellStyle name="Normal 5 2 2 9 2 2 4" xfId="11861" xr:uid="{4EED69A5-37C4-4E51-A5DA-1A4050D6C43F}"/>
    <cellStyle name="Normal 5 2 2 9 2 3" xfId="11865" xr:uid="{7480A4DA-111B-40F0-84E3-C58E55A761EE}"/>
    <cellStyle name="Normal 5 2 2 9 2 3 2" xfId="11866" xr:uid="{C01CC707-9972-4F0D-BD09-DC9F2E0CFFAD}"/>
    <cellStyle name="Normal 5 2 2 9 2 3 2 2" xfId="11867" xr:uid="{C1EF0102-F949-492B-A301-6829C72F9029}"/>
    <cellStyle name="Normal 5 2 2 9 2 3 3" xfId="11868" xr:uid="{1B725F9A-41B8-43FC-B43E-B0FBCA8B811A}"/>
    <cellStyle name="Normal 5 2 2 9 2 4" xfId="11869" xr:uid="{AA000447-DAD1-41B3-8936-92452B33AD4A}"/>
    <cellStyle name="Normal 5 2 2 9 2 4 2" xfId="11870" xr:uid="{41574692-5D20-4EAE-B84A-BC10412D5D5F}"/>
    <cellStyle name="Normal 5 2 2 9 2 5" xfId="11871" xr:uid="{10B66D41-D541-4978-947F-821AFD3F1798}"/>
    <cellStyle name="Normal 5 2 2 9 2 6" xfId="11860" xr:uid="{E835A40A-9E62-4DCF-B5B5-A97DDADCA903}"/>
    <cellStyle name="Normal 5 2 2 9 3" xfId="7639" xr:uid="{1A46DE50-CAB7-42C2-860F-E4264486C35C}"/>
    <cellStyle name="Normal 5 2 2 9 3 2" xfId="11873" xr:uid="{D691A9A4-CE5F-4175-B7FD-707DEC79BC12}"/>
    <cellStyle name="Normal 5 2 2 9 3 2 2" xfId="11874" xr:uid="{D8852541-5588-47C9-8163-9695251B2DA3}"/>
    <cellStyle name="Normal 5 2 2 9 3 2 2 2" xfId="11875" xr:uid="{4FBD729C-600E-4E53-8F86-2192763722AB}"/>
    <cellStyle name="Normal 5 2 2 9 3 2 3" xfId="11876" xr:uid="{07490244-B960-414D-BE63-99030B69B00E}"/>
    <cellStyle name="Normal 5 2 2 9 3 3" xfId="11877" xr:uid="{A0730239-1C96-4E22-918C-E175048DC852}"/>
    <cellStyle name="Normal 5 2 2 9 3 3 2" xfId="11878" xr:uid="{58305F0C-C9AA-436C-B845-83D9040FEC29}"/>
    <cellStyle name="Normal 5 2 2 9 3 4" xfId="11879" xr:uid="{9F4AFE1B-FCE8-4289-8589-6CBB6DEC355E}"/>
    <cellStyle name="Normal 5 2 2 9 3 5" xfId="11872" xr:uid="{11D500FF-1080-48F7-B83C-7A62F80FF067}"/>
    <cellStyle name="Normal 5 2 2 9 4" xfId="11880" xr:uid="{FA00B00B-02C7-4835-BBCF-B8BB9DA40670}"/>
    <cellStyle name="Normal 5 2 2 9 5" xfId="11881" xr:uid="{1A9D1903-4D8F-4BDA-9A1C-E857C1243B45}"/>
    <cellStyle name="Normal 5 2 2 9 5 2" xfId="11882" xr:uid="{31D3C705-5876-4E40-B635-7FF441908730}"/>
    <cellStyle name="Normal 5 2 2 9 6" xfId="11883" xr:uid="{CA93B781-8697-4F3E-A1B8-8D9C7C3E8422}"/>
    <cellStyle name="Normal 5 2 2 9 7" xfId="11859" xr:uid="{676AAB72-E6F4-49F5-B4EB-D9200CEA9048}"/>
    <cellStyle name="Normal 5 2 3" xfId="1358" xr:uid="{90DDB256-A1C6-409F-9771-7D93656BA354}"/>
    <cellStyle name="Normal 5 2 3 2" xfId="4996" xr:uid="{1AFB29D0-50C5-496E-9334-13FF3F35ECC5}"/>
    <cellStyle name="Normal 5 2 3 3" xfId="4997" xr:uid="{4A4FBA7D-6779-4E8B-8618-0F12B4021A62}"/>
    <cellStyle name="Normal 5 2 3 3 2" xfId="7641" xr:uid="{21C4F16E-D9C0-4AD4-9A6A-DA4E28761492}"/>
    <cellStyle name="Normal 5 2 3 3 2 2" xfId="11886" xr:uid="{19E0CA53-6404-4868-84B2-0B2627ACD156}"/>
    <cellStyle name="Normal 5 2 3 3 2 2 2" xfId="11887" xr:uid="{E989BDA8-B9B6-42C2-AEAA-96BE34BF4DA5}"/>
    <cellStyle name="Normal 5 2 3 3 2 3" xfId="11888" xr:uid="{ED869AC2-2C5D-47EE-8F8E-C183AF93A9F4}"/>
    <cellStyle name="Normal 5 2 3 3 2 4" xfId="11885" xr:uid="{1F480543-E48C-48B0-B0EB-2E28FCCFB8E2}"/>
    <cellStyle name="Normal 5 2 3 3 3" xfId="11889" xr:uid="{67CE1B42-3418-469F-95A2-9DE6B830885E}"/>
    <cellStyle name="Normal 5 2 3 3 3 2" xfId="11890" xr:uid="{ED309321-A276-4368-9193-21A3481597CE}"/>
    <cellStyle name="Normal 5 2 3 3 3 2 2" xfId="11891" xr:uid="{1904E6F6-C774-47F9-80F9-2EB3CA85FB1D}"/>
    <cellStyle name="Normal 5 2 3 3 3 3" xfId="11892" xr:uid="{9A64EEA5-CA40-444C-83A3-1932713DA918}"/>
    <cellStyle name="Normal 5 2 3 3 4" xfId="11893" xr:uid="{73995681-337D-453D-A3C0-88BD14010564}"/>
    <cellStyle name="Normal 5 2 3 3 4 2" xfId="11894" xr:uid="{6420BB52-5412-4903-9755-51271E3BE641}"/>
    <cellStyle name="Normal 5 2 3 3 5" xfId="11895" xr:uid="{70339FB4-36C0-4F60-913F-88C0B344BE19}"/>
    <cellStyle name="Normal 5 2 3 3 6" xfId="11884" xr:uid="{3CA1A76E-E772-4BF7-98B1-1BDBE7B50A53}"/>
    <cellStyle name="Normal 5 2 3 4" xfId="4998" xr:uid="{D0629890-A03D-49FF-A7B4-04C80D953423}"/>
    <cellStyle name="Normal 5 2 3 4 2" xfId="7642" xr:uid="{C0350A1C-2A52-43AE-802F-13190097ABDF}"/>
    <cellStyle name="Normal 5 2 3 4 2 2" xfId="11898" xr:uid="{47D0B20F-4A0F-44EF-A104-67BB4892B725}"/>
    <cellStyle name="Normal 5 2 3 4 2 2 2" xfId="11899" xr:uid="{EB359418-E26F-4A3E-869E-589068A9CAA7}"/>
    <cellStyle name="Normal 5 2 3 4 2 3" xfId="11900" xr:uid="{5C304624-3A08-4009-B502-527103CDC674}"/>
    <cellStyle name="Normal 5 2 3 4 2 4" xfId="11897" xr:uid="{5004413F-6DE5-40DA-90CE-3888F3478619}"/>
    <cellStyle name="Normal 5 2 3 4 3" xfId="11901" xr:uid="{154343FC-9A17-4497-9104-7D1D46FE66D6}"/>
    <cellStyle name="Normal 5 2 3 4 3 2" xfId="11902" xr:uid="{10602FEF-510E-40C7-977D-760BBE78B7B5}"/>
    <cellStyle name="Normal 5 2 3 4 4" xfId="11903" xr:uid="{A76B2E12-DEDF-4FE9-B319-C27CE27B67DD}"/>
    <cellStyle name="Normal 5 2 3 4 5" xfId="11896" xr:uid="{C94E66FE-D037-4285-9EB9-4F03EF693F29}"/>
    <cellStyle name="Normal 5 2 3 5" xfId="11904" xr:uid="{6A8AADBB-0008-4F35-9C2F-12C3F0BF8F9A}"/>
    <cellStyle name="Normal 5 2 3 5 2" xfId="11905" xr:uid="{8F50C743-C7C9-49D0-9F1A-408CAE9C8672}"/>
    <cellStyle name="Normal 5 2 4" xfId="1359" xr:uid="{BD606A88-63CC-49E1-8C2F-9FAAA9871E59}"/>
    <cellStyle name="Normal 5 2 5" xfId="1360" xr:uid="{6D60D218-3064-468E-8C9E-732EAE8E97E0}"/>
    <cellStyle name="Normal 5 2 6" xfId="1361" xr:uid="{17527E82-D272-433F-98B7-48A7F203A5C4}"/>
    <cellStyle name="Normal 5 2 7" xfId="1362" xr:uid="{1660D5B4-EA2D-43C2-9EEA-3309CFFD6CFC}"/>
    <cellStyle name="Normal 5 2 8" xfId="1363" xr:uid="{5BE80E1B-3758-4D73-B7C1-295F6DAB645A}"/>
    <cellStyle name="Normal 5 2 9" xfId="11906" xr:uid="{6B83EDCA-0B31-46FD-9524-1433510A7531}"/>
    <cellStyle name="Normal 5 3" xfId="243" xr:uid="{00000000-0005-0000-0000-0000F5000000}"/>
    <cellStyle name="Normal 5 3 10" xfId="5004" xr:uid="{17B4C6B6-F449-4EF1-B1DE-40FB1A1E4A82}"/>
    <cellStyle name="Normal 5 3 10 2" xfId="11908" xr:uid="{A9D48198-0147-4307-8662-1C0DE84DBB61}"/>
    <cellStyle name="Normal 5 3 10 3" xfId="11907" xr:uid="{5B0DEF9A-00AC-4813-9612-AD74AB80EE1F}"/>
    <cellStyle name="Normal 5 3 10 4" xfId="22245" xr:uid="{2DFCA1D6-49DC-4B59-914E-3C99BD3F3F27}"/>
    <cellStyle name="Normal 5 3 11" xfId="6875" xr:uid="{DBE6D3A5-9D2D-4CE7-903F-CC5D0B5F695E}"/>
    <cellStyle name="Normal 5 3 12" xfId="1364" xr:uid="{5263976C-1897-4C57-9442-2B57620169B7}"/>
    <cellStyle name="Normal 5 3 2" xfId="1365" xr:uid="{F900A2B5-D95B-4758-B649-3B111B4C7755}"/>
    <cellStyle name="Normal 5 3 2 2" xfId="5005" xr:uid="{DC49E239-7346-4160-98CA-F32D0A2F440A}"/>
    <cellStyle name="Normal 5 3 2 3" xfId="5006" xr:uid="{01756E9C-F960-4FE8-A926-7D4E6FA1F339}"/>
    <cellStyle name="Normal 5 3 2 3 2" xfId="11909" xr:uid="{3F60EFD4-38CD-4715-947A-C8C96758FAB8}"/>
    <cellStyle name="Normal 5 3 3" xfId="1366" xr:uid="{61061867-1B95-4920-8444-435089BE29E3}"/>
    <cellStyle name="Normal 5 3 3 2" xfId="5007" xr:uid="{017C718A-9641-45B1-8212-5BDE6BB85A6E}"/>
    <cellStyle name="Normal 5 3 3 3" xfId="5008" xr:uid="{C356FE53-F442-4BC9-9B3E-758A187D0546}"/>
    <cellStyle name="Normal 5 3 3 3 2" xfId="7643" xr:uid="{1EAF0D86-0FEC-46F9-8004-BD58502FA515}"/>
    <cellStyle name="Normal 5 3 3 3 2 2" xfId="11912" xr:uid="{ED50019C-DF06-4844-96AB-472EE51A1D56}"/>
    <cellStyle name="Normal 5 3 3 3 2 2 2" xfId="11913" xr:uid="{7417D334-6DDD-4705-BF28-790B1945E837}"/>
    <cellStyle name="Normal 5 3 3 3 2 3" xfId="11914" xr:uid="{BE392EF5-9D9E-4B7E-9DB5-CC06DD94492D}"/>
    <cellStyle name="Normal 5 3 3 3 2 4" xfId="11911" xr:uid="{31E33A16-A91D-4A0F-8B33-9B9F018D7B9C}"/>
    <cellStyle name="Normal 5 3 3 3 3" xfId="11915" xr:uid="{BEAA4DED-E923-4EBF-9804-20B3C7FD9D17}"/>
    <cellStyle name="Normal 5 3 3 3 3 2" xfId="11916" xr:uid="{A1B9BE46-3DEE-4CD0-8C4B-AA83CE6C0001}"/>
    <cellStyle name="Normal 5 3 3 3 3 2 2" xfId="11917" xr:uid="{A9A4F3E6-F383-460A-B519-882D93632BE3}"/>
    <cellStyle name="Normal 5 3 3 3 3 3" xfId="11918" xr:uid="{D132AFAC-F26C-481B-8530-0E7D20FD9D18}"/>
    <cellStyle name="Normal 5 3 3 3 4" xfId="11919" xr:uid="{88CE5D22-60A3-44E4-B649-55578563A2F0}"/>
    <cellStyle name="Normal 5 3 3 3 4 2" xfId="11920" xr:uid="{DB179D38-F55C-4D2A-895C-C42E9DBBC8E1}"/>
    <cellStyle name="Normal 5 3 3 3 5" xfId="11921" xr:uid="{08584ABD-F467-4734-9E61-E2724D73B7DB}"/>
    <cellStyle name="Normal 5 3 3 3 6" xfId="11910" xr:uid="{DB889536-6BF0-43E1-AD60-A5675960E647}"/>
    <cellStyle name="Normal 5 3 3 4" xfId="5009" xr:uid="{618F3DC4-736C-4C83-B5B8-11AA55046999}"/>
    <cellStyle name="Normal 5 3 3 4 2" xfId="7644" xr:uid="{7C076E4A-F41C-468C-A4B9-C94846C817E1}"/>
    <cellStyle name="Normal 5 3 3 4 2 2" xfId="11924" xr:uid="{7C30B44C-17D4-46DA-90E9-C7677FFE026B}"/>
    <cellStyle name="Normal 5 3 3 4 2 2 2" xfId="11925" xr:uid="{2DD95685-1F53-4FF8-A0B7-8B96F6397113}"/>
    <cellStyle name="Normal 5 3 3 4 2 3" xfId="11926" xr:uid="{B96F1151-172A-4181-A851-7E6A34DAE911}"/>
    <cellStyle name="Normal 5 3 3 4 2 4" xfId="11923" xr:uid="{A93B8C4F-01B4-4DC1-9702-CF3EB7B9FF29}"/>
    <cellStyle name="Normal 5 3 3 4 3" xfId="11927" xr:uid="{8622896A-CF53-44CF-B5BE-88184DF33ACB}"/>
    <cellStyle name="Normal 5 3 3 4 3 2" xfId="11928" xr:uid="{463CE6C7-73E9-46BC-AC42-67A2A895A21D}"/>
    <cellStyle name="Normal 5 3 3 4 4" xfId="11929" xr:uid="{FA2121E1-EB7E-40E2-9A25-D4422DAB7705}"/>
    <cellStyle name="Normal 5 3 3 4 5" xfId="11922" xr:uid="{3D5C116C-8F8D-49F3-9BBE-15ACDC55B8A4}"/>
    <cellStyle name="Normal 5 3 3 5" xfId="11930" xr:uid="{9B27E1DE-0E80-4961-908B-A0544A0D76A8}"/>
    <cellStyle name="Normal 5 3 3 5 2" xfId="11931" xr:uid="{E35FF760-2F6A-46E7-908C-1BBF1CF23C22}"/>
    <cellStyle name="Normal 5 3 4" xfId="1367" xr:uid="{7AE0E830-AA05-4F23-BA7C-07003BF7172A}"/>
    <cellStyle name="Normal 5 3 5" xfId="1368" xr:uid="{DB1D2450-A79C-4FC2-A9FF-E422B2C5183A}"/>
    <cellStyle name="Normal 5 3 6" xfId="1369" xr:uid="{90F90F83-C816-4EFE-A99D-8ED48C371C6E}"/>
    <cellStyle name="Normal 5 3 7" xfId="1370" xr:uid="{FD998106-FF98-41F1-B421-0F075A7D3944}"/>
    <cellStyle name="Normal 5 3 8" xfId="1371" xr:uid="{A498C19F-0DB7-4261-B619-BA8ACD1C8DED}"/>
    <cellStyle name="Normal 5 3 9" xfId="5015" xr:uid="{9B2A12FD-CB13-4B5D-8BA1-92AE2D891E8E}"/>
    <cellStyle name="Normal 5 4" xfId="244" xr:uid="{00000000-0005-0000-0000-0000F6000000}"/>
    <cellStyle name="Normal 5 4 2" xfId="1372" xr:uid="{0BBCB567-DE01-4664-8D38-FDDC91ABF853}"/>
    <cellStyle name="Normal 5 4 3" xfId="1373" xr:uid="{595E44AB-0DA0-4299-AEAC-904C13E14DC7}"/>
    <cellStyle name="Normal 5 4 4" xfId="1374" xr:uid="{9BA9E255-2157-4346-8858-E59076D8AF39}"/>
    <cellStyle name="Normal 5 4 5" xfId="1375" xr:uid="{26BBAD97-CABD-48B4-8D6D-2A09999E54DF}"/>
    <cellStyle name="Normal 5 4 6" xfId="1376" xr:uid="{3B43A667-62E4-4E1C-87EF-8C35DBF175F1}"/>
    <cellStyle name="Normal 5 4 7" xfId="1377" xr:uid="{D10D5D93-34D6-4313-9DD7-67EFD0CC4AAF}"/>
    <cellStyle name="Normal 5 4 8" xfId="1378" xr:uid="{5F3CE659-5A99-4FF5-B30B-84F09E83DDAE}"/>
    <cellStyle name="Normal 5 5" xfId="245" xr:uid="{00000000-0005-0000-0000-0000F7000000}"/>
    <cellStyle name="Normal 5 5 10" xfId="5018" xr:uid="{F87AC248-D959-4DE1-93E5-4CC743681ED3}"/>
    <cellStyle name="Normal 5 5 10 2" xfId="7645" xr:uid="{4B61ECA7-897F-479A-9B63-A099A552D3F7}"/>
    <cellStyle name="Normal 5 5 10 2 2" xfId="11934" xr:uid="{F9FA9B87-4422-4232-8EF5-C5387F0BE635}"/>
    <cellStyle name="Normal 5 5 10 2 2 2" xfId="11935" xr:uid="{323162FB-CB9B-4106-8B84-ED6EC86EC0D5}"/>
    <cellStyle name="Normal 5 5 10 2 3" xfId="11936" xr:uid="{C7E0FE46-E5EF-48A4-973E-FB2C25D1001C}"/>
    <cellStyle name="Normal 5 5 10 2 4" xfId="11933" xr:uid="{2883130A-C1E0-4D43-9604-50035E0E3453}"/>
    <cellStyle name="Normal 5 5 10 3" xfId="11937" xr:uid="{5871DF52-A74C-497C-93A2-E3DDB947A75E}"/>
    <cellStyle name="Normal 5 5 10 3 2" xfId="11938" xr:uid="{78E20650-8A5B-4C8C-A672-3D9E993B2371}"/>
    <cellStyle name="Normal 5 5 10 3 2 2" xfId="11939" xr:uid="{188C82E9-EB54-4F66-9F70-519EFA696E26}"/>
    <cellStyle name="Normal 5 5 10 3 3" xfId="11940" xr:uid="{A08D6E65-D695-4A1A-9D04-D4A43F1EA185}"/>
    <cellStyle name="Normal 5 5 10 4" xfId="11941" xr:uid="{9DA2F1CE-D737-4801-AA13-D24541FC817B}"/>
    <cellStyle name="Normal 5 5 10 4 2" xfId="11942" xr:uid="{6633C71B-B5F6-4011-AAEA-91FCB6A30370}"/>
    <cellStyle name="Normal 5 5 10 5" xfId="11943" xr:uid="{9C6B4968-71E5-4F31-9F9D-3114F266EECD}"/>
    <cellStyle name="Normal 5 5 10 6" xfId="11932" xr:uid="{1A1FC25E-DF10-4FF3-BE43-CEF81EFFB58C}"/>
    <cellStyle name="Normal 5 5 11" xfId="5019" xr:uid="{07195107-D4CE-4BD2-94F2-9FABC03B6017}"/>
    <cellStyle name="Normal 5 5 11 2" xfId="7646" xr:uid="{768C7E1A-618C-4ACC-A7BF-794CFEB86AA2}"/>
    <cellStyle name="Normal 5 5 11 2 2" xfId="11946" xr:uid="{A27577F9-0777-480F-8856-89FFD8BDC5D3}"/>
    <cellStyle name="Normal 5 5 11 2 2 2" xfId="11947" xr:uid="{DE2E806C-6932-46D3-9CF8-61428C639603}"/>
    <cellStyle name="Normal 5 5 11 2 3" xfId="11948" xr:uid="{0C345B10-107F-44A5-AD3E-DE2760C3FCC6}"/>
    <cellStyle name="Normal 5 5 11 2 4" xfId="11945" xr:uid="{76AA7893-E0C7-4D27-A125-4164F857CF1C}"/>
    <cellStyle name="Normal 5 5 11 3" xfId="11949" xr:uid="{44B77198-D69A-4F7F-B0F3-139FB0A5978E}"/>
    <cellStyle name="Normal 5 5 11 3 2" xfId="11950" xr:uid="{2011BF9F-4027-43F8-BA4A-CA0F6B3C010D}"/>
    <cellStyle name="Normal 5 5 11 4" xfId="11951" xr:uid="{F2387BF6-62A8-4B5B-A08F-C5145A2BACA3}"/>
    <cellStyle name="Normal 5 5 11 5" xfId="11944" xr:uid="{D02EA21D-5628-4CDD-AED3-283E8B30A705}"/>
    <cellStyle name="Normal 5 5 12" xfId="11952" xr:uid="{2A704504-2334-4B57-9CAD-F1465DD61854}"/>
    <cellStyle name="Normal 5 5 12 2" xfId="11953" xr:uid="{F20C4D3E-9AED-4065-BB16-32BC927FD1A4}"/>
    <cellStyle name="Normal 5 5 13" xfId="1379" xr:uid="{AB20977B-DF92-40B9-BB64-CA422CB63401}"/>
    <cellStyle name="Normal 5 5 2" xfId="1380" xr:uid="{B933C9E1-F831-41AF-BD71-9BAD3C41DBC4}"/>
    <cellStyle name="Normal 5 5 2 2" xfId="5021" xr:uid="{E234FB19-CFAC-40DB-A2BA-DB083253DE0F}"/>
    <cellStyle name="Normal 5 5 2 2 2" xfId="5022" xr:uid="{D760D1D4-EA24-4FEE-B924-318261CB70C8}"/>
    <cellStyle name="Normal 5 5 2 2 2 2" xfId="7648" xr:uid="{B5002157-44C2-4A17-ACE8-1DB68AF87F02}"/>
    <cellStyle name="Normal 5 5 2 2 2 2 2" xfId="11957" xr:uid="{3C16CD22-3BD2-4BA6-BCEC-CCC983C8C2A0}"/>
    <cellStyle name="Normal 5 5 2 2 2 2 2 2" xfId="11958" xr:uid="{78EC0B78-65DA-4CD9-89A7-BFD99B56818D}"/>
    <cellStyle name="Normal 5 5 2 2 2 2 3" xfId="11959" xr:uid="{9C351E96-5C19-4A4E-B044-F670CD38C5B5}"/>
    <cellStyle name="Normal 5 5 2 2 2 2 4" xfId="11956" xr:uid="{E49FA4B3-84E8-4EEE-8504-791C9B1EFD2E}"/>
    <cellStyle name="Normal 5 5 2 2 2 3" xfId="11960" xr:uid="{B8D6F89D-2B8D-43ED-AD25-EFDBF75C067C}"/>
    <cellStyle name="Normal 5 5 2 2 2 3 2" xfId="11961" xr:uid="{084C60C2-9F5E-4445-A119-DFF400EE7175}"/>
    <cellStyle name="Normal 5 5 2 2 2 3 2 2" xfId="11962" xr:uid="{73743F4F-EC89-4DF8-93E3-7BDD85D929B9}"/>
    <cellStyle name="Normal 5 5 2 2 2 3 3" xfId="11963" xr:uid="{E0D4A0E9-C322-4954-967A-4439F67540C6}"/>
    <cellStyle name="Normal 5 5 2 2 2 4" xfId="11964" xr:uid="{41A6009B-BBE5-4611-9510-404FD4B7CE09}"/>
    <cellStyle name="Normal 5 5 2 2 2 4 2" xfId="11965" xr:uid="{3BDCFF79-BC58-4D92-B84E-D8CCA479A17D}"/>
    <cellStyle name="Normal 5 5 2 2 2 5" xfId="11966" xr:uid="{DC6E871F-0642-48BE-9A8C-9B6ACEEB5553}"/>
    <cellStyle name="Normal 5 5 2 2 2 6" xfId="11955" xr:uid="{AF5855B5-A9A6-4055-A1A9-BB7C5E11F88F}"/>
    <cellStyle name="Normal 5 5 2 2 3" xfId="7647" xr:uid="{3C19F467-0873-4448-8AE9-3F57F974F59F}"/>
    <cellStyle name="Normal 5 5 2 2 3 2" xfId="11968" xr:uid="{07004155-09ED-464E-A1D4-2B032D20D799}"/>
    <cellStyle name="Normal 5 5 2 2 3 2 2" xfId="11969" xr:uid="{B4F25E92-28F0-4A47-BE89-CD7EE32F7C61}"/>
    <cellStyle name="Normal 5 5 2 2 3 3" xfId="11970" xr:uid="{ACD57524-BC0C-4B1B-A97D-BFD914B4C828}"/>
    <cellStyle name="Normal 5 5 2 2 3 4" xfId="11967" xr:uid="{440551ED-EB09-4010-A7F1-B22C6C6ED2BD}"/>
    <cellStyle name="Normal 5 5 2 2 4" xfId="11971" xr:uid="{0533D3D8-AA63-49F1-92EF-8DB661E395BB}"/>
    <cellStyle name="Normal 5 5 2 2 4 2" xfId="11972" xr:uid="{71AE19C8-0C5B-4A97-9926-565A69FA65A5}"/>
    <cellStyle name="Normal 5 5 2 2 4 2 2" xfId="11973" xr:uid="{A63A1102-79FD-4971-A1F0-D24C8EF845BD}"/>
    <cellStyle name="Normal 5 5 2 2 4 3" xfId="11974" xr:uid="{D6D4DE54-49DE-4312-9524-DB09B62D8A6C}"/>
    <cellStyle name="Normal 5 5 2 2 5" xfId="11975" xr:uid="{7D9B7505-27BF-4E31-8E62-CA4A38AB5EA3}"/>
    <cellStyle name="Normal 5 5 2 2 5 2" xfId="11976" xr:uid="{0E4DAB92-3DAA-48F2-8A92-22E242667DFC}"/>
    <cellStyle name="Normal 5 5 2 2 6" xfId="11977" xr:uid="{3D53B000-320D-41C3-BCC6-D506D9319899}"/>
    <cellStyle name="Normal 5 5 2 2 7" xfId="11954" xr:uid="{269DD324-DBE1-4D6E-B39F-D4D6714AC23E}"/>
    <cellStyle name="Normal 5 5 2 3" xfId="5023" xr:uid="{93E7D13B-2D34-4C29-B47D-CFD483359439}"/>
    <cellStyle name="Normal 5 5 2 4" xfId="5024" xr:uid="{E8D20E44-28A8-4137-B642-8C7C61D1D134}"/>
    <cellStyle name="Normal 5 5 2 4 2" xfId="7649" xr:uid="{2364143B-BE94-43A7-8E3B-FD319F10A8E7}"/>
    <cellStyle name="Normal 5 5 2 4 2 2" xfId="11980" xr:uid="{39A95C19-74D4-43E5-A220-7873D10EEB9D}"/>
    <cellStyle name="Normal 5 5 2 4 2 2 2" xfId="11981" xr:uid="{FB1A89C9-D7BF-450C-AA96-E159C3674EF1}"/>
    <cellStyle name="Normal 5 5 2 4 2 3" xfId="11982" xr:uid="{A694B520-CEBA-4188-8A9E-D913BB0FF58F}"/>
    <cellStyle name="Normal 5 5 2 4 2 4" xfId="11979" xr:uid="{543FB625-AB24-43B1-B019-6525D43A0977}"/>
    <cellStyle name="Normal 5 5 2 4 3" xfId="11983" xr:uid="{362A3DBD-8DB5-4DC3-A168-9432440CB427}"/>
    <cellStyle name="Normal 5 5 2 4 3 2" xfId="11984" xr:uid="{32071218-ADC4-4C0C-80C8-598220C8D136}"/>
    <cellStyle name="Normal 5 5 2 4 3 2 2" xfId="11985" xr:uid="{E2AF3C2E-2AD8-4ED5-970D-5F2183B48A02}"/>
    <cellStyle name="Normal 5 5 2 4 3 3" xfId="11986" xr:uid="{3DB68516-6554-437C-A806-019F68B48F43}"/>
    <cellStyle name="Normal 5 5 2 4 4" xfId="11987" xr:uid="{25B4FC3F-3375-4502-A5A3-35B44C536F85}"/>
    <cellStyle name="Normal 5 5 2 4 4 2" xfId="11988" xr:uid="{1C6F546B-5C6B-42E1-A880-9A29796D765D}"/>
    <cellStyle name="Normal 5 5 2 4 5" xfId="11989" xr:uid="{E7C20C23-F4E2-4C33-9052-652A04292DCF}"/>
    <cellStyle name="Normal 5 5 2 4 6" xfId="11978" xr:uid="{27A35F58-06CD-4653-A9A2-EB30A75785CC}"/>
    <cellStyle name="Normal 5 5 2 5" xfId="5025" xr:uid="{289D3DF2-E0C4-4128-BF4C-E696E72D6FA1}"/>
    <cellStyle name="Normal 5 5 2 5 2" xfId="7650" xr:uid="{05B25713-9B9D-4F24-BCD2-5BF830D35A2A}"/>
    <cellStyle name="Normal 5 5 2 5 2 2" xfId="11992" xr:uid="{C73F2475-7983-47C5-B4D1-A9B6C52690B1}"/>
    <cellStyle name="Normal 5 5 2 5 2 2 2" xfId="11993" xr:uid="{ABDB06B2-9C8E-458D-B043-6A1D087D579E}"/>
    <cellStyle name="Normal 5 5 2 5 2 3" xfId="11994" xr:uid="{CD020322-F770-4B30-91A6-11620C61D1A7}"/>
    <cellStyle name="Normal 5 5 2 5 2 4" xfId="11991" xr:uid="{088EDDA7-3F8C-4BBA-9D3C-EAE99C3C3742}"/>
    <cellStyle name="Normal 5 5 2 5 3" xfId="11995" xr:uid="{E831D065-ABD1-46FF-8D9E-1395AAF6C579}"/>
    <cellStyle name="Normal 5 5 2 5 3 2" xfId="11996" xr:uid="{C8B0BE95-7943-4588-9303-DDCCB2B3A53D}"/>
    <cellStyle name="Normal 5 5 2 5 4" xfId="11997" xr:uid="{81A820A4-8C18-4B07-88CF-6DE97DB12E7A}"/>
    <cellStyle name="Normal 5 5 2 5 5" xfId="11990" xr:uid="{376FB9BA-FFAE-4C02-9AD2-D2CACA9C5F44}"/>
    <cellStyle name="Normal 5 5 2 6" xfId="11998" xr:uid="{B688CC2D-A1B6-4882-BD46-BE9B49B2AECE}"/>
    <cellStyle name="Normal 5 5 2 6 2" xfId="11999" xr:uid="{E54D19EF-82EA-4512-B4D0-0E259DEE56F9}"/>
    <cellStyle name="Normal 5 5 3" xfId="1381" xr:uid="{BEFF9058-1F78-468C-83F4-3F6944DE8723}"/>
    <cellStyle name="Normal 5 5 3 2" xfId="5026" xr:uid="{C5E237CA-64D2-4AA8-8F0C-D47152CD0AB4}"/>
    <cellStyle name="Normal 5 5 3 3" xfId="5027" xr:uid="{8647A1BC-9A5C-467B-BCB5-145B611FCE87}"/>
    <cellStyle name="Normal 5 5 3 3 2" xfId="7651" xr:uid="{9BFFD122-3565-4E92-80F6-DABF0FD72192}"/>
    <cellStyle name="Normal 5 5 3 3 2 2" xfId="12002" xr:uid="{905E021F-53FF-4BDD-A74D-D9FC724C3617}"/>
    <cellStyle name="Normal 5 5 3 3 2 2 2" xfId="12003" xr:uid="{5E04CF10-99CF-468A-AE4E-7708BE3675E3}"/>
    <cellStyle name="Normal 5 5 3 3 2 3" xfId="12004" xr:uid="{B2F85E84-2D4F-4952-9D7A-20983F947BBA}"/>
    <cellStyle name="Normal 5 5 3 3 2 4" xfId="12001" xr:uid="{23423584-3383-4FD7-A603-E35621BE6C4A}"/>
    <cellStyle name="Normal 5 5 3 3 3" xfId="12005" xr:uid="{ADF5BF9B-46A4-4BDA-A4CF-250E23FEA5CC}"/>
    <cellStyle name="Normal 5 5 3 3 3 2" xfId="12006" xr:uid="{C0364DF4-206D-427F-BE88-E2ABCBBA5874}"/>
    <cellStyle name="Normal 5 5 3 3 3 2 2" xfId="12007" xr:uid="{69A51717-72FC-49A6-AFE6-FC920A10D6F4}"/>
    <cellStyle name="Normal 5 5 3 3 3 3" xfId="12008" xr:uid="{FD0FF9CE-8F6C-4B49-A90F-9B16C4907AC0}"/>
    <cellStyle name="Normal 5 5 3 3 4" xfId="12009" xr:uid="{04C4CBB4-A1D4-4495-8241-F283335E33E5}"/>
    <cellStyle name="Normal 5 5 3 3 4 2" xfId="12010" xr:uid="{01B78C6A-6949-4900-8A34-B3B1C6E8AE2D}"/>
    <cellStyle name="Normal 5 5 3 3 5" xfId="12011" xr:uid="{EE27A358-D2CF-449D-9C44-9B41A485626D}"/>
    <cellStyle name="Normal 5 5 3 3 6" xfId="12000" xr:uid="{FFD446CA-299E-495D-8925-17B4DFD261A5}"/>
    <cellStyle name="Normal 5 5 3 4" xfId="5028" xr:uid="{F36BBE30-93BC-4E6F-9DCB-7878BB4CABC6}"/>
    <cellStyle name="Normal 5 5 3 4 2" xfId="7652" xr:uid="{6BAB2D5B-A3ED-4CFC-A5B7-6778EE905262}"/>
    <cellStyle name="Normal 5 5 3 4 2 2" xfId="12014" xr:uid="{B9ACE567-D301-4B04-AEFF-89A1550C520A}"/>
    <cellStyle name="Normal 5 5 3 4 2 2 2" xfId="12015" xr:uid="{30DA15BA-CAB0-4036-8672-7E183AF9848B}"/>
    <cellStyle name="Normal 5 5 3 4 2 3" xfId="12016" xr:uid="{8EC61AE3-5D76-49C7-B049-9CB945084BA5}"/>
    <cellStyle name="Normal 5 5 3 4 2 4" xfId="12013" xr:uid="{02A8583C-2696-4A50-AB85-3CB9253C0D97}"/>
    <cellStyle name="Normal 5 5 3 4 3" xfId="12017" xr:uid="{7A0AC05B-4FED-456D-9268-4F91A2671808}"/>
    <cellStyle name="Normal 5 5 3 4 3 2" xfId="12018" xr:uid="{0FFFAC33-D0A6-435A-AFE0-1EA0709330EB}"/>
    <cellStyle name="Normal 5 5 3 4 4" xfId="12019" xr:uid="{43B29563-67F8-4A8F-AD36-0B4B2F2331F1}"/>
    <cellStyle name="Normal 5 5 3 4 5" xfId="12012" xr:uid="{011DC5D4-5603-4DF0-9796-84F95DC231F9}"/>
    <cellStyle name="Normal 5 5 3 5" xfId="12020" xr:uid="{F42FADC1-9AB1-4920-8045-90A849FD276F}"/>
    <cellStyle name="Normal 5 5 3 5 2" xfId="12021" xr:uid="{17CB7B9B-E12A-4A61-86AD-0BAC94C1B78E}"/>
    <cellStyle name="Normal 5 5 4" xfId="1382" xr:uid="{2ED92ABD-DC3F-4A7E-A631-07115F0C51FD}"/>
    <cellStyle name="Normal 5 5 4 2" xfId="5029" xr:uid="{711A729B-C9F3-45C9-B66F-91DF05879A48}"/>
    <cellStyle name="Normal 5 5 4 3" xfId="5030" xr:uid="{54C1F7C9-CC22-41DC-AF02-642F3372DF18}"/>
    <cellStyle name="Normal 5 5 4 3 2" xfId="7653" xr:uid="{807D814C-11FC-4281-932D-428691B61E3B}"/>
    <cellStyle name="Normal 5 5 4 3 2 2" xfId="12024" xr:uid="{6B1C16CD-C605-4E06-B823-59B3C6E83582}"/>
    <cellStyle name="Normal 5 5 4 3 2 2 2" xfId="12025" xr:uid="{2B883F14-B740-4CC2-BBBF-4E252D4E9963}"/>
    <cellStyle name="Normal 5 5 4 3 2 3" xfId="12026" xr:uid="{9945F0AD-D5AF-43A9-B21A-FF060F083778}"/>
    <cellStyle name="Normal 5 5 4 3 2 4" xfId="12023" xr:uid="{149640E1-3F15-4986-B24E-EB7243E8B95E}"/>
    <cellStyle name="Normal 5 5 4 3 3" xfId="12027" xr:uid="{3F87DA36-C823-498F-890C-04E1F336FC2D}"/>
    <cellStyle name="Normal 5 5 4 3 3 2" xfId="12028" xr:uid="{4089B45A-3B6C-433A-8A40-4973BA7D7684}"/>
    <cellStyle name="Normal 5 5 4 3 3 2 2" xfId="12029" xr:uid="{FCA72934-A392-4863-827A-878CAE29BB97}"/>
    <cellStyle name="Normal 5 5 4 3 3 3" xfId="12030" xr:uid="{AB511EEA-F5AB-4F5B-BB45-821A9F8B4FF2}"/>
    <cellStyle name="Normal 5 5 4 3 4" xfId="12031" xr:uid="{19A2BC4C-D4B1-49A1-9A5F-E767F68EDB54}"/>
    <cellStyle name="Normal 5 5 4 3 4 2" xfId="12032" xr:uid="{B162923A-691D-47C4-BC35-7A0F0CA7CA9D}"/>
    <cellStyle name="Normal 5 5 4 3 5" xfId="12033" xr:uid="{596CCD90-6D33-48D6-9C7A-17269EC9B9DF}"/>
    <cellStyle name="Normal 5 5 4 3 6" xfId="12022" xr:uid="{0B03E07E-7A24-4D8B-9EBC-D6D30ACB82BD}"/>
    <cellStyle name="Normal 5 5 4 4" xfId="5031" xr:uid="{CA5D5515-EC31-4C05-A0C3-4D7BE839AD79}"/>
    <cellStyle name="Normal 5 5 4 4 2" xfId="7654" xr:uid="{504EE566-E28B-4640-A6B2-D18BF9FBA066}"/>
    <cellStyle name="Normal 5 5 4 4 2 2" xfId="12036" xr:uid="{15E96C03-3975-45C1-BCFF-0CBC3E11A596}"/>
    <cellStyle name="Normal 5 5 4 4 2 2 2" xfId="12037" xr:uid="{AAB47293-CCBC-4FFD-B408-3318ECA67D6E}"/>
    <cellStyle name="Normal 5 5 4 4 2 3" xfId="12038" xr:uid="{5CAFF4C2-CB1A-43AB-BA01-C324F105CD25}"/>
    <cellStyle name="Normal 5 5 4 4 2 4" xfId="12035" xr:uid="{4265C228-20FF-40F1-9D9F-3BBCBB293E15}"/>
    <cellStyle name="Normal 5 5 4 4 3" xfId="12039" xr:uid="{1CDE8985-F7B6-4EF7-9DE7-68D3D4E384B2}"/>
    <cellStyle name="Normal 5 5 4 4 3 2" xfId="12040" xr:uid="{CFC4CF08-F26F-4E27-B1BE-98D89EA102F3}"/>
    <cellStyle name="Normal 5 5 4 4 4" xfId="12041" xr:uid="{6D2365BC-D9AC-4599-991D-B96B7236C933}"/>
    <cellStyle name="Normal 5 5 4 4 5" xfId="12034" xr:uid="{B7CEA4CC-12C2-45A2-9FF7-848D51C3C388}"/>
    <cellStyle name="Normal 5 5 4 5" xfId="12042" xr:uid="{75BB4B09-5894-43D3-B3EF-746B35A3D27F}"/>
    <cellStyle name="Normal 5 5 4 5 2" xfId="12043" xr:uid="{8C1194FD-0D70-4A22-9761-648EEEB8C9B8}"/>
    <cellStyle name="Normal 5 5 5" xfId="1383" xr:uid="{A4D8D2EE-2389-4E61-9913-0BEF3D00F9F6}"/>
    <cellStyle name="Normal 5 5 6" xfId="1384" xr:uid="{4CA1B5BB-6270-47CF-9A98-234AEEABB3EA}"/>
    <cellStyle name="Normal 5 5 7" xfId="1385" xr:uid="{DDC8E356-3D0E-4347-9B7C-98E7C2E7937E}"/>
    <cellStyle name="Normal 5 5 8" xfId="1386" xr:uid="{D4AD06E0-2C67-492C-9B0E-E241B945D780}"/>
    <cellStyle name="Normal 5 5 9" xfId="5032" xr:uid="{CD1F884F-B648-4008-B7D2-F186EE73F43F}"/>
    <cellStyle name="Normal 5 5 9 2" xfId="5033" xr:uid="{BDC7A3A9-2B07-435D-9581-AEDDF6C2A78D}"/>
    <cellStyle name="Normal 5 5 9 2 2" xfId="7656" xr:uid="{307563D2-F190-49B5-815A-451714D9A0B1}"/>
    <cellStyle name="Normal 5 5 9 2 2 2" xfId="12047" xr:uid="{0103D900-8689-49AA-B778-CE1AA49945A9}"/>
    <cellStyle name="Normal 5 5 9 2 2 2 2" xfId="12048" xr:uid="{86092534-F0E2-4155-AD70-EAE9E0542EDF}"/>
    <cellStyle name="Normal 5 5 9 2 2 3" xfId="12049" xr:uid="{154064C3-0B00-4A17-8410-3E67ACBC7617}"/>
    <cellStyle name="Normal 5 5 9 2 2 4" xfId="12046" xr:uid="{017437F1-9E3C-4F04-9D30-F331547B0255}"/>
    <cellStyle name="Normal 5 5 9 2 3" xfId="12050" xr:uid="{AB885380-7C53-4226-8761-86042FEF4A66}"/>
    <cellStyle name="Normal 5 5 9 2 3 2" xfId="12051" xr:uid="{672659BD-7CA2-4A0C-81FF-4A0827C8EF06}"/>
    <cellStyle name="Normal 5 5 9 2 3 2 2" xfId="12052" xr:uid="{62A8E30A-0EA0-4AF2-A0C6-0470F1F7A5FE}"/>
    <cellStyle name="Normal 5 5 9 2 3 3" xfId="12053" xr:uid="{A52D0937-EF3B-4894-A10B-67117EEBA845}"/>
    <cellStyle name="Normal 5 5 9 2 4" xfId="12054" xr:uid="{9DC5B759-CEB4-4B87-98A9-857AC2E25B86}"/>
    <cellStyle name="Normal 5 5 9 2 4 2" xfId="12055" xr:uid="{6D93B306-AB52-462B-A8CE-70CBAC204D32}"/>
    <cellStyle name="Normal 5 5 9 2 5" xfId="12056" xr:uid="{F690FE66-C98C-45BC-90B1-28AB2F793CAB}"/>
    <cellStyle name="Normal 5 5 9 2 6" xfId="12045" xr:uid="{C0EE186A-AE7F-455F-932F-84A42310C100}"/>
    <cellStyle name="Normal 5 5 9 3" xfId="7655" xr:uid="{BDC18160-540A-4FC4-9001-8659C9178895}"/>
    <cellStyle name="Normal 5 5 9 3 2" xfId="12058" xr:uid="{3F91A07C-2040-4CF1-AAE9-8AB4743E2524}"/>
    <cellStyle name="Normal 5 5 9 3 2 2" xfId="12059" xr:uid="{B4EC9055-E390-42EE-8795-59C16C2245E8}"/>
    <cellStyle name="Normal 5 5 9 3 3" xfId="12060" xr:uid="{B1F07390-7B00-4BBD-8B65-6E92A053DB90}"/>
    <cellStyle name="Normal 5 5 9 3 4" xfId="12057" xr:uid="{03EADB11-C9D7-4E1E-B9C2-CB882127ABE9}"/>
    <cellStyle name="Normal 5 5 9 4" xfId="12061" xr:uid="{80565867-C829-4262-BB8A-9DDAB38A6C82}"/>
    <cellStyle name="Normal 5 5 9 4 2" xfId="12062" xr:uid="{A8453610-2433-499C-8ACE-6D9F47C6DC55}"/>
    <cellStyle name="Normal 5 5 9 4 2 2" xfId="12063" xr:uid="{AC9A0B11-2FCC-4971-BE80-A57A1BF43C97}"/>
    <cellStyle name="Normal 5 5 9 4 3" xfId="12064" xr:uid="{D5088E27-D7BF-4D0C-873C-B2062F42929A}"/>
    <cellStyle name="Normal 5 5 9 5" xfId="12065" xr:uid="{1D46BEC4-0DA4-46A4-BA4A-4FA1DE144198}"/>
    <cellStyle name="Normal 5 5 9 5 2" xfId="12066" xr:uid="{6F80985F-44EE-4DC0-89D0-6F04B7D3A6CE}"/>
    <cellStyle name="Normal 5 5 9 6" xfId="12067" xr:uid="{C8319BE7-B583-4336-BC9D-5D3780F21B42}"/>
    <cellStyle name="Normal 5 5 9 7" xfId="12044" xr:uid="{6946055F-1426-48C5-86EE-B7BB2D59BB7F}"/>
    <cellStyle name="Normal 5 6" xfId="1387" xr:uid="{3A0D8614-969D-4FBC-9CB9-B15F46E09B3A}"/>
    <cellStyle name="Normal 5 6 2" xfId="5035" xr:uid="{860B5CD9-4C50-4015-84F8-AC71EF2D31DA}"/>
    <cellStyle name="Normal 5 6 3" xfId="5036" xr:uid="{5D5E101B-160F-4F41-87D0-C0C645FF1C67}"/>
    <cellStyle name="Normal 5 6 3 2" xfId="12068" xr:uid="{D8D5B76B-00EC-4084-B9C7-84F00E9A7193}"/>
    <cellStyle name="Normal 5 7" xfId="1388" xr:uid="{4CD2DCB5-F240-42B2-B1D7-B7E283AAA191}"/>
    <cellStyle name="Normal 5 8" xfId="1389" xr:uid="{F072F2D4-4473-4D3F-9A59-8B11F46D7438}"/>
    <cellStyle name="Normal 5 9" xfId="1390" xr:uid="{3A2C4C54-8390-47C8-AEE4-6FE2B55132B9}"/>
    <cellStyle name="Normal 5_ELC" xfId="12069" xr:uid="{A2082D1E-41EE-47F4-975F-8573F921C469}"/>
    <cellStyle name="Normal 50" xfId="5037" xr:uid="{A1A825DC-ED41-4447-8A13-75AFAE0A131F}"/>
    <cellStyle name="Normal 51" xfId="5038" xr:uid="{AC9C5C8E-24AF-43FD-9A31-A8C37352024D}"/>
    <cellStyle name="Normal 52" xfId="5039" xr:uid="{455A1F3B-5AEF-4869-A2B8-6F1B375A1650}"/>
    <cellStyle name="Normal 53" xfId="5040" xr:uid="{555436AE-ED04-44B1-9F88-61EF117CEA28}"/>
    <cellStyle name="Normal 54" xfId="5041" xr:uid="{D7168BBC-6903-46CA-8514-AA9D47535832}"/>
    <cellStyle name="Normal 55" xfId="5042" xr:uid="{93DF4B28-8887-4DDE-AA60-7070EAF50FBB}"/>
    <cellStyle name="Normal 56" xfId="12070" xr:uid="{5D714B26-95ED-4BDE-8E53-F9398E3C40C4}"/>
    <cellStyle name="Normal 57" xfId="12071" xr:uid="{65A63CFA-9D8A-4933-932A-E609A35E04FF}"/>
    <cellStyle name="Normal 58" xfId="12072" xr:uid="{5E65E104-E902-40DE-98D6-207793E323A7}"/>
    <cellStyle name="Normal 59" xfId="12073" xr:uid="{F31B17F7-FD93-4C48-AFC1-BCF65440C3C2}"/>
    <cellStyle name="Normal 6" xfId="246" xr:uid="{00000000-0005-0000-0000-0000F8000000}"/>
    <cellStyle name="Normal 6 10" xfId="1391" xr:uid="{D500E9AD-DC6E-435C-A91F-E90D48D75DA8}"/>
    <cellStyle name="Normal 6 10 2" xfId="5043" xr:uid="{BDD1C125-8ECB-4461-9A9F-E4E17917339B}"/>
    <cellStyle name="Normal 6 10 3" xfId="5044" xr:uid="{063ED198-A8C9-47CB-B578-21D6112C2546}"/>
    <cellStyle name="Normal 6 10 3 2" xfId="12074" xr:uid="{91DD8DA3-4103-4B09-90C2-B263590517FD}"/>
    <cellStyle name="Normal 6 11" xfId="1392" xr:uid="{33022A21-BB03-436B-BDC0-430393C82E9D}"/>
    <cellStyle name="Normal 6 12" xfId="1393" xr:uid="{9933BF56-A2ED-42C7-9E03-992441E8673A}"/>
    <cellStyle name="Normal 6 12 2" xfId="5046" xr:uid="{AEAC8503-0688-4C86-B250-C75E224D1C89}"/>
    <cellStyle name="Normal 6 12 3" xfId="5047" xr:uid="{54603FFE-30CB-469C-A8DD-55338AF8BA8C}"/>
    <cellStyle name="Normal 6 12 3 2" xfId="12075" xr:uid="{4700C5FA-05DC-4B67-A219-7D1EB570F530}"/>
    <cellStyle name="Normal 6 13" xfId="19778" xr:uid="{B51C313A-894F-4B73-A764-72088BBA5E59}"/>
    <cellStyle name="Normal 6 2" xfId="247" xr:uid="{00000000-0005-0000-0000-0000F9000000}"/>
    <cellStyle name="Normal 6 2 10" xfId="5049" xr:uid="{7473E693-1A9D-4DEE-82D4-8BDA212C9FC4}"/>
    <cellStyle name="Normal 6 2 11" xfId="5050" xr:uid="{2F16DFFF-93F3-4B2F-B83C-A047879C0C92}"/>
    <cellStyle name="Normal 6 2 12" xfId="5051" xr:uid="{28E1B59C-74BE-4346-BC98-4E46735E152B}"/>
    <cellStyle name="Normal 6 2 13" xfId="5052" xr:uid="{EBE3EEA2-83A2-4904-96D8-7700526CD83E}"/>
    <cellStyle name="Normal 6 2 14" xfId="5053" xr:uid="{3564DF3A-80D0-4C62-A581-1C5A2B650B95}"/>
    <cellStyle name="Normal 6 2 14 2" xfId="12077" xr:uid="{1F8564D9-6A65-46E1-9AEB-B3183A53D621}"/>
    <cellStyle name="Normal 6 2 15" xfId="6876" xr:uid="{E69BF673-6D46-407C-8441-63E70C84BD2B}"/>
    <cellStyle name="Normal 6 2 15 2" xfId="12076" xr:uid="{4B784EAC-363D-4C5A-ADA8-6427D0C68574}"/>
    <cellStyle name="Normal 6 2 2" xfId="248" xr:uid="{00000000-0005-0000-0000-0000FA000000}"/>
    <cellStyle name="Normal 6 2 2 10" xfId="1394" xr:uid="{244B6032-5CBE-4126-867F-752D614CE3E8}"/>
    <cellStyle name="Normal 6 2 2 10 2" xfId="5054" xr:uid="{A2DAAC8A-E883-477D-B838-FD15F4DD42C4}"/>
    <cellStyle name="Normal 6 2 2 10 2 2" xfId="7658" xr:uid="{34D13C96-A7CF-42DA-9F92-B65F3A8D20B3}"/>
    <cellStyle name="Normal 6 2 2 10 2 2 2" xfId="12081" xr:uid="{C370DAAB-3332-40CE-8BC1-CE6608B02BFD}"/>
    <cellStyle name="Normal 6 2 2 10 2 2 2 2" xfId="12082" xr:uid="{C64061A2-5567-4D53-8511-089BE26EF91A}"/>
    <cellStyle name="Normal 6 2 2 10 2 2 3" xfId="12083" xr:uid="{4EFED432-F8A3-4FA2-A64A-CC9C3FF28E42}"/>
    <cellStyle name="Normal 6 2 2 10 2 2 4" xfId="12080" xr:uid="{792C997B-995C-4704-8CE0-86D22DE7EA74}"/>
    <cellStyle name="Normal 6 2 2 10 2 3" xfId="12084" xr:uid="{234ABBED-B159-447B-8DB3-8248607CD249}"/>
    <cellStyle name="Normal 6 2 2 10 2 3 2" xfId="12085" xr:uid="{C5359AF8-DB37-4C89-809E-3E360CE5A018}"/>
    <cellStyle name="Normal 6 2 2 10 2 3 2 2" xfId="12086" xr:uid="{59C2DF53-40B5-491B-B7D6-2334739A9768}"/>
    <cellStyle name="Normal 6 2 2 10 2 3 3" xfId="12087" xr:uid="{ECBF4BF3-D0F8-4673-B40A-23DF80E88956}"/>
    <cellStyle name="Normal 6 2 2 10 2 4" xfId="12088" xr:uid="{A8DF2719-ADE8-4AE4-AD22-06D957C1F29F}"/>
    <cellStyle name="Normal 6 2 2 10 2 4 2" xfId="12089" xr:uid="{61AD56A7-D77B-4E84-AC2B-0396D66FD384}"/>
    <cellStyle name="Normal 6 2 2 10 2 5" xfId="12090" xr:uid="{4A994E7F-DD67-41C5-B017-38359ED43193}"/>
    <cellStyle name="Normal 6 2 2 10 2 6" xfId="12079" xr:uid="{2BC2E242-F103-458D-A446-D40BD4F15B66}"/>
    <cellStyle name="Normal 6 2 2 10 3" xfId="7657" xr:uid="{1F889AFC-169A-464E-AC51-74E5A6650568}"/>
    <cellStyle name="Normal 6 2 2 10 3 2" xfId="12092" xr:uid="{E06FC19A-16C1-4342-9FBE-41C73A11BA28}"/>
    <cellStyle name="Normal 6 2 2 10 3 2 2" xfId="12093" xr:uid="{5F9AA6E7-116A-43E9-9397-23DC186462E4}"/>
    <cellStyle name="Normal 6 2 2 10 3 2 2 2" xfId="12094" xr:uid="{49A33455-40C0-4538-AE30-2703446BB224}"/>
    <cellStyle name="Normal 6 2 2 10 3 2 3" xfId="12095" xr:uid="{9DB5B94C-B445-46FC-8892-357D46D2FCF1}"/>
    <cellStyle name="Normal 6 2 2 10 3 3" xfId="12096" xr:uid="{56DE26FA-94F3-410D-95CF-6362850834D4}"/>
    <cellStyle name="Normal 6 2 2 10 3 3 2" xfId="12097" xr:uid="{EC2228CA-0B02-412C-8B07-ACAD84EA7726}"/>
    <cellStyle name="Normal 6 2 2 10 3 4" xfId="12098" xr:uid="{573CE83A-B456-4352-AB48-11DCCA958A26}"/>
    <cellStyle name="Normal 6 2 2 10 3 5" xfId="12091" xr:uid="{EF571767-ED1D-4352-915D-F1D55189293F}"/>
    <cellStyle name="Normal 6 2 2 10 4" xfId="12099" xr:uid="{3C6B3BC3-0152-450E-A6BE-3F97D30C26C0}"/>
    <cellStyle name="Normal 6 2 2 10 5" xfId="12100" xr:uid="{B5D1B8EA-EAB1-4C7D-935C-399976173B66}"/>
    <cellStyle name="Normal 6 2 2 10 5 2" xfId="12101" xr:uid="{84EDE39A-1D5A-4626-9A08-E2EB2C8FD26C}"/>
    <cellStyle name="Normal 6 2 2 10 6" xfId="12102" xr:uid="{926A7701-7B1D-4BC8-8CAB-B6DD606DA430}"/>
    <cellStyle name="Normal 6 2 2 10 7" xfId="12078" xr:uid="{FE70E848-EFA7-40E2-9D28-7BF92D2AB89C}"/>
    <cellStyle name="Normal 6 2 2 11" xfId="1395" xr:uid="{685D00C3-1C9C-4CDC-B168-702A411E2491}"/>
    <cellStyle name="Normal 6 2 2 11 2" xfId="5056" xr:uid="{41D56083-EDCC-4576-A241-DC85D2C939C5}"/>
    <cellStyle name="Normal 6 2 2 11 2 2" xfId="7660" xr:uid="{9443E6FA-769A-42FC-A13C-CF17D6C87E97}"/>
    <cellStyle name="Normal 6 2 2 11 2 2 2" xfId="12106" xr:uid="{1FFCF34F-834A-43DE-AA41-1D3E1A2245ED}"/>
    <cellStyle name="Normal 6 2 2 11 2 2 2 2" xfId="12107" xr:uid="{816A3653-A304-489C-A81F-17095BF606E5}"/>
    <cellStyle name="Normal 6 2 2 11 2 2 3" xfId="12108" xr:uid="{05E5DFCE-2563-46A8-A81A-F77AAACCCE3E}"/>
    <cellStyle name="Normal 6 2 2 11 2 2 4" xfId="12105" xr:uid="{82C84D18-00AC-44DE-9C38-8D08A74FD4BF}"/>
    <cellStyle name="Normal 6 2 2 11 2 3" xfId="12109" xr:uid="{F0BF1263-0DA1-4C79-8B2D-D526F144BFF1}"/>
    <cellStyle name="Normal 6 2 2 11 2 3 2" xfId="12110" xr:uid="{9632044C-CCEF-4675-88B1-DA0313E32048}"/>
    <cellStyle name="Normal 6 2 2 11 2 3 2 2" xfId="12111" xr:uid="{2F4E54CE-9080-43B6-ADC6-341977DD6EDD}"/>
    <cellStyle name="Normal 6 2 2 11 2 3 3" xfId="12112" xr:uid="{1E212ADB-5009-4AA7-9A6B-2713E2F9699B}"/>
    <cellStyle name="Normal 6 2 2 11 2 4" xfId="12113" xr:uid="{354D5C3A-1466-417C-ADD1-CA5757B07030}"/>
    <cellStyle name="Normal 6 2 2 11 2 4 2" xfId="12114" xr:uid="{0726FFA7-F201-41A1-B3F5-6AAE4040B8E0}"/>
    <cellStyle name="Normal 6 2 2 11 2 5" xfId="12115" xr:uid="{6DEEE7E9-B414-4E02-B2DA-56FAD79BF896}"/>
    <cellStyle name="Normal 6 2 2 11 2 6" xfId="12104" xr:uid="{AB4651DA-D0B2-4053-AC2E-87E2CC437774}"/>
    <cellStyle name="Normal 6 2 2 11 3" xfId="7659" xr:uid="{0E0E5A5F-23EC-4F91-9F82-2D5BB5566376}"/>
    <cellStyle name="Normal 6 2 2 11 3 2" xfId="12117" xr:uid="{DF26867A-F101-4780-8669-EA5FB2D1A152}"/>
    <cellStyle name="Normal 6 2 2 11 3 2 2" xfId="12118" xr:uid="{FC8FD37F-0745-4701-B907-F52F05737078}"/>
    <cellStyle name="Normal 6 2 2 11 3 2 2 2" xfId="12119" xr:uid="{67A2B9C8-ADA7-4E95-A604-C378808B586F}"/>
    <cellStyle name="Normal 6 2 2 11 3 2 3" xfId="12120" xr:uid="{CD94DEC9-05F2-456A-929C-82D34A0ACF9A}"/>
    <cellStyle name="Normal 6 2 2 11 3 3" xfId="12121" xr:uid="{2DEB5C7C-F374-4B9B-BCBC-703B386157A0}"/>
    <cellStyle name="Normal 6 2 2 11 3 3 2" xfId="12122" xr:uid="{E43D9626-7335-4C3E-A968-4E19D03B0F4E}"/>
    <cellStyle name="Normal 6 2 2 11 3 4" xfId="12123" xr:uid="{17E0448E-3BFC-49E1-B567-CFB4BD7E857B}"/>
    <cellStyle name="Normal 6 2 2 11 3 5" xfId="12116" xr:uid="{406F1719-5DC6-45A2-A698-93FD22A01008}"/>
    <cellStyle name="Normal 6 2 2 11 4" xfId="12124" xr:uid="{6443F9A7-4EF0-4FA8-A4EB-33F2AB002072}"/>
    <cellStyle name="Normal 6 2 2 11 5" xfId="12125" xr:uid="{4C706F35-1DE1-4432-9A3A-69AC07919C15}"/>
    <cellStyle name="Normal 6 2 2 11 5 2" xfId="12126" xr:uid="{0835EE51-235B-4C66-A193-EF54F2B10287}"/>
    <cellStyle name="Normal 6 2 2 11 6" xfId="12127" xr:uid="{3FDF928C-A7B0-4505-BB29-16F243FEE973}"/>
    <cellStyle name="Normal 6 2 2 11 7" xfId="12103" xr:uid="{31194F58-0C8B-4C1F-B1E7-4910A627E8D3}"/>
    <cellStyle name="Normal 6 2 2 12" xfId="1396" xr:uid="{C27FC197-1618-46C0-8DB8-525667C3CCEE}"/>
    <cellStyle name="Normal 6 2 2 12 2" xfId="5057" xr:uid="{583553C1-9D38-4183-8E53-0007C119DC9F}"/>
    <cellStyle name="Normal 6 2 2 12 2 2" xfId="7662" xr:uid="{11590E63-F7B7-4FEA-8B99-99A88CCF5E8F}"/>
    <cellStyle name="Normal 6 2 2 12 2 2 2" xfId="12131" xr:uid="{A061E8E2-65E9-461A-AEFB-5EDA4596BCA0}"/>
    <cellStyle name="Normal 6 2 2 12 2 2 2 2" xfId="12132" xr:uid="{E4391E5A-14F8-4381-ABB1-22CF90E3BA57}"/>
    <cellStyle name="Normal 6 2 2 12 2 2 3" xfId="12133" xr:uid="{D46D21EC-D4DD-456E-988B-414610B18378}"/>
    <cellStyle name="Normal 6 2 2 12 2 2 4" xfId="12130" xr:uid="{BE780653-9262-4CED-B4A0-0EB6666921C8}"/>
    <cellStyle name="Normal 6 2 2 12 2 3" xfId="12134" xr:uid="{9183E85A-14AD-4AA8-8583-E919E15EC7A2}"/>
    <cellStyle name="Normal 6 2 2 12 2 3 2" xfId="12135" xr:uid="{64A66B25-6D62-4F29-9C77-8D38358FF161}"/>
    <cellStyle name="Normal 6 2 2 12 2 3 2 2" xfId="12136" xr:uid="{1D61BD48-9F69-491E-9B34-6AE240083886}"/>
    <cellStyle name="Normal 6 2 2 12 2 3 3" xfId="12137" xr:uid="{95DB49C3-C60F-4320-B1CE-8825D89F162B}"/>
    <cellStyle name="Normal 6 2 2 12 2 4" xfId="12138" xr:uid="{D704FDC3-3DCE-47D5-9605-ACE40F8DCAB3}"/>
    <cellStyle name="Normal 6 2 2 12 2 4 2" xfId="12139" xr:uid="{7EB00E29-4636-4F2C-98D5-096090F8DF66}"/>
    <cellStyle name="Normal 6 2 2 12 2 5" xfId="12140" xr:uid="{E771561F-68B1-4603-BBBB-ABA98288CB4D}"/>
    <cellStyle name="Normal 6 2 2 12 2 6" xfId="12129" xr:uid="{4B00DDA0-E907-4C5C-AE85-94DF3E48AAB9}"/>
    <cellStyle name="Normal 6 2 2 12 3" xfId="7661" xr:uid="{9F33ACAE-9CFF-4D17-BFD8-827E2E0C4478}"/>
    <cellStyle name="Normal 6 2 2 12 3 2" xfId="12142" xr:uid="{F1E1B8D3-6728-44A8-8DAC-FA3B62C81E95}"/>
    <cellStyle name="Normal 6 2 2 12 3 2 2" xfId="12143" xr:uid="{67DC7ABE-8326-4F42-A13E-768DEFB6C8A5}"/>
    <cellStyle name="Normal 6 2 2 12 3 2 2 2" xfId="12144" xr:uid="{7D57392E-50B9-4B77-BD36-B5AE9CA660C3}"/>
    <cellStyle name="Normal 6 2 2 12 3 2 3" xfId="12145" xr:uid="{AEC59876-F6F8-4D18-BD47-1B5EAF654B4F}"/>
    <cellStyle name="Normal 6 2 2 12 3 3" xfId="12146" xr:uid="{A7D50E46-48F1-4E7D-A6B4-8E656F077615}"/>
    <cellStyle name="Normal 6 2 2 12 3 3 2" xfId="12147" xr:uid="{DF014FCD-ED8C-4409-880F-6A077071C846}"/>
    <cellStyle name="Normal 6 2 2 12 3 4" xfId="12148" xr:uid="{EDF1BA08-1D1B-4D83-9B7C-D95B81C6D1A5}"/>
    <cellStyle name="Normal 6 2 2 12 3 5" xfId="12141" xr:uid="{0FE4FC4E-DA00-4C6B-A18E-71ECCCFE57C5}"/>
    <cellStyle name="Normal 6 2 2 12 4" xfId="12149" xr:uid="{85DDCC94-8C53-4D38-AABD-786F0C3A947C}"/>
    <cellStyle name="Normal 6 2 2 12 5" xfId="12150" xr:uid="{0B3EA08B-F8D9-4423-8784-0A49D32BE3E3}"/>
    <cellStyle name="Normal 6 2 2 12 5 2" xfId="12151" xr:uid="{AAF4591C-B8EA-4AD0-AA85-AC5D9ED74652}"/>
    <cellStyle name="Normal 6 2 2 12 6" xfId="12152" xr:uid="{D6ADC584-D470-428F-A272-CD82C0A0EF6C}"/>
    <cellStyle name="Normal 6 2 2 12 7" xfId="12128" xr:uid="{35D00D78-A6B7-4FBB-B3E4-B8565B26F7CE}"/>
    <cellStyle name="Normal 6 2 2 13" xfId="1397" xr:uid="{868AD999-6AF2-469A-AE57-DC770FE1DEFC}"/>
    <cellStyle name="Normal 6 2 2 13 2" xfId="5058" xr:uid="{5F6759CC-EDF1-4790-A13A-B9207992A581}"/>
    <cellStyle name="Normal 6 2 2 13 2 2" xfId="7664" xr:uid="{254A84F6-8020-4B4E-83B9-121B2111F167}"/>
    <cellStyle name="Normal 6 2 2 13 2 2 2" xfId="12156" xr:uid="{CCF7074E-5623-405A-BFD8-B4F99D544190}"/>
    <cellStyle name="Normal 6 2 2 13 2 2 2 2" xfId="12157" xr:uid="{1894AACF-12A0-48F6-876F-EC8DF79BDF58}"/>
    <cellStyle name="Normal 6 2 2 13 2 2 3" xfId="12158" xr:uid="{A071174C-33B0-4B89-B5DD-7C3F067EF6F6}"/>
    <cellStyle name="Normal 6 2 2 13 2 2 4" xfId="12155" xr:uid="{6CDC3E22-7B73-487A-95A9-51135767FF45}"/>
    <cellStyle name="Normal 6 2 2 13 2 3" xfId="12159" xr:uid="{B3A98724-383C-4B16-945C-DCAD1491E79E}"/>
    <cellStyle name="Normal 6 2 2 13 2 3 2" xfId="12160" xr:uid="{24CFE2B1-C863-417F-9D0C-F8CF2FCA823D}"/>
    <cellStyle name="Normal 6 2 2 13 2 3 2 2" xfId="12161" xr:uid="{70965135-5B9F-4248-A9D6-66C87555C2E4}"/>
    <cellStyle name="Normal 6 2 2 13 2 3 3" xfId="12162" xr:uid="{210B0190-DD38-43A2-8028-6327D993549E}"/>
    <cellStyle name="Normal 6 2 2 13 2 4" xfId="12163" xr:uid="{A6960476-27D2-4B42-ADB4-5B831AA03278}"/>
    <cellStyle name="Normal 6 2 2 13 2 4 2" xfId="12164" xr:uid="{4B490B28-6770-4EC5-BA32-76FBE749ADF1}"/>
    <cellStyle name="Normal 6 2 2 13 2 5" xfId="12165" xr:uid="{D06DD6F6-B6CA-42F7-96A1-0C19FE3DBE54}"/>
    <cellStyle name="Normal 6 2 2 13 2 6" xfId="12154" xr:uid="{A05C3071-CC51-443C-83EB-A54AB76EF9C8}"/>
    <cellStyle name="Normal 6 2 2 13 3" xfId="7663" xr:uid="{06EAD9B7-807A-4147-A0FA-B401AD257899}"/>
    <cellStyle name="Normal 6 2 2 13 3 2" xfId="12167" xr:uid="{B794B2C4-F3B6-4C26-8657-2407D9C2A722}"/>
    <cellStyle name="Normal 6 2 2 13 3 2 2" xfId="12168" xr:uid="{802C7A3B-AD55-4E3C-BAED-9F3EB220F70F}"/>
    <cellStyle name="Normal 6 2 2 13 3 2 2 2" xfId="12169" xr:uid="{4FB509BB-C658-4685-B77D-1A30963E4F30}"/>
    <cellStyle name="Normal 6 2 2 13 3 2 3" xfId="12170" xr:uid="{482E871B-0AEC-459C-BF61-E9F991197FC6}"/>
    <cellStyle name="Normal 6 2 2 13 3 3" xfId="12171" xr:uid="{A2E924B9-51E0-4A1C-9151-47D36534D06B}"/>
    <cellStyle name="Normal 6 2 2 13 3 3 2" xfId="12172" xr:uid="{C493A6C9-29B0-45E1-A9FD-00DB45A9723A}"/>
    <cellStyle name="Normal 6 2 2 13 3 4" xfId="12173" xr:uid="{F6EB3E4B-4411-4E68-B599-91AC2BBA542F}"/>
    <cellStyle name="Normal 6 2 2 13 3 5" xfId="12166" xr:uid="{EBD2829A-4FA0-4D36-A1BF-303315011D97}"/>
    <cellStyle name="Normal 6 2 2 13 4" xfId="12174" xr:uid="{E5BAF02B-1109-481B-8095-F1CFB4ABB3B0}"/>
    <cellStyle name="Normal 6 2 2 13 5" xfId="12175" xr:uid="{ACE6537A-26F0-4120-AB45-F31687B84350}"/>
    <cellStyle name="Normal 6 2 2 13 5 2" xfId="12176" xr:uid="{126571F7-6C65-4ECB-BA6C-509D30690A2D}"/>
    <cellStyle name="Normal 6 2 2 13 6" xfId="12177" xr:uid="{591B2BCA-EADE-45EB-A09A-F22B5DFD56B4}"/>
    <cellStyle name="Normal 6 2 2 13 7" xfId="12153" xr:uid="{2C6D17B9-A36F-4B66-B796-F923FF3985C6}"/>
    <cellStyle name="Normal 6 2 2 2" xfId="1398" xr:uid="{FB3CF687-B90A-42AE-ADB7-BD90674B0C7E}"/>
    <cellStyle name="Normal 6 2 2 2 2" xfId="5059" xr:uid="{9FC27737-2B4E-4681-BAAB-EC330FB5E6F7}"/>
    <cellStyle name="Normal 6 2 2 2 2 2" xfId="7666" xr:uid="{5CAAB7AD-D80A-401A-9FCC-4AF129ED9E6B}"/>
    <cellStyle name="Normal 6 2 2 2 2 2 2" xfId="12181" xr:uid="{7A780C2D-6B9A-40D7-8FC0-0410464D975B}"/>
    <cellStyle name="Normal 6 2 2 2 2 2 2 2" xfId="12182" xr:uid="{B287BD81-5F10-4338-9CD8-2EE633EC76A0}"/>
    <cellStyle name="Normal 6 2 2 2 2 2 3" xfId="12183" xr:uid="{2E523873-C7F8-482C-89B4-1FAE64C941F2}"/>
    <cellStyle name="Normal 6 2 2 2 2 2 4" xfId="12180" xr:uid="{EEB67681-6DDD-498E-8756-8B592CD94B94}"/>
    <cellStyle name="Normal 6 2 2 2 2 3" xfId="12184" xr:uid="{1B3A5DEB-63DE-4235-9FC4-BCC5F32062B1}"/>
    <cellStyle name="Normal 6 2 2 2 2 3 2" xfId="12185" xr:uid="{4E308BAC-3BD2-4355-81B3-3402C3CFAA13}"/>
    <cellStyle name="Normal 6 2 2 2 2 3 2 2" xfId="12186" xr:uid="{207A0765-FA03-4487-8542-719D261CABC2}"/>
    <cellStyle name="Normal 6 2 2 2 2 3 3" xfId="12187" xr:uid="{88BD7D47-8167-4E6E-AF29-67A9A72432AD}"/>
    <cellStyle name="Normal 6 2 2 2 2 4" xfId="12188" xr:uid="{279630F6-3E8F-4018-9F42-89F87B8EBC6E}"/>
    <cellStyle name="Normal 6 2 2 2 2 4 2" xfId="12189" xr:uid="{BF9D66B2-179E-42F7-91E5-E1FCF7BE0ED7}"/>
    <cellStyle name="Normal 6 2 2 2 2 5" xfId="12190" xr:uid="{4A9505FB-5A28-4FA0-A50A-7DA9882C1537}"/>
    <cellStyle name="Normal 6 2 2 2 2 6" xfId="12179" xr:uid="{24C74D23-305C-4C9B-B212-BDC8432EBFB4}"/>
    <cellStyle name="Normal 6 2 2 2 3" xfId="7665" xr:uid="{8E086C7D-73F4-42B8-B18C-7CE82B769CA5}"/>
    <cellStyle name="Normal 6 2 2 2 3 2" xfId="12192" xr:uid="{5CEA8C66-11C7-49DC-B7FB-2686E480EA7A}"/>
    <cellStyle name="Normal 6 2 2 2 3 2 2" xfId="12193" xr:uid="{B0BF68CC-F671-4655-ACD3-ABD9AC3D0F30}"/>
    <cellStyle name="Normal 6 2 2 2 3 2 2 2" xfId="12194" xr:uid="{9A6B2670-8AFE-4119-B0D7-55A2FF99A89D}"/>
    <cellStyle name="Normal 6 2 2 2 3 2 3" xfId="12195" xr:uid="{D8E6C158-E501-4C8C-990C-F82050F09465}"/>
    <cellStyle name="Normal 6 2 2 2 3 3" xfId="12196" xr:uid="{8C40068D-D241-4835-9D08-B81D424C3E50}"/>
    <cellStyle name="Normal 6 2 2 2 3 3 2" xfId="12197" xr:uid="{134F92B8-460B-4922-86B3-96D03108E59A}"/>
    <cellStyle name="Normal 6 2 2 2 3 4" xfId="12198" xr:uid="{8ABA302F-52F2-4F02-9724-39B1F47C24DE}"/>
    <cellStyle name="Normal 6 2 2 2 3 5" xfId="12191" xr:uid="{5329DB4A-FB5E-4323-9D6B-41A8A5F8D347}"/>
    <cellStyle name="Normal 6 2 2 2 4" xfId="12199" xr:uid="{8F855F50-AD2A-409E-AB36-784306CC2C7F}"/>
    <cellStyle name="Normal 6 2 2 2 5" xfId="12200" xr:uid="{2CDC4E38-E07B-4D82-9ED8-FA22F9227421}"/>
    <cellStyle name="Normal 6 2 2 2 5 2" xfId="12201" xr:uid="{76C4947C-B158-486D-BCD1-D0FC81D33B46}"/>
    <cellStyle name="Normal 6 2 2 2 6" xfId="12202" xr:uid="{33032543-0B5C-406B-BF64-29014EDAE0FF}"/>
    <cellStyle name="Normal 6 2 2 2 7" xfId="12178" xr:uid="{3B412394-1D44-47D4-A1BB-11AC595154BA}"/>
    <cellStyle name="Normal 6 2 2 3" xfId="1399" xr:uid="{1E33F87F-71B6-4455-8884-A98B21B1FF6B}"/>
    <cellStyle name="Normal 6 2 2 3 2" xfId="5060" xr:uid="{4DC1E3C8-FB3F-469A-B648-8EEE6DEF5141}"/>
    <cellStyle name="Normal 6 2 2 3 2 2" xfId="7668" xr:uid="{81564B95-4258-45C1-AD15-0F32CAB46824}"/>
    <cellStyle name="Normal 6 2 2 3 2 2 2" xfId="12206" xr:uid="{2B6FD952-6975-41B3-88D1-2AEF1636E1A9}"/>
    <cellStyle name="Normal 6 2 2 3 2 2 2 2" xfId="12207" xr:uid="{74CE0084-5C76-4F19-A033-4462243D8E9B}"/>
    <cellStyle name="Normal 6 2 2 3 2 2 3" xfId="12208" xr:uid="{7C3B111B-88C5-4B67-ACDB-7DD5CB47167C}"/>
    <cellStyle name="Normal 6 2 2 3 2 2 4" xfId="12205" xr:uid="{05690EFE-10E0-4EC3-8620-28255D8A449D}"/>
    <cellStyle name="Normal 6 2 2 3 2 3" xfId="12209" xr:uid="{B1CA665C-C903-46A4-85CE-429E4AFC3438}"/>
    <cellStyle name="Normal 6 2 2 3 2 3 2" xfId="12210" xr:uid="{5261DA79-A77E-40AF-877E-D3478BCB5A36}"/>
    <cellStyle name="Normal 6 2 2 3 2 3 2 2" xfId="12211" xr:uid="{819D59A4-6D46-46B3-B6F1-C07F2DDB00FB}"/>
    <cellStyle name="Normal 6 2 2 3 2 3 3" xfId="12212" xr:uid="{570C87D0-FCC1-4A17-B6D5-50F9521BFECB}"/>
    <cellStyle name="Normal 6 2 2 3 2 4" xfId="12213" xr:uid="{C9B6AD0B-E25D-49E1-907F-A2CEABCB0FD6}"/>
    <cellStyle name="Normal 6 2 2 3 2 4 2" xfId="12214" xr:uid="{4FF255C5-1EC7-4AE4-B43F-D08221EA096A}"/>
    <cellStyle name="Normal 6 2 2 3 2 5" xfId="12215" xr:uid="{05D5EAD9-9814-48E3-8501-67D41883F99B}"/>
    <cellStyle name="Normal 6 2 2 3 2 6" xfId="12204" xr:uid="{31D414FE-B572-4D33-A9F1-1F9DF4C57383}"/>
    <cellStyle name="Normal 6 2 2 3 3" xfId="7667" xr:uid="{E044B25B-0DD0-4047-B5B0-986948766B79}"/>
    <cellStyle name="Normal 6 2 2 3 3 2" xfId="12217" xr:uid="{5167FA08-D390-4074-857A-89BA83EB689F}"/>
    <cellStyle name="Normal 6 2 2 3 3 2 2" xfId="12218" xr:uid="{29F4A349-BDDD-47C2-B201-1F90B1D92274}"/>
    <cellStyle name="Normal 6 2 2 3 3 2 2 2" xfId="12219" xr:uid="{76E99909-25AC-4F75-8124-6EB63B8574D0}"/>
    <cellStyle name="Normal 6 2 2 3 3 2 3" xfId="12220" xr:uid="{81B0DC75-A340-4CC2-85B3-DCE468436677}"/>
    <cellStyle name="Normal 6 2 2 3 3 3" xfId="12221" xr:uid="{37AC9E5B-8748-455E-9A10-E69DC5190DBE}"/>
    <cellStyle name="Normal 6 2 2 3 3 3 2" xfId="12222" xr:uid="{BB3268CF-7F47-40BD-A03D-E9EFC14B6D00}"/>
    <cellStyle name="Normal 6 2 2 3 3 4" xfId="12223" xr:uid="{359E83BD-4AEF-48D4-9764-31254E793DA1}"/>
    <cellStyle name="Normal 6 2 2 3 3 5" xfId="12216" xr:uid="{52C3CB60-11DA-4E4B-8EFA-30CA949B2CB9}"/>
    <cellStyle name="Normal 6 2 2 3 4" xfId="12224" xr:uid="{1DC9C294-0C7F-43E1-9040-8202187EC897}"/>
    <cellStyle name="Normal 6 2 2 3 5" xfId="12225" xr:uid="{18FD3DF8-2D0B-4017-810B-F213CC577B2B}"/>
    <cellStyle name="Normal 6 2 2 3 5 2" xfId="12226" xr:uid="{E7FD8730-6073-4144-A16D-A410555545DF}"/>
    <cellStyle name="Normal 6 2 2 3 6" xfId="12227" xr:uid="{6BF0BC89-1946-4214-9FB2-39E43AC34DA0}"/>
    <cellStyle name="Normal 6 2 2 3 7" xfId="12203" xr:uid="{7354E6C5-D6CD-4D08-8A76-31EA3CEBFE36}"/>
    <cellStyle name="Normal 6 2 2 4" xfId="1400" xr:uid="{59145093-9736-4C66-BBE1-964F9306A3C8}"/>
    <cellStyle name="Normal 6 2 2 4 2" xfId="5062" xr:uid="{965EB1EB-3A2B-422E-80D3-CE59C202A619}"/>
    <cellStyle name="Normal 6 2 2 4 2 2" xfId="7670" xr:uid="{C6B2C9F9-CCC3-47A4-BD1B-13974E2D0DA6}"/>
    <cellStyle name="Normal 6 2 2 4 2 2 2" xfId="12231" xr:uid="{29836068-47FA-47E1-9D70-D7C56199EC03}"/>
    <cellStyle name="Normal 6 2 2 4 2 2 2 2" xfId="12232" xr:uid="{1CE194EE-DF1B-422A-90EF-3D345253C143}"/>
    <cellStyle name="Normal 6 2 2 4 2 2 3" xfId="12233" xr:uid="{8F29DD93-27A3-4C9F-BED9-9B727506C2B8}"/>
    <cellStyle name="Normal 6 2 2 4 2 2 4" xfId="12230" xr:uid="{197BBDB4-437B-4E54-AE54-FEA370045904}"/>
    <cellStyle name="Normal 6 2 2 4 2 3" xfId="12234" xr:uid="{8E4897A3-E9C5-4CDD-81D1-636B37D9CC55}"/>
    <cellStyle name="Normal 6 2 2 4 2 3 2" xfId="12235" xr:uid="{A3C0265E-76E0-4987-BE88-524FA4E67069}"/>
    <cellStyle name="Normal 6 2 2 4 2 3 2 2" xfId="12236" xr:uid="{FADF6CA1-A63D-4BBD-A7FA-79FEE403E8C1}"/>
    <cellStyle name="Normal 6 2 2 4 2 3 3" xfId="12237" xr:uid="{11894A84-4893-42AB-BA2C-3B67765EB598}"/>
    <cellStyle name="Normal 6 2 2 4 2 4" xfId="12238" xr:uid="{F845FFE1-C6AC-408E-92B5-4553FF249868}"/>
    <cellStyle name="Normal 6 2 2 4 2 4 2" xfId="12239" xr:uid="{95000C60-91F9-4566-A42C-181C7B0B2080}"/>
    <cellStyle name="Normal 6 2 2 4 2 5" xfId="12240" xr:uid="{3E04ED5E-79E3-4744-A162-CD675BDE5E76}"/>
    <cellStyle name="Normal 6 2 2 4 2 6" xfId="12229" xr:uid="{5D5CBF6C-2E09-4810-988C-8F95902BD051}"/>
    <cellStyle name="Normal 6 2 2 4 3" xfId="7669" xr:uid="{B027746B-94EF-4BDC-A767-D50A9A66DEF9}"/>
    <cellStyle name="Normal 6 2 2 4 3 2" xfId="12242" xr:uid="{EC396E4F-3514-4D26-9EEE-0C235724B98C}"/>
    <cellStyle name="Normal 6 2 2 4 3 2 2" xfId="12243" xr:uid="{74404387-DDFA-4A58-B3F9-574C134FE1DD}"/>
    <cellStyle name="Normal 6 2 2 4 3 2 2 2" xfId="12244" xr:uid="{D3F24E29-33DB-47BD-9FDA-70DA556C3D6A}"/>
    <cellStyle name="Normal 6 2 2 4 3 2 3" xfId="12245" xr:uid="{AC0D7716-5BE5-42BE-905F-173A973AF12C}"/>
    <cellStyle name="Normal 6 2 2 4 3 3" xfId="12246" xr:uid="{9B1101C4-BC79-4914-B6D1-DAFBB6CDB05E}"/>
    <cellStyle name="Normal 6 2 2 4 3 3 2" xfId="12247" xr:uid="{0D6AC118-33C7-4D9E-B6A0-AF44CBE92483}"/>
    <cellStyle name="Normal 6 2 2 4 3 4" xfId="12248" xr:uid="{60E186B1-E15B-404E-B42B-9ED8EC7C4AB9}"/>
    <cellStyle name="Normal 6 2 2 4 3 5" xfId="12241" xr:uid="{DAE107AC-B64E-45C4-A979-119638E0F7CC}"/>
    <cellStyle name="Normal 6 2 2 4 4" xfId="12249" xr:uid="{52030DE4-4915-42B6-9F3A-EAC7B2B66656}"/>
    <cellStyle name="Normal 6 2 2 4 5" xfId="12250" xr:uid="{1A264D89-D7D9-4736-8301-163BC4F5D400}"/>
    <cellStyle name="Normal 6 2 2 4 5 2" xfId="12251" xr:uid="{7D23F38D-B835-44BB-A0B8-4E99FB3D5E19}"/>
    <cellStyle name="Normal 6 2 2 4 6" xfId="12252" xr:uid="{72138475-DD6F-4DB1-B819-F1102C5D7D72}"/>
    <cellStyle name="Normal 6 2 2 4 7" xfId="12228" xr:uid="{D1708DE4-3F11-45DE-BBC3-586F17BC92F3}"/>
    <cellStyle name="Normal 6 2 2 5" xfId="1401" xr:uid="{B1321E22-ED8D-462D-9E99-C07D6EAD7B3F}"/>
    <cellStyle name="Normal 6 2 2 5 2" xfId="5064" xr:uid="{C55B05BD-B689-494E-9B89-79823530C25C}"/>
    <cellStyle name="Normal 6 2 2 5 2 2" xfId="7672" xr:uid="{F94B458A-8515-4DC7-870E-1442997CCDF4}"/>
    <cellStyle name="Normal 6 2 2 5 2 2 2" xfId="12256" xr:uid="{85FEB965-A4F3-47FD-A7AB-273CA05D2FA7}"/>
    <cellStyle name="Normal 6 2 2 5 2 2 2 2" xfId="12257" xr:uid="{FD67B864-F155-4665-8F52-398CB6BA9E57}"/>
    <cellStyle name="Normal 6 2 2 5 2 2 3" xfId="12258" xr:uid="{9CD2F7FD-C7A9-4251-A5EB-87891FC10D4F}"/>
    <cellStyle name="Normal 6 2 2 5 2 2 4" xfId="12255" xr:uid="{C3F38ABA-308F-48BE-9D2C-D7D1F39ABA2D}"/>
    <cellStyle name="Normal 6 2 2 5 2 3" xfId="12259" xr:uid="{A7595CF1-8379-4778-96D4-D21133A1AB1E}"/>
    <cellStyle name="Normal 6 2 2 5 2 3 2" xfId="12260" xr:uid="{204120FF-8B32-40A4-9FBC-ECF5317BC59D}"/>
    <cellStyle name="Normal 6 2 2 5 2 3 2 2" xfId="12261" xr:uid="{B5D82C45-0F0B-4DF3-A407-8FD7EB60E3ED}"/>
    <cellStyle name="Normal 6 2 2 5 2 3 3" xfId="12262" xr:uid="{C07E9638-1A0A-4B0E-BCB4-5D5143E1BCED}"/>
    <cellStyle name="Normal 6 2 2 5 2 4" xfId="12263" xr:uid="{0EE5C7E4-697C-4881-AB15-4EF2A4D0801A}"/>
    <cellStyle name="Normal 6 2 2 5 2 4 2" xfId="12264" xr:uid="{C65AAE1C-D931-4570-970C-E18140EA40B8}"/>
    <cellStyle name="Normal 6 2 2 5 2 5" xfId="12265" xr:uid="{269BBE88-6076-4AE9-8B7F-5BD65A07C1FE}"/>
    <cellStyle name="Normal 6 2 2 5 2 6" xfId="12254" xr:uid="{0C66A38D-DE21-4D8C-8EF1-39CF4A9129D8}"/>
    <cellStyle name="Normal 6 2 2 5 3" xfId="7671" xr:uid="{5632915D-AADD-410A-A4CA-B29FC2D1514F}"/>
    <cellStyle name="Normal 6 2 2 5 3 2" xfId="12267" xr:uid="{D67713FC-F8CF-4AE1-BEAC-7433A4E89B00}"/>
    <cellStyle name="Normal 6 2 2 5 3 2 2" xfId="12268" xr:uid="{C25F8CA2-354E-40B3-B9D9-734A2B4DA688}"/>
    <cellStyle name="Normal 6 2 2 5 3 2 2 2" xfId="12269" xr:uid="{1DFEA908-E770-42F2-B47F-A68C9C3D5FEA}"/>
    <cellStyle name="Normal 6 2 2 5 3 2 3" xfId="12270" xr:uid="{76468592-D0AC-4BFB-9F0E-4F3094D5946D}"/>
    <cellStyle name="Normal 6 2 2 5 3 3" xfId="12271" xr:uid="{F688F21F-39E8-4275-91D4-613D0457808A}"/>
    <cellStyle name="Normal 6 2 2 5 3 3 2" xfId="12272" xr:uid="{9612AD90-6217-4B4D-B734-3AEB0A0250C0}"/>
    <cellStyle name="Normal 6 2 2 5 3 4" xfId="12273" xr:uid="{A6902343-EA19-4FD9-88EB-2D4BCCB79FB2}"/>
    <cellStyle name="Normal 6 2 2 5 3 5" xfId="12266" xr:uid="{D39B2BDA-2D40-4B7C-B511-733F695C8173}"/>
    <cellStyle name="Normal 6 2 2 5 4" xfId="12274" xr:uid="{C9C726A7-1F10-427B-B9FD-F6379992A1C6}"/>
    <cellStyle name="Normal 6 2 2 5 5" xfId="12275" xr:uid="{40F993C2-D060-4B4F-BF28-C7C97FDFBE8A}"/>
    <cellStyle name="Normal 6 2 2 5 5 2" xfId="12276" xr:uid="{814031C3-AFB5-4DFE-8A87-250F5A0AB544}"/>
    <cellStyle name="Normal 6 2 2 5 6" xfId="12277" xr:uid="{EBC63388-AD3B-44AE-97E5-4C9F81E0B23B}"/>
    <cellStyle name="Normal 6 2 2 5 7" xfId="12253" xr:uid="{25DB3B1D-0A21-4554-A496-DFE333DEED01}"/>
    <cellStyle name="Normal 6 2 2 6" xfId="1402" xr:uid="{4C6FA63B-6641-4ABC-B6D3-6AA878E17315}"/>
    <cellStyle name="Normal 6 2 2 6 2" xfId="5066" xr:uid="{411A874E-42CD-4562-B21D-3852A1D44966}"/>
    <cellStyle name="Normal 6 2 2 6 2 2" xfId="7674" xr:uid="{BEB5B43A-8426-456B-A6A4-D8E425EA5961}"/>
    <cellStyle name="Normal 6 2 2 6 2 2 2" xfId="12281" xr:uid="{ADE7C0B2-2435-451E-AB9C-5BA999A6CA39}"/>
    <cellStyle name="Normal 6 2 2 6 2 2 2 2" xfId="12282" xr:uid="{ECE20587-4FD4-49D7-9595-F1566882971E}"/>
    <cellStyle name="Normal 6 2 2 6 2 2 3" xfId="12283" xr:uid="{466EB524-F3C6-4B19-8F8C-BB4404888E1F}"/>
    <cellStyle name="Normal 6 2 2 6 2 2 4" xfId="12280" xr:uid="{A3A2ACB9-A9A5-4D92-8CA9-766FEB6BF69F}"/>
    <cellStyle name="Normal 6 2 2 6 2 3" xfId="12284" xr:uid="{46ED696D-9C72-4F94-B5EF-686B3B211B43}"/>
    <cellStyle name="Normal 6 2 2 6 2 3 2" xfId="12285" xr:uid="{BC784E80-C2FA-4EE1-9BC6-35BBEB7E3A7E}"/>
    <cellStyle name="Normal 6 2 2 6 2 3 2 2" xfId="12286" xr:uid="{8157AC06-9557-4C98-B6D6-0EB36A84F9A5}"/>
    <cellStyle name="Normal 6 2 2 6 2 3 3" xfId="12287" xr:uid="{CC6534EF-486D-4E85-8A58-42ECBEE46EAC}"/>
    <cellStyle name="Normal 6 2 2 6 2 4" xfId="12288" xr:uid="{E1E5FDBF-B171-4005-A39A-0D941D390C84}"/>
    <cellStyle name="Normal 6 2 2 6 2 4 2" xfId="12289" xr:uid="{03CE2D7E-8304-45BE-B159-4ED1F57E1B55}"/>
    <cellStyle name="Normal 6 2 2 6 2 5" xfId="12290" xr:uid="{DBE13E5D-A28D-4EB2-AA09-53E14104D48C}"/>
    <cellStyle name="Normal 6 2 2 6 2 6" xfId="12279" xr:uid="{C503FB2A-4C4D-4430-8841-79D3850EF992}"/>
    <cellStyle name="Normal 6 2 2 6 3" xfId="7673" xr:uid="{0302BEDC-9B1C-4EF3-9EF1-3FA831EAF76A}"/>
    <cellStyle name="Normal 6 2 2 6 3 2" xfId="12292" xr:uid="{BFA586ED-E15A-4BEF-886F-A8CF59D9995F}"/>
    <cellStyle name="Normal 6 2 2 6 3 2 2" xfId="12293" xr:uid="{92AEAA31-A965-47A5-B6BA-0853647A3ACF}"/>
    <cellStyle name="Normal 6 2 2 6 3 2 2 2" xfId="12294" xr:uid="{6D58A274-9BF7-4B9D-B14F-946A970FDDE6}"/>
    <cellStyle name="Normal 6 2 2 6 3 2 3" xfId="12295" xr:uid="{93479C9E-8AF7-4011-A6CB-A7B08ADD836A}"/>
    <cellStyle name="Normal 6 2 2 6 3 3" xfId="12296" xr:uid="{685021BA-AA8D-45E7-9158-7D071CCF87DB}"/>
    <cellStyle name="Normal 6 2 2 6 3 3 2" xfId="12297" xr:uid="{4843FE57-4440-405C-ABDB-31094DCBF590}"/>
    <cellStyle name="Normal 6 2 2 6 3 4" xfId="12298" xr:uid="{965FE6CA-E159-4F3C-A9A1-0A6CF48ADDC7}"/>
    <cellStyle name="Normal 6 2 2 6 3 5" xfId="12291" xr:uid="{07E80B3D-2CD6-456F-878E-F05D4E419E1E}"/>
    <cellStyle name="Normal 6 2 2 6 4" xfId="12299" xr:uid="{653E5ADA-C937-4C65-B047-AD9CC09C4489}"/>
    <cellStyle name="Normal 6 2 2 6 5" xfId="12300" xr:uid="{EFF08945-3E6E-4DDB-8B6E-2309A7A79C48}"/>
    <cellStyle name="Normal 6 2 2 6 5 2" xfId="12301" xr:uid="{AAF1C575-4BB5-4C3D-A456-772470D4D673}"/>
    <cellStyle name="Normal 6 2 2 6 6" xfId="12302" xr:uid="{0D55FC55-7D45-4A57-80F4-4EEC8BBF2BDD}"/>
    <cellStyle name="Normal 6 2 2 6 7" xfId="12278" xr:uid="{A55145E4-FEDC-41D3-A3A3-B5192F16DA0D}"/>
    <cellStyle name="Normal 6 2 2 7" xfId="1403" xr:uid="{6B9531DB-320B-4D40-9EE0-3513C2A0F10B}"/>
    <cellStyle name="Normal 6 2 2 7 2" xfId="5067" xr:uid="{81C67296-FBD3-4A1F-AE56-7E708EC608F4}"/>
    <cellStyle name="Normal 6 2 2 7 2 2" xfId="7676" xr:uid="{FC13AA6B-6553-4DC7-8BB5-E2A13E95A303}"/>
    <cellStyle name="Normal 6 2 2 7 2 2 2" xfId="12306" xr:uid="{DB4DC2CF-3F9F-4CCB-A177-A8C18785AD59}"/>
    <cellStyle name="Normal 6 2 2 7 2 2 2 2" xfId="12307" xr:uid="{84BC6E07-246D-4E12-AB0A-F0A574F92C11}"/>
    <cellStyle name="Normal 6 2 2 7 2 2 3" xfId="12308" xr:uid="{BFA9901C-4CB7-4C1C-9F5A-FC833D79A9B4}"/>
    <cellStyle name="Normal 6 2 2 7 2 2 4" xfId="12305" xr:uid="{3F029205-ED51-4940-AA41-3A1BBB06E40C}"/>
    <cellStyle name="Normal 6 2 2 7 2 3" xfId="12309" xr:uid="{623E104D-FBEA-4178-8B86-60D4BCC57EBE}"/>
    <cellStyle name="Normal 6 2 2 7 2 3 2" xfId="12310" xr:uid="{79CCC62D-C008-4400-B8B0-052F9D39AEC8}"/>
    <cellStyle name="Normal 6 2 2 7 2 3 2 2" xfId="12311" xr:uid="{C909908A-2C4A-4FA0-8DE2-80B00959F6DE}"/>
    <cellStyle name="Normal 6 2 2 7 2 3 3" xfId="12312" xr:uid="{81662F0A-7034-465F-B7A6-D7FDCE16A327}"/>
    <cellStyle name="Normal 6 2 2 7 2 4" xfId="12313" xr:uid="{1A032F1F-B0DE-497F-AC70-45589274D9B3}"/>
    <cellStyle name="Normal 6 2 2 7 2 4 2" xfId="12314" xr:uid="{B90AFCF6-24FF-4BC2-BF03-83900DB8DA86}"/>
    <cellStyle name="Normal 6 2 2 7 2 5" xfId="12315" xr:uid="{1236910C-7BC5-4F40-964D-AD37E04B905E}"/>
    <cellStyle name="Normal 6 2 2 7 2 6" xfId="12304" xr:uid="{32AB5186-B5C2-4CC2-B0FC-C616579FA007}"/>
    <cellStyle name="Normal 6 2 2 7 3" xfId="7675" xr:uid="{08530DD1-7D1F-48F4-831C-D55BA774E76C}"/>
    <cellStyle name="Normal 6 2 2 7 3 2" xfId="12317" xr:uid="{12FA2B13-EE9E-4213-80F8-B40AAB906DEE}"/>
    <cellStyle name="Normal 6 2 2 7 3 2 2" xfId="12318" xr:uid="{F7942DB5-B188-43AD-8158-F3E2E673012A}"/>
    <cellStyle name="Normal 6 2 2 7 3 2 2 2" xfId="12319" xr:uid="{1FAACE78-33A4-46D5-81F9-76999CB4D752}"/>
    <cellStyle name="Normal 6 2 2 7 3 2 3" xfId="12320" xr:uid="{CB516A4B-2CBB-43A4-A229-E926BA998151}"/>
    <cellStyle name="Normal 6 2 2 7 3 3" xfId="12321" xr:uid="{8D404394-F42D-48C8-A924-76484C825DC5}"/>
    <cellStyle name="Normal 6 2 2 7 3 3 2" xfId="12322" xr:uid="{ABC7DF65-6383-45AC-8FC3-4754E18E3FEB}"/>
    <cellStyle name="Normal 6 2 2 7 3 4" xfId="12323" xr:uid="{36DE4B13-A71C-44E2-8111-617A47E6166D}"/>
    <cellStyle name="Normal 6 2 2 7 3 5" xfId="12316" xr:uid="{6B2EF087-7F11-4DEE-8727-A0CDA3C7218C}"/>
    <cellStyle name="Normal 6 2 2 7 4" xfId="12324" xr:uid="{F35B5119-103E-4473-B44E-FEAFDD78A2DB}"/>
    <cellStyle name="Normal 6 2 2 7 5" xfId="12325" xr:uid="{FD44D1B4-E301-44F5-931F-998E29780AB0}"/>
    <cellStyle name="Normal 6 2 2 7 5 2" xfId="12326" xr:uid="{1504CD35-16D9-415A-93BA-E25E0ECBA365}"/>
    <cellStyle name="Normal 6 2 2 7 6" xfId="12327" xr:uid="{BE898C7C-10BB-4F96-83A0-7753DE79317F}"/>
    <cellStyle name="Normal 6 2 2 7 7" xfId="12303" xr:uid="{EF9624BC-90C7-4BC7-952F-02FB52616078}"/>
    <cellStyle name="Normal 6 2 2 8" xfId="1404" xr:uid="{168BA4CB-D7CF-40AA-AABF-A34DA316FE20}"/>
    <cellStyle name="Normal 6 2 2 8 2" xfId="5069" xr:uid="{98020737-812C-47BA-9CA8-DA787CE642A5}"/>
    <cellStyle name="Normal 6 2 2 8 2 2" xfId="7678" xr:uid="{A4D2075D-A7AA-46EA-83BD-5D89DDDC65FA}"/>
    <cellStyle name="Normal 6 2 2 8 2 2 2" xfId="12331" xr:uid="{B69D4758-E112-4B65-B99B-A85DB6F9CFC1}"/>
    <cellStyle name="Normal 6 2 2 8 2 2 2 2" xfId="12332" xr:uid="{F93BFFCE-CA7C-41AE-8407-CA03028388E1}"/>
    <cellStyle name="Normal 6 2 2 8 2 2 3" xfId="12333" xr:uid="{CD0B1CA4-B0CC-4DCF-9DC0-E9F8D75B0EA6}"/>
    <cellStyle name="Normal 6 2 2 8 2 2 4" xfId="12330" xr:uid="{617F1813-148F-49D9-AB88-51007B6811B7}"/>
    <cellStyle name="Normal 6 2 2 8 2 3" xfId="12334" xr:uid="{B19270F0-CDF9-4A46-B9FA-01F267E2B30C}"/>
    <cellStyle name="Normal 6 2 2 8 2 3 2" xfId="12335" xr:uid="{88E310E4-6C02-4313-A458-5D5E5745F0CF}"/>
    <cellStyle name="Normal 6 2 2 8 2 3 2 2" xfId="12336" xr:uid="{DBC460FF-C9E2-4F0F-A33F-C6C343D8869A}"/>
    <cellStyle name="Normal 6 2 2 8 2 3 3" xfId="12337" xr:uid="{4C999167-F7A6-4FFE-BF94-21E21AF21F88}"/>
    <cellStyle name="Normal 6 2 2 8 2 4" xfId="12338" xr:uid="{81EF5F47-71B3-409E-9024-5B24BDEB6FE9}"/>
    <cellStyle name="Normal 6 2 2 8 2 4 2" xfId="12339" xr:uid="{319416FD-8495-4680-853B-EB7C911BFAF9}"/>
    <cellStyle name="Normal 6 2 2 8 2 5" xfId="12340" xr:uid="{042F4AE5-2B20-4B30-A1B2-427F24033E2A}"/>
    <cellStyle name="Normal 6 2 2 8 2 6" xfId="12329" xr:uid="{2DC2D63B-D859-415B-8F94-5E07FFBED5FF}"/>
    <cellStyle name="Normal 6 2 2 8 3" xfId="7677" xr:uid="{50B2B39C-B76E-4FD3-AC35-C8CD39DAA839}"/>
    <cellStyle name="Normal 6 2 2 8 3 2" xfId="12342" xr:uid="{594BB89E-E885-4D63-96D1-05473C06E9A5}"/>
    <cellStyle name="Normal 6 2 2 8 3 2 2" xfId="12343" xr:uid="{B61C9558-5E48-4B7B-92EA-8AB78F4FEA1D}"/>
    <cellStyle name="Normal 6 2 2 8 3 2 2 2" xfId="12344" xr:uid="{5AF4CCA6-378D-4D31-A443-5FFF2425D651}"/>
    <cellStyle name="Normal 6 2 2 8 3 2 3" xfId="12345" xr:uid="{ABD648C9-7BD9-4C2C-82E2-F01898E11B05}"/>
    <cellStyle name="Normal 6 2 2 8 3 3" xfId="12346" xr:uid="{4BE85019-496D-4178-B652-A663266B59BF}"/>
    <cellStyle name="Normal 6 2 2 8 3 3 2" xfId="12347" xr:uid="{3B8D0E4B-85DF-4998-A4FA-2781914B00F5}"/>
    <cellStyle name="Normal 6 2 2 8 3 4" xfId="12348" xr:uid="{E738E53E-51F2-4F93-B29B-F2148427B64A}"/>
    <cellStyle name="Normal 6 2 2 8 3 5" xfId="12341" xr:uid="{5A538F35-EC84-4A55-A573-754214849E14}"/>
    <cellStyle name="Normal 6 2 2 8 4" xfId="12349" xr:uid="{EBA79645-8BEE-4AC0-BFE2-4DB5606B8AA1}"/>
    <cellStyle name="Normal 6 2 2 8 5" xfId="12350" xr:uid="{94FA2557-F7C4-4AC0-AFBF-AD9BA35FA3BA}"/>
    <cellStyle name="Normal 6 2 2 8 5 2" xfId="12351" xr:uid="{E58ABC05-34DB-4618-B699-FC0EB1BDFCB3}"/>
    <cellStyle name="Normal 6 2 2 8 6" xfId="12352" xr:uid="{2BFA30C7-E2AB-43E7-8850-FBD245B3A18A}"/>
    <cellStyle name="Normal 6 2 2 8 7" xfId="12328" xr:uid="{87F40751-1314-410B-B095-D7BFB114488B}"/>
    <cellStyle name="Normal 6 2 2 9" xfId="1405" xr:uid="{E1DE5178-BD01-4C5E-BE9A-BA86434B8CF4}"/>
    <cellStyle name="Normal 6 2 2 9 2" xfId="5070" xr:uid="{4BB2AAE9-B2C8-416C-AEA3-25E00308F78E}"/>
    <cellStyle name="Normal 6 2 2 9 2 2" xfId="7680" xr:uid="{B5238F0E-7FA6-4450-A94D-94A478A96122}"/>
    <cellStyle name="Normal 6 2 2 9 2 2 2" xfId="12356" xr:uid="{8E4D7E50-28D3-41D1-ACEE-2C9827C34E81}"/>
    <cellStyle name="Normal 6 2 2 9 2 2 2 2" xfId="12357" xr:uid="{FD067D81-074F-4757-8F76-A7E5E494AFDC}"/>
    <cellStyle name="Normal 6 2 2 9 2 2 3" xfId="12358" xr:uid="{EB31CA40-DFD9-4806-9DFA-D4B7C2313A65}"/>
    <cellStyle name="Normal 6 2 2 9 2 2 4" xfId="12355" xr:uid="{130990EB-9F70-4A1E-8FD6-04DDAE83F9C6}"/>
    <cellStyle name="Normal 6 2 2 9 2 3" xfId="12359" xr:uid="{4A591D25-8B12-4A73-8CCC-F60662769E6E}"/>
    <cellStyle name="Normal 6 2 2 9 2 3 2" xfId="12360" xr:uid="{494DE652-37B6-4F22-8F1A-9C66CB9CD4BB}"/>
    <cellStyle name="Normal 6 2 2 9 2 3 2 2" xfId="12361" xr:uid="{EAA146F5-D1C9-42DC-8C12-74A6AEA09AAD}"/>
    <cellStyle name="Normal 6 2 2 9 2 3 3" xfId="12362" xr:uid="{3033AF04-9FE8-4AEB-93E8-5B6C13F67896}"/>
    <cellStyle name="Normal 6 2 2 9 2 4" xfId="12363" xr:uid="{55593C63-C7FD-4C0A-BEF6-C78292EF7883}"/>
    <cellStyle name="Normal 6 2 2 9 2 4 2" xfId="12364" xr:uid="{4E8D5194-43FD-4DEE-95A1-8A1876702483}"/>
    <cellStyle name="Normal 6 2 2 9 2 5" xfId="12365" xr:uid="{EB2CFD60-CBED-4DF0-947A-885838290461}"/>
    <cellStyle name="Normal 6 2 2 9 2 6" xfId="12354" xr:uid="{986C91AD-58DF-439C-B366-9C3FFFA381F2}"/>
    <cellStyle name="Normal 6 2 2 9 3" xfId="7679" xr:uid="{12BF8D98-3BD1-41D9-A3A4-90BDCB8A69D5}"/>
    <cellStyle name="Normal 6 2 2 9 3 2" xfId="12367" xr:uid="{AF13860E-69EA-4AE5-A768-DE31FE1757E9}"/>
    <cellStyle name="Normal 6 2 2 9 3 2 2" xfId="12368" xr:uid="{9A013C4E-F360-459F-8B13-F32BA600F54D}"/>
    <cellStyle name="Normal 6 2 2 9 3 2 2 2" xfId="12369" xr:uid="{323854B4-640B-41CE-ACE7-72C209845B8B}"/>
    <cellStyle name="Normal 6 2 2 9 3 2 3" xfId="12370" xr:uid="{B8B7BC1B-0108-419D-8D5E-C6BE172A1BB4}"/>
    <cellStyle name="Normal 6 2 2 9 3 3" xfId="12371" xr:uid="{83FB1CF8-1078-4E4C-85B8-7EB49F750612}"/>
    <cellStyle name="Normal 6 2 2 9 3 3 2" xfId="12372" xr:uid="{C9406016-4A9E-43CE-B4CD-705E86C38600}"/>
    <cellStyle name="Normal 6 2 2 9 3 4" xfId="12373" xr:uid="{4B9FEE6D-94B4-4312-A5D4-A69101EB0B98}"/>
    <cellStyle name="Normal 6 2 2 9 3 5" xfId="12366" xr:uid="{0D1C0D66-7029-4374-AF82-6311289E74AD}"/>
    <cellStyle name="Normal 6 2 2 9 4" xfId="12374" xr:uid="{9922A47F-C8E9-4F67-BB39-E1CCDABAAD44}"/>
    <cellStyle name="Normal 6 2 2 9 5" xfId="12375" xr:uid="{9CA8AEBD-E63F-4821-A0CF-7B1611FD8ECF}"/>
    <cellStyle name="Normal 6 2 2 9 5 2" xfId="12376" xr:uid="{A4A45728-13F9-41D6-967E-A6BAA3D81033}"/>
    <cellStyle name="Normal 6 2 2 9 6" xfId="12377" xr:uid="{6592B278-FD8D-49BA-8FF6-94FE2B96C9C1}"/>
    <cellStyle name="Normal 6 2 2 9 7" xfId="12353" xr:uid="{36162536-67FA-46D9-AE3D-6D6F648EC9BE}"/>
    <cellStyle name="Normal 6 2 3" xfId="1406" xr:uid="{46B0E7A1-A78A-4F3C-A893-8490AFD839B0}"/>
    <cellStyle name="Normal 6 2 4" xfId="1407" xr:uid="{D748E230-B362-4B97-968F-0AC7D6510BAC}"/>
    <cellStyle name="Normal 6 2 4 2" xfId="5073" xr:uid="{4194DC8C-CDC8-4C03-A97C-9DF69F9437DD}"/>
    <cellStyle name="Normal 6 2 5" xfId="1408" xr:uid="{D8203862-5F21-413F-94C5-1E66F101B728}"/>
    <cellStyle name="Normal 6 2 6" xfId="1409" xr:uid="{0C1CD1B3-5604-460C-BF2C-BDC7C54B3A65}"/>
    <cellStyle name="Normal 6 2 7" xfId="1410" xr:uid="{E61C37E0-19A3-4F6F-96ED-C880F47A7C3E}"/>
    <cellStyle name="Normal 6 2 8" xfId="1411" xr:uid="{9EE3B4DA-0C9D-4BCF-A260-5D538DE7745B}"/>
    <cellStyle name="Normal 6 2 9" xfId="5074" xr:uid="{85151658-5CDB-478B-B5B8-C9E92F8B17D0}"/>
    <cellStyle name="Normal 6 3" xfId="249" xr:uid="{00000000-0005-0000-0000-0000FB000000}"/>
    <cellStyle name="Normal 6 3 10" xfId="5075" xr:uid="{548613E6-DE6C-4411-97BD-EFCE8F8E0545}"/>
    <cellStyle name="Normal 6 3 11" xfId="5076" xr:uid="{179BF7C8-CC9F-4647-8E87-2810838DD643}"/>
    <cellStyle name="Normal 6 3 12" xfId="5077" xr:uid="{40E89628-E2D7-4E90-A966-3CD26488B8F5}"/>
    <cellStyle name="Normal 6 3 13" xfId="5078" xr:uid="{B3800B1F-F0F2-4631-8568-3E676D25DD17}"/>
    <cellStyle name="Normal 6 3 14" xfId="5079" xr:uid="{4A31F605-ECF4-4CF0-854C-5509293E90A1}"/>
    <cellStyle name="Normal 6 3 14 2" xfId="12378" xr:uid="{44CC4D73-2F28-4139-8442-EC5DA18057C3}"/>
    <cellStyle name="Normal 6 3 15" xfId="5080" xr:uid="{BBC9B88F-72BD-4433-96BB-510DBA180984}"/>
    <cellStyle name="Normal 6 3 16" xfId="5081" xr:uid="{4173748B-7750-4394-B765-9FA054E7C55C}"/>
    <cellStyle name="Normal 6 3 16 2" xfId="12379" xr:uid="{A817ED61-932F-4C7C-A4AC-E1E4E7DC6F72}"/>
    <cellStyle name="Normal 6 3 17" xfId="5082" xr:uid="{84AB32AB-C530-4E37-BBAE-C4D16CCBCE9E}"/>
    <cellStyle name="Normal 6 3 17 2" xfId="5083" xr:uid="{C37B9207-5773-4A86-9AF3-C156E8F32A2E}"/>
    <cellStyle name="Normal 6 3 17 2 2" xfId="7682" xr:uid="{54096ED8-BCEA-4F96-9676-CDEA98380FE3}"/>
    <cellStyle name="Normal 6 3 17 2 2 2" xfId="12383" xr:uid="{EAF9BC14-3946-430A-8584-F2C3E43EFDB0}"/>
    <cellStyle name="Normal 6 3 17 2 2 2 2" xfId="12384" xr:uid="{947AFFF5-38B5-4DAD-89BB-A5AD8C9114DB}"/>
    <cellStyle name="Normal 6 3 17 2 2 3" xfId="12385" xr:uid="{1797697B-ECB5-4010-BB85-8C0F313A801A}"/>
    <cellStyle name="Normal 6 3 17 2 2 4" xfId="12382" xr:uid="{A28ABDC9-310C-41E9-B26C-08686763CA9F}"/>
    <cellStyle name="Normal 6 3 17 2 3" xfId="12386" xr:uid="{602BFD79-CE45-4D8A-8727-0A03CD93B2FE}"/>
    <cellStyle name="Normal 6 3 17 2 3 2" xfId="12387" xr:uid="{0B56FD37-8950-4401-845C-05B1AB7A2113}"/>
    <cellStyle name="Normal 6 3 17 2 3 2 2" xfId="12388" xr:uid="{C8585ADD-4ABB-41D0-B6F9-284BC2AE1452}"/>
    <cellStyle name="Normal 6 3 17 2 3 3" xfId="12389" xr:uid="{E808D4FF-9C99-405C-AE04-BE03958ABF18}"/>
    <cellStyle name="Normal 6 3 17 2 4" xfId="12390" xr:uid="{D65255F5-9E0F-4338-B91F-C11B624D896A}"/>
    <cellStyle name="Normal 6 3 17 2 4 2" xfId="12391" xr:uid="{F50D644C-0FBF-4A01-B705-35E738E377ED}"/>
    <cellStyle name="Normal 6 3 17 2 5" xfId="12392" xr:uid="{F3FF3CEE-0D25-4A6B-96D8-992DF8AD9909}"/>
    <cellStyle name="Normal 6 3 17 2 6" xfId="12381" xr:uid="{510C208D-84AE-4020-AA89-FD3C3EC3F145}"/>
    <cellStyle name="Normal 6 3 17 3" xfId="7681" xr:uid="{45126731-F3B6-4B53-A686-AD6C8AB6A204}"/>
    <cellStyle name="Normal 6 3 17 3 2" xfId="12394" xr:uid="{C28E0236-0228-43BD-A7F6-2EC6DCB1B6BA}"/>
    <cellStyle name="Normal 6 3 17 3 2 2" xfId="12395" xr:uid="{2BDBE41B-335B-4955-8CAA-AC4DC3254687}"/>
    <cellStyle name="Normal 6 3 17 3 3" xfId="12396" xr:uid="{BF45B9BD-AF32-4886-B5C9-6026A39D97E4}"/>
    <cellStyle name="Normal 6 3 17 3 4" xfId="12393" xr:uid="{B1FEDCA9-58D8-48C9-B6BD-AA56D60C71C6}"/>
    <cellStyle name="Normal 6 3 17 4" xfId="12397" xr:uid="{0AB13509-E9D0-4342-A51F-9F1DF0C9E118}"/>
    <cellStyle name="Normal 6 3 17 4 2" xfId="12398" xr:uid="{4B260433-34D1-4DD0-BEB9-8013706DB0B6}"/>
    <cellStyle name="Normal 6 3 17 4 2 2" xfId="12399" xr:uid="{1971D4D1-30E8-409A-AABE-8020071998CD}"/>
    <cellStyle name="Normal 6 3 17 4 3" xfId="12400" xr:uid="{FDBFB57E-397E-4AFF-A07F-0F875A6BF8F2}"/>
    <cellStyle name="Normal 6 3 17 5" xfId="12401" xr:uid="{C481B498-D984-4915-9AFB-E4C553A0037C}"/>
    <cellStyle name="Normal 6 3 17 5 2" xfId="12402" xr:uid="{9317A1F6-AD3A-4E9F-B51E-DFD75D9CF1C6}"/>
    <cellStyle name="Normal 6 3 17 6" xfId="12403" xr:uid="{755E3A5E-E363-45F4-8CAF-214B7DD5013D}"/>
    <cellStyle name="Normal 6 3 17 7" xfId="12380" xr:uid="{6BB6A818-4307-42EB-98F0-54FAFD164D14}"/>
    <cellStyle name="Normal 6 3 18" xfId="5084" xr:uid="{7DF7F623-6380-43BB-B716-9D99C83F847C}"/>
    <cellStyle name="Normal 6 3 18 2" xfId="12404" xr:uid="{FF7488F9-6F50-4B1B-BE23-2B5380940E93}"/>
    <cellStyle name="Normal 6 3 19" xfId="1412" xr:uid="{CDE27038-9552-417C-B652-487E74384F31}"/>
    <cellStyle name="Normal 6 3 2" xfId="1413" xr:uid="{F2E33B25-C499-484B-8AB8-FD6FCD04A571}"/>
    <cellStyle name="Normal 6 3 3" xfId="1414" xr:uid="{F6D4A422-7BC6-4D48-BC01-D34EAF9FEB8F}"/>
    <cellStyle name="Normal 6 3 4" xfId="1415" xr:uid="{3F1C512E-C51E-4BCF-9560-CF73C9C22F5B}"/>
    <cellStyle name="Normal 6 3 5" xfId="1416" xr:uid="{8E5611A7-4899-433A-B82A-A5FA3998CB9A}"/>
    <cellStyle name="Normal 6 3 6" xfId="1417" xr:uid="{392C91B3-7BB6-4CE8-8BA9-B8F7D2758ECF}"/>
    <cellStyle name="Normal 6 3 7" xfId="1418" xr:uid="{13AED645-6026-44D2-9194-FFB27DC11766}"/>
    <cellStyle name="Normal 6 3 8" xfId="1419" xr:uid="{9A358C34-61A9-4A7B-8AFB-2544FD7E9D3A}"/>
    <cellStyle name="Normal 6 3 9" xfId="5088" xr:uid="{66BFB86C-6F33-4972-B3D9-3CFAC3BFFFB7}"/>
    <cellStyle name="Normal 6 4" xfId="250" xr:uid="{00000000-0005-0000-0000-0000FC000000}"/>
    <cellStyle name="Normal 6 4 2" xfId="1420" xr:uid="{4062D6C9-0577-4B98-A53A-D3F690EE8FE7}"/>
    <cellStyle name="Normal 6 4 3" xfId="1421" xr:uid="{F663A849-600B-4476-881A-2C12E49CEE1C}"/>
    <cellStyle name="Normal 6 4 4" xfId="1422" xr:uid="{E3AE2BAB-21A4-47C4-9DBB-FA7F7EDFE3A5}"/>
    <cellStyle name="Normal 6 4 5" xfId="1423" xr:uid="{189AE41C-2111-43D2-BB28-2C456138C469}"/>
    <cellStyle name="Normal 6 4 6" xfId="1424" xr:uid="{78253A3B-3165-4D96-AA23-29734283629C}"/>
    <cellStyle name="Normal 6 4 7" xfId="1425" xr:uid="{6190A094-F745-4CFD-92DB-58B3BA3C09DC}"/>
    <cellStyle name="Normal 6 4 8" xfId="1426" xr:uid="{F3D9F12D-4846-4629-96D0-CC3CB05AA440}"/>
    <cellStyle name="Normal 6 5" xfId="1427" xr:uid="{488E4424-6D60-4231-A1AC-72F370AB8BEA}"/>
    <cellStyle name="Normal 6 5 2" xfId="1428" xr:uid="{A9DFD103-677B-4FCD-AA0D-1CE28C35DEAE}"/>
    <cellStyle name="Normal 6 5 3" xfId="1429" xr:uid="{2984EBA1-BE53-4362-8086-6C537131BF8C}"/>
    <cellStyle name="Normal 6 5 4" xfId="1430" xr:uid="{02244CFD-B51D-4E2F-92A9-CB6BD883A032}"/>
    <cellStyle name="Normal 6 5 5" xfId="1431" xr:uid="{1875AB90-FB3C-4DD2-AD14-72F3BC679C11}"/>
    <cellStyle name="Normal 6 5 6" xfId="1432" xr:uid="{FE5F1500-2EFB-49DB-9DAC-8033CE3CAA80}"/>
    <cellStyle name="Normal 6 5 7" xfId="1433" xr:uid="{76F9F30C-439D-49EE-9DA3-0E076FF28A25}"/>
    <cellStyle name="Normal 6 5 8" xfId="1434" xr:uid="{FB639DFF-1561-4A20-BA49-49C310ED1B22}"/>
    <cellStyle name="Normal 6 6" xfId="1435" xr:uid="{BBDC7E9D-C1C5-46AD-99A8-5AA1A26C391B}"/>
    <cellStyle name="Normal 6 7" xfId="1436" xr:uid="{5064F747-B32B-43DB-9C97-B00F25171E91}"/>
    <cellStyle name="Normal 6 8" xfId="1437" xr:uid="{DED8CD7E-9133-4B69-AF20-6B70CCE8DB8C}"/>
    <cellStyle name="Normal 6 9" xfId="1438" xr:uid="{F9DF5207-9AAF-4916-B45B-6625A069B84F}"/>
    <cellStyle name="Normal 6_ELC" xfId="5095" xr:uid="{AD8056F4-3943-4547-B722-6103E6686424}"/>
    <cellStyle name="Normal 60" xfId="12405" xr:uid="{29A4A2E7-7DA8-4DFD-A290-3E2F6A8A2FDA}"/>
    <cellStyle name="Normal 61" xfId="12406" xr:uid="{F21B0B55-E667-41A7-A83E-96279B3F7A47}"/>
    <cellStyle name="Normal 62" xfId="19769" xr:uid="{9E6AB7BB-9878-4330-979D-B06192D04981}"/>
    <cellStyle name="Normal 63" xfId="19771" xr:uid="{BF9F3D27-4420-4FE1-AD87-DA77009E6984}"/>
    <cellStyle name="Normal 64" xfId="19772" xr:uid="{F1576375-C85A-4578-8F87-F45FDB540362}"/>
    <cellStyle name="Normal 65" xfId="2559" xr:uid="{F0C40099-8B0C-402D-9457-D87179F5FAE1}"/>
    <cellStyle name="Normal 66" xfId="39494" xr:uid="{F754B8BD-5243-44AD-AD11-932E92D9C83A}"/>
    <cellStyle name="Normal 7" xfId="251" xr:uid="{00000000-0005-0000-0000-0000FD000000}"/>
    <cellStyle name="Normal 7 10" xfId="1439" xr:uid="{6502DF53-037F-4CA1-853E-4521D7D45259}"/>
    <cellStyle name="Normal 7 11" xfId="1440" xr:uid="{73267829-E22C-464C-BB19-C78EA40A3A7E}"/>
    <cellStyle name="Normal 7 12" xfId="1441" xr:uid="{11532AFD-AEED-4AE8-B85F-CA8EDF150AD1}"/>
    <cellStyle name="Normal 7 13" xfId="5098" xr:uid="{F870DC35-9154-45B4-AA94-023D3988434C}"/>
    <cellStyle name="Normal 7 14" xfId="6877" xr:uid="{42C086F4-29B5-4C25-B629-08EAAE41F9F3}"/>
    <cellStyle name="Normal 7 15" xfId="19774" xr:uid="{32D69A33-CB20-407F-A9C3-87FB83B2604D}"/>
    <cellStyle name="Normal 7 2" xfId="252" xr:uid="{00000000-0005-0000-0000-0000FE000000}"/>
    <cellStyle name="Normal 7 2 2" xfId="1442" xr:uid="{E976267B-4F6A-48F7-981A-51904F749ECC}"/>
    <cellStyle name="Normal 7 2 2 2" xfId="6878" xr:uid="{0D4C5B24-8376-4F7A-B6A9-475778FBB0F4}"/>
    <cellStyle name="Normal 7 2 3" xfId="1443" xr:uid="{4CD34BA4-7E78-4A87-9BF5-533424788757}"/>
    <cellStyle name="Normal 7 2 3 2" xfId="5100" xr:uid="{2DB33874-26B9-476C-8EA4-D4C199B94746}"/>
    <cellStyle name="Normal 7 2 3 3" xfId="5101" xr:uid="{88BEF7C9-845E-48B0-9AAE-97E7A1D66EE1}"/>
    <cellStyle name="Normal 7 2 3 3 2" xfId="12407" xr:uid="{0C2BB9D7-9FDD-4655-A792-6258716DE4C5}"/>
    <cellStyle name="Normal 7 2 4" xfId="1444" xr:uid="{710F054A-ABA7-4595-BF46-784F19E55B38}"/>
    <cellStyle name="Normal 7 2 5" xfId="1445" xr:uid="{E9941AF6-F9ED-45A5-B311-57D968B48516}"/>
    <cellStyle name="Normal 7 2 6" xfId="1446" xr:uid="{2A35E1DE-416F-4B10-B90E-0574E8B99D05}"/>
    <cellStyle name="Normal 7 2 7" xfId="1447" xr:uid="{33A5293F-4E74-4244-A423-7AFC7249922C}"/>
    <cellStyle name="Normal 7 2 8" xfId="1448" xr:uid="{4A68F876-0618-4903-8659-BB8505AB0EFC}"/>
    <cellStyle name="Normal 7 2 9" xfId="5104" xr:uid="{DE13FB91-77A3-4CEF-B8A3-91AC6C138149}"/>
    <cellStyle name="Normal 7 2_Scen_XBase" xfId="5105" xr:uid="{5DF477F9-6195-44C7-AE1E-F373B56812F3}"/>
    <cellStyle name="Normal 7 3" xfId="1449" xr:uid="{14A35E12-31E8-4B37-80B6-2AC900E430A4}"/>
    <cellStyle name="Normal 7 3 10" xfId="5107" xr:uid="{1B8F223D-5559-45F0-83AA-CFF9D2E36121}"/>
    <cellStyle name="Normal 7 3 10 2" xfId="7683" xr:uid="{E68119FB-25D8-4E04-8226-3535DC0644E8}"/>
    <cellStyle name="Normal 7 3 10 2 2" xfId="12410" xr:uid="{B8B60721-48BD-4DC1-8A24-646105B954ED}"/>
    <cellStyle name="Normal 7 3 10 2 2 2" xfId="12411" xr:uid="{5B02DF64-EAF2-4D69-88A8-E76EC7E9B4F7}"/>
    <cellStyle name="Normal 7 3 10 2 3" xfId="12412" xr:uid="{E373B8F9-3CD4-4184-9377-DA5B4DEFA774}"/>
    <cellStyle name="Normal 7 3 10 2 4" xfId="12409" xr:uid="{18FC96AC-0557-40CF-8F9D-E9663FB2AA6A}"/>
    <cellStyle name="Normal 7 3 10 3" xfId="12413" xr:uid="{8D430EB9-F2A9-4930-AB6E-950B2E2A8B37}"/>
    <cellStyle name="Normal 7 3 10 3 2" xfId="12414" xr:uid="{17747605-70E3-406E-A7EF-FAB001A032BE}"/>
    <cellStyle name="Normal 7 3 10 3 2 2" xfId="12415" xr:uid="{CB9322A9-4C0A-43D7-84C0-B9A6CA00DE62}"/>
    <cellStyle name="Normal 7 3 10 3 3" xfId="12416" xr:uid="{02D1AE56-770C-456C-94CA-7CA447DA7E2D}"/>
    <cellStyle name="Normal 7 3 10 4" xfId="12417" xr:uid="{153B24C0-2705-4386-B391-E4315FA67774}"/>
    <cellStyle name="Normal 7 3 10 4 2" xfId="12418" xr:uid="{02E36009-3273-4B47-9761-193A0178E84E}"/>
    <cellStyle name="Normal 7 3 10 5" xfId="12419" xr:uid="{32759D46-14CE-46DF-8C44-2FD187509A86}"/>
    <cellStyle name="Normal 7 3 10 6" xfId="12408" xr:uid="{AB09BAEF-6DAE-4156-A5B8-F610FC8D6166}"/>
    <cellStyle name="Normal 7 3 11" xfId="5108" xr:uid="{B925D3A6-D16C-4716-A151-6511BA0D8A0B}"/>
    <cellStyle name="Normal 7 3 11 2" xfId="7684" xr:uid="{FFB22DEC-C588-422E-B5D3-3DCD034C9AEA}"/>
    <cellStyle name="Normal 7 3 11 2 2" xfId="12422" xr:uid="{9D341018-9EE6-48A1-8A18-3AF6B586D0CA}"/>
    <cellStyle name="Normal 7 3 11 2 2 2" xfId="12423" xr:uid="{4A6BEF5E-BC09-4DDE-8AFF-A1501C3AFF70}"/>
    <cellStyle name="Normal 7 3 11 2 3" xfId="12424" xr:uid="{A897E639-779A-4A4B-806C-DAA258CCD260}"/>
    <cellStyle name="Normal 7 3 11 2 4" xfId="12421" xr:uid="{0C3AF571-D7AF-49D8-8C28-55B07B115864}"/>
    <cellStyle name="Normal 7 3 11 3" xfId="12425" xr:uid="{D7AAD0F2-06CF-42B8-857A-70483780E8C1}"/>
    <cellStyle name="Normal 7 3 11 3 2" xfId="12426" xr:uid="{1DF2E12D-86CF-4EDD-988F-8586F9BFBC31}"/>
    <cellStyle name="Normal 7 3 11 4" xfId="12427" xr:uid="{C9D93C2D-F474-4137-A50B-2C9851773BEA}"/>
    <cellStyle name="Normal 7 3 11 5" xfId="12420" xr:uid="{6677811A-234D-42C5-94C5-01F39478F035}"/>
    <cellStyle name="Normal 7 3 12" xfId="12428" xr:uid="{67FFC9CA-D49D-42AF-A23A-CE8730BA067B}"/>
    <cellStyle name="Normal 7 3 12 2" xfId="12429" xr:uid="{74A0F90D-4C7A-41F7-AAEC-B5F6C8869BF0}"/>
    <cellStyle name="Normal 7 3 2" xfId="1450" xr:uid="{1A18048E-A558-4FB0-BF50-10371B825BCE}"/>
    <cellStyle name="Normal 7 3 2 2" xfId="6879" xr:uid="{E0CA1EC8-E775-4765-888C-0F0F9DA5909B}"/>
    <cellStyle name="Normal 7 3 3" xfId="1451" xr:uid="{8ABAA288-82CC-45D3-B973-51D473640FEE}"/>
    <cellStyle name="Normal 7 3 4" xfId="1452" xr:uid="{E352C2C3-6D4C-4460-A84B-143B15B0E47D}"/>
    <cellStyle name="Normal 7 3 5" xfId="1453" xr:uid="{24706D2A-5924-44B1-BB6F-6222C964EF82}"/>
    <cellStyle name="Normal 7 3 6" xfId="1454" xr:uid="{76A5576E-AC40-4883-BC66-C280B459FBAC}"/>
    <cellStyle name="Normal 7 3 7" xfId="1455" xr:uid="{649D6C9E-6C14-4A71-B6CA-95D4A67DAB9A}"/>
    <cellStyle name="Normal 7 3 8" xfId="1456" xr:uid="{C7BF8795-FDAA-470C-9939-B9D656FF8BF1}"/>
    <cellStyle name="Normal 7 3 9" xfId="5113" xr:uid="{0D2520E9-7604-49B8-9136-B4706480D583}"/>
    <cellStyle name="Normal 7 4" xfId="1457" xr:uid="{953974A0-20DB-4687-AE23-642342B5E1B9}"/>
    <cellStyle name="Normal 7 4 10" xfId="22246" xr:uid="{829BB614-DFD4-498C-A5C9-6E6ABE7164AE}"/>
    <cellStyle name="Normal 7 4 2" xfId="1458" xr:uid="{E2F5DC00-3860-488D-AAC5-8CC59DCA8EBE}"/>
    <cellStyle name="Normal 7 4 3" xfId="1459" xr:uid="{072D8F7E-F384-420A-9D88-F17DBCF98C76}"/>
    <cellStyle name="Normal 7 4 4" xfId="1460" xr:uid="{7C0F0B2B-E474-4FFE-9597-E1D756B97CFB}"/>
    <cellStyle name="Normal 7 4 5" xfId="1461" xr:uid="{6776781E-7194-471B-A5BD-2335BC8DA623}"/>
    <cellStyle name="Normal 7 4 6" xfId="1462" xr:uid="{8BA82C70-7D44-4037-A499-FDCABBCDB0C1}"/>
    <cellStyle name="Normal 7 4 7" xfId="1463" xr:uid="{D97050C5-7C8A-4B64-9CBF-96701A027857}"/>
    <cellStyle name="Normal 7 4 8" xfId="1464" xr:uid="{A67555FC-CD37-4AAD-882B-14D6DC02BE82}"/>
    <cellStyle name="Normal 7 4 9" xfId="6880" xr:uid="{899C7E08-A3AF-4A6A-A88C-D017E43B8047}"/>
    <cellStyle name="Normal 7 4 9 2" xfId="22247" xr:uid="{4F787A16-7231-475A-9868-5BA35A0ED835}"/>
    <cellStyle name="Normal 7 5" xfId="1465" xr:uid="{E376A112-FBC1-4FF0-B4E0-07C273F0A8DD}"/>
    <cellStyle name="Normal 7 5 10" xfId="22248" xr:uid="{909A56AB-AA4B-4AA2-BB68-87EF8401FAEC}"/>
    <cellStyle name="Normal 7 5 2" xfId="1466" xr:uid="{0575AE41-B90D-4CFA-863C-902E5CD1C963}"/>
    <cellStyle name="Normal 7 5 3" xfId="1467" xr:uid="{A2CEF698-391B-4424-8792-2115B5E94888}"/>
    <cellStyle name="Normal 7 5 4" xfId="1468" xr:uid="{54513BBD-9C30-4DEA-BE53-DBAB1525A56D}"/>
    <cellStyle name="Normal 7 5 5" xfId="1469" xr:uid="{4E827626-3311-4667-AF44-C6BB24AE1521}"/>
    <cellStyle name="Normal 7 5 6" xfId="1470" xr:uid="{5D2DA2F2-C214-4237-A4F9-63E34453DF3E}"/>
    <cellStyle name="Normal 7 5 7" xfId="1471" xr:uid="{423DE5F6-EF04-4F7B-BD35-F206BAA9512E}"/>
    <cellStyle name="Normal 7 5 8" xfId="1472" xr:uid="{3E84FAF5-BD47-4B93-B241-FD2481348859}"/>
    <cellStyle name="Normal 7 5 9" xfId="22249" xr:uid="{B17C2BAB-B984-49D0-B3FF-9B589B346B8E}"/>
    <cellStyle name="Normal 7 6" xfId="1473" xr:uid="{0C15EAAF-F70A-4B68-BE58-43A066C42B9D}"/>
    <cellStyle name="Normal 7 7" xfId="1474" xr:uid="{91CC351B-4D37-44ED-B839-FA23BD64D085}"/>
    <cellStyle name="Normal 7 8" xfId="1475" xr:uid="{EAB7EF5B-623F-4E84-885A-04B51C1B3BA0}"/>
    <cellStyle name="Normal 7 9" xfId="1476" xr:uid="{AD45DF63-18AF-4F22-9D0C-F4D2CD34B164}"/>
    <cellStyle name="Normal 8" xfId="253" xr:uid="{00000000-0005-0000-0000-0000FF000000}"/>
    <cellStyle name="Normal 8 10" xfId="1477" xr:uid="{9E6FC632-0101-4D4E-A8C7-7122EEE5F05F}"/>
    <cellStyle name="Normal 8 10 2" xfId="5121" xr:uid="{85E055B2-CBE9-4915-98AF-C3BE852CD3DD}"/>
    <cellStyle name="Normal 8 10 3" xfId="5122" xr:uid="{7CCF9B04-C6DB-4B67-AA9A-62F65361116B}"/>
    <cellStyle name="Normal 8 10 3 2" xfId="12430" xr:uid="{0582179D-5C73-46A1-BC0A-FC094B608930}"/>
    <cellStyle name="Normal 8 11" xfId="1478" xr:uid="{D56ACE4F-4392-42C5-BDB1-A1811C4A4F6E}"/>
    <cellStyle name="Normal 8 11 2" xfId="5124" xr:uid="{10E67F36-BF69-456F-B5FE-0E9154BF7B0E}"/>
    <cellStyle name="Normal 8 11 3" xfId="5125" xr:uid="{8F9D9306-13BD-4D9D-825C-D7C56F3ACACD}"/>
    <cellStyle name="Normal 8 11 3 2" xfId="7685" xr:uid="{B58CCA35-D4C1-4006-9D79-84301A6696AA}"/>
    <cellStyle name="Normal 8 11 3 2 2" xfId="12433" xr:uid="{B8CE42B5-0034-41A0-AB6C-E9D75E8F49BF}"/>
    <cellStyle name="Normal 8 11 3 2 2 2" xfId="12434" xr:uid="{9F885158-8D86-475C-879B-2666BF371794}"/>
    <cellStyle name="Normal 8 11 3 2 3" xfId="12435" xr:uid="{3ADFF066-661B-4806-BE54-5F674A9C520E}"/>
    <cellStyle name="Normal 8 11 3 2 4" xfId="12432" xr:uid="{868FE084-D1CD-46DF-A6CC-B6256DE25B21}"/>
    <cellStyle name="Normal 8 11 3 3" xfId="12436" xr:uid="{18657B7E-B236-44AB-92C3-BE766351CE20}"/>
    <cellStyle name="Normal 8 11 3 3 2" xfId="12437" xr:uid="{C273BA8D-73D6-4F71-BA14-6D1856ADF865}"/>
    <cellStyle name="Normal 8 11 3 3 2 2" xfId="12438" xr:uid="{FD386604-E735-4FBF-A0F1-306C97717D6F}"/>
    <cellStyle name="Normal 8 11 3 3 3" xfId="12439" xr:uid="{05B6193C-8B7D-4FCB-B37E-73C6F3161A0F}"/>
    <cellStyle name="Normal 8 11 3 4" xfId="12440" xr:uid="{19CC1F60-2E21-44A4-A606-E00DBB7F6CD5}"/>
    <cellStyle name="Normal 8 11 3 4 2" xfId="12441" xr:uid="{BD85C2D4-B029-4E2D-A85C-126D03795DEB}"/>
    <cellStyle name="Normal 8 11 3 5" xfId="12442" xr:uid="{69936BC3-D5CD-46D8-BF4B-6B0D02E2E86B}"/>
    <cellStyle name="Normal 8 11 3 6" xfId="12431" xr:uid="{C46AAFD4-ED8F-4700-A92D-C8387C2AED9D}"/>
    <cellStyle name="Normal 8 11 4" xfId="5126" xr:uid="{55580B6F-5B7E-4591-88BB-96CFDD335B09}"/>
    <cellStyle name="Normal 8 11 4 2" xfId="7686" xr:uid="{EBE4D5E8-132A-4A91-AB4E-63CB5CEC6036}"/>
    <cellStyle name="Normal 8 11 4 2 2" xfId="12445" xr:uid="{8C2973EE-5325-4527-9F50-254C808EB7E3}"/>
    <cellStyle name="Normal 8 11 4 2 2 2" xfId="12446" xr:uid="{81C54097-4312-49C1-807C-49B80D9AFAF9}"/>
    <cellStyle name="Normal 8 11 4 2 3" xfId="12447" xr:uid="{488687EB-7610-436A-AFB6-38CBFE9A1B0E}"/>
    <cellStyle name="Normal 8 11 4 2 4" xfId="12444" xr:uid="{892A1072-3D1A-4E2E-9580-6444CD41D127}"/>
    <cellStyle name="Normal 8 11 4 3" xfId="12448" xr:uid="{14CDD6E6-264B-4DCB-AF6C-DCC7EC8EBB36}"/>
    <cellStyle name="Normal 8 11 4 3 2" xfId="12449" xr:uid="{B4CE820C-F70D-485C-A1BF-160D8D7F207C}"/>
    <cellStyle name="Normal 8 11 4 4" xfId="12450" xr:uid="{38AED54C-5770-48F9-8A73-9678235F3EED}"/>
    <cellStyle name="Normal 8 11 4 5" xfId="12443" xr:uid="{5A2C9AF6-AA9C-4313-B393-A92B9B7FFD23}"/>
    <cellStyle name="Normal 8 11 5" xfId="12451" xr:uid="{2A659DCE-F334-4512-926D-10FD3134190A}"/>
    <cellStyle name="Normal 8 11 5 2" xfId="12452" xr:uid="{4265DBD8-45C3-470C-83ED-C6CE462343E2}"/>
    <cellStyle name="Normal 8 12" xfId="1479" xr:uid="{1B3602C3-E4BA-4647-8501-2E2CAD435C2E}"/>
    <cellStyle name="Normal 8 13" xfId="5128" xr:uid="{DF327389-CA3C-4C88-818F-7E04CF2DBA4E}"/>
    <cellStyle name="Normal 8 14" xfId="6881" xr:uid="{C5E99AFC-F79E-4054-9CBE-AA534800948C}"/>
    <cellStyle name="Normal 8 2" xfId="254" xr:uid="{00000000-0005-0000-0000-000000010000}"/>
    <cellStyle name="Normal 8 2 2" xfId="1480" xr:uid="{D8D7FC22-3093-4AC3-BA65-94A5712574D4}"/>
    <cellStyle name="Normal 8 2 2 2" xfId="6882" xr:uid="{C2D3ABDC-5619-4332-ACE9-0763FCAAA591}"/>
    <cellStyle name="Normal 8 2 3" xfId="1481" xr:uid="{7F2CA065-11F0-424C-AB60-EEECC58773BB}"/>
    <cellStyle name="Normal 8 2 4" xfId="1482" xr:uid="{1B9BFA4B-1848-47C9-A6AE-23ADCA3A7FC9}"/>
    <cellStyle name="Normal 8 2 5" xfId="1483" xr:uid="{87E936A6-3A84-44A7-A73A-A822DDF6598F}"/>
    <cellStyle name="Normal 8 2 6" xfId="1484" xr:uid="{B1DF66F3-416A-4185-8F66-5316DFE3819E}"/>
    <cellStyle name="Normal 8 2 7" xfId="1485" xr:uid="{997465F1-7FCD-4141-A65C-471D5C69D0C9}"/>
    <cellStyle name="Normal 8 2 8" xfId="1486" xr:uid="{B3564746-FD4A-4196-9151-36B0BAB7E3F8}"/>
    <cellStyle name="Normal 8 2 9" xfId="5132" xr:uid="{063E95E3-6EA8-4976-972D-FE593D86C834}"/>
    <cellStyle name="Normal 8 3" xfId="1487" xr:uid="{11C18781-8830-49DE-83B4-80C01BECBF39}"/>
    <cellStyle name="Normal 8 3 2" xfId="1488" xr:uid="{A2A9EF5E-4C4B-4019-AF0E-401058BDEEEF}"/>
    <cellStyle name="Normal 8 3 3" xfId="1489" xr:uid="{214765A2-62AB-4188-8E11-DB3CCD59E00D}"/>
    <cellStyle name="Normal 8 3 4" xfId="1490" xr:uid="{44706728-3BD4-4A73-8C13-B78A83C03DB2}"/>
    <cellStyle name="Normal 8 3 5" xfId="1491" xr:uid="{416D1F5D-9E89-4596-A95E-F704BD43830A}"/>
    <cellStyle name="Normal 8 3 6" xfId="1492" xr:uid="{ADF0FDFF-14BA-4E90-B17C-115306B7B564}"/>
    <cellStyle name="Normal 8 3 7" xfId="1493" xr:uid="{63E61448-0E96-4DA3-8123-01A8587507B9}"/>
    <cellStyle name="Normal 8 3 8" xfId="1494" xr:uid="{F90B1FD7-D9CA-44BC-8BFE-BDEFC88F43AB}"/>
    <cellStyle name="Normal 8 4" xfId="1495" xr:uid="{47C20684-7D6D-44E7-BF7E-F18E9C2F8EF5}"/>
    <cellStyle name="Normal 8 4 2" xfId="1496" xr:uid="{A8DC2BE0-F0F3-4542-8516-FE59BCC64544}"/>
    <cellStyle name="Normal 8 4 3" xfId="1497" xr:uid="{B634DE73-D73B-4946-BA2D-19E51C0345C0}"/>
    <cellStyle name="Normal 8 4 4" xfId="1498" xr:uid="{BA3F048B-3681-4FFD-9578-37881B685B72}"/>
    <cellStyle name="Normal 8 4 5" xfId="1499" xr:uid="{97BCBFAA-03A2-4C44-8F1A-A06044C6E1E4}"/>
    <cellStyle name="Normal 8 4 6" xfId="1500" xr:uid="{74A43ED4-475A-4A10-A936-F5146AC34B41}"/>
    <cellStyle name="Normal 8 4 7" xfId="1501" xr:uid="{94D07198-E7B0-47A4-97A2-7B02151212B0}"/>
    <cellStyle name="Normal 8 4 8" xfId="1502" xr:uid="{3A2D5C4A-D5D5-43D5-9AB5-AF4B1EB3C8B3}"/>
    <cellStyle name="Normal 8 4 9" xfId="6883" xr:uid="{5000D87F-C748-4874-B4A5-BAEA56ED0963}"/>
    <cellStyle name="Normal 8 5" xfId="1503" xr:uid="{06F2EF4F-7475-49CC-A1AA-57FD4A7472FF}"/>
    <cellStyle name="Normal 8 5 2" xfId="1504" xr:uid="{45B7476E-D67E-41E2-8C8C-392617218BAC}"/>
    <cellStyle name="Normal 8 5 3" xfId="1505" xr:uid="{39A76D1A-6984-4C7D-9C14-2C8A596A8BCB}"/>
    <cellStyle name="Normal 8 5 4" xfId="1506" xr:uid="{F7A8F063-C951-4AED-B223-AA6B1269D1BD}"/>
    <cellStyle name="Normal 8 5 5" xfId="1507" xr:uid="{24AB7652-F355-4C49-ABE2-A3A57E32A819}"/>
    <cellStyle name="Normal 8 5 6" xfId="1508" xr:uid="{CD17DF44-571A-43F4-B877-9F2397A9564E}"/>
    <cellStyle name="Normal 8 5 7" xfId="1509" xr:uid="{7E297BF1-B39E-43C7-9CEA-82FC92F4A782}"/>
    <cellStyle name="Normal 8 5 8" xfId="1510" xr:uid="{49AD0415-9CCD-4314-9C1D-9EA71B82F7AC}"/>
    <cellStyle name="Normal 8 6" xfId="1511" xr:uid="{CDF21AEC-C062-42D9-BDE9-FF55FD6F22CE}"/>
    <cellStyle name="Normal 8 7" xfId="1512" xr:uid="{C0470DCF-B4B2-438F-8483-FF84E948DDC7}"/>
    <cellStyle name="Normal 8 8" xfId="1513" xr:uid="{4E7E4FEE-8974-45C9-90FC-D1D6EF54F779}"/>
    <cellStyle name="Normal 8 9" xfId="1514" xr:uid="{8603EB47-EB6E-473B-AFA8-D333E74FE61F}"/>
    <cellStyle name="Normal 9" xfId="255" xr:uid="{00000000-0005-0000-0000-000001010000}"/>
    <cellStyle name="Normal 9 10" xfId="5140" xr:uid="{B20DD2F1-3C48-49AF-90F6-6017A5F71DE9}"/>
    <cellStyle name="Normal 9 10 2" xfId="5141" xr:uid="{DD2CD527-C23B-4BA4-8573-BEDA9671C600}"/>
    <cellStyle name="Normal 9 10 2 2" xfId="7688" xr:uid="{8D8C8928-38BC-437E-A081-928E273542C4}"/>
    <cellStyle name="Normal 9 10 2 2 2" xfId="12456" xr:uid="{DE009B03-873A-4E86-845B-C4BB91685CCD}"/>
    <cellStyle name="Normal 9 10 2 2 2 2" xfId="12457" xr:uid="{3FCA6E4B-5F30-4C70-9A93-3D6DF6C53636}"/>
    <cellStyle name="Normal 9 10 2 2 3" xfId="12458" xr:uid="{D6FBD42A-F889-4994-8E72-5F939DEDA32B}"/>
    <cellStyle name="Normal 9 10 2 2 4" xfId="12455" xr:uid="{14B5BC72-9F0B-4D56-8214-DE6FC811B01F}"/>
    <cellStyle name="Normal 9 10 2 3" xfId="12459" xr:uid="{8339E43E-BB69-4023-A582-5C6226E8998E}"/>
    <cellStyle name="Normal 9 10 2 3 2" xfId="12460" xr:uid="{7DC6C1EA-E0F6-4027-8987-E365DB58645F}"/>
    <cellStyle name="Normal 9 10 2 3 2 2" xfId="12461" xr:uid="{BD423632-222C-4130-AD6E-0E3693D808AD}"/>
    <cellStyle name="Normal 9 10 2 3 3" xfId="12462" xr:uid="{2D740972-D1F9-4012-AC6D-327CC66CEAB2}"/>
    <cellStyle name="Normal 9 10 2 4" xfId="12463" xr:uid="{F77A998C-1BC7-4DBB-B4E3-D9F7E8A20CE3}"/>
    <cellStyle name="Normal 9 10 2 4 2" xfId="12464" xr:uid="{3DC9CE34-8CAD-4890-8016-7947C6567B36}"/>
    <cellStyle name="Normal 9 10 2 5" xfId="12465" xr:uid="{5667DDB3-191A-40A0-B99E-3C58C19E5436}"/>
    <cellStyle name="Normal 9 10 2 6" xfId="12454" xr:uid="{F5ECB6D9-76F2-45A9-B763-8FC73C95786D}"/>
    <cellStyle name="Normal 9 10 3" xfId="7687" xr:uid="{8EEC6BD4-80CA-407D-8948-A281D5404BF3}"/>
    <cellStyle name="Normal 9 10 3 2" xfId="12467" xr:uid="{F6AE255A-8590-48C7-A41B-B97681F55FE0}"/>
    <cellStyle name="Normal 9 10 3 2 2" xfId="12468" xr:uid="{94831902-5508-4158-877A-58D71A3F4067}"/>
    <cellStyle name="Normal 9 10 3 3" xfId="12469" xr:uid="{518B4317-D7B7-4519-86E7-BCFB055BC6B6}"/>
    <cellStyle name="Normal 9 10 3 4" xfId="12466" xr:uid="{7AA5309C-EC88-4011-B1E3-45357243F36C}"/>
    <cellStyle name="Normal 9 10 4" xfId="12470" xr:uid="{F8E565B0-6A08-4921-9F30-DC155363CFA3}"/>
    <cellStyle name="Normal 9 10 4 2" xfId="12471" xr:uid="{CC2A37C0-3DCC-4CA5-AD0C-0718F88EE4E7}"/>
    <cellStyle name="Normal 9 10 4 2 2" xfId="12472" xr:uid="{70B51552-6B66-49F8-B436-DEF1752FC20B}"/>
    <cellStyle name="Normal 9 10 4 3" xfId="12473" xr:uid="{A4E25074-5BDA-4B29-BF34-E88D07DD9E93}"/>
    <cellStyle name="Normal 9 10 5" xfId="12474" xr:uid="{7B33A1B8-A674-4261-B2D1-FFA06BB9B633}"/>
    <cellStyle name="Normal 9 10 5 2" xfId="12475" xr:uid="{B40F9268-5429-464D-AF90-53F5EB8BF4E1}"/>
    <cellStyle name="Normal 9 10 6" xfId="12476" xr:uid="{BED316C9-5D8D-4806-B732-970ABA052153}"/>
    <cellStyle name="Normal 9 10 7" xfId="12453" xr:uid="{A70A357A-8C4A-4754-9E77-276CF2BDCB66}"/>
    <cellStyle name="Normal 9 11" xfId="5142" xr:uid="{8FDEFB5B-5695-445F-B819-54103AC4FB01}"/>
    <cellStyle name="Normal 9 11 2" xfId="5143" xr:uid="{AA0CAFBC-BEAD-4864-8B67-BC123C18E246}"/>
    <cellStyle name="Normal 9 11 2 2" xfId="7690" xr:uid="{B9DF2465-F24A-44C4-BA8A-AD8B85C538AF}"/>
    <cellStyle name="Normal 9 11 2 2 2" xfId="12480" xr:uid="{12F171B4-9377-451C-9DCD-A0BDA5617038}"/>
    <cellStyle name="Normal 9 11 2 2 2 2" xfId="12481" xr:uid="{E7442278-AA0D-484D-AEB9-9A6AD322E24E}"/>
    <cellStyle name="Normal 9 11 2 2 3" xfId="12482" xr:uid="{95473C36-A347-4807-B392-9699127BF078}"/>
    <cellStyle name="Normal 9 11 2 2 4" xfId="12479" xr:uid="{99265D8A-EC42-4D68-A7D6-FAE559392A7A}"/>
    <cellStyle name="Normal 9 11 2 3" xfId="12483" xr:uid="{CA9984EC-DD85-4033-8D04-3F47A3C21554}"/>
    <cellStyle name="Normal 9 11 2 3 2" xfId="12484" xr:uid="{CDF847E6-9CE3-4849-A743-F5218144D502}"/>
    <cellStyle name="Normal 9 11 2 3 2 2" xfId="12485" xr:uid="{23E5E415-30A1-46E5-8701-D9EB3849FAE6}"/>
    <cellStyle name="Normal 9 11 2 3 3" xfId="12486" xr:uid="{D2517CAD-C620-4D21-B028-120B5A5074E3}"/>
    <cellStyle name="Normal 9 11 2 4" xfId="12487" xr:uid="{A18AF0C8-398D-4A5C-905D-6FFDC708F4E3}"/>
    <cellStyle name="Normal 9 11 2 4 2" xfId="12488" xr:uid="{8186092E-E8F9-4B14-AFA4-5219A1916D1E}"/>
    <cellStyle name="Normal 9 11 2 5" xfId="12489" xr:uid="{5B2933AB-324B-4CB0-A2E9-B85E9349E700}"/>
    <cellStyle name="Normal 9 11 2 6" xfId="12478" xr:uid="{6EBFF2D3-07B3-48AD-8492-00F968FE591B}"/>
    <cellStyle name="Normal 9 11 3" xfId="7689" xr:uid="{C8183DD8-7309-418F-BB24-AA5584C4928A}"/>
    <cellStyle name="Normal 9 11 3 2" xfId="12491" xr:uid="{C6E22FA7-0E58-4357-B40A-E036D50DA4C4}"/>
    <cellStyle name="Normal 9 11 3 2 2" xfId="12492" xr:uid="{7B861DD5-8FB6-44E2-B4DF-90B3D048DE07}"/>
    <cellStyle name="Normal 9 11 3 3" xfId="12493" xr:uid="{7BBF1E33-46A8-4D2D-821D-0AEB94FE6BE9}"/>
    <cellStyle name="Normal 9 11 3 4" xfId="12490" xr:uid="{4188A284-40C4-4BDD-AABC-234E7D9E51AB}"/>
    <cellStyle name="Normal 9 11 4" xfId="12494" xr:uid="{042CD4E4-73FB-4828-B116-9B1F15EB69FC}"/>
    <cellStyle name="Normal 9 11 4 2" xfId="12495" xr:uid="{2E07FE93-BD76-46B5-A4DD-3C376D7A7015}"/>
    <cellStyle name="Normal 9 11 4 2 2" xfId="12496" xr:uid="{10D62E05-9BF4-4B26-BD9A-B14DAF559617}"/>
    <cellStyle name="Normal 9 11 4 3" xfId="12497" xr:uid="{10912F3E-BE42-45A1-B7E7-2C89A7BB9E0D}"/>
    <cellStyle name="Normal 9 11 5" xfId="12498" xr:uid="{0856D79F-4B3C-43FF-806D-B6B03EB8CA1D}"/>
    <cellStyle name="Normal 9 11 5 2" xfId="12499" xr:uid="{6B945643-D1B8-4688-B981-07F0BF7B0B54}"/>
    <cellStyle name="Normal 9 11 6" xfId="12500" xr:uid="{1C61CBCD-A4BC-4CF3-A7F1-58721AB0FD50}"/>
    <cellStyle name="Normal 9 11 7" xfId="12477" xr:uid="{ACE72E18-0EE3-4AA7-B545-8329311DAAE5}"/>
    <cellStyle name="Normal 9 12" xfId="5144" xr:uid="{1DFA1462-27B3-41D9-87D3-651C95CA6FB0}"/>
    <cellStyle name="Normal 9 12 2" xfId="7691" xr:uid="{7AA530FC-BBFE-45DD-8E5A-B173673E2B4D}"/>
    <cellStyle name="Normal 9 12 2 2" xfId="12503" xr:uid="{57F6A2F9-0E5F-4F9D-9D91-E41871DC1185}"/>
    <cellStyle name="Normal 9 12 2 2 2" xfId="12504" xr:uid="{257C1E73-ABE0-463C-867E-255D04D71E35}"/>
    <cellStyle name="Normal 9 12 2 3" xfId="12505" xr:uid="{04B2544F-A152-4180-BE2C-BD2BC7AF9327}"/>
    <cellStyle name="Normal 9 12 2 4" xfId="12502" xr:uid="{3F641429-933F-451E-9FAF-5292D4D2F3B0}"/>
    <cellStyle name="Normal 9 12 3" xfId="12506" xr:uid="{4A23F8AC-1313-4376-B185-F16144087F1F}"/>
    <cellStyle name="Normal 9 12 3 2" xfId="12507" xr:uid="{DE71184B-7FCE-493D-9A22-6F4C0D257C04}"/>
    <cellStyle name="Normal 9 12 3 2 2" xfId="12508" xr:uid="{92415F0E-8B8C-49AC-BAE3-8C3A4B8C0086}"/>
    <cellStyle name="Normal 9 12 3 3" xfId="12509" xr:uid="{ECC74F2C-7576-43B4-AD6F-0F290ED0B579}"/>
    <cellStyle name="Normal 9 12 4" xfId="12510" xr:uid="{38364BCA-EC0E-41C0-B30C-756424CDF838}"/>
    <cellStyle name="Normal 9 12 4 2" xfId="12511" xr:uid="{46262717-1E67-40A5-89F9-A201F0BAAEAA}"/>
    <cellStyle name="Normal 9 12 5" xfId="12512" xr:uid="{105FEC6A-2226-4081-ABB6-104CF5244EFB}"/>
    <cellStyle name="Normal 9 12 6" xfId="12501" xr:uid="{3AB6AF34-2F0E-46F3-A94E-4022D37B8938}"/>
    <cellStyle name="Normal 9 13" xfId="5145" xr:uid="{54C11C8F-D8E2-4E7B-BA08-A348223A1A2C}"/>
    <cellStyle name="Normal 9 13 2" xfId="7692" xr:uid="{B6F1DEDE-2861-4176-8966-170237EB061B}"/>
    <cellStyle name="Normal 9 13 2 2" xfId="12515" xr:uid="{D19DAB06-4866-41C2-8F80-5769FAACC7A1}"/>
    <cellStyle name="Normal 9 13 2 2 2" xfId="12516" xr:uid="{3B325E10-7C28-4C7F-8FFA-9952DE3E76B7}"/>
    <cellStyle name="Normal 9 13 2 3" xfId="12517" xr:uid="{848A8935-7A26-4720-A9F3-D38062395212}"/>
    <cellStyle name="Normal 9 13 2 4" xfId="12514" xr:uid="{64C25C1D-4437-4A9A-B76D-0C78BA787379}"/>
    <cellStyle name="Normal 9 13 3" xfId="12518" xr:uid="{D28EB96B-4306-41BD-9D8B-48FA7BBE281C}"/>
    <cellStyle name="Normal 9 13 3 2" xfId="12519" xr:uid="{C5F2D760-E89A-4161-A1B3-612BF82DBADA}"/>
    <cellStyle name="Normal 9 13 4" xfId="12520" xr:uid="{F3EFCE35-B0A6-423A-A39B-7A4383C7C165}"/>
    <cellStyle name="Normal 9 13 5" xfId="12513" xr:uid="{11C474BB-FF22-4EC4-BFD5-E116E9CBCF2B}"/>
    <cellStyle name="Normal 9 14" xfId="6884" xr:uid="{62453C0D-EA59-4422-B611-9545C942B772}"/>
    <cellStyle name="Normal 9 14 2" xfId="12522" xr:uid="{D6D37F8B-91D1-4C4E-B857-427168A16599}"/>
    <cellStyle name="Normal 9 14 3" xfId="12521" xr:uid="{87B3B167-ABBD-48A0-B277-676059D2B7BA}"/>
    <cellStyle name="Normal 9 15" xfId="1515" xr:uid="{8A38566D-7272-49C5-83F5-6D1A8CA06699}"/>
    <cellStyle name="Normal 9 2" xfId="1516" xr:uid="{62D33BEF-CD8E-429B-9D63-939C625BB470}"/>
    <cellStyle name="Normal 9 2 2" xfId="5146" xr:uid="{726C0203-1D76-4B25-B70A-CFAE20360C1A}"/>
    <cellStyle name="Normal 9 2 2 2" xfId="5147" xr:uid="{6D12EB89-4FAF-4783-B518-AF0D4B48EECA}"/>
    <cellStyle name="Normal 9 2 2 3" xfId="5148" xr:uid="{4C5746FD-82A1-4253-AE89-86220A6ABC17}"/>
    <cellStyle name="Normal 9 2 2 3 2" xfId="7694" xr:uid="{A690F590-9F41-46EB-8C3B-774977A9C027}"/>
    <cellStyle name="Normal 9 2 2 3 2 2" xfId="12525" xr:uid="{76AE9E16-BF89-4AD2-B5E8-C3E955A5891B}"/>
    <cellStyle name="Normal 9 2 2 3 2 2 2" xfId="12526" xr:uid="{72F1B356-BCD0-44C5-BDF3-238E7C54EA08}"/>
    <cellStyle name="Normal 9 2 2 3 2 3" xfId="12527" xr:uid="{DA1C9C7A-5F94-4742-9763-6BC3FD466AAA}"/>
    <cellStyle name="Normal 9 2 2 3 2 4" xfId="12524" xr:uid="{82869D58-7535-41B1-A5E2-033E644257D9}"/>
    <cellStyle name="Normal 9 2 2 3 3" xfId="12528" xr:uid="{98C61B70-9DDE-4861-87F7-57F0666C245F}"/>
    <cellStyle name="Normal 9 2 2 3 3 2" xfId="12529" xr:uid="{C93A99FB-4457-46F7-AC76-86C2F4A1EC99}"/>
    <cellStyle name="Normal 9 2 2 3 3 2 2" xfId="12530" xr:uid="{293BCBED-3F82-4966-9AAB-BADF1FC7C7D7}"/>
    <cellStyle name="Normal 9 2 2 3 3 3" xfId="12531" xr:uid="{7968893F-1E75-42CE-865D-91CE40B7F39E}"/>
    <cellStyle name="Normal 9 2 2 3 4" xfId="12532" xr:uid="{FAFCBA77-BA91-4739-BB7F-342C45BD42BE}"/>
    <cellStyle name="Normal 9 2 2 3 4 2" xfId="12533" xr:uid="{22973F66-D735-45E5-B5FD-855FD58BB736}"/>
    <cellStyle name="Normal 9 2 2 3 5" xfId="12534" xr:uid="{29F61EC8-BBB5-4B8D-869B-3A0A3F568A10}"/>
    <cellStyle name="Normal 9 2 2 3 6" xfId="12523" xr:uid="{99DF4D38-1940-44AE-B15F-830001AF5AFC}"/>
    <cellStyle name="Normal 9 2 2 4" xfId="7693" xr:uid="{0DEFF7E9-7A98-42FA-95CF-71E6B76E21A4}"/>
    <cellStyle name="Normal 9 2 2 4 2" xfId="12536" xr:uid="{26B672E0-77E7-44E0-9145-33140DB50B43}"/>
    <cellStyle name="Normal 9 2 2 4 2 2" xfId="12537" xr:uid="{DCDFF5EA-72C4-458E-8B1C-864CCCC2C87F}"/>
    <cellStyle name="Normal 9 2 2 4 3" xfId="12538" xr:uid="{58FE2EE0-4ABE-471A-8941-FF6B63AD561E}"/>
    <cellStyle name="Normal 9 2 2 4 4" xfId="12535" xr:uid="{72393941-7515-4EF0-B047-96985E47329F}"/>
    <cellStyle name="Normal 9 2 2 5" xfId="12539" xr:uid="{CAC3C53D-86FF-44AB-8FDB-FC7EC8D885BA}"/>
    <cellStyle name="Normal 9 2 2 5 2" xfId="12540" xr:uid="{61CB0446-587B-403E-89D3-812AA52AFBE6}"/>
    <cellStyle name="Normal 9 2 2 5 2 2" xfId="12541" xr:uid="{AB4DBFCA-5A2A-49A8-B146-5D397567C0DA}"/>
    <cellStyle name="Normal 9 2 2 5 3" xfId="12542" xr:uid="{686E5D15-27A7-4DD3-91D3-E33DC574D2BC}"/>
    <cellStyle name="Normal 9 2 2 6" xfId="12543" xr:uid="{01C2D80B-FAF0-41A4-8F51-B23CE59B093E}"/>
    <cellStyle name="Normal 9 2 2 6 2" xfId="12544" xr:uid="{117377D5-3807-4762-B087-3E4B83D5B81B}"/>
    <cellStyle name="Normal 9 2 2 7" xfId="12545" xr:uid="{48100BCA-AEE1-4E8F-B6B5-C0400466E8C2}"/>
    <cellStyle name="Normal 9 2 3" xfId="5149" xr:uid="{1FE3E7D1-2D6A-4840-A56E-E101F12303E2}"/>
    <cellStyle name="Normal 9 2 3 2" xfId="5150" xr:uid="{70DEA9EE-C580-4AE9-83A3-265F0BFEAF44}"/>
    <cellStyle name="Normal 9 2 3 2 2" xfId="7696" xr:uid="{3553A574-F4F3-464C-BE1E-893D9D9DBFC9}"/>
    <cellStyle name="Normal 9 2 3 2 2 2" xfId="12549" xr:uid="{A6B50EAA-B52E-459E-9646-C74D931E2BE3}"/>
    <cellStyle name="Normal 9 2 3 2 2 2 2" xfId="12550" xr:uid="{5FD8BA6D-8352-45E6-839F-E6BAECD0EA40}"/>
    <cellStyle name="Normal 9 2 3 2 2 3" xfId="12551" xr:uid="{1FF43028-8B6B-4C49-AB34-E834824604BE}"/>
    <cellStyle name="Normal 9 2 3 2 2 4" xfId="12548" xr:uid="{F767C16A-6F1E-44D3-AF3F-DE234EAD2500}"/>
    <cellStyle name="Normal 9 2 3 2 3" xfId="12552" xr:uid="{10FF8DB7-67E7-492A-B6DC-86EFE1842E83}"/>
    <cellStyle name="Normal 9 2 3 2 3 2" xfId="12553" xr:uid="{F2713F65-F9B1-46EB-991F-F0D708DA5613}"/>
    <cellStyle name="Normal 9 2 3 2 3 2 2" xfId="12554" xr:uid="{BAE6759A-A67F-416B-8A07-987E15558FE9}"/>
    <cellStyle name="Normal 9 2 3 2 3 3" xfId="12555" xr:uid="{7DAF9F16-AA5B-4896-A5A1-68A21AA4E7D0}"/>
    <cellStyle name="Normal 9 2 3 2 4" xfId="12556" xr:uid="{C237FC9B-D098-4C67-936D-335CF68B437A}"/>
    <cellStyle name="Normal 9 2 3 2 4 2" xfId="12557" xr:uid="{0D532978-E4AB-41DA-A9A2-614FCF8FADE8}"/>
    <cellStyle name="Normal 9 2 3 2 5" xfId="12558" xr:uid="{C0947608-A289-40F9-B8B2-DAE9EF499577}"/>
    <cellStyle name="Normal 9 2 3 2 6" xfId="12547" xr:uid="{89C2203A-38F5-4A19-A235-FB95301D5015}"/>
    <cellStyle name="Normal 9 2 3 3" xfId="7695" xr:uid="{736B9F4B-A95C-4F22-83AF-3871B805C548}"/>
    <cellStyle name="Normal 9 2 3 3 2" xfId="12560" xr:uid="{6E43686C-817E-4105-AD47-E11C0D40C81A}"/>
    <cellStyle name="Normal 9 2 3 3 2 2" xfId="12561" xr:uid="{5F074298-A806-402F-87F3-FBBADF2563B6}"/>
    <cellStyle name="Normal 9 2 3 3 3" xfId="12562" xr:uid="{FEDD82E6-B2B7-4707-AEA8-25315C6F2A5F}"/>
    <cellStyle name="Normal 9 2 3 3 4" xfId="12559" xr:uid="{7EAFD853-4307-4DB0-9A5F-AFEBED4BE548}"/>
    <cellStyle name="Normal 9 2 3 4" xfId="12563" xr:uid="{B85D21A4-977C-4507-A7CB-BB2524593BD2}"/>
    <cellStyle name="Normal 9 2 3 4 2" xfId="12564" xr:uid="{CB1A90B9-2FFE-4DDC-B91D-C26F60FECFD6}"/>
    <cellStyle name="Normal 9 2 3 4 2 2" xfId="12565" xr:uid="{E9B484E7-AE54-45B4-A8D5-DC58B31F6BAC}"/>
    <cellStyle name="Normal 9 2 3 4 3" xfId="12566" xr:uid="{4D605EE2-701D-4957-99AD-48066AA15185}"/>
    <cellStyle name="Normal 9 2 3 5" xfId="12567" xr:uid="{14BBBDAF-FE22-42E5-ABE4-F7C453ED41AD}"/>
    <cellStyle name="Normal 9 2 3 5 2" xfId="12568" xr:uid="{682CD14B-94FE-4162-AD68-78C33142513E}"/>
    <cellStyle name="Normal 9 2 3 6" xfId="12569" xr:uid="{B43DF598-EEA9-41CA-BF11-602C96A6A9A5}"/>
    <cellStyle name="Normal 9 2 3 7" xfId="12546" xr:uid="{6D88F359-9814-4DC0-816E-8CA647F6F08F}"/>
    <cellStyle name="Normal 9 2 4" xfId="5151" xr:uid="{F9AB3922-88B1-42F8-A993-7AE3AFFBC857}"/>
    <cellStyle name="Normal 9 2 4 2" xfId="5152" xr:uid="{F952FC79-8CAB-4696-A926-AACD424DD216}"/>
    <cellStyle name="Normal 9 2 4 2 2" xfId="7698" xr:uid="{B8F4098E-40E5-4F3C-A241-7A4F63111F80}"/>
    <cellStyle name="Normal 9 2 4 2 2 2" xfId="12573" xr:uid="{48C1FEB9-EF50-4E22-B53E-8F66F28A3CCD}"/>
    <cellStyle name="Normal 9 2 4 2 2 2 2" xfId="12574" xr:uid="{9321D587-E085-496D-A70A-C3685D115A29}"/>
    <cellStyle name="Normal 9 2 4 2 2 3" xfId="12575" xr:uid="{751F39F2-B1B4-4479-973C-1C8B8BE5503D}"/>
    <cellStyle name="Normal 9 2 4 2 2 4" xfId="12572" xr:uid="{4E457815-095B-47FF-B778-1962069DDA0D}"/>
    <cellStyle name="Normal 9 2 4 2 3" xfId="12576" xr:uid="{2F1F58DD-86F8-4B19-9D8D-72269EA2B117}"/>
    <cellStyle name="Normal 9 2 4 2 3 2" xfId="12577" xr:uid="{B15FF1E4-6373-4464-8D8B-59F62D0768A4}"/>
    <cellStyle name="Normal 9 2 4 2 3 2 2" xfId="12578" xr:uid="{87BB2747-1484-4B62-9E5F-4C451430C4B2}"/>
    <cellStyle name="Normal 9 2 4 2 3 3" xfId="12579" xr:uid="{33873C39-CE60-4810-99BC-F4A0114AFEEA}"/>
    <cellStyle name="Normal 9 2 4 2 4" xfId="12580" xr:uid="{3B264BCC-F14E-4D4E-83DA-22824FFA3466}"/>
    <cellStyle name="Normal 9 2 4 2 4 2" xfId="12581" xr:uid="{D5B6CBCE-01A5-41D8-93BB-F11B20AC2DFD}"/>
    <cellStyle name="Normal 9 2 4 2 5" xfId="12582" xr:uid="{9F383068-62FF-4209-B00E-D0FC60480FF1}"/>
    <cellStyle name="Normal 9 2 4 2 6" xfId="12571" xr:uid="{9D6796B3-7501-466C-9BA0-3769418950BD}"/>
    <cellStyle name="Normal 9 2 4 3" xfId="7697" xr:uid="{78510B69-9E34-4F19-AAF6-739ADAA80CE0}"/>
    <cellStyle name="Normal 9 2 4 3 2" xfId="12584" xr:uid="{FB830B90-89EA-4DD0-AB44-8324985BCEE8}"/>
    <cellStyle name="Normal 9 2 4 3 2 2" xfId="12585" xr:uid="{3ED9D08A-82BF-44F4-B36D-770EB505BEC1}"/>
    <cellStyle name="Normal 9 2 4 3 3" xfId="12586" xr:uid="{CF09FF97-975A-476F-8526-61FE1559EE32}"/>
    <cellStyle name="Normal 9 2 4 3 4" xfId="12583" xr:uid="{48923735-4A2B-4899-B457-00863B92ED25}"/>
    <cellStyle name="Normal 9 2 4 4" xfId="12587" xr:uid="{961515DD-373D-46F1-8C2E-039A5DC8E0FC}"/>
    <cellStyle name="Normal 9 2 4 4 2" xfId="12588" xr:uid="{FA706E3C-EC56-442F-AB4F-876A037A4428}"/>
    <cellStyle name="Normal 9 2 4 4 2 2" xfId="12589" xr:uid="{15C5E103-EFEC-4E12-BE1E-75C05D8A0993}"/>
    <cellStyle name="Normal 9 2 4 4 3" xfId="12590" xr:uid="{021C8F3E-916F-4222-A3BA-64931B0C3D94}"/>
    <cellStyle name="Normal 9 2 4 5" xfId="12591" xr:uid="{B6821E44-9161-44D7-BC62-3114EC7C81BC}"/>
    <cellStyle name="Normal 9 2 4 5 2" xfId="12592" xr:uid="{1AA58905-5F17-48A8-AA7A-DADD3EB381A4}"/>
    <cellStyle name="Normal 9 2 4 6" xfId="12593" xr:uid="{91B6473A-3A5B-4AC3-8514-59309DFB6145}"/>
    <cellStyle name="Normal 9 2 4 7" xfId="12570" xr:uid="{238F01EA-DF3A-46A8-A570-471FAA7AFB32}"/>
    <cellStyle name="Normal 9 2 5" xfId="5153" xr:uid="{31AD053B-D8BE-4D46-AF78-0241F6BADF5F}"/>
    <cellStyle name="Normal 9 2 5 2" xfId="7699" xr:uid="{D5DE691B-D1B7-4E2B-A68C-5AD729272108}"/>
    <cellStyle name="Normal 9 2 5 2 2" xfId="12596" xr:uid="{6ACA4AE7-0036-47B2-AF19-405BAA32EB21}"/>
    <cellStyle name="Normal 9 2 5 2 2 2" xfId="12597" xr:uid="{8BEEF88E-4588-46C0-B5E2-D128056A178A}"/>
    <cellStyle name="Normal 9 2 5 2 3" xfId="12598" xr:uid="{F3A3624C-0AEA-40A2-9F12-3F49C791A94A}"/>
    <cellStyle name="Normal 9 2 5 2 4" xfId="12595" xr:uid="{CEBCC991-9865-4116-9E84-0CCE867BDBFC}"/>
    <cellStyle name="Normal 9 2 5 3" xfId="12599" xr:uid="{1A452F65-296F-4F27-A944-D89CE1B97513}"/>
    <cellStyle name="Normal 9 2 5 3 2" xfId="12600" xr:uid="{AC85A89A-6315-4561-A95B-B84018418E4C}"/>
    <cellStyle name="Normal 9 2 5 3 2 2" xfId="12601" xr:uid="{64A03CF6-5200-4ABC-908A-7741E5BB6E24}"/>
    <cellStyle name="Normal 9 2 5 3 3" xfId="12602" xr:uid="{A4586FDC-63FF-418D-BBD2-2093905D9796}"/>
    <cellStyle name="Normal 9 2 5 4" xfId="12603" xr:uid="{DAE147FA-F0FA-43EC-805B-E31FFEAF6C3B}"/>
    <cellStyle name="Normal 9 2 5 4 2" xfId="12604" xr:uid="{BE3EDAA7-9B32-4423-8CC8-DED17D68C926}"/>
    <cellStyle name="Normal 9 2 5 5" xfId="12605" xr:uid="{192BD3E1-1034-4C4F-B043-1B68A1F88F80}"/>
    <cellStyle name="Normal 9 2 5 6" xfId="12594" xr:uid="{C0AFCB72-A8BF-40E6-B82E-F110659EE9CA}"/>
    <cellStyle name="Normal 9 2 6" xfId="5154" xr:uid="{2B7D8B3C-9154-4FC2-A417-98F96C6B62D6}"/>
    <cellStyle name="Normal 9 2 6 2" xfId="7700" xr:uid="{82454C7C-01C5-4567-B1E8-5FDCFE03773B}"/>
    <cellStyle name="Normal 9 2 6 2 2" xfId="12608" xr:uid="{93FE71CF-91CA-4547-B31F-532D003ACC07}"/>
    <cellStyle name="Normal 9 2 6 2 2 2" xfId="12609" xr:uid="{C1154A30-9621-4067-9323-64F995E2EFC1}"/>
    <cellStyle name="Normal 9 2 6 2 3" xfId="12610" xr:uid="{E5D01BCB-7657-4C4B-9B6F-7401199AE0AC}"/>
    <cellStyle name="Normal 9 2 6 2 4" xfId="12607" xr:uid="{9AEB20E3-9807-4D5D-B01A-38A67B28FF12}"/>
    <cellStyle name="Normal 9 2 6 3" xfId="12611" xr:uid="{0C7BFCB8-ECB5-4B17-90DC-9ED58FDB3937}"/>
    <cellStyle name="Normal 9 2 6 3 2" xfId="12612" xr:uid="{B73B4593-535A-4783-934F-475644834B7A}"/>
    <cellStyle name="Normal 9 2 6 4" xfId="12613" xr:uid="{D5C821BA-C9CE-4BC4-B2BA-4578325FC127}"/>
    <cellStyle name="Normal 9 2 6 5" xfId="12606" xr:uid="{2E253F31-5C88-4F03-A0ED-E5E0C9B77094}"/>
    <cellStyle name="Normal 9 2 7" xfId="6885" xr:uid="{112D172E-C4ED-40B5-B6E9-CD595E0F366F}"/>
    <cellStyle name="Normal 9 2 7 2" xfId="12615" xr:uid="{112F94B3-A303-4906-8DF3-34D585C6063C}"/>
    <cellStyle name="Normal 9 2 7 3" xfId="12614" xr:uid="{B60948FE-C0DC-439E-8AE2-0C9E7529F178}"/>
    <cellStyle name="Normal 9 3" xfId="1517" xr:uid="{40173E1B-740B-4F3A-9D14-62B03FA19CA1}"/>
    <cellStyle name="Normal 9 3 2" xfId="5155" xr:uid="{E50E5FEA-782A-4172-9B1C-312673D2A6A3}"/>
    <cellStyle name="Normal 9 3 3" xfId="5156" xr:uid="{85165030-33B4-44CB-8677-36A643FD851D}"/>
    <cellStyle name="Normal 9 3 3 2" xfId="7701" xr:uid="{EBEC78C0-9558-424D-B175-0732AF13B749}"/>
    <cellStyle name="Normal 9 3 3 2 2" xfId="12618" xr:uid="{5D0362E1-F00A-4E8B-920D-2574E7703650}"/>
    <cellStyle name="Normal 9 3 3 2 2 2" xfId="12619" xr:uid="{9FD14FA6-BC1C-481C-AEFC-56B86C46EB07}"/>
    <cellStyle name="Normal 9 3 3 2 3" xfId="12620" xr:uid="{A70267C4-4539-4F71-B99B-3C332E5BE9B2}"/>
    <cellStyle name="Normal 9 3 3 2 4" xfId="12617" xr:uid="{E4B58FE7-A7BC-4AAD-AD8B-B926E87326BB}"/>
    <cellStyle name="Normal 9 3 3 3" xfId="12621" xr:uid="{4938A03F-C6F2-4D9F-9734-5A257F664D88}"/>
    <cellStyle name="Normal 9 3 3 3 2" xfId="12622" xr:uid="{2261F336-0D74-49A6-9EE4-407EFBDC1623}"/>
    <cellStyle name="Normal 9 3 3 3 2 2" xfId="12623" xr:uid="{F285E5BC-CCA3-4323-9C83-F8C756D2D248}"/>
    <cellStyle name="Normal 9 3 3 3 3" xfId="12624" xr:uid="{F7F1C0D9-EA29-4690-A100-367DB21935C2}"/>
    <cellStyle name="Normal 9 3 3 4" xfId="12625" xr:uid="{0A52302E-B2B8-488E-9144-1D208FA9B6C0}"/>
    <cellStyle name="Normal 9 3 3 4 2" xfId="12626" xr:uid="{34F54705-300D-4B7F-B6A5-7F41A1F57828}"/>
    <cellStyle name="Normal 9 3 3 5" xfId="12627" xr:uid="{E94F4946-9108-40CD-A030-1ADCDE0CAC67}"/>
    <cellStyle name="Normal 9 3 3 6" xfId="12616" xr:uid="{2D6D3C82-B4E9-413D-B820-22A1278244D0}"/>
    <cellStyle name="Normal 9 3 4" xfId="5157" xr:uid="{61639B68-A37C-4E5D-93E5-A225232240C8}"/>
    <cellStyle name="Normal 9 3 4 2" xfId="7702" xr:uid="{DBBFFADB-3E5D-462C-B715-E63378F87567}"/>
    <cellStyle name="Normal 9 3 4 2 2" xfId="12630" xr:uid="{043B70DA-C431-42FF-A7C8-07F25116DFB4}"/>
    <cellStyle name="Normal 9 3 4 2 2 2" xfId="12631" xr:uid="{04BBDD26-3CDD-4E7B-B111-C7B3DEE8E486}"/>
    <cellStyle name="Normal 9 3 4 2 3" xfId="12632" xr:uid="{B1FE8B38-FB41-4FBF-90F7-D2C6A5234F2E}"/>
    <cellStyle name="Normal 9 3 4 2 4" xfId="12629" xr:uid="{1411F026-F720-441D-AE6D-1D4FE111313A}"/>
    <cellStyle name="Normal 9 3 4 3" xfId="12633" xr:uid="{F4EDFB9A-30D5-4C0F-9AD9-155A03A7B9BE}"/>
    <cellStyle name="Normal 9 3 4 3 2" xfId="12634" xr:uid="{837AD127-6E82-494A-8481-61DB26D88FAE}"/>
    <cellStyle name="Normal 9 3 4 4" xfId="12635" xr:uid="{37BBDA43-D4E4-4A15-8850-C508B10EBE6E}"/>
    <cellStyle name="Normal 9 3 4 5" xfId="12628" xr:uid="{A7D8058D-DC46-4442-BADB-19C883605605}"/>
    <cellStyle name="Normal 9 3 5" xfId="12636" xr:uid="{9B32E6DB-34E7-430E-8B0D-3DF71B1AB738}"/>
    <cellStyle name="Normal 9 3 5 2" xfId="12637" xr:uid="{406AFD65-BDD2-4ACF-9A72-94B6E13CC2ED}"/>
    <cellStyle name="Normal 9 4" xfId="1518" xr:uid="{F6300C63-738B-49E1-801C-B851535CF431}"/>
    <cellStyle name="Normal 9 5" xfId="1519" xr:uid="{F5F817B6-9B4C-45A7-A3FB-8D5CE55EFB93}"/>
    <cellStyle name="Normal 9 6" xfId="1520" xr:uid="{398CF53D-059C-49F3-9BC1-F8CE4D7D7CF0}"/>
    <cellStyle name="Normal 9 7" xfId="1521" xr:uid="{8939C3CD-2ECB-494F-A94A-03B8BF7394B2}"/>
    <cellStyle name="Normal 9 8" xfId="1522" xr:uid="{B81823BE-5F4D-4404-90CD-513BDF5D2BBB}"/>
    <cellStyle name="Normal 9 9" xfId="5159" xr:uid="{F36C57DF-6551-4DE1-B7F9-A6BD8430E724}"/>
    <cellStyle name="Normal 9 9 2" xfId="12638" xr:uid="{D00CD272-6403-4C62-8D55-43E6D213461C}"/>
    <cellStyle name="Normal GHG Numbers (0.00)" xfId="256" xr:uid="{00000000-0005-0000-0000-000002010000}"/>
    <cellStyle name="Normal GHG Numbers (0.00) 2" xfId="12639" xr:uid="{33829B30-0F49-495B-A8B3-D108DD339F7F}"/>
    <cellStyle name="Normal GHG Textfiels Bold" xfId="257" xr:uid="{00000000-0005-0000-0000-000003010000}"/>
    <cellStyle name="Normal GHG Textfiels Bold 2" xfId="12640" xr:uid="{336F4F8A-F280-4120-8055-25F2C0EF0D96}"/>
    <cellStyle name="Normal GHG whole table" xfId="5160" xr:uid="{B30C3639-48D4-4B7B-B38B-BAC903376229}"/>
    <cellStyle name="Normal GHG whole table 2" xfId="12641" xr:uid="{36F9706F-4EC3-4AFA-8A68-1A78BAE6FA57}"/>
    <cellStyle name="Normal GHG-Shade" xfId="258" xr:uid="{00000000-0005-0000-0000-000004010000}"/>
    <cellStyle name="Normal GHG-Shade 2" xfId="6887" xr:uid="{81D7EF27-7C6B-4408-AF0A-436D6F596FEF}"/>
    <cellStyle name="Normal GHG-Shade 3" xfId="6886" xr:uid="{BDBCFD24-C3B4-4398-A37E-A888DB74230B}"/>
    <cellStyle name="Normal GHG-Shade 4" xfId="12642" xr:uid="{0B355100-9E6B-4A54-9726-01E0AB065465}"/>
    <cellStyle name="Normale 2" xfId="1919" xr:uid="{150B365A-C56D-4F30-9E35-E19D8236CD3C}"/>
    <cellStyle name="Normale_B2020" xfId="259" xr:uid="{00000000-0005-0000-0000-000005010000}"/>
    <cellStyle name="Note" xfId="260" builtinId="10" customBuiltin="1"/>
    <cellStyle name="Note 10" xfId="5162" xr:uid="{344FDD89-D893-45A3-95AD-905ABCA46BF0}"/>
    <cellStyle name="Note 10 2" xfId="5163" xr:uid="{3F3B7F9D-71B9-4884-B61F-119BBB38124D}"/>
    <cellStyle name="Note 10 2 2" xfId="12644" xr:uid="{75AC27E2-FFAB-4B94-B3AA-FC3BC1E59ED8}"/>
    <cellStyle name="Note 10 3" xfId="5164" xr:uid="{D3D7B10B-E6CC-40BC-8BF6-4F3975B5F817}"/>
    <cellStyle name="Note 10 3 2" xfId="5165" xr:uid="{0B52FD57-805B-4CD6-84D7-881844AFB604}"/>
    <cellStyle name="Note 10 3 2 2" xfId="12646" xr:uid="{4F558E78-F1B6-4EA9-8421-6D14362D89C9}"/>
    <cellStyle name="Note 10 3 3" xfId="12645" xr:uid="{B237503C-2447-4EC6-9915-B863A487C943}"/>
    <cellStyle name="Note 10 3_ELC_final" xfId="5166" xr:uid="{F0C794F2-B747-4AB1-82EC-2ECE95E1F62B}"/>
    <cellStyle name="Note 10 4" xfId="12643" xr:uid="{9B6CAAB0-E021-4B98-8025-ACE7B8F0FFA7}"/>
    <cellStyle name="Note 10_ELC_final" xfId="5167" xr:uid="{A4A7B6BF-B03A-4EA0-8683-B4134D850D37}"/>
    <cellStyle name="Note 11" xfId="5168" xr:uid="{8BF5CB52-0036-46B9-BB04-BE7A38B5F405}"/>
    <cellStyle name="Note 11 2" xfId="5169" xr:uid="{0147CAAE-70A9-4896-8503-41D895C16BFD}"/>
    <cellStyle name="Note 11 2 2" xfId="12648" xr:uid="{E9D10430-8C80-462C-8601-3225F273138D}"/>
    <cellStyle name="Note 11 3" xfId="12647" xr:uid="{325F0110-7460-4ABF-98F3-C7858DC8062F}"/>
    <cellStyle name="Note 11_ELC_final" xfId="5170" xr:uid="{62DF8995-C0AF-4E14-8F98-93622F412A29}"/>
    <cellStyle name="Note 12" xfId="5171" xr:uid="{B2CC41F3-30A3-44D1-9ACF-25A6D8375CA7}"/>
    <cellStyle name="Note 12 2" xfId="5172" xr:uid="{863825BC-8DA2-497E-8EE2-93C322EAC307}"/>
    <cellStyle name="Note 12 2 2" xfId="12650" xr:uid="{A35B9A24-78B7-4F85-AFBC-281E4A58D0D3}"/>
    <cellStyle name="Note 12 3" xfId="12649" xr:uid="{65AA0CEC-9604-415E-9414-2BB92A81479F}"/>
    <cellStyle name="Note 12_ELC_final" xfId="5173" xr:uid="{D9A99C63-B4B7-4283-8C25-3DA7110195B8}"/>
    <cellStyle name="Note 13" xfId="5174" xr:uid="{326B9F11-1CFA-4304-B18F-8A489A03DCCA}"/>
    <cellStyle name="Note 13 2" xfId="5175" xr:uid="{A702F777-0CE0-4CCE-99B6-63587A9073C3}"/>
    <cellStyle name="Note 13 2 2" xfId="12652" xr:uid="{B927B709-4FA5-43F8-8F11-F833CC3AEBD7}"/>
    <cellStyle name="Note 13 3" xfId="12651" xr:uid="{C05644B2-A00C-400F-9750-DC4CCE629095}"/>
    <cellStyle name="Note 13_ELC_final" xfId="5176" xr:uid="{E05820AB-ED9F-4411-81E5-3D408E62F5B1}"/>
    <cellStyle name="Note 14" xfId="5177" xr:uid="{FA430386-CD48-4D3F-B87F-F475304B01B5}"/>
    <cellStyle name="Note 14 2" xfId="5178" xr:uid="{EE4A2D10-D336-4F6A-BABD-7CA073B9BB57}"/>
    <cellStyle name="Note 14 2 2" xfId="12654" xr:uid="{A8B84398-E974-474D-B84B-789774C034F5}"/>
    <cellStyle name="Note 14 3" xfId="12653" xr:uid="{DF9970EF-E6BF-4824-8754-194944747EB1}"/>
    <cellStyle name="Note 14_ELC_final" xfId="5179" xr:uid="{76F77881-3987-43FC-8FD8-8FC295122FD0}"/>
    <cellStyle name="Note 15" xfId="5180" xr:uid="{0C28ADB0-B36A-4AD4-9109-2D0582415F3D}"/>
    <cellStyle name="Note 15 2" xfId="5181" xr:uid="{093B73E3-E998-473E-B110-0A8A3FF0217C}"/>
    <cellStyle name="Note 15 2 2" xfId="12656" xr:uid="{D74282AB-FF6F-4D8B-B4D9-A9611E71630A}"/>
    <cellStyle name="Note 15 3" xfId="12655" xr:uid="{5AC436DD-1741-4243-8178-78DB751D2C67}"/>
    <cellStyle name="Note 15_ELC_final" xfId="5182" xr:uid="{198A51F8-9A5D-4457-AF21-1D444DF09DDB}"/>
    <cellStyle name="Note 16" xfId="5183" xr:uid="{939DEE2D-D07B-4EE7-80ED-04175DEC9831}"/>
    <cellStyle name="Note 16 2" xfId="5184" xr:uid="{AD65EA54-329A-4474-9D72-AF4B6CF41C7C}"/>
    <cellStyle name="Note 16 2 2" xfId="12658" xr:uid="{CC244CC3-BA9C-4E80-802E-E184D29302F5}"/>
    <cellStyle name="Note 16 3" xfId="12657" xr:uid="{2D49E59C-4775-484C-8DCC-24C89EB14396}"/>
    <cellStyle name="Note 16_ELC_final" xfId="5185" xr:uid="{2382163D-80AA-4E4A-B03C-3721B2BD9A0D}"/>
    <cellStyle name="Note 17" xfId="5186" xr:uid="{0EBEFB61-62C9-491F-B013-948A081CE905}"/>
    <cellStyle name="Note 17 2" xfId="5187" xr:uid="{D6F9BDE7-D72B-44C6-A9EE-6194A89DFFC6}"/>
    <cellStyle name="Note 17 2 2" xfId="12660" xr:uid="{E958622F-71EE-423B-89AB-0C8CEE30CBFE}"/>
    <cellStyle name="Note 17 3" xfId="12659" xr:uid="{235FC818-4740-4E93-894C-8226F240830E}"/>
    <cellStyle name="Note 17_ELC_final" xfId="5188" xr:uid="{A28681AD-2423-45DB-AAF7-A4E8DECA0CFB}"/>
    <cellStyle name="Note 18" xfId="5189" xr:uid="{580D8223-1159-41C9-9912-1F7E20B8D089}"/>
    <cellStyle name="Note 18 2" xfId="5190" xr:uid="{173D28A8-0699-44AC-A305-A46E41439FEC}"/>
    <cellStyle name="Note 18 2 2" xfId="12662" xr:uid="{64A19013-A4C7-47A9-9B64-95F90AE9FB87}"/>
    <cellStyle name="Note 18 3" xfId="12661" xr:uid="{7F371A29-7B5D-47E4-81DE-EE4D57CAF0B1}"/>
    <cellStyle name="Note 18_ELC_final" xfId="5191" xr:uid="{A4D23271-C8EB-4FB5-A9EB-7A09398C548F}"/>
    <cellStyle name="Note 19" xfId="5192" xr:uid="{B57C395A-A658-4EB8-B190-FFD5BD71BB29}"/>
    <cellStyle name="Note 19 2" xfId="12663" xr:uid="{56468D43-3431-4642-A1EF-134863F8B7EA}"/>
    <cellStyle name="Note 2" xfId="261" xr:uid="{00000000-0005-0000-0000-000007010000}"/>
    <cellStyle name="Note 2 10" xfId="1523" xr:uid="{FF0E46CB-66BD-40EC-B0D7-0726B1303635}"/>
    <cellStyle name="Note 2 10 2" xfId="12665" xr:uid="{D023B9BF-91A4-4FD9-A760-2ACE68081825}"/>
    <cellStyle name="Note 2 11" xfId="1524" xr:uid="{D7C7CE5E-F05B-4033-852E-A1A53ECCBDFA}"/>
    <cellStyle name="Note 2 11 2" xfId="12666" xr:uid="{FA425E9C-27FB-429C-A59C-08F9CCBB598B}"/>
    <cellStyle name="Note 2 12" xfId="1525" xr:uid="{3CFD61D6-6791-4EF3-8E7A-E84B26D8253E}"/>
    <cellStyle name="Note 2 12 2" xfId="12667" xr:uid="{A3559364-47F9-47AA-92D9-B693AF958AB1}"/>
    <cellStyle name="Note 2 13" xfId="1526" xr:uid="{334D37B4-FD81-485B-A561-264E358D1403}"/>
    <cellStyle name="Note 2 13 2" xfId="12668" xr:uid="{6870B446-4449-4F86-9E1A-6C55618D084E}"/>
    <cellStyle name="Note 2 14" xfId="1527" xr:uid="{B3B58C7A-BB6E-4E7B-962A-C944A7081CD5}"/>
    <cellStyle name="Note 2 14 2" xfId="12669" xr:uid="{C73B2936-D80A-4401-9C8C-59F2C39296E5}"/>
    <cellStyle name="Note 2 15" xfId="1528" xr:uid="{DDCCBE85-5FB7-469D-A981-8E60D4BF13D8}"/>
    <cellStyle name="Note 2 15 2" xfId="12670" xr:uid="{E0EE78CA-489F-49B6-8085-4DFAD9E4F60D}"/>
    <cellStyle name="Note 2 16" xfId="12671" xr:uid="{C6C4AA5B-A757-4814-9A68-5893A66113BA}"/>
    <cellStyle name="Note 2 16 2" xfId="22250" xr:uid="{0B5229F5-DCD5-4AF2-AC50-136299973792}"/>
    <cellStyle name="Note 2 17" xfId="12664" xr:uid="{8841A844-A130-4272-A8AD-3ED29B213382}"/>
    <cellStyle name="Note 2 2" xfId="262" xr:uid="{00000000-0005-0000-0000-000008010000}"/>
    <cellStyle name="Note 2 2 2" xfId="5193" xr:uid="{CA71AE2D-EBBE-4679-8909-5F05C82CCE11}"/>
    <cellStyle name="Note 2 2 2 2" xfId="6889" xr:uid="{1BAF6E81-1C33-418A-A839-ABE1B907F208}"/>
    <cellStyle name="Note 2 2 2 2 2" xfId="12674" xr:uid="{219D8A8E-F2F8-4D9F-BC3F-6D797ABAD923}"/>
    <cellStyle name="Note 2 2 2 2 3" xfId="22251" xr:uid="{A5419B72-A2C7-4FE6-924C-5FED9E9C0019}"/>
    <cellStyle name="Note 2 2 2 3" xfId="12673" xr:uid="{C006AB1C-7F20-4724-82D8-F940C2657B47}"/>
    <cellStyle name="Note 2 2 3" xfId="6888" xr:uid="{F00500A2-2B16-47B1-8366-EAA1A19B0933}"/>
    <cellStyle name="Note 2 2 4" xfId="12672" xr:uid="{410022CF-A8F9-4337-9157-796FD5E4AC96}"/>
    <cellStyle name="Note 2 3" xfId="1529" xr:uid="{75A8CCC1-6946-4B6F-880E-E6A8B087401A}"/>
    <cellStyle name="Note 2 3 2" xfId="12675" xr:uid="{2F827B78-D727-431F-B5E1-5C9C2B051D6E}"/>
    <cellStyle name="Note 2 4" xfId="1530" xr:uid="{5F039D78-E9F5-4ADD-A770-F8B29DCDC70E}"/>
    <cellStyle name="Note 2 4 2" xfId="12676" xr:uid="{E6D07078-2D59-454E-99CB-A9314C661ED6}"/>
    <cellStyle name="Note 2 5" xfId="1531" xr:uid="{0EB730C6-D3BA-4C01-B657-831AFB61A123}"/>
    <cellStyle name="Note 2 5 2" xfId="12677" xr:uid="{5902F334-DB87-4EB0-91D6-E1FE3FAC2E3F}"/>
    <cellStyle name="Note 2 6" xfId="1532" xr:uid="{4115D4B0-16F4-4C61-9261-14A5E1C3BD14}"/>
    <cellStyle name="Note 2 6 2" xfId="12678" xr:uid="{70B4EA7B-FAC7-4BD7-950E-4D291147C622}"/>
    <cellStyle name="Note 2 7" xfId="1533" xr:uid="{F97550E6-9B5B-418F-9B3D-2FB2AA8204AB}"/>
    <cellStyle name="Note 2 7 2" xfId="12679" xr:uid="{0EC11137-C93E-40B9-90EC-62D3273381B5}"/>
    <cellStyle name="Note 2 8" xfId="1534" xr:uid="{815BF596-1022-4F24-8BB7-F5C92D778B46}"/>
    <cellStyle name="Note 2 8 2" xfId="12680" xr:uid="{BF6B2D18-BAA0-4286-9D3F-026ADEB46563}"/>
    <cellStyle name="Note 2 9" xfId="1535" xr:uid="{3429C47A-46C0-4B30-9C94-E7BE52BBAFD5}"/>
    <cellStyle name="Note 2 9 2" xfId="12681" xr:uid="{63F35D89-8410-499A-B1A9-7197BFAAFE4B}"/>
    <cellStyle name="Note 2_PrimaryEnergyPrices_TIMES" xfId="5194" xr:uid="{543552C8-4E10-42CC-8EBC-1451B7BDF1A7}"/>
    <cellStyle name="Note 20" xfId="5195" xr:uid="{E948A519-F02D-4EEB-A1BC-2E657527A117}"/>
    <cellStyle name="Note 20 2" xfId="12682" xr:uid="{16A2FEC6-C11F-40FD-BE47-F0CEC832E576}"/>
    <cellStyle name="Note 21" xfId="5196" xr:uid="{45858F2E-2DBB-4EBF-B0F7-FCA984421B1A}"/>
    <cellStyle name="Note 21 2" xfId="12683" xr:uid="{843B79C4-411D-4E2F-8CC5-A4EE96B54672}"/>
    <cellStyle name="Note 22" xfId="5197" xr:uid="{10D66A04-3263-4ED7-8796-22020AF96A5B}"/>
    <cellStyle name="Note 22 2" xfId="12684" xr:uid="{823D099B-DBA6-4E94-AD56-914940E2508A}"/>
    <cellStyle name="Note 23" xfId="5198" xr:uid="{A8393C31-74FA-4BA1-B7A0-2A72FD230B06}"/>
    <cellStyle name="Note 23 2" xfId="12685" xr:uid="{173E9F2D-1BD5-47F0-8E94-2B280664910B}"/>
    <cellStyle name="Note 24" xfId="5199" xr:uid="{3CBD3246-3E9E-4E42-9859-8123AB3C7429}"/>
    <cellStyle name="Note 24 2" xfId="12686" xr:uid="{534B6F70-E709-4DF2-A67C-534D4520114B}"/>
    <cellStyle name="Note 25" xfId="5200" xr:uid="{A073CC65-1462-44C0-B707-F8CC0AB49152}"/>
    <cellStyle name="Note 25 2" xfId="12687" xr:uid="{0CEDDD47-0B0B-432E-91F6-FE0C1C96DF4C}"/>
    <cellStyle name="Note 26" xfId="5201" xr:uid="{C97E81F6-47B3-4E32-901A-FF5E9498AABB}"/>
    <cellStyle name="Note 26 2" xfId="12688" xr:uid="{05EAC496-0F68-495C-9C90-B2CA61458EED}"/>
    <cellStyle name="Note 27" xfId="5202" xr:uid="{CA0CC598-D842-44FD-8396-5E3DDC2FC57D}"/>
    <cellStyle name="Note 27 2" xfId="12689" xr:uid="{9BEB8392-32F0-4BE5-BB04-DAB3F7566C0E}"/>
    <cellStyle name="Note 28" xfId="5203" xr:uid="{C8EB35DE-2F4A-435A-867B-5C8CE8C412A2}"/>
    <cellStyle name="Note 28 2" xfId="12690" xr:uid="{99E0DDA1-756E-443A-AE7C-7D4A0DC414FF}"/>
    <cellStyle name="Note 29" xfId="5204" xr:uid="{C310ECB7-2648-49D9-9329-30D78F513F5C}"/>
    <cellStyle name="Note 29 2" xfId="12691" xr:uid="{2AF269BC-569F-4592-A5D1-BE74883E9D06}"/>
    <cellStyle name="Note 3" xfId="263" xr:uid="{00000000-0005-0000-0000-000009010000}"/>
    <cellStyle name="Note 3 2" xfId="264" xr:uid="{00000000-0005-0000-0000-00000A010000}"/>
    <cellStyle name="Note 3 2 2" xfId="5205" xr:uid="{DEC05460-A672-425B-8402-6E5B485DC429}"/>
    <cellStyle name="Note 3 2 2 2" xfId="12694" xr:uid="{4E649DB3-18A6-4C60-9A6F-086A659D934E}"/>
    <cellStyle name="Note 3 2 3" xfId="12693" xr:uid="{29B8BE57-30D9-48B0-9D61-841FE57B1A3C}"/>
    <cellStyle name="Note 3 3" xfId="5206" xr:uid="{972D3E90-6286-47AD-B872-93C8E61E3509}"/>
    <cellStyle name="Note 3 3 2" xfId="12695" xr:uid="{DE07E68F-7386-410C-A096-D19905242C8B}"/>
    <cellStyle name="Note 3 4" xfId="5207" xr:uid="{0C9AC04B-1226-4BF5-94C0-54691296984B}"/>
    <cellStyle name="Note 3 4 2" xfId="5208" xr:uid="{AC75FA84-760C-481E-9EC3-DBD49C8199CF}"/>
    <cellStyle name="Note 3 4 2 2" xfId="12697" xr:uid="{6151A5C7-2A1D-4A27-9A21-AED6D8C8E98C}"/>
    <cellStyle name="Note 3 4 3" xfId="5209" xr:uid="{FABEC5C8-6AA3-410F-8BCC-A64A004194E5}"/>
    <cellStyle name="Note 3 4 3 2" xfId="12698" xr:uid="{C4EACF71-0F4E-4FA3-A24D-E7BE44B3D523}"/>
    <cellStyle name="Note 3 4 4" xfId="12696" xr:uid="{5990654D-EF52-43B2-BD88-7917E2A42C91}"/>
    <cellStyle name="Note 3 5" xfId="5210" xr:uid="{ABAEBA22-103C-4455-844D-D22893E6B0CC}"/>
    <cellStyle name="Note 3 5 2" xfId="12699" xr:uid="{FA7499F2-9907-43D5-ACCE-194BFAECA9CC}"/>
    <cellStyle name="Note 3 6" xfId="5211" xr:uid="{573B2015-FE2A-4FCB-BCDB-DB6CAF67AF84}"/>
    <cellStyle name="Note 3 6 2" xfId="12700" xr:uid="{CB9CCBB5-C937-48EA-B00D-73CE4EA3A4C7}"/>
    <cellStyle name="Note 3 7" xfId="5212" xr:uid="{74F0DC3C-A479-403C-AA6C-7ABB5DF839FA}"/>
    <cellStyle name="Note 3 7 2" xfId="12701" xr:uid="{CB0B74D4-B2ED-4FCD-B06F-E13A28375F49}"/>
    <cellStyle name="Note 3 8" xfId="12692" xr:uid="{160520CB-8EF4-4E6B-BACD-03A42BE62F52}"/>
    <cellStyle name="Note 3_PrimaryEnergyPrices_TIMES" xfId="12702" xr:uid="{7C38C9E7-8F05-476F-93E4-77F97BA56E8C}"/>
    <cellStyle name="Note 30" xfId="5213" xr:uid="{A36F76C8-8E78-4F21-8311-8660390A3A6C}"/>
    <cellStyle name="Note 30 2" xfId="12703" xr:uid="{883EFB53-9855-44BA-9944-55C6D2B4EE50}"/>
    <cellStyle name="Note 31" xfId="5214" xr:uid="{0002E658-F921-4C15-A982-0B6503DDA95A}"/>
    <cellStyle name="Note 31 2" xfId="12704" xr:uid="{A6E1A30C-A662-4E61-B499-2992F97CD8AF}"/>
    <cellStyle name="Note 32" xfId="5215" xr:uid="{4B131BF1-03CF-43AB-B163-B7CCE8729E9F}"/>
    <cellStyle name="Note 32 2" xfId="12705" xr:uid="{D28B43A1-5E1D-43A5-9178-58414BD0EE00}"/>
    <cellStyle name="Note 33" xfId="5216" xr:uid="{1D1DAA9C-3612-41C0-8A26-43E25F537EE1}"/>
    <cellStyle name="Note 33 2" xfId="12706" xr:uid="{C28A0DBF-AE0D-4298-8958-4C6A1A1652F7}"/>
    <cellStyle name="Note 34" xfId="5217" xr:uid="{51582B81-90CA-46E6-A73F-D4ADB9D1F738}"/>
    <cellStyle name="Note 34 2" xfId="12707" xr:uid="{E8C529F6-9ABD-4B35-8323-855BCAD6D65C}"/>
    <cellStyle name="Note 35" xfId="5218" xr:uid="{15E726EE-6218-4EC3-B8CC-F1F08C4AAF27}"/>
    <cellStyle name="Note 35 2" xfId="12708" xr:uid="{A581F8FC-6C1D-4897-8483-5CBB545ED5D4}"/>
    <cellStyle name="Note 36" xfId="5219" xr:uid="{6F2B0F3B-C5C7-45B1-BB52-59B1F0DC0661}"/>
    <cellStyle name="Note 36 2" xfId="12709" xr:uid="{E2DCB151-6828-491D-86B5-2A192E733846}"/>
    <cellStyle name="Note 37" xfId="5220" xr:uid="{1BC17F3D-CAC5-4A13-B16E-5C29B2E402B8}"/>
    <cellStyle name="Note 37 2" xfId="12710" xr:uid="{A56DECF0-58AD-4C5E-AE34-510639B3386F}"/>
    <cellStyle name="Note 38" xfId="5221" xr:uid="{A15C6A5F-B1E0-4175-B1CF-125ED62E860C}"/>
    <cellStyle name="Note 38 2" xfId="12711" xr:uid="{7F0CFD67-6290-4944-A77A-667FD059A6DB}"/>
    <cellStyle name="Note 39" xfId="5222" xr:uid="{3215A4FF-D1D1-4398-94DE-F0B8F4012BC3}"/>
    <cellStyle name="Note 39 2" xfId="12712" xr:uid="{441B953E-C434-4FC9-BE63-233021AA9A5B}"/>
    <cellStyle name="Note 4" xfId="265" xr:uid="{00000000-0005-0000-0000-00000B010000}"/>
    <cellStyle name="Note 4 2" xfId="266" xr:uid="{00000000-0005-0000-0000-00000C010000}"/>
    <cellStyle name="Note 4 2 2" xfId="12714" xr:uid="{EC0DEBAC-7D7F-494A-920E-4768159AAEF0}"/>
    <cellStyle name="Note 4 3" xfId="267" xr:uid="{00000000-0005-0000-0000-00000D010000}"/>
    <cellStyle name="Note 4 3 2" xfId="5223" xr:uid="{A1119288-0A49-4F03-8B11-0A0EC7FF3B0A}"/>
    <cellStyle name="Note 4 3 2 2" xfId="12716" xr:uid="{5AB7C615-ADCA-468F-82B4-D7A4CD732903}"/>
    <cellStyle name="Note 4 3 3" xfId="12715" xr:uid="{D1CB51A5-EB93-4BFD-8108-734DE1FF710D}"/>
    <cellStyle name="Note 4 3_ELC_final" xfId="5224" xr:uid="{DE929C66-CE75-43A2-9BBB-51148B2F4DAE}"/>
    <cellStyle name="Note 4 4" xfId="5225" xr:uid="{755DCACD-A2C7-4374-8C0F-9E768722FA2B}"/>
    <cellStyle name="Note 4 4 2" xfId="12717" xr:uid="{11A50313-9155-4A6B-B7F8-9D8591C5CE2C}"/>
    <cellStyle name="Note 4 5" xfId="12713" xr:uid="{1C528648-EA07-4C6A-B5FB-26430268C101}"/>
    <cellStyle name="Note 4_ELC_final" xfId="5226" xr:uid="{B04FE01B-0633-452D-B7AD-27B49E5990FB}"/>
    <cellStyle name="Note 40" xfId="5227" xr:uid="{F784161B-D5E9-4FFD-BD0A-1B9BE81FCD98}"/>
    <cellStyle name="Note 40 2" xfId="12718" xr:uid="{3BAFB550-D497-4A22-A07A-F99F9F98BA70}"/>
    <cellStyle name="Note 41" xfId="5228" xr:uid="{DAB9214C-FE2B-4119-9020-59254637B5A5}"/>
    <cellStyle name="Note 41 2" xfId="12719" xr:uid="{4ABE4972-465B-4E77-9F41-169C777BC0F0}"/>
    <cellStyle name="Note 42" xfId="22252" xr:uid="{038E962C-A76D-4009-85E1-F29A1BA56E0E}"/>
    <cellStyle name="Note 5" xfId="268" xr:uid="{00000000-0005-0000-0000-00000E010000}"/>
    <cellStyle name="Note 5 2" xfId="5229" xr:uid="{1BF2CC6C-2BAA-4CFF-B6DA-F68D2A42D5C5}"/>
    <cellStyle name="Note 5 2 2" xfId="12721" xr:uid="{764EECEF-B446-4DA4-B58E-758745784D0A}"/>
    <cellStyle name="Note 5 3" xfId="5230" xr:uid="{D994748F-78BC-4CA6-80E7-252C26A17D69}"/>
    <cellStyle name="Note 5 3 2" xfId="5231" xr:uid="{F7749B66-2BAF-489B-B4B0-53F44A79E853}"/>
    <cellStyle name="Note 5 3 2 2" xfId="12723" xr:uid="{FF622185-CFEC-4C17-AF2A-0D3B50772A8D}"/>
    <cellStyle name="Note 5 3 3" xfId="12722" xr:uid="{A95174E5-ECF4-44F1-ABA5-A5E739E5DDAF}"/>
    <cellStyle name="Note 5 3_ELC_final" xfId="5232" xr:uid="{B512267F-F4A0-46B7-AD7F-77DB1D6ACBEA}"/>
    <cellStyle name="Note 5 4" xfId="5233" xr:uid="{957B2ACE-54EF-4182-BC8A-60EE7B178374}"/>
    <cellStyle name="Note 5 4 2" xfId="12724" xr:uid="{255D9A0A-97C8-4E57-AAC7-1C275709C4C8}"/>
    <cellStyle name="Note 5 5" xfId="12720" xr:uid="{07139F8A-8F70-4FEE-96AC-A7BFC10644DA}"/>
    <cellStyle name="Note 5_ELC_final" xfId="5234" xr:uid="{BF33AADC-167C-4EA5-9FF7-AC74BB5DB874}"/>
    <cellStyle name="Note 6" xfId="269" xr:uid="{00000000-0005-0000-0000-00000F010000}"/>
    <cellStyle name="Note 6 2" xfId="270" xr:uid="{00000000-0005-0000-0000-000010010000}"/>
    <cellStyle name="Note 6 2 2" xfId="12726" xr:uid="{8ACB1BFF-0759-4666-B3F1-7E44460AD52B}"/>
    <cellStyle name="Note 6 3" xfId="271" xr:uid="{00000000-0005-0000-0000-000011010000}"/>
    <cellStyle name="Note 6 3 2" xfId="5235" xr:uid="{D341450F-4E9D-4C25-A6D9-C4EE0C36CBA8}"/>
    <cellStyle name="Note 6 3 2 2" xfId="12728" xr:uid="{CBF3F0BF-E7F6-408C-B15F-688A5D72E55B}"/>
    <cellStyle name="Note 6 3 3" xfId="12727" xr:uid="{186B1A7E-CCEB-4C0F-883F-DF374947DE51}"/>
    <cellStyle name="Note 6 3_ELC_final" xfId="5236" xr:uid="{2B055C75-3196-41D5-9EC8-37ACE69DD9EE}"/>
    <cellStyle name="Note 6 4" xfId="5237" xr:uid="{FC8E60B0-14A7-416F-8060-13DE0654303F}"/>
    <cellStyle name="Note 6 4 2" xfId="12729" xr:uid="{9010C283-6D8C-41DD-89C3-CBD420B6BE93}"/>
    <cellStyle name="Note 6 5" xfId="12725" xr:uid="{E28D8FCA-0D5F-4435-94C1-5194F1FEC1A6}"/>
    <cellStyle name="Note 6_ELC_final" xfId="5238" xr:uid="{5EF8486F-9D9B-45EC-BEDE-A024653B37F0}"/>
    <cellStyle name="Note 7" xfId="272" xr:uid="{00000000-0005-0000-0000-000012010000}"/>
    <cellStyle name="Note 7 2" xfId="5239" xr:uid="{BBDE012F-20C2-4D75-AB30-9398AEFDD8AB}"/>
    <cellStyle name="Note 7 2 2" xfId="12731" xr:uid="{1A464EB0-0AF5-4245-BA6F-2EF10E93A662}"/>
    <cellStyle name="Note 7 3" xfId="5240" xr:uid="{B71722F8-F716-464B-81BC-602B38969DAB}"/>
    <cellStyle name="Note 7 3 2" xfId="5241" xr:uid="{03C89841-9D26-44D3-B16F-B3DB25AED91C}"/>
    <cellStyle name="Note 7 3 2 2" xfId="12733" xr:uid="{A08C1089-9838-4665-90A0-5640B6C56342}"/>
    <cellStyle name="Note 7 3 3" xfId="12732" xr:uid="{0614B835-D978-42EB-9A5A-FB4AB8AE0CEA}"/>
    <cellStyle name="Note 7 3_ELC_final" xfId="5242" xr:uid="{2F0D11BE-3E28-4B03-920A-D33B783B25E7}"/>
    <cellStyle name="Note 7 4" xfId="5243" xr:uid="{8668516F-2CB7-4F74-9EB4-73E79CD87EDF}"/>
    <cellStyle name="Note 7 4 2" xfId="12734" xr:uid="{E37C7EEE-9060-4DB9-867F-65C10190424A}"/>
    <cellStyle name="Note 7 5" xfId="12730" xr:uid="{4D4604EE-B8E0-4F83-BF0F-E5DA299323D4}"/>
    <cellStyle name="Note 7 6" xfId="1536" xr:uid="{A77860C3-E78E-46B7-BDD5-4CA86EFC8594}"/>
    <cellStyle name="Note 7_ELC_final" xfId="5244" xr:uid="{F399CA3C-1A52-4D06-9A4C-3CCF2659BA45}"/>
    <cellStyle name="Note 8" xfId="1537" xr:uid="{08B0E316-3185-4D56-B134-6FFC86EFB335}"/>
    <cellStyle name="Note 8 2" xfId="5246" xr:uid="{C42FF433-E8CB-4154-863B-6C13838CB308}"/>
    <cellStyle name="Note 8 2 2" xfId="12736" xr:uid="{B0909C96-3116-4A79-B06F-CCE057925E69}"/>
    <cellStyle name="Note 8 3" xfId="5247" xr:uid="{9EE5EE99-24C3-46F5-8364-081A976BF3E2}"/>
    <cellStyle name="Note 8 3 2" xfId="5248" xr:uid="{CEC58F5F-4455-4A94-9992-57EEF48F91FE}"/>
    <cellStyle name="Note 8 3 2 2" xfId="12738" xr:uid="{8667B9C2-7477-441D-BCD6-AB179F90CC7D}"/>
    <cellStyle name="Note 8 3 3" xfId="12737" xr:uid="{E6276D50-0E9F-481A-8C12-E0CC4340EEE3}"/>
    <cellStyle name="Note 8 3_ELC_final" xfId="5249" xr:uid="{03BCBBBA-80EE-489B-851D-4EA68B49658E}"/>
    <cellStyle name="Note 8 4" xfId="5250" xr:uid="{F6CD2C58-906C-4D68-A8B4-E3935C5F3A8F}"/>
    <cellStyle name="Note 8 4 2" xfId="12739" xr:uid="{239D10B8-E052-44D4-BFC5-148CEEDF5EEE}"/>
    <cellStyle name="Note 8 5" xfId="12735" xr:uid="{930EFE4C-15E6-4151-91CD-D0959940008A}"/>
    <cellStyle name="Note 8_ELC_final" xfId="5251" xr:uid="{9069D1D9-1607-49B6-864E-C65A5D771B17}"/>
    <cellStyle name="Note 9" xfId="5252" xr:uid="{A2EA8F02-629F-4DD2-A9DB-85CA369B961D}"/>
    <cellStyle name="Note 9 2" xfId="5253" xr:uid="{49CCFFC9-E278-4521-BB87-409BA7C0AF0C}"/>
    <cellStyle name="Note 9 2 2" xfId="12741" xr:uid="{4B756DF5-1D23-464C-9C89-0F246F0FDFE3}"/>
    <cellStyle name="Note 9 3" xfId="5254" xr:uid="{CD58C6B1-83BF-4039-B2CD-E0AE7386EEE0}"/>
    <cellStyle name="Note 9 3 2" xfId="5255" xr:uid="{1895DFAC-941A-482D-BAA7-D9EAA5C20C60}"/>
    <cellStyle name="Note 9 3 2 2" xfId="12743" xr:uid="{A323C15C-5E4A-4C2A-9531-B60E38A462CC}"/>
    <cellStyle name="Note 9 3 3" xfId="12742" xr:uid="{1D8F1EA5-5983-4534-9C24-D9D1EC27A8CE}"/>
    <cellStyle name="Note 9 3_ELC_final" xfId="5256" xr:uid="{36A1752C-0400-4436-9BC6-2D04CB6486C6}"/>
    <cellStyle name="Note 9 4" xfId="5257" xr:uid="{0F3AF644-308E-488D-AC42-FBB9AC8B0A95}"/>
    <cellStyle name="Note 9 4 2" xfId="12744" xr:uid="{843338E4-9A88-4F7C-BEAA-400B93707CC0}"/>
    <cellStyle name="Note 9 5" xfId="12740" xr:uid="{1ECD98B3-A5FA-4A81-BA5D-4A1CB82E3A9C}"/>
    <cellStyle name="Note 9_ELC_final" xfId="5258" xr:uid="{1A43387E-7A49-4508-970F-1F274E5FDD3A}"/>
    <cellStyle name="Notiz" xfId="5259" xr:uid="{8757ECBD-503C-4384-84F9-480A35EDFBAD}"/>
    <cellStyle name="Notiz 2" xfId="5260" xr:uid="{ED24276C-2CA0-4E19-A4A6-3F99AFCC1B70}"/>
    <cellStyle name="Notiz 2 2" xfId="12746" xr:uid="{81FF14ED-AB03-4D14-B2D1-43D04FF5F2A5}"/>
    <cellStyle name="Notiz 3" xfId="5261" xr:uid="{E4E26F4E-5959-443B-85E4-039B208EA80C}"/>
    <cellStyle name="Notiz 3 2" xfId="12747" xr:uid="{A19F961E-CEE9-4E9B-A142-25288506BE3A}"/>
    <cellStyle name="Notiz 4" xfId="12745" xr:uid="{8B7B2492-832B-4311-9924-20AD80430AF4}"/>
    <cellStyle name="num_note" xfId="273" xr:uid="{00000000-0005-0000-0000-000013010000}"/>
    <cellStyle name="Number [0.0]" xfId="6890" xr:uid="{B6F586CC-1E03-4A7A-A507-F4B47438FC98}"/>
    <cellStyle name="Number [0.0] 2" xfId="6891" xr:uid="{CE2CD944-83AE-43ED-A15C-1C42B9F660D2}"/>
    <cellStyle name="NumberCellStyle" xfId="20985" xr:uid="{781EB078-80BF-4859-9452-2E67F8BF06B8}"/>
    <cellStyle name="Nuovo" xfId="274" xr:uid="{00000000-0005-0000-0000-000014010000}"/>
    <cellStyle name="Nuovo 10" xfId="5262" xr:uid="{2413A064-DEED-40A6-B982-5886F061AE81}"/>
    <cellStyle name="Nuovo 10 2" xfId="12749" xr:uid="{48B28186-1185-4C97-96F2-C138A3A1CCE0}"/>
    <cellStyle name="Nuovo 11" xfId="5263" xr:uid="{E0B833B4-15E9-413F-B4DF-22C160502CDC}"/>
    <cellStyle name="Nuovo 11 2" xfId="12750" xr:uid="{0FAE7DDE-8BE6-46E5-A85E-F29CF59A872D}"/>
    <cellStyle name="Nuovo 12" xfId="5264" xr:uid="{36AF0F05-D070-4F18-AD4A-30A9C2E24B87}"/>
    <cellStyle name="Nuovo 12 2" xfId="12751" xr:uid="{31EA3772-0E30-43B3-9824-0F02C1CC4107}"/>
    <cellStyle name="Nuovo 13" xfId="5265" xr:uid="{31776557-B262-4256-808C-6F131A8A2C09}"/>
    <cellStyle name="Nuovo 13 2" xfId="12752" xr:uid="{F2C79535-19B7-4D35-86AF-4DAA204BAF49}"/>
    <cellStyle name="Nuovo 14" xfId="5266" xr:uid="{71498FD7-79FB-47CF-9886-C0FA54BA21C8}"/>
    <cellStyle name="Nuovo 14 2" xfId="12753" xr:uid="{4E4E91C2-FCF1-4D5B-9F2A-958C7F5D3DCE}"/>
    <cellStyle name="Nuovo 15" xfId="5267" xr:uid="{EB61D2F0-21C9-458F-8EEB-551E5DFA7D92}"/>
    <cellStyle name="Nuovo 15 2" xfId="12754" xr:uid="{4B665E9B-60D7-4C3D-87FB-9394CA269816}"/>
    <cellStyle name="Nuovo 16" xfId="5268" xr:uid="{8DCEBBB1-37DE-4054-8B98-7B3D83D0A3F5}"/>
    <cellStyle name="Nuovo 16 2" xfId="12755" xr:uid="{5CD558C7-F80A-4679-A0DA-8B6CFA8FC641}"/>
    <cellStyle name="Nuovo 17" xfId="5269" xr:uid="{7E52D354-2B80-4CB9-A926-A311D050DC99}"/>
    <cellStyle name="Nuovo 17 2" xfId="12756" xr:uid="{99D0583F-30AF-4FD8-AF43-5B567D3DDD89}"/>
    <cellStyle name="Nuovo 18" xfId="5270" xr:uid="{92A689BC-45FE-41C1-8625-396D87E30E72}"/>
    <cellStyle name="Nuovo 18 2" xfId="12757" xr:uid="{7A70CC5B-341F-4B88-89E8-0387FD942526}"/>
    <cellStyle name="Nuovo 19" xfId="5271" xr:uid="{04061DBE-6482-4401-A774-B188034B9B40}"/>
    <cellStyle name="Nuovo 19 2" xfId="12758" xr:uid="{E95D8A75-559C-4E72-9A41-959DB13AA928}"/>
    <cellStyle name="Nuovo 2" xfId="275" xr:uid="{00000000-0005-0000-0000-000015010000}"/>
    <cellStyle name="Nuovo 2 2" xfId="276" xr:uid="{00000000-0005-0000-0000-000016010000}"/>
    <cellStyle name="Nuovo 2 2 2" xfId="12760" xr:uid="{312224D4-CAE7-4BEC-A56E-FAC50D52DCEB}"/>
    <cellStyle name="Nuovo 2 3" xfId="277" xr:uid="{00000000-0005-0000-0000-000017010000}"/>
    <cellStyle name="Nuovo 2 3 2" xfId="12759" xr:uid="{2697AE86-4B1C-49A4-92A8-D4551C3311FB}"/>
    <cellStyle name="Nuovo 20" xfId="5272" xr:uid="{B0816D68-9A3D-4DBE-9285-1A8D202B27FE}"/>
    <cellStyle name="Nuovo 20 2" xfId="12761" xr:uid="{E3711EC9-C158-42AD-BE0D-449D0EAE86A1}"/>
    <cellStyle name="Nuovo 21" xfId="5273" xr:uid="{C06DE688-B490-4875-A39F-4DF9228FB3E3}"/>
    <cellStyle name="Nuovo 21 2" xfId="12762" xr:uid="{4F54DDFC-561B-4806-B512-9CD987EC3AD7}"/>
    <cellStyle name="Nuovo 22" xfId="5274" xr:uid="{1CEC18A9-5237-4460-BD58-09AD2FD32DBE}"/>
    <cellStyle name="Nuovo 22 2" xfId="12763" xr:uid="{6CC1BBE3-BEEC-444A-8C10-D9474CE1829C}"/>
    <cellStyle name="Nuovo 23" xfId="5275" xr:uid="{20FE2F40-F511-4FE0-AC0E-9DFA5C080AB2}"/>
    <cellStyle name="Nuovo 23 2" xfId="12764" xr:uid="{450373F3-DACA-4CC8-8F2C-70CB8706439F}"/>
    <cellStyle name="Nuovo 24" xfId="5276" xr:uid="{F1F1591E-B236-4837-B62E-E0E31D615DF4}"/>
    <cellStyle name="Nuovo 24 2" xfId="12765" xr:uid="{788D10F1-7690-4279-A7B2-A7A63547E9BA}"/>
    <cellStyle name="Nuovo 25" xfId="5277" xr:uid="{9ADD461D-D046-4C54-8166-76608315695C}"/>
    <cellStyle name="Nuovo 25 2" xfId="12766" xr:uid="{0D5A27CE-2327-449C-A31F-F35A8051C294}"/>
    <cellStyle name="Nuovo 26" xfId="5278" xr:uid="{143FED09-3151-46EE-A546-6658C1DADA59}"/>
    <cellStyle name="Nuovo 26 2" xfId="12767" xr:uid="{65E0775A-18C9-41A1-8CD3-4CBEB3898487}"/>
    <cellStyle name="Nuovo 27" xfId="5279" xr:uid="{FFC36BC0-0498-4A5E-96BE-8501AB91A5B4}"/>
    <cellStyle name="Nuovo 27 2" xfId="12768" xr:uid="{1016E0AF-477F-4D9B-A032-A13D883117FD}"/>
    <cellStyle name="Nuovo 28" xfId="5280" xr:uid="{4516DEE4-43FD-40A9-B511-8361F360DA65}"/>
    <cellStyle name="Nuovo 28 2" xfId="12769" xr:uid="{F636A323-9CF5-48ED-9F98-11974203E4BB}"/>
    <cellStyle name="Nuovo 29" xfId="5281" xr:uid="{E6EF9407-EA63-4D72-84CD-963410196637}"/>
    <cellStyle name="Nuovo 29 2" xfId="12770" xr:uid="{425D32AE-8389-401C-ACE1-61C97E864C48}"/>
    <cellStyle name="Nuovo 3" xfId="278" xr:uid="{00000000-0005-0000-0000-000018010000}"/>
    <cellStyle name="Nuovo 3 2" xfId="12771" xr:uid="{37AD5364-7275-4D3F-AC50-601B63C88103}"/>
    <cellStyle name="Nuovo 30" xfId="5282" xr:uid="{605F16A2-0EB5-4244-AB91-4ADCE2241E45}"/>
    <cellStyle name="Nuovo 30 2" xfId="12772" xr:uid="{FE382663-8AD3-46FA-A2E6-58F270557DD8}"/>
    <cellStyle name="Nuovo 31" xfId="5283" xr:uid="{D7B68474-F6E9-48B8-B661-4AE85C79824D}"/>
    <cellStyle name="Nuovo 31 2" xfId="12773" xr:uid="{921F6C87-95BB-48A7-9C61-E60C3613FBB2}"/>
    <cellStyle name="Nuovo 32" xfId="5284" xr:uid="{7AA28B73-0F06-42C7-BCE1-CCCF8D0BCCB6}"/>
    <cellStyle name="Nuovo 32 2" xfId="12774" xr:uid="{12A3E693-9BD9-49D4-A3DE-1944349E9F25}"/>
    <cellStyle name="Nuovo 33" xfId="5285" xr:uid="{0E5A8241-23DE-4C48-AD32-83E8FBF1BBE5}"/>
    <cellStyle name="Nuovo 33 2" xfId="12775" xr:uid="{72E781C3-615B-4200-B9CE-8CBCFAE3C56D}"/>
    <cellStyle name="Nuovo 34" xfId="5286" xr:uid="{F7934C39-BCA8-402C-8ACE-8F7018C9B01C}"/>
    <cellStyle name="Nuovo 34 2" xfId="12776" xr:uid="{61741556-60C9-44B6-B20A-BEE217AC2BF8}"/>
    <cellStyle name="Nuovo 35" xfId="5287" xr:uid="{6FFEBCF7-D2D4-452F-BE9E-593D55173E80}"/>
    <cellStyle name="Nuovo 35 2" xfId="12777" xr:uid="{8898305A-1C69-4FDF-B9FF-2B9260F6E5B2}"/>
    <cellStyle name="Nuovo 36" xfId="5288" xr:uid="{9A5B60BF-3223-4203-A83F-256CB39BA75E}"/>
    <cellStyle name="Nuovo 36 2" xfId="12778" xr:uid="{0C6A9893-3F3C-47C2-AC0E-DE0570C1509C}"/>
    <cellStyle name="Nuovo 37" xfId="5289" xr:uid="{CB521677-0440-4C5D-AD8A-E325A904BF82}"/>
    <cellStyle name="Nuovo 37 2" xfId="12779" xr:uid="{ED209DAA-A854-4327-B58B-0EA28246244A}"/>
    <cellStyle name="Nuovo 38" xfId="5290" xr:uid="{8CFCAE53-D0B7-4814-80A9-4FA17D991C25}"/>
    <cellStyle name="Nuovo 38 2" xfId="12781" xr:uid="{719E9557-3A3A-4A62-8481-757D48C51576}"/>
    <cellStyle name="Nuovo 38 2 2" xfId="22254" xr:uid="{69ADD1A1-A0BE-437D-A98A-16A1E4DCFCE7}"/>
    <cellStyle name="Nuovo 38 2 3" xfId="22253" xr:uid="{B962AE70-511D-496D-8C51-D0C9AB767D22}"/>
    <cellStyle name="Nuovo 38 3" xfId="12782" xr:uid="{AD3EE0F4-8A18-4CA7-A824-DAF9DDE1EC75}"/>
    <cellStyle name="Nuovo 38 3 2" xfId="22256" xr:uid="{05216341-07BE-4299-A494-F31A2035CDEF}"/>
    <cellStyle name="Nuovo 38 3 3" xfId="22257" xr:uid="{02E6805C-7F44-447F-875E-473F6A39E098}"/>
    <cellStyle name="Nuovo 38 3 4" xfId="22255" xr:uid="{3AA9D044-5908-4F47-A817-EC27ACC364A5}"/>
    <cellStyle name="Nuovo 38 4" xfId="12783" xr:uid="{AE204A1F-A0B2-4DC1-97D9-A2B49A34FB93}"/>
    <cellStyle name="Nuovo 38 4 2" xfId="22258" xr:uid="{E8357E5D-5573-4060-A484-203F5462814E}"/>
    <cellStyle name="Nuovo 38 5" xfId="12780" xr:uid="{5AE112F3-A27B-451A-95E3-A469767E0408}"/>
    <cellStyle name="Nuovo 39" xfId="12784" xr:uid="{406907A9-FDBC-4A01-861E-36F5C6BBBF49}"/>
    <cellStyle name="Nuovo 39 2" xfId="12785" xr:uid="{607F4EDA-E501-4BC4-8A2B-6A954458AB3B}"/>
    <cellStyle name="Nuovo 4" xfId="279" xr:uid="{00000000-0005-0000-0000-000019010000}"/>
    <cellStyle name="Nuovo 4 2" xfId="5291" xr:uid="{1B419E95-4BEE-4CE2-BC20-1881EAA0596A}"/>
    <cellStyle name="Nuovo 4 2 2" xfId="12787" xr:uid="{9F546365-5F9C-4533-ADF0-D6D6E69429F4}"/>
    <cellStyle name="Nuovo 4 3" xfId="12786" xr:uid="{C2230053-A8F2-49B7-96CD-8078D44650EA}"/>
    <cellStyle name="Nuovo 40" xfId="12788" xr:uid="{4BA0ED41-9B25-404B-AD64-BB9002C7D640}"/>
    <cellStyle name="Nuovo 40 2" xfId="12789" xr:uid="{05450954-3CF5-4E09-830F-51F95DC24C34}"/>
    <cellStyle name="Nuovo 41" xfId="12748" xr:uid="{AFC533BC-3F4A-467C-97EC-9A01BF4E6886}"/>
    <cellStyle name="Nuovo 5" xfId="280" xr:uid="{00000000-0005-0000-0000-00001A010000}"/>
    <cellStyle name="Nuovo 5 2" xfId="12790" xr:uid="{1AC89C70-6208-41A3-B80F-EC7A729AB2CB}"/>
    <cellStyle name="Nuovo 6" xfId="5292" xr:uid="{5B13C80F-BB75-4796-B424-4163A1F4EE10}"/>
    <cellStyle name="Nuovo 6 2" xfId="12791" xr:uid="{841C09E3-290B-46C7-92D9-9DE189F27D02}"/>
    <cellStyle name="Nuovo 7" xfId="5293" xr:uid="{61EEA9A6-7A38-4C82-8197-69CEEC1819A1}"/>
    <cellStyle name="Nuovo 7 2" xfId="12792" xr:uid="{32619CC9-2378-4BE7-9D3D-4F21F0CADE6E}"/>
    <cellStyle name="Nuovo 8" xfId="5294" xr:uid="{B3C089DF-4E48-4744-9B8B-628D3A04CB3D}"/>
    <cellStyle name="Nuovo 8 2" xfId="12793" xr:uid="{2BACA662-0506-4576-A26A-733E2977DA7D}"/>
    <cellStyle name="Nuovo 9" xfId="5295" xr:uid="{82594E89-0A63-40D0-8ACF-E36D4000C68B}"/>
    <cellStyle name="Nuovo 9 2" xfId="12794" xr:uid="{9825BCC8-4C8D-4F96-B28F-AEB2FA63BE21}"/>
    <cellStyle name="Output" xfId="281" builtinId="21" customBuiltin="1"/>
    <cellStyle name="Output 10" xfId="5296" xr:uid="{3FD22218-F416-4145-98D6-F098E981696C}"/>
    <cellStyle name="Output 10 2" xfId="12795" xr:uid="{99B9EEC0-784D-4A1E-9B69-7025ED4DAA06}"/>
    <cellStyle name="Output 11" xfId="5297" xr:uid="{C525AF27-20B6-4936-9500-38CB01E12CD6}"/>
    <cellStyle name="Output 11 2" xfId="12796" xr:uid="{D4E5078D-37B5-4266-A8C4-6B861FFC3CE0}"/>
    <cellStyle name="Output 12" xfId="5298" xr:uid="{8510CC11-81A9-4F93-8738-68278046D40A}"/>
    <cellStyle name="Output 12 2" xfId="12797" xr:uid="{E5174E4C-5158-4CF8-B1F1-035B8094A77F}"/>
    <cellStyle name="Output 13" xfId="5299" xr:uid="{CAE6920B-D9EA-48B7-A4EC-20C1259F1BC8}"/>
    <cellStyle name="Output 13 2" xfId="12798" xr:uid="{6622CBE4-DA2D-4457-B23B-B2BA638DBB3C}"/>
    <cellStyle name="Output 14" xfId="5300" xr:uid="{DC38CB2F-F099-4232-B3CF-00D5D614B4B8}"/>
    <cellStyle name="Output 14 2" xfId="12799" xr:uid="{D2A969C2-C10F-4917-BCB2-91009286BC99}"/>
    <cellStyle name="Output 15" xfId="5301" xr:uid="{12C2F0FF-7356-40AD-A220-4A17C3DD656F}"/>
    <cellStyle name="Output 15 2" xfId="12800" xr:uid="{BAB258EE-2FBA-45CC-9D66-780E2C5E9716}"/>
    <cellStyle name="Output 16" xfId="5302" xr:uid="{C7B03D1B-6788-46FF-A2A7-5D29AABFA42E}"/>
    <cellStyle name="Output 16 2" xfId="12801" xr:uid="{A84CBC31-CEAB-4828-B377-484FBD8BDF5B}"/>
    <cellStyle name="Output 17" xfId="5303" xr:uid="{EAA3328F-DB52-4A3A-B6E2-90AE024FF637}"/>
    <cellStyle name="Output 17 2" xfId="12802" xr:uid="{72C66803-A0DD-4354-8CD5-B97D4DA56247}"/>
    <cellStyle name="Output 18" xfId="5304" xr:uid="{A6E77BA3-25CC-4D15-9851-01E7176F4B18}"/>
    <cellStyle name="Output 18 2" xfId="12803" xr:uid="{BCB5380A-F7DB-42E5-8920-51FF56A05A07}"/>
    <cellStyle name="Output 19" xfId="5305" xr:uid="{AB74387B-178A-4741-B667-9AD8A2339F7D}"/>
    <cellStyle name="Output 19 2" xfId="12804" xr:uid="{9C3925A8-4509-4502-8281-733C6E37DCF4}"/>
    <cellStyle name="Output 2" xfId="282" xr:uid="{00000000-0005-0000-0000-00001C010000}"/>
    <cellStyle name="Output 2 10" xfId="1538" xr:uid="{75234CEF-BF8D-4DEC-A72C-18A91E32BD17}"/>
    <cellStyle name="Output 2 10 2" xfId="12806" xr:uid="{39540FC5-FC3C-4CD7-B119-08F8DCC56FF7}"/>
    <cellStyle name="Output 2 11" xfId="12807" xr:uid="{92780D87-70DF-45C2-B753-D614DE4392EC}"/>
    <cellStyle name="Output 2 11 2" xfId="22259" xr:uid="{39380DC7-30AC-4DDF-8243-947A69FC15C2}"/>
    <cellStyle name="Output 2 12" xfId="12805" xr:uid="{36F1446D-6EF8-4B53-ADB6-890C915ED4D7}"/>
    <cellStyle name="Output 2 2" xfId="1539" xr:uid="{3A3DD01A-8C15-4393-B041-6956ED997B32}"/>
    <cellStyle name="Output 2 2 2" xfId="12808" xr:uid="{1B0A29E2-EA82-4335-A82D-76388BC7C352}"/>
    <cellStyle name="Output 2 3" xfId="1540" xr:uid="{D06C4160-19A2-4272-A697-97272CC0DD98}"/>
    <cellStyle name="Output 2 3 2" xfId="12809" xr:uid="{FE33315D-D019-408C-BD9E-60A217311C21}"/>
    <cellStyle name="Output 2 4" xfId="1541" xr:uid="{2ED347D1-F76D-4EC2-93E9-E898F15CAD27}"/>
    <cellStyle name="Output 2 4 2" xfId="12810" xr:uid="{A6069C08-7A24-4B6A-A9C2-1081B9AE45AF}"/>
    <cellStyle name="Output 2 5" xfId="1542" xr:uid="{88109E66-C3A6-4929-9F7C-E03FB38619C5}"/>
    <cellStyle name="Output 2 5 2" xfId="12811" xr:uid="{41B59279-0A48-47C8-B918-2077F668C218}"/>
    <cellStyle name="Output 2 6" xfId="1543" xr:uid="{5882F850-2B72-4169-992B-2EA9E26E1AAE}"/>
    <cellStyle name="Output 2 6 2" xfId="12812" xr:uid="{357CA632-92AD-4E84-8A7E-C4F526920CB0}"/>
    <cellStyle name="Output 2 7" xfId="1544" xr:uid="{DFCCD662-24B7-4AC8-B9AA-676B91A03468}"/>
    <cellStyle name="Output 2 7 2" xfId="12813" xr:uid="{1CF7077C-A1AD-4DB9-91BD-2979D0A20339}"/>
    <cellStyle name="Output 2 8" xfId="1545" xr:uid="{E9EBD57D-AADA-4078-919E-5F9533F5247F}"/>
    <cellStyle name="Output 2 8 2" xfId="12814" xr:uid="{6ADB9976-6ADA-4CF1-91B2-E3EEB04A6596}"/>
    <cellStyle name="Output 2 9" xfId="1546" xr:uid="{458BBBD1-D1DC-4D5F-88C9-7C248F8E2FA3}"/>
    <cellStyle name="Output 2 9 2" xfId="12815" xr:uid="{52AF5DF9-E6E9-416D-A554-AE7BDA20D362}"/>
    <cellStyle name="Output 20" xfId="5307" xr:uid="{D62F870D-DEC5-4579-98D2-131976AD7FE5}"/>
    <cellStyle name="Output 20 2" xfId="12816" xr:uid="{41E4CB7B-251C-4F83-AC31-DE308BF238A6}"/>
    <cellStyle name="Output 21" xfId="5308" xr:uid="{A6C6834F-DABB-41B6-AB2A-CEF24907462F}"/>
    <cellStyle name="Output 21 2" xfId="12817" xr:uid="{656C4DEF-94D5-4F39-9EBD-4ACD74BBAEB5}"/>
    <cellStyle name="Output 22" xfId="5309" xr:uid="{174E57B1-0826-446A-9C46-8EDA23EA3541}"/>
    <cellStyle name="Output 22 2" xfId="12818" xr:uid="{89734C47-C313-4456-8FB6-DBD327391E5E}"/>
    <cellStyle name="Output 23" xfId="5310" xr:uid="{255D3CEA-7ED3-4808-B078-8000FA9E5523}"/>
    <cellStyle name="Output 23 2" xfId="12819" xr:uid="{1B7CDDEF-C439-4CD7-A42A-FB962749254C}"/>
    <cellStyle name="Output 24" xfId="5311" xr:uid="{E428A3DB-6FC6-417D-8641-D921028D3999}"/>
    <cellStyle name="Output 24 2" xfId="12820" xr:uid="{9DABE9EF-BFDC-47C9-ABF1-F5E8DCED0195}"/>
    <cellStyle name="Output 25" xfId="5312" xr:uid="{F0B04D76-0CB9-4CEA-B106-EDFA6CE5006C}"/>
    <cellStyle name="Output 25 2" xfId="12821" xr:uid="{1F28DEB3-0FE7-4EA3-8B9D-39B8E518B4B6}"/>
    <cellStyle name="Output 26" xfId="5313" xr:uid="{3CAE5771-8175-4344-BA56-2FF6E1431E3C}"/>
    <cellStyle name="Output 26 2" xfId="12822" xr:uid="{165C250E-90F0-4B77-97BD-E4FF6797CCFE}"/>
    <cellStyle name="Output 27" xfId="5314" xr:uid="{C5078FE1-22CF-467D-A7A9-1FD717741EEE}"/>
    <cellStyle name="Output 27 2" xfId="12823" xr:uid="{23363998-C312-4DF1-A84B-A21DE9D4CA3C}"/>
    <cellStyle name="Output 28" xfId="5315" xr:uid="{346AC0D8-113C-40E1-81F2-D604BFEA03EC}"/>
    <cellStyle name="Output 28 2" xfId="12824" xr:uid="{671332AB-E49D-408B-A0A0-7F4A4297B633}"/>
    <cellStyle name="Output 29" xfId="5316" xr:uid="{1035DE8E-A08D-4857-99B8-007850CCE873}"/>
    <cellStyle name="Output 29 2" xfId="12825" xr:uid="{4247934F-6E15-4A4D-AAB8-00D07735F9A5}"/>
    <cellStyle name="Output 3" xfId="283" xr:uid="{00000000-0005-0000-0000-00001D010000}"/>
    <cellStyle name="Output 3 2" xfId="5318" xr:uid="{305C42B5-423F-4F4C-B12D-72690812B095}"/>
    <cellStyle name="Output 3 2 2" xfId="12828" xr:uid="{54007C21-CEDE-4A5A-B273-5B20C33C2C2A}"/>
    <cellStyle name="Output 3 2 2 2" xfId="22260" xr:uid="{8C21CC8C-CB32-4D18-A332-A8B3A42283C6}"/>
    <cellStyle name="Output 3 2 3" xfId="12827" xr:uid="{0252E815-CC2E-44B7-BB1F-8A57B7106A57}"/>
    <cellStyle name="Output 3 3" xfId="5319" xr:uid="{5824E1D2-E8BD-485F-9900-B0E4D767AA74}"/>
    <cellStyle name="Output 3 3 2" xfId="12829" xr:uid="{CE5CD819-5F62-4EA4-8AB4-E754045C4BFF}"/>
    <cellStyle name="Output 3 4" xfId="5320" xr:uid="{E347FEDB-DAF6-4F5D-B04C-6BD6CDE92C22}"/>
    <cellStyle name="Output 3 4 2" xfId="12830" xr:uid="{F94B9DD0-D156-4F29-88E1-06EBB37FFA0D}"/>
    <cellStyle name="Output 3 5" xfId="12826" xr:uid="{BAFE70B8-944C-4E22-8DC0-E3447946E2E8}"/>
    <cellStyle name="Output 3 6" xfId="1547" xr:uid="{3D563989-C931-4C99-B080-820BE4CB14D1}"/>
    <cellStyle name="Output 30" xfId="5321" xr:uid="{CA8F3D4F-5596-4321-9D62-2162B316FDF0}"/>
    <cellStyle name="Output 30 2" xfId="12831" xr:uid="{1F016039-A0D7-43A8-A1FA-4608E5B14495}"/>
    <cellStyle name="Output 31" xfId="5322" xr:uid="{87C70409-DAFA-4E9C-9F73-37AA6E929CA8}"/>
    <cellStyle name="Output 31 2" xfId="12832" xr:uid="{801B05C8-ACBE-4F30-919C-D73758B89A33}"/>
    <cellStyle name="Output 32" xfId="5323" xr:uid="{BBEB2834-F4D5-487C-9EE1-BA4BF46E8BAF}"/>
    <cellStyle name="Output 32 2" xfId="12833" xr:uid="{8F926F9E-DFC4-402C-B4E0-27CE9072FB0C}"/>
    <cellStyle name="Output 33" xfId="5324" xr:uid="{008AB294-3217-4318-8805-FBE97FE3CE76}"/>
    <cellStyle name="Output 33 2" xfId="12834" xr:uid="{916495B7-6C11-4216-ADD3-E0406043D577}"/>
    <cellStyle name="Output 34" xfId="5325" xr:uid="{E3E0EC99-CAAC-41C5-8958-3CA312DDFA5C}"/>
    <cellStyle name="Output 34 2" xfId="12835" xr:uid="{B5671222-E393-48D9-89C4-E6406B32A13E}"/>
    <cellStyle name="Output 35" xfId="5326" xr:uid="{9C5379ED-B265-43AF-A3BD-3DA5948CBFE0}"/>
    <cellStyle name="Output 35 2" xfId="12836" xr:uid="{58D76D16-D4DF-4FB1-8B47-ACC59C242198}"/>
    <cellStyle name="Output 36" xfId="5327" xr:uid="{A1E7612A-4EB4-4370-B73D-7C7C66CF618D}"/>
    <cellStyle name="Output 36 2" xfId="12837" xr:uid="{94B62692-0508-4148-94C0-1AAD9B276064}"/>
    <cellStyle name="Output 37" xfId="5328" xr:uid="{221EE0A8-D945-457D-8740-633CAF580A7E}"/>
    <cellStyle name="Output 37 2" xfId="12838" xr:uid="{B8E0F476-CCED-4E60-9582-B004CDCEA5D1}"/>
    <cellStyle name="Output 38" xfId="5329" xr:uid="{30014B28-4401-4C9A-A091-67A4CE000C30}"/>
    <cellStyle name="Output 38 2" xfId="12839" xr:uid="{E7D5CFAD-F3FE-4D40-A577-D4CB19F7E980}"/>
    <cellStyle name="Output 39" xfId="5330" xr:uid="{07835385-0504-44B8-8E4A-0DA7494E84AB}"/>
    <cellStyle name="Output 39 2" xfId="12840" xr:uid="{2080D3CC-49B3-412E-A69F-F23968E35B7F}"/>
    <cellStyle name="Output 4" xfId="284" xr:uid="{00000000-0005-0000-0000-00001E010000}"/>
    <cellStyle name="Output 4 2" xfId="12842" xr:uid="{419C756F-813A-4F92-B210-95CC7A072C8A}"/>
    <cellStyle name="Output 4 2 2" xfId="22261" xr:uid="{FDFBE4A0-1DEB-4439-BCF6-FA0508130297}"/>
    <cellStyle name="Output 4 3" xfId="12841" xr:uid="{3D41B045-9BE8-4C64-8344-587DAB521709}"/>
    <cellStyle name="Output 40" xfId="5331" xr:uid="{37579A3A-3714-4785-A2D2-CCF5B92BA6DB}"/>
    <cellStyle name="Output 40 2" xfId="12843" xr:uid="{BF92946F-9F39-40BA-BE25-382F5BBCA0AF}"/>
    <cellStyle name="Output 41" xfId="5332" xr:uid="{4F3742D2-8416-41A8-8A61-1DD2E9005DAE}"/>
    <cellStyle name="Output 41 2" xfId="12844" xr:uid="{A8967ACC-E175-4A96-A806-D83789F4E104}"/>
    <cellStyle name="Output 42" xfId="5333" xr:uid="{8E6F0915-6D79-47F6-90A3-550EED29C940}"/>
    <cellStyle name="Output 42 2" xfId="12845" xr:uid="{CD9A51CE-4859-48A8-BF5F-19D4D6FB7FE2}"/>
    <cellStyle name="Output 43" xfId="5334" xr:uid="{7072EAF0-E3B0-4852-AAA5-2A2B1C87E43A}"/>
    <cellStyle name="Output 43 2" xfId="12846" xr:uid="{16030FB9-3D78-476F-A12D-D570E5004417}"/>
    <cellStyle name="Output 5" xfId="285" xr:uid="{00000000-0005-0000-0000-00001F010000}"/>
    <cellStyle name="Output 5 2" xfId="12848" xr:uid="{3BFEFD44-38D2-446E-AB41-2277FBDA0B29}"/>
    <cellStyle name="Output 5 2 2" xfId="22262" xr:uid="{3F5B4F98-D7B6-41AF-A32C-CE96C9C987B8}"/>
    <cellStyle name="Output 5 3" xfId="12847" xr:uid="{A8D0B859-31C7-41D1-B9B5-DA0445796442}"/>
    <cellStyle name="Output 6" xfId="5335" xr:uid="{3AB5C5B4-CF71-4361-9D95-3112F1598807}"/>
    <cellStyle name="Output 6 2" xfId="12850" xr:uid="{CA505DF3-13D7-4FDC-91B7-F08FA2019FC6}"/>
    <cellStyle name="Output 6 2 2" xfId="22263" xr:uid="{C24DD6CF-D94E-440D-A1D7-E1B2C797B6CB}"/>
    <cellStyle name="Output 6 3" xfId="12849" xr:uid="{CEB1CFE7-E900-49CB-AE03-BA3156854B4B}"/>
    <cellStyle name="Output 7" xfId="5336" xr:uid="{19C09802-1E0A-412E-B08A-5487FDFA5222}"/>
    <cellStyle name="Output 7 2" xfId="12851" xr:uid="{A77E60A3-94B2-484C-B745-1C3DB2138B6F}"/>
    <cellStyle name="Output 8" xfId="5337" xr:uid="{68D0F0A5-3475-4BDA-BA4E-B49ED6285657}"/>
    <cellStyle name="Output 8 2" xfId="12852" xr:uid="{162052B3-F724-460C-AADA-02FC76798CE5}"/>
    <cellStyle name="Output 9" xfId="5338" xr:uid="{E74703AB-4839-42C1-A1C9-15E994D2AC1E}"/>
    <cellStyle name="Output 9 2" xfId="12853" xr:uid="{C8816921-2C84-47FB-9806-DA03287059AE}"/>
    <cellStyle name="Pattern" xfId="5339" xr:uid="{0F4BD92B-5E22-4B40-86C8-A190C11BB8D7}"/>
    <cellStyle name="Pattern 2" xfId="12854" xr:uid="{A6ED2913-4D6D-4199-9AC3-DF82A40FA541}"/>
    <cellStyle name="Percent" xfId="286" builtinId="5"/>
    <cellStyle name="Percent 10" xfId="1548" xr:uid="{7139AAC0-D365-4159-AF0B-CED6B82CEA21}"/>
    <cellStyle name="Percent 10 10" xfId="5340" xr:uid="{57E6FE32-46C0-470F-A449-16B82884A549}"/>
    <cellStyle name="Percent 10 10 2" xfId="12855" xr:uid="{66DE2F69-CD6F-4B2C-B0F4-3900DE1342FF}"/>
    <cellStyle name="Percent 10 11" xfId="5341" xr:uid="{8CDA0D55-3E51-416C-9606-7A0497C2E04D}"/>
    <cellStyle name="Percent 10 11 2" xfId="7703" xr:uid="{8CEF59B2-FBC4-4FEC-B032-7563B98C1918}"/>
    <cellStyle name="Percent 10 11 3" xfId="12856" xr:uid="{DA190D26-3AED-444C-AC51-494C0A832B1C}"/>
    <cellStyle name="Percent 10 11 4" xfId="12857" xr:uid="{24DBA36E-1107-4183-A8E9-8138CCA6C40E}"/>
    <cellStyle name="Percent 10 11 5" xfId="21113" xr:uid="{B03F6F0D-C114-4C0D-AC4A-09D3FE0E24F3}"/>
    <cellStyle name="Percent 10 12" xfId="5342" xr:uid="{F1C9261B-BCC4-4138-82A0-A1A4A0B8BA28}"/>
    <cellStyle name="Percent 10 12 2" xfId="12858" xr:uid="{BD2FCB0B-77C5-40AB-947E-CB1E673529FC}"/>
    <cellStyle name="Percent 10 12 3" xfId="12859" xr:uid="{63B96AC8-FFFF-4529-BC5A-482087CC411B}"/>
    <cellStyle name="Percent 10 12 4" xfId="12860" xr:uid="{AAEF3B8E-21D3-40B4-813D-AFF1A17088C9}"/>
    <cellStyle name="Percent 10 12 5" xfId="21114" xr:uid="{6938412C-6682-413D-82B9-CD1272BC2641}"/>
    <cellStyle name="Percent 10 13" xfId="5343" xr:uid="{D7095E29-0B56-49D3-B1EC-436134F4C49C}"/>
    <cellStyle name="Percent 10 13 2" xfId="12861" xr:uid="{90159AF7-7164-4E12-97DF-368AF6D890E5}"/>
    <cellStyle name="Percent 10 13 3" xfId="12862" xr:uid="{CD115D83-E1E6-471B-A6C3-9D9196F34140}"/>
    <cellStyle name="Percent 10 13 4" xfId="12863" xr:uid="{898797D6-85B1-4199-9B45-1D3929513AC2}"/>
    <cellStyle name="Percent 10 13 5" xfId="21115" xr:uid="{73E7F837-8E38-4EC7-A158-F7837803597A}"/>
    <cellStyle name="Percent 10 14" xfId="5344" xr:uid="{13E0553C-FA17-4B5A-9FC3-4A5DC82B59DD}"/>
    <cellStyle name="Percent 10 14 2" xfId="12864" xr:uid="{E74BD429-86CD-4B28-8F18-0F461F16491E}"/>
    <cellStyle name="Percent 10 14 3" xfId="12865" xr:uid="{1F84E7A5-A37F-4834-BBED-4800ED698DBD}"/>
    <cellStyle name="Percent 10 14 4" xfId="12866" xr:uid="{5539192E-0CB2-486D-9866-830B2B09AD36}"/>
    <cellStyle name="Percent 10 14 5" xfId="12867" xr:uid="{97BA49ED-BFF6-4DA8-ACCD-199233694820}"/>
    <cellStyle name="Percent 10 14 6" xfId="21116" xr:uid="{F44930D4-B6AD-4F41-8EF4-1F8D203CDDBF}"/>
    <cellStyle name="Percent 10 15" xfId="5345" xr:uid="{02AE886C-E161-468E-806E-2EBE2BADA465}"/>
    <cellStyle name="Percent 10 15 2" xfId="12868" xr:uid="{C25B5579-E117-4D4E-8050-EE5F1B7E9310}"/>
    <cellStyle name="Percent 10 15 3" xfId="12869" xr:uid="{9D1C8940-24D3-424C-B8B9-E094D4B86800}"/>
    <cellStyle name="Percent 10 15 4" xfId="12870" xr:uid="{8772C8C4-FBB6-43E2-8F0B-ACFD0603BA7A}"/>
    <cellStyle name="Percent 10 15 5" xfId="12871" xr:uid="{332BC1C1-2570-48E9-892C-29602BA73B89}"/>
    <cellStyle name="Percent 10 15 6" xfId="21117" xr:uid="{471853B1-A1A9-4DA5-A0CF-510DD4FC8E73}"/>
    <cellStyle name="Percent 10 16" xfId="5346" xr:uid="{0D93CA8B-54EB-42F5-8F10-3EBFFB0E7C2C}"/>
    <cellStyle name="Percent 10 16 2" xfId="12872" xr:uid="{6949C30A-53DD-449E-8969-CB709D6CBF93}"/>
    <cellStyle name="Percent 10 16 3" xfId="12873" xr:uid="{6852FDFC-91CB-458A-AD22-2B2AEFDD4A65}"/>
    <cellStyle name="Percent 10 16 4" xfId="12874" xr:uid="{733E0FA9-AD4A-4751-9C17-DAD2A149DBCD}"/>
    <cellStyle name="Percent 10 16 5" xfId="12875" xr:uid="{36E6CFC6-B60F-49A1-BDDD-A8ADD642C40E}"/>
    <cellStyle name="Percent 10 16 6" xfId="21118" xr:uid="{E5554D02-AFE8-464D-BA6E-40D92F365CF8}"/>
    <cellStyle name="Percent 10 17" xfId="5347" xr:uid="{E79D78BB-3511-4718-9535-B2B620A6A8F9}"/>
    <cellStyle name="Percent 10 17 2" xfId="12876" xr:uid="{6329C929-5999-4D8B-A52F-626141CD9814}"/>
    <cellStyle name="Percent 10 17 3" xfId="12877" xr:uid="{67CF0261-B5BC-4DCB-892C-753B645BF0DA}"/>
    <cellStyle name="Percent 10 17 4" xfId="12878" xr:uid="{9D50FB6C-0A4B-405C-BA45-471D14E72EB0}"/>
    <cellStyle name="Percent 10 17 5" xfId="12879" xr:uid="{81D22BEA-11EA-44B3-A283-748192C52508}"/>
    <cellStyle name="Percent 10 17 6" xfId="21119" xr:uid="{BFD4D9E6-250C-4AC1-805D-22FC786B7C7E}"/>
    <cellStyle name="Percent 10 18" xfId="5348" xr:uid="{FAA45397-24D6-4472-8081-DE1065A78D0E}"/>
    <cellStyle name="Percent 10 18 2" xfId="12880" xr:uid="{7114E73B-F03A-45C4-9176-43F5663D131C}"/>
    <cellStyle name="Percent 10 18 3" xfId="12881" xr:uid="{49B070FC-20FF-4074-AFB2-594B255969B8}"/>
    <cellStyle name="Percent 10 18 4" xfId="12882" xr:uid="{DDB43E93-06F2-4CC9-B414-A8E8D38DE9EB}"/>
    <cellStyle name="Percent 10 18 5" xfId="12883" xr:uid="{A6BD0C3B-A8A9-4BDA-834F-0887CB86E994}"/>
    <cellStyle name="Percent 10 18 6" xfId="21120" xr:uid="{0B21D8B6-C49C-4584-BB18-C58CFF4C6D78}"/>
    <cellStyle name="Percent 10 19" xfId="5349" xr:uid="{37DDEE97-E04C-44A9-8FBF-1D303F515C39}"/>
    <cellStyle name="Percent 10 19 2" xfId="12884" xr:uid="{D18D12AE-4488-4864-A94E-A3F2F841C00C}"/>
    <cellStyle name="Percent 10 19 3" xfId="12885" xr:uid="{4E43F8FA-0612-45B7-95D6-F38973538DE5}"/>
    <cellStyle name="Percent 10 19 4" xfId="12886" xr:uid="{A99724EC-3EDC-4344-A2DC-76B0955A3B4C}"/>
    <cellStyle name="Percent 10 19 5" xfId="12887" xr:uid="{34DFFF06-F090-4E8D-91DE-A4A07B93355F}"/>
    <cellStyle name="Percent 10 19 6" xfId="21121" xr:uid="{B4BE66D5-09A0-420C-B8BF-CDA95BE46F85}"/>
    <cellStyle name="Percent 10 2" xfId="1549" xr:uid="{30C46F72-72BB-410A-8FBE-2CA027436198}"/>
    <cellStyle name="Percent 10 2 2" xfId="5351" xr:uid="{5C4B5F4C-9478-49AF-86EA-CD74721DE940}"/>
    <cellStyle name="Percent 10 2 2 2" xfId="12888" xr:uid="{FF82F8D8-B462-4AA1-9D29-85C8EF3F28C2}"/>
    <cellStyle name="Percent 10 2 2 3" xfId="12889" xr:uid="{0B697EDA-B7C1-4D82-9E86-C5DEF6113782}"/>
    <cellStyle name="Percent 10 2 2 4" xfId="12890" xr:uid="{7B5D353D-E986-498E-A09F-BB7A616C0D0D}"/>
    <cellStyle name="Percent 10 2 2 5" xfId="12891" xr:uid="{869FC9E8-0E9E-492F-813F-6A75A517E3E0}"/>
    <cellStyle name="Percent 10 2 2 6" xfId="22103" xr:uid="{D99ECF6A-404B-4E6A-8CE4-7AB01CD16548}"/>
    <cellStyle name="Percent 10 2 3" xfId="5352" xr:uid="{D1580565-A596-4C09-AAFF-903EA1834622}"/>
    <cellStyle name="Percent 10 2 3 2" xfId="12892" xr:uid="{4E279057-7E09-4A9E-8955-E4759CFD90FC}"/>
    <cellStyle name="Percent 10 2 3 3" xfId="12893" xr:uid="{12B7DB68-BF8D-46A4-895B-BB34A7FACFF8}"/>
    <cellStyle name="Percent 10 2 3 4" xfId="12894" xr:uid="{DF706431-5157-4C4A-8332-DEC43BA56798}"/>
    <cellStyle name="Percent 10 2 3 5" xfId="12895" xr:uid="{5238194B-6FE5-4B4C-AB9F-1EC79F0E3513}"/>
    <cellStyle name="Percent 10 2 4" xfId="5350" xr:uid="{E5C66274-CDF3-4E68-ADAD-C2637C0905CE}"/>
    <cellStyle name="Percent 10 2 5" xfId="12896" xr:uid="{E6AADFDA-9DC4-4F9A-ADC6-0C5C1891FE79}"/>
    <cellStyle name="Percent 10 2 6" xfId="12897" xr:uid="{E510F512-E14E-4939-B217-223D15B1C583}"/>
    <cellStyle name="Percent 10 2 7" xfId="12898" xr:uid="{1A6C18B0-A2F5-4DA2-AAC5-614657E00ADA}"/>
    <cellStyle name="Percent 10 2 8" xfId="21122" xr:uid="{0A613ED6-9A7A-4E86-9882-C533823FDB59}"/>
    <cellStyle name="Percent 10 20" xfId="5353" xr:uid="{F0CF7A2D-3B74-45E6-8DD5-C80D00226284}"/>
    <cellStyle name="Percent 10 20 2" xfId="12899" xr:uid="{6508F8BB-3A4A-461D-92D7-5413C5284864}"/>
    <cellStyle name="Percent 10 20 3" xfId="12900" xr:uid="{151DB2ED-D5F5-4B61-930B-46F1809D03A3}"/>
    <cellStyle name="Percent 10 20 4" xfId="12901" xr:uid="{B163EFA5-D7F4-4DFC-A48C-4A50587166B5}"/>
    <cellStyle name="Percent 10 20 5" xfId="12902" xr:uid="{2E50BE10-E242-4643-9A9D-18E4A97D16B6}"/>
    <cellStyle name="Percent 10 20 6" xfId="21123" xr:uid="{5A7682DF-39B4-467C-9A93-6C1FD4AAA46A}"/>
    <cellStyle name="Percent 10 3" xfId="1550" xr:uid="{90653EB6-B6EE-4F30-98C3-378430CB37C0}"/>
    <cellStyle name="Percent 10 3 2" xfId="5355" xr:uid="{B574BBB9-E0BF-4109-B437-E92B2340B941}"/>
    <cellStyle name="Percent 10 3 2 2" xfId="12903" xr:uid="{623D6041-0937-44D8-9D84-275610244516}"/>
    <cellStyle name="Percent 10 3 2 3" xfId="12904" xr:uid="{8C05E2F4-8D99-4E88-9306-F1A6AE9FDA4C}"/>
    <cellStyle name="Percent 10 3 2 4" xfId="12905" xr:uid="{AC0CCD95-58CF-4073-8FDF-5B9BB1F65765}"/>
    <cellStyle name="Percent 10 3 2 5" xfId="12906" xr:uid="{8CFD277D-B312-4BA1-8C9A-A20BF018659D}"/>
    <cellStyle name="Percent 10 3 2 6" xfId="22104" xr:uid="{EE07096F-059B-47CE-BBE8-FA9FE569D040}"/>
    <cellStyle name="Percent 10 3 3" xfId="5356" xr:uid="{2BD9F8C2-426B-4C95-AFB0-BDA8C38C2AE6}"/>
    <cellStyle name="Percent 10 3 3 2" xfId="12907" xr:uid="{8E823B5E-815E-44D2-AFE8-ECBADC68633D}"/>
    <cellStyle name="Percent 10 3 3 3" xfId="12908" xr:uid="{15028D26-FFEA-4163-B411-C8B4B048BECB}"/>
    <cellStyle name="Percent 10 3 3 4" xfId="12909" xr:uid="{6BFD04EF-701F-4AF7-9EF7-27C9B646E8FE}"/>
    <cellStyle name="Percent 10 3 3 5" xfId="12910" xr:uid="{6984DF4D-6FFD-417C-902C-32AEA34AD795}"/>
    <cellStyle name="Percent 10 3 4" xfId="5354" xr:uid="{FDA8B8D0-532E-408B-9109-ECFB494B8B9C}"/>
    <cellStyle name="Percent 10 3 5" xfId="12911" xr:uid="{A31CC690-C8AF-453A-8915-F50AA1921FDD}"/>
    <cellStyle name="Percent 10 3 6" xfId="12912" xr:uid="{A47933C7-57BF-4B22-BF41-10143A2DF967}"/>
    <cellStyle name="Percent 10 3 7" xfId="12913" xr:uid="{99B6B045-292A-4E81-97F9-2B8669A103A3}"/>
    <cellStyle name="Percent 10 3 8" xfId="21124" xr:uid="{BF65A2A4-4ABC-4A09-85F3-2C25E9EFF3DC}"/>
    <cellStyle name="Percent 10 4" xfId="1551" xr:uid="{8FCA0350-A264-4167-8EF2-73037BFF7367}"/>
    <cellStyle name="Percent 10 4 2" xfId="5358" xr:uid="{322ABC61-0AF1-4EC9-A54B-D9BF513C6B3E}"/>
    <cellStyle name="Percent 10 4 2 2" xfId="12914" xr:uid="{19F00226-5B1D-42D9-92A2-3A6E58A79FA2}"/>
    <cellStyle name="Percent 10 4 2 3" xfId="12915" xr:uid="{691DDA5A-8965-4614-90AC-3D0868370EC8}"/>
    <cellStyle name="Percent 10 4 2 4" xfId="12916" xr:uid="{CDF54B3E-65FC-4B2C-90AA-B05D489B34D5}"/>
    <cellStyle name="Percent 10 4 2 5" xfId="12917" xr:uid="{945FF00A-EA2D-4DC0-804C-AD606D702BF3}"/>
    <cellStyle name="Percent 10 4 2 6" xfId="22105" xr:uid="{7EA1701A-DB1E-401D-8EA0-625F5E5B3F65}"/>
    <cellStyle name="Percent 10 4 3" xfId="5359" xr:uid="{7F2F33EF-020C-4071-B411-7BFA06BA6650}"/>
    <cellStyle name="Percent 10 4 3 2" xfId="12918" xr:uid="{DA4F04C9-1408-41B9-833D-EB34EF32C31D}"/>
    <cellStyle name="Percent 10 4 3 3" xfId="12919" xr:uid="{8B86998C-6649-46D4-9192-6DC877BEE0BB}"/>
    <cellStyle name="Percent 10 4 3 4" xfId="12920" xr:uid="{18A5AD7E-448E-48D2-BEE5-D055A8365989}"/>
    <cellStyle name="Percent 10 4 3 5" xfId="12921" xr:uid="{F6222AE6-CE43-4D9C-9234-C7691DBCD66B}"/>
    <cellStyle name="Percent 10 4 4" xfId="5357" xr:uid="{16AF6432-8F19-4A5D-BA94-113DD1EDF0D7}"/>
    <cellStyle name="Percent 10 4 5" xfId="12922" xr:uid="{EDDCC81A-04FF-407A-BD0E-B7BC3D9FB029}"/>
    <cellStyle name="Percent 10 4 6" xfId="12923" xr:uid="{0D47839B-D272-4F52-B3AF-264C57ECE3E5}"/>
    <cellStyle name="Percent 10 4 7" xfId="12924" xr:uid="{3CF7C3BC-27BD-486E-BDA7-A5164C8AE65D}"/>
    <cellStyle name="Percent 10 4 8" xfId="21125" xr:uid="{764201E0-42F3-4B7D-AE29-26541B96B38C}"/>
    <cellStyle name="Percent 10 5" xfId="1552" xr:uid="{3416098A-3B2F-441A-8EEF-619D71FF695A}"/>
    <cellStyle name="Percent 10 5 2" xfId="5361" xr:uid="{A2FDFC4F-77E7-4DC8-8762-66D401CC5766}"/>
    <cellStyle name="Percent 10 5 2 2" xfId="12925" xr:uid="{D19D2D0C-ABD1-4DBC-87B3-349BFE93326F}"/>
    <cellStyle name="Percent 10 5 2 3" xfId="12926" xr:uid="{74FBD509-2A6B-4816-9C80-42D74938FAA2}"/>
    <cellStyle name="Percent 10 5 2 4" xfId="12927" xr:uid="{A66683FB-84E6-46F2-8F90-E2CB6AF12CF9}"/>
    <cellStyle name="Percent 10 5 2 5" xfId="12928" xr:uid="{52AD331F-C5FE-4B03-BB2E-CC620DA23DEE}"/>
    <cellStyle name="Percent 10 5 2 6" xfId="22106" xr:uid="{B08E2806-BFE7-4E98-A0F2-5882101824AB}"/>
    <cellStyle name="Percent 10 5 3" xfId="5362" xr:uid="{15E8260C-2121-4574-B9F1-CD735898CBEB}"/>
    <cellStyle name="Percent 10 5 3 2" xfId="12929" xr:uid="{70E695F9-6B9A-407A-9BC2-E661166068C9}"/>
    <cellStyle name="Percent 10 5 3 3" xfId="12930" xr:uid="{647DF371-2F94-4C66-9469-D0ADBE033529}"/>
    <cellStyle name="Percent 10 5 3 4" xfId="12931" xr:uid="{91B2A262-E901-453E-A965-A3F7148DB720}"/>
    <cellStyle name="Percent 10 5 3 5" xfId="12932" xr:uid="{233C88CE-C723-45EF-95B6-A5F1B809983D}"/>
    <cellStyle name="Percent 10 5 4" xfId="5360" xr:uid="{FFD89546-4DC7-4AB5-823C-98B69E7B25D1}"/>
    <cellStyle name="Percent 10 5 5" xfId="12933" xr:uid="{D3A01957-1FF7-4B2E-91F4-DD76E3285075}"/>
    <cellStyle name="Percent 10 5 6" xfId="12934" xr:uid="{DD4869CC-6BE3-4EA4-A7FA-E6F846997B99}"/>
    <cellStyle name="Percent 10 5 7" xfId="12935" xr:uid="{4A0127E2-C323-426A-846C-358F6BE36EF1}"/>
    <cellStyle name="Percent 10 5 8" xfId="21126" xr:uid="{C1A40941-F738-43A3-BD30-CB975FF89D45}"/>
    <cellStyle name="Percent 10 6" xfId="1553" xr:uid="{A8CA349D-36BD-436A-B850-0AC9647A10C9}"/>
    <cellStyle name="Percent 10 6 2" xfId="5364" xr:uid="{C0DBE9FC-51ED-441A-A36C-93B38B1FCCBD}"/>
    <cellStyle name="Percent 10 6 2 2" xfId="12936" xr:uid="{50F813F4-EA78-49CF-B2A7-D1113641AAF0}"/>
    <cellStyle name="Percent 10 6 2 3" xfId="12937" xr:uid="{267B1AD6-9D87-4D45-87E8-D2FE6DC6BC0F}"/>
    <cellStyle name="Percent 10 6 2 4" xfId="12938" xr:uid="{ED18DC14-6A39-4745-91B7-ED6B3FACA9B5}"/>
    <cellStyle name="Percent 10 6 2 5" xfId="12939" xr:uid="{6405A205-5602-4209-9DCA-129282114CC4}"/>
    <cellStyle name="Percent 10 6 2 6" xfId="22107" xr:uid="{C28FC2E0-8D89-4B9C-B5C9-F4719BB41FFA}"/>
    <cellStyle name="Percent 10 6 3" xfId="5365" xr:uid="{A7240DDB-3FD0-4176-954E-4F0CC2B887A6}"/>
    <cellStyle name="Percent 10 6 3 2" xfId="12940" xr:uid="{FD159F14-9AF8-4602-9519-374493A2F1FA}"/>
    <cellStyle name="Percent 10 6 3 3" xfId="12941" xr:uid="{2C9CCC9A-CE23-4A32-A543-DF1995B0C0D0}"/>
    <cellStyle name="Percent 10 6 3 4" xfId="12942" xr:uid="{1D7A5B96-9DEB-4544-8441-5086D6D55CA5}"/>
    <cellStyle name="Percent 10 6 3 5" xfId="12943" xr:uid="{4AD92350-0773-46E0-B23A-74CC3F6108B9}"/>
    <cellStyle name="Percent 10 6 4" xfId="5363" xr:uid="{723C10F5-DDA7-4241-AE01-5D7C880B76B3}"/>
    <cellStyle name="Percent 10 6 5" xfId="12944" xr:uid="{84789D8E-8E16-4BE9-A431-FD9CAF1016C3}"/>
    <cellStyle name="Percent 10 6 6" xfId="12945" xr:uid="{050D6599-8E55-47E5-8558-F032F9FA3784}"/>
    <cellStyle name="Percent 10 6 7" xfId="12946" xr:uid="{3E77FC37-3BE9-4587-B3DD-56481A0F535B}"/>
    <cellStyle name="Percent 10 6 8" xfId="21127" xr:uid="{8352876B-BC2B-4B46-B366-425A0872A8F3}"/>
    <cellStyle name="Percent 10 7" xfId="1554" xr:uid="{CF9ED26A-4A3B-47E1-824E-02C45DF92BB9}"/>
    <cellStyle name="Percent 10 7 10" xfId="21128" xr:uid="{576907B1-EE10-410A-A82D-227B86671F24}"/>
    <cellStyle name="Percent 10 7 2" xfId="5367" xr:uid="{FC837EAA-820B-4596-A73B-AB070F7DE768}"/>
    <cellStyle name="Percent 10 7 2 2" xfId="12947" xr:uid="{14726038-8DF1-44E8-8A80-A951238D5E40}"/>
    <cellStyle name="Percent 10 7 2 3" xfId="12948" xr:uid="{550ECF14-99BF-48D8-A5AE-C340E3424EFB}"/>
    <cellStyle name="Percent 10 7 2 4" xfId="12949" xr:uid="{882840EC-F768-4B82-9A07-2228C83CAB93}"/>
    <cellStyle name="Percent 10 7 2 5" xfId="12950" xr:uid="{2806334F-221F-4982-B3FF-905F3DF80761}"/>
    <cellStyle name="Percent 10 7 2 6" xfId="21129" xr:uid="{6AF47F7C-8DA7-461C-B7CC-D1CA4C67B873}"/>
    <cellStyle name="Percent 10 7 3" xfId="5368" xr:uid="{3CFA48F5-81B9-447E-B7FC-FCC62DB47B9D}"/>
    <cellStyle name="Percent 10 7 3 2" xfId="12951" xr:uid="{EBD0A005-F7BE-42B7-9C4F-0878C65F132C}"/>
    <cellStyle name="Percent 10 7 3 3" xfId="12952" xr:uid="{C5749475-9D5D-4EC2-9477-09CE288A3EF9}"/>
    <cellStyle name="Percent 10 7 3 4" xfId="12953" xr:uid="{B991391B-7414-4AC5-8B18-2D077016954B}"/>
    <cellStyle name="Percent 10 7 3 5" xfId="12954" xr:uid="{B87CA0B3-4CCC-4D8A-B028-6ABCBEA84643}"/>
    <cellStyle name="Percent 10 7 3 6" xfId="21130" xr:uid="{55D076F8-9BE8-4338-AE72-E37E7F282336}"/>
    <cellStyle name="Percent 10 7 4" xfId="5369" xr:uid="{140BC5B5-2085-44B1-B6B4-E2D69337F3FC}"/>
    <cellStyle name="Percent 10 7 4 2" xfId="12955" xr:uid="{66DDA6FD-04F0-4C10-962B-F8C339DBEC40}"/>
    <cellStyle name="Percent 10 7 4 3" xfId="12956" xr:uid="{1CBA3A7D-AE53-4069-B16B-BB1A03CE7D08}"/>
    <cellStyle name="Percent 10 7 4 4" xfId="12957" xr:uid="{C9AD269B-C9CF-44B9-905A-42A60402925B}"/>
    <cellStyle name="Percent 10 7 4 5" xfId="12958" xr:uid="{FB5BB257-682F-4E16-90F2-07A9A9DED918}"/>
    <cellStyle name="Percent 10 7 4 6" xfId="22108" xr:uid="{D1B91417-D9CE-4C86-B4F1-596AB97A44E1}"/>
    <cellStyle name="Percent 10 7 5" xfId="5370" xr:uid="{F3D67D78-60EF-43D2-99B0-736749E862DC}"/>
    <cellStyle name="Percent 10 7 5 2" xfId="12959" xr:uid="{55610B9F-E752-44F6-AE70-264449D97B62}"/>
    <cellStyle name="Percent 10 7 5 3" xfId="12960" xr:uid="{69FA81EE-D4F1-4298-B01A-75FE183F4587}"/>
    <cellStyle name="Percent 10 7 5 4" xfId="12961" xr:uid="{AF75D26D-7189-4659-9098-A7433AE5ACEB}"/>
    <cellStyle name="Percent 10 7 5 5" xfId="12962" xr:uid="{DFC570C2-89D7-4863-BDD3-C91C73D99B58}"/>
    <cellStyle name="Percent 10 7 6" xfId="5366" xr:uid="{5DD155CF-B0EE-4786-92BE-D5A0303B147B}"/>
    <cellStyle name="Percent 10 7 7" xfId="12963" xr:uid="{D1EE6F80-E95B-4D9D-B270-3603BE4F0C56}"/>
    <cellStyle name="Percent 10 7 8" xfId="12964" xr:uid="{7354FDC0-70A5-4E58-B6D0-DE816714875F}"/>
    <cellStyle name="Percent 10 7 9" xfId="12965" xr:uid="{000D7029-A5B0-42D3-B212-5ACA16E6CCA1}"/>
    <cellStyle name="Percent 10 8" xfId="1555" xr:uid="{14401BD1-302B-47F2-91D4-4D6FDDC4FED2}"/>
    <cellStyle name="Percent 10 8 2" xfId="5372" xr:uid="{092A7AD9-B7C7-4839-A958-632CB1BA9937}"/>
    <cellStyle name="Percent 10 8 2 2" xfId="12966" xr:uid="{EA96E335-5514-48D5-9FD6-DF81099E86D6}"/>
    <cellStyle name="Percent 10 8 2 3" xfId="12967" xr:uid="{07659BF4-4E72-4650-BBF3-F0080A621EDE}"/>
    <cellStyle name="Percent 10 8 2 4" xfId="12968" xr:uid="{05EE26AF-052F-4086-BA88-72DC4FAB3EC1}"/>
    <cellStyle name="Percent 10 8 2 5" xfId="12969" xr:uid="{4E3CD80F-65D8-4E8B-BA75-F00EF484A2DF}"/>
    <cellStyle name="Percent 10 8 2 6" xfId="22109" xr:uid="{77FA7DAF-B352-4879-8989-F10046E64E57}"/>
    <cellStyle name="Percent 10 8 3" xfId="5373" xr:uid="{6104BC1E-4BBD-4E9D-AB14-83BA2632181A}"/>
    <cellStyle name="Percent 10 8 3 2" xfId="12970" xr:uid="{AE1305D6-102B-4AD5-8C2D-8FEAFD509A2B}"/>
    <cellStyle name="Percent 10 8 3 3" xfId="12971" xr:uid="{AC69FB87-5AF3-4A35-9884-BD613BC10736}"/>
    <cellStyle name="Percent 10 8 3 4" xfId="12972" xr:uid="{78F0D355-F008-4F52-89D1-AD547E25B75D}"/>
    <cellStyle name="Percent 10 8 3 5" xfId="12973" xr:uid="{4D121EE1-7451-4A50-9896-A530E638BEC8}"/>
    <cellStyle name="Percent 10 8 4" xfId="5371" xr:uid="{74F20F7B-9AB4-4C4D-ADB8-1D019AEA0CBA}"/>
    <cellStyle name="Percent 10 8 5" xfId="12974" xr:uid="{DEDE27C6-2793-4BBC-94C4-AE1DC454FE6C}"/>
    <cellStyle name="Percent 10 8 6" xfId="12975" xr:uid="{1FB30AEC-5A3A-4C8E-8A42-1D9F1984C8E1}"/>
    <cellStyle name="Percent 10 8 7" xfId="12976" xr:uid="{9175B912-AA9E-44DF-B648-88E4C98474C7}"/>
    <cellStyle name="Percent 10 8 8" xfId="21131" xr:uid="{90B091C2-2CE5-49B4-989E-B547CF0A024A}"/>
    <cellStyle name="Percent 10 9" xfId="5374" xr:uid="{AE52934A-02A0-4E40-B451-A40EE0FB514A}"/>
    <cellStyle name="Percent 10 9 2" xfId="12977" xr:uid="{CDA33590-4197-4513-B4C2-4FB9676501BA}"/>
    <cellStyle name="Percent 10 9 3" xfId="12978" xr:uid="{BCE1C471-279F-43C2-976E-FD4CC4A8E52C}"/>
    <cellStyle name="Percent 10 9 4" xfId="12979" xr:uid="{4D41220F-36C8-455D-AD73-7F8A98C65B4E}"/>
    <cellStyle name="Percent 10 9 5" xfId="12980" xr:uid="{5135F277-DE2F-4ABA-8163-830B9D622536}"/>
    <cellStyle name="Percent 10 9 6" xfId="21132" xr:uid="{E34CF41F-C19D-4E54-9C9A-057B058ADA54}"/>
    <cellStyle name="Percent 11" xfId="1556" xr:uid="{21989248-94E7-444D-8E6D-E371E25DC48C}"/>
    <cellStyle name="Percent 11 10" xfId="5376" xr:uid="{1784AF78-3F98-46FA-A064-CFA30E8DC728}"/>
    <cellStyle name="Percent 11 10 2" xfId="12981" xr:uid="{C0D04630-0F26-44A8-9CD8-9C350B74F5B8}"/>
    <cellStyle name="Percent 11 10 3" xfId="12982" xr:uid="{790EED16-C276-44EA-B637-DEE91483C25D}"/>
    <cellStyle name="Percent 11 10 4" xfId="12983" xr:uid="{97C9C7B2-677E-4067-A1C1-C3F3D551625B}"/>
    <cellStyle name="Percent 11 10 5" xfId="12984" xr:uid="{ACB2EAF2-C6B5-43D7-A03B-2CC7221B02DC}"/>
    <cellStyle name="Percent 11 10 6" xfId="21133" xr:uid="{608FD02D-A029-4C2A-A177-37234EF75416}"/>
    <cellStyle name="Percent 11 11" xfId="5375" xr:uid="{1CCFEAA7-EE0A-4F87-A475-21B232932F89}"/>
    <cellStyle name="Percent 11 12" xfId="12985" xr:uid="{3445A5D2-AC96-43D7-9763-1E0CAA6A1A2B}"/>
    <cellStyle name="Percent 11 13" xfId="12986" xr:uid="{01F9D880-0998-4B20-99BB-22253861E1B9}"/>
    <cellStyle name="Percent 11 14" xfId="12987" xr:uid="{B4BED004-4EF4-45EA-8A78-12F9EC501572}"/>
    <cellStyle name="Percent 11 2" xfId="1557" xr:uid="{0B8F4C0C-054E-4A31-BE5F-4E32E54A9A58}"/>
    <cellStyle name="Percent 11 2 2" xfId="5378" xr:uid="{2599636E-2DF7-4179-8BF8-B2E0B0FA08EC}"/>
    <cellStyle name="Percent 11 2 2 2" xfId="12988" xr:uid="{0CE6EBEA-73B4-4C5B-9504-7458D9760BC5}"/>
    <cellStyle name="Percent 11 2 2 3" xfId="12989" xr:uid="{65FE7C48-5246-4442-9D76-0B706A3158AD}"/>
    <cellStyle name="Percent 11 2 2 4" xfId="12990" xr:uid="{CAD75753-3B3E-4D21-9BB0-11DD44172B56}"/>
    <cellStyle name="Percent 11 2 2 5" xfId="12991" xr:uid="{F1C26F54-0AB9-4959-97DF-17237CFE1006}"/>
    <cellStyle name="Percent 11 2 2 6" xfId="22110" xr:uid="{229CFC10-A0AC-4F74-B3DF-F72138E23D9F}"/>
    <cellStyle name="Percent 11 2 3" xfId="5379" xr:uid="{4CEAF31E-97AA-4236-A4A0-9A07E2FFCD3D}"/>
    <cellStyle name="Percent 11 2 3 2" xfId="12992" xr:uid="{59FBC017-060B-48D8-BB6E-A4AA37D10A4D}"/>
    <cellStyle name="Percent 11 2 3 3" xfId="12993" xr:uid="{FD3366A5-A8E6-4849-A085-AD8E7CBCFE9F}"/>
    <cellStyle name="Percent 11 2 3 4" xfId="12994" xr:uid="{C5BAFBC6-EC12-4EA6-96FC-A0E8DA356E4B}"/>
    <cellStyle name="Percent 11 2 3 5" xfId="12995" xr:uid="{4317DA30-0699-4E64-89C6-7A1D348F313F}"/>
    <cellStyle name="Percent 11 2 4" xfId="5377" xr:uid="{39AC72F7-5D9B-429A-BDE7-5B68719DF9E3}"/>
    <cellStyle name="Percent 11 2 5" xfId="12996" xr:uid="{AFF11F58-0C56-427E-8697-BDADC2BF5985}"/>
    <cellStyle name="Percent 11 2 6" xfId="12997" xr:uid="{2E44B9D5-9047-44DE-B9BC-739C17F00B01}"/>
    <cellStyle name="Percent 11 2 7" xfId="12998" xr:uid="{5314FBD7-91DA-4B37-989D-12F90FEA9E68}"/>
    <cellStyle name="Percent 11 2 8" xfId="21134" xr:uid="{D8B2D3DF-1A6B-401F-A4AA-1C49D04754CD}"/>
    <cellStyle name="Percent 11 3" xfId="1558" xr:uid="{4FC00FC4-00CE-47ED-B67B-57EADE702988}"/>
    <cellStyle name="Percent 11 3 2" xfId="5381" xr:uid="{BA7E6AAD-C1F9-4498-996A-7443A0C942C1}"/>
    <cellStyle name="Percent 11 3 2 2" xfId="12999" xr:uid="{B80AD530-5A43-4F9E-A641-5257DA107752}"/>
    <cellStyle name="Percent 11 3 2 3" xfId="13000" xr:uid="{8BA586DB-2610-43E3-A8A2-6FA8BB000969}"/>
    <cellStyle name="Percent 11 3 2 4" xfId="13001" xr:uid="{7EF01F7D-BB7E-4BA9-8AB1-19A54C7455EF}"/>
    <cellStyle name="Percent 11 3 2 5" xfId="13002" xr:uid="{58540527-60CF-4A8A-AEE9-3DF238568008}"/>
    <cellStyle name="Percent 11 3 2 6" xfId="22111" xr:uid="{6BE80725-AD97-401F-B98F-D13E9D13E38B}"/>
    <cellStyle name="Percent 11 3 3" xfId="5382" xr:uid="{38C01B42-0C84-423D-8911-EDF89A606F78}"/>
    <cellStyle name="Percent 11 3 3 2" xfId="13003" xr:uid="{3767AC85-1732-4C4C-88D0-5B06E58FC681}"/>
    <cellStyle name="Percent 11 3 3 3" xfId="13004" xr:uid="{07F4BC6A-2583-4437-B479-C29D195B30B3}"/>
    <cellStyle name="Percent 11 3 3 4" xfId="13005" xr:uid="{BBE930FA-7393-4B3D-8083-CD95715A4813}"/>
    <cellStyle name="Percent 11 3 3 5" xfId="13006" xr:uid="{CB1BD2F4-BDAD-479F-BDBA-606A631D2FAB}"/>
    <cellStyle name="Percent 11 3 4" xfId="5380" xr:uid="{D30638C4-AE83-4BDB-BE34-1FE2F56C4F0E}"/>
    <cellStyle name="Percent 11 3 5" xfId="13007" xr:uid="{8ACA0D8A-60B9-45FE-8879-E6743E3B66DF}"/>
    <cellStyle name="Percent 11 3 6" xfId="13008" xr:uid="{1B808ABF-6073-49E9-BA12-8E9D08E2CFED}"/>
    <cellStyle name="Percent 11 3 7" xfId="13009" xr:uid="{E0771807-F86B-48E7-BCF4-A0E57A091241}"/>
    <cellStyle name="Percent 11 3 8" xfId="21135" xr:uid="{9CDD1486-E792-4B23-9304-6FBCE9298846}"/>
    <cellStyle name="Percent 11 4" xfId="1559" xr:uid="{3EA99908-EC40-49F9-9777-5BBDE454A646}"/>
    <cellStyle name="Percent 11 4 2" xfId="5384" xr:uid="{6CD3E910-E37B-42DE-923C-EA2A7AD960AD}"/>
    <cellStyle name="Percent 11 4 2 2" xfId="13010" xr:uid="{756DD70E-C904-430B-8396-44BC3A029567}"/>
    <cellStyle name="Percent 11 4 2 3" xfId="13011" xr:uid="{3B5B309C-0167-4CE0-BDF8-D38BAA6F17C2}"/>
    <cellStyle name="Percent 11 4 2 4" xfId="13012" xr:uid="{A217173D-EDDC-480A-BB5F-03DCB4FB477D}"/>
    <cellStyle name="Percent 11 4 2 5" xfId="13013" xr:uid="{D9ADE5B2-C2A8-4177-97EA-C88FE63FA81E}"/>
    <cellStyle name="Percent 11 4 2 6" xfId="22112" xr:uid="{A08302CE-7663-42C3-9AC5-BBE1D0B3B875}"/>
    <cellStyle name="Percent 11 4 3" xfId="5385" xr:uid="{B9A33681-DCF0-4E61-B7B0-6AF28614601B}"/>
    <cellStyle name="Percent 11 4 3 2" xfId="13014" xr:uid="{78BAA472-BBE0-4730-BBF7-8DA6DB2100A0}"/>
    <cellStyle name="Percent 11 4 3 3" xfId="13015" xr:uid="{A02CF80F-4DB8-479E-B690-2EA3B96F80C4}"/>
    <cellStyle name="Percent 11 4 3 4" xfId="13016" xr:uid="{8FFEE167-45B1-424D-B38D-D3DCFB94D130}"/>
    <cellStyle name="Percent 11 4 3 5" xfId="13017" xr:uid="{D752353A-8450-46F6-B36F-8D4D51C88DCA}"/>
    <cellStyle name="Percent 11 4 4" xfId="5383" xr:uid="{D927E577-5D40-43E2-8E72-BD83593C49D4}"/>
    <cellStyle name="Percent 11 4 5" xfId="13018" xr:uid="{FFD42D13-A584-4AC8-951C-3B155D5153E1}"/>
    <cellStyle name="Percent 11 4 6" xfId="13019" xr:uid="{68C395D5-EA26-4156-A09F-5A103172AE4D}"/>
    <cellStyle name="Percent 11 4 7" xfId="13020" xr:uid="{FC7160F4-C417-444A-B496-B535420AE273}"/>
    <cellStyle name="Percent 11 4 8" xfId="21136" xr:uid="{4FF8FAC9-A96B-4CF8-8B08-24CC1A660148}"/>
    <cellStyle name="Percent 11 5" xfId="1560" xr:uid="{F7AAEB5C-FF9A-4E75-ACF6-F2155C294035}"/>
    <cellStyle name="Percent 11 5 2" xfId="5387" xr:uid="{1EC365F0-FF0F-4A2E-941A-97D4ABCA490F}"/>
    <cellStyle name="Percent 11 5 2 2" xfId="13021" xr:uid="{919C11D4-2E37-4E90-8CC6-A5EAF9CC5A3F}"/>
    <cellStyle name="Percent 11 5 2 3" xfId="13022" xr:uid="{A266AD7B-6A84-44CF-A9A1-036359D913A0}"/>
    <cellStyle name="Percent 11 5 2 4" xfId="13023" xr:uid="{C6BAC9CA-7D09-4B41-9917-AB3C4F5FA6E9}"/>
    <cellStyle name="Percent 11 5 2 5" xfId="13024" xr:uid="{28BCEDF2-6E2A-40D8-85DE-5399E4A173AF}"/>
    <cellStyle name="Percent 11 5 2 6" xfId="22113" xr:uid="{695CEA22-11A6-4625-B140-AC50837C8478}"/>
    <cellStyle name="Percent 11 5 3" xfId="5388" xr:uid="{CB410FB2-5C8B-4B08-A459-B0E71FFAAEFF}"/>
    <cellStyle name="Percent 11 5 3 2" xfId="13025" xr:uid="{A326529B-0FF7-490F-9D10-F4EA18F05771}"/>
    <cellStyle name="Percent 11 5 3 3" xfId="13026" xr:uid="{72879855-AB02-4C9D-8223-72B66EC353B9}"/>
    <cellStyle name="Percent 11 5 3 4" xfId="13027" xr:uid="{C5836713-641F-46D9-AC2C-FDA542B53344}"/>
    <cellStyle name="Percent 11 5 3 5" xfId="13028" xr:uid="{12D304C5-DC41-4711-858D-8FEA83077D9F}"/>
    <cellStyle name="Percent 11 5 4" xfId="5386" xr:uid="{D29360CA-28FB-40E4-A135-F9586AEE6177}"/>
    <cellStyle name="Percent 11 5 5" xfId="13029" xr:uid="{2CDA4F94-FCA9-4383-9AD6-59ECCF92BABD}"/>
    <cellStyle name="Percent 11 5 6" xfId="13030" xr:uid="{C8758D94-C0F0-4CBF-AC03-A05555CC34B9}"/>
    <cellStyle name="Percent 11 5 7" xfId="13031" xr:uid="{939056DE-4986-4A6B-AAEB-D6953A4CA1A6}"/>
    <cellStyle name="Percent 11 5 8" xfId="21137" xr:uid="{41F4CD6A-9166-45F0-8DCF-BC024FE48E6F}"/>
    <cellStyle name="Percent 11 6" xfId="1561" xr:uid="{B1EE9449-A934-4409-8CDB-0C521A825719}"/>
    <cellStyle name="Percent 11 6 2" xfId="5390" xr:uid="{2E2DF667-2519-4EF3-A749-043A62A20A55}"/>
    <cellStyle name="Percent 11 6 2 2" xfId="13032" xr:uid="{AFD6B823-EA70-4363-A189-08B1112236C5}"/>
    <cellStyle name="Percent 11 6 2 3" xfId="13033" xr:uid="{0B6BE298-83E8-4081-A82C-6067BD1094FA}"/>
    <cellStyle name="Percent 11 6 2 4" xfId="13034" xr:uid="{EA2B0D06-23B7-4531-8A72-95C74137D368}"/>
    <cellStyle name="Percent 11 6 2 5" xfId="13035" xr:uid="{778FA4C0-BA9D-43CF-8CBA-40C6141BFD40}"/>
    <cellStyle name="Percent 11 6 2 6" xfId="22114" xr:uid="{EF89A76F-CD99-413B-AB10-3F6268A15453}"/>
    <cellStyle name="Percent 11 6 3" xfId="5391" xr:uid="{378204C7-F3C2-43CD-94C3-DC404CA8B9EC}"/>
    <cellStyle name="Percent 11 6 3 2" xfId="13036" xr:uid="{21ADA8F7-1349-406E-A874-4D764936005E}"/>
    <cellStyle name="Percent 11 6 3 3" xfId="13037" xr:uid="{BC16DB6B-9A98-4FB1-9C2F-FC6980E38692}"/>
    <cellStyle name="Percent 11 6 3 4" xfId="13038" xr:uid="{F8F4A536-FD3E-443E-8C00-448B7911A8EA}"/>
    <cellStyle name="Percent 11 6 3 5" xfId="13039" xr:uid="{BE57730A-B536-4F94-A5FE-BBF7FB1C02B4}"/>
    <cellStyle name="Percent 11 6 4" xfId="5389" xr:uid="{365F3870-A789-416A-ADD1-68E03685B55B}"/>
    <cellStyle name="Percent 11 6 5" xfId="13040" xr:uid="{27BAFD41-8788-4C08-9136-C6EEE7A087D7}"/>
    <cellStyle name="Percent 11 6 6" xfId="13041" xr:uid="{25C113D8-2A6C-4DC2-9B52-C205699FB434}"/>
    <cellStyle name="Percent 11 6 7" xfId="13042" xr:uid="{8F60CAA7-A532-41B6-BFFC-60ADEA15276B}"/>
    <cellStyle name="Percent 11 6 8" xfId="21138" xr:uid="{0DB0992A-776F-43EF-9867-AAC991939C19}"/>
    <cellStyle name="Percent 11 7" xfId="1562" xr:uid="{C2597740-96A1-4C34-BB79-6BFB79FF6407}"/>
    <cellStyle name="Percent 11 7 10" xfId="21139" xr:uid="{DD315E1C-20D5-45D9-898E-D49D9666E016}"/>
    <cellStyle name="Percent 11 7 2" xfId="5393" xr:uid="{C9304D18-D311-4FA5-894A-B1B8641E96E7}"/>
    <cellStyle name="Percent 11 7 2 2" xfId="13043" xr:uid="{27A28C09-8805-4293-A9FC-C5FB225BAE9E}"/>
    <cellStyle name="Percent 11 7 2 3" xfId="13044" xr:uid="{ECB420E2-4842-4C62-B903-21C46942646C}"/>
    <cellStyle name="Percent 11 7 2 4" xfId="13045" xr:uid="{2171C580-937F-4916-93E5-81F4312DB232}"/>
    <cellStyle name="Percent 11 7 2 5" xfId="13046" xr:uid="{052F4522-A1A6-4F15-8F3F-E8BE7CD37378}"/>
    <cellStyle name="Percent 11 7 2 6" xfId="21140" xr:uid="{C54E4333-4E82-4215-924C-0CA36721EAC8}"/>
    <cellStyle name="Percent 11 7 3" xfId="5394" xr:uid="{6C37DF72-8FE9-4C88-B605-37C5B8A06C7A}"/>
    <cellStyle name="Percent 11 7 3 2" xfId="13047" xr:uid="{E6EF817E-EAD8-419E-B1E7-280F0DE0F43A}"/>
    <cellStyle name="Percent 11 7 3 3" xfId="13048" xr:uid="{25639028-66C0-4B94-9690-D9B719C9BD36}"/>
    <cellStyle name="Percent 11 7 3 4" xfId="13049" xr:uid="{DD7BB955-609B-402B-AFD8-38D39F77B9A6}"/>
    <cellStyle name="Percent 11 7 3 5" xfId="13050" xr:uid="{93692743-8043-4935-B438-7089E7585DA8}"/>
    <cellStyle name="Percent 11 7 3 6" xfId="21141" xr:uid="{DDFCC4A9-EC51-485D-8963-F790BF0796CC}"/>
    <cellStyle name="Percent 11 7 4" xfId="5395" xr:uid="{A037412A-F66E-40B3-92DC-3A764DFBF685}"/>
    <cellStyle name="Percent 11 7 4 2" xfId="13051" xr:uid="{6477B663-EC04-47C7-99BD-40CAE04AA1CB}"/>
    <cellStyle name="Percent 11 7 4 3" xfId="13052" xr:uid="{92AB4054-CC05-4E4E-9D19-4C3D54F1809E}"/>
    <cellStyle name="Percent 11 7 4 4" xfId="13053" xr:uid="{93079961-37ED-46CD-9A52-B57D6493AC42}"/>
    <cellStyle name="Percent 11 7 4 5" xfId="13054" xr:uid="{69B5898D-69B5-4274-951C-BC3E4D031770}"/>
    <cellStyle name="Percent 11 7 4 6" xfId="22115" xr:uid="{2CB9053D-F572-46A7-BA4C-441C2C0A97D9}"/>
    <cellStyle name="Percent 11 7 5" xfId="5396" xr:uid="{0AC3EED1-3E2D-4025-BA1B-F7F63E10E40C}"/>
    <cellStyle name="Percent 11 7 5 2" xfId="13055" xr:uid="{F160820A-51B2-401A-BCF2-86E0A3CE9E7B}"/>
    <cellStyle name="Percent 11 7 5 3" xfId="13056" xr:uid="{F951B9D9-AAF5-4586-AF66-B242E786B3C9}"/>
    <cellStyle name="Percent 11 7 5 4" xfId="13057" xr:uid="{EFFA1F7F-E936-4526-A178-4FB31026A1AF}"/>
    <cellStyle name="Percent 11 7 5 5" xfId="13058" xr:uid="{12312645-D03B-47BF-B726-86984266550B}"/>
    <cellStyle name="Percent 11 7 6" xfId="5392" xr:uid="{3C48DB98-695F-4012-981C-BD77EACDCF93}"/>
    <cellStyle name="Percent 11 7 7" xfId="13059" xr:uid="{F9F74F34-D68A-4183-A8F7-FB8DBC36F067}"/>
    <cellStyle name="Percent 11 7 8" xfId="13060" xr:uid="{229D8358-DEB1-45A3-85D6-0A3187C07349}"/>
    <cellStyle name="Percent 11 7 9" xfId="13061" xr:uid="{DE951778-478E-43A1-9607-1C6363C95AF2}"/>
    <cellStyle name="Percent 11 8" xfId="1563" xr:uid="{29844AF4-3768-4FEC-81A6-73A99D07B0F6}"/>
    <cellStyle name="Percent 11 8 2" xfId="5398" xr:uid="{0DABB310-521C-4722-B6B2-662889C8B48E}"/>
    <cellStyle name="Percent 11 8 2 2" xfId="13062" xr:uid="{B2B4B50B-9209-460A-A746-5968CB85B0E7}"/>
    <cellStyle name="Percent 11 8 2 3" xfId="13063" xr:uid="{DACF179D-35EC-4234-8A6E-987236EDDEAE}"/>
    <cellStyle name="Percent 11 8 2 4" xfId="13064" xr:uid="{3CB43D80-F87F-4217-8715-CD51BB145838}"/>
    <cellStyle name="Percent 11 8 2 5" xfId="13065" xr:uid="{6ABE9DD9-D724-4AE0-B80A-B128B24645BE}"/>
    <cellStyle name="Percent 11 8 2 6" xfId="22116" xr:uid="{D1D20115-85B3-467B-B7EE-0B2CFBD64FDD}"/>
    <cellStyle name="Percent 11 8 3" xfId="5399" xr:uid="{B7043045-FC51-4D86-9059-8EF17D56E75E}"/>
    <cellStyle name="Percent 11 8 3 2" xfId="13066" xr:uid="{7D2BAC39-62B0-404C-BBD9-56B32C3D1106}"/>
    <cellStyle name="Percent 11 8 3 3" xfId="13067" xr:uid="{8357796A-1A5C-412F-8557-C9D225880DAF}"/>
    <cellStyle name="Percent 11 8 3 4" xfId="13068" xr:uid="{158A9B91-3814-4715-98B3-DFCDFA77EF25}"/>
    <cellStyle name="Percent 11 8 3 5" xfId="13069" xr:uid="{F444CA18-F418-4B14-8AEE-44045F9C218C}"/>
    <cellStyle name="Percent 11 8 4" xfId="5397" xr:uid="{80836F58-5356-4375-B394-F461CEBE3C27}"/>
    <cellStyle name="Percent 11 8 5" xfId="13070" xr:uid="{670D04F3-4DE3-46D8-B932-5CC6E5F3DE40}"/>
    <cellStyle name="Percent 11 8 6" xfId="13071" xr:uid="{C2C4BA3E-CA4B-4B2F-89F2-C2232FAFF65F}"/>
    <cellStyle name="Percent 11 8 7" xfId="13072" xr:uid="{CFE726BB-6F1B-4E28-906B-0F1B627F7ED1}"/>
    <cellStyle name="Percent 11 8 8" xfId="21142" xr:uid="{CEAA562E-3728-493A-B922-4DC1CC3BF865}"/>
    <cellStyle name="Percent 11 9" xfId="5400" xr:uid="{3F70AEA5-B6FF-45CA-8220-6DC432EF3B05}"/>
    <cellStyle name="Percent 11 9 2" xfId="13073" xr:uid="{7A3EEAA4-55C9-421B-8194-B9ACBCF612F2}"/>
    <cellStyle name="Percent 11 9 3" xfId="13074" xr:uid="{A48D7990-2C7B-40C7-B87E-0232C14A7CF0}"/>
    <cellStyle name="Percent 11 9 4" xfId="13075" xr:uid="{4FAF6795-0C92-45ED-B57B-3813A6CDA2D9}"/>
    <cellStyle name="Percent 11 9 5" xfId="13076" xr:uid="{0AFAEB8E-F810-4F02-A205-5717C42664D5}"/>
    <cellStyle name="Percent 11 9 6" xfId="21143" xr:uid="{FF36EBB6-6734-4BFD-9F4E-34EAC29DE72A}"/>
    <cellStyle name="Percent 12" xfId="1564" xr:uid="{D2C899EE-FCC3-4A7E-973C-EA78EA4A4C40}"/>
    <cellStyle name="Percent 12 10" xfId="5402" xr:uid="{44AA3F4C-A192-4DB1-B8CF-CF58C0EF61D7}"/>
    <cellStyle name="Percent 12 10 2" xfId="13077" xr:uid="{FE4D2B20-0D1B-4727-A366-C0C00DC7DF33}"/>
    <cellStyle name="Percent 12 10 3" xfId="13078" xr:uid="{50778177-5621-416A-BB78-DCF51A5C9A8B}"/>
    <cellStyle name="Percent 12 10 4" xfId="13079" xr:uid="{8FD21834-EF3A-4D96-9CA8-98084AB5AA82}"/>
    <cellStyle name="Percent 12 10 5" xfId="13080" xr:uid="{AA5BDC9E-637F-4893-B761-DAED7523D931}"/>
    <cellStyle name="Percent 12 10 6" xfId="21144" xr:uid="{CCA44F76-B9E0-463F-8619-240DD636BEA9}"/>
    <cellStyle name="Percent 12 11" xfId="5401" xr:uid="{DBEA79CC-72B1-4D3E-94D5-68933FD00152}"/>
    <cellStyle name="Percent 12 12" xfId="13081" xr:uid="{B328401C-6B99-4DC3-A3E4-DC55C7FDFC90}"/>
    <cellStyle name="Percent 12 13" xfId="13082" xr:uid="{37F63752-BDC3-4E1D-9065-83108F1371C5}"/>
    <cellStyle name="Percent 12 14" xfId="13083" xr:uid="{01E5B973-D210-4003-ADE3-E073042494C3}"/>
    <cellStyle name="Percent 12 2" xfId="1565" xr:uid="{C9D83555-0425-4E1A-8081-B0592577C1B0}"/>
    <cellStyle name="Percent 12 2 2" xfId="5404" xr:uid="{195873A5-8D8D-490B-A057-F278EB23B977}"/>
    <cellStyle name="Percent 12 2 2 2" xfId="13084" xr:uid="{215985E5-CDFA-4651-B44D-6427AE0839BF}"/>
    <cellStyle name="Percent 12 2 2 3" xfId="13085" xr:uid="{8264148C-6B01-426D-89D9-FF92F99BA441}"/>
    <cellStyle name="Percent 12 2 2 4" xfId="13086" xr:uid="{44EBE053-3DC7-4EFD-BFA8-0425D88C0EED}"/>
    <cellStyle name="Percent 12 2 2 5" xfId="13087" xr:uid="{7F2966D0-D3D8-44CB-9B87-4E364749D073}"/>
    <cellStyle name="Percent 12 2 2 6" xfId="22117" xr:uid="{B52BEC5F-3C30-494B-8F8A-0BE4F62655AD}"/>
    <cellStyle name="Percent 12 2 3" xfId="5405" xr:uid="{FC39E6CE-F9D6-4460-B1DC-16D12ADE9C40}"/>
    <cellStyle name="Percent 12 2 3 2" xfId="13088" xr:uid="{B31AC04F-3D0F-47C2-8887-2D5701CF6C6A}"/>
    <cellStyle name="Percent 12 2 3 3" xfId="13089" xr:uid="{6BA7E191-4D57-4BE7-A139-49E0E0B51947}"/>
    <cellStyle name="Percent 12 2 3 4" xfId="13090" xr:uid="{31CCE052-CA8D-4521-9FF4-88FD293B00D2}"/>
    <cellStyle name="Percent 12 2 3 5" xfId="13091" xr:uid="{A2D34E50-1C4B-4FB2-8C8E-1A249253B68A}"/>
    <cellStyle name="Percent 12 2 4" xfId="5403" xr:uid="{4EAC7C23-3CAA-4C89-B366-B64DE4683DA4}"/>
    <cellStyle name="Percent 12 2 5" xfId="13092" xr:uid="{F597BDB0-44C6-498C-90C4-99C0EE7AA467}"/>
    <cellStyle name="Percent 12 2 6" xfId="13093" xr:uid="{6557AEF1-1C7D-4AA9-B38A-49D4CF278A6E}"/>
    <cellStyle name="Percent 12 2 7" xfId="13094" xr:uid="{38FEC4BE-770B-48E5-A2B7-2D59537769C4}"/>
    <cellStyle name="Percent 12 2 8" xfId="21145" xr:uid="{AC2A2B26-906A-47E2-8EC5-A18C9402BAAA}"/>
    <cellStyle name="Percent 12 3" xfId="1566" xr:uid="{A5B97010-CC85-4A0D-B6F2-DBABE90D0E9F}"/>
    <cellStyle name="Percent 12 3 2" xfId="5407" xr:uid="{C019FDA6-2E80-4E72-802B-7F2C3E613AD2}"/>
    <cellStyle name="Percent 12 3 2 2" xfId="13095" xr:uid="{DC5FF293-8EE1-4980-850E-B1F7F3EFAF68}"/>
    <cellStyle name="Percent 12 3 2 3" xfId="13096" xr:uid="{9EDCFA4D-F668-47C9-8357-9A9F059B8545}"/>
    <cellStyle name="Percent 12 3 2 4" xfId="13097" xr:uid="{496028EB-6CE5-458D-85D1-772DF585C5B0}"/>
    <cellStyle name="Percent 12 3 2 5" xfId="13098" xr:uid="{F3A1D15A-D535-43B3-9CD9-5E7FE34A2B43}"/>
    <cellStyle name="Percent 12 3 2 6" xfId="22118" xr:uid="{B9BD4187-D2FA-45C6-8145-70A013FD4EE4}"/>
    <cellStyle name="Percent 12 3 3" xfId="5408" xr:uid="{1EE672AB-F43B-420D-A336-5CA4EBA3FECA}"/>
    <cellStyle name="Percent 12 3 3 2" xfId="13099" xr:uid="{564534CD-DD5E-4D41-ADAF-3EA7E49D0685}"/>
    <cellStyle name="Percent 12 3 3 3" xfId="13100" xr:uid="{BBD29FF5-8565-42A0-BEC2-4AC8A2E68399}"/>
    <cellStyle name="Percent 12 3 3 4" xfId="13101" xr:uid="{921493FD-C74B-4DD6-97BC-7097710FE119}"/>
    <cellStyle name="Percent 12 3 3 5" xfId="13102" xr:uid="{25660348-9462-46C9-82DE-84EF0680E458}"/>
    <cellStyle name="Percent 12 3 4" xfId="5406" xr:uid="{811C96B3-25A9-4756-8575-9E401137A27D}"/>
    <cellStyle name="Percent 12 3 5" xfId="13103" xr:uid="{4F96F43B-9898-44DF-B625-6388EF5D7099}"/>
    <cellStyle name="Percent 12 3 6" xfId="13104" xr:uid="{60DB7C7D-D911-4A34-85BB-788FA149E762}"/>
    <cellStyle name="Percent 12 3 7" xfId="13105" xr:uid="{401F1C83-D952-492C-8307-82289BFE15C0}"/>
    <cellStyle name="Percent 12 3 8" xfId="21146" xr:uid="{41DE91DF-9ECD-4EB3-8E4C-5294806F3785}"/>
    <cellStyle name="Percent 12 4" xfId="1567" xr:uid="{2C3B916A-57FB-4B5C-A173-6526DEC74D8B}"/>
    <cellStyle name="Percent 12 4 2" xfId="5410" xr:uid="{46D3945B-5A3D-4736-9C1A-203DDCA1C743}"/>
    <cellStyle name="Percent 12 4 2 2" xfId="13106" xr:uid="{0F8DD299-E39B-4AAF-8952-1D07B359574C}"/>
    <cellStyle name="Percent 12 4 2 3" xfId="13107" xr:uid="{7BBE72F0-6633-4AFF-A368-639D5F607555}"/>
    <cellStyle name="Percent 12 4 2 4" xfId="13108" xr:uid="{EB4408D8-435C-458F-8A9E-EEA19D15FB19}"/>
    <cellStyle name="Percent 12 4 2 5" xfId="13109" xr:uid="{BB815C0C-D192-4E43-A376-7A1865A99857}"/>
    <cellStyle name="Percent 12 4 2 6" xfId="22119" xr:uid="{7E5AC881-7869-442A-B269-3F7A955FE7C3}"/>
    <cellStyle name="Percent 12 4 3" xfId="5411" xr:uid="{94AFC3BE-0822-4907-804F-97E7285B116B}"/>
    <cellStyle name="Percent 12 4 3 2" xfId="13110" xr:uid="{A6FF154A-85C5-4D12-94B7-0AEF056F645A}"/>
    <cellStyle name="Percent 12 4 3 3" xfId="13111" xr:uid="{47FB06F0-F6DA-4E88-899F-4FD64E548ABD}"/>
    <cellStyle name="Percent 12 4 3 4" xfId="13112" xr:uid="{D1828479-5BDE-4034-8D97-8BCB1D5C941D}"/>
    <cellStyle name="Percent 12 4 3 5" xfId="13113" xr:uid="{F8AF360F-366B-4A24-A40D-8570578485E8}"/>
    <cellStyle name="Percent 12 4 4" xfId="5409" xr:uid="{177D4B90-556C-4F70-ADAD-1C1186EE86A2}"/>
    <cellStyle name="Percent 12 4 5" xfId="13114" xr:uid="{D02A37FA-4B46-4D2E-B211-F451805E541A}"/>
    <cellStyle name="Percent 12 4 6" xfId="13115" xr:uid="{0466DD2F-9574-4953-BA7C-79B3CEB60A76}"/>
    <cellStyle name="Percent 12 4 7" xfId="13116" xr:uid="{CA58AE00-86F5-4C71-8001-BBC6464DD9EF}"/>
    <cellStyle name="Percent 12 4 8" xfId="21147" xr:uid="{BDBF5E3F-21CF-4AF3-9A49-536A09BD6A91}"/>
    <cellStyle name="Percent 12 5" xfId="1568" xr:uid="{A95451EA-024B-41F7-869C-3BE683983C5A}"/>
    <cellStyle name="Percent 12 5 2" xfId="5413" xr:uid="{B47357E6-E822-4FE9-8A06-E648BCBB53BA}"/>
    <cellStyle name="Percent 12 5 2 2" xfId="13117" xr:uid="{2B94029D-8B71-462F-8460-310A153C80D1}"/>
    <cellStyle name="Percent 12 5 2 3" xfId="13118" xr:uid="{A32473D0-2674-4972-82DB-7DF6FB1DA076}"/>
    <cellStyle name="Percent 12 5 2 4" xfId="13119" xr:uid="{3F30AF28-E9E1-49FA-B174-78F8D0D62DA1}"/>
    <cellStyle name="Percent 12 5 2 5" xfId="13120" xr:uid="{205812D4-C305-4799-A6F0-DE9A9AEF9434}"/>
    <cellStyle name="Percent 12 5 2 6" xfId="22120" xr:uid="{35EDD6FC-6BE3-4590-8856-253AD88993BE}"/>
    <cellStyle name="Percent 12 5 3" xfId="5414" xr:uid="{798353A2-FBFD-4D87-BAFE-CDEA75821628}"/>
    <cellStyle name="Percent 12 5 3 2" xfId="13121" xr:uid="{81B68BCE-52A0-4870-9BFA-95F44C43C9BF}"/>
    <cellStyle name="Percent 12 5 3 3" xfId="13122" xr:uid="{D59C46E2-8CF0-4369-8442-E16EF9BF94E8}"/>
    <cellStyle name="Percent 12 5 3 4" xfId="13123" xr:uid="{1AF3952F-5FAC-4477-8EC6-6089EEB9ADFC}"/>
    <cellStyle name="Percent 12 5 3 5" xfId="13124" xr:uid="{EF927430-4371-4696-84FE-4CF1D7D2857A}"/>
    <cellStyle name="Percent 12 5 4" xfId="5412" xr:uid="{9BFA1C87-9285-4F88-BE0B-1DF75B4F7582}"/>
    <cellStyle name="Percent 12 5 5" xfId="13125" xr:uid="{8100C7E9-717C-450D-A53D-F956FFA1CF2F}"/>
    <cellStyle name="Percent 12 5 6" xfId="13126" xr:uid="{80D00470-713E-44F4-B465-929FEFCAEB57}"/>
    <cellStyle name="Percent 12 5 7" xfId="13127" xr:uid="{2BC5D214-DD0B-4253-BCA6-95A2229AA1E0}"/>
    <cellStyle name="Percent 12 5 8" xfId="21148" xr:uid="{020DADF9-43A9-43EA-829E-74EE7162C479}"/>
    <cellStyle name="Percent 12 6" xfId="1569" xr:uid="{E69D44F3-7C5F-44F2-AC2E-ACF1DDB6D8F3}"/>
    <cellStyle name="Percent 12 6 2" xfId="5416" xr:uid="{2E27A874-7CCC-4D12-AB95-493B4086DFA2}"/>
    <cellStyle name="Percent 12 6 2 2" xfId="13128" xr:uid="{3BFB6F12-ECA4-4A4A-BEC2-6D7EEA2BAA59}"/>
    <cellStyle name="Percent 12 6 2 3" xfId="13129" xr:uid="{7737B08E-5D25-481A-BF87-8813196A4B3A}"/>
    <cellStyle name="Percent 12 6 2 4" xfId="13130" xr:uid="{723D2E29-713E-43E8-AD3E-472033B8AC6A}"/>
    <cellStyle name="Percent 12 6 2 5" xfId="13131" xr:uid="{852B2BF1-6B92-4E68-A9EE-5AD92C14F4F5}"/>
    <cellStyle name="Percent 12 6 2 6" xfId="22121" xr:uid="{DCE3639A-A288-420C-B436-EA0E4CDEB599}"/>
    <cellStyle name="Percent 12 6 3" xfId="5417" xr:uid="{C51577EF-C500-4E75-8FD0-BB6C780708C2}"/>
    <cellStyle name="Percent 12 6 3 2" xfId="13132" xr:uid="{79A6B7AB-18E7-4B27-BFFB-51EE98929833}"/>
    <cellStyle name="Percent 12 6 3 3" xfId="13133" xr:uid="{6F4D5296-97B8-48CC-AFB0-2F4505D1B023}"/>
    <cellStyle name="Percent 12 6 3 4" xfId="13134" xr:uid="{B6B82742-E579-406C-A402-FA3510E62BC0}"/>
    <cellStyle name="Percent 12 6 3 5" xfId="13135" xr:uid="{2050C7CA-09DC-4AF0-93FE-DA3D2EAB1C65}"/>
    <cellStyle name="Percent 12 6 4" xfId="5415" xr:uid="{871E6406-E79A-490A-98D6-24153F358B88}"/>
    <cellStyle name="Percent 12 6 5" xfId="13136" xr:uid="{E37DC8D8-5E58-4FC9-9EF5-2CA4D081A85D}"/>
    <cellStyle name="Percent 12 6 6" xfId="13137" xr:uid="{78737285-4CBD-4995-9449-1BA41B8FDE20}"/>
    <cellStyle name="Percent 12 6 7" xfId="13138" xr:uid="{9346FAB8-328E-4F8A-8A5B-EFA26F71A5A4}"/>
    <cellStyle name="Percent 12 6 8" xfId="21149" xr:uid="{BFF33AA3-3F2F-4148-B68A-2309EE0925B0}"/>
    <cellStyle name="Percent 12 7" xfId="1570" xr:uid="{B18998A3-05AE-4BFB-8BF9-BA5F560198A0}"/>
    <cellStyle name="Percent 12 7 10" xfId="21150" xr:uid="{956E2E91-7AB1-456A-8759-D188AD88ADC4}"/>
    <cellStyle name="Percent 12 7 2" xfId="5419" xr:uid="{701C9C09-0890-48AC-AE0C-D32B1F1DCB58}"/>
    <cellStyle name="Percent 12 7 2 2" xfId="13139" xr:uid="{D7AE26DD-A9A6-4123-B012-06C1BB4B936E}"/>
    <cellStyle name="Percent 12 7 2 3" xfId="13140" xr:uid="{7629244C-C6B1-4A50-BE07-4F9F43F5FBA6}"/>
    <cellStyle name="Percent 12 7 2 4" xfId="13141" xr:uid="{6514D666-8DF8-4695-9F44-8A278FC71C7F}"/>
    <cellStyle name="Percent 12 7 2 5" xfId="13142" xr:uid="{6CBF25AA-8417-4E99-BA73-066116C1B799}"/>
    <cellStyle name="Percent 12 7 2 6" xfId="21151" xr:uid="{286EA4A6-5E22-4732-96C9-5DA105923657}"/>
    <cellStyle name="Percent 12 7 3" xfId="5420" xr:uid="{4F59A665-350B-44E8-B9E0-F88AD7388BA3}"/>
    <cellStyle name="Percent 12 7 3 2" xfId="13143" xr:uid="{39BF4A73-43FB-499E-9B17-7FA938F7B5D7}"/>
    <cellStyle name="Percent 12 7 3 3" xfId="13144" xr:uid="{D5262D0D-E3D8-4A2B-8582-4B008034E67E}"/>
    <cellStyle name="Percent 12 7 3 4" xfId="13145" xr:uid="{4F6CE27A-CF6D-4A1C-9E92-65BF9F6D33DD}"/>
    <cellStyle name="Percent 12 7 3 5" xfId="13146" xr:uid="{E113C7CB-9C14-445C-9B3E-B99637F0FE17}"/>
    <cellStyle name="Percent 12 7 3 6" xfId="21152" xr:uid="{E6574C54-FCF7-424C-A7C6-FEC4F385F5D1}"/>
    <cellStyle name="Percent 12 7 4" xfId="5421" xr:uid="{55111411-DE89-4A23-A13A-7884072AEBB2}"/>
    <cellStyle name="Percent 12 7 4 2" xfId="13147" xr:uid="{1DBDF582-C24B-482F-865C-90EAF9E419C7}"/>
    <cellStyle name="Percent 12 7 4 3" xfId="13148" xr:uid="{B531FBD7-A643-4B08-9B6F-369DE04824B6}"/>
    <cellStyle name="Percent 12 7 4 4" xfId="13149" xr:uid="{A502DA54-8DCB-4230-A03F-9FDED617E362}"/>
    <cellStyle name="Percent 12 7 4 5" xfId="13150" xr:uid="{21649584-D45F-487F-A46D-DCB1C60B3044}"/>
    <cellStyle name="Percent 12 7 4 6" xfId="22122" xr:uid="{B2D6DB1D-F5FD-40A4-BEDF-8652460F51D2}"/>
    <cellStyle name="Percent 12 7 5" xfId="5422" xr:uid="{CA91CA48-F889-48CB-B098-5C7416DF2E00}"/>
    <cellStyle name="Percent 12 7 5 2" xfId="13151" xr:uid="{D9DDED6F-071D-4675-943E-638DF5DE01E8}"/>
    <cellStyle name="Percent 12 7 5 3" xfId="13152" xr:uid="{9686F2F3-7739-4141-9DB4-0F0EC18751F1}"/>
    <cellStyle name="Percent 12 7 5 4" xfId="13153" xr:uid="{B25A9421-5616-4870-9963-72ACA12BA053}"/>
    <cellStyle name="Percent 12 7 5 5" xfId="13154" xr:uid="{9AA8852B-7C55-48E7-B988-36C6C47F2AB0}"/>
    <cellStyle name="Percent 12 7 6" xfId="5418" xr:uid="{A4A46AFE-93B3-4C74-8E5F-B7583D35084C}"/>
    <cellStyle name="Percent 12 7 7" xfId="13155" xr:uid="{E9BC9EF4-9034-4769-99A4-C5775A0F0BAD}"/>
    <cellStyle name="Percent 12 7 8" xfId="13156" xr:uid="{4E2CE7F2-5F5B-47E7-A143-427E74565772}"/>
    <cellStyle name="Percent 12 7 9" xfId="13157" xr:uid="{D8550167-92A6-4E12-9AC7-F295B311098D}"/>
    <cellStyle name="Percent 12 8" xfId="1571" xr:uid="{ED34F4CB-7A81-4593-8FF1-F122A072570B}"/>
    <cellStyle name="Percent 12 8 2" xfId="5424" xr:uid="{039B010D-7C80-4DD4-A30C-D6D064A90C00}"/>
    <cellStyle name="Percent 12 8 2 2" xfId="13158" xr:uid="{DCE527E1-B789-4BFF-A807-510A97355909}"/>
    <cellStyle name="Percent 12 8 2 3" xfId="13159" xr:uid="{2518D035-A670-4CA4-AD03-1328D08EF331}"/>
    <cellStyle name="Percent 12 8 2 4" xfId="13160" xr:uid="{495507EC-6503-4D61-9744-1AE68D44F732}"/>
    <cellStyle name="Percent 12 8 2 5" xfId="13161" xr:uid="{95552DA3-4764-4966-98EC-113D2B3312C8}"/>
    <cellStyle name="Percent 12 8 2 6" xfId="22123" xr:uid="{C8403CB1-64E6-4A0C-872B-4FA97325B27F}"/>
    <cellStyle name="Percent 12 8 3" xfId="5425" xr:uid="{CFE4DEBB-5B8A-4D24-B34C-8324082CFCAB}"/>
    <cellStyle name="Percent 12 8 3 2" xfId="13162" xr:uid="{5B267448-9E3F-412B-B30A-82546D592EB4}"/>
    <cellStyle name="Percent 12 8 3 3" xfId="13163" xr:uid="{EF3256C1-8CED-4F46-BB67-3A97F9425778}"/>
    <cellStyle name="Percent 12 8 3 4" xfId="13164" xr:uid="{A31967BD-E730-4137-A8CA-2FB82DA90C36}"/>
    <cellStyle name="Percent 12 8 3 5" xfId="13165" xr:uid="{56630E0C-BFCD-4EAB-90A9-F08B976FCBB8}"/>
    <cellStyle name="Percent 12 8 4" xfId="5423" xr:uid="{5E98A7FD-76D5-4073-8A0C-F43497F6F9C7}"/>
    <cellStyle name="Percent 12 8 5" xfId="13166" xr:uid="{4D304000-88DE-4B6A-BACC-DA60F49030B8}"/>
    <cellStyle name="Percent 12 8 6" xfId="13167" xr:uid="{F5DD762F-FC20-4582-8DE1-BA9FA0C5EBE8}"/>
    <cellStyle name="Percent 12 8 7" xfId="13168" xr:uid="{B6871E66-F794-4559-8179-D656F42A4FD2}"/>
    <cellStyle name="Percent 12 8 8" xfId="21153" xr:uid="{989C7238-DD09-4D86-8FEC-57DD3D614F52}"/>
    <cellStyle name="Percent 12 9" xfId="5426" xr:uid="{4CA6E67A-109C-4085-A6A9-3C87AB4DC0DE}"/>
    <cellStyle name="Percent 12 9 2" xfId="13169" xr:uid="{C3DC279F-1239-4ABA-AB51-4B5327F869D4}"/>
    <cellStyle name="Percent 12 9 3" xfId="13170" xr:uid="{61110AC4-F8F6-4630-91C6-DA3382449978}"/>
    <cellStyle name="Percent 12 9 4" xfId="13171" xr:uid="{D7E2A30B-5783-45AD-9147-65CBFF819982}"/>
    <cellStyle name="Percent 12 9 5" xfId="13172" xr:uid="{97A0DA49-7E1F-4B43-9F68-98A93F434045}"/>
    <cellStyle name="Percent 12 9 6" xfId="21154" xr:uid="{852D8555-6839-4C6D-958B-878717024353}"/>
    <cellStyle name="Percent 13" xfId="1572" xr:uid="{283F6745-3C6A-4F3B-9E6B-5E00E46ABC29}"/>
    <cellStyle name="Percent 13 10" xfId="5428" xr:uid="{6E08435D-04D2-48CB-ACA7-53F85DF879BF}"/>
    <cellStyle name="Percent 13 10 2" xfId="13173" xr:uid="{6C493C0C-DF35-40F7-8F13-5DA2970917C7}"/>
    <cellStyle name="Percent 13 10 3" xfId="13174" xr:uid="{6674F5DE-DB35-45CC-B826-8E4E69A735CD}"/>
    <cellStyle name="Percent 13 10 4" xfId="13175" xr:uid="{56E34C82-62EB-43D5-8D6B-30B4EAD93DB3}"/>
    <cellStyle name="Percent 13 10 5" xfId="13176" xr:uid="{B3E09C9D-B504-440A-8BD4-14E66010910F}"/>
    <cellStyle name="Percent 13 10 6" xfId="21155" xr:uid="{1CB7ABAC-9A11-463D-9482-2C68D8BE838C}"/>
    <cellStyle name="Percent 13 11" xfId="5427" xr:uid="{8743C12C-19AE-4243-AE8B-41969F7C82A1}"/>
    <cellStyle name="Percent 13 12" xfId="13177" xr:uid="{136E4260-CB35-4AB1-8BB9-DBCF6DD9B763}"/>
    <cellStyle name="Percent 13 13" xfId="13178" xr:uid="{255BA267-903E-4421-AA6D-FBE5368C6491}"/>
    <cellStyle name="Percent 13 14" xfId="13179" xr:uid="{BB5E3A19-3384-4DC5-A2AD-D4DED29FE8E2}"/>
    <cellStyle name="Percent 13 2" xfId="1573" xr:uid="{43A849F9-08E1-4B92-9D90-36894F9AA074}"/>
    <cellStyle name="Percent 13 2 2" xfId="5430" xr:uid="{99E1E5F6-0819-407C-80D7-1363E883E8C7}"/>
    <cellStyle name="Percent 13 2 2 2" xfId="13180" xr:uid="{C1F681E7-91CA-4C25-AC49-708F2BFBA5EE}"/>
    <cellStyle name="Percent 13 2 2 3" xfId="13181" xr:uid="{AB447B2F-9FC0-46A2-B282-369723409D21}"/>
    <cellStyle name="Percent 13 2 2 4" xfId="13182" xr:uid="{4404BD60-6777-4D05-AAD1-82D82102094B}"/>
    <cellStyle name="Percent 13 2 2 5" xfId="13183" xr:uid="{B30D0B4E-E017-44A1-82BB-75A2B123FAA5}"/>
    <cellStyle name="Percent 13 2 2 6" xfId="22124" xr:uid="{DAE1AF5C-C548-4F79-A586-B22838F7CE43}"/>
    <cellStyle name="Percent 13 2 3" xfId="5431" xr:uid="{6CE8C997-74D1-4806-A1BB-A1A4D66EF0C9}"/>
    <cellStyle name="Percent 13 2 3 2" xfId="13184" xr:uid="{BFB0AC8C-3FDE-41FE-A7C5-17B8DC3FBD20}"/>
    <cellStyle name="Percent 13 2 3 3" xfId="13185" xr:uid="{78CAF1E6-3D7C-4925-871A-C772C021C43C}"/>
    <cellStyle name="Percent 13 2 3 4" xfId="13186" xr:uid="{69B50145-4581-4863-9AF3-0108C58FC7AE}"/>
    <cellStyle name="Percent 13 2 3 5" xfId="13187" xr:uid="{3401434E-BD9C-4E6E-BC2D-EAF7AFDD8B9A}"/>
    <cellStyle name="Percent 13 2 4" xfId="5429" xr:uid="{865610CE-6DD5-47FB-9FF2-3174B145B1AC}"/>
    <cellStyle name="Percent 13 2 5" xfId="13188" xr:uid="{9C2B7E90-7380-4ABD-8D7E-752A5C32D165}"/>
    <cellStyle name="Percent 13 2 6" xfId="13189" xr:uid="{1CF80D3F-D618-4848-A314-D9E60BE52618}"/>
    <cellStyle name="Percent 13 2 7" xfId="13190" xr:uid="{173F5F39-87C5-49B2-BFBA-6EC4005EE259}"/>
    <cellStyle name="Percent 13 2 8" xfId="21156" xr:uid="{DEEFE4B5-9C59-4BC1-8F1F-174C5C6A479E}"/>
    <cellStyle name="Percent 13 3" xfId="1574" xr:uid="{AEC6EC23-52C9-49F5-AED4-6CDC69C2B00D}"/>
    <cellStyle name="Percent 13 3 2" xfId="5433" xr:uid="{7F80EC66-DD80-44F8-B60D-283BC3B894FD}"/>
    <cellStyle name="Percent 13 3 2 2" xfId="13191" xr:uid="{7D80E917-83E7-46FE-B0E5-7EB2502107E3}"/>
    <cellStyle name="Percent 13 3 2 3" xfId="13192" xr:uid="{F3CBC1D3-C514-4BCA-B83E-AACAD1DF6F6D}"/>
    <cellStyle name="Percent 13 3 2 4" xfId="13193" xr:uid="{987A1680-9966-48E0-B33B-DC2BC4941377}"/>
    <cellStyle name="Percent 13 3 2 5" xfId="13194" xr:uid="{C87C6118-391F-4606-A81D-C06B77662CF1}"/>
    <cellStyle name="Percent 13 3 2 6" xfId="22125" xr:uid="{22736915-810B-49E8-8AFB-A8F424F59D3A}"/>
    <cellStyle name="Percent 13 3 3" xfId="5434" xr:uid="{BCE0CABA-ABD6-4763-B126-2F3DB0F83BEA}"/>
    <cellStyle name="Percent 13 3 3 2" xfId="13195" xr:uid="{FF137032-7A68-4D09-8537-01263ECA8F5D}"/>
    <cellStyle name="Percent 13 3 3 3" xfId="13196" xr:uid="{33160A2B-7F97-485F-BBF1-934226140232}"/>
    <cellStyle name="Percent 13 3 3 4" xfId="13197" xr:uid="{59D4B20E-13C1-4223-BC8C-510408F4C172}"/>
    <cellStyle name="Percent 13 3 3 5" xfId="13198" xr:uid="{C137EA8C-AE04-4C9F-A84A-FD8D31D2B6DF}"/>
    <cellStyle name="Percent 13 3 4" xfId="5432" xr:uid="{A9EA6A85-4679-4879-A256-E31EBC33C0C4}"/>
    <cellStyle name="Percent 13 3 5" xfId="13199" xr:uid="{72EFDBE9-45A7-46E3-B4A0-62FFD1613942}"/>
    <cellStyle name="Percent 13 3 6" xfId="13200" xr:uid="{18BF5E8F-2F87-4AA7-BE57-657866963341}"/>
    <cellStyle name="Percent 13 3 7" xfId="13201" xr:uid="{A7EE43B3-DD41-4958-AE1B-62C7CFD553BB}"/>
    <cellStyle name="Percent 13 3 8" xfId="21157" xr:uid="{F9F1BE52-7C7A-4DC8-910B-C8B94495F06D}"/>
    <cellStyle name="Percent 13 4" xfId="1575" xr:uid="{EB6F3808-8C0F-4AAB-8EF6-04C8109A2FBF}"/>
    <cellStyle name="Percent 13 4 2" xfId="5436" xr:uid="{9750D285-BBD7-482B-8ACC-178697EBC8CA}"/>
    <cellStyle name="Percent 13 4 2 2" xfId="13202" xr:uid="{E557471F-47FB-4C20-84BC-D21F56019410}"/>
    <cellStyle name="Percent 13 4 2 3" xfId="13203" xr:uid="{3412BB94-79C5-4115-94BD-511E74E8AF43}"/>
    <cellStyle name="Percent 13 4 2 4" xfId="13204" xr:uid="{C3DC10CF-7BD1-4C03-B92A-4608E234450F}"/>
    <cellStyle name="Percent 13 4 2 5" xfId="13205" xr:uid="{94288107-538E-4512-A49E-CB4AC8FF183A}"/>
    <cellStyle name="Percent 13 4 2 6" xfId="22126" xr:uid="{800A121A-327F-4BA2-B27D-F42E6BF981F3}"/>
    <cellStyle name="Percent 13 4 3" xfId="5437" xr:uid="{58992C23-C7BF-4691-A595-0B2B2C59A415}"/>
    <cellStyle name="Percent 13 4 3 2" xfId="13206" xr:uid="{C5829831-2FB2-4A34-A473-ECBD8A90F446}"/>
    <cellStyle name="Percent 13 4 3 3" xfId="13207" xr:uid="{38174843-D1EE-4EB4-B2F1-ABF5850E040D}"/>
    <cellStyle name="Percent 13 4 3 4" xfId="13208" xr:uid="{E18E5C7E-E816-40AF-B0BD-AC524D2BC4A1}"/>
    <cellStyle name="Percent 13 4 3 5" xfId="13209" xr:uid="{7AE3AA5D-F3E5-4FF6-A0DA-B960A79392DD}"/>
    <cellStyle name="Percent 13 4 4" xfId="5435" xr:uid="{A2D29BC5-47ED-45CC-8A91-EB30D71ED97F}"/>
    <cellStyle name="Percent 13 4 5" xfId="13210" xr:uid="{585877E2-2C27-4C72-A306-71B5F8F71B59}"/>
    <cellStyle name="Percent 13 4 6" xfId="13211" xr:uid="{3EA3456C-1BB0-4611-8EC1-03A81B9F18AA}"/>
    <cellStyle name="Percent 13 4 7" xfId="13212" xr:uid="{B8450036-4F90-4AD7-BFE1-8217940460EF}"/>
    <cellStyle name="Percent 13 4 8" xfId="21158" xr:uid="{0536992D-A935-45A3-BD37-A72AE748F48C}"/>
    <cellStyle name="Percent 13 5" xfId="1576" xr:uid="{513038DB-8AA7-440D-9001-78D9F3E9D6CF}"/>
    <cellStyle name="Percent 13 5 2" xfId="5439" xr:uid="{06328ADF-DB19-4B93-B70A-6C437293AA74}"/>
    <cellStyle name="Percent 13 5 2 2" xfId="13213" xr:uid="{45BC843E-44E5-45A6-A556-0134D6AE550E}"/>
    <cellStyle name="Percent 13 5 2 3" xfId="13214" xr:uid="{BBDCBD84-9277-434A-839E-BFE3B1254078}"/>
    <cellStyle name="Percent 13 5 2 4" xfId="13215" xr:uid="{55E682F5-96FB-4540-BA6E-5772F8A4D8D7}"/>
    <cellStyle name="Percent 13 5 2 5" xfId="13216" xr:uid="{4329D599-8510-4264-8594-4A684271F73F}"/>
    <cellStyle name="Percent 13 5 2 6" xfId="22127" xr:uid="{46831F27-B434-4355-8A36-9F4AA0A0FF3C}"/>
    <cellStyle name="Percent 13 5 3" xfId="5440" xr:uid="{2D0A0AA0-2B3E-437E-AEEE-9D3376ADE0D4}"/>
    <cellStyle name="Percent 13 5 3 2" xfId="13217" xr:uid="{81D2EE48-82BF-4902-AB9D-AA27DE2106C7}"/>
    <cellStyle name="Percent 13 5 3 3" xfId="13218" xr:uid="{F12242D0-FC41-475A-8F26-B2BEFB324030}"/>
    <cellStyle name="Percent 13 5 3 4" xfId="13219" xr:uid="{92B5B8EA-9F48-4936-989D-50247F2C7C21}"/>
    <cellStyle name="Percent 13 5 3 5" xfId="13220" xr:uid="{00A48EEC-1A9B-4ACC-8516-9F34C5EDEB10}"/>
    <cellStyle name="Percent 13 5 4" xfId="5438" xr:uid="{EF56605A-0450-449B-B8F2-792794F4FDF4}"/>
    <cellStyle name="Percent 13 5 5" xfId="13221" xr:uid="{9FD13BEE-9A79-4F16-909C-EC36F3C49204}"/>
    <cellStyle name="Percent 13 5 6" xfId="13222" xr:uid="{CAFC030A-A088-41A3-9696-B1022A026A32}"/>
    <cellStyle name="Percent 13 5 7" xfId="13223" xr:uid="{4FF42A22-67EF-4C4C-8D7D-6AF1EE8B56C3}"/>
    <cellStyle name="Percent 13 5 8" xfId="21159" xr:uid="{255A4E49-4AC4-42CA-AAB4-80423DFD343E}"/>
    <cellStyle name="Percent 13 6" xfId="1577" xr:uid="{B4731AD6-CE77-4377-AE24-E391364CC4CB}"/>
    <cellStyle name="Percent 13 6 2" xfId="5442" xr:uid="{AC50EE30-1F0D-4C19-AA9A-FE7F763B2EA7}"/>
    <cellStyle name="Percent 13 6 2 2" xfId="13224" xr:uid="{57323AF2-D9C8-4941-AE9D-FD119B570B8F}"/>
    <cellStyle name="Percent 13 6 2 3" xfId="13225" xr:uid="{9F63D029-DA62-433C-A853-50DCFE18ED3C}"/>
    <cellStyle name="Percent 13 6 2 4" xfId="13226" xr:uid="{345FC6B4-4F48-4761-9073-091226EC448E}"/>
    <cellStyle name="Percent 13 6 2 5" xfId="13227" xr:uid="{46602166-6066-487F-8258-AF60F17E4A74}"/>
    <cellStyle name="Percent 13 6 2 6" xfId="22128" xr:uid="{3E5C5352-8726-434A-9729-93CC98A45587}"/>
    <cellStyle name="Percent 13 6 3" xfId="5443" xr:uid="{E6348F21-5F5A-4969-AB97-FF2E546E5B09}"/>
    <cellStyle name="Percent 13 6 3 2" xfId="13228" xr:uid="{B33D616A-55D7-4485-B5D0-68BE0B386194}"/>
    <cellStyle name="Percent 13 6 3 3" xfId="13229" xr:uid="{A15CDEAF-1170-441C-9447-7C961B030ED2}"/>
    <cellStyle name="Percent 13 6 3 4" xfId="13230" xr:uid="{578C0ED4-AD48-4CF3-B536-391D03A5D5EC}"/>
    <cellStyle name="Percent 13 6 3 5" xfId="13231" xr:uid="{F2526BC6-A1CB-43A0-9362-4C1873985145}"/>
    <cellStyle name="Percent 13 6 4" xfId="5441" xr:uid="{A0C75448-438F-45DE-B496-BB0BDF504A43}"/>
    <cellStyle name="Percent 13 6 5" xfId="13232" xr:uid="{B72D49C9-3BF9-41E1-B688-B08171960E54}"/>
    <cellStyle name="Percent 13 6 6" xfId="13233" xr:uid="{51E61490-2771-4FD7-AE4F-4B888567DE30}"/>
    <cellStyle name="Percent 13 6 7" xfId="13234" xr:uid="{5D6F2EA8-C066-4B5F-91E8-6A373CE2A1B9}"/>
    <cellStyle name="Percent 13 6 8" xfId="21160" xr:uid="{FC5C0964-7DBA-4C3F-AE92-40C8AF1082D5}"/>
    <cellStyle name="Percent 13 7" xfId="1578" xr:uid="{33A5432C-B3D2-47F1-8C86-F6C34AE33DD8}"/>
    <cellStyle name="Percent 13 7 10" xfId="21161" xr:uid="{220A71E1-B9BE-4A0B-BC15-D3CF1A47454D}"/>
    <cellStyle name="Percent 13 7 2" xfId="5445" xr:uid="{DF4F81CF-D9EF-4037-9944-A08C974A5249}"/>
    <cellStyle name="Percent 13 7 2 2" xfId="13235" xr:uid="{31EA3261-332F-4A67-9B54-BA6DA05F479D}"/>
    <cellStyle name="Percent 13 7 2 3" xfId="13236" xr:uid="{E2BDFCB4-CB42-4E33-9A64-9F033BBBB51B}"/>
    <cellStyle name="Percent 13 7 2 4" xfId="13237" xr:uid="{1BDFC8AC-211B-4520-81D9-90EEF426B3B1}"/>
    <cellStyle name="Percent 13 7 2 5" xfId="13238" xr:uid="{1901D9EE-1D4C-481D-AFBB-7B2ED74AEDA1}"/>
    <cellStyle name="Percent 13 7 2 6" xfId="21162" xr:uid="{88639FF9-00E9-4949-ABDE-B5748F54DF23}"/>
    <cellStyle name="Percent 13 7 3" xfId="5446" xr:uid="{7AE06FBB-4625-493D-BC1E-E0D92AC66DB4}"/>
    <cellStyle name="Percent 13 7 3 2" xfId="13239" xr:uid="{1E892183-E9F8-4D5D-BC04-4AC95EF179F2}"/>
    <cellStyle name="Percent 13 7 3 3" xfId="13240" xr:uid="{A4ADFF08-B47E-452F-84B2-463DC55DD9AC}"/>
    <cellStyle name="Percent 13 7 3 4" xfId="13241" xr:uid="{F3AC52D1-3735-454C-AA4E-5CA906C1BEA6}"/>
    <cellStyle name="Percent 13 7 3 5" xfId="13242" xr:uid="{CACAC175-54ED-441E-B94D-9AFC872FC373}"/>
    <cellStyle name="Percent 13 7 3 6" xfId="21163" xr:uid="{9037DAB8-2491-4AD4-B2AF-7AE0A8CD3E7A}"/>
    <cellStyle name="Percent 13 7 4" xfId="5447" xr:uid="{766D7267-6BCA-4FDD-80FC-5FC4D1637196}"/>
    <cellStyle name="Percent 13 7 4 2" xfId="13243" xr:uid="{F0FF836B-6E31-4415-9F2C-0FB9C83B0D21}"/>
    <cellStyle name="Percent 13 7 4 3" xfId="13244" xr:uid="{670F325E-330D-42DD-B273-6BB8F1B7EC14}"/>
    <cellStyle name="Percent 13 7 4 4" xfId="13245" xr:uid="{E7687AA6-7B18-47FE-B02E-AC5D33C710BE}"/>
    <cellStyle name="Percent 13 7 4 5" xfId="13246" xr:uid="{2249A8F4-E38A-43D2-809C-8903306E23BD}"/>
    <cellStyle name="Percent 13 7 4 6" xfId="22129" xr:uid="{2E9DFAC8-B1A7-4713-AAEA-BE8CA6E8FF38}"/>
    <cellStyle name="Percent 13 7 5" xfId="5448" xr:uid="{0108785D-5976-477D-AE64-90BD84AFB405}"/>
    <cellStyle name="Percent 13 7 5 2" xfId="13247" xr:uid="{B99FDAFF-B901-4575-B74D-FFF1C569DC8B}"/>
    <cellStyle name="Percent 13 7 5 3" xfId="13248" xr:uid="{9ECFC206-4EA8-46D6-B744-BA037C468DBD}"/>
    <cellStyle name="Percent 13 7 5 4" xfId="13249" xr:uid="{5DAAD9FD-F384-4122-BD3E-A8BDE4519321}"/>
    <cellStyle name="Percent 13 7 5 5" xfId="13250" xr:uid="{A447FCFC-0D7D-4751-B875-015A21439CCD}"/>
    <cellStyle name="Percent 13 7 6" xfId="5444" xr:uid="{6123BDAD-7CC5-4932-86AF-248C6108C7D3}"/>
    <cellStyle name="Percent 13 7 7" xfId="13251" xr:uid="{0F77C0D0-27EA-4882-8B65-BD4966A29303}"/>
    <cellStyle name="Percent 13 7 8" xfId="13252" xr:uid="{9C215870-93BE-4905-A091-D3CF85B0C6A4}"/>
    <cellStyle name="Percent 13 7 9" xfId="13253" xr:uid="{9DDF4B31-88BA-455D-8275-B9B327B705B1}"/>
    <cellStyle name="Percent 13 8" xfId="1579" xr:uid="{4C1712D6-3CA1-4333-8A59-BE7DEAB9FECB}"/>
    <cellStyle name="Percent 13 8 2" xfId="5450" xr:uid="{2EA356E6-E0A9-4981-BD33-C5CFC441D2DB}"/>
    <cellStyle name="Percent 13 8 2 2" xfId="13254" xr:uid="{64CA1810-3811-410F-82B8-9B25DFD4E4C2}"/>
    <cellStyle name="Percent 13 8 2 3" xfId="13255" xr:uid="{86696746-5BD0-4D57-B781-3BEC7B23C17E}"/>
    <cellStyle name="Percent 13 8 2 4" xfId="13256" xr:uid="{18DEB81A-6246-4F94-B05F-37FD06A009CE}"/>
    <cellStyle name="Percent 13 8 2 5" xfId="13257" xr:uid="{D1DE4B18-E91E-4066-B0AB-960B99FD6A45}"/>
    <cellStyle name="Percent 13 8 2 6" xfId="22130" xr:uid="{42FA7F25-4980-4BBC-8164-EB7182E37DEC}"/>
    <cellStyle name="Percent 13 8 3" xfId="5451" xr:uid="{EF68BC2C-C2F6-4EFC-B2CD-FB99224EC154}"/>
    <cellStyle name="Percent 13 8 3 2" xfId="13258" xr:uid="{B62EA289-D409-4477-BFC2-586645D8FD21}"/>
    <cellStyle name="Percent 13 8 3 3" xfId="13259" xr:uid="{485D3FED-DC52-4CF6-9F0F-1B20541A4BDB}"/>
    <cellStyle name="Percent 13 8 3 4" xfId="13260" xr:uid="{095FB4CC-0372-4C06-B71B-E084AE4596B1}"/>
    <cellStyle name="Percent 13 8 3 5" xfId="13261" xr:uid="{9ACCEAEF-8BA9-478C-B34A-6E7586D7EF15}"/>
    <cellStyle name="Percent 13 8 4" xfId="5449" xr:uid="{9C6AB4F9-00BD-4FEC-B519-825751218ED4}"/>
    <cellStyle name="Percent 13 8 5" xfId="13262" xr:uid="{80B0C919-93B5-49A4-B889-A411CF401E6A}"/>
    <cellStyle name="Percent 13 8 6" xfId="13263" xr:uid="{D015F317-6360-4511-8B2B-70FC6717967F}"/>
    <cellStyle name="Percent 13 8 7" xfId="13264" xr:uid="{AD2D178B-7E21-4370-842C-A4E8CDCACDBD}"/>
    <cellStyle name="Percent 13 8 8" xfId="21164" xr:uid="{F679E10A-75DA-4FB0-B213-D5DDADD6C99E}"/>
    <cellStyle name="Percent 13 9" xfId="5452" xr:uid="{07CDDD8A-00D6-46EB-B934-2509AAAC5419}"/>
    <cellStyle name="Percent 13 9 2" xfId="13265" xr:uid="{563D30EC-D998-4909-8A07-CB181C0FD26E}"/>
    <cellStyle name="Percent 13 9 3" xfId="13266" xr:uid="{70572F26-17A0-419E-ABA7-AAF6E26AC781}"/>
    <cellStyle name="Percent 13 9 4" xfId="13267" xr:uid="{D01AD543-B8C9-4830-B5AB-55AB84FA58BA}"/>
    <cellStyle name="Percent 13 9 5" xfId="13268" xr:uid="{85C843B7-32E8-4542-8689-A2B621FB896B}"/>
    <cellStyle name="Percent 13 9 6" xfId="21165" xr:uid="{0D780E42-D41B-4F18-BCD5-371D2655CA98}"/>
    <cellStyle name="Percent 14" xfId="1580" xr:uid="{C277A982-B73F-4BD4-970C-A1AB0C5D190B}"/>
    <cellStyle name="Percent 14 10" xfId="5454" xr:uid="{63B8835C-4368-47CB-AF1C-492F73DD31B4}"/>
    <cellStyle name="Percent 14 10 2" xfId="13269" xr:uid="{C85113D6-53F3-478E-BC04-75DDE86D6419}"/>
    <cellStyle name="Percent 14 10 3" xfId="13270" xr:uid="{0BAAC0FB-8C9A-47EA-B4A9-B2BB61783493}"/>
    <cellStyle name="Percent 14 10 4" xfId="13271" xr:uid="{791A380B-B685-4E3C-A965-B137F346D52B}"/>
    <cellStyle name="Percent 14 10 5" xfId="13272" xr:uid="{B4B119A0-C85D-4754-80BB-5522F52B9A34}"/>
    <cellStyle name="Percent 14 10 6" xfId="21166" xr:uid="{56F6026B-0965-4A98-B301-44B40212AA5C}"/>
    <cellStyle name="Percent 14 11" xfId="5453" xr:uid="{12069C17-AA20-45FF-845D-949120145A4D}"/>
    <cellStyle name="Percent 14 12" xfId="13273" xr:uid="{88669A58-1789-4940-81F8-E36E722D6B48}"/>
    <cellStyle name="Percent 14 13" xfId="13274" xr:uid="{1316F9F3-94C8-46FB-8E3A-6C9188095653}"/>
    <cellStyle name="Percent 14 14" xfId="13275" xr:uid="{04FB7235-A30F-4FD8-84B6-5B6340981023}"/>
    <cellStyle name="Percent 14 2" xfId="1581" xr:uid="{51D7D44A-86FE-44D0-A5E1-0AEC022EB1A3}"/>
    <cellStyle name="Percent 14 2 2" xfId="5456" xr:uid="{75F5C85D-2ABF-4FD9-8591-E0B23F6ABA0C}"/>
    <cellStyle name="Percent 14 2 2 2" xfId="13276" xr:uid="{862F9366-4A13-4190-B794-1A0B316C541F}"/>
    <cellStyle name="Percent 14 2 2 3" xfId="13277" xr:uid="{1B745465-C8B2-4BBF-85DC-38DED766C4EA}"/>
    <cellStyle name="Percent 14 2 2 4" xfId="13278" xr:uid="{BBC1D0ED-D03B-4A56-BE7E-C11B306A376F}"/>
    <cellStyle name="Percent 14 2 2 5" xfId="13279" xr:uid="{BE12C0FD-2CBB-47E1-BDE1-2CDDE55FE084}"/>
    <cellStyle name="Percent 14 2 2 6" xfId="22131" xr:uid="{E3C6C4D0-1628-40E9-8278-1CF36257168D}"/>
    <cellStyle name="Percent 14 2 3" xfId="5457" xr:uid="{70B3A119-DD30-49C6-8CA1-4B12573857F3}"/>
    <cellStyle name="Percent 14 2 3 2" xfId="13280" xr:uid="{5B483F49-7FF5-4A6C-BF27-045DD8C2A731}"/>
    <cellStyle name="Percent 14 2 3 3" xfId="13281" xr:uid="{3C1E06C4-CD0B-4B14-8129-901E25187F46}"/>
    <cellStyle name="Percent 14 2 3 4" xfId="13282" xr:uid="{713CF48B-B6DE-4279-82D8-B68A7111246F}"/>
    <cellStyle name="Percent 14 2 3 5" xfId="13283" xr:uid="{46AA70F1-D354-44EF-920A-74790D6168F9}"/>
    <cellStyle name="Percent 14 2 4" xfId="5455" xr:uid="{9CAB5BA7-5D91-49CD-B1F9-B8ACFCC52864}"/>
    <cellStyle name="Percent 14 2 5" xfId="13284" xr:uid="{20AB74DE-9F7A-4E4E-89E2-CC03265313EB}"/>
    <cellStyle name="Percent 14 2 6" xfId="13285" xr:uid="{CAF8B8B8-5154-4039-82CB-ED9D94ABD333}"/>
    <cellStyle name="Percent 14 2 7" xfId="13286" xr:uid="{7C2DAEAB-A72C-494F-AE03-24C33F9015F6}"/>
    <cellStyle name="Percent 14 2 8" xfId="21167" xr:uid="{BE658199-0D4D-44B7-A66B-F3A7449E6421}"/>
    <cellStyle name="Percent 14 3" xfId="1582" xr:uid="{1C0526BD-99B9-4DB9-B908-F08CCB474A7D}"/>
    <cellStyle name="Percent 14 3 2" xfId="5459" xr:uid="{7F15E1D3-5E97-4FC7-BED5-442BB3C4604C}"/>
    <cellStyle name="Percent 14 3 2 2" xfId="13287" xr:uid="{7DCBC358-5F13-4E41-9C1F-FBE697D37DEF}"/>
    <cellStyle name="Percent 14 3 2 3" xfId="13288" xr:uid="{1AC06242-DBBC-48E7-AA83-644E0A5B83BD}"/>
    <cellStyle name="Percent 14 3 2 4" xfId="13289" xr:uid="{0E5A43C2-15B5-496F-9434-3735AB6AD844}"/>
    <cellStyle name="Percent 14 3 2 5" xfId="13290" xr:uid="{3E546910-7DFE-4875-BD8E-2DDDBACAC50D}"/>
    <cellStyle name="Percent 14 3 2 6" xfId="22132" xr:uid="{0181E488-17CF-4A17-AC48-71C294779A81}"/>
    <cellStyle name="Percent 14 3 3" xfId="5460" xr:uid="{285F1A82-3CB2-4E55-BC79-D6C189B8DFDC}"/>
    <cellStyle name="Percent 14 3 3 2" xfId="13291" xr:uid="{6BFC0D29-AB39-43D2-AE51-0788A70A259F}"/>
    <cellStyle name="Percent 14 3 3 3" xfId="13292" xr:uid="{11D3C6F5-D7B5-4091-89BC-AEF8E7CF2E97}"/>
    <cellStyle name="Percent 14 3 3 4" xfId="13293" xr:uid="{F2B71836-2578-40CA-B059-BEF1DAD10F47}"/>
    <cellStyle name="Percent 14 3 3 5" xfId="13294" xr:uid="{7EE1567E-A1A8-4905-B43E-0EB31DC98F60}"/>
    <cellStyle name="Percent 14 3 4" xfId="5458" xr:uid="{A45AA431-40A4-432C-8A2A-7ADA55150692}"/>
    <cellStyle name="Percent 14 3 5" xfId="13295" xr:uid="{0C01AB27-C299-45DB-8B75-532B18491B36}"/>
    <cellStyle name="Percent 14 3 6" xfId="13296" xr:uid="{7B860E86-1166-453B-B445-49BCA1969FD9}"/>
    <cellStyle name="Percent 14 3 7" xfId="13297" xr:uid="{AC183982-A6C8-433E-AE65-A98FABC2BFF9}"/>
    <cellStyle name="Percent 14 3 8" xfId="21168" xr:uid="{3A347C07-715B-4ED0-8EB0-0363EF06E00E}"/>
    <cellStyle name="Percent 14 4" xfId="1583" xr:uid="{3A84EE17-6B0D-484A-B739-C53EE0753D38}"/>
    <cellStyle name="Percent 14 4 2" xfId="5462" xr:uid="{8597532A-CC3A-4775-8A6A-44E8B707B19C}"/>
    <cellStyle name="Percent 14 4 2 2" xfId="13298" xr:uid="{0824E211-34EC-48AB-9D19-6856D567BB85}"/>
    <cellStyle name="Percent 14 4 2 3" xfId="13299" xr:uid="{B0CE248E-A47C-4B86-8414-A990DD1B734B}"/>
    <cellStyle name="Percent 14 4 2 4" xfId="13300" xr:uid="{8074A78D-24EC-486D-AD26-993F2309297A}"/>
    <cellStyle name="Percent 14 4 2 5" xfId="13301" xr:uid="{0C1F89C7-20C5-479D-B188-1E506ECDA00F}"/>
    <cellStyle name="Percent 14 4 2 6" xfId="22133" xr:uid="{27A17956-FF7A-4C3F-86F6-E8C5B800B2DA}"/>
    <cellStyle name="Percent 14 4 3" xfId="5463" xr:uid="{A4442E8A-98A3-440A-8C62-FFE052614E9C}"/>
    <cellStyle name="Percent 14 4 3 2" xfId="13302" xr:uid="{DD51F776-7273-40C8-A1F3-FAF057A16028}"/>
    <cellStyle name="Percent 14 4 3 3" xfId="13303" xr:uid="{CFC9602E-6E9D-4B13-B859-063AD9D38489}"/>
    <cellStyle name="Percent 14 4 3 4" xfId="13304" xr:uid="{88FAA7C5-79B5-4F56-9E10-AA0A9509D244}"/>
    <cellStyle name="Percent 14 4 3 5" xfId="13305" xr:uid="{4A45B038-40B6-459B-A72A-4C3402CA916E}"/>
    <cellStyle name="Percent 14 4 4" xfId="5461" xr:uid="{0CDAF000-713D-497C-8F5F-157E8D2C2D44}"/>
    <cellStyle name="Percent 14 4 5" xfId="13306" xr:uid="{AC0174AD-E10A-4173-AB3E-7F942B3CB2AA}"/>
    <cellStyle name="Percent 14 4 6" xfId="13307" xr:uid="{99C73771-203B-42D4-8B5C-4C81752B1CED}"/>
    <cellStyle name="Percent 14 4 7" xfId="13308" xr:uid="{15F59A58-A558-4723-8FD2-1A24B1658F5B}"/>
    <cellStyle name="Percent 14 4 8" xfId="21169" xr:uid="{4EF7205B-18D8-4AB5-9AB5-144D4EBDC9AA}"/>
    <cellStyle name="Percent 14 5" xfId="1584" xr:uid="{25827A4A-ABD7-4DBA-9CB7-9BE83407E95B}"/>
    <cellStyle name="Percent 14 5 2" xfId="5465" xr:uid="{3818D1CA-E16E-448C-AD72-D4CCEBE3C41B}"/>
    <cellStyle name="Percent 14 5 2 2" xfId="13309" xr:uid="{83678081-56B3-4EAD-97A4-56D9D02A4FFA}"/>
    <cellStyle name="Percent 14 5 2 3" xfId="13310" xr:uid="{0A4A7DFE-A459-44D8-ACD0-E1294D8D88DC}"/>
    <cellStyle name="Percent 14 5 2 4" xfId="13311" xr:uid="{B3F420EA-36E5-42E6-90B0-E27757F6B26B}"/>
    <cellStyle name="Percent 14 5 2 5" xfId="13312" xr:uid="{D4001168-6C6C-46B7-AFC4-13DAD58BC10F}"/>
    <cellStyle name="Percent 14 5 2 6" xfId="22134" xr:uid="{5E80FD61-FA88-4DBC-9C66-133852ED27A2}"/>
    <cellStyle name="Percent 14 5 3" xfId="5466" xr:uid="{176B7457-DC20-4CCC-BD96-45E50F326F33}"/>
    <cellStyle name="Percent 14 5 3 2" xfId="13313" xr:uid="{CA660084-6775-4926-B9D8-0C5BEC3C9EC6}"/>
    <cellStyle name="Percent 14 5 3 3" xfId="13314" xr:uid="{3CD847F4-FFD7-44AB-B548-D97BEE2ECB77}"/>
    <cellStyle name="Percent 14 5 3 4" xfId="13315" xr:uid="{39CA4F89-A6FD-4EC4-BBCC-0D78A49BF75E}"/>
    <cellStyle name="Percent 14 5 3 5" xfId="13316" xr:uid="{C27CE588-791D-48F9-B62A-D51DCEC1877D}"/>
    <cellStyle name="Percent 14 5 4" xfId="5464" xr:uid="{207A7FB6-4F5C-40AF-B2FB-283287903EDF}"/>
    <cellStyle name="Percent 14 5 5" xfId="13317" xr:uid="{9AF06692-2F4C-4B7D-9A86-C61D0D33C94F}"/>
    <cellStyle name="Percent 14 5 6" xfId="13318" xr:uid="{AC94A018-D1D0-46A1-9A2A-A58E91ABF5B7}"/>
    <cellStyle name="Percent 14 5 7" xfId="13319" xr:uid="{7C5266AD-93AA-43B6-8497-FC001AB7CE55}"/>
    <cellStyle name="Percent 14 5 8" xfId="21170" xr:uid="{DE7A3F57-B1C4-498C-8C71-6C66633894C4}"/>
    <cellStyle name="Percent 14 6" xfId="1585" xr:uid="{74023AD1-38E0-4137-B3F0-77F2A353024B}"/>
    <cellStyle name="Percent 14 6 2" xfId="5468" xr:uid="{340C516A-1961-4D5D-83F0-5CACE810DD89}"/>
    <cellStyle name="Percent 14 6 2 2" xfId="13320" xr:uid="{EFE9D892-8E41-4EC4-B47D-C5E82B1DDC19}"/>
    <cellStyle name="Percent 14 6 2 3" xfId="13321" xr:uid="{25B07233-40E1-4089-BEF2-490C22321EF0}"/>
    <cellStyle name="Percent 14 6 2 4" xfId="13322" xr:uid="{2047DB82-4550-45AF-AC43-D37BDD21B5B8}"/>
    <cellStyle name="Percent 14 6 2 5" xfId="13323" xr:uid="{41900FEC-7C62-4824-8056-2571D12CB3A7}"/>
    <cellStyle name="Percent 14 6 2 6" xfId="22135" xr:uid="{098061D1-03C6-47F4-BBC8-0A8BB1CC4997}"/>
    <cellStyle name="Percent 14 6 3" xfId="5469" xr:uid="{D4753AC0-98B1-4C20-A210-9638924C8BD2}"/>
    <cellStyle name="Percent 14 6 3 2" xfId="13324" xr:uid="{0BBD32A0-E514-4747-8BB7-20B5390FBB80}"/>
    <cellStyle name="Percent 14 6 3 3" xfId="13325" xr:uid="{DBCEFFC1-2AD1-4114-BAF5-0A94A99C667A}"/>
    <cellStyle name="Percent 14 6 3 4" xfId="13326" xr:uid="{C6E86251-EB8F-4262-AD9F-B6A6BA2827D7}"/>
    <cellStyle name="Percent 14 6 3 5" xfId="13327" xr:uid="{D63D6C64-D68E-40F8-8996-331C45A549B5}"/>
    <cellStyle name="Percent 14 6 4" xfId="5467" xr:uid="{C48E5CA5-9F8E-4C25-8A3C-D91B84B2EDFB}"/>
    <cellStyle name="Percent 14 6 5" xfId="13328" xr:uid="{76CD0E89-BE6F-465D-85C6-CCA2882D7759}"/>
    <cellStyle name="Percent 14 6 6" xfId="13329" xr:uid="{017950D5-B86F-4FD0-B476-71490A17C066}"/>
    <cellStyle name="Percent 14 6 7" xfId="13330" xr:uid="{735034D0-BFC8-46A5-A42D-6CEFD726EF46}"/>
    <cellStyle name="Percent 14 6 8" xfId="21171" xr:uid="{6CC98B42-5006-4CBF-B407-5B34C311FF2A}"/>
    <cellStyle name="Percent 14 7" xfId="1586" xr:uid="{8F5FADD4-94E6-4731-91A3-006D7C59E32B}"/>
    <cellStyle name="Percent 14 7 10" xfId="21172" xr:uid="{C5C89153-0CDD-4D3C-909D-7F2EB3C323A8}"/>
    <cellStyle name="Percent 14 7 2" xfId="5471" xr:uid="{EB8E5B0D-65A9-4542-8AB0-868513757F24}"/>
    <cellStyle name="Percent 14 7 2 2" xfId="13331" xr:uid="{0FA62EA3-3078-4715-A3BA-6DF4012A287D}"/>
    <cellStyle name="Percent 14 7 2 3" xfId="13332" xr:uid="{6EC6D69A-E6E8-4FE5-9C53-52429CAB9A40}"/>
    <cellStyle name="Percent 14 7 2 4" xfId="13333" xr:uid="{8F11D08D-1D5B-42BF-B148-658B1AA3244F}"/>
    <cellStyle name="Percent 14 7 2 5" xfId="13334" xr:uid="{D30BFA3E-67ED-41D4-BBDB-74F38B54365A}"/>
    <cellStyle name="Percent 14 7 2 6" xfId="21173" xr:uid="{027BDEA0-F402-4ED0-9113-C3C44C3CD420}"/>
    <cellStyle name="Percent 14 7 3" xfId="5472" xr:uid="{57FA213E-0A42-4774-B5CC-59BA9241BA77}"/>
    <cellStyle name="Percent 14 7 3 2" xfId="13335" xr:uid="{A6239E7A-93DF-4C87-94A0-793E3D116541}"/>
    <cellStyle name="Percent 14 7 3 3" xfId="13336" xr:uid="{2FCA0AC9-48AB-4340-8F43-5A9DD7EAFB3B}"/>
    <cellStyle name="Percent 14 7 3 4" xfId="13337" xr:uid="{4248491C-3837-43AD-A9F5-0AF6E6F9BCF7}"/>
    <cellStyle name="Percent 14 7 3 5" xfId="13338" xr:uid="{C618F345-6DAD-425C-A3BD-FB934F607D21}"/>
    <cellStyle name="Percent 14 7 3 6" xfId="21174" xr:uid="{D243D43E-0B15-4952-8EAB-F3566D02488D}"/>
    <cellStyle name="Percent 14 7 4" xfId="5473" xr:uid="{39D304E6-5634-43E2-8C9D-B5602968D297}"/>
    <cellStyle name="Percent 14 7 4 2" xfId="13339" xr:uid="{B0C69532-467E-49B0-AE9C-7DF5B1D4FD7B}"/>
    <cellStyle name="Percent 14 7 4 3" xfId="13340" xr:uid="{6990F7D2-EE1E-41B0-815B-62DC1895A688}"/>
    <cellStyle name="Percent 14 7 4 4" xfId="13341" xr:uid="{F34BA53D-2344-4C92-867B-99FB8A73B11F}"/>
    <cellStyle name="Percent 14 7 4 5" xfId="13342" xr:uid="{04AE15D9-12AF-4BE7-95E2-20C5223AE0A4}"/>
    <cellStyle name="Percent 14 7 4 6" xfId="22136" xr:uid="{20DE2005-EDF0-4207-A386-1378993C124F}"/>
    <cellStyle name="Percent 14 7 5" xfId="5474" xr:uid="{7EBAE3EB-A2DA-4B16-A1D4-B451536708DD}"/>
    <cellStyle name="Percent 14 7 5 2" xfId="13343" xr:uid="{5CC89B49-75C9-4901-A11B-648C79BA3186}"/>
    <cellStyle name="Percent 14 7 5 3" xfId="13344" xr:uid="{F3215AFC-2C21-4CB3-813D-A86A46B9F11A}"/>
    <cellStyle name="Percent 14 7 5 4" xfId="13345" xr:uid="{9F25CEA6-7283-4DDB-A99F-1715313AD104}"/>
    <cellStyle name="Percent 14 7 5 5" xfId="13346" xr:uid="{185E0C56-F1A4-42D0-86F4-F294411530A9}"/>
    <cellStyle name="Percent 14 7 6" xfId="5470" xr:uid="{67AFFC5C-D906-4529-9097-331FA4DF8389}"/>
    <cellStyle name="Percent 14 7 7" xfId="13347" xr:uid="{5AC85E81-AA93-4F95-97CE-16EBE788A3EB}"/>
    <cellStyle name="Percent 14 7 8" xfId="13348" xr:uid="{4860B1C3-527F-41A8-8B16-0BA16A6F582A}"/>
    <cellStyle name="Percent 14 7 9" xfId="13349" xr:uid="{9DC68DC6-15B3-4013-BA72-7237873C656A}"/>
    <cellStyle name="Percent 14 8" xfId="1587" xr:uid="{7B051A1E-7AA2-44CF-B0BB-2AF0BFFD0BEE}"/>
    <cellStyle name="Percent 14 8 2" xfId="5476" xr:uid="{D151BA3A-7824-453C-A268-E7340A20D629}"/>
    <cellStyle name="Percent 14 8 2 2" xfId="13350" xr:uid="{A6F89FA1-0D89-44D8-BD63-628D0B36877B}"/>
    <cellStyle name="Percent 14 8 2 3" xfId="13351" xr:uid="{2AD2257D-82AB-46DD-BCB2-37F667DC45C7}"/>
    <cellStyle name="Percent 14 8 2 4" xfId="13352" xr:uid="{E7BD2F5B-BE8A-480A-9374-F8F367D26D3D}"/>
    <cellStyle name="Percent 14 8 2 5" xfId="13353" xr:uid="{D351E3C1-562C-4C6F-AC2B-87FFDF8CE1FB}"/>
    <cellStyle name="Percent 14 8 2 6" xfId="22137" xr:uid="{FFF910ED-C941-4D17-BCCA-BC418E476E10}"/>
    <cellStyle name="Percent 14 8 3" xfId="5477" xr:uid="{1A7D5283-B8B3-4D5D-8F2E-5D969B7724B2}"/>
    <cellStyle name="Percent 14 8 3 2" xfId="13354" xr:uid="{331407C3-2BD2-48D4-80BC-0179AFB908A9}"/>
    <cellStyle name="Percent 14 8 3 3" xfId="13355" xr:uid="{ACE74C28-42D6-4E63-A126-CB15B6A39443}"/>
    <cellStyle name="Percent 14 8 3 4" xfId="13356" xr:uid="{70458DCD-1580-4A61-BCB5-BA1A261D80AA}"/>
    <cellStyle name="Percent 14 8 3 5" xfId="13357" xr:uid="{3311A517-1A5D-41E8-96D6-12367751068E}"/>
    <cellStyle name="Percent 14 8 4" xfId="5475" xr:uid="{EA72B2A2-19C7-4B08-AC87-508F9DA820C2}"/>
    <cellStyle name="Percent 14 8 5" xfId="13358" xr:uid="{1B5422A1-F5B0-431A-9AD9-7435560406A5}"/>
    <cellStyle name="Percent 14 8 6" xfId="13359" xr:uid="{4617F41C-7089-4585-A5CB-ED1003186D4C}"/>
    <cellStyle name="Percent 14 8 7" xfId="13360" xr:uid="{019EFC8C-5C19-4ED5-8AD9-7745ACD5EAA5}"/>
    <cellStyle name="Percent 14 8 8" xfId="21175" xr:uid="{371C32F0-D612-4C06-AE9F-E2A22B3B0EB1}"/>
    <cellStyle name="Percent 14 9" xfId="5478" xr:uid="{9D7AFF62-09F6-4BB1-B9BE-CEFFDCB27C67}"/>
    <cellStyle name="Percent 14 9 2" xfId="13361" xr:uid="{24EFC9EC-BF96-4E45-95AC-41E00E84FE15}"/>
    <cellStyle name="Percent 14 9 3" xfId="13362" xr:uid="{7D598603-6D49-4FC3-874F-1BDEBDEE9DA5}"/>
    <cellStyle name="Percent 14 9 4" xfId="13363" xr:uid="{0B7E1AA1-A3BE-45C4-BBD0-56B9E21F3840}"/>
    <cellStyle name="Percent 14 9 5" xfId="13364" xr:uid="{B426CD06-9C9A-461F-B6CD-79A15044CEE7}"/>
    <cellStyle name="Percent 14 9 6" xfId="21176" xr:uid="{447D0956-1687-46D8-A085-E504B70747D8}"/>
    <cellStyle name="Percent 15" xfId="1588" xr:uid="{F714ACC6-63C7-4C8B-B11C-01E31B5233B1}"/>
    <cellStyle name="Percent 15 10" xfId="1589" xr:uid="{326CC607-DCCC-46A2-9C8E-9E6EA5C90C56}"/>
    <cellStyle name="Percent 15 10 2" xfId="5480" xr:uid="{A9A8EA26-2793-45C4-9A40-85B98D4FFEDA}"/>
    <cellStyle name="Percent 15 10 3" xfId="13365" xr:uid="{8E70F78D-4469-4089-AC87-CF4BA7992BBA}"/>
    <cellStyle name="Percent 15 10 4" xfId="13366" xr:uid="{E6190542-3438-4D17-9703-A6100DC4D18D}"/>
    <cellStyle name="Percent 15 10 5" xfId="13367" xr:uid="{83512BFF-5649-45C6-A125-D25C207E8C7E}"/>
    <cellStyle name="Percent 15 11" xfId="1590" xr:uid="{01680769-8446-4CCB-84C9-298E5D13E285}"/>
    <cellStyle name="Percent 15 11 2" xfId="5481" xr:uid="{BA1D17B6-05B5-452A-BE37-CB8942B04154}"/>
    <cellStyle name="Percent 15 11 3" xfId="13368" xr:uid="{85D11F1B-39E7-47B2-8EC9-C9CBE4A2FC73}"/>
    <cellStyle name="Percent 15 11 4" xfId="13369" xr:uid="{A33C5AAB-6766-4E6E-984E-5A9867C43360}"/>
    <cellStyle name="Percent 15 11 5" xfId="13370" xr:uid="{56F5EA21-10FB-4B13-803D-48DD7382F23D}"/>
    <cellStyle name="Percent 15 12" xfId="1591" xr:uid="{B4071B20-64B0-47F8-B93B-236F5041A8C9}"/>
    <cellStyle name="Percent 15 12 2" xfId="5482" xr:uid="{39283E65-70EC-41F9-958C-F6C7C29F5159}"/>
    <cellStyle name="Percent 15 12 3" xfId="13371" xr:uid="{3E15A6AA-A2E7-46F9-BE1B-A70721CA4224}"/>
    <cellStyle name="Percent 15 12 4" xfId="13372" xr:uid="{48C9989C-1923-45AE-88D8-FB934671B44F}"/>
    <cellStyle name="Percent 15 12 5" xfId="13373" xr:uid="{20FFE507-11A7-474F-B648-17103A862A1F}"/>
    <cellStyle name="Percent 15 13" xfId="1592" xr:uid="{5B5E64A7-A4F7-4769-8A5A-A1015DFC9EF8}"/>
    <cellStyle name="Percent 15 13 2" xfId="5483" xr:uid="{3D3C904B-E232-496D-8F74-2E4517DFBC8E}"/>
    <cellStyle name="Percent 15 13 3" xfId="13374" xr:uid="{D7B6333F-473E-458B-8006-2CFBE4FA2185}"/>
    <cellStyle name="Percent 15 13 4" xfId="13375" xr:uid="{0AF003CC-EF75-41EE-91A8-8078762C8817}"/>
    <cellStyle name="Percent 15 13 5" xfId="13376" xr:uid="{F6A14C16-AE3D-4535-8CD2-F0E5F1217179}"/>
    <cellStyle name="Percent 15 14" xfId="1593" xr:uid="{38E453AD-5183-4BAC-8622-325E52605DD6}"/>
    <cellStyle name="Percent 15 14 2" xfId="5484" xr:uid="{C01010AA-38A7-4E28-8058-E2D54ACD2FCE}"/>
    <cellStyle name="Percent 15 14 3" xfId="13377" xr:uid="{1B934AF7-5BF6-4F7B-A562-901EFC22048A}"/>
    <cellStyle name="Percent 15 14 4" xfId="13378" xr:uid="{BB0D4365-9719-4AE6-A6E1-E47C241AA17F}"/>
    <cellStyle name="Percent 15 14 5" xfId="13379" xr:uid="{0AEEC822-E4B6-49D9-99CC-E74B06036CCC}"/>
    <cellStyle name="Percent 15 15" xfId="5485" xr:uid="{81315E10-1047-41F6-BD72-4DBB27893FF1}"/>
    <cellStyle name="Percent 15 15 2" xfId="13380" xr:uid="{55997BBE-F51D-497C-85CC-64D3ABDA3308}"/>
    <cellStyle name="Percent 15 15 3" xfId="13381" xr:uid="{9B9A37B5-1275-4045-908D-AF23F74C02FD}"/>
    <cellStyle name="Percent 15 15 4" xfId="13382" xr:uid="{33A06DA3-E8B6-4A6E-95D5-FBF2513CAC44}"/>
    <cellStyle name="Percent 15 15 5" xfId="13383" xr:uid="{3C6C075F-BA9B-4FAD-A433-387957D009E7}"/>
    <cellStyle name="Percent 15 15 6" xfId="22138" xr:uid="{F7E0515E-2D20-4A92-9D6D-1BD031C97E83}"/>
    <cellStyle name="Percent 15 16" xfId="5479" xr:uid="{FAB63473-7FBF-4094-9EFA-53A504E0EEAB}"/>
    <cellStyle name="Percent 15 17" xfId="13384" xr:uid="{D3D10FBA-8651-4297-ABA7-0DBF986309C6}"/>
    <cellStyle name="Percent 15 18" xfId="13385" xr:uid="{F6278867-B11B-41E0-BA3F-EA60C7DC5081}"/>
    <cellStyle name="Percent 15 19" xfId="13386" xr:uid="{DF176C65-B1CA-487E-B558-0F505EAFA182}"/>
    <cellStyle name="Percent 15 2" xfId="1594" xr:uid="{E75DB3B9-500F-4CA1-ADF2-6746EA6EF048}"/>
    <cellStyle name="Percent 15 2 10" xfId="13387" xr:uid="{82C90FC0-AE5D-4CA8-9A9D-5C230195B175}"/>
    <cellStyle name="Percent 15 2 11" xfId="13388" xr:uid="{5CE7F387-3A4E-4049-9553-EADA905A064C}"/>
    <cellStyle name="Percent 15 2 12" xfId="13389" xr:uid="{B10D6610-7B1C-42EA-B196-A9675DA715CB}"/>
    <cellStyle name="Percent 15 2 13" xfId="21178" xr:uid="{B2ABCBAC-09A2-46A5-9EDD-87E007FAB54E}"/>
    <cellStyle name="Percent 15 2 2" xfId="1595" xr:uid="{743541E0-357F-4FD1-BC6E-BD423132A98B}"/>
    <cellStyle name="Percent 15 2 2 2" xfId="5487" xr:uid="{326F03B1-6F82-4E3E-A71D-3FC28E74F397}"/>
    <cellStyle name="Percent 15 2 2 2 2" xfId="22264" xr:uid="{98A7F680-E74C-4C44-BB44-4D312D8AF72C}"/>
    <cellStyle name="Percent 15 2 2 3" xfId="13390" xr:uid="{144FC9EE-16A7-4E38-BA2D-D0C3509A7859}"/>
    <cellStyle name="Percent 15 2 2 4" xfId="13391" xr:uid="{B73BC9D9-8E60-455D-A677-54F392921381}"/>
    <cellStyle name="Percent 15 2 2 5" xfId="13392" xr:uid="{CD68A5FB-2399-4CCE-87C5-F81F3C68C036}"/>
    <cellStyle name="Percent 15 2 2 6" xfId="13393" xr:uid="{20BCA820-F6F5-4BD5-BC18-251CAD9745B6}"/>
    <cellStyle name="Percent 15 2 2 7" xfId="22140" xr:uid="{1DD9F264-87BC-4021-83C2-25F5CB6D3FCD}"/>
    <cellStyle name="Percent 15 2 3" xfId="1596" xr:uid="{96B6FB44-8B67-49EF-BEAA-706D832DB92C}"/>
    <cellStyle name="Percent 15 2 3 2" xfId="5488" xr:uid="{92EA5A21-1EA2-445C-BA4A-E7B8FD42D438}"/>
    <cellStyle name="Percent 15 2 3 2 2" xfId="22265" xr:uid="{6BF794A8-60E6-4DEE-BF21-5803E3EC1F2C}"/>
    <cellStyle name="Percent 15 2 3 3" xfId="13394" xr:uid="{C0CB05A7-A606-4E63-85C5-12998CA2D508}"/>
    <cellStyle name="Percent 15 2 3 4" xfId="13395" xr:uid="{28824412-E7F7-439D-9F15-E44BD74A12BE}"/>
    <cellStyle name="Percent 15 2 3 5" xfId="13396" xr:uid="{7287D4E8-59C1-4DD8-9907-5C7B189F2948}"/>
    <cellStyle name="Percent 15 2 3 6" xfId="13397" xr:uid="{124ABA0C-041D-48C9-AB50-A189DE508337}"/>
    <cellStyle name="Percent 15 2 3 7" xfId="22141" xr:uid="{08B2461D-B46E-42E2-98E9-7138683AD635}"/>
    <cellStyle name="Percent 15 2 4" xfId="1597" xr:uid="{26640DDE-E22F-4F54-B53E-4F00738F3033}"/>
    <cellStyle name="Percent 15 2 4 2" xfId="5489" xr:uid="{93BDC85E-8B53-4145-ADE0-EA304F94F0DC}"/>
    <cellStyle name="Percent 15 2 4 2 2" xfId="22266" xr:uid="{A0B2C094-8B94-495D-B570-7B0C4DC362E7}"/>
    <cellStyle name="Percent 15 2 4 3" xfId="13398" xr:uid="{FC512B48-95B6-4EB5-BC4D-A7C2185A0AFB}"/>
    <cellStyle name="Percent 15 2 4 4" xfId="13399" xr:uid="{7926ABCE-8E9A-4FFD-A067-93B9914687D3}"/>
    <cellStyle name="Percent 15 2 4 5" xfId="13400" xr:uid="{B830E56F-B268-44F2-A8F3-299A3AF2ABFA}"/>
    <cellStyle name="Percent 15 2 4 6" xfId="13401" xr:uid="{DD5B2E30-9267-4BF7-85C1-65001B2BA0FF}"/>
    <cellStyle name="Percent 15 2 4 7" xfId="22142" xr:uid="{7BE35CB1-CBAC-4A31-A2E1-D460E48C6B2F}"/>
    <cellStyle name="Percent 15 2 5" xfId="1598" xr:uid="{17FC5381-5B85-452C-B5F8-C61FDB344DBA}"/>
    <cellStyle name="Percent 15 2 5 2" xfId="5490" xr:uid="{867F4CCD-DC5C-4873-A51F-28E6BEB52260}"/>
    <cellStyle name="Percent 15 2 5 2 2" xfId="22267" xr:uid="{543E8B9E-6B72-4AEB-8532-C90E0BCB54DA}"/>
    <cellStyle name="Percent 15 2 5 3" xfId="13402" xr:uid="{B3D94846-6512-4DFA-8F74-40463DFDE896}"/>
    <cellStyle name="Percent 15 2 5 4" xfId="13403" xr:uid="{6B000994-4768-4457-97BE-8D473B5266B2}"/>
    <cellStyle name="Percent 15 2 5 5" xfId="13404" xr:uid="{443F483D-8617-4948-A22A-3EE7F32C8697}"/>
    <cellStyle name="Percent 15 2 5 6" xfId="13405" xr:uid="{5C5772C1-658C-4E19-849C-78988CEC72B8}"/>
    <cellStyle name="Percent 15 2 5 7" xfId="22143" xr:uid="{924F25D3-41B9-41D9-BEF9-A53B173EA67E}"/>
    <cellStyle name="Percent 15 2 6" xfId="1599" xr:uid="{789031E1-686C-4167-B660-BB37DAA0A35F}"/>
    <cellStyle name="Percent 15 2 6 2" xfId="5491" xr:uid="{FB68C876-D44B-41B1-BC66-822EF9ADB3EE}"/>
    <cellStyle name="Percent 15 2 6 2 2" xfId="22268" xr:uid="{02238BBD-8B06-41D3-93F8-E7FDF9E25957}"/>
    <cellStyle name="Percent 15 2 6 3" xfId="13406" xr:uid="{F373220D-D570-4F33-93F2-909E3D141B18}"/>
    <cellStyle name="Percent 15 2 6 4" xfId="13407" xr:uid="{A5743BDE-7E9F-4848-9425-2162E415CF7B}"/>
    <cellStyle name="Percent 15 2 6 5" xfId="13408" xr:uid="{A319A81C-4130-47DB-892B-B3438C076D23}"/>
    <cellStyle name="Percent 15 2 6 6" xfId="13409" xr:uid="{9E165AFC-5B25-484D-84FD-9A8FD0CE5AF0}"/>
    <cellStyle name="Percent 15 2 6 7" xfId="22144" xr:uid="{5DA8444F-D449-4257-83C8-DC1733D1FCC7}"/>
    <cellStyle name="Percent 15 2 7" xfId="1600" xr:uid="{05F19811-149A-4B6E-9DFB-5F793434F94A}"/>
    <cellStyle name="Percent 15 2 7 2" xfId="5492" xr:uid="{322961CF-F935-4A76-90A5-1205A71CF0A1}"/>
    <cellStyle name="Percent 15 2 7 2 2" xfId="22269" xr:uid="{C564B7B5-98E3-4E8D-8233-809D7808802F}"/>
    <cellStyle name="Percent 15 2 7 3" xfId="13410" xr:uid="{1771E55A-4B60-43C6-95DA-22DDC4369E27}"/>
    <cellStyle name="Percent 15 2 7 4" xfId="13411" xr:uid="{2B5EFE62-3AEB-4333-88DD-39D47051BCE4}"/>
    <cellStyle name="Percent 15 2 7 5" xfId="13412" xr:uid="{F583450E-11BA-44A7-8A13-706B8EE83E4F}"/>
    <cellStyle name="Percent 15 2 7 6" xfId="13413" xr:uid="{C685E2A1-53B4-4B88-BC83-5F4BF9DB506E}"/>
    <cellStyle name="Percent 15 2 7 7" xfId="22145" xr:uid="{E50E148F-FFF3-421F-9F7C-75A1D58AFF09}"/>
    <cellStyle name="Percent 15 2 8" xfId="5493" xr:uid="{D3BDCC6A-25F4-41AD-993D-B6168A0153F9}"/>
    <cellStyle name="Percent 15 2 8 2" xfId="13414" xr:uid="{479D7050-AC1F-4BF6-BC46-48ECBF349389}"/>
    <cellStyle name="Percent 15 2 8 3" xfId="13415" xr:uid="{19762204-1A3D-4F30-9B88-065449654D7D}"/>
    <cellStyle name="Percent 15 2 8 4" xfId="13416" xr:uid="{EB83321F-9085-4912-8DAE-38F647155488}"/>
    <cellStyle name="Percent 15 2 8 5" xfId="13417" xr:uid="{E93865E4-A8F9-45CB-B8F9-C2BAE63C9581}"/>
    <cellStyle name="Percent 15 2 8 6" xfId="22139" xr:uid="{2B287CE7-50AA-44CD-BDC8-EEB3D8D2E4F4}"/>
    <cellStyle name="Percent 15 2 9" xfId="5486" xr:uid="{F0AE1D1C-AECD-49AA-9B78-DFB7979C70D4}"/>
    <cellStyle name="Percent 15 20" xfId="21177" xr:uid="{A911065E-9CD3-40A9-AFC1-AED282D8BDF1}"/>
    <cellStyle name="Percent 15 3" xfId="1601" xr:uid="{BA25B524-5294-4429-8B11-122BFE02CC43}"/>
    <cellStyle name="Percent 15 3 2" xfId="5494" xr:uid="{113CAB58-2411-4093-BA12-BB10C9C5AA40}"/>
    <cellStyle name="Percent 15 3 2 2" xfId="22270" xr:uid="{1AEDD649-13AD-4669-902F-16D0C7C0CE47}"/>
    <cellStyle name="Percent 15 3 3" xfId="13418" xr:uid="{B5721377-5E6B-4253-886D-B2F0AAD6828C}"/>
    <cellStyle name="Percent 15 3 3 2" xfId="13419" xr:uid="{7A5C440B-5C47-4C8C-AA96-93E64AA97AE0}"/>
    <cellStyle name="Percent 15 3 3 2 2" xfId="22272" xr:uid="{5215579A-FB25-430B-9BBD-1AA18E031B5C}"/>
    <cellStyle name="Percent 15 3 3 3" xfId="22271" xr:uid="{B97655B8-216C-464F-9EFD-515453646B74}"/>
    <cellStyle name="Percent 15 3 4" xfId="13420" xr:uid="{41BB176D-032D-4E0B-B674-B854F22AB47D}"/>
    <cellStyle name="Percent 15 3 5" xfId="13421" xr:uid="{061AC2AD-E0CA-4CE4-A863-70445B5ABABE}"/>
    <cellStyle name="Percent 15 3 6" xfId="13422" xr:uid="{BB9F5FAE-DDAD-44DF-B9FF-D201B7D40433}"/>
    <cellStyle name="Percent 15 3 7" xfId="13423" xr:uid="{C1A46453-CC42-421C-84DF-058811299FCF}"/>
    <cellStyle name="Percent 15 3 8" xfId="21179" xr:uid="{48516418-8280-465A-9A80-E23F0B8A4310}"/>
    <cellStyle name="Percent 15 4" xfId="1602" xr:uid="{413BAD94-EFD6-461B-A1FB-38F885D7B031}"/>
    <cellStyle name="Percent 15 4 2" xfId="5496" xr:uid="{C0502D82-EB64-4C93-BE97-F7568F804192}"/>
    <cellStyle name="Percent 15 4 2 2" xfId="13424" xr:uid="{75C0642E-C6CF-42F3-98A1-69C9394351E0}"/>
    <cellStyle name="Percent 15 4 2 3" xfId="13425" xr:uid="{1D2E2666-2568-4895-A17E-06DEFDF00AD5}"/>
    <cellStyle name="Percent 15 4 2 4" xfId="13426" xr:uid="{866D353D-8F02-4130-B751-2A8D56A0D595}"/>
    <cellStyle name="Percent 15 4 2 5" xfId="13427" xr:uid="{7E9355C5-5E8F-4D04-884A-01C1D8BBED09}"/>
    <cellStyle name="Percent 15 4 2 6" xfId="22146" xr:uid="{73DF8B34-711F-4D67-9979-87D9B0E48C5B}"/>
    <cellStyle name="Percent 15 4 3" xfId="5497" xr:uid="{3D1A55A2-73F1-411C-84E3-BB0A0701CB0C}"/>
    <cellStyle name="Percent 15 4 3 2" xfId="13428" xr:uid="{12BB2BEF-32B6-4538-AF4A-730B4CDB3758}"/>
    <cellStyle name="Percent 15 4 3 3" xfId="13429" xr:uid="{83CC83D7-93D0-4ED0-8C6B-88948EB2A216}"/>
    <cellStyle name="Percent 15 4 3 4" xfId="13430" xr:uid="{A53ED90A-B383-4427-A755-DBB63D2E403F}"/>
    <cellStyle name="Percent 15 4 3 5" xfId="13431" xr:uid="{75C0ADB8-7B63-42B8-BF89-F7B6C80FD0DD}"/>
    <cellStyle name="Percent 15 4 4" xfId="5495" xr:uid="{2E93C194-D77A-433F-924B-FCD41C5A4883}"/>
    <cellStyle name="Percent 15 4 5" xfId="13432" xr:uid="{7342C64F-6BE8-44D4-A6DE-F1D42A37BF8B}"/>
    <cellStyle name="Percent 15 4 6" xfId="13433" xr:uid="{DC97F935-DDA6-47D5-A53D-08A5B53B05C0}"/>
    <cellStyle name="Percent 15 4 7" xfId="13434" xr:uid="{F9692D09-0FC8-4680-948C-BDB9E47C3C38}"/>
    <cellStyle name="Percent 15 4 8" xfId="21180" xr:uid="{9B7A6B3F-5151-402D-96D5-D495661F4FF7}"/>
    <cellStyle name="Percent 15 5" xfId="1603" xr:uid="{DDF4E6ED-9B16-462B-B315-4AA23B518A8E}"/>
    <cellStyle name="Percent 15 5 2" xfId="5498" xr:uid="{0ECA483C-1471-4A2D-B7CD-E01D90929D5E}"/>
    <cellStyle name="Percent 15 5 2 2" xfId="22273" xr:uid="{F6BD9B58-E2A6-4D98-B34C-C22B1CEC199F}"/>
    <cellStyle name="Percent 15 5 3" xfId="13435" xr:uid="{3A1693AD-ACB4-44E9-A099-26470B4A53F7}"/>
    <cellStyle name="Percent 15 5 3 2" xfId="13436" xr:uid="{AF60243B-FD8A-4EF8-B221-811A5BC26BCB}"/>
    <cellStyle name="Percent 15 5 3 2 2" xfId="22275" xr:uid="{D8FDD0F0-F430-4774-9B20-CCE51E8A2D75}"/>
    <cellStyle name="Percent 15 5 3 3" xfId="22274" xr:uid="{BC805043-E236-4E22-B9AC-051D426579EC}"/>
    <cellStyle name="Percent 15 5 4" xfId="13437" xr:uid="{0F83EE84-199A-45BE-82DB-CE63D664E8B6}"/>
    <cellStyle name="Percent 15 5 5" xfId="13438" xr:uid="{90E86FFC-0E71-47FB-97D9-87785195B554}"/>
    <cellStyle name="Percent 15 5 6" xfId="13439" xr:uid="{032111A8-C9F5-4A2C-8DC9-ED2B5558A820}"/>
    <cellStyle name="Percent 15 5 7" xfId="13440" xr:uid="{AAB60B4C-65AF-4514-B541-AA13CA00CC03}"/>
    <cellStyle name="Percent 15 5 8" xfId="21181" xr:uid="{5A5BEC4D-D8C9-48C1-B2C5-BAEE73A9F22A}"/>
    <cellStyle name="Percent 15 6" xfId="1604" xr:uid="{B0D142D5-2D08-4AF5-ABF1-2306A187D03B}"/>
    <cellStyle name="Percent 15 6 2" xfId="5499" xr:uid="{2F2B6B86-84CB-4470-9956-96B2DA6FE828}"/>
    <cellStyle name="Percent 15 6 2 2" xfId="22276" xr:uid="{C1AF7443-DC51-4A57-BEA1-9520E8FA277B}"/>
    <cellStyle name="Percent 15 6 3" xfId="13441" xr:uid="{558E9AAB-091B-4089-803B-03AA50457830}"/>
    <cellStyle name="Percent 15 6 3 2" xfId="13442" xr:uid="{879DDB15-027A-43AC-9BE2-FBE1D4431478}"/>
    <cellStyle name="Percent 15 6 3 2 2" xfId="22278" xr:uid="{AFEF516A-98E3-43A0-9F88-98B09779AE8E}"/>
    <cellStyle name="Percent 15 6 3 3" xfId="22277" xr:uid="{33573269-73E8-44F7-89B1-779CE4018DCA}"/>
    <cellStyle name="Percent 15 6 4" xfId="13443" xr:uid="{5BE2D01E-35D9-468E-AC16-7576DD5F50BC}"/>
    <cellStyle name="Percent 15 6 5" xfId="13444" xr:uid="{AEDCB261-2779-4C81-80AE-70CD765ED4B7}"/>
    <cellStyle name="Percent 15 6 6" xfId="13445" xr:uid="{9DBD57A1-52AA-4ECE-A0F7-EC77A07C89AC}"/>
    <cellStyle name="Percent 15 6 7" xfId="13446" xr:uid="{DB0C76A9-9F46-46A0-AE0C-C0AACE6E2439}"/>
    <cellStyle name="Percent 15 6 8" xfId="21182" xr:uid="{CA4A6FC4-6E25-4614-BEF8-9D728DA7E309}"/>
    <cellStyle name="Percent 15 7" xfId="1605" xr:uid="{EDEEB534-EC93-4C15-9345-C244B098782A}"/>
    <cellStyle name="Percent 15 7 2" xfId="5501" xr:uid="{EAD732F2-3DBA-4CE9-9263-78E40E6EF172}"/>
    <cellStyle name="Percent 15 7 2 2" xfId="13447" xr:uid="{AA42177D-F8D9-42A0-8172-51667E794CDB}"/>
    <cellStyle name="Percent 15 7 2 3" xfId="13448" xr:uid="{275B9B11-608B-4493-9A4D-69C7D81DE998}"/>
    <cellStyle name="Percent 15 7 2 4" xfId="13449" xr:uid="{82F88942-0448-43E5-87DB-1822A8843D62}"/>
    <cellStyle name="Percent 15 7 2 5" xfId="13450" xr:uid="{D50CB9D7-4AB5-4C58-A12F-4236018EA757}"/>
    <cellStyle name="Percent 15 7 2 6" xfId="21184" xr:uid="{81E44382-8DC2-4231-BA45-FA58BACA1831}"/>
    <cellStyle name="Percent 15 7 3" xfId="5502" xr:uid="{9A3D48C5-BB77-48DC-BC9D-27FABF84927E}"/>
    <cellStyle name="Percent 15 7 3 2" xfId="13451" xr:uid="{6E00C3A4-D64E-4C22-B0E2-7B847279A636}"/>
    <cellStyle name="Percent 15 7 3 3" xfId="13452" xr:uid="{95490DBB-788F-44A7-9C9B-F08D2933EA17}"/>
    <cellStyle name="Percent 15 7 3 4" xfId="13453" xr:uid="{CEECB629-1182-4478-BC42-66E815CDCF96}"/>
    <cellStyle name="Percent 15 7 3 5" xfId="13454" xr:uid="{6AA54AEF-E9A8-4397-A16D-8FA1A34C00E1}"/>
    <cellStyle name="Percent 15 7 3 6" xfId="21185" xr:uid="{EA408789-EC23-41B7-B314-747DB77B18F1}"/>
    <cellStyle name="Percent 15 7 4" xfId="5500" xr:uid="{49C56D7E-34D1-4131-B6A8-0FEFBD58112D}"/>
    <cellStyle name="Percent 15 7 4 2" xfId="13455" xr:uid="{0EFDD422-A001-4EA7-BE2A-483247E24473}"/>
    <cellStyle name="Percent 15 7 4 2 2" xfId="22280" xr:uid="{AF4C9FA2-DECD-447D-886F-850823A7E535}"/>
    <cellStyle name="Percent 15 7 4 3" xfId="22279" xr:uid="{1952349B-E323-48CD-B380-3F7147F5AFE1}"/>
    <cellStyle name="Percent 15 7 5" xfId="13456" xr:uid="{D6A2B195-0612-4F98-9B15-BC7F999A92E5}"/>
    <cellStyle name="Percent 15 7 6" xfId="13457" xr:uid="{6A91E707-E698-4EF7-B96C-E01A69938479}"/>
    <cellStyle name="Percent 15 7 7" xfId="13458" xr:uid="{9C249AB6-DF1B-42E7-BDD2-6187B01C08F7}"/>
    <cellStyle name="Percent 15 7 8" xfId="13459" xr:uid="{B67FC327-57B5-4E9F-9BDA-F9F777F23B29}"/>
    <cellStyle name="Percent 15 7 9" xfId="21183" xr:uid="{AD40BE5D-4C2D-45F8-B2C2-F497DEEA3215}"/>
    <cellStyle name="Percent 15 8" xfId="1606" xr:uid="{07B951D0-C9B9-4F3F-A46B-8703AA5E9A80}"/>
    <cellStyle name="Percent 15 8 2" xfId="5503" xr:uid="{D64F302B-E383-46C8-8EBF-56CFA4E38B16}"/>
    <cellStyle name="Percent 15 8 2 2" xfId="22281" xr:uid="{8BB985CD-0FF8-4654-9B04-445ECF2A003A}"/>
    <cellStyle name="Percent 15 8 3" xfId="13460" xr:uid="{51FE1FE8-C4CF-4617-B850-F7FBDAE10CF7}"/>
    <cellStyle name="Percent 15 8 4" xfId="13461" xr:uid="{0D00B0F8-EDC4-402E-8683-41FDC57439F5}"/>
    <cellStyle name="Percent 15 8 5" xfId="13462" xr:uid="{408E3AC4-2F87-4091-AD6A-D21B3DDF5C9A}"/>
    <cellStyle name="Percent 15 8 6" xfId="13463" xr:uid="{078225DD-720E-4742-83F0-13F481646D01}"/>
    <cellStyle name="Percent 15 8 7" xfId="22147" xr:uid="{ADCA9EB8-B7FB-4E7F-B72E-E757B207C07C}"/>
    <cellStyle name="Percent 15 9" xfId="1607" xr:uid="{F3325555-DFC3-4FD5-B959-E463BB900D01}"/>
    <cellStyle name="Percent 15 9 2" xfId="5504" xr:uid="{4E51D382-C0F8-4947-9E2E-AD74576878A0}"/>
    <cellStyle name="Percent 15 9 3" xfId="13464" xr:uid="{3C3A5C1E-0070-4EBF-99E8-312F0533E52B}"/>
    <cellStyle name="Percent 15 9 4" xfId="13465" xr:uid="{39D4E6D8-89AA-4654-9A80-5E9EC00BF497}"/>
    <cellStyle name="Percent 15 9 5" xfId="13466" xr:uid="{0C898AA6-1F84-46F7-9727-ACB09852E66C}"/>
    <cellStyle name="Percent 16" xfId="5505" xr:uid="{0C5A9FED-A396-4257-974D-BD44621FDEAB}"/>
    <cellStyle name="Percent 16 10" xfId="13467" xr:uid="{64066061-2DFF-4352-8139-E18DD648D9C2}"/>
    <cellStyle name="Percent 16 10 2" xfId="13468" xr:uid="{7E9BD8A6-B32D-48B8-80C3-E7FA1B947343}"/>
    <cellStyle name="Percent 16 10 3" xfId="13469" xr:uid="{D37B468C-3DF3-47D2-8345-7E5E4DA35331}"/>
    <cellStyle name="Percent 16 11" xfId="13470" xr:uid="{16AA0737-14A7-4501-BED8-9B8A30AEBFAB}"/>
    <cellStyle name="Percent 16 12" xfId="13471" xr:uid="{51ECA373-037B-4AD8-B6A7-AD542EA8E4E9}"/>
    <cellStyle name="Percent 16 13" xfId="13472" xr:uid="{01FEDC8B-1DA4-4F11-8B42-49198BC77C84}"/>
    <cellStyle name="Percent 16 2" xfId="1608" xr:uid="{6CBCE3BF-C21B-4B09-AD56-759F86B65A52}"/>
    <cellStyle name="Percent 16 2 2" xfId="5507" xr:uid="{15327041-313E-4603-9470-6DE95F4509CE}"/>
    <cellStyle name="Percent 16 2 2 2" xfId="13473" xr:uid="{FA4B2B94-F0DB-412C-97F3-6169FB98FF7E}"/>
    <cellStyle name="Percent 16 2 2 3" xfId="13474" xr:uid="{82FB8EC4-6739-43CD-A498-0D0EFFF44C1A}"/>
    <cellStyle name="Percent 16 2 2 4" xfId="13475" xr:uid="{EC3C8C69-FEDC-41E8-959A-E7436C629FC7}"/>
    <cellStyle name="Percent 16 2 2 5" xfId="13476" xr:uid="{0BEE3355-BEEB-4A72-9853-0CF2DA7BFCD3}"/>
    <cellStyle name="Percent 16 2 2 6" xfId="22148" xr:uid="{544D7A34-8558-4FF2-97A8-69C7C1EB3080}"/>
    <cellStyle name="Percent 16 2 3" xfId="5508" xr:uid="{E2EA8FAC-A823-4378-A5DD-249D302F43A2}"/>
    <cellStyle name="Percent 16 2 3 2" xfId="13477" xr:uid="{CEE462F1-FFE0-4339-BBD3-C4A84FF932E1}"/>
    <cellStyle name="Percent 16 2 3 3" xfId="13478" xr:uid="{A4BACBB6-93C2-4A15-8E70-A8DAC8D0F18F}"/>
    <cellStyle name="Percent 16 2 3 4" xfId="13479" xr:uid="{6A9FD3BD-B348-41D9-A96E-DFD4C4B0068A}"/>
    <cellStyle name="Percent 16 2 3 5" xfId="13480" xr:uid="{AC2DB225-2B47-4B53-8009-B8A61E34F716}"/>
    <cellStyle name="Percent 16 2 4" xfId="5506" xr:uid="{B65BC5BF-5D75-4E2A-9479-865B69945152}"/>
    <cellStyle name="Percent 16 2 5" xfId="13481" xr:uid="{CF995A2D-BBD6-4C42-A20E-DF73B46D9AAA}"/>
    <cellStyle name="Percent 16 2 6" xfId="13482" xr:uid="{C4690DCD-2A05-4762-8CF9-9CC95E661C99}"/>
    <cellStyle name="Percent 16 2 7" xfId="13483" xr:uid="{36330E0B-B7F5-4C68-AC0A-1F9B536FBF2B}"/>
    <cellStyle name="Percent 16 2 8" xfId="21186" xr:uid="{82EC4768-6272-48D1-917E-F870E1DA54F2}"/>
    <cellStyle name="Percent 16 3" xfId="1609" xr:uid="{6A2B7954-1D89-4F88-B7BE-C4955E066904}"/>
    <cellStyle name="Percent 16 3 10" xfId="1610" xr:uid="{98121BAA-694C-4B7F-B486-88CBAA94038D}"/>
    <cellStyle name="Percent 16 3 10 2" xfId="5510" xr:uid="{32E734BC-3C41-4901-9AE1-AF8ED65E73C2}"/>
    <cellStyle name="Percent 16 3 10 3" xfId="13484" xr:uid="{EF24FECC-4B37-4271-B464-BAF099D382DC}"/>
    <cellStyle name="Percent 16 3 10 4" xfId="13485" xr:uid="{8078ACE1-DD76-4F9A-8DC1-8A5A4844AF4B}"/>
    <cellStyle name="Percent 16 3 10 5" xfId="13486" xr:uid="{70467421-C9AE-4763-871E-EA831200AB43}"/>
    <cellStyle name="Percent 16 3 11" xfId="1611" xr:uid="{912950FF-3061-4EE1-8923-DF1F2A43D187}"/>
    <cellStyle name="Percent 16 3 11 2" xfId="5511" xr:uid="{A77C84F3-7003-422C-A01D-12CF1227321D}"/>
    <cellStyle name="Percent 16 3 11 3" xfId="13487" xr:uid="{E0B60CFF-7884-4233-A5E1-6CC6B3FBBC4B}"/>
    <cellStyle name="Percent 16 3 11 4" xfId="13488" xr:uid="{F1DABCEC-153A-4AF3-BF07-ABF3AFCBB399}"/>
    <cellStyle name="Percent 16 3 11 5" xfId="13489" xr:uid="{60AA895D-DB47-428F-A182-D33A6A9545D9}"/>
    <cellStyle name="Percent 16 3 12" xfId="1612" xr:uid="{8E689D3B-EB1C-42EE-9402-BA874C832014}"/>
    <cellStyle name="Percent 16 3 12 2" xfId="5512" xr:uid="{7E7BF450-2B20-44CA-9C57-19A98E49C4FC}"/>
    <cellStyle name="Percent 16 3 12 3" xfId="13490" xr:uid="{637049E7-BDF0-469B-AC02-279A09662D3C}"/>
    <cellStyle name="Percent 16 3 12 4" xfId="13491" xr:uid="{6CB0C271-649E-40F5-84CE-1BC4FDF6703C}"/>
    <cellStyle name="Percent 16 3 12 5" xfId="13492" xr:uid="{2C5568E6-49CE-4344-9A6E-A0323E197F87}"/>
    <cellStyle name="Percent 16 3 13" xfId="1613" xr:uid="{1B0CD74B-41FE-4BC1-A57A-153E6ECCE307}"/>
    <cellStyle name="Percent 16 3 13 2" xfId="5513" xr:uid="{D35A0B26-D1C6-4A87-8980-82D30ACCC9F5}"/>
    <cellStyle name="Percent 16 3 13 3" xfId="13493" xr:uid="{B7D29C21-0C17-493F-9004-3A5DC9752FFD}"/>
    <cellStyle name="Percent 16 3 13 4" xfId="13494" xr:uid="{D148B58D-5690-4010-A7E4-C05801DD73D0}"/>
    <cellStyle name="Percent 16 3 13 5" xfId="13495" xr:uid="{BD31CAF4-4685-4938-93A8-7480CC32D976}"/>
    <cellStyle name="Percent 16 3 14" xfId="1614" xr:uid="{95BDE479-656C-47D7-9D49-B8104B5554C1}"/>
    <cellStyle name="Percent 16 3 14 2" xfId="5514" xr:uid="{2AAD6A95-6D9A-47D9-A3E9-41F8D50C5ACB}"/>
    <cellStyle name="Percent 16 3 14 3" xfId="13496" xr:uid="{D62709F4-E19A-45CC-8C87-41684AE0EE6F}"/>
    <cellStyle name="Percent 16 3 14 4" xfId="13497" xr:uid="{D352A82A-CDD4-40CA-909D-C19CEE660124}"/>
    <cellStyle name="Percent 16 3 14 5" xfId="13498" xr:uid="{996343D4-8B42-41B8-B6E7-8FE728112FE6}"/>
    <cellStyle name="Percent 16 3 15" xfId="1615" xr:uid="{CCCBF6FD-AA8D-494C-8A82-6F19B142A351}"/>
    <cellStyle name="Percent 16 3 15 2" xfId="5515" xr:uid="{64C9F67D-EAE7-4E55-A737-4BD6A90C32D9}"/>
    <cellStyle name="Percent 16 3 15 3" xfId="13499" xr:uid="{47C9C44E-2005-4EBD-89A8-2EEC73A92281}"/>
    <cellStyle name="Percent 16 3 15 4" xfId="13500" xr:uid="{AC957F9E-B4BD-4922-BF55-5291331ECBD4}"/>
    <cellStyle name="Percent 16 3 15 5" xfId="13501" xr:uid="{4D9BEE80-5439-42C3-B91E-6E4A3A6BD96F}"/>
    <cellStyle name="Percent 16 3 16" xfId="1616" xr:uid="{D083594F-8190-4B84-9B49-02CB4470E53A}"/>
    <cellStyle name="Percent 16 3 16 2" xfId="5516" xr:uid="{2A477CD5-2E62-4247-909E-CA225FA43690}"/>
    <cellStyle name="Percent 16 3 16 3" xfId="13502" xr:uid="{113DC16B-5D48-4C42-B00D-455591AB6937}"/>
    <cellStyle name="Percent 16 3 16 4" xfId="13503" xr:uid="{0F8C3F25-3076-40F5-B19E-49BE42C66CA6}"/>
    <cellStyle name="Percent 16 3 16 5" xfId="13504" xr:uid="{4CAFB9CB-09D6-43F3-831A-ACDE45F22DD5}"/>
    <cellStyle name="Percent 16 3 17" xfId="1617" xr:uid="{F693DB64-9611-4CE2-8A4E-9CFE19F6B2FA}"/>
    <cellStyle name="Percent 16 3 17 2" xfId="5517" xr:uid="{248A50AD-81F8-4B91-A0A8-86C0E57F0C37}"/>
    <cellStyle name="Percent 16 3 17 3" xfId="13505" xr:uid="{EC87369A-E8F1-472F-AB3B-E0438A07BF8D}"/>
    <cellStyle name="Percent 16 3 17 4" xfId="13506" xr:uid="{3CE841F3-525A-471A-88AB-C3853A40E80C}"/>
    <cellStyle name="Percent 16 3 17 5" xfId="13507" xr:uid="{AFDFDD44-D219-4E1C-91DF-EB54A56E1AAB}"/>
    <cellStyle name="Percent 16 3 18" xfId="5518" xr:uid="{3EC46781-1838-484E-B589-6C119308FC0E}"/>
    <cellStyle name="Percent 16 3 18 2" xfId="13508" xr:uid="{7163AAA2-3E83-4792-8F2D-C29A5AD981C0}"/>
    <cellStyle name="Percent 16 3 18 3" xfId="13509" xr:uid="{4A3B9F25-EFB4-4E91-B744-0DC541C68AED}"/>
    <cellStyle name="Percent 16 3 18 4" xfId="13510" xr:uid="{72EC08ED-1E63-4508-A419-794722CD729E}"/>
    <cellStyle name="Percent 16 3 18 5" xfId="13511" xr:uid="{1D069288-33B5-4C10-9F41-25D16EB9162F}"/>
    <cellStyle name="Percent 16 3 18 6" xfId="22149" xr:uid="{3A2D7D79-45F3-4972-BDB7-217019EEC324}"/>
    <cellStyle name="Percent 16 3 19" xfId="5519" xr:uid="{96332781-5CE4-4385-9A29-EB6F2EA73561}"/>
    <cellStyle name="Percent 16 3 19 2" xfId="13512" xr:uid="{0B5AED4C-DA37-4642-86D7-E4B111ABF896}"/>
    <cellStyle name="Percent 16 3 19 3" xfId="13513" xr:uid="{84A56F91-723E-47A4-9429-520C650EC6DF}"/>
    <cellStyle name="Percent 16 3 19 4" xfId="13514" xr:uid="{54B45E5F-97DC-48A9-8F08-F85757288FAD}"/>
    <cellStyle name="Percent 16 3 19 5" xfId="13515" xr:uid="{EA4506F6-B0B7-4C1A-A771-3969227DEF06}"/>
    <cellStyle name="Percent 16 3 2" xfId="1618" xr:uid="{386CD431-3D89-4D36-AE95-606F5C60BD45}"/>
    <cellStyle name="Percent 16 3 2 2" xfId="5520" xr:uid="{78246706-E3AE-4BE4-8FFD-9CCD22C69853}"/>
    <cellStyle name="Percent 16 3 2 3" xfId="13516" xr:uid="{D8B997A1-DCBF-432E-BA5B-9CD3369A71C4}"/>
    <cellStyle name="Percent 16 3 2 4" xfId="13517" xr:uid="{19119DEA-9C08-4D83-9605-B915A450FBE5}"/>
    <cellStyle name="Percent 16 3 2 5" xfId="13518" xr:uid="{E5B65C21-B31C-4F33-8FAC-9C947D052814}"/>
    <cellStyle name="Percent 16 3 20" xfId="5509" xr:uid="{D4EF83DB-0161-4CB1-A5BE-850D78981B56}"/>
    <cellStyle name="Percent 16 3 21" xfId="13519" xr:uid="{0C7F93F0-D66A-4344-8857-2A966CECB933}"/>
    <cellStyle name="Percent 16 3 22" xfId="13520" xr:uid="{6C247B99-A306-4410-95CE-CBF3B07750AA}"/>
    <cellStyle name="Percent 16 3 23" xfId="13521" xr:uid="{68916107-E09B-4120-85F0-0E75C747EBA8}"/>
    <cellStyle name="Percent 16 3 24" xfId="21187" xr:uid="{71FBF77A-2C61-4D3B-870F-9BD8D4D8992C}"/>
    <cellStyle name="Percent 16 3 3" xfId="1619" xr:uid="{087AE95D-7741-434C-AAFF-1EC4A581F210}"/>
    <cellStyle name="Percent 16 3 3 2" xfId="5521" xr:uid="{E7CC8CA1-D00F-4135-80D6-8449B2285A74}"/>
    <cellStyle name="Percent 16 3 3 3" xfId="13522" xr:uid="{FD2FE834-CDD8-435C-8DFF-5E18F86D1A9D}"/>
    <cellStyle name="Percent 16 3 3 4" xfId="13523" xr:uid="{FA012A0A-1478-44A0-A91F-76595E43FEE0}"/>
    <cellStyle name="Percent 16 3 3 5" xfId="13524" xr:uid="{AD0D28D7-FA61-4F3F-A41A-F22A035FD32D}"/>
    <cellStyle name="Percent 16 3 4" xfId="1620" xr:uid="{59F65DBD-4FDB-482A-BE30-CF1FBC8A9636}"/>
    <cellStyle name="Percent 16 3 4 2" xfId="5522" xr:uid="{FFCC6CC7-0584-4301-A9FF-EBB758BE2238}"/>
    <cellStyle name="Percent 16 3 4 3" xfId="13525" xr:uid="{E0837EDE-AFD4-42F7-97EC-A84DCEC619D6}"/>
    <cellStyle name="Percent 16 3 4 4" xfId="13526" xr:uid="{6E96365C-D2E2-4CD2-924D-455E54A16A6C}"/>
    <cellStyle name="Percent 16 3 4 5" xfId="13527" xr:uid="{37CFC546-ECC7-4B1B-BFCE-9B21F1161BDB}"/>
    <cellStyle name="Percent 16 3 5" xfId="1621" xr:uid="{5E925735-8452-47F4-8A15-E4D7D0F66C68}"/>
    <cellStyle name="Percent 16 3 5 2" xfId="5523" xr:uid="{C51EED9B-7006-4B38-9F06-AB671863BA08}"/>
    <cellStyle name="Percent 16 3 5 3" xfId="13528" xr:uid="{3BA1E2DE-88C0-4416-A58F-2FE27A2F2556}"/>
    <cellStyle name="Percent 16 3 5 4" xfId="13529" xr:uid="{47F752FB-2946-4DB5-85C7-79525BDBB49D}"/>
    <cellStyle name="Percent 16 3 5 5" xfId="13530" xr:uid="{035A0C01-1126-4E23-8894-CAC92F055CF8}"/>
    <cellStyle name="Percent 16 3 6" xfId="1622" xr:uid="{AC368966-F3F2-433A-95C7-73F36D03053C}"/>
    <cellStyle name="Percent 16 3 6 2" xfId="5524" xr:uid="{5C13D87F-7BCC-4877-B767-DD8AEA52734D}"/>
    <cellStyle name="Percent 16 3 6 3" xfId="13531" xr:uid="{F369FE84-3427-43B4-8627-087F1B3E4282}"/>
    <cellStyle name="Percent 16 3 6 4" xfId="13532" xr:uid="{1D19B69F-566A-4967-9920-9823D33FBCE9}"/>
    <cellStyle name="Percent 16 3 6 5" xfId="13533" xr:uid="{0A43379F-4E7C-46B9-92EE-99F4A17653C5}"/>
    <cellStyle name="Percent 16 3 7" xfId="1623" xr:uid="{C8BC9328-43FA-4CDB-9CF0-F001AE238F51}"/>
    <cellStyle name="Percent 16 3 7 2" xfId="5525" xr:uid="{1AADD78D-6AF7-475E-8302-7C29627C6310}"/>
    <cellStyle name="Percent 16 3 7 3" xfId="13534" xr:uid="{1C4014CA-E0E7-4306-816C-8083688A1A20}"/>
    <cellStyle name="Percent 16 3 7 4" xfId="13535" xr:uid="{AAA03BDF-9A5D-4F15-A8E2-EF8937D062F6}"/>
    <cellStyle name="Percent 16 3 7 5" xfId="13536" xr:uid="{43A88FEA-9FB9-4AC5-87F0-52A677DCCFB7}"/>
    <cellStyle name="Percent 16 3 8" xfId="1624" xr:uid="{FBCCD451-3BF1-440A-9767-B99012F92413}"/>
    <cellStyle name="Percent 16 3 8 2" xfId="5526" xr:uid="{14FB0B5E-7B98-4AA8-B635-6543535F6560}"/>
    <cellStyle name="Percent 16 3 8 3" xfId="13537" xr:uid="{F84E59AF-A0ED-4763-BF14-7E6D380D9F20}"/>
    <cellStyle name="Percent 16 3 8 4" xfId="13538" xr:uid="{A84CA485-92EB-43EC-B4F0-F250E768412E}"/>
    <cellStyle name="Percent 16 3 8 5" xfId="13539" xr:uid="{89DC46A7-8DF4-4E2B-B9EA-6B73B83E101B}"/>
    <cellStyle name="Percent 16 3 9" xfId="1625" xr:uid="{35C3DA14-5FAE-4EED-89CA-CF4F7E94A43B}"/>
    <cellStyle name="Percent 16 3 9 2" xfId="5527" xr:uid="{BC2C1ABC-B176-4FBF-AA27-C6D60515D4E2}"/>
    <cellStyle name="Percent 16 3 9 3" xfId="13540" xr:uid="{4152068A-7463-4E32-85B0-F3028936241E}"/>
    <cellStyle name="Percent 16 3 9 4" xfId="13541" xr:uid="{B9CA7D98-C0C5-457F-83BF-3CD02A5C5291}"/>
    <cellStyle name="Percent 16 3 9 5" xfId="13542" xr:uid="{49EDB5AE-13DA-4033-B786-A47B1E0BA44D}"/>
    <cellStyle name="Percent 16 4" xfId="1626" xr:uid="{796158C8-5802-4065-A583-AE0F088FAB57}"/>
    <cellStyle name="Percent 16 4 10" xfId="1627" xr:uid="{EDFAA042-4942-45B2-98EB-6973D8269E37}"/>
    <cellStyle name="Percent 16 4 10 2" xfId="5529" xr:uid="{91DFB3BE-9B50-4D18-A859-1F0970E2EBC8}"/>
    <cellStyle name="Percent 16 4 10 3" xfId="13543" xr:uid="{BFF32D99-2F86-4151-9D0C-699F3881DDEA}"/>
    <cellStyle name="Percent 16 4 10 4" xfId="13544" xr:uid="{182A6D67-A0D2-4511-8911-0155282B762C}"/>
    <cellStyle name="Percent 16 4 10 5" xfId="13545" xr:uid="{806919FF-EAD6-4785-BED3-FBE6DF283EF1}"/>
    <cellStyle name="Percent 16 4 11" xfId="1628" xr:uid="{5011FFEF-E09D-40F6-8679-B7E618DAA0EB}"/>
    <cellStyle name="Percent 16 4 11 2" xfId="5530" xr:uid="{87372B91-880C-4030-8E58-A0CE5E9F9E9B}"/>
    <cellStyle name="Percent 16 4 11 3" xfId="13546" xr:uid="{279BF219-C082-4C71-AEE6-6E2CEC3F7349}"/>
    <cellStyle name="Percent 16 4 11 4" xfId="13547" xr:uid="{33AD8ECA-1726-469D-9668-B15EB4ECA090}"/>
    <cellStyle name="Percent 16 4 11 5" xfId="13548" xr:uid="{674CF681-CD97-4142-9438-039EBEDB0E92}"/>
    <cellStyle name="Percent 16 4 12" xfId="1629" xr:uid="{047B615A-C2BD-4A53-8F21-D94F1D045AFC}"/>
    <cellStyle name="Percent 16 4 12 2" xfId="5531" xr:uid="{D5E68848-BAEC-4B7C-8DD0-0C3E4775F3EF}"/>
    <cellStyle name="Percent 16 4 12 3" xfId="13549" xr:uid="{93E8EB70-646B-4AD9-9E88-6866C4B1E307}"/>
    <cellStyle name="Percent 16 4 12 4" xfId="13550" xr:uid="{68D63315-477F-4710-8E0F-B0666F263E46}"/>
    <cellStyle name="Percent 16 4 12 5" xfId="13551" xr:uid="{0CE32C87-1248-4807-B94F-BC22F9A097EA}"/>
    <cellStyle name="Percent 16 4 13" xfId="1630" xr:uid="{7879F287-CEE2-489A-B44B-65ECFFBEE70C}"/>
    <cellStyle name="Percent 16 4 13 2" xfId="5532" xr:uid="{4FD4CBB9-EFE5-4BAC-9491-9751F6A9008A}"/>
    <cellStyle name="Percent 16 4 13 3" xfId="13552" xr:uid="{30881539-A574-407D-A3B0-231D173F9F67}"/>
    <cellStyle name="Percent 16 4 13 4" xfId="13553" xr:uid="{54BD767C-400F-4E71-9791-D2F96F585818}"/>
    <cellStyle name="Percent 16 4 13 5" xfId="13554" xr:uid="{DB09AD34-110B-49FE-99A1-EBF845BF8099}"/>
    <cellStyle name="Percent 16 4 14" xfId="1631" xr:uid="{80767E2C-643E-49A0-9211-13C347815568}"/>
    <cellStyle name="Percent 16 4 14 2" xfId="5533" xr:uid="{74984532-75C3-45B4-AE74-1195FA6E0E5E}"/>
    <cellStyle name="Percent 16 4 14 3" xfId="13555" xr:uid="{EC911B41-9DAE-49E8-8BAC-A05FC4D3C415}"/>
    <cellStyle name="Percent 16 4 14 4" xfId="13556" xr:uid="{CDF4AD79-FFE9-4B52-935E-705011B7BFF6}"/>
    <cellStyle name="Percent 16 4 14 5" xfId="13557" xr:uid="{EE9721C2-9C86-4508-82A8-5D1ED109C37D}"/>
    <cellStyle name="Percent 16 4 15" xfId="1632" xr:uid="{6CE6A921-68C8-435A-A3BF-1D04FD61041E}"/>
    <cellStyle name="Percent 16 4 15 2" xfId="5534" xr:uid="{F327D15D-B872-4BB0-B66A-965303D379CA}"/>
    <cellStyle name="Percent 16 4 15 3" xfId="13558" xr:uid="{DEF79DB8-4F9F-44F7-8797-894C9E04C938}"/>
    <cellStyle name="Percent 16 4 15 4" xfId="13559" xr:uid="{A4FE1862-774F-472F-8913-21FC385EDFE5}"/>
    <cellStyle name="Percent 16 4 15 5" xfId="13560" xr:uid="{87457D17-4609-4251-B467-F892FB9E54CE}"/>
    <cellStyle name="Percent 16 4 16" xfId="1633" xr:uid="{955F5AA1-8CD1-4B97-8E72-B29DEAA593DB}"/>
    <cellStyle name="Percent 16 4 16 2" xfId="5535" xr:uid="{EDCE73F7-9A38-4342-A3FE-ACE89FC40F56}"/>
    <cellStyle name="Percent 16 4 16 3" xfId="13561" xr:uid="{D8453E82-6ECA-4B03-8549-27A1DED1BBAB}"/>
    <cellStyle name="Percent 16 4 16 4" xfId="13562" xr:uid="{35549EAE-ECDF-4C34-A932-28EB34C57A6D}"/>
    <cellStyle name="Percent 16 4 16 5" xfId="13563" xr:uid="{945D0ED0-44D5-4187-99BF-5360E7C77416}"/>
    <cellStyle name="Percent 16 4 17" xfId="1634" xr:uid="{A9B1FF57-00E4-4314-A2F8-96D7CA19AC27}"/>
    <cellStyle name="Percent 16 4 17 2" xfId="5536" xr:uid="{5EDFA582-3287-4979-8EB0-28BFD0A4653D}"/>
    <cellStyle name="Percent 16 4 17 3" xfId="13564" xr:uid="{DF703C6A-F882-43EF-9F85-7FC2BBEFE80E}"/>
    <cellStyle name="Percent 16 4 17 4" xfId="13565" xr:uid="{16327DE4-9C1C-468E-B328-5341696D3364}"/>
    <cellStyle name="Percent 16 4 17 5" xfId="13566" xr:uid="{ABD8EB4A-BE9F-46D4-8685-8BEB14C1313F}"/>
    <cellStyle name="Percent 16 4 18" xfId="5537" xr:uid="{1E00C677-054E-4CFF-BB41-920DFF6BE3D1}"/>
    <cellStyle name="Percent 16 4 18 2" xfId="13567" xr:uid="{86465F3F-9726-4AE2-A452-363E54C78845}"/>
    <cellStyle name="Percent 16 4 18 3" xfId="13568" xr:uid="{362F876F-DC54-4B88-9F0C-4D97656281C9}"/>
    <cellStyle name="Percent 16 4 18 4" xfId="13569" xr:uid="{667D87E3-35E1-4511-890E-02B772052DE1}"/>
    <cellStyle name="Percent 16 4 18 5" xfId="13570" xr:uid="{507351D2-0AC7-4315-81FC-C53A2F56A4C1}"/>
    <cellStyle name="Percent 16 4 18 6" xfId="22150" xr:uid="{E5B32B0C-12E6-4C38-9D91-2C25BFCDDA48}"/>
    <cellStyle name="Percent 16 4 19" xfId="5538" xr:uid="{3D1F1DE9-C242-40DE-BDFF-46F085DA3512}"/>
    <cellStyle name="Percent 16 4 19 2" xfId="13571" xr:uid="{024B63AF-020E-4DE1-B84B-7F196C6B61DE}"/>
    <cellStyle name="Percent 16 4 19 3" xfId="13572" xr:uid="{8B75AC9B-816C-46EF-945A-ECCC2CC8FD9F}"/>
    <cellStyle name="Percent 16 4 19 4" xfId="13573" xr:uid="{1252DB6E-4761-46F6-A75E-07281D5B50D1}"/>
    <cellStyle name="Percent 16 4 19 5" xfId="13574" xr:uid="{D1551AA7-9D41-4F53-9660-B24E74B5F783}"/>
    <cellStyle name="Percent 16 4 2" xfId="1635" xr:uid="{A4552FE1-C55C-41DF-89B7-7704C06A5777}"/>
    <cellStyle name="Percent 16 4 2 2" xfId="5539" xr:uid="{4C07CBAE-A1B2-4032-B1A1-8E87FC395768}"/>
    <cellStyle name="Percent 16 4 2 3" xfId="13575" xr:uid="{CEF28FB7-597D-4CBC-983E-B3C52F25294B}"/>
    <cellStyle name="Percent 16 4 2 4" xfId="13576" xr:uid="{FAD5D608-B1FF-4265-AC43-01A5C30D3A4F}"/>
    <cellStyle name="Percent 16 4 2 5" xfId="13577" xr:uid="{3C85AA97-2FD4-40AF-8B00-A4EADB3B24E1}"/>
    <cellStyle name="Percent 16 4 20" xfId="5528" xr:uid="{5C503F3E-C495-41FE-990F-833FD98758EF}"/>
    <cellStyle name="Percent 16 4 21" xfId="13578" xr:uid="{7F565723-CBA9-4F7A-96EF-43A5951D4987}"/>
    <cellStyle name="Percent 16 4 22" xfId="13579" xr:uid="{484866B7-F211-4347-AA18-167613EA921D}"/>
    <cellStyle name="Percent 16 4 23" xfId="13580" xr:uid="{7AA33A01-38C9-4378-92F5-8549395BE53C}"/>
    <cellStyle name="Percent 16 4 24" xfId="21188" xr:uid="{5F77DFB4-7DB8-48E2-9BA3-B9915EDABC48}"/>
    <cellStyle name="Percent 16 4 3" xfId="1636" xr:uid="{FB089BA7-9841-4AE9-8F87-F57C9801174A}"/>
    <cellStyle name="Percent 16 4 3 2" xfId="5540" xr:uid="{3A16168F-1861-4007-A9DA-DE7F9B95AA54}"/>
    <cellStyle name="Percent 16 4 3 3" xfId="13581" xr:uid="{64C5D282-5EFF-4E92-BE43-84A7AC2F22FF}"/>
    <cellStyle name="Percent 16 4 3 4" xfId="13582" xr:uid="{EA99EC56-7370-4D82-8F04-A00959664D35}"/>
    <cellStyle name="Percent 16 4 3 5" xfId="13583" xr:uid="{5C8B2CBF-0BFA-4068-A7F1-0D9D8FC10D9E}"/>
    <cellStyle name="Percent 16 4 4" xfId="1637" xr:uid="{1B55AABE-53F3-4633-816C-A49BA06AFD89}"/>
    <cellStyle name="Percent 16 4 4 2" xfId="5541" xr:uid="{EA2AEC08-625C-43D7-9922-A23AC0241416}"/>
    <cellStyle name="Percent 16 4 4 3" xfId="13584" xr:uid="{B09543CC-97C4-4F00-BE28-5E9F472C6D01}"/>
    <cellStyle name="Percent 16 4 4 4" xfId="13585" xr:uid="{142572A7-9FA1-4D51-92FE-ED336099C240}"/>
    <cellStyle name="Percent 16 4 4 5" xfId="13586" xr:uid="{4E0468D0-D17D-46B4-ABAC-92529CF0BA9E}"/>
    <cellStyle name="Percent 16 4 5" xfId="1638" xr:uid="{1863F24B-4FFA-4AC7-81F0-6B633D06F4D1}"/>
    <cellStyle name="Percent 16 4 5 2" xfId="5542" xr:uid="{BD19816D-3D2F-4350-8C76-1D625632587F}"/>
    <cellStyle name="Percent 16 4 5 3" xfId="13587" xr:uid="{E094A3BA-FC5E-41FA-AE5F-BCFC27589FF4}"/>
    <cellStyle name="Percent 16 4 5 4" xfId="13588" xr:uid="{AABFE429-4DA8-4944-912C-45498A1F5EEA}"/>
    <cellStyle name="Percent 16 4 5 5" xfId="13589" xr:uid="{827BB46A-375A-4567-9483-C1C008C3729E}"/>
    <cellStyle name="Percent 16 4 6" xfId="1639" xr:uid="{F0E51908-D074-4858-943E-966FF7999171}"/>
    <cellStyle name="Percent 16 4 6 2" xfId="5543" xr:uid="{702AA0AF-7260-4C41-8739-ECA2E06D0836}"/>
    <cellStyle name="Percent 16 4 6 3" xfId="13590" xr:uid="{F82F55DF-0713-4411-87B6-31F3E02C5859}"/>
    <cellStyle name="Percent 16 4 6 4" xfId="13591" xr:uid="{4043A1CD-102B-4FD8-945F-1D8D1C338BBF}"/>
    <cellStyle name="Percent 16 4 6 5" xfId="13592" xr:uid="{768DC2E8-92BD-4210-AD92-1297E38DF602}"/>
    <cellStyle name="Percent 16 4 7" xfId="1640" xr:uid="{DEC2F7DF-34A7-4556-A0FA-E3174719F184}"/>
    <cellStyle name="Percent 16 4 7 2" xfId="5544" xr:uid="{CEF7B657-021B-481D-8310-6FC16E2AB01E}"/>
    <cellStyle name="Percent 16 4 7 3" xfId="13593" xr:uid="{D374626A-F9F0-4924-8688-F3E9027C7C85}"/>
    <cellStyle name="Percent 16 4 7 4" xfId="13594" xr:uid="{B46E7A87-3D8C-40DD-979B-CDC9E3135D53}"/>
    <cellStyle name="Percent 16 4 7 5" xfId="13595" xr:uid="{373D3A04-0178-4836-AE7D-A092C77B0883}"/>
    <cellStyle name="Percent 16 4 8" xfId="1641" xr:uid="{9803DE30-A144-4859-B023-40E1E638F8C0}"/>
    <cellStyle name="Percent 16 4 8 2" xfId="5545" xr:uid="{45469108-9228-47AB-AEB5-505807988C25}"/>
    <cellStyle name="Percent 16 4 8 3" xfId="13596" xr:uid="{26186FC4-F4B1-4D09-8370-BECBE9A0A241}"/>
    <cellStyle name="Percent 16 4 8 4" xfId="13597" xr:uid="{98AF7B28-9BCE-45C1-AB04-76BA29B83E60}"/>
    <cellStyle name="Percent 16 4 8 5" xfId="13598" xr:uid="{B3B8B25E-7DD1-47B7-BCF6-92FD6B1F0012}"/>
    <cellStyle name="Percent 16 4 9" xfId="1642" xr:uid="{9B92F109-0DB9-470E-A959-BF909E494A04}"/>
    <cellStyle name="Percent 16 4 9 2" xfId="5546" xr:uid="{BFD63F0D-0DA6-4CA6-9809-0BC57A181236}"/>
    <cellStyle name="Percent 16 4 9 3" xfId="13599" xr:uid="{26BB15BD-2EE3-4197-B8A3-C0E0BB1807FC}"/>
    <cellStyle name="Percent 16 4 9 4" xfId="13600" xr:uid="{75DC075D-53B7-4753-977D-42BB4A200D2A}"/>
    <cellStyle name="Percent 16 4 9 5" xfId="13601" xr:uid="{3574E7AA-B35F-4119-AC14-6484A679EC1B}"/>
    <cellStyle name="Percent 16 5" xfId="1643" xr:uid="{07418B78-C50C-4E2C-B43B-6CEE1DD3D694}"/>
    <cellStyle name="Percent 16 5 10" xfId="1644" xr:uid="{C078C75C-0146-4BE8-871F-8D2D59DEFFE9}"/>
    <cellStyle name="Percent 16 5 10 2" xfId="5548" xr:uid="{BFC6B58E-93AA-471C-9CF8-6E4729C29840}"/>
    <cellStyle name="Percent 16 5 10 3" xfId="13602" xr:uid="{CD75BDF9-53CA-4385-8CB2-E54B322547D0}"/>
    <cellStyle name="Percent 16 5 10 4" xfId="13603" xr:uid="{F97D1B9A-7051-477B-948C-2D89CF0F9991}"/>
    <cellStyle name="Percent 16 5 10 5" xfId="13604" xr:uid="{56062964-81DE-4D30-9F41-CB2DC273E364}"/>
    <cellStyle name="Percent 16 5 11" xfId="1645" xr:uid="{58986C00-0280-4077-9A71-C199C0F23997}"/>
    <cellStyle name="Percent 16 5 11 2" xfId="5549" xr:uid="{49EC1807-68F0-4603-9596-A0156EE982F8}"/>
    <cellStyle name="Percent 16 5 11 3" xfId="13605" xr:uid="{0DF754A7-4702-46B8-9F07-0493C5204CEA}"/>
    <cellStyle name="Percent 16 5 11 4" xfId="13606" xr:uid="{6FFEFC93-8E4E-4023-91B5-5544FDDE1DFB}"/>
    <cellStyle name="Percent 16 5 11 5" xfId="13607" xr:uid="{3322C1E5-7AFA-43F0-88C8-D0BEE5785A29}"/>
    <cellStyle name="Percent 16 5 12" xfId="1646" xr:uid="{10C7B4BC-7416-43FF-ADD5-F0171507160F}"/>
    <cellStyle name="Percent 16 5 12 2" xfId="5550" xr:uid="{E93BF925-A3D9-4BD7-ACB6-3BE2D8BBED4F}"/>
    <cellStyle name="Percent 16 5 12 3" xfId="13608" xr:uid="{7419B9F0-EE69-4524-AF83-B371DE9DC1D3}"/>
    <cellStyle name="Percent 16 5 12 4" xfId="13609" xr:uid="{58914FAB-664B-4585-BE83-8E25843196BD}"/>
    <cellStyle name="Percent 16 5 12 5" xfId="13610" xr:uid="{349F05C0-121C-428D-98E3-365DB64F74BC}"/>
    <cellStyle name="Percent 16 5 13" xfId="1647" xr:uid="{7E7D685C-5892-4E90-BF3E-48A73FBC8B88}"/>
    <cellStyle name="Percent 16 5 13 2" xfId="5551" xr:uid="{F627A504-8266-49F8-AC00-5D3712FEFEEE}"/>
    <cellStyle name="Percent 16 5 13 3" xfId="13611" xr:uid="{49FD53F2-51C5-48EC-A64A-277613139C90}"/>
    <cellStyle name="Percent 16 5 13 4" xfId="13612" xr:uid="{CF4F9CC5-0BEB-472F-BAC6-0D6F706826EC}"/>
    <cellStyle name="Percent 16 5 13 5" xfId="13613" xr:uid="{AE0E35F0-A5B7-4859-B2ED-274EA463CD9B}"/>
    <cellStyle name="Percent 16 5 14" xfId="1648" xr:uid="{C9F8A460-81CE-486F-ACA4-2BF206D39C42}"/>
    <cellStyle name="Percent 16 5 14 2" xfId="5552" xr:uid="{5A8B89C1-7A6F-4EAE-9928-637920813313}"/>
    <cellStyle name="Percent 16 5 14 3" xfId="13614" xr:uid="{E1726A48-A24C-414D-9464-E385C58CF6B2}"/>
    <cellStyle name="Percent 16 5 14 4" xfId="13615" xr:uid="{A30C29A6-D86E-4CA4-A91A-66DE0412006F}"/>
    <cellStyle name="Percent 16 5 14 5" xfId="13616" xr:uid="{3526DA67-AE9F-451C-9879-37AF49F6FE4D}"/>
    <cellStyle name="Percent 16 5 15" xfId="1649" xr:uid="{6A79497D-AF7E-4F4F-832B-EBA8081F45E4}"/>
    <cellStyle name="Percent 16 5 15 2" xfId="5553" xr:uid="{9278EE8A-2223-42A8-ACC6-D12B655AF6B4}"/>
    <cellStyle name="Percent 16 5 15 3" xfId="13617" xr:uid="{EA011921-1D2B-47DA-B181-3CC541B84456}"/>
    <cellStyle name="Percent 16 5 15 4" xfId="13618" xr:uid="{EEFB1F5D-9859-4011-B7E1-0F3D7D3AED1D}"/>
    <cellStyle name="Percent 16 5 15 5" xfId="13619" xr:uid="{28259FEE-DDF2-4755-A23A-76FD9F06D46A}"/>
    <cellStyle name="Percent 16 5 16" xfId="1650" xr:uid="{72F7D320-A9E5-46AB-9FDC-D5F5B23DB113}"/>
    <cellStyle name="Percent 16 5 16 2" xfId="5554" xr:uid="{C7B086DC-FD68-4FA7-A91C-6BD78E5ADFD8}"/>
    <cellStyle name="Percent 16 5 16 3" xfId="13620" xr:uid="{1BC74BEC-B52F-41E2-BE46-5F05749B559D}"/>
    <cellStyle name="Percent 16 5 16 4" xfId="13621" xr:uid="{B083BD36-A02D-4142-A680-05270348D90C}"/>
    <cellStyle name="Percent 16 5 16 5" xfId="13622" xr:uid="{E457B15A-361D-4B1A-BBEC-D68BDD3A3E4A}"/>
    <cellStyle name="Percent 16 5 17" xfId="1651" xr:uid="{2181615E-98F2-4BF7-9220-D04AC53B8D58}"/>
    <cellStyle name="Percent 16 5 17 2" xfId="5555" xr:uid="{2DE5B9DE-FF55-45FF-AC65-AEEAEAB14A3A}"/>
    <cellStyle name="Percent 16 5 17 3" xfId="13623" xr:uid="{CE59CA24-E436-4037-85F6-66BC2E81BE5D}"/>
    <cellStyle name="Percent 16 5 17 4" xfId="13624" xr:uid="{015F7529-2624-473F-A3A9-E8DD5AED106D}"/>
    <cellStyle name="Percent 16 5 17 5" xfId="13625" xr:uid="{DD8727F0-5016-4E93-B47D-2EA8948E5BEF}"/>
    <cellStyle name="Percent 16 5 18" xfId="5556" xr:uid="{E16B9022-A427-4BCD-A767-A937F3F47133}"/>
    <cellStyle name="Percent 16 5 18 2" xfId="13626" xr:uid="{477C67CC-866C-4D96-8C18-A034E74A41A3}"/>
    <cellStyle name="Percent 16 5 18 3" xfId="13627" xr:uid="{5A2A45A3-BEAA-4C52-BD7A-09A31C6C3BE5}"/>
    <cellStyle name="Percent 16 5 18 4" xfId="13628" xr:uid="{F9EDEB2C-90EC-4A6A-BC7E-0EC251EB5109}"/>
    <cellStyle name="Percent 16 5 18 5" xfId="13629" xr:uid="{CDB672A7-B793-4A04-BCA0-3C267204527F}"/>
    <cellStyle name="Percent 16 5 18 6" xfId="22151" xr:uid="{FDF9CC5C-6F74-4865-B0B5-DC63889274EE}"/>
    <cellStyle name="Percent 16 5 19" xfId="5557" xr:uid="{525DA51F-89FD-4A3E-90B8-C33A4EB158A3}"/>
    <cellStyle name="Percent 16 5 19 2" xfId="13630" xr:uid="{262BB1CC-934D-4A5B-9650-D6454BBA2FDA}"/>
    <cellStyle name="Percent 16 5 19 3" xfId="13631" xr:uid="{4DC0F20A-93C1-434F-8942-9F019EC7A604}"/>
    <cellStyle name="Percent 16 5 19 4" xfId="13632" xr:uid="{1E677B45-EF10-4AF3-A337-F666B6D08734}"/>
    <cellStyle name="Percent 16 5 19 5" xfId="13633" xr:uid="{E8276C3E-31B3-4E56-9C58-26E6BFC1F599}"/>
    <cellStyle name="Percent 16 5 2" xfId="1652" xr:uid="{37B331E9-C615-4782-9DD3-6D8D696DE52C}"/>
    <cellStyle name="Percent 16 5 2 2" xfId="5558" xr:uid="{AF410A57-22EB-4F9F-9284-43F8477CC3FB}"/>
    <cellStyle name="Percent 16 5 2 3" xfId="13634" xr:uid="{79742196-C61F-4C38-8083-D5A7CAFBFE27}"/>
    <cellStyle name="Percent 16 5 2 4" xfId="13635" xr:uid="{A182D525-97EE-4367-982B-50D65ECA086D}"/>
    <cellStyle name="Percent 16 5 2 5" xfId="13636" xr:uid="{404834C5-7CE9-4157-8DBC-18F5DCC41585}"/>
    <cellStyle name="Percent 16 5 20" xfId="5547" xr:uid="{3677376B-711B-4BA7-B7B7-7F758CA24A7E}"/>
    <cellStyle name="Percent 16 5 21" xfId="13637" xr:uid="{6152F920-3CDD-4DBB-9745-31CFD580A53A}"/>
    <cellStyle name="Percent 16 5 22" xfId="13638" xr:uid="{F69C3774-FC13-4396-8556-32423C88C6E0}"/>
    <cellStyle name="Percent 16 5 23" xfId="13639" xr:uid="{D27F932B-AF46-42BC-A46E-A86F4857717A}"/>
    <cellStyle name="Percent 16 5 24" xfId="21189" xr:uid="{0B981D04-651D-46B2-A9B4-543277513766}"/>
    <cellStyle name="Percent 16 5 3" xfId="1653" xr:uid="{0C80B2D5-EA35-4A56-AFBA-21FD218F54F5}"/>
    <cellStyle name="Percent 16 5 3 2" xfId="5559" xr:uid="{5F1AA78A-9430-4696-9592-2EE985D09F2F}"/>
    <cellStyle name="Percent 16 5 3 3" xfId="13640" xr:uid="{C1754EA4-B9DD-486D-9250-C983A4A5F521}"/>
    <cellStyle name="Percent 16 5 3 4" xfId="13641" xr:uid="{D98020EC-1F7D-424C-8691-910FAF23A2DE}"/>
    <cellStyle name="Percent 16 5 3 5" xfId="13642" xr:uid="{B70D5B57-7EB7-4896-91F5-8E07670AFA15}"/>
    <cellStyle name="Percent 16 5 4" xfId="1654" xr:uid="{FC7EAA1F-FC74-4C08-B700-403E73F5A7B8}"/>
    <cellStyle name="Percent 16 5 4 2" xfId="5560" xr:uid="{A5972D84-1D75-401A-9B86-A807A4E73E5E}"/>
    <cellStyle name="Percent 16 5 4 3" xfId="13643" xr:uid="{23758BDF-E80E-4CA1-B7FB-3CEFF08DC613}"/>
    <cellStyle name="Percent 16 5 4 4" xfId="13644" xr:uid="{96593965-AB2D-4FC0-8ACB-B20A70507CAF}"/>
    <cellStyle name="Percent 16 5 4 5" xfId="13645" xr:uid="{0EDF77F7-DA03-475F-A412-3673B750BC14}"/>
    <cellStyle name="Percent 16 5 5" xfId="1655" xr:uid="{6FE68133-0317-4670-9878-D215F0664A70}"/>
    <cellStyle name="Percent 16 5 5 2" xfId="5561" xr:uid="{A2ECD7DB-B3F5-4946-A267-1F9BEFB24DAC}"/>
    <cellStyle name="Percent 16 5 5 3" xfId="13646" xr:uid="{571ACEE3-70B3-438C-A709-8C4BAE610392}"/>
    <cellStyle name="Percent 16 5 5 4" xfId="13647" xr:uid="{3202EA99-53FA-43D2-8755-59F835109747}"/>
    <cellStyle name="Percent 16 5 5 5" xfId="13648" xr:uid="{3E311F0C-AFED-4FEC-B792-3EAD1CA04247}"/>
    <cellStyle name="Percent 16 5 6" xfId="1656" xr:uid="{559C2A6C-F50A-4988-9CB4-96FA8B00D79C}"/>
    <cellStyle name="Percent 16 5 6 2" xfId="5562" xr:uid="{1C61886E-F4A0-435B-923E-FBEFB117351B}"/>
    <cellStyle name="Percent 16 5 6 3" xfId="13649" xr:uid="{11C9A5A6-42C4-40C9-85F9-75987E401F53}"/>
    <cellStyle name="Percent 16 5 6 4" xfId="13650" xr:uid="{CFB51E0A-7737-4882-993A-FF1EDA3D02E9}"/>
    <cellStyle name="Percent 16 5 6 5" xfId="13651" xr:uid="{48CC42D5-658A-4F2D-9682-4551428D3652}"/>
    <cellStyle name="Percent 16 5 7" xfId="1657" xr:uid="{08A875FB-0560-43D1-A64C-F3BE17ADA471}"/>
    <cellStyle name="Percent 16 5 7 2" xfId="5563" xr:uid="{39730532-F198-49FB-A158-50AE51DAFF59}"/>
    <cellStyle name="Percent 16 5 7 3" xfId="13652" xr:uid="{B3A4796C-0DCA-41D2-9DCD-479780AB35F5}"/>
    <cellStyle name="Percent 16 5 7 4" xfId="13653" xr:uid="{F8335FDD-8E27-4001-B998-9BD522C867FA}"/>
    <cellStyle name="Percent 16 5 7 5" xfId="13654" xr:uid="{67186F0F-CAF5-4CE9-94B5-41ACA6C2D9AD}"/>
    <cellStyle name="Percent 16 5 8" xfId="1658" xr:uid="{D3E27CB1-E509-4892-A36F-79B99647DB95}"/>
    <cellStyle name="Percent 16 5 8 2" xfId="5564" xr:uid="{41B5E4C4-0B91-4044-A13D-387725A3584E}"/>
    <cellStyle name="Percent 16 5 8 3" xfId="13655" xr:uid="{886A2EDE-0DF8-46FC-B6A5-A3E3E10EB0B5}"/>
    <cellStyle name="Percent 16 5 8 4" xfId="13656" xr:uid="{79394C42-77DA-43FD-87F5-56BB1EC68814}"/>
    <cellStyle name="Percent 16 5 8 5" xfId="13657" xr:uid="{DC2385A7-DCB2-460D-8532-8FFA9F1D3C08}"/>
    <cellStyle name="Percent 16 5 9" xfId="1659" xr:uid="{75590EBB-044B-4A3F-88F1-06B820A57B91}"/>
    <cellStyle name="Percent 16 5 9 2" xfId="5565" xr:uid="{52960E01-5018-424D-ADE1-DA9E1AC31CC1}"/>
    <cellStyle name="Percent 16 5 9 3" xfId="13658" xr:uid="{4C61016E-23FF-402D-95F8-26E7B1BC70E2}"/>
    <cellStyle name="Percent 16 5 9 4" xfId="13659" xr:uid="{B006262C-46C6-4C11-93CB-B511B9578D80}"/>
    <cellStyle name="Percent 16 5 9 5" xfId="13660" xr:uid="{B87725A1-770A-42BE-B297-ADCA16902679}"/>
    <cellStyle name="Percent 16 6" xfId="1660" xr:uid="{2819BAFE-5487-4916-838F-864B2911B487}"/>
    <cellStyle name="Percent 16 6 10" xfId="1661" xr:uid="{D564C759-6A92-4357-81B1-AE8D22F79FD6}"/>
    <cellStyle name="Percent 16 6 10 2" xfId="5567" xr:uid="{53636647-14E2-4B0C-B040-55037524F432}"/>
    <cellStyle name="Percent 16 6 10 3" xfId="13661" xr:uid="{AE032155-FCC7-4F7D-B555-45AEAC10AE2A}"/>
    <cellStyle name="Percent 16 6 10 4" xfId="13662" xr:uid="{0610CCE8-CCF0-4150-9F95-6175FB4889B2}"/>
    <cellStyle name="Percent 16 6 10 5" xfId="13663" xr:uid="{E581F48C-5725-47E4-A72A-2E78EE7CF1EC}"/>
    <cellStyle name="Percent 16 6 11" xfId="1662" xr:uid="{C1F0C029-AEFE-4023-9AF2-0C1E24D24305}"/>
    <cellStyle name="Percent 16 6 11 2" xfId="5568" xr:uid="{C7A23B35-A6F1-4442-92E6-5A0E3D0E9E55}"/>
    <cellStyle name="Percent 16 6 11 3" xfId="13664" xr:uid="{D6F11B49-095C-4060-AFE2-4B4BD0CC8059}"/>
    <cellStyle name="Percent 16 6 11 4" xfId="13665" xr:uid="{DD70B2D0-81F4-4A92-9243-7115BF327741}"/>
    <cellStyle name="Percent 16 6 11 5" xfId="13666" xr:uid="{7BD96B5A-FFCC-41DC-87CA-63C8D5D7E698}"/>
    <cellStyle name="Percent 16 6 12" xfId="1663" xr:uid="{FC2DB752-E848-4071-9F6F-F698B2B08D7E}"/>
    <cellStyle name="Percent 16 6 12 2" xfId="5569" xr:uid="{0406B1E0-93AF-4E48-953A-2ACC7C68A44C}"/>
    <cellStyle name="Percent 16 6 12 3" xfId="13667" xr:uid="{35F33A36-C4C8-4843-94D2-DD5B33740E5B}"/>
    <cellStyle name="Percent 16 6 12 4" xfId="13668" xr:uid="{54037383-3A70-40C5-9D6E-F2733A4642A9}"/>
    <cellStyle name="Percent 16 6 12 5" xfId="13669" xr:uid="{85DC7C29-F1D9-43CB-A8A1-96AE2DA760F2}"/>
    <cellStyle name="Percent 16 6 13" xfId="1664" xr:uid="{C3A70121-7D0F-40B8-8053-C2B350F23CE9}"/>
    <cellStyle name="Percent 16 6 13 2" xfId="5570" xr:uid="{580FE9B9-1EAD-4C39-97C7-68B21BC888B9}"/>
    <cellStyle name="Percent 16 6 13 3" xfId="13670" xr:uid="{31C3BB7A-3B3C-41E1-9C41-66A0B0527AF8}"/>
    <cellStyle name="Percent 16 6 13 4" xfId="13671" xr:uid="{53D14FC3-1AB5-44C8-8858-88C5FB90C46C}"/>
    <cellStyle name="Percent 16 6 13 5" xfId="13672" xr:uid="{119FA6A0-664E-4BDE-A007-AB01FD4F18AB}"/>
    <cellStyle name="Percent 16 6 14" xfId="1665" xr:uid="{F418DF13-E665-4772-8BEA-A43A1C3D81EB}"/>
    <cellStyle name="Percent 16 6 14 2" xfId="5571" xr:uid="{E3793F1B-F165-4B7A-B447-0E63F401E758}"/>
    <cellStyle name="Percent 16 6 14 3" xfId="13673" xr:uid="{D756E4DE-A6B1-4198-8150-D9008B97753F}"/>
    <cellStyle name="Percent 16 6 14 4" xfId="13674" xr:uid="{1A462CD0-2483-4A5F-AE4B-E10899B24610}"/>
    <cellStyle name="Percent 16 6 14 5" xfId="13675" xr:uid="{F6D156A7-28A5-49CD-A9AE-6D3EAC236C1E}"/>
    <cellStyle name="Percent 16 6 15" xfId="1666" xr:uid="{4245BF0A-261E-488C-AB0E-569BCE048482}"/>
    <cellStyle name="Percent 16 6 15 2" xfId="5572" xr:uid="{8C8F345F-E359-4364-8BDE-9F472BECB423}"/>
    <cellStyle name="Percent 16 6 15 3" xfId="13676" xr:uid="{A587457E-07E1-492A-8EBD-528FE2DB8518}"/>
    <cellStyle name="Percent 16 6 15 4" xfId="13677" xr:uid="{D933962C-921C-431F-AFAC-C963D7CA8C72}"/>
    <cellStyle name="Percent 16 6 15 5" xfId="13678" xr:uid="{B412C811-C282-4250-BA67-68DBFBEAA62A}"/>
    <cellStyle name="Percent 16 6 16" xfId="1667" xr:uid="{BA25F174-B50C-45D1-8FA5-9552E4D69472}"/>
    <cellStyle name="Percent 16 6 16 2" xfId="5573" xr:uid="{B4FBFB6C-E3DC-4B6A-9FEA-FF1AB8B6F44C}"/>
    <cellStyle name="Percent 16 6 16 3" xfId="13679" xr:uid="{8B4039DD-7A7C-47B7-91C1-719FC83A245D}"/>
    <cellStyle name="Percent 16 6 16 4" xfId="13680" xr:uid="{FDD242E8-C2F8-4216-BF15-85C5A09D9E5B}"/>
    <cellStyle name="Percent 16 6 16 5" xfId="13681" xr:uid="{D670E994-A150-40A1-9F57-8EF7DA745F50}"/>
    <cellStyle name="Percent 16 6 17" xfId="1668" xr:uid="{20849EEA-EF7B-4EFF-B5C9-77BE9CFA5851}"/>
    <cellStyle name="Percent 16 6 17 2" xfId="5574" xr:uid="{52168F8D-B2E5-466C-8B7C-0E7877A15E23}"/>
    <cellStyle name="Percent 16 6 17 3" xfId="13682" xr:uid="{62272491-B344-4B37-B7AA-1CF4719598B2}"/>
    <cellStyle name="Percent 16 6 17 4" xfId="13683" xr:uid="{AF4832FA-F09C-48EC-A6E0-B2AA215D870E}"/>
    <cellStyle name="Percent 16 6 17 5" xfId="13684" xr:uid="{F8A8DE4D-3D54-42DF-AEF0-43B4934139C0}"/>
    <cellStyle name="Percent 16 6 18" xfId="5575" xr:uid="{1453AE60-118C-40FA-9322-EE5A450FFC60}"/>
    <cellStyle name="Percent 16 6 18 2" xfId="13685" xr:uid="{34E03BEF-0EEB-48F4-A331-52CC0223BC61}"/>
    <cellStyle name="Percent 16 6 18 3" xfId="13686" xr:uid="{9D7F45C4-0E1C-4F21-8640-FC9F21C0B1B7}"/>
    <cellStyle name="Percent 16 6 18 4" xfId="13687" xr:uid="{439CAFED-8A73-4DA1-B297-439E8E8616CD}"/>
    <cellStyle name="Percent 16 6 18 5" xfId="13688" xr:uid="{07FDE323-3161-4E62-AA03-659B0C8DC951}"/>
    <cellStyle name="Percent 16 6 18 6" xfId="22152" xr:uid="{714BB7A1-F140-473D-94F2-2F53B47CD0F7}"/>
    <cellStyle name="Percent 16 6 19" xfId="5576" xr:uid="{62BD40AB-C1BB-42C5-905D-418631E8CBD2}"/>
    <cellStyle name="Percent 16 6 19 2" xfId="13689" xr:uid="{BD0523A1-D80D-4212-88A9-A51052296EDA}"/>
    <cellStyle name="Percent 16 6 19 3" xfId="13690" xr:uid="{FA2B359D-B794-4C19-BFA6-C22DB57B5FF2}"/>
    <cellStyle name="Percent 16 6 19 4" xfId="13691" xr:uid="{BADC75FF-BA89-4D1B-82BA-1B021FCC6E44}"/>
    <cellStyle name="Percent 16 6 19 5" xfId="13692" xr:uid="{247F06BB-206B-4BD4-ABEC-F71FABCFE9AC}"/>
    <cellStyle name="Percent 16 6 2" xfId="1669" xr:uid="{2E7FCE7F-7174-441F-A220-E0CB78B31ED4}"/>
    <cellStyle name="Percent 16 6 2 2" xfId="5577" xr:uid="{8512D4D2-7198-4317-B459-70FFEFFDE561}"/>
    <cellStyle name="Percent 16 6 2 3" xfId="13693" xr:uid="{1BFE3AC2-0B74-4793-B897-8807D6B3C1CB}"/>
    <cellStyle name="Percent 16 6 2 4" xfId="13694" xr:uid="{20D811B3-FC5B-4A28-A534-AE35E37E1921}"/>
    <cellStyle name="Percent 16 6 2 5" xfId="13695" xr:uid="{A1A3452C-2C87-4BF4-AB39-49628DB62751}"/>
    <cellStyle name="Percent 16 6 20" xfId="5566" xr:uid="{DE0E8EE6-290C-44E6-8EB4-0B06C761237C}"/>
    <cellStyle name="Percent 16 6 21" xfId="13696" xr:uid="{ACC54F75-3C98-47B0-A60E-704E2452C923}"/>
    <cellStyle name="Percent 16 6 22" xfId="13697" xr:uid="{E813E88D-DDE0-4F81-913B-6BED27A10B03}"/>
    <cellStyle name="Percent 16 6 23" xfId="13698" xr:uid="{67835163-88EF-4BB6-9A37-6C7E30148C29}"/>
    <cellStyle name="Percent 16 6 24" xfId="21190" xr:uid="{231839F4-31BD-427A-8CD9-DEADCF3A50A9}"/>
    <cellStyle name="Percent 16 6 3" xfId="1670" xr:uid="{067772D2-F27C-4D61-B191-125803AD3B68}"/>
    <cellStyle name="Percent 16 6 3 2" xfId="5578" xr:uid="{5F81F380-3A90-43D7-9211-C1DE61AF1BE2}"/>
    <cellStyle name="Percent 16 6 3 3" xfId="13699" xr:uid="{4B9F5D32-273A-4AD5-A71D-249E59AC7F6A}"/>
    <cellStyle name="Percent 16 6 3 4" xfId="13700" xr:uid="{94F98E77-9392-43BF-95A7-E2EDA407E8EB}"/>
    <cellStyle name="Percent 16 6 3 5" xfId="13701" xr:uid="{BEBA3C5D-EBC0-491A-B34B-5C3BE1BC28FD}"/>
    <cellStyle name="Percent 16 6 4" xfId="1671" xr:uid="{4AA47C94-8D3E-4BD9-A5F8-9EBC44788D78}"/>
    <cellStyle name="Percent 16 6 4 2" xfId="5579" xr:uid="{0B55F261-EC4C-4FAD-A1E7-F922EB1E4717}"/>
    <cellStyle name="Percent 16 6 4 3" xfId="13702" xr:uid="{5A6A87FA-BFE5-4E27-903B-31006B6F2950}"/>
    <cellStyle name="Percent 16 6 4 4" xfId="13703" xr:uid="{D0CEC44B-7A92-49C2-AE4D-2CB1AB64F5CF}"/>
    <cellStyle name="Percent 16 6 4 5" xfId="13704" xr:uid="{DAEB1A8D-B545-4037-96A2-6DCCBF46BF0C}"/>
    <cellStyle name="Percent 16 6 5" xfId="1672" xr:uid="{AC4A35A3-6F22-4FC9-964F-000B68C32233}"/>
    <cellStyle name="Percent 16 6 5 2" xfId="5580" xr:uid="{820E5883-2531-42F1-8451-8569D8AF573E}"/>
    <cellStyle name="Percent 16 6 5 3" xfId="13705" xr:uid="{123FE8ED-D0C8-4A33-9946-96059735E099}"/>
    <cellStyle name="Percent 16 6 5 4" xfId="13706" xr:uid="{F35F0436-68D7-4076-9AE6-9FEFA738A8C4}"/>
    <cellStyle name="Percent 16 6 5 5" xfId="13707" xr:uid="{D2D13937-6C42-4DBD-82CA-DB3799A0EC8A}"/>
    <cellStyle name="Percent 16 6 6" xfId="1673" xr:uid="{6A54D8BD-7F2C-4CD6-A8CD-A8748B2B4A63}"/>
    <cellStyle name="Percent 16 6 6 2" xfId="5581" xr:uid="{0A4EDCA0-1F33-4A6B-AF98-416E0C809DFD}"/>
    <cellStyle name="Percent 16 6 6 3" xfId="13708" xr:uid="{875701EB-A6DA-4ECA-B67C-D3E39A9AD3E0}"/>
    <cellStyle name="Percent 16 6 6 4" xfId="13709" xr:uid="{BBCEFEB8-2F71-471B-9340-FC8840ABE6B5}"/>
    <cellStyle name="Percent 16 6 6 5" xfId="13710" xr:uid="{4EAA8BE5-5E3B-4E00-9010-87B02105F557}"/>
    <cellStyle name="Percent 16 6 7" xfId="1674" xr:uid="{641328A8-2A88-4B9B-93F1-4B2CCF295697}"/>
    <cellStyle name="Percent 16 6 7 2" xfId="5582" xr:uid="{960A0B2C-5185-4A3B-9D4A-0CD97232FF85}"/>
    <cellStyle name="Percent 16 6 7 3" xfId="13711" xr:uid="{13ABF915-5FBB-41E5-8DF1-94C13DDA703D}"/>
    <cellStyle name="Percent 16 6 7 4" xfId="13712" xr:uid="{38115885-009B-4C43-A8D8-C1ACC5079F63}"/>
    <cellStyle name="Percent 16 6 7 5" xfId="13713" xr:uid="{7C82B507-5D98-4446-BA12-034704A59FE1}"/>
    <cellStyle name="Percent 16 6 8" xfId="1675" xr:uid="{9F95F569-5FCD-418A-8272-1B0227B20FED}"/>
    <cellStyle name="Percent 16 6 8 2" xfId="5583" xr:uid="{C00AECC0-049E-47F8-9E56-AA55467BF5C3}"/>
    <cellStyle name="Percent 16 6 8 3" xfId="13714" xr:uid="{3149F227-4840-43A8-804C-45EE423A48B1}"/>
    <cellStyle name="Percent 16 6 8 4" xfId="13715" xr:uid="{0DCF1C0D-EFA3-41DF-BF81-41868D2FB596}"/>
    <cellStyle name="Percent 16 6 8 5" xfId="13716" xr:uid="{644A79FB-20D3-4695-AC98-ABA31FA45CF6}"/>
    <cellStyle name="Percent 16 6 9" xfId="1676" xr:uid="{4131B8A0-D73E-4007-ADB4-E4753DFB3318}"/>
    <cellStyle name="Percent 16 6 9 2" xfId="5584" xr:uid="{7D5B2F17-7A54-48D5-9641-E96B878AF43C}"/>
    <cellStyle name="Percent 16 6 9 3" xfId="13717" xr:uid="{C804A2DC-4BD5-4FBF-AEBF-0178B96B4A0D}"/>
    <cellStyle name="Percent 16 6 9 4" xfId="13718" xr:uid="{2086F514-BCE6-4920-8350-25EDA8B1248D}"/>
    <cellStyle name="Percent 16 6 9 5" xfId="13719" xr:uid="{FC078A98-6E8C-4B70-B85B-1EA28B11673D}"/>
    <cellStyle name="Percent 16 7" xfId="1677" xr:uid="{48AF1255-65BA-4CDB-A746-F4956D742B4B}"/>
    <cellStyle name="Percent 16 7 10" xfId="1678" xr:uid="{3C7E291F-AB68-4DF5-842E-BD0FB7C89236}"/>
    <cellStyle name="Percent 16 7 10 2" xfId="5586" xr:uid="{A9BA55AD-DB1A-4C61-9F3E-0CF5065B92CD}"/>
    <cellStyle name="Percent 16 7 10 3" xfId="13720" xr:uid="{F96F2518-DD94-45F9-8E6D-3162E95F01F4}"/>
    <cellStyle name="Percent 16 7 10 4" xfId="13721" xr:uid="{FBA641F6-B515-4C92-9025-CB2148D11D9B}"/>
    <cellStyle name="Percent 16 7 10 5" xfId="13722" xr:uid="{B33D9D82-3383-4FDB-9C79-B64F26EA33CC}"/>
    <cellStyle name="Percent 16 7 11" xfId="1679" xr:uid="{8F7BECBA-2B55-4C38-8A57-79BB94869719}"/>
    <cellStyle name="Percent 16 7 11 2" xfId="5587" xr:uid="{A5C1E056-9C2F-40A5-9633-F7361174B4D9}"/>
    <cellStyle name="Percent 16 7 11 3" xfId="13723" xr:uid="{F79FD24F-2A57-4CF3-90B8-86837086EFF3}"/>
    <cellStyle name="Percent 16 7 11 4" xfId="13724" xr:uid="{1B86C3DF-98D7-455C-A130-C98FECFCF26D}"/>
    <cellStyle name="Percent 16 7 11 5" xfId="13725" xr:uid="{8A4148E0-266E-4882-94B0-0751EF8B6FEF}"/>
    <cellStyle name="Percent 16 7 12" xfId="1680" xr:uid="{24A61627-8E82-4802-866F-4A1E65BE9045}"/>
    <cellStyle name="Percent 16 7 12 2" xfId="5588" xr:uid="{9AD93581-8A1B-4041-B056-F3E14DEB52D0}"/>
    <cellStyle name="Percent 16 7 12 3" xfId="13726" xr:uid="{437940FB-DBA3-4728-9EE1-5B759C0C0F61}"/>
    <cellStyle name="Percent 16 7 12 4" xfId="13727" xr:uid="{808FA929-7644-48C9-B958-E7CC3F7E7868}"/>
    <cellStyle name="Percent 16 7 12 5" xfId="13728" xr:uid="{2F76C77E-8DA6-415E-8A27-BA71088F0049}"/>
    <cellStyle name="Percent 16 7 13" xfId="1681" xr:uid="{A1C74A8E-EDBF-4EA9-B21C-2FDAC8490A13}"/>
    <cellStyle name="Percent 16 7 13 2" xfId="5589" xr:uid="{4E28D6B1-6DBE-4997-9BAE-A9449ADE10AC}"/>
    <cellStyle name="Percent 16 7 13 3" xfId="13729" xr:uid="{9FEF360A-D4FE-4850-8034-3769A331CA2E}"/>
    <cellStyle name="Percent 16 7 13 4" xfId="13730" xr:uid="{FE760750-E10B-47F6-B354-724645BC3741}"/>
    <cellStyle name="Percent 16 7 13 5" xfId="13731" xr:uid="{FF86FA26-4DE5-4DA6-BEAB-AD08EDA2B5C2}"/>
    <cellStyle name="Percent 16 7 14" xfId="1682" xr:uid="{0E0681B4-8630-4512-A24E-133B14F82438}"/>
    <cellStyle name="Percent 16 7 14 2" xfId="5590" xr:uid="{E25B1EFC-82F9-4CAC-A571-6A40D39DA080}"/>
    <cellStyle name="Percent 16 7 14 3" xfId="13732" xr:uid="{42394507-130F-4EB9-A5F2-0FFB74F68F01}"/>
    <cellStyle name="Percent 16 7 14 4" xfId="13733" xr:uid="{D08FCAD3-C97D-46BF-83C1-19B8FE8DF27F}"/>
    <cellStyle name="Percent 16 7 14 5" xfId="13734" xr:uid="{CBE55B95-1811-4B2D-A078-6F34C2802E2A}"/>
    <cellStyle name="Percent 16 7 15" xfId="1683" xr:uid="{4DB9ED5E-20F9-48CC-960D-64BACFAB50DC}"/>
    <cellStyle name="Percent 16 7 15 2" xfId="5591" xr:uid="{C4B5D1DF-0433-4594-ACED-C500A2B2BEC6}"/>
    <cellStyle name="Percent 16 7 15 3" xfId="13735" xr:uid="{EA698D22-7A47-4D55-878E-7F4050FD49D0}"/>
    <cellStyle name="Percent 16 7 15 4" xfId="13736" xr:uid="{CB64AE1A-9D2D-4B8C-9B6D-A6BF40BA1F4F}"/>
    <cellStyle name="Percent 16 7 15 5" xfId="13737" xr:uid="{0A5D0811-1C6B-47DA-A5F8-1EC16E35F625}"/>
    <cellStyle name="Percent 16 7 16" xfId="1684" xr:uid="{C15EAC96-6179-4430-BED4-804021E6E0E2}"/>
    <cellStyle name="Percent 16 7 16 2" xfId="5592" xr:uid="{3ACDA58D-9133-4A7E-9BDC-CBF11E56F020}"/>
    <cellStyle name="Percent 16 7 16 3" xfId="13738" xr:uid="{4A67B8FA-B114-4E6A-8832-B9E771E9F446}"/>
    <cellStyle name="Percent 16 7 16 4" xfId="13739" xr:uid="{73472F9B-A48E-4779-9EA9-048FC8D67051}"/>
    <cellStyle name="Percent 16 7 16 5" xfId="13740" xr:uid="{3AEFFA71-873E-4A50-8529-63D90AB88E2E}"/>
    <cellStyle name="Percent 16 7 17" xfId="1685" xr:uid="{299E6A06-9453-4176-B2FA-984C763EE189}"/>
    <cellStyle name="Percent 16 7 17 2" xfId="5593" xr:uid="{D003526A-225C-466B-9B7D-69ED30823C91}"/>
    <cellStyle name="Percent 16 7 17 3" xfId="13741" xr:uid="{60C8484B-124F-4201-8AE0-B720C3CFC573}"/>
    <cellStyle name="Percent 16 7 17 4" xfId="13742" xr:uid="{A3834FDC-B547-4E87-B84B-E19875977489}"/>
    <cellStyle name="Percent 16 7 17 5" xfId="13743" xr:uid="{65312765-81D3-49E6-99F3-A26F1428F610}"/>
    <cellStyle name="Percent 16 7 18" xfId="5594" xr:uid="{63A11DA2-9421-423A-BB5B-096BD7C59881}"/>
    <cellStyle name="Percent 16 7 18 2" xfId="13744" xr:uid="{A3CA0F9A-9C73-4B27-BE9D-DF3750609973}"/>
    <cellStyle name="Percent 16 7 18 3" xfId="13745" xr:uid="{58506607-F0AC-49A3-9DD6-576D520E6FB4}"/>
    <cellStyle name="Percent 16 7 18 4" xfId="13746" xr:uid="{9D4CCD7D-CA12-4640-B439-DA33751ED390}"/>
    <cellStyle name="Percent 16 7 18 5" xfId="13747" xr:uid="{1B5EE776-F9D5-479C-9946-8CDA50A8536D}"/>
    <cellStyle name="Percent 16 7 18 6" xfId="22153" xr:uid="{9494EE3F-F57E-424E-A7F5-FAFDFEE4403C}"/>
    <cellStyle name="Percent 16 7 19" xfId="5595" xr:uid="{A8C69D01-200F-49AA-88F3-E92596DB4334}"/>
    <cellStyle name="Percent 16 7 19 2" xfId="13748" xr:uid="{95602460-9414-43EF-8A49-18E5097738A0}"/>
    <cellStyle name="Percent 16 7 19 3" xfId="13749" xr:uid="{1F562787-3E3A-492B-8663-48FA181F997A}"/>
    <cellStyle name="Percent 16 7 19 4" xfId="13750" xr:uid="{D88E3399-668A-46FA-8949-79B955D06932}"/>
    <cellStyle name="Percent 16 7 19 5" xfId="13751" xr:uid="{AD404D3F-5F36-4483-88E2-C2BC99E1EF87}"/>
    <cellStyle name="Percent 16 7 2" xfId="1686" xr:uid="{97B43DE8-6C08-45B9-9E67-0D35C95AEC83}"/>
    <cellStyle name="Percent 16 7 2 2" xfId="5597" xr:uid="{F65883B5-FB6B-423F-90E2-E2BBF06713D4}"/>
    <cellStyle name="Percent 16 7 2 2 2" xfId="13752" xr:uid="{D13C3560-3BE9-4CE6-A066-DF1377EA2020}"/>
    <cellStyle name="Percent 16 7 2 2 3" xfId="13753" xr:uid="{A6970A93-E8CF-4983-820F-2685D1D7FDF5}"/>
    <cellStyle name="Percent 16 7 2 2 4" xfId="13754" xr:uid="{D29AEF17-13B5-482A-BD0F-C421D956900A}"/>
    <cellStyle name="Percent 16 7 2 2 5" xfId="13755" xr:uid="{EB5D7B6C-94CF-4B02-B232-642FD45412B9}"/>
    <cellStyle name="Percent 16 7 2 2 6" xfId="22154" xr:uid="{83D4D2A5-A858-47C1-8DE5-AEF76CE6E74C}"/>
    <cellStyle name="Percent 16 7 2 3" xfId="5598" xr:uid="{1B8B7329-3F30-4174-9809-4F89BD9898F6}"/>
    <cellStyle name="Percent 16 7 2 3 2" xfId="13756" xr:uid="{C3F72404-CCC7-4742-89E1-03FA6B41AB95}"/>
    <cellStyle name="Percent 16 7 2 3 3" xfId="13757" xr:uid="{139D6705-85D3-4259-9805-3E0BDCEB1AB1}"/>
    <cellStyle name="Percent 16 7 2 3 4" xfId="13758" xr:uid="{259BD2E5-AEB3-46F5-A8DB-A9D36F1EABBB}"/>
    <cellStyle name="Percent 16 7 2 3 5" xfId="13759" xr:uid="{F9FB6B6D-67C7-46C7-8643-D0C70EF50377}"/>
    <cellStyle name="Percent 16 7 2 4" xfId="5596" xr:uid="{CA2D3385-3D8F-4CCB-A868-774946D0E4B2}"/>
    <cellStyle name="Percent 16 7 2 5" xfId="13760" xr:uid="{1F86E4CE-C305-4EC4-83CD-0E94783FDE3D}"/>
    <cellStyle name="Percent 16 7 2 6" xfId="13761" xr:uid="{6041EDE6-48D4-4AEE-9136-34A75E239734}"/>
    <cellStyle name="Percent 16 7 2 7" xfId="13762" xr:uid="{DB0EFA25-6ED4-4FEF-876D-23C99C4605E3}"/>
    <cellStyle name="Percent 16 7 2 8" xfId="21192" xr:uid="{B5D2F894-5782-4D90-82F6-02B8B0989375}"/>
    <cellStyle name="Percent 16 7 20" xfId="5585" xr:uid="{4A16EA07-2790-452D-BCCD-3F223CED4D35}"/>
    <cellStyle name="Percent 16 7 21" xfId="13763" xr:uid="{08B1913C-8DFE-46CA-86BE-00EB21FA3478}"/>
    <cellStyle name="Percent 16 7 22" xfId="13764" xr:uid="{765686A2-0B4D-4A19-BFF6-79C4338080F4}"/>
    <cellStyle name="Percent 16 7 23" xfId="13765" xr:uid="{88A61F8D-042C-4389-B14D-871E8CEFC7A3}"/>
    <cellStyle name="Percent 16 7 24" xfId="21191" xr:uid="{551A4714-A978-4D32-BDD0-E5A50A224B4D}"/>
    <cellStyle name="Percent 16 7 3" xfId="1687" xr:uid="{0CA2D132-1D53-4A64-8593-4F07B26444AE}"/>
    <cellStyle name="Percent 16 7 3 2" xfId="5600" xr:uid="{C66D08DF-6615-4197-881B-26901205C849}"/>
    <cellStyle name="Percent 16 7 3 2 2" xfId="13766" xr:uid="{F036A704-629B-4926-B8C2-94A22225712D}"/>
    <cellStyle name="Percent 16 7 3 2 3" xfId="13767" xr:uid="{D7FBDE34-2420-4855-A529-ACE8CF0B20C3}"/>
    <cellStyle name="Percent 16 7 3 2 4" xfId="13768" xr:uid="{6ED09F1B-80C3-4716-B5BE-446E5B1B15DD}"/>
    <cellStyle name="Percent 16 7 3 2 5" xfId="13769" xr:uid="{300F9D0A-3F87-48E3-93DB-17A959F118DD}"/>
    <cellStyle name="Percent 16 7 3 2 6" xfId="22155" xr:uid="{90841189-BA50-4337-9EF5-9516EA592D68}"/>
    <cellStyle name="Percent 16 7 3 3" xfId="5601" xr:uid="{C0785703-3F93-49DE-8C32-DC3889892F5C}"/>
    <cellStyle name="Percent 16 7 3 3 2" xfId="13770" xr:uid="{D9DF42D6-58DC-436C-A86A-5E7DF6538CED}"/>
    <cellStyle name="Percent 16 7 3 3 3" xfId="13771" xr:uid="{A1A6244E-7597-43B4-93A5-5C325692EA90}"/>
    <cellStyle name="Percent 16 7 3 3 4" xfId="13772" xr:uid="{CBACC91A-EA60-49DB-A214-3710227BE930}"/>
    <cellStyle name="Percent 16 7 3 3 5" xfId="13773" xr:uid="{66F45F9E-AEB0-48F2-BC65-AF62B7FFAE35}"/>
    <cellStyle name="Percent 16 7 3 4" xfId="5599" xr:uid="{FACEA4BD-B430-435C-88A1-746F48CAF4FC}"/>
    <cellStyle name="Percent 16 7 3 5" xfId="13774" xr:uid="{29B670BB-2C08-45F2-B52C-A7B9E2567D73}"/>
    <cellStyle name="Percent 16 7 3 6" xfId="13775" xr:uid="{4EDA8B58-BB57-455F-96A0-DBA2957A953A}"/>
    <cellStyle name="Percent 16 7 3 7" xfId="13776" xr:uid="{D3884B41-4C1B-496F-8702-8F77792A34B1}"/>
    <cellStyle name="Percent 16 7 3 8" xfId="21193" xr:uid="{07A52897-0556-48D1-A9F9-20B3CAE2DA59}"/>
    <cellStyle name="Percent 16 7 4" xfId="1688" xr:uid="{4966EDDB-04DC-4499-A6BC-3DE3E4BC9F7F}"/>
    <cellStyle name="Percent 16 7 4 2" xfId="5602" xr:uid="{F105CA1A-62FD-40DE-86BC-F4EB24707994}"/>
    <cellStyle name="Percent 16 7 4 3" xfId="13777" xr:uid="{FD55BD75-338F-470B-8B1B-CEA2EF04DD13}"/>
    <cellStyle name="Percent 16 7 4 4" xfId="13778" xr:uid="{30AD1E4C-2538-4056-9A15-E5F2D1FC0D2C}"/>
    <cellStyle name="Percent 16 7 4 5" xfId="13779" xr:uid="{A42CE7AE-5AA1-4064-B083-C4D02B1951CE}"/>
    <cellStyle name="Percent 16 7 5" xfId="1689" xr:uid="{C86648E9-C690-4EC3-BAF7-7C14C07EBBA6}"/>
    <cellStyle name="Percent 16 7 5 2" xfId="5603" xr:uid="{B18AD463-79BA-4353-AEE8-72E639F7FDC9}"/>
    <cellStyle name="Percent 16 7 5 3" xfId="13780" xr:uid="{4887D47A-6359-4B25-9D49-D0F0092B8196}"/>
    <cellStyle name="Percent 16 7 5 4" xfId="13781" xr:uid="{80BA6EC7-E4EE-4D1E-908C-577FA13F4DED}"/>
    <cellStyle name="Percent 16 7 5 5" xfId="13782" xr:uid="{A52C3684-5DD3-4E79-BD2F-3F805AFC26F7}"/>
    <cellStyle name="Percent 16 7 6" xfId="1690" xr:uid="{F149328A-C2A6-43FD-A36B-30C25073DA93}"/>
    <cellStyle name="Percent 16 7 6 2" xfId="5604" xr:uid="{5D4ABEDD-460B-4F66-95F8-665E9F358801}"/>
    <cellStyle name="Percent 16 7 6 3" xfId="13783" xr:uid="{BB4C965B-A0C1-466C-970E-A9A4A12B7C3F}"/>
    <cellStyle name="Percent 16 7 6 4" xfId="13784" xr:uid="{A31A0E3F-E48C-4718-B592-AEC539AC090F}"/>
    <cellStyle name="Percent 16 7 6 5" xfId="13785" xr:uid="{17C81856-7E88-4612-97D5-5C3519DF7528}"/>
    <cellStyle name="Percent 16 7 7" xfId="1691" xr:uid="{B990B52A-EC9D-4DDC-B888-E3DD198DB9DC}"/>
    <cellStyle name="Percent 16 7 7 2" xfId="5605" xr:uid="{7C08DBE2-8114-44E0-A2F7-4C5510140020}"/>
    <cellStyle name="Percent 16 7 7 3" xfId="13786" xr:uid="{589952DF-639B-46E1-A946-B1DABA6CBA5F}"/>
    <cellStyle name="Percent 16 7 7 4" xfId="13787" xr:uid="{D2A62CE8-F0B5-48F8-8020-3D800060F456}"/>
    <cellStyle name="Percent 16 7 7 5" xfId="13788" xr:uid="{65918A74-646E-4990-A1E8-B0E541C64E88}"/>
    <cellStyle name="Percent 16 7 8" xfId="1692" xr:uid="{CECB87FB-75C2-4EAA-817D-C157F1DDC8DE}"/>
    <cellStyle name="Percent 16 7 8 2" xfId="5606" xr:uid="{45DEF473-B8EE-4FDD-AF5E-7852A3DBD1E6}"/>
    <cellStyle name="Percent 16 7 8 3" xfId="13789" xr:uid="{09262A47-C10A-427D-B8B2-F2D9EC17DDB5}"/>
    <cellStyle name="Percent 16 7 8 4" xfId="13790" xr:uid="{BDE839F7-2509-46BD-B256-2C08962ADD05}"/>
    <cellStyle name="Percent 16 7 8 5" xfId="13791" xr:uid="{5F166895-512D-42B8-87B0-3F215E2B415F}"/>
    <cellStyle name="Percent 16 7 9" xfId="1693" xr:uid="{6E3DF79F-A77C-4734-BEB5-838E0C62F8A4}"/>
    <cellStyle name="Percent 16 7 9 2" xfId="5607" xr:uid="{4A96C773-5E85-495D-84DD-7B9BD91A7EE8}"/>
    <cellStyle name="Percent 16 7 9 3" xfId="13792" xr:uid="{AA3EBDBB-AC8F-42CF-8FD6-E89CE96E0B35}"/>
    <cellStyle name="Percent 16 7 9 4" xfId="13793" xr:uid="{D181217B-5F16-43F7-8D17-33541FB0C18B}"/>
    <cellStyle name="Percent 16 7 9 5" xfId="13794" xr:uid="{63CC4D7A-D4E8-4F89-ADF5-E460A5C44613}"/>
    <cellStyle name="Percent 16 8" xfId="1694" xr:uid="{2791B2C6-C3BE-41BB-B853-8696D8966141}"/>
    <cellStyle name="Percent 16 8 10" xfId="1695" xr:uid="{EF77485C-7DD4-4B5B-8EBB-8072961BAE18}"/>
    <cellStyle name="Percent 16 8 10 2" xfId="5609" xr:uid="{D6BCDB21-82DF-4366-9D37-03591227E91F}"/>
    <cellStyle name="Percent 16 8 10 3" xfId="13795" xr:uid="{EE43596F-E9E7-461D-BEE2-C28F9C1E8043}"/>
    <cellStyle name="Percent 16 8 10 4" xfId="13796" xr:uid="{5C1B0CF6-7DFD-4751-9493-423E10782830}"/>
    <cellStyle name="Percent 16 8 10 5" xfId="13797" xr:uid="{ABDD96EE-0586-46B1-92E1-5044850C95CC}"/>
    <cellStyle name="Percent 16 8 11" xfId="1696" xr:uid="{3B35F84A-0404-41E2-8EC2-7BA8E39F3B43}"/>
    <cellStyle name="Percent 16 8 11 2" xfId="5610" xr:uid="{DE75915C-9B87-4DE1-9D52-7B7B8E041C98}"/>
    <cellStyle name="Percent 16 8 11 3" xfId="13798" xr:uid="{65A38ACD-71FB-4274-ACFE-8E38710CBC78}"/>
    <cellStyle name="Percent 16 8 11 4" xfId="13799" xr:uid="{C47AD47A-ED33-4F04-AFA7-EB2770EFF0C5}"/>
    <cellStyle name="Percent 16 8 11 5" xfId="13800" xr:uid="{79F30880-A977-4B12-858B-06AE16584E23}"/>
    <cellStyle name="Percent 16 8 12" xfId="1697" xr:uid="{7EC5973A-A57B-4B83-8EF3-37891F155495}"/>
    <cellStyle name="Percent 16 8 12 2" xfId="5611" xr:uid="{18C3C4FE-4262-4F02-92D1-20338F0F3F9C}"/>
    <cellStyle name="Percent 16 8 12 3" xfId="13801" xr:uid="{44FC6C2B-446B-40C0-A4B7-DE663EDDFC5E}"/>
    <cellStyle name="Percent 16 8 12 4" xfId="13802" xr:uid="{89A01F88-9504-4C0C-B438-AE211444A779}"/>
    <cellStyle name="Percent 16 8 12 5" xfId="13803" xr:uid="{B4482863-606E-42FE-99F1-A4F69BDA43AE}"/>
    <cellStyle name="Percent 16 8 13" xfId="1698" xr:uid="{E699DBC3-F263-4A44-901C-A39A7C49F089}"/>
    <cellStyle name="Percent 16 8 13 2" xfId="5612" xr:uid="{B69DF2D2-F5BC-43BC-A213-22014FF632BE}"/>
    <cellStyle name="Percent 16 8 13 3" xfId="13804" xr:uid="{F7865716-796F-4A9F-A9B1-C7B8647E4568}"/>
    <cellStyle name="Percent 16 8 13 4" xfId="13805" xr:uid="{DB0B0B54-457F-4ABC-9E16-8D77B6A85623}"/>
    <cellStyle name="Percent 16 8 13 5" xfId="13806" xr:uid="{574ACAE6-0679-4357-A1B7-2224E7AC4C0B}"/>
    <cellStyle name="Percent 16 8 14" xfId="1699" xr:uid="{ED3D6547-839D-45A8-9F1E-4C47CDCBFA34}"/>
    <cellStyle name="Percent 16 8 14 2" xfId="5613" xr:uid="{A439FE7A-F91E-4B84-8CF9-C0D85DD890A4}"/>
    <cellStyle name="Percent 16 8 14 3" xfId="13807" xr:uid="{A27939AB-6E3D-4680-B11A-B46BE7DF07FB}"/>
    <cellStyle name="Percent 16 8 14 4" xfId="13808" xr:uid="{37DF9BBE-264B-43CD-A5B4-3BA89967B317}"/>
    <cellStyle name="Percent 16 8 14 5" xfId="13809" xr:uid="{E0EFFF77-8E7C-4902-9CA7-0DFC2E43698E}"/>
    <cellStyle name="Percent 16 8 15" xfId="1700" xr:uid="{240ACF2A-D16B-4638-B628-D1ABABAF3C7E}"/>
    <cellStyle name="Percent 16 8 15 2" xfId="5614" xr:uid="{2497ECCA-499F-4251-8322-1CEB01EAAC27}"/>
    <cellStyle name="Percent 16 8 15 3" xfId="13810" xr:uid="{0C7DC6F3-5554-4991-A06E-ED11534AE35F}"/>
    <cellStyle name="Percent 16 8 15 4" xfId="13811" xr:uid="{62FEB8D5-F7A6-4ACA-92D3-256410C1430B}"/>
    <cellStyle name="Percent 16 8 15 5" xfId="13812" xr:uid="{5B13A198-BB04-4B2B-9608-23510A405D4C}"/>
    <cellStyle name="Percent 16 8 16" xfId="1701" xr:uid="{EE712BDB-29AB-40DF-AE26-7BC7B334FDB1}"/>
    <cellStyle name="Percent 16 8 16 2" xfId="5615" xr:uid="{414A1297-5601-4FAC-ABC7-32ACF7DACA7A}"/>
    <cellStyle name="Percent 16 8 16 3" xfId="13813" xr:uid="{01825EED-8BA2-4135-99AF-8B0334C15C1E}"/>
    <cellStyle name="Percent 16 8 16 4" xfId="13814" xr:uid="{9AF1A3C9-208D-4C81-A6D7-D616C510BBF7}"/>
    <cellStyle name="Percent 16 8 16 5" xfId="13815" xr:uid="{B55FAABA-60C9-480F-9B96-0650F3782A15}"/>
    <cellStyle name="Percent 16 8 17" xfId="1702" xr:uid="{4E22A50B-374E-47E8-A7CC-D0B4CDF29BF3}"/>
    <cellStyle name="Percent 16 8 17 2" xfId="5616" xr:uid="{F57B006E-A849-4F16-B25E-B4C5430C2E78}"/>
    <cellStyle name="Percent 16 8 17 3" xfId="13816" xr:uid="{01E3CA44-234E-4B43-AC6B-3F1C4BF78343}"/>
    <cellStyle name="Percent 16 8 17 4" xfId="13817" xr:uid="{E510C4E3-FAF3-402B-93E2-25E16C4B33F8}"/>
    <cellStyle name="Percent 16 8 17 5" xfId="13818" xr:uid="{DFC5EDA7-C5B6-4F32-8CEC-C7389BA3C9C3}"/>
    <cellStyle name="Percent 16 8 18" xfId="5608" xr:uid="{508BBCC7-893A-4518-B785-2FFA0724C0A2}"/>
    <cellStyle name="Percent 16 8 19" xfId="13819" xr:uid="{425D60CC-854C-4F40-BCE6-F01EC566B164}"/>
    <cellStyle name="Percent 16 8 2" xfId="1703" xr:uid="{7296BB3D-0310-4322-A1E1-47F3623D5352}"/>
    <cellStyle name="Percent 16 8 2 2" xfId="5617" xr:uid="{8422F88D-1096-4D94-A9C3-7412E5B8AA7D}"/>
    <cellStyle name="Percent 16 8 2 3" xfId="13820" xr:uid="{01045479-0E2B-431A-B706-89FCF1261835}"/>
    <cellStyle name="Percent 16 8 2 4" xfId="13821" xr:uid="{2E114FE0-6072-4A23-B751-A14857A0D658}"/>
    <cellStyle name="Percent 16 8 2 5" xfId="13822" xr:uid="{A1C4CFBC-97B1-48C6-87F8-2D7B1C66085F}"/>
    <cellStyle name="Percent 16 8 20" xfId="13823" xr:uid="{F3715D1A-B0BB-4640-873C-8EC18B444E6F}"/>
    <cellStyle name="Percent 16 8 21" xfId="13824" xr:uid="{242BE8E2-0FC5-4848-929C-A3ED0A4EA6E8}"/>
    <cellStyle name="Percent 16 8 3" xfId="1704" xr:uid="{E1A5D954-3BC6-4929-9A55-FA540846C276}"/>
    <cellStyle name="Percent 16 8 3 2" xfId="5618" xr:uid="{DB88D51C-E605-4CC1-8CE8-C95CEC684B64}"/>
    <cellStyle name="Percent 16 8 3 3" xfId="13825" xr:uid="{294E6E56-FCD3-4242-ACA1-D7DFE9697870}"/>
    <cellStyle name="Percent 16 8 3 4" xfId="13826" xr:uid="{91354088-B3A6-4AB5-932E-B0008BC55328}"/>
    <cellStyle name="Percent 16 8 3 5" xfId="13827" xr:uid="{0666236C-8D0A-45E5-9388-DEEB920D9770}"/>
    <cellStyle name="Percent 16 8 4" xfId="1705" xr:uid="{58767DC0-CF67-494B-BECD-AFCBFDC7F0C3}"/>
    <cellStyle name="Percent 16 8 4 2" xfId="5619" xr:uid="{5F09D89D-7F25-4688-A925-0CB0BDC56F42}"/>
    <cellStyle name="Percent 16 8 4 3" xfId="13828" xr:uid="{07A70479-BC25-415D-8CA9-36042B12423C}"/>
    <cellStyle name="Percent 16 8 4 4" xfId="13829" xr:uid="{F51B7942-AA7D-498A-8167-E3125D78F557}"/>
    <cellStyle name="Percent 16 8 4 5" xfId="13830" xr:uid="{F864873C-5768-4199-AAE5-41F7B3B8BCA1}"/>
    <cellStyle name="Percent 16 8 5" xfId="1706" xr:uid="{A037361D-3E3E-43AF-AF1A-DED83AC7AB39}"/>
    <cellStyle name="Percent 16 8 5 2" xfId="5620" xr:uid="{668C63EB-66DF-42EC-99E7-EB55DD2D849B}"/>
    <cellStyle name="Percent 16 8 5 3" xfId="13831" xr:uid="{94A9A566-C4E4-497B-92AD-D255BA983DA2}"/>
    <cellStyle name="Percent 16 8 5 4" xfId="13832" xr:uid="{9BF00A98-868B-45DB-8F00-85EEC048E264}"/>
    <cellStyle name="Percent 16 8 5 5" xfId="13833" xr:uid="{7187F552-E6B7-4829-BE31-4955057826FA}"/>
    <cellStyle name="Percent 16 8 6" xfId="1707" xr:uid="{A1735407-3543-4A62-87CA-D8B135885BFF}"/>
    <cellStyle name="Percent 16 8 6 2" xfId="5621" xr:uid="{A7EAEE97-53F5-4D06-A399-FB58D3541BDA}"/>
    <cellStyle name="Percent 16 8 6 3" xfId="13834" xr:uid="{A4E6DEF0-CF00-475C-B5D5-F30114C9D7FF}"/>
    <cellStyle name="Percent 16 8 6 4" xfId="13835" xr:uid="{0169C6DB-039F-4056-ACA8-4625C3DA5922}"/>
    <cellStyle name="Percent 16 8 6 5" xfId="13836" xr:uid="{9B87BBE1-D417-40DB-A479-060931B1C6F3}"/>
    <cellStyle name="Percent 16 8 7" xfId="1708" xr:uid="{32966C60-2301-4DD3-9EDE-FC46A7B526D6}"/>
    <cellStyle name="Percent 16 8 7 2" xfId="5622" xr:uid="{595BFA68-F8F7-4FF0-9E92-1DBE4A87A95B}"/>
    <cellStyle name="Percent 16 8 7 3" xfId="13837" xr:uid="{BDE09C19-1991-477E-97A7-BC9B5523223C}"/>
    <cellStyle name="Percent 16 8 7 4" xfId="13838" xr:uid="{BC8C54C6-00EF-4881-AF28-EC858C300D6C}"/>
    <cellStyle name="Percent 16 8 7 5" xfId="13839" xr:uid="{7532F0FF-6DC4-4774-9F19-0CD2A31327B2}"/>
    <cellStyle name="Percent 16 8 8" xfId="1709" xr:uid="{7A2DF363-6023-4370-BF85-86B25D8E2B30}"/>
    <cellStyle name="Percent 16 8 8 2" xfId="5623" xr:uid="{20ABD7EF-9CF4-4899-9F61-B6189F8A5E0D}"/>
    <cellStyle name="Percent 16 8 8 3" xfId="13840" xr:uid="{4EACA0CB-7662-42E9-92BA-449DD18AA7F8}"/>
    <cellStyle name="Percent 16 8 8 4" xfId="13841" xr:uid="{CF46691C-D632-46F2-B000-6D0022059062}"/>
    <cellStyle name="Percent 16 8 8 5" xfId="13842" xr:uid="{A24109E5-EC5F-42F5-AE8F-E4B48BAA28AB}"/>
    <cellStyle name="Percent 16 8 9" xfId="1710" xr:uid="{36B3AC6D-2A3F-42CF-A4A3-AD817E7174C9}"/>
    <cellStyle name="Percent 16 8 9 2" xfId="5624" xr:uid="{9F17F22A-A3FA-4755-A03E-A04A2CF499F1}"/>
    <cellStyle name="Percent 16 8 9 3" xfId="13843" xr:uid="{A3A310F9-B85B-4461-8165-930B4767CC6A}"/>
    <cellStyle name="Percent 16 8 9 4" xfId="13844" xr:uid="{4F51D170-994D-46DA-91D9-57DFE0346FC5}"/>
    <cellStyle name="Percent 16 8 9 5" xfId="13845" xr:uid="{EB14331E-563C-4BEF-9979-A267F1F5EFC8}"/>
    <cellStyle name="Percent 16 9" xfId="1711" xr:uid="{EB7D2912-8FFC-447D-88EE-0C85A8474026}"/>
    <cellStyle name="Percent 16 9 10" xfId="1712" xr:uid="{18C7B035-57BF-4812-A092-135BD2A95228}"/>
    <cellStyle name="Percent 16 9 10 2" xfId="5626" xr:uid="{5E171780-04AC-40F6-A213-9AFF753001AC}"/>
    <cellStyle name="Percent 16 9 10 3" xfId="13846" xr:uid="{EA9B2A00-8BB0-4745-BEA9-412AB5D7F5A0}"/>
    <cellStyle name="Percent 16 9 10 4" xfId="13847" xr:uid="{D6481026-296E-4DDD-8D52-FB8C4A865628}"/>
    <cellStyle name="Percent 16 9 10 5" xfId="13848" xr:uid="{705A2D28-B3AC-4993-A1EC-00B6B66A445D}"/>
    <cellStyle name="Percent 16 9 11" xfId="1713" xr:uid="{4E1498DC-3059-4682-9D50-E79942AEED4E}"/>
    <cellStyle name="Percent 16 9 11 2" xfId="5627" xr:uid="{36F1794E-1879-4DA5-8F5B-4C7675FCB6C4}"/>
    <cellStyle name="Percent 16 9 11 3" xfId="13849" xr:uid="{9A77EA3F-6B0E-4825-850D-253662EA101B}"/>
    <cellStyle name="Percent 16 9 11 4" xfId="13850" xr:uid="{D1457D46-91BE-4ED5-87F8-44D49DED38EA}"/>
    <cellStyle name="Percent 16 9 11 5" xfId="13851" xr:uid="{03A30ADD-A925-4C14-8615-EEC8DC39A521}"/>
    <cellStyle name="Percent 16 9 12" xfId="1714" xr:uid="{0FAB0DDC-0AF2-4EAB-9684-1D864B0F5B1A}"/>
    <cellStyle name="Percent 16 9 12 2" xfId="5628" xr:uid="{E21356F5-9885-4BDC-B9E9-AC59340602BD}"/>
    <cellStyle name="Percent 16 9 12 3" xfId="13852" xr:uid="{02DCA04E-9EAC-435D-8840-4DAB2E1F140D}"/>
    <cellStyle name="Percent 16 9 12 4" xfId="13853" xr:uid="{1EA456B8-FFB6-4018-A0C5-C096DBD8A613}"/>
    <cellStyle name="Percent 16 9 12 5" xfId="13854" xr:uid="{CCC598CB-1BE4-4D26-AAE1-3ED784541B7F}"/>
    <cellStyle name="Percent 16 9 13" xfId="1715" xr:uid="{E5CA59DC-AA28-4415-BF14-73F28C15C93C}"/>
    <cellStyle name="Percent 16 9 13 2" xfId="5629" xr:uid="{2B59E2BD-D7F0-4222-BD22-8FAAEE5FB456}"/>
    <cellStyle name="Percent 16 9 13 3" xfId="13855" xr:uid="{869DD55A-4E4E-47C0-8EAE-295FBB4F518A}"/>
    <cellStyle name="Percent 16 9 13 4" xfId="13856" xr:uid="{B172C98B-5579-4DA9-87BE-8D9067ECC93E}"/>
    <cellStyle name="Percent 16 9 13 5" xfId="13857" xr:uid="{57CBC16E-3C6D-4BAE-B249-44C37CFC94DB}"/>
    <cellStyle name="Percent 16 9 14" xfId="1716" xr:uid="{437C67BE-3234-4FC0-9F57-54B463C25C86}"/>
    <cellStyle name="Percent 16 9 14 2" xfId="5630" xr:uid="{F8400951-1FD8-42EB-AB4D-1A0C4BBA93F3}"/>
    <cellStyle name="Percent 16 9 14 3" xfId="13858" xr:uid="{21CFD558-41F8-4C5C-AEE1-E896BF1ACC1E}"/>
    <cellStyle name="Percent 16 9 14 4" xfId="13859" xr:uid="{73239B91-1922-42FB-934B-673C2527DDF5}"/>
    <cellStyle name="Percent 16 9 14 5" xfId="13860" xr:uid="{75E63286-3F7A-449D-A6A7-BC5801C2213D}"/>
    <cellStyle name="Percent 16 9 15" xfId="1717" xr:uid="{47FC0283-EB0B-4B8C-8F05-F3396C14A5ED}"/>
    <cellStyle name="Percent 16 9 15 2" xfId="5631" xr:uid="{9D770A31-B63E-49F2-82F5-6DB553617DCB}"/>
    <cellStyle name="Percent 16 9 15 3" xfId="13861" xr:uid="{B9FD8A0D-373F-484E-BFC7-D026D24853C2}"/>
    <cellStyle name="Percent 16 9 15 4" xfId="13862" xr:uid="{E449FFD0-E9CA-48EE-AEF2-21653B25C2DB}"/>
    <cellStyle name="Percent 16 9 15 5" xfId="13863" xr:uid="{3CD397F8-E883-45A9-94DF-71897720F96C}"/>
    <cellStyle name="Percent 16 9 16" xfId="1718" xr:uid="{EF87AE78-33BC-486C-BED1-0C9EA046F17C}"/>
    <cellStyle name="Percent 16 9 16 2" xfId="5632" xr:uid="{F384C8D9-3D8C-4B12-AD9C-96416D70D7BB}"/>
    <cellStyle name="Percent 16 9 16 3" xfId="13864" xr:uid="{192AE0BD-BA1C-4675-87E2-D663D117F2D2}"/>
    <cellStyle name="Percent 16 9 16 4" xfId="13865" xr:uid="{F63DE234-BA6D-4125-BD86-2DB0F363BB92}"/>
    <cellStyle name="Percent 16 9 16 5" xfId="13866" xr:uid="{D5188983-A32A-4DF9-BE5F-CF375328E2B5}"/>
    <cellStyle name="Percent 16 9 17" xfId="1719" xr:uid="{960F8664-5CA1-42F3-B7D2-4C98B83186E9}"/>
    <cellStyle name="Percent 16 9 17 2" xfId="5633" xr:uid="{5B827ADC-060F-410A-83CB-DDE602E053B2}"/>
    <cellStyle name="Percent 16 9 17 3" xfId="13867" xr:uid="{F64215CD-7D87-4489-9597-AB86CD8ACDB6}"/>
    <cellStyle name="Percent 16 9 17 4" xfId="13868" xr:uid="{2CF6FBE3-6BCD-46FB-AC84-7137910DE58E}"/>
    <cellStyle name="Percent 16 9 17 5" xfId="13869" xr:uid="{D0016AEF-BF81-4732-9B63-CBEA5C3D9C7B}"/>
    <cellStyle name="Percent 16 9 18" xfId="5625" xr:uid="{200A0DFB-C323-47DA-917D-E4DFFF63A558}"/>
    <cellStyle name="Percent 16 9 19" xfId="13870" xr:uid="{F2806BC9-DA7C-4175-83DF-0F1CAD30AC18}"/>
    <cellStyle name="Percent 16 9 2" xfId="1720" xr:uid="{A8A874A6-217F-466E-9B00-2487311104E8}"/>
    <cellStyle name="Percent 16 9 2 2" xfId="5634" xr:uid="{F2C33BBD-FA06-496A-B5DA-C885E84ABED5}"/>
    <cellStyle name="Percent 16 9 2 3" xfId="13871" xr:uid="{D34DA92A-0B23-4DAF-9632-EF57F2A89DB7}"/>
    <cellStyle name="Percent 16 9 2 4" xfId="13872" xr:uid="{BDF16BF8-4614-405D-A5D6-CD59B795FFDE}"/>
    <cellStyle name="Percent 16 9 2 5" xfId="13873" xr:uid="{47DC96A8-86DC-43D8-8F95-A271DD65767F}"/>
    <cellStyle name="Percent 16 9 20" xfId="13874" xr:uid="{308102B3-2EA1-4C19-B1AD-EACCFBEDE78A}"/>
    <cellStyle name="Percent 16 9 21" xfId="13875" xr:uid="{7F0F2460-DD57-448B-8F36-B0257ACCF992}"/>
    <cellStyle name="Percent 16 9 3" xfId="1721" xr:uid="{979EA96B-5C90-4A06-AE2A-333757255C74}"/>
    <cellStyle name="Percent 16 9 3 2" xfId="5635" xr:uid="{8E97C048-3D23-4C5F-BE96-75C28F0ED505}"/>
    <cellStyle name="Percent 16 9 3 3" xfId="13876" xr:uid="{6127D2E9-740D-423F-BF91-56C2B1D14A55}"/>
    <cellStyle name="Percent 16 9 3 4" xfId="13877" xr:uid="{1DCD3073-2719-48EC-9D11-B002AB1B6031}"/>
    <cellStyle name="Percent 16 9 3 5" xfId="13878" xr:uid="{C0A8618A-407B-49A2-9AC0-599605CE8E0C}"/>
    <cellStyle name="Percent 16 9 4" xfId="1722" xr:uid="{F8D6FF20-E13B-4A38-8E2F-DF5D446AF558}"/>
    <cellStyle name="Percent 16 9 4 2" xfId="5636" xr:uid="{E2496F88-AF14-4340-B1C5-D1829BA11C09}"/>
    <cellStyle name="Percent 16 9 4 3" xfId="13879" xr:uid="{65BD3E92-4C7C-4203-B18F-16F03B935B66}"/>
    <cellStyle name="Percent 16 9 4 4" xfId="13880" xr:uid="{302A5FAB-13A1-4E86-ADEB-F3F013BA69AD}"/>
    <cellStyle name="Percent 16 9 4 5" xfId="13881" xr:uid="{0C9FE2FC-1958-4403-84E3-5BDB200E7F87}"/>
    <cellStyle name="Percent 16 9 5" xfId="1723" xr:uid="{B7DB8A69-9E5C-4D65-8B4D-F6C36E56B9E2}"/>
    <cellStyle name="Percent 16 9 5 2" xfId="5637" xr:uid="{C5942046-83C2-4898-8F0D-3AD24E356E94}"/>
    <cellStyle name="Percent 16 9 5 3" xfId="13882" xr:uid="{DB957DE6-5AE9-4506-B556-C7BC951321F2}"/>
    <cellStyle name="Percent 16 9 5 4" xfId="13883" xr:uid="{004F4DAE-F916-4312-ACC8-F581E9056EFB}"/>
    <cellStyle name="Percent 16 9 5 5" xfId="13884" xr:uid="{95FF8597-6550-40B4-B993-143F09F0B0EE}"/>
    <cellStyle name="Percent 16 9 6" xfId="1724" xr:uid="{4DB00D2E-3CB0-4185-8F00-9E029591AD13}"/>
    <cellStyle name="Percent 16 9 6 2" xfId="5638" xr:uid="{9978EA94-ECFE-4CB5-AAC0-7E96A6E315AF}"/>
    <cellStyle name="Percent 16 9 6 3" xfId="13885" xr:uid="{244AF7FD-7364-4F37-9F7F-0F0919EEED37}"/>
    <cellStyle name="Percent 16 9 6 4" xfId="13886" xr:uid="{93B51BFE-3A7B-406F-A923-680D5AEB4BEE}"/>
    <cellStyle name="Percent 16 9 6 5" xfId="13887" xr:uid="{D010C668-6645-4E4A-AE48-DEC8F2EFBA68}"/>
    <cellStyle name="Percent 16 9 7" xfId="1725" xr:uid="{1A03760E-F2C5-4EFF-BDB3-67342DDAEA6E}"/>
    <cellStyle name="Percent 16 9 7 2" xfId="5639" xr:uid="{D096E7CE-DFAB-4812-B0E5-1CBA02DFBABD}"/>
    <cellStyle name="Percent 16 9 7 3" xfId="13888" xr:uid="{593E336C-38EE-4092-8615-6959D334095C}"/>
    <cellStyle name="Percent 16 9 7 4" xfId="13889" xr:uid="{56A79C30-07D5-45AE-9335-4AAADE836B03}"/>
    <cellStyle name="Percent 16 9 7 5" xfId="13890" xr:uid="{BF42004B-67B1-401E-BBE7-DCEBC915CF4C}"/>
    <cellStyle name="Percent 16 9 8" xfId="1726" xr:uid="{9FF9B574-4B41-4CD5-87E9-E4BC57237F1A}"/>
    <cellStyle name="Percent 16 9 8 2" xfId="5640" xr:uid="{913BB73A-E30D-4E6E-825C-E9A848A1F5D5}"/>
    <cellStyle name="Percent 16 9 8 3" xfId="13891" xr:uid="{4A14DAB5-4BF9-4F56-B21D-A271480BD9CD}"/>
    <cellStyle name="Percent 16 9 8 4" xfId="13892" xr:uid="{76ED369D-63B7-400E-966B-C2E99A573258}"/>
    <cellStyle name="Percent 16 9 8 5" xfId="13893" xr:uid="{344D12C4-8FB7-4455-B885-66E29FA6A533}"/>
    <cellStyle name="Percent 16 9 9" xfId="1727" xr:uid="{F56F6DEC-B383-4EAB-AC60-409B226E1511}"/>
    <cellStyle name="Percent 16 9 9 2" xfId="5641" xr:uid="{2E3E403A-EFCF-4008-AF83-4A662CC14456}"/>
    <cellStyle name="Percent 16 9 9 3" xfId="13894" xr:uid="{963D2AD2-15CE-469A-BB7A-ECF9426D6D76}"/>
    <cellStyle name="Percent 16 9 9 4" xfId="13895" xr:uid="{67B78B7F-7917-4F48-B058-AB53A8229DF4}"/>
    <cellStyle name="Percent 16 9 9 5" xfId="13896" xr:uid="{F13D0403-5BA0-4539-9CC9-AC1B5D322203}"/>
    <cellStyle name="Percent 17" xfId="5642" xr:uid="{4353F784-52D5-461B-9759-69EBBF481FE1}"/>
    <cellStyle name="Percent 17 10" xfId="13897" xr:uid="{6162B443-D8D7-4C39-AEED-696A4D6F060F}"/>
    <cellStyle name="Percent 17 10 2" xfId="13898" xr:uid="{B608176E-BC4C-4A2F-BA6A-28D0F308FC5E}"/>
    <cellStyle name="Percent 17 10 3" xfId="13899" xr:uid="{301CF7C6-0F27-420C-960E-0E5B6D32486E}"/>
    <cellStyle name="Percent 17 11" xfId="13900" xr:uid="{D03F83BC-3669-47D8-9210-A42EEBF8684A}"/>
    <cellStyle name="Percent 17 12" xfId="13901" xr:uid="{A56D4382-26D4-481B-A350-BAE3D216A64F}"/>
    <cellStyle name="Percent 17 13" xfId="13902" xr:uid="{E149D8EF-A178-458F-8C61-22088786AF40}"/>
    <cellStyle name="Percent 17 14" xfId="21194" xr:uid="{54E81BB3-CF2F-488D-929C-0F9B09FF298A}"/>
    <cellStyle name="Percent 17 2" xfId="5643" xr:uid="{2E245DA0-BB21-45A1-B248-4173ED5A55BC}"/>
    <cellStyle name="Percent 17 2 2" xfId="13903" xr:uid="{F68161A4-8079-4D6F-A775-725361346C11}"/>
    <cellStyle name="Percent 17 2 2 2" xfId="22282" xr:uid="{897F53C8-8791-459C-9BC0-5B969B6F4F85}"/>
    <cellStyle name="Percent 17 2 3" xfId="13904" xr:uid="{38870A3A-1F4A-4783-A442-F26179C5A282}"/>
    <cellStyle name="Percent 17 2 4" xfId="13905" xr:uid="{D5A783D2-670C-4FE6-9854-FDDF2663569F}"/>
    <cellStyle name="Percent 17 2 5" xfId="13906" xr:uid="{0592A406-D08C-402D-9348-51ECD71576DA}"/>
    <cellStyle name="Percent 17 2 6" xfId="13907" xr:uid="{49B2F55E-9F2D-4B2A-9927-0583699B3EA5}"/>
    <cellStyle name="Percent 17 2 7" xfId="21195" xr:uid="{7729CE6D-76F1-4AF8-A9BB-DA6D442E0528}"/>
    <cellStyle name="Percent 17 3" xfId="5644" xr:uid="{DC74DCA3-B89A-4EA9-B384-ADEAE1E4593A}"/>
    <cellStyle name="Percent 17 3 2" xfId="13908" xr:uid="{13C944E2-EB27-4DB1-99D6-C18B7C0C2466}"/>
    <cellStyle name="Percent 17 3 3" xfId="13909" xr:uid="{14D7E51B-5F4F-458D-81B7-6326671C8171}"/>
    <cellStyle name="Percent 17 3 4" xfId="13910" xr:uid="{310E32B8-24CA-4449-A9DA-23EE0B259403}"/>
    <cellStyle name="Percent 17 3 5" xfId="13911" xr:uid="{FE3EF18A-032F-44B8-AA4A-E75148409135}"/>
    <cellStyle name="Percent 17 3 6" xfId="21196" xr:uid="{EFCEF965-FCD4-43AF-A7F9-BAD3BB3CDCE6}"/>
    <cellStyle name="Percent 17 4" xfId="5645" xr:uid="{6C2DD7C5-1FE8-4904-9689-FE0B3E235FCF}"/>
    <cellStyle name="Percent 17 4 2" xfId="13912" xr:uid="{232970B3-68D2-4F44-9795-FE090292417E}"/>
    <cellStyle name="Percent 17 4 3" xfId="13913" xr:uid="{F44E4583-097B-4499-8A7D-DEE98AFAB50B}"/>
    <cellStyle name="Percent 17 4 4" xfId="13914" xr:uid="{F88410D8-CE41-4F47-A5AC-79F76CBBA7A6}"/>
    <cellStyle name="Percent 17 4 5" xfId="13915" xr:uid="{6562ACFA-019D-4E77-B7CF-A4A204BAD460}"/>
    <cellStyle name="Percent 17 4 6" xfId="21197" xr:uid="{FA80BFC3-F022-48C5-B5C4-6E3B7726D2CE}"/>
    <cellStyle name="Percent 17 5" xfId="5646" xr:uid="{FE41FDFA-C8C3-4C57-911B-51396B8D29FA}"/>
    <cellStyle name="Percent 17 5 2" xfId="13916" xr:uid="{757F90F9-A8AF-4F78-884B-D54ED0124E08}"/>
    <cellStyle name="Percent 17 5 3" xfId="13917" xr:uid="{521D0F6C-E29D-4ADB-9028-484EC5318DFB}"/>
    <cellStyle name="Percent 17 5 4" xfId="13918" xr:uid="{BCCB7CE1-51BB-45C9-9721-0346BEA9A33E}"/>
    <cellStyle name="Percent 17 5 5" xfId="13919" xr:uid="{60932FDC-50C6-4DD8-8E79-0AA8C591BB72}"/>
    <cellStyle name="Percent 17 5 6" xfId="21198" xr:uid="{3A96254E-C375-4F86-AEC3-4A306F6CAE8D}"/>
    <cellStyle name="Percent 17 6" xfId="5647" xr:uid="{1E0B63CC-EBD9-4049-9C53-A480EA1B8AB0}"/>
    <cellStyle name="Percent 17 6 2" xfId="13920" xr:uid="{9EF44905-E141-4109-AC00-CE23058B9DD9}"/>
    <cellStyle name="Percent 17 6 3" xfId="13921" xr:uid="{BF9B9060-6BE8-4542-A936-A2EF1E871572}"/>
    <cellStyle name="Percent 17 6 4" xfId="13922" xr:uid="{1368B35F-522D-4252-866E-06F912F1DDF7}"/>
    <cellStyle name="Percent 17 6 5" xfId="13923" xr:uid="{C6449127-8F5C-41A7-8ECC-B5249722201B}"/>
    <cellStyle name="Percent 17 6 6" xfId="21199" xr:uid="{728B684B-D8C2-4A00-B4D8-97C31C1E723D}"/>
    <cellStyle name="Percent 17 7" xfId="5648" xr:uid="{84AD8385-EAC8-45CB-9175-E6393BD952A8}"/>
    <cellStyle name="Percent 17 7 2" xfId="5649" xr:uid="{6C8D5505-E754-4D28-A5A4-F5B3B9FC1B30}"/>
    <cellStyle name="Percent 17 7 2 2" xfId="13924" xr:uid="{6A37E2CF-4EE7-4D49-A38D-176E0D3B303C}"/>
    <cellStyle name="Percent 17 7 2 3" xfId="13925" xr:uid="{F2FA27EF-866E-43FB-8089-B970C0A68514}"/>
    <cellStyle name="Percent 17 7 2 4" xfId="13926" xr:uid="{A6D2687F-257F-42D3-9B40-751F57C9202A}"/>
    <cellStyle name="Percent 17 7 2 5" xfId="13927" xr:uid="{A1D67135-F693-4654-AF76-893E99C82DDE}"/>
    <cellStyle name="Percent 17 7 2 6" xfId="21201" xr:uid="{B1A0BD20-6A84-40C3-A586-05F5326EA7A6}"/>
    <cellStyle name="Percent 17 7 3" xfId="5650" xr:uid="{D2D87B26-9014-4FB5-A655-DC7B7412757B}"/>
    <cellStyle name="Percent 17 7 3 2" xfId="13928" xr:uid="{DEB8F693-C340-4702-B4AD-B693DABBF678}"/>
    <cellStyle name="Percent 17 7 3 3" xfId="13929" xr:uid="{838A726A-19FE-43D6-945F-417B9503071F}"/>
    <cellStyle name="Percent 17 7 3 4" xfId="13930" xr:uid="{A9F03AF0-256B-463A-8D87-32AF3CDE9F2A}"/>
    <cellStyle name="Percent 17 7 3 5" xfId="13931" xr:uid="{D2AABF09-BF86-4006-9BEE-F6C9AB092D7A}"/>
    <cellStyle name="Percent 17 7 3 6" xfId="21202" xr:uid="{2A1D2450-9BD6-49D9-A061-88ADE506E404}"/>
    <cellStyle name="Percent 17 7 4" xfId="13932" xr:uid="{11AB6660-DD98-42FC-9F09-192535FA4777}"/>
    <cellStyle name="Percent 17 7 5" xfId="13933" xr:uid="{DFE1458E-650F-4C73-8520-8A098096E513}"/>
    <cellStyle name="Percent 17 7 6" xfId="13934" xr:uid="{AC951BA7-435C-4591-BB31-84421D579CE7}"/>
    <cellStyle name="Percent 17 7 7" xfId="13935" xr:uid="{5555F569-FEBD-4333-B3B1-BF6B7F259A0B}"/>
    <cellStyle name="Percent 17 7 8" xfId="21200" xr:uid="{BD4F4BC6-C02C-435A-9E86-923F247F52C3}"/>
    <cellStyle name="Percent 17 8" xfId="5651" xr:uid="{9C0B5120-FF40-40FB-B05A-732345188CE7}"/>
    <cellStyle name="Percent 17 8 2" xfId="5652" xr:uid="{53D412D3-9040-4D44-A9D8-1387F3F5B2AB}"/>
    <cellStyle name="Percent 17 8 2 2" xfId="13936" xr:uid="{5F1E2865-F078-4D5E-B250-8D4ED493CC8D}"/>
    <cellStyle name="Percent 17 8 2 3" xfId="13937" xr:uid="{A615795E-0335-40E1-9F49-A6284D3EF68E}"/>
    <cellStyle name="Percent 17 8 2 4" xfId="13938" xr:uid="{0AAF9F20-F550-4518-A1BA-DE7A224A89B5}"/>
    <cellStyle name="Percent 17 8 2 5" xfId="13939" xr:uid="{3998B067-B2DE-484D-AC22-76F1F6405B24}"/>
    <cellStyle name="Percent 17 8 2 6" xfId="21204" xr:uid="{6412E70E-34D2-4180-888E-AAF3FADAC9AB}"/>
    <cellStyle name="Percent 17 8 3" xfId="13940" xr:uid="{14CFCDD9-7541-4585-AD21-147E4D70E73E}"/>
    <cellStyle name="Percent 17 8 4" xfId="13941" xr:uid="{6149783D-BAE8-4E1A-885E-A3F384206BB6}"/>
    <cellStyle name="Percent 17 8 5" xfId="13942" xr:uid="{F0AE2AC3-E278-4915-A0F6-E2FAE7540B0B}"/>
    <cellStyle name="Percent 17 8 6" xfId="13943" xr:uid="{BDF51E80-75FE-4A50-8F08-C730E2A32DA9}"/>
    <cellStyle name="Percent 17 8 7" xfId="21203" xr:uid="{725F416A-49EE-45AB-8A45-7358653F0CA5}"/>
    <cellStyle name="Percent 17 9" xfId="5653" xr:uid="{753CFC80-D040-4282-9CFF-14757AB67199}"/>
    <cellStyle name="Percent 17 9 10" xfId="22283" xr:uid="{8F6BD70E-DB51-44AD-A204-5337606702E0}"/>
    <cellStyle name="Percent 17 9 2" xfId="13944" xr:uid="{5CEF571C-7D1B-4F75-ADB9-679D3F4A0531}"/>
    <cellStyle name="Percent 17 9 2 2" xfId="22284" xr:uid="{43FDCDE1-E193-4F00-BCD6-D509D5D6C507}"/>
    <cellStyle name="Percent 17 9 3" xfId="13945" xr:uid="{5A3E68A2-4D3A-4E0F-8684-8FDCAF157D44}"/>
    <cellStyle name="Percent 17 9 3 2" xfId="22286" xr:uid="{A8202EAF-DA60-4330-A61D-BB9F9086C3AB}"/>
    <cellStyle name="Percent 17 9 3 3" xfId="22287" xr:uid="{3A99D46B-53C4-40C9-B0A5-4F435F4E58E6}"/>
    <cellStyle name="Percent 17 9 3 4" xfId="22285" xr:uid="{CDB7FE31-2EF8-44B4-860F-BFC7E787CD81}"/>
    <cellStyle name="Percent 17 9 4" xfId="13946" xr:uid="{5B8BFE47-71C1-45BB-8BB9-88049C620505}"/>
    <cellStyle name="Percent 17 9 4 2" xfId="22288" xr:uid="{5F56B9BA-F65D-40AE-88C2-A5268DCFD83E}"/>
    <cellStyle name="Percent 17 9 5" xfId="13947" xr:uid="{580A1C4F-025D-468A-8DFC-5E72CB7390E9}"/>
    <cellStyle name="Percent 17 9 5 2" xfId="22289" xr:uid="{FCC53430-5A74-49BE-9C7E-91BFA78A410F}"/>
    <cellStyle name="Percent 17 9 6" xfId="13948" xr:uid="{74E013A1-4C13-4442-B8DD-93CE9FE0DC06}"/>
    <cellStyle name="Percent 17 9 7" xfId="13949" xr:uid="{CB82B86E-C438-4DFC-975B-6DE2F28B7202}"/>
    <cellStyle name="Percent 17 9 8" xfId="13950" xr:uid="{1382093E-594F-4790-9B3C-143C07D6EB8B}"/>
    <cellStyle name="Percent 17 9 9" xfId="13951" xr:uid="{E9DCB741-2152-4D5A-822C-E2CBA4F2B1AC}"/>
    <cellStyle name="Percent 18" xfId="5654" xr:uid="{0581F994-E986-4C28-B26C-D919BC3451C1}"/>
    <cellStyle name="Percent 18 2" xfId="5655" xr:uid="{05791766-BF92-4183-AAAB-3D44009CD047}"/>
    <cellStyle name="Percent 18 2 2" xfId="13952" xr:uid="{3603804C-3443-4136-9B98-52FCFBF32437}"/>
    <cellStyle name="Percent 18 2 3" xfId="13953" xr:uid="{36D6AA2F-B444-4697-92E8-FE2684E67F85}"/>
    <cellStyle name="Percent 18 2 4" xfId="22291" xr:uid="{C9225D0C-0A15-4334-B814-015DC545D94F}"/>
    <cellStyle name="Percent 18 3" xfId="13954" xr:uid="{6FE32548-3800-4F42-8094-317CDCFC0527}"/>
    <cellStyle name="Percent 18 3 2" xfId="22290" xr:uid="{0565E8CC-FE75-4C70-81BD-27CB6853B881}"/>
    <cellStyle name="Percent 18 4" xfId="13955" xr:uid="{7B5F06FA-CF0C-4076-9ED7-7AC3A9C70AFB}"/>
    <cellStyle name="Percent 18 5" xfId="13956" xr:uid="{2B5FF98F-4ECE-4281-8FDA-2DB878F82853}"/>
    <cellStyle name="Percent 18 6" xfId="13957" xr:uid="{3F7A7CB0-802E-4F24-8533-C11C938D3E3B}"/>
    <cellStyle name="Percent 18 7" xfId="13958" xr:uid="{008D14B3-A20A-4222-9383-50E8014D07EF}"/>
    <cellStyle name="Percent 18 8" xfId="22156" xr:uid="{D631A9CA-D1FE-49D2-8CE7-5AEE1BDF1BD1}"/>
    <cellStyle name="Percent 19" xfId="5656" xr:uid="{3EE4237F-1CD5-4FBA-A4FA-E9555E89D67C}"/>
    <cellStyle name="Percent 19 2" xfId="5657" xr:uid="{7239E104-EEAB-4566-845B-F281F75C91D5}"/>
    <cellStyle name="Percent 19 2 2" xfId="13959" xr:uid="{8D6F9DE2-AE8F-44EA-AA13-99BD48D58701}"/>
    <cellStyle name="Percent 19 2 3" xfId="13960" xr:uid="{31366F2C-2F43-4485-A6E3-078D13ADABC9}"/>
    <cellStyle name="Percent 19 2 4" xfId="13961" xr:uid="{17832F24-A112-4405-AC4A-3EDCFFFBFC78}"/>
    <cellStyle name="Percent 19 2 5" xfId="13962" xr:uid="{12A3C368-9D9F-426C-BF2C-398E93B0066F}"/>
    <cellStyle name="Percent 19 3" xfId="13963" xr:uid="{559EA8F7-ABA9-414E-B270-FA3E3852976C}"/>
    <cellStyle name="Percent 19 4" xfId="13964" xr:uid="{0ECC81B3-B070-44C3-AD72-D50C5A53E08A}"/>
    <cellStyle name="Percent 19 5" xfId="13965" xr:uid="{4517D424-EF25-4993-AD26-F233F1E16174}"/>
    <cellStyle name="Percent 19 6" xfId="13966" xr:uid="{00DBAEC8-D367-412F-AB03-1119DA628058}"/>
    <cellStyle name="Percent 19 7" xfId="22102" xr:uid="{3EFF00CA-655E-446C-BBBD-A14DF1E1F052}"/>
    <cellStyle name="Percent 2" xfId="287" xr:uid="{00000000-0005-0000-0000-000021010000}"/>
    <cellStyle name="Percent 2 10" xfId="1728" xr:uid="{B1488CE0-4C40-4715-A6B7-89A63EAC40BC}"/>
    <cellStyle name="Percent 2 10 10" xfId="13967" xr:uid="{82CA8417-2088-49F5-B0A8-6BB55AEA85C2}"/>
    <cellStyle name="Percent 2 10 11" xfId="13968" xr:uid="{3BF48BDE-FAF2-434C-AAD9-3736C256F5E5}"/>
    <cellStyle name="Percent 2 10 12" xfId="13969" xr:uid="{14D8A81C-6A7B-4045-A57C-C47D321F5ADF}"/>
    <cellStyle name="Percent 2 10 2" xfId="1729" xr:uid="{E9596383-0CDD-4416-9D7E-B4D64CA705B2}"/>
    <cellStyle name="Percent 2 10 2 2" xfId="5659" xr:uid="{F0A4F506-4E08-4FF1-931A-CED79CCB1915}"/>
    <cellStyle name="Percent 2 10 2 3" xfId="13970" xr:uid="{9134D24F-DFED-4CAA-92FF-3B0A7D597BD2}"/>
    <cellStyle name="Percent 2 10 2 4" xfId="13971" xr:uid="{E379F98B-965F-4B80-9DC7-9DD4BDD5A44E}"/>
    <cellStyle name="Percent 2 10 2 5" xfId="13972" xr:uid="{E0BB8FCB-49EC-43AC-A1FE-39131D21843D}"/>
    <cellStyle name="Percent 2 10 3" xfId="1730" xr:uid="{BFA72D79-AF21-4B44-A1FC-0C21CC7D96D3}"/>
    <cellStyle name="Percent 2 10 3 2" xfId="5660" xr:uid="{B393AED6-A739-40C8-8B46-19ED94CA1ABD}"/>
    <cellStyle name="Percent 2 10 3 3" xfId="13973" xr:uid="{54A10090-D820-4528-841B-FE9422EAB288}"/>
    <cellStyle name="Percent 2 10 3 4" xfId="13974" xr:uid="{5812A2FD-5ECD-4021-9E3C-681E1377E1CC}"/>
    <cellStyle name="Percent 2 10 3 5" xfId="13975" xr:uid="{C851FF8D-87BA-4466-B976-32702701D35B}"/>
    <cellStyle name="Percent 2 10 4" xfId="1731" xr:uid="{D034840C-C348-48E0-8136-A792A5A921FD}"/>
    <cellStyle name="Percent 2 10 4 2" xfId="5661" xr:uid="{8B01FD4B-B755-4538-A30A-AACA5C235459}"/>
    <cellStyle name="Percent 2 10 4 3" xfId="13976" xr:uid="{F864AEA4-4E4E-4C8D-B596-85ACEC37E511}"/>
    <cellStyle name="Percent 2 10 4 4" xfId="13977" xr:uid="{1884E228-969F-4147-A297-E0494ED8B4DE}"/>
    <cellStyle name="Percent 2 10 4 5" xfId="13978" xr:uid="{3A13C3D3-B4C1-408C-A6C3-4D2E6BF2AAAD}"/>
    <cellStyle name="Percent 2 10 5" xfId="1732" xr:uid="{0AC3D9C9-45CC-417A-A416-89BF169101A9}"/>
    <cellStyle name="Percent 2 10 5 2" xfId="5662" xr:uid="{F983BD9E-417C-42C3-867E-55808C3FF092}"/>
    <cellStyle name="Percent 2 10 5 3" xfId="13979" xr:uid="{D3B5C28E-7621-4DF2-A474-A71376B66390}"/>
    <cellStyle name="Percent 2 10 5 4" xfId="13980" xr:uid="{D90A3245-B4C4-496C-B00D-41FCA1FB4090}"/>
    <cellStyle name="Percent 2 10 5 5" xfId="13981" xr:uid="{24E0AE30-B345-48C8-8245-B98E8C689976}"/>
    <cellStyle name="Percent 2 10 6" xfId="1733" xr:uid="{6698A378-B5C7-483D-81C2-345785A1F979}"/>
    <cellStyle name="Percent 2 10 6 2" xfId="5663" xr:uid="{CEC8A76B-D113-47F9-8BFE-7B60025602EC}"/>
    <cellStyle name="Percent 2 10 6 3" xfId="13982" xr:uid="{B1A4AD0C-89DC-4C7E-9212-877A764A5C4D}"/>
    <cellStyle name="Percent 2 10 6 4" xfId="13983" xr:uid="{56CAAB72-248C-4471-93FE-D377584EE7B7}"/>
    <cellStyle name="Percent 2 10 6 5" xfId="13984" xr:uid="{AB3E4E82-5179-48DD-B9B7-4B05BD96188C}"/>
    <cellStyle name="Percent 2 10 7" xfId="1734" xr:uid="{8AFF439D-8F9D-4A6B-901B-4EC8C11B9F21}"/>
    <cellStyle name="Percent 2 10 7 2" xfId="5664" xr:uid="{BF47569F-583A-4BB5-AF90-AFD21127B07A}"/>
    <cellStyle name="Percent 2 10 7 3" xfId="13985" xr:uid="{05E260E0-8574-418C-8FB1-E4CB080BE91B}"/>
    <cellStyle name="Percent 2 10 7 4" xfId="13986" xr:uid="{94B69D59-7F32-43C3-91BF-8642AE09571A}"/>
    <cellStyle name="Percent 2 10 7 5" xfId="13987" xr:uid="{863C7264-96B0-45B4-B55D-D68F95D223C0}"/>
    <cellStyle name="Percent 2 10 8" xfId="1735" xr:uid="{8A686EA0-3193-4231-8C99-B61DD39B56B6}"/>
    <cellStyle name="Percent 2 10 8 2" xfId="5665" xr:uid="{056CEA74-1979-45A5-88BA-803A738775F2}"/>
    <cellStyle name="Percent 2 10 8 3" xfId="13988" xr:uid="{056169E3-2964-4EE5-8CC2-7B60EB9086C7}"/>
    <cellStyle name="Percent 2 10 8 4" xfId="13989" xr:uid="{43A5547D-A57F-415B-8565-F3859D4E641C}"/>
    <cellStyle name="Percent 2 10 8 5" xfId="13990" xr:uid="{ACB9B7B5-3698-45C3-8AD7-8E99AB6048D0}"/>
    <cellStyle name="Percent 2 10 9" xfId="5658" xr:uid="{7E3F498F-AEC8-4F1D-8736-FF320EFCD884}"/>
    <cellStyle name="Percent 2 11" xfId="1736" xr:uid="{B89F94C4-3820-40FA-A48A-22975E3AED57}"/>
    <cellStyle name="Percent 2 11 10" xfId="13991" xr:uid="{5C3960E0-CB53-43E2-BFC3-52BEB9D28470}"/>
    <cellStyle name="Percent 2 11 11" xfId="13992" xr:uid="{28075683-CD61-4ABB-B032-7C27E11762D3}"/>
    <cellStyle name="Percent 2 11 12" xfId="13993" xr:uid="{B8E6C596-04D9-4974-9EF4-77CECA2721E4}"/>
    <cellStyle name="Percent 2 11 2" xfId="1737" xr:uid="{ED104DB3-B6B9-4735-ACC8-5563A8D9CBEE}"/>
    <cellStyle name="Percent 2 11 2 2" xfId="5667" xr:uid="{93A8433F-6050-4B84-919E-25252C9D37D1}"/>
    <cellStyle name="Percent 2 11 2 3" xfId="13994" xr:uid="{AFC11EF2-4896-4EE9-90B8-2984A852D07D}"/>
    <cellStyle name="Percent 2 11 2 4" xfId="13995" xr:uid="{74D6EDDD-52FE-45A4-8EA1-6B1134501419}"/>
    <cellStyle name="Percent 2 11 2 5" xfId="13996" xr:uid="{4BA959F6-2688-4E79-A2FA-FE67896D3DAF}"/>
    <cellStyle name="Percent 2 11 3" xfId="1738" xr:uid="{903DC461-D34C-41AB-AA23-E021BE2BF921}"/>
    <cellStyle name="Percent 2 11 3 2" xfId="5668" xr:uid="{72348D84-64F2-4E86-ACD4-341603FF17ED}"/>
    <cellStyle name="Percent 2 11 3 3" xfId="13997" xr:uid="{670A9ED5-D646-40E2-8E8D-1C343CD51142}"/>
    <cellStyle name="Percent 2 11 3 4" xfId="13998" xr:uid="{BB5C832D-DFF2-49C0-B314-80B8A110879E}"/>
    <cellStyle name="Percent 2 11 3 5" xfId="13999" xr:uid="{658728EA-7036-4936-9954-BB29BB328163}"/>
    <cellStyle name="Percent 2 11 4" xfId="1739" xr:uid="{3F4690F9-07F8-4D75-A47D-1CCC6054F58D}"/>
    <cellStyle name="Percent 2 11 4 2" xfId="5669" xr:uid="{82F8A742-AD71-4511-A5B8-3094AFA805E2}"/>
    <cellStyle name="Percent 2 11 4 3" xfId="14000" xr:uid="{AA4CB7F0-DB3D-4EB1-BD96-63C24E524E79}"/>
    <cellStyle name="Percent 2 11 4 4" xfId="14001" xr:uid="{00842F81-1766-46FE-AB28-F54B218CFC5A}"/>
    <cellStyle name="Percent 2 11 4 5" xfId="14002" xr:uid="{17B33909-5B11-45AC-89E1-4C2DF1490FB4}"/>
    <cellStyle name="Percent 2 11 5" xfId="1740" xr:uid="{F413176E-8C40-41B1-A263-6696D7CA9A86}"/>
    <cellStyle name="Percent 2 11 5 2" xfId="5670" xr:uid="{D3C1E16B-FC57-4DFB-A6DB-0B6E9F161BD2}"/>
    <cellStyle name="Percent 2 11 5 3" xfId="14003" xr:uid="{0BE03E40-9BC1-4AE4-B745-14157EA3BD7F}"/>
    <cellStyle name="Percent 2 11 5 4" xfId="14004" xr:uid="{16D2836B-CBCE-4A16-A1FE-6EA72B7E4EEA}"/>
    <cellStyle name="Percent 2 11 5 5" xfId="14005" xr:uid="{3F7961DD-EE00-453F-A1F4-869D206ED1C8}"/>
    <cellStyle name="Percent 2 11 6" xfId="1741" xr:uid="{2FCD3C7E-AB8C-4020-88FC-CAAA118FA5AF}"/>
    <cellStyle name="Percent 2 11 6 2" xfId="5671" xr:uid="{0D0CFE4A-E2A4-4B74-B5AE-CCEB5A35711D}"/>
    <cellStyle name="Percent 2 11 6 3" xfId="14006" xr:uid="{5CC58460-83A3-4FA6-BF31-6F10CD1999BD}"/>
    <cellStyle name="Percent 2 11 6 4" xfId="14007" xr:uid="{7F97F1F6-86DB-490E-A119-FF4A047DEC24}"/>
    <cellStyle name="Percent 2 11 6 5" xfId="14008" xr:uid="{39D5DBF4-DDA4-47D7-B9BF-4A654B049479}"/>
    <cellStyle name="Percent 2 11 7" xfId="1742" xr:uid="{F0F7D8CD-7402-4533-88D5-DC0F0C7F690A}"/>
    <cellStyle name="Percent 2 11 7 2" xfId="5672" xr:uid="{3FB99996-F77B-4F9A-88CA-E29574D14C29}"/>
    <cellStyle name="Percent 2 11 7 3" xfId="14009" xr:uid="{0D2047C6-4E72-4FA4-86A8-207ED4C46271}"/>
    <cellStyle name="Percent 2 11 7 4" xfId="14010" xr:uid="{40603BEB-2FAD-4610-9D9C-161F8AC4C4BF}"/>
    <cellStyle name="Percent 2 11 7 5" xfId="14011" xr:uid="{45C53CBB-4056-477F-BAE4-9A40E23CC2DD}"/>
    <cellStyle name="Percent 2 11 8" xfId="1743" xr:uid="{DB2C6947-4C5B-4B9C-8BC3-97E09D6B8833}"/>
    <cellStyle name="Percent 2 11 8 2" xfId="5673" xr:uid="{E964A99B-FC02-40BF-ACE0-B3F86DD611EE}"/>
    <cellStyle name="Percent 2 11 8 3" xfId="14012" xr:uid="{3D803475-39CC-4213-9C4C-0EB31B542E12}"/>
    <cellStyle name="Percent 2 11 8 4" xfId="14013" xr:uid="{37E172E3-24C2-4D5E-A004-AAB5B0AD01C0}"/>
    <cellStyle name="Percent 2 11 8 5" xfId="14014" xr:uid="{99D62CA4-B5C9-490E-9E72-9E482EA1D8C7}"/>
    <cellStyle name="Percent 2 11 9" xfId="5666" xr:uid="{CA62C1AD-8276-4839-A561-02BE18C2FC53}"/>
    <cellStyle name="Percent 2 12" xfId="1744" xr:uid="{27E6C5E7-EE7E-4AE8-8FB8-08E6A6F7B5F5}"/>
    <cellStyle name="Percent 2 12 2" xfId="5674" xr:uid="{C7935E56-87F9-46B4-BD5B-2503B99F384E}"/>
    <cellStyle name="Percent 2 12 3" xfId="14015" xr:uid="{EFA75B98-45D3-4D1D-86BF-727E1312EDA8}"/>
    <cellStyle name="Percent 2 12 4" xfId="14016" xr:uid="{47BA9C62-09DE-4374-99C2-2ACE2C8EFB67}"/>
    <cellStyle name="Percent 2 12 5" xfId="14017" xr:uid="{90BA4365-E529-4A94-9D59-99C8797E04B8}"/>
    <cellStyle name="Percent 2 13" xfId="1745" xr:uid="{5A04E216-DB91-4DBB-93CE-137149D22052}"/>
    <cellStyle name="Percent 2 13 2" xfId="5675" xr:uid="{D8E84739-16FF-4C70-9409-88A1F4B4E8BF}"/>
    <cellStyle name="Percent 2 13 3" xfId="14018" xr:uid="{7A7D701F-A12E-494A-B344-F9B8EBE46123}"/>
    <cellStyle name="Percent 2 13 4" xfId="14019" xr:uid="{042B92B2-498F-4A29-A2E7-1F605CB743E1}"/>
    <cellStyle name="Percent 2 13 5" xfId="14020" xr:uid="{0063D841-1E43-4237-B8BD-B5CB05DBAC24}"/>
    <cellStyle name="Percent 2 14" xfId="1746" xr:uid="{EDE0FA3D-CB27-4077-B042-A749BF718022}"/>
    <cellStyle name="Percent 2 14 2" xfId="5676" xr:uid="{59CC2EF4-95B0-462F-A71F-2F9E34D2A983}"/>
    <cellStyle name="Percent 2 14 3" xfId="14021" xr:uid="{AB09B1B2-D347-4D91-9403-50E73B8A19D7}"/>
    <cellStyle name="Percent 2 14 4" xfId="14022" xr:uid="{3F06F8C0-F131-44F6-9AA9-2E8EFDFDDE1D}"/>
    <cellStyle name="Percent 2 14 5" xfId="14023" xr:uid="{EC4CB42A-3D83-4E16-8737-64CACC0B0A55}"/>
    <cellStyle name="Percent 2 15" xfId="1747" xr:uid="{E98D51EB-8CB1-4392-8703-F79FF89FD02C}"/>
    <cellStyle name="Percent 2 15 2" xfId="5677" xr:uid="{9B30D804-10D7-4EA2-8F99-17A2F1B15569}"/>
    <cellStyle name="Percent 2 15 3" xfId="14024" xr:uid="{FFEF4F36-F5B8-4EBE-8B7F-5ABB2FD6425E}"/>
    <cellStyle name="Percent 2 15 4" xfId="14025" xr:uid="{F2176FDD-B085-4DDA-B559-03C0342A2FCE}"/>
    <cellStyle name="Percent 2 15 5" xfId="14026" xr:uid="{EF052545-3270-4CAB-BDFA-379F8A1949BF}"/>
    <cellStyle name="Percent 2 16" xfId="1748" xr:uid="{4E167344-FC52-4555-B95E-10AF7356867A}"/>
    <cellStyle name="Percent 2 16 2" xfId="5678" xr:uid="{185AFDF7-E5CB-409F-9F96-863B285DF7F9}"/>
    <cellStyle name="Percent 2 16 3" xfId="14027" xr:uid="{4A0FB5D3-EAD2-4F03-A53D-AB84D4EE0D4B}"/>
    <cellStyle name="Percent 2 16 4" xfId="14028" xr:uid="{6AA82C3D-9A71-4169-86A4-BEA2E6485014}"/>
    <cellStyle name="Percent 2 16 5" xfId="14029" xr:uid="{DB74DB8B-DD16-4579-A140-7B18F7D6233D}"/>
    <cellStyle name="Percent 2 17" xfId="1749" xr:uid="{1C424B3D-28D8-46F2-88FD-77343269CE68}"/>
    <cellStyle name="Percent 2 17 2" xfId="5679" xr:uid="{D7CB9013-0140-4D0B-962E-E9F341D050A6}"/>
    <cellStyle name="Percent 2 17 3" xfId="14030" xr:uid="{6AFAA547-CFE9-4D2C-B545-789B5221993E}"/>
    <cellStyle name="Percent 2 17 4" xfId="14031" xr:uid="{16DC4EE0-92E0-4D01-BEFD-6BE14FAD961C}"/>
    <cellStyle name="Percent 2 17 5" xfId="14032" xr:uid="{555BA3DB-F1B0-4B5B-9B7A-146A96D8271E}"/>
    <cellStyle name="Percent 2 18" xfId="1750" xr:uid="{62474AD3-EB66-408F-86C0-67BE74CECCEC}"/>
    <cellStyle name="Percent 2 18 2" xfId="5680" xr:uid="{042D8E28-273F-446E-A73F-B33780186423}"/>
    <cellStyle name="Percent 2 18 3" xfId="14033" xr:uid="{E269E590-6DE4-4DDE-B2F3-2318EB8DD6A6}"/>
    <cellStyle name="Percent 2 18 4" xfId="14034" xr:uid="{04EF2A44-FF1F-4BB9-AE53-6FD82D84897F}"/>
    <cellStyle name="Percent 2 18 5" xfId="14035" xr:uid="{1196749F-3CB2-4CFE-B2FA-BA9A982C2FAA}"/>
    <cellStyle name="Percent 2 19" xfId="5681" xr:uid="{D9664CBB-537B-4F86-87AF-0446FDA9283C}"/>
    <cellStyle name="Percent 2 19 2" xfId="14036" xr:uid="{C28596A6-4F14-416D-8D3D-1351E50C3F36}"/>
    <cellStyle name="Percent 2 19 2 2" xfId="14037" xr:uid="{CAE6ACE3-BB5F-4544-B482-CF7B96682AB7}"/>
    <cellStyle name="Percent 2 19 3" xfId="14038" xr:uid="{B593E984-52FD-4305-AD7C-85B3DF712AE4}"/>
    <cellStyle name="Percent 2 19 4" xfId="14039" xr:uid="{47D3CC01-9D3F-4D1D-B893-6FCF7D2F08F7}"/>
    <cellStyle name="Percent 2 19 5" xfId="14040" xr:uid="{84576684-F1C9-42DF-9BD9-0536A62E9B0C}"/>
    <cellStyle name="Percent 2 19 6" xfId="14041" xr:uid="{FEEE5851-D495-483B-BB94-176F3B95DD99}"/>
    <cellStyle name="Percent 2 19 7" xfId="21205" xr:uid="{C9191719-8213-42FF-9626-50235FD94EF2}"/>
    <cellStyle name="Percent 2 2" xfId="288" xr:uid="{00000000-0005-0000-0000-000022010000}"/>
    <cellStyle name="Percent 2 2 10" xfId="6893" xr:uid="{3D0C4D49-92D8-476B-AFCE-7A92236A8B2C}"/>
    <cellStyle name="Percent 2 2 10 2" xfId="14042" xr:uid="{4F4D8B3A-1664-4D09-8E46-7963AF54026D}"/>
    <cellStyle name="Percent 2 2 11" xfId="5682" xr:uid="{E1D6435A-AD1D-437F-BC75-CD10E9DD67FC}"/>
    <cellStyle name="Percent 2 2 12" xfId="14043" xr:uid="{490C55E7-D7AA-42D5-8145-601553E5A95C}"/>
    <cellStyle name="Percent 2 2 13" xfId="14044" xr:uid="{61600800-60CD-4A21-945B-9DF94A99F9A4}"/>
    <cellStyle name="Percent 2 2 2" xfId="289" xr:uid="{00000000-0005-0000-0000-000023010000}"/>
    <cellStyle name="Percent 2 2 2 2" xfId="6895" xr:uid="{464A3C6B-816C-413E-A05C-A85DD938B8C4}"/>
    <cellStyle name="Percent 2 2 2 2 2" xfId="14045" xr:uid="{B5FCF476-C1C9-4E12-BE00-1A3BDD1D987E}"/>
    <cellStyle name="Percent 2 2 2 3" xfId="6896" xr:uid="{A4F1C442-CADF-44E1-B29C-87CA4C5CDBFB}"/>
    <cellStyle name="Percent 2 2 2 3 2" xfId="14046" xr:uid="{DBCAFFC7-1F8E-4092-86E6-B249953128DF}"/>
    <cellStyle name="Percent 2 2 2 4" xfId="6894" xr:uid="{91EE0361-49F1-4E55-8326-C7C3A0528505}"/>
    <cellStyle name="Percent 2 2 2 4 2" xfId="14047" xr:uid="{4C96921B-E851-49F9-83EC-F0133A412EB4}"/>
    <cellStyle name="Percent 2 2 2 5" xfId="5683" xr:uid="{614448D6-E0A0-4DF5-87AE-0E8ED08DF508}"/>
    <cellStyle name="Percent 2 2 3" xfId="290" xr:uid="{00000000-0005-0000-0000-000024010000}"/>
    <cellStyle name="Percent 2 2 3 2" xfId="291" xr:uid="{00000000-0005-0000-0000-000025010000}"/>
    <cellStyle name="Percent 2 2 3 2 2" xfId="14048" xr:uid="{56683FB0-0218-48CB-898B-822CDDCC7313}"/>
    <cellStyle name="Percent 2 2 3 2 3" xfId="14049" xr:uid="{53586849-8FE6-43EA-9535-ACC89C156F85}"/>
    <cellStyle name="Percent 2 2 3 2 4" xfId="14050" xr:uid="{3D332858-B914-45FD-A6D5-C0B4913220E1}"/>
    <cellStyle name="Percent 2 2 3 2 5" xfId="14051" xr:uid="{6675DFD7-99E7-434B-9868-058F09279D32}"/>
    <cellStyle name="Percent 2 2 3 2 6" xfId="21018" xr:uid="{5EFBF8BE-0D8B-43F0-BD37-1C6B5C51BBAA}"/>
    <cellStyle name="Percent 2 2 3 2 7" xfId="5685" xr:uid="{2B220C7B-1CD8-4055-83CB-F49686949151}"/>
    <cellStyle name="Percent 2 2 3 3" xfId="5686" xr:uid="{A57BA550-867D-410B-8E8C-DE00E0A584A3}"/>
    <cellStyle name="Percent 2 2 3 3 2" xfId="14052" xr:uid="{225472C5-F96A-41D1-B069-D5517779AE2C}"/>
    <cellStyle name="Percent 2 2 3 3 3" xfId="14053" xr:uid="{AEDFE4DC-13CA-4E70-8188-950ACFDBE2AF}"/>
    <cellStyle name="Percent 2 2 3 3 4" xfId="14054" xr:uid="{1252D2B9-83CA-427D-A57F-725EE4BEDA05}"/>
    <cellStyle name="Percent 2 2 3 3 5" xfId="14055" xr:uid="{71B6C9CC-2A5B-4657-9C4E-F0EA542262EC}"/>
    <cellStyle name="Percent 2 2 3 3 6" xfId="21019" xr:uid="{657EDAE8-1921-4D17-BFA7-7B900FCAA200}"/>
    <cellStyle name="Percent 2 2 3 4" xfId="5687" xr:uid="{19513974-7BB2-4649-8AB9-5C14BFFE3370}"/>
    <cellStyle name="Percent 2 2 3 4 2" xfId="5688" xr:uid="{C756335C-EA71-454D-A845-134F85A8D686}"/>
    <cellStyle name="Percent 2 2 3 4 2 2" xfId="14056" xr:uid="{E49CA9A2-B28B-4078-BA08-B3E537FDD8BC}"/>
    <cellStyle name="Percent 2 2 3 4 2 3" xfId="14057" xr:uid="{DFC63C37-B265-4553-83A2-F700656FEA8E}"/>
    <cellStyle name="Percent 2 2 3 4 2 4" xfId="14058" xr:uid="{835F49BE-1BC9-423E-9D74-1BEE5C04963F}"/>
    <cellStyle name="Percent 2 2 3 4 2 5" xfId="14059" xr:uid="{A4910853-D48B-4430-9CF7-EC334052972F}"/>
    <cellStyle name="Percent 2 2 3 4 3" xfId="14060" xr:uid="{FBA020EA-2A46-4558-8EE0-21E87DC5B47D}"/>
    <cellStyle name="Percent 2 2 3 4 4" xfId="14061" xr:uid="{164E3089-F4F4-406C-8C03-4E2BF317FDBF}"/>
    <cellStyle name="Percent 2 2 3 4 5" xfId="14062" xr:uid="{8D1A4D36-78EA-43FE-8B7A-BD38B12803F9}"/>
    <cellStyle name="Percent 2 2 3 4 6" xfId="14063" xr:uid="{4DD85A52-9DB9-4CF8-8031-B3853B151830}"/>
    <cellStyle name="Percent 2 2 3 4 7" xfId="21066" xr:uid="{87722889-A365-466B-9634-6FD54BF0D9CE}"/>
    <cellStyle name="Percent 2 2 3 5" xfId="6897" xr:uid="{A1EB0FF6-E2BA-4D2C-B92A-0A877BEBCDDD}"/>
    <cellStyle name="Percent 2 2 3 5 2" xfId="14064" xr:uid="{31561BEA-5828-44C3-98CF-A85703A3796E}"/>
    <cellStyle name="Percent 2 2 3 6" xfId="5684" xr:uid="{450346DC-6D64-47AF-A709-80095B265093}"/>
    <cellStyle name="Percent 2 2 3 7" xfId="14065" xr:uid="{BFD7044F-62AA-44FB-8E3A-C6FF8B3B91E0}"/>
    <cellStyle name="Percent 2 2 3 8" xfId="14066" xr:uid="{A71096DB-881F-4133-8834-541856F9BF29}"/>
    <cellStyle name="Percent 2 2 4" xfId="1751" xr:uid="{619D0682-D62F-4962-AD08-73C01491572E}"/>
    <cellStyle name="Percent 2 2 4 2" xfId="5690" xr:uid="{D68A7F17-F7A7-4C69-A275-77AFF1481655}"/>
    <cellStyle name="Percent 2 2 4 2 2" xfId="14067" xr:uid="{62B131FE-1B9B-4EEC-B7A8-C32090B9EA5A}"/>
    <cellStyle name="Percent 2 2 4 2 3" xfId="14068" xr:uid="{A14E1ACE-471C-4B77-AEA8-D1861D992211}"/>
    <cellStyle name="Percent 2 2 4 2 4" xfId="14069" xr:uid="{E9E6407B-6165-43D0-8D28-2B8381BB6C51}"/>
    <cellStyle name="Percent 2 2 4 2 5" xfId="14070" xr:uid="{A6805349-4AF5-4C6B-B735-6C868FB42D66}"/>
    <cellStyle name="Percent 2 2 4 2 6" xfId="21207" xr:uid="{2334A928-00EC-48C2-A437-FC107F949B76}"/>
    <cellStyle name="Percent 2 2 4 3" xfId="5691" xr:uid="{2C7545BE-E9ED-484A-8700-BE579165201E}"/>
    <cellStyle name="Percent 2 2 4 3 2" xfId="14071" xr:uid="{B3A698E8-279A-4A0E-A3E1-50A94F2937B3}"/>
    <cellStyle name="Percent 2 2 4 3 3" xfId="14072" xr:uid="{2BEA3FFB-3877-4C29-8D39-4F22259F4AE1}"/>
    <cellStyle name="Percent 2 2 4 3 4" xfId="14073" xr:uid="{71811351-A3F6-4AF3-A746-503B189B912A}"/>
    <cellStyle name="Percent 2 2 4 3 5" xfId="14074" xr:uid="{EA3BBF59-D38A-4AFC-966B-A8FF25BE827B}"/>
    <cellStyle name="Percent 2 2 4 4" xfId="5689" xr:uid="{7C9A6C35-2791-406C-9330-6A04353AB422}"/>
    <cellStyle name="Percent 2 2 4 5" xfId="14075" xr:uid="{E5A20327-8842-42E8-AA88-146FDBAC600A}"/>
    <cellStyle name="Percent 2 2 4 6" xfId="14076" xr:uid="{361A7183-26A2-4CB3-8032-A8FF332D082E}"/>
    <cellStyle name="Percent 2 2 4 7" xfId="14077" xr:uid="{4EA151C0-540F-4F57-B0E3-3F3EC9187A88}"/>
    <cellStyle name="Percent 2 2 4 8" xfId="14078" xr:uid="{A77D9760-2C44-4005-BFDC-5E04575F238D}"/>
    <cellStyle name="Percent 2 2 4 9" xfId="21020" xr:uid="{A6FD9D71-5466-43D0-8FF9-05480C29107E}"/>
    <cellStyle name="Percent 2 2 5" xfId="1752" xr:uid="{FC5496A6-22EE-4830-89E2-C33A24AE8FCB}"/>
    <cellStyle name="Percent 2 2 5 2" xfId="5692" xr:uid="{ECCAD274-6BB7-4D7D-938A-61021683AC68}"/>
    <cellStyle name="Percent 2 2 5 3" xfId="14079" xr:uid="{958FBE0A-15AF-4C48-9D77-1CDFF5C75EA5}"/>
    <cellStyle name="Percent 2 2 5 4" xfId="14080" xr:uid="{31885375-E957-4AB0-A12D-4672F53D5A6D}"/>
    <cellStyle name="Percent 2 2 5 5" xfId="14081" xr:uid="{474A5767-91B7-4828-B0B0-86F17F11E813}"/>
    <cellStyle name="Percent 2 2 6" xfId="1753" xr:uid="{F65270B4-7D14-4935-A282-2055E268FF2E}"/>
    <cellStyle name="Percent 2 2 6 2" xfId="5694" xr:uid="{A369128B-FE49-464F-A421-FAE769D8EDDE}"/>
    <cellStyle name="Percent 2 2 6 2 2" xfId="14082" xr:uid="{7ECC159A-D311-4411-AB84-DCFF857774C2}"/>
    <cellStyle name="Percent 2 2 6 2 3" xfId="14083" xr:uid="{57A6B3A8-34C6-489F-99F2-241C5619987C}"/>
    <cellStyle name="Percent 2 2 6 2 4" xfId="14084" xr:uid="{8AFF2845-E960-4B30-981E-22AE377BD4FA}"/>
    <cellStyle name="Percent 2 2 6 2 5" xfId="14085" xr:uid="{EAAA78B1-328F-4834-B552-3C4546771849}"/>
    <cellStyle name="Percent 2 2 6 2 6" xfId="22157" xr:uid="{81683119-FBC4-41AB-B42C-1CD53CBCB952}"/>
    <cellStyle name="Percent 2 2 6 3" xfId="5695" xr:uid="{3D60BC2F-B4C3-421C-904E-C377A5963EF5}"/>
    <cellStyle name="Percent 2 2 6 3 2" xfId="14086" xr:uid="{F30A24D6-DF22-4D4C-A81D-7AD63054EB59}"/>
    <cellStyle name="Percent 2 2 6 3 3" xfId="14087" xr:uid="{12B2708A-988F-4E8F-854A-763DE8D4686F}"/>
    <cellStyle name="Percent 2 2 6 3 4" xfId="14088" xr:uid="{47BC9359-26D7-47ED-9F46-786A0D948926}"/>
    <cellStyle name="Percent 2 2 6 3 5" xfId="14089" xr:uid="{CD3C9EAA-C4DC-4C56-9795-888EF9C17686}"/>
    <cellStyle name="Percent 2 2 6 4" xfId="5693" xr:uid="{F83DD6B1-ADC4-49D1-9231-45F541619375}"/>
    <cellStyle name="Percent 2 2 6 5" xfId="14090" xr:uid="{3650F7AC-F528-4FC6-A126-432A8DE34597}"/>
    <cellStyle name="Percent 2 2 6 6" xfId="14091" xr:uid="{4CDA5CE4-7A99-4E46-A078-09E99CAFDF96}"/>
    <cellStyle name="Percent 2 2 6 7" xfId="14092" xr:uid="{5DA65BA6-1BF4-4A09-AEB2-DFD5F306D649}"/>
    <cellStyle name="Percent 2 2 6 8" xfId="14093" xr:uid="{709D035A-2FC1-48E1-BB75-CC71B0663DBD}"/>
    <cellStyle name="Percent 2 2 6 9" xfId="21208" xr:uid="{688B33FE-41FF-4DD6-961B-46CD2CEE0CCC}"/>
    <cellStyle name="Percent 2 2 7" xfId="1754" xr:uid="{BB580B1C-4E18-4F95-9BDD-9D13A2683BEB}"/>
    <cellStyle name="Percent 2 2 7 2" xfId="5697" xr:uid="{91D438F6-1B8D-4F44-8AF7-884E7FDBA923}"/>
    <cellStyle name="Percent 2 2 7 2 2" xfId="14094" xr:uid="{E5C59C25-BB64-484B-8CAE-1A3D27A11D37}"/>
    <cellStyle name="Percent 2 2 7 2 3" xfId="14095" xr:uid="{F1253B4E-4EBA-4963-A1C3-C2F67B42749B}"/>
    <cellStyle name="Percent 2 2 7 2 4" xfId="14096" xr:uid="{067DAD3F-94F3-441E-8426-D183EEE21F2F}"/>
    <cellStyle name="Percent 2 2 7 2 5" xfId="14097" xr:uid="{4994B847-FAF2-441F-8FCC-D8ECE317A428}"/>
    <cellStyle name="Percent 2 2 7 2 6" xfId="22158" xr:uid="{9B9B3DA8-86F1-45CE-B370-B775945B0307}"/>
    <cellStyle name="Percent 2 2 7 3" xfId="5698" xr:uid="{F9A479B8-028D-4374-AF90-E532BE03A9DE}"/>
    <cellStyle name="Percent 2 2 7 3 2" xfId="14098" xr:uid="{90232E0F-D980-4DA9-A393-C70C3276B541}"/>
    <cellStyle name="Percent 2 2 7 3 3" xfId="14099" xr:uid="{05B499AA-9D45-4C2B-8D57-19716CF59E6E}"/>
    <cellStyle name="Percent 2 2 7 3 4" xfId="14100" xr:uid="{5636910A-9D13-4020-B7C5-0935A5A565A7}"/>
    <cellStyle name="Percent 2 2 7 3 5" xfId="14101" xr:uid="{D485CDE2-90A4-423A-BFB4-CB6244A9D38B}"/>
    <cellStyle name="Percent 2 2 7 4" xfId="5696" xr:uid="{5C7ED49F-905F-439E-9A6F-4A4CC9B15467}"/>
    <cellStyle name="Percent 2 2 7 5" xfId="14102" xr:uid="{45FFE1B7-2D26-4A39-B5ED-D59D335EF878}"/>
    <cellStyle name="Percent 2 2 7 6" xfId="14103" xr:uid="{9D773BC2-8451-476B-822C-DFE14CADBA9B}"/>
    <cellStyle name="Percent 2 2 7 7" xfId="14104" xr:uid="{F57E15C1-585F-49F5-A760-7A98B3014869}"/>
    <cellStyle name="Percent 2 2 7 8" xfId="14105" xr:uid="{C5AAFDB9-463E-4700-A8F9-0F418F07A11D}"/>
    <cellStyle name="Percent 2 2 7 9" xfId="21206" xr:uid="{D200BBC7-879B-45DD-BF8B-50B36A1F0CE4}"/>
    <cellStyle name="Percent 2 2 8" xfId="1755" xr:uid="{0669715E-9FBF-41C9-8D9D-DCBF3FF385B8}"/>
    <cellStyle name="Percent 2 2 8 2" xfId="5699" xr:uid="{52DAA1E2-B785-405A-9CC6-BD60D1E7C08A}"/>
    <cellStyle name="Percent 2 2 8 3" xfId="14106" xr:uid="{90D1D6AF-C686-4FE9-9CAD-9DC598AB36B5}"/>
    <cellStyle name="Percent 2 2 8 4" xfId="14107" xr:uid="{3E527E46-754B-48B8-87D0-67DD1E798CF8}"/>
    <cellStyle name="Percent 2 2 8 5" xfId="14108" xr:uid="{F6BF4733-E7AB-4B01-87FD-0F86BCCCC17E}"/>
    <cellStyle name="Percent 2 2 9" xfId="5700" xr:uid="{9CF7B626-FDF5-41C9-AD85-7CE8A9AB69C8}"/>
    <cellStyle name="Percent 2 2 9 2" xfId="14109" xr:uid="{43A8A2A0-E507-4D81-B828-B97D9B1E9F93}"/>
    <cellStyle name="Percent 2 2 9 3" xfId="14110" xr:uid="{CE9AEBCA-23C0-4824-9D0E-BDD44F54C29F}"/>
    <cellStyle name="Percent 2 2 9 4" xfId="14111" xr:uid="{A86F204A-7990-4EDC-B872-FF028C824AC6}"/>
    <cellStyle name="Percent 2 2 9 5" xfId="14112" xr:uid="{61B3FD2D-66B8-4A14-8415-6FEC3BB1114B}"/>
    <cellStyle name="Percent 2 2 9 6" xfId="22159" xr:uid="{5C340436-1D33-4749-AEBB-CEA0F8A12F3C}"/>
    <cellStyle name="Percent 2 20" xfId="5701" xr:uid="{05C4BDE1-B350-4D63-9854-0E5B510B25AF}"/>
    <cellStyle name="Percent 2 20 2" xfId="14113" xr:uid="{7AAE36AF-FEA2-45D2-851C-A7037A05F941}"/>
    <cellStyle name="Percent 2 20 2 2" xfId="14114" xr:uid="{E22E6CDF-7E3A-44C0-A90B-EC7F2F34A0A8}"/>
    <cellStyle name="Percent 2 20 2 2 2" xfId="22293" xr:uid="{4096D2A1-E2A3-4DD5-955E-9413ACE74EE1}"/>
    <cellStyle name="Percent 2 20 2 3" xfId="14115" xr:uid="{4856ED41-7D96-43DC-82A4-B6A2E547D780}"/>
    <cellStyle name="Percent 2 20 2 3 2" xfId="22295" xr:uid="{80FAC729-AC55-41CD-B690-48ACE5BB8992}"/>
    <cellStyle name="Percent 2 20 2 3 3" xfId="22296" xr:uid="{8B40F244-23A8-42B6-8078-897500676741}"/>
    <cellStyle name="Percent 2 20 2 3 4" xfId="22294" xr:uid="{6946AAEF-B460-4D6D-A803-3E8C6B882DD3}"/>
    <cellStyle name="Percent 2 20 2 4" xfId="14116" xr:uid="{E55FBBE2-5A6C-4998-B6C7-EB265C7F8BC7}"/>
    <cellStyle name="Percent 2 20 2 4 2" xfId="22297" xr:uid="{02AD870B-3945-4C6D-97C3-5032B303C0A4}"/>
    <cellStyle name="Percent 2 20 2 5" xfId="22298" xr:uid="{92203E8B-21C8-4CC0-9F68-1F6FDFFA3074}"/>
    <cellStyle name="Percent 2 20 2 6" xfId="22292" xr:uid="{F92B0DC4-4F7D-4DAD-A88C-53310D131A09}"/>
    <cellStyle name="Percent 2 20 3" xfId="14117" xr:uid="{66F47EBC-04C4-40E7-9916-E7DAF3F34CEC}"/>
    <cellStyle name="Percent 2 20 4" xfId="14118" xr:uid="{F008E7B2-A8EF-4E10-B80A-C915844C4F61}"/>
    <cellStyle name="Percent 2 20 5" xfId="14119" xr:uid="{5D453526-70F1-4F55-914C-A026CE6C6B7D}"/>
    <cellStyle name="Percent 2 20 6" xfId="14120" xr:uid="{2299F08C-2D76-4DC6-A41E-DDC9ACE4D78D}"/>
    <cellStyle name="Percent 2 20 7" xfId="21209" xr:uid="{200C5B99-7AC2-47D8-A6A0-A3392EA309A3}"/>
    <cellStyle name="Percent 2 21" xfId="5702" xr:uid="{5698489E-0A6F-49A1-AEAB-997BEFFF2B1F}"/>
    <cellStyle name="Percent 2 21 2" xfId="14121" xr:uid="{401C177B-C2E6-4FC2-B6D2-ACEB5B050B2E}"/>
    <cellStyle name="Percent 2 21 3" xfId="14122" xr:uid="{EAE04D8A-470B-41BC-A37A-494CE7AC3BF0}"/>
    <cellStyle name="Percent 2 21 4" xfId="14123" xr:uid="{A7F3DA7C-7C5B-4B89-BDAD-05BF6BBBA5A5}"/>
    <cellStyle name="Percent 2 21 5" xfId="14124" xr:uid="{89CCF4DE-68F8-4D79-8440-0359ABB02DFC}"/>
    <cellStyle name="Percent 2 21 6" xfId="21210" xr:uid="{550A666F-770C-4703-B462-3AA2448EBB27}"/>
    <cellStyle name="Percent 2 22" xfId="5703" xr:uid="{B464EF35-260D-4C70-849A-2ED7C6ED8539}"/>
    <cellStyle name="Percent 2 22 2" xfId="14125" xr:uid="{0F77E27B-F3B1-4EBF-AD6B-B8EF368B64FD}"/>
    <cellStyle name="Percent 2 22 3" xfId="14126" xr:uid="{D2CFDCB7-4830-4BD1-87C8-D11896A9D443}"/>
    <cellStyle name="Percent 2 22 4" xfId="14127" xr:uid="{AFB16ED4-4285-4922-8812-2771052E34CB}"/>
    <cellStyle name="Percent 2 22 5" xfId="14128" xr:uid="{7DE6958C-763D-4F3E-AA5A-5C1C39EA6360}"/>
    <cellStyle name="Percent 2 22 6" xfId="21211" xr:uid="{44BBD493-616F-44EF-BD08-58B8D38DE7BE}"/>
    <cellStyle name="Percent 2 23" xfId="5704" xr:uid="{7C3A572D-DF78-4B04-826A-0459CF2A0851}"/>
    <cellStyle name="Percent 2 23 2" xfId="14129" xr:uid="{50C83ABE-9157-46C9-BFCC-8B7A08B88C6D}"/>
    <cellStyle name="Percent 2 23 3" xfId="14130" xr:uid="{31B6E84F-BEF9-4333-9E35-4D311ECC9C68}"/>
    <cellStyle name="Percent 2 23 4" xfId="14131" xr:uid="{71010F0C-160C-4963-9A95-46CC36E7D97F}"/>
    <cellStyle name="Percent 2 23 5" xfId="14132" xr:uid="{ADF91041-0179-46C2-A842-881BE05E94F6}"/>
    <cellStyle name="Percent 2 23 6" xfId="21212" xr:uid="{7A05BD87-6351-4B29-BF7A-88A25052D9B7}"/>
    <cellStyle name="Percent 2 24" xfId="5705" xr:uid="{37A2111B-6C07-46FC-B7B1-8441133F7ECE}"/>
    <cellStyle name="Percent 2 24 2" xfId="14133" xr:uid="{5E9D1BA5-2B40-46FE-9926-106A738ACEDB}"/>
    <cellStyle name="Percent 2 24 3" xfId="14134" xr:uid="{DA0670EA-82D2-4853-AE1D-4DB03B288EC9}"/>
    <cellStyle name="Percent 2 24 4" xfId="14135" xr:uid="{E318A1A7-818A-40C4-B931-4BEC409FFCFA}"/>
    <cellStyle name="Percent 2 24 5" xfId="14136" xr:uid="{F0356757-E877-4E1D-848D-813494BE717F}"/>
    <cellStyle name="Percent 2 24 6" xfId="21213" xr:uid="{96902518-C075-4A5C-A00D-466359399821}"/>
    <cellStyle name="Percent 2 25" xfId="5706" xr:uid="{83B44EE1-CD81-4F71-B14D-18706D68FC49}"/>
    <cellStyle name="Percent 2 25 2" xfId="14137" xr:uid="{DD6B1C2D-D121-4C34-BD53-AC448A65830C}"/>
    <cellStyle name="Percent 2 25 3" xfId="14138" xr:uid="{EC38F4BE-9ED0-495A-A0B6-4394D169D110}"/>
    <cellStyle name="Percent 2 25 4" xfId="14139" xr:uid="{9D8234FE-CEC9-4B9F-AECA-1CD41DD4C6A1}"/>
    <cellStyle name="Percent 2 25 5" xfId="14140" xr:uid="{0697C673-9E79-4A0F-AE16-9CAC9F96AE7C}"/>
    <cellStyle name="Percent 2 25 6" xfId="21214" xr:uid="{7664AD3D-F3A1-470D-8926-450472C74603}"/>
    <cellStyle name="Percent 2 26" xfId="5707" xr:uid="{71437E6C-83B2-4C4F-B73D-7410122702B7}"/>
    <cellStyle name="Percent 2 26 2" xfId="14141" xr:uid="{497B8FC3-99E9-4659-B0C6-F5A341688D99}"/>
    <cellStyle name="Percent 2 26 3" xfId="14142" xr:uid="{C21D683B-6B47-4779-A8FE-9050E5A13CEE}"/>
    <cellStyle name="Percent 2 26 4" xfId="14143" xr:uid="{AFF5D227-A6D2-4B75-9BC6-D98B37E8FB72}"/>
    <cellStyle name="Percent 2 26 5" xfId="14144" xr:uid="{09F9E1F0-A9E1-4076-9477-10E1B1AF49AD}"/>
    <cellStyle name="Percent 2 26 6" xfId="21215" xr:uid="{EF2DC4E6-D49D-4AA9-B237-E784F8163BDE}"/>
    <cellStyle name="Percent 2 27" xfId="5708" xr:uid="{AE18950E-BA92-48D5-954F-98D2DE8EF26E}"/>
    <cellStyle name="Percent 2 27 2" xfId="14145" xr:uid="{F3FEEA7B-7C10-4830-8AC1-C1825A2FD8E4}"/>
    <cellStyle name="Percent 2 27 3" xfId="14146" xr:uid="{515CE9DA-4D82-4C78-A806-7CFF666F8E92}"/>
    <cellStyle name="Percent 2 27 4" xfId="14147" xr:uid="{10BB2274-E4E5-4C0B-8862-4F6268EA6CB9}"/>
    <cellStyle name="Percent 2 27 5" xfId="14148" xr:uid="{E0682B00-3313-40B8-B3D1-06749683C43F}"/>
    <cellStyle name="Percent 2 27 6" xfId="21216" xr:uid="{CD0EF7AE-8803-4ABE-B554-40DA01262C75}"/>
    <cellStyle name="Percent 2 28" xfId="5709" xr:uid="{989A69DD-7B7C-429C-AC9D-A6F66F5FF772}"/>
    <cellStyle name="Percent 2 28 2" xfId="14149" xr:uid="{33BC9631-859A-4F1D-AB27-4E8FD65A923E}"/>
    <cellStyle name="Percent 2 28 3" xfId="14150" xr:uid="{296DCAE0-BDEB-46D9-8A04-FEE1F21AF4FF}"/>
    <cellStyle name="Percent 2 28 4" xfId="14151" xr:uid="{11C9979A-8632-48E6-9449-CD9D6231C3C8}"/>
    <cellStyle name="Percent 2 28 5" xfId="14152" xr:uid="{546863AA-58F5-4466-82DF-2A0DE45684D3}"/>
    <cellStyle name="Percent 2 28 6" xfId="21217" xr:uid="{1C6D6921-9833-4174-AFB8-AA56141F526D}"/>
    <cellStyle name="Percent 2 29" xfId="5710" xr:uid="{9C89EB8C-BF5D-4907-A6BC-5372707C86F8}"/>
    <cellStyle name="Percent 2 29 2" xfId="14153" xr:uid="{3B125BC9-ABD2-419A-B8D5-244F4D2373F4}"/>
    <cellStyle name="Percent 2 29 3" xfId="14154" xr:uid="{22BD2910-20FA-4DBA-A372-34E262A9BF0F}"/>
    <cellStyle name="Percent 2 29 4" xfId="14155" xr:uid="{C76A0DA6-3D36-4B8D-B595-5B6756847AF2}"/>
    <cellStyle name="Percent 2 29 5" xfId="14156" xr:uid="{DBE69ED6-84C8-4C7A-8C2B-4E4D816244AB}"/>
    <cellStyle name="Percent 2 29 6" xfId="21218" xr:uid="{1921AC8E-8D5C-4D0B-BD82-B577583B6B4F}"/>
    <cellStyle name="Percent 2 3" xfId="292" xr:uid="{00000000-0005-0000-0000-000026010000}"/>
    <cellStyle name="Percent 2 3 10" xfId="5712" xr:uid="{A84A089B-927A-484F-A2E7-ABA862192EF8}"/>
    <cellStyle name="Percent 2 3 10 2" xfId="14157" xr:uid="{29428771-C7C6-411A-979D-8F3E26D52846}"/>
    <cellStyle name="Percent 2 3 10 3" xfId="14158" xr:uid="{F31D4902-B3DB-4B23-A412-79991439548A}"/>
    <cellStyle name="Percent 2 3 10 4" xfId="14159" xr:uid="{55BBBFB6-AD76-4595-B926-1FF9FB5ABF59}"/>
    <cellStyle name="Percent 2 3 10 5" xfId="14160" xr:uid="{68A61119-0846-4D9D-AF6E-35EB83C72F5E}"/>
    <cellStyle name="Percent 2 3 10 6" xfId="21219" xr:uid="{1034E151-E266-4B5F-BE2E-57675AE28B22}"/>
    <cellStyle name="Percent 2 3 11" xfId="5713" xr:uid="{54AAF453-C358-42DF-BB60-B83B99337233}"/>
    <cellStyle name="Percent 2 3 11 2" xfId="14161" xr:uid="{3E82A565-ED58-4840-9092-ADD15E859976}"/>
    <cellStyle name="Percent 2 3 11 3" xfId="14162" xr:uid="{8373F7C1-C6EF-474D-AB68-2D77894F430B}"/>
    <cellStyle name="Percent 2 3 11 4" xfId="14163" xr:uid="{4E355E31-29F1-4C2A-A878-D2A9512216CE}"/>
    <cellStyle name="Percent 2 3 11 5" xfId="14164" xr:uid="{D04F818D-638C-4FF9-A92F-6613BA804B2C}"/>
    <cellStyle name="Percent 2 3 11 6" xfId="21220" xr:uid="{3A230892-22A8-4509-9D1F-D928F838CE61}"/>
    <cellStyle name="Percent 2 3 12" xfId="5714" xr:uid="{99141FC6-112D-4770-8C8A-19FC6EDA79AE}"/>
    <cellStyle name="Percent 2 3 12 2" xfId="14165" xr:uid="{BCF63A60-33DE-4666-B418-22E32D7AE990}"/>
    <cellStyle name="Percent 2 3 12 3" xfId="14166" xr:uid="{32B588BC-99CF-43EA-B61D-3E26837FF60D}"/>
    <cellStyle name="Percent 2 3 12 4" xfId="14167" xr:uid="{97C02AA6-EA67-4266-9910-F7312EBD6AD5}"/>
    <cellStyle name="Percent 2 3 12 5" xfId="14168" xr:uid="{EB58EE79-95C2-4CC2-92E2-C08C3742DAA2}"/>
    <cellStyle name="Percent 2 3 12 6" xfId="21221" xr:uid="{68665091-CB85-4891-BF99-F41478BDC3C8}"/>
    <cellStyle name="Percent 2 3 13" xfId="5715" xr:uid="{D0ED1CED-8983-4CFC-B946-6444D9B272C4}"/>
    <cellStyle name="Percent 2 3 13 2" xfId="14169" xr:uid="{4B100B3D-ABCA-47AF-80E8-54FE83337DF4}"/>
    <cellStyle name="Percent 2 3 13 3" xfId="14170" xr:uid="{F9AC2FB8-9678-4E4C-AEAD-E2A3F7C1EDF8}"/>
    <cellStyle name="Percent 2 3 13 4" xfId="14171" xr:uid="{7F668BA4-AB56-422E-A728-E63E3DC94203}"/>
    <cellStyle name="Percent 2 3 13 5" xfId="14172" xr:uid="{F4F80864-BD90-4785-A063-7CE38F451031}"/>
    <cellStyle name="Percent 2 3 13 6" xfId="21222" xr:uid="{064DAC2E-5910-4E3D-B15B-1822CFE99875}"/>
    <cellStyle name="Percent 2 3 14" xfId="5716" xr:uid="{FFEEDD9D-7171-46C5-A18E-E8F2310A2504}"/>
    <cellStyle name="Percent 2 3 14 2" xfId="14173" xr:uid="{616D6C28-3A07-4D95-9CE4-DD4871B302EF}"/>
    <cellStyle name="Percent 2 3 14 3" xfId="14174" xr:uid="{3B458312-B980-4778-92C0-D94597125FC0}"/>
    <cellStyle name="Percent 2 3 14 4" xfId="14175" xr:uid="{3D3DC1B4-EE9E-4EC7-B01A-3E8A3F9BC2A7}"/>
    <cellStyle name="Percent 2 3 14 5" xfId="14176" xr:uid="{22C9B1ED-45B6-41B4-AF64-A55CCDFA8657}"/>
    <cellStyle name="Percent 2 3 14 6" xfId="21223" xr:uid="{0F615CEF-6E93-4A53-91DB-06BAF23A9CBB}"/>
    <cellStyle name="Percent 2 3 15" xfId="5717" xr:uid="{8059E7A4-4AF3-4067-853D-3180763C8349}"/>
    <cellStyle name="Percent 2 3 15 2" xfId="14177" xr:uid="{823EC5A8-491D-4D9B-9F29-D3F0A9157F5E}"/>
    <cellStyle name="Percent 2 3 15 3" xfId="14178" xr:uid="{B18612BC-D14C-45E4-B2B1-BAD8B2104784}"/>
    <cellStyle name="Percent 2 3 15 4" xfId="14179" xr:uid="{3C1816F5-C9BC-444A-9C5E-F7059CB57572}"/>
    <cellStyle name="Percent 2 3 15 5" xfId="14180" xr:uid="{A0B26F53-FF2E-47A6-AF6C-F307BF31DCE5}"/>
    <cellStyle name="Percent 2 3 15 6" xfId="21224" xr:uid="{7EEEB2DF-DD16-4F8D-B4EF-0F7FE63C6AB7}"/>
    <cellStyle name="Percent 2 3 16" xfId="5718" xr:uid="{C8FFFA43-6244-4EE9-8269-6BAB11E642A1}"/>
    <cellStyle name="Percent 2 3 16 2" xfId="14181" xr:uid="{2084DC69-A46B-4350-B01E-109018227571}"/>
    <cellStyle name="Percent 2 3 16 3" xfId="14182" xr:uid="{C6A8AFAC-899F-42DA-8B7C-CE6A4477F101}"/>
    <cellStyle name="Percent 2 3 16 4" xfId="14183" xr:uid="{E1B426FF-D9F5-47C4-8910-7168B7651BDD}"/>
    <cellStyle name="Percent 2 3 16 5" xfId="14184" xr:uid="{3FAB6B7D-E96F-4D40-9635-A0394C036C9F}"/>
    <cellStyle name="Percent 2 3 16 6" xfId="21225" xr:uid="{28427BE7-671D-4834-9FF7-A3A88C6352D8}"/>
    <cellStyle name="Percent 2 3 17" xfId="6898" xr:uid="{054A0709-B9BD-4BAF-9058-712E83AA1B3B}"/>
    <cellStyle name="Percent 2 3 17 2" xfId="14185" xr:uid="{54B130C6-3208-4E1C-8762-BA1E529711EA}"/>
    <cellStyle name="Percent 2 3 18" xfId="5711" xr:uid="{2C91FED9-F4A0-4846-BE87-1668D5DCDA2B}"/>
    <cellStyle name="Percent 2 3 19" xfId="14186" xr:uid="{E71979BB-D34C-4E8C-A3BD-8C35C6E233CB}"/>
    <cellStyle name="Percent 2 3 2" xfId="293" xr:uid="{00000000-0005-0000-0000-000027010000}"/>
    <cellStyle name="Percent 2 3 2 2" xfId="6899" xr:uid="{E0B57A6F-7C4B-4418-99A0-355729186218}"/>
    <cellStyle name="Percent 2 3 2 2 2" xfId="14187" xr:uid="{42027D49-0860-488F-B1DF-ABA76EE929C8}"/>
    <cellStyle name="Percent 2 3 2 3" xfId="5719" xr:uid="{B043031F-FB48-4978-92DB-8F00C2CB1572}"/>
    <cellStyle name="Percent 2 3 2 4" xfId="14188" xr:uid="{C29F9A7E-4340-48A3-8A48-9BFA11E6043E}"/>
    <cellStyle name="Percent 2 3 2 5" xfId="14189" xr:uid="{6B88285C-C6DD-41BA-A640-1811DBC7BC4D}"/>
    <cellStyle name="Percent 2 3 20" xfId="14190" xr:uid="{925D26A1-45D7-454F-9F1C-A355A3FBDB9B}"/>
    <cellStyle name="Percent 2 3 3" xfId="294" xr:uid="{00000000-0005-0000-0000-000028010000}"/>
    <cellStyle name="Percent 2 3 3 2" xfId="295" xr:uid="{00000000-0005-0000-0000-000029010000}"/>
    <cellStyle name="Percent 2 3 3 2 2" xfId="14191" xr:uid="{BABA8BD9-1514-4307-902A-CE5BE708A5CA}"/>
    <cellStyle name="Percent 2 3 3 2 3" xfId="14192" xr:uid="{D568B5B9-0639-46DE-AAB5-C5CEF115A63B}"/>
    <cellStyle name="Percent 2 3 3 2 4" xfId="14193" xr:uid="{5B4DCFE2-1586-4298-8482-45C3790763F2}"/>
    <cellStyle name="Percent 2 3 3 2 5" xfId="14194" xr:uid="{5E066E14-28C5-4DAC-B45F-604E9948C8C9}"/>
    <cellStyle name="Percent 2 3 3 2 6" xfId="21021" xr:uid="{947F8093-6D67-4967-AC9F-529698F4E399}"/>
    <cellStyle name="Percent 2 3 3 2 7" xfId="5721" xr:uid="{949627A4-54D6-4F7E-BD84-5B96259FC977}"/>
    <cellStyle name="Percent 2 3 3 3" xfId="5722" xr:uid="{39CE808D-057C-4950-AEFA-488B24EEDA10}"/>
    <cellStyle name="Percent 2 3 3 3 2" xfId="5723" xr:uid="{A8665933-B63C-4C77-BAC2-884A74665486}"/>
    <cellStyle name="Percent 2 3 3 3 2 2" xfId="14195" xr:uid="{F7F79344-5E37-4C70-93BB-856FB9A47F7D}"/>
    <cellStyle name="Percent 2 3 3 3 2 3" xfId="14196" xr:uid="{89523642-D18B-467D-8C37-D9E057F670AE}"/>
    <cellStyle name="Percent 2 3 3 3 2 4" xfId="14197" xr:uid="{2C1BA384-C663-49E2-A29C-7819E426F764}"/>
    <cellStyle name="Percent 2 3 3 3 2 5" xfId="14198" xr:uid="{BB688D4E-B5EF-4422-85B7-64891425C704}"/>
    <cellStyle name="Percent 2 3 3 3 2 6" xfId="21023" xr:uid="{2A9435EE-BAC5-45AC-A582-8EA89110D872}"/>
    <cellStyle name="Percent 2 3 3 3 3" xfId="5724" xr:uid="{0E868948-5C42-4D53-9025-928E2DA25E6B}"/>
    <cellStyle name="Percent 2 3 3 3 3 2" xfId="14199" xr:uid="{49379EDD-2E93-471B-89AA-9A2E4EB013DF}"/>
    <cellStyle name="Percent 2 3 3 3 3 3" xfId="14200" xr:uid="{2E8A980A-6792-4F8C-921E-1FA14668C676}"/>
    <cellStyle name="Percent 2 3 3 3 3 4" xfId="14201" xr:uid="{D74F98E1-B8F7-4812-8FC9-933D81A8631C}"/>
    <cellStyle name="Percent 2 3 3 3 3 5" xfId="14202" xr:uid="{41738B5E-E37B-4519-A2BC-04A11751951F}"/>
    <cellStyle name="Percent 2 3 3 3 3 6" xfId="21024" xr:uid="{90CE51AB-2A0C-4CAD-973D-B63F852BB00C}"/>
    <cellStyle name="Percent 2 3 3 3 4" xfId="5725" xr:uid="{E56F6924-E613-420B-AC48-C143D193219D}"/>
    <cellStyle name="Percent 2 3 3 3 4 2" xfId="5726" xr:uid="{7E8D6B80-C376-414B-8E7A-283BCB620A06}"/>
    <cellStyle name="Percent 2 3 3 3 4 2 2" xfId="14203" xr:uid="{85D5E5C2-AF5C-4993-AC27-70AA2F1F1F30}"/>
    <cellStyle name="Percent 2 3 3 3 4 2 3" xfId="14204" xr:uid="{BF345E8E-4C3B-45D5-A578-935427CCF008}"/>
    <cellStyle name="Percent 2 3 3 3 4 2 4" xfId="14205" xr:uid="{8136D6CA-8C9D-459C-82A0-E9D47279EDF5}"/>
    <cellStyle name="Percent 2 3 3 3 4 2 5" xfId="14206" xr:uid="{0C6BFCCD-FAED-46C5-9DE0-4D6CB8376B20}"/>
    <cellStyle name="Percent 2 3 3 3 4 2 6" xfId="21226" xr:uid="{E62DF390-0C3C-4303-A4DF-3B635043E6F0}"/>
    <cellStyle name="Percent 2 3 3 3 4 3" xfId="14207" xr:uid="{9FEA3ADC-651B-48B4-85B2-C68EA672C6D9}"/>
    <cellStyle name="Percent 2 3 3 3 4 4" xfId="14208" xr:uid="{D334F42C-4CC0-4C30-9D45-D16FCE128914}"/>
    <cellStyle name="Percent 2 3 3 3 4 5" xfId="14209" xr:uid="{671F0793-074C-4195-A5BE-BBC930C7A7C1}"/>
    <cellStyle name="Percent 2 3 3 3 4 6" xfId="14210" xr:uid="{9EE8EFEA-A18F-462D-B9FC-22058352C043}"/>
    <cellStyle name="Percent 2 3 3 3 4 7" xfId="21067" xr:uid="{E08FD1EA-26B2-48A1-A28D-BC723B6389D6}"/>
    <cellStyle name="Percent 2 3 3 3 5" xfId="14211" xr:uid="{7B3F7C22-8CE0-428E-B6DF-2794CC307B31}"/>
    <cellStyle name="Percent 2 3 3 3 6" xfId="14212" xr:uid="{6B93F716-48F4-41E8-81AD-2DFA7F678160}"/>
    <cellStyle name="Percent 2 3 3 3 7" xfId="14213" xr:uid="{17380CB9-B484-4099-B6DA-FFCA5B026474}"/>
    <cellStyle name="Percent 2 3 3 3 8" xfId="14214" xr:uid="{3392B8D2-C64E-46D2-BBB8-5D0FABA8FDBE}"/>
    <cellStyle name="Percent 2 3 3 3 9" xfId="21022" xr:uid="{A5E87828-44BC-46DE-AB64-B67D686B2BFD}"/>
    <cellStyle name="Percent 2 3 3 4" xfId="6900" xr:uid="{08EB0D2A-5792-4AAF-BE93-C521286B0E45}"/>
    <cellStyle name="Percent 2 3 3 4 2" xfId="14215" xr:uid="{4FDD8B1F-1397-43B8-8201-7031072CA260}"/>
    <cellStyle name="Percent 2 3 3 5" xfId="5720" xr:uid="{5374A856-D32F-484A-A7CC-FBB587B9D91F}"/>
    <cellStyle name="Percent 2 3 3 6" xfId="14216" xr:uid="{42E8EC95-F1A4-46E6-94F9-813B8B5EB5D1}"/>
    <cellStyle name="Percent 2 3 3 7" xfId="14217" xr:uid="{F22CBD5D-86DE-4B83-B859-903DDF431177}"/>
    <cellStyle name="Percent 2 3 4" xfId="1756" xr:uid="{C2E790B7-181D-4C25-8DB9-625148B65A90}"/>
    <cellStyle name="Percent 2 3 4 2" xfId="5727" xr:uid="{925C3808-1236-49CB-ABD9-5A9E693D6A76}"/>
    <cellStyle name="Percent 2 3 4 3" xfId="14218" xr:uid="{A3963FB2-6F52-4E6C-9B8F-9F74E215CC11}"/>
    <cellStyle name="Percent 2 3 4 4" xfId="14219" xr:uid="{6FAD1F92-1F95-464F-89AB-6BE4977C6791}"/>
    <cellStyle name="Percent 2 3 4 5" xfId="14220" xr:uid="{6CE0000C-FA87-4348-B653-6DF2DECC6D10}"/>
    <cellStyle name="Percent 2 3 5" xfId="1757" xr:uid="{F5E0CE84-20C4-4C3C-92B8-82B1E8AAF72E}"/>
    <cellStyle name="Percent 2 3 5 2" xfId="5729" xr:uid="{30E005E4-B89B-48F9-9553-454B6B68E71E}"/>
    <cellStyle name="Percent 2 3 5 2 2" xfId="14221" xr:uid="{6CAC2744-812A-4DE2-A97E-1DF213348F17}"/>
    <cellStyle name="Percent 2 3 5 2 3" xfId="14222" xr:uid="{E532DFFE-EF28-4F2B-9150-D236D4A112FC}"/>
    <cellStyle name="Percent 2 3 5 2 4" xfId="14223" xr:uid="{301191A1-552A-43A8-BE11-97A789B833D7}"/>
    <cellStyle name="Percent 2 3 5 2 5" xfId="14224" xr:uid="{2749E763-9978-4385-961A-D6940451A503}"/>
    <cellStyle name="Percent 2 3 5 2 6" xfId="21227" xr:uid="{4CF4D4AC-F5BB-4F99-8CBA-8D53219C7E70}"/>
    <cellStyle name="Percent 2 3 5 3" xfId="5728" xr:uid="{582C065D-59E1-4DA6-9E28-9E51ABD8304B}"/>
    <cellStyle name="Percent 2 3 5 4" xfId="14225" xr:uid="{B67579DB-6F43-4656-A0ED-D2C56F73DE24}"/>
    <cellStyle name="Percent 2 3 5 5" xfId="14226" xr:uid="{A9C82A0F-5DC3-4D72-B152-8F09C97A9779}"/>
    <cellStyle name="Percent 2 3 5 6" xfId="14227" xr:uid="{D6DD9AC5-C97F-4985-AD9D-596304807C0F}"/>
    <cellStyle name="Percent 2 3 6" xfId="1758" xr:uid="{AD52AEAA-FCAD-48A9-B827-51CEFE4BED46}"/>
    <cellStyle name="Percent 2 3 6 2" xfId="5730" xr:uid="{01FE959A-C4B2-4F30-B1AF-B8078710604D}"/>
    <cellStyle name="Percent 2 3 6 3" xfId="14228" xr:uid="{15AD5382-FBF9-4F28-91BD-CE476B2B7C1B}"/>
    <cellStyle name="Percent 2 3 6 4" xfId="14229" xr:uid="{C12EE5CE-4297-4436-AF94-377628C3F520}"/>
    <cellStyle name="Percent 2 3 6 5" xfId="14230" xr:uid="{08631C91-BAB6-4724-A5E0-F3F6B84469B0}"/>
    <cellStyle name="Percent 2 3 7" xfId="1759" xr:uid="{9C181726-46DF-4613-9CD3-9235CF94E915}"/>
    <cellStyle name="Percent 2 3 7 2" xfId="5731" xr:uid="{A802D288-5AA4-4B10-80E3-5E700BBEAB4E}"/>
    <cellStyle name="Percent 2 3 7 3" xfId="14231" xr:uid="{45B3F52D-1894-42C8-8A11-EEA26179D53F}"/>
    <cellStyle name="Percent 2 3 7 4" xfId="14232" xr:uid="{B712856A-D4C0-4D02-BBD4-054F4906130E}"/>
    <cellStyle name="Percent 2 3 7 5" xfId="14233" xr:uid="{A38B6997-4ECE-49C4-A900-5F80379057CB}"/>
    <cellStyle name="Percent 2 3 8" xfId="1760" xr:uid="{799D46C3-D041-490A-B48C-2FF9196EC502}"/>
    <cellStyle name="Percent 2 3 8 2" xfId="5732" xr:uid="{F72BD8ED-8A9A-426D-9CAA-1D2E06020C49}"/>
    <cellStyle name="Percent 2 3 8 3" xfId="14234" xr:uid="{EEAC5C95-8700-49E3-9948-ADB9F633BB63}"/>
    <cellStyle name="Percent 2 3 8 4" xfId="14235" xr:uid="{A33D3237-AF85-4732-9E4E-9EC87868C035}"/>
    <cellStyle name="Percent 2 3 8 5" xfId="14236" xr:uid="{09833043-C0B3-4D92-A599-3B09A679B0B3}"/>
    <cellStyle name="Percent 2 3 9" xfId="5733" xr:uid="{6969F35C-38B9-4B0E-9106-A230191BD7E2}"/>
    <cellStyle name="Percent 2 3 9 2" xfId="14237" xr:uid="{A6A085E3-638C-4AFE-A79E-79D1A1AB5684}"/>
    <cellStyle name="Percent 2 3 9 3" xfId="14238" xr:uid="{B242616B-617F-4AA9-AFB2-BBE6729323E9}"/>
    <cellStyle name="Percent 2 3 9 4" xfId="14239" xr:uid="{EF9EEF54-770C-4E97-AF9C-D89D070F83AD}"/>
    <cellStyle name="Percent 2 3 9 5" xfId="14240" xr:uid="{F94BCD36-8681-4739-90EA-A9701E008FE4}"/>
    <cellStyle name="Percent 2 3 9 6" xfId="21228" xr:uid="{A0A71A6D-2872-4FB5-A067-E3C0188FC9BF}"/>
    <cellStyle name="Percent 2 30" xfId="5734" xr:uid="{78E974ED-C2A8-4BAE-852D-98DDACF67727}"/>
    <cellStyle name="Percent 2 30 2" xfId="14241" xr:uid="{473CB59F-9C7A-43E0-A21A-BCE29CF17468}"/>
    <cellStyle name="Percent 2 30 3" xfId="14242" xr:uid="{2549EF9A-32D1-43F3-BAF5-83FF778C0456}"/>
    <cellStyle name="Percent 2 30 4" xfId="14243" xr:uid="{1A93C329-824C-4AE0-A2A6-BD78746CB2C6}"/>
    <cellStyle name="Percent 2 30 5" xfId="14244" xr:uid="{EA7DD4BC-4074-4806-9EB2-94A5EBE9CD29}"/>
    <cellStyle name="Percent 2 30 6" xfId="21229" xr:uid="{E43F91CD-2239-47A8-AA83-E9DE0B5CFA68}"/>
    <cellStyle name="Percent 2 31" xfId="5735" xr:uid="{30F99F0A-D3FB-45AC-9629-11EEF07E3AE0}"/>
    <cellStyle name="Percent 2 31 2" xfId="14245" xr:uid="{90CFCE27-3BB8-46D9-AB97-C39DA5E80D43}"/>
    <cellStyle name="Percent 2 31 3" xfId="14246" xr:uid="{833CF88E-FA25-4E28-A2B0-1A27F67D5FB3}"/>
    <cellStyle name="Percent 2 31 4" xfId="14247" xr:uid="{834E9519-B945-4621-B5F1-F7C00DEF76D7}"/>
    <cellStyle name="Percent 2 31 5" xfId="14248" xr:uid="{3F75F797-8CC0-4F5D-A0F0-AA1A1994B775}"/>
    <cellStyle name="Percent 2 31 6" xfId="21230" xr:uid="{8D662A8A-DC46-4E1C-A539-81A070997447}"/>
    <cellStyle name="Percent 2 32" xfId="5736" xr:uid="{47C76030-72DD-4A7E-ACF7-64504D7CC4A2}"/>
    <cellStyle name="Percent 2 32 2" xfId="14249" xr:uid="{A319E353-5105-48AD-8C55-D0E33B547F7A}"/>
    <cellStyle name="Percent 2 32 3" xfId="14250" xr:uid="{55FB7FE1-2D02-4FBB-BDBF-0857D82A3AEE}"/>
    <cellStyle name="Percent 2 32 4" xfId="14251" xr:uid="{B603050D-1B18-4909-8C9A-2F3A79765EAD}"/>
    <cellStyle name="Percent 2 32 5" xfId="14252" xr:uid="{0FFBB1AD-2883-40C6-9BE3-980F6EEB5AB6}"/>
    <cellStyle name="Percent 2 32 6" xfId="21231" xr:uid="{62F233A3-EDEC-4BDA-9B29-D6389C99D9FA}"/>
    <cellStyle name="Percent 2 33" xfId="5737" xr:uid="{EBC11443-87E6-4D40-AFF9-3359FE1A0963}"/>
    <cellStyle name="Percent 2 33 2" xfId="14253" xr:uid="{80AB6350-CEDB-4E67-95CB-A8B1F8A62249}"/>
    <cellStyle name="Percent 2 33 2 2" xfId="22299" xr:uid="{90A0F110-AE24-4A2D-BFA7-140A43633DC5}"/>
    <cellStyle name="Percent 2 33 3" xfId="14254" xr:uid="{0589046B-DE6F-4647-B1A9-CB40DF39150E}"/>
    <cellStyle name="Percent 2 33 4" xfId="14255" xr:uid="{65D7E78A-0504-4B39-A8A2-E97C90784840}"/>
    <cellStyle name="Percent 2 33 5" xfId="14256" xr:uid="{7639702B-EF96-45C0-A9F7-8D014090A50D}"/>
    <cellStyle name="Percent 2 33 6" xfId="21232" xr:uid="{43BE2B5B-A8C8-474E-83A3-B656CA32DD1B}"/>
    <cellStyle name="Percent 2 34" xfId="5738" xr:uid="{355F8004-63E9-42BD-BD13-52637CDE9EA9}"/>
    <cellStyle name="Percent 2 34 2" xfId="14257" xr:uid="{C9C4A728-8AB6-4752-9597-B5B23A4EC08A}"/>
    <cellStyle name="Percent 2 34 2 2" xfId="22300" xr:uid="{B5D79725-A188-4954-9AEA-2EA27858CD29}"/>
    <cellStyle name="Percent 2 34 3" xfId="14258" xr:uid="{1492265C-33E4-48A5-8E2A-42921EE64FCA}"/>
    <cellStyle name="Percent 2 34 4" xfId="14259" xr:uid="{1643B859-4166-4355-B0CC-5956D55E1496}"/>
    <cellStyle name="Percent 2 34 5" xfId="14260" xr:uid="{2A709B64-A8D6-4CA8-ADA0-6CFC31422F84}"/>
    <cellStyle name="Percent 2 34 6" xfId="21233" xr:uid="{0B8306BD-CA0B-4F6C-ACA5-659C0E1D72B2}"/>
    <cellStyle name="Percent 2 35" xfId="5739" xr:uid="{77FC43E2-0984-44CF-B51A-3E39FAF82B20}"/>
    <cellStyle name="Percent 2 35 2" xfId="14261" xr:uid="{47B26535-533F-4914-8C21-27C87CA85D9F}"/>
    <cellStyle name="Percent 2 35 2 2" xfId="22301" xr:uid="{1192F413-ABCB-471B-9BA5-3288F0D00CE8}"/>
    <cellStyle name="Percent 2 35 3" xfId="14262" xr:uid="{90F283E6-91E3-4F95-9F2B-9AC5199B8D08}"/>
    <cellStyle name="Percent 2 35 4" xfId="14263" xr:uid="{7FD0FFE9-781D-432C-8B3D-014ED156E61B}"/>
    <cellStyle name="Percent 2 35 5" xfId="14264" xr:uid="{E9024E48-292F-4756-8A01-5A0AFE910955}"/>
    <cellStyle name="Percent 2 35 6" xfId="21234" xr:uid="{7EAE28DF-1058-4E9F-92F0-6B324CE8C3A8}"/>
    <cellStyle name="Percent 2 36" xfId="5740" xr:uid="{9A2EECF8-392E-4C90-AC30-3F5AC23E67E6}"/>
    <cellStyle name="Percent 2 36 2" xfId="14265" xr:uid="{1FCA844D-3E15-4670-9A75-44258EC1637D}"/>
    <cellStyle name="Percent 2 36 2 2" xfId="22302" xr:uid="{A0A87BBF-7DEC-47E5-8067-06C939D1462F}"/>
    <cellStyle name="Percent 2 36 3" xfId="14266" xr:uid="{B63933DF-5D69-4EA8-AF26-37DBAE698B0A}"/>
    <cellStyle name="Percent 2 36 4" xfId="14267" xr:uid="{8234EA2C-83B7-412E-9150-02F64C527BCE}"/>
    <cellStyle name="Percent 2 36 5" xfId="14268" xr:uid="{037D5A5C-41E1-448D-9158-B005E33846E3}"/>
    <cellStyle name="Percent 2 36 6" xfId="21235" xr:uid="{A77E9500-C30A-4BE7-B584-84737A0DADCA}"/>
    <cellStyle name="Percent 2 37" xfId="5741" xr:uid="{51D05600-204D-4DF7-B684-7967F5B33C30}"/>
    <cellStyle name="Percent 2 37 2" xfId="14269" xr:uid="{3A6AE67C-E3B9-48A2-80B9-080AE6033994}"/>
    <cellStyle name="Percent 2 37 2 2" xfId="22303" xr:uid="{654474AA-E587-45AD-A999-531D96DFF620}"/>
    <cellStyle name="Percent 2 37 3" xfId="14270" xr:uid="{C14FD9BB-E341-475D-9E81-E7FACA9540B4}"/>
    <cellStyle name="Percent 2 37 4" xfId="14271" xr:uid="{58DD8351-D82C-4A26-9CA0-7A65F7924B65}"/>
    <cellStyle name="Percent 2 37 5" xfId="14272" xr:uid="{1AFB2C66-FC06-4137-AE66-A4E6E8CC3EF2}"/>
    <cellStyle name="Percent 2 37 6" xfId="21236" xr:uid="{A1D8AA7C-B2F5-4CAA-B0A1-9EC7D5895016}"/>
    <cellStyle name="Percent 2 38" xfId="5742" xr:uid="{59F15842-798B-4863-9D3F-BA031171D0D4}"/>
    <cellStyle name="Percent 2 38 2" xfId="14273" xr:uid="{39EEC91F-4214-4AD4-8CD0-06D70DBB6102}"/>
    <cellStyle name="Percent 2 38 2 2" xfId="22304" xr:uid="{9C4BC973-E6BD-4BB6-9D7C-A7619800E9FE}"/>
    <cellStyle name="Percent 2 38 3" xfId="14274" xr:uid="{70BEADA3-C391-4955-A0F0-2BC75F06255D}"/>
    <cellStyle name="Percent 2 38 4" xfId="14275" xr:uid="{963ED984-9D4D-48DD-B544-CF280A1D1419}"/>
    <cellStyle name="Percent 2 38 5" xfId="14276" xr:uid="{FCD306C9-8412-4BB8-9129-BFED7424EC89}"/>
    <cellStyle name="Percent 2 38 6" xfId="21237" xr:uid="{6461A964-0B7B-41C2-A033-16A97D9825AC}"/>
    <cellStyle name="Percent 2 39" xfId="5743" xr:uid="{FC0C59D6-C9C8-4376-8CB3-5273559D5430}"/>
    <cellStyle name="Percent 2 39 2" xfId="14277" xr:uid="{B8FEEB29-6242-4746-A9F6-EC3F1FFC1B23}"/>
    <cellStyle name="Percent 2 39 2 2" xfId="22305" xr:uid="{BC5DF13D-D582-4BDA-B3CC-D8935A85218D}"/>
    <cellStyle name="Percent 2 39 3" xfId="14278" xr:uid="{B304AA13-78C9-4C6B-BB3E-3DC8A40EA4A9}"/>
    <cellStyle name="Percent 2 39 4" xfId="14279" xr:uid="{51660784-BC4E-4C7D-9749-0A51439A1E3C}"/>
    <cellStyle name="Percent 2 39 5" xfId="14280" xr:uid="{473810D2-37F1-4175-8908-841E0B5AC3BD}"/>
    <cellStyle name="Percent 2 39 6" xfId="21238" xr:uid="{3AB1ECA3-857F-4356-A2E7-18DEAA0F9C01}"/>
    <cellStyle name="Percent 2 4" xfId="296" xr:uid="{00000000-0005-0000-0000-00002A010000}"/>
    <cellStyle name="Percent 2 4 10" xfId="5745" xr:uid="{FF8107F2-3EDD-479E-A221-115EB1A6CB70}"/>
    <cellStyle name="Percent 2 4 10 2" xfId="14281" xr:uid="{17E0CB5D-4CAC-4EFB-AC9A-FA713ADCBF90}"/>
    <cellStyle name="Percent 2 4 10 2 2" xfId="22307" xr:uid="{48DD20F8-5A16-4C02-9578-4DFB4F166F34}"/>
    <cellStyle name="Percent 2 4 10 3" xfId="14282" xr:uid="{79A04EDB-053A-400E-8A57-2B6D470D941A}"/>
    <cellStyle name="Percent 2 4 10 4" xfId="14283" xr:uid="{1CA50BF3-AC72-468D-9372-CC6FBA286B23}"/>
    <cellStyle name="Percent 2 4 10 5" xfId="14284" xr:uid="{34149E46-0F7D-4A55-B29E-A45A8E70C11B}"/>
    <cellStyle name="Percent 2 4 10 6" xfId="21239" xr:uid="{77B5B8FD-7ED7-46ED-A72A-2977081A412A}"/>
    <cellStyle name="Percent 2 4 11" xfId="5746" xr:uid="{E7B6F51F-9767-4246-92D9-A501121D2E55}"/>
    <cellStyle name="Percent 2 4 11 2" xfId="14285" xr:uid="{CF851B3C-E4E6-4B2B-A992-B7D5A5FC18B8}"/>
    <cellStyle name="Percent 2 4 11 2 2" xfId="22308" xr:uid="{8A51AB3B-6334-41E5-A246-C95EDA450F1E}"/>
    <cellStyle name="Percent 2 4 11 3" xfId="14286" xr:uid="{FFA09869-EF1A-4569-A9F6-52D384DEAE6E}"/>
    <cellStyle name="Percent 2 4 11 4" xfId="14287" xr:uid="{45973D9B-8B7C-48E6-8D8A-ED4984F70ED6}"/>
    <cellStyle name="Percent 2 4 11 5" xfId="14288" xr:uid="{83E40264-10F2-45C1-BBDB-3B8459D04E45}"/>
    <cellStyle name="Percent 2 4 11 6" xfId="21240" xr:uid="{0A19F41B-D187-4A6D-9F02-2005ABB92307}"/>
    <cellStyle name="Percent 2 4 12" xfId="5747" xr:uid="{25375518-6DE7-47EA-B056-BFD2C9662EA8}"/>
    <cellStyle name="Percent 2 4 12 2" xfId="14289" xr:uid="{BF54210E-EB0C-42D6-965F-B0CE9B0E683D}"/>
    <cellStyle name="Percent 2 4 12 2 2" xfId="22309" xr:uid="{1A1A470B-6108-44F3-ABFA-A28296028796}"/>
    <cellStyle name="Percent 2 4 12 3" xfId="14290" xr:uid="{7FB154B7-2181-4D0F-BB33-BB86CF99551F}"/>
    <cellStyle name="Percent 2 4 12 4" xfId="14291" xr:uid="{F3FFE74C-825C-4655-BBF6-D064EBED98D6}"/>
    <cellStyle name="Percent 2 4 12 5" xfId="14292" xr:uid="{9C382F52-D895-49F2-8F2C-674E1100E40D}"/>
    <cellStyle name="Percent 2 4 12 6" xfId="21241" xr:uid="{F07A108A-D2D7-4894-895B-DCB079EF4083}"/>
    <cellStyle name="Percent 2 4 13" xfId="5748" xr:uid="{4D872927-E5E4-4520-A69A-8B9C1DFC264E}"/>
    <cellStyle name="Percent 2 4 13 2" xfId="14293" xr:uid="{BCEF6F44-4A36-4D62-AC90-75B0FF80CF58}"/>
    <cellStyle name="Percent 2 4 13 2 2" xfId="22310" xr:uid="{09F0A6D3-22EC-44D2-965E-0B72C0D012DA}"/>
    <cellStyle name="Percent 2 4 13 3" xfId="14294" xr:uid="{31F629EE-7D81-4E0E-BC56-2035A591F47A}"/>
    <cellStyle name="Percent 2 4 13 4" xfId="14295" xr:uid="{391A3DC1-2503-469B-8916-FE913D4E56AD}"/>
    <cellStyle name="Percent 2 4 13 5" xfId="14296" xr:uid="{4527EBB0-1057-409D-8FF2-F4EF942DC85B}"/>
    <cellStyle name="Percent 2 4 13 6" xfId="21242" xr:uid="{2300FCC3-A666-4C1D-BF5D-3539CC168CB9}"/>
    <cellStyle name="Percent 2 4 14" xfId="5749" xr:uid="{EF8FEEEE-CBE6-4DFE-8C16-2B37EA5AD4E2}"/>
    <cellStyle name="Percent 2 4 14 2" xfId="14297" xr:uid="{9844A9EB-97D7-424B-B6FA-0AA2567EC00F}"/>
    <cellStyle name="Percent 2 4 14 2 2" xfId="22311" xr:uid="{2512E708-5DEE-4D7F-8CFD-4498B3617ED2}"/>
    <cellStyle name="Percent 2 4 14 3" xfId="14298" xr:uid="{8E5C9A50-F3BA-46A1-A6B4-14EC55DED85C}"/>
    <cellStyle name="Percent 2 4 14 4" xfId="14299" xr:uid="{5D7D8109-FF8E-4EB9-8D89-DFBD883100C2}"/>
    <cellStyle name="Percent 2 4 14 5" xfId="14300" xr:uid="{A084A0D6-123B-46E5-8532-A8FE7774D09C}"/>
    <cellStyle name="Percent 2 4 14 6" xfId="21243" xr:uid="{AD627C3A-AB02-4DA0-90DF-25571C743327}"/>
    <cellStyle name="Percent 2 4 15" xfId="5750" xr:uid="{9D9304B2-F498-4890-A236-D0326E1A3A34}"/>
    <cellStyle name="Percent 2 4 15 2" xfId="14301" xr:uid="{9E30328C-4A81-48BD-8CCF-8321ABF58A01}"/>
    <cellStyle name="Percent 2 4 15 2 2" xfId="22312" xr:uid="{69C5E89E-6858-4C39-B83A-6EE83F2580CC}"/>
    <cellStyle name="Percent 2 4 15 3" xfId="14302" xr:uid="{6BBB3793-8369-469D-A851-9608B6ABDFD2}"/>
    <cellStyle name="Percent 2 4 15 4" xfId="14303" xr:uid="{AD9454CC-CA8E-4432-B429-F4BDE00E8D50}"/>
    <cellStyle name="Percent 2 4 15 5" xfId="14304" xr:uid="{FA84C5C2-50B1-4BFF-95EC-D7EF58FCF830}"/>
    <cellStyle name="Percent 2 4 15 6" xfId="21244" xr:uid="{8631F6F1-CB25-4E77-9FD7-51A5D346B3E1}"/>
    <cellStyle name="Percent 2 4 16" xfId="5751" xr:uid="{DDB43197-7478-42B2-8C92-1573F6A7F2FD}"/>
    <cellStyle name="Percent 2 4 16 2" xfId="14305" xr:uid="{39DBC792-FECA-4661-B93B-291EE70A5DC2}"/>
    <cellStyle name="Percent 2 4 16 2 2" xfId="22313" xr:uid="{2684C918-83D0-47C4-87A9-591C308BE622}"/>
    <cellStyle name="Percent 2 4 16 3" xfId="14306" xr:uid="{067793D7-3945-4A7A-8E47-BF544EAAAAF7}"/>
    <cellStyle name="Percent 2 4 16 4" xfId="14307" xr:uid="{77A14721-EFE7-4D8A-BF99-9CAB86368541}"/>
    <cellStyle name="Percent 2 4 16 5" xfId="14308" xr:uid="{0DAF74B9-9A4F-4666-B4A3-BF5004E6D8AB}"/>
    <cellStyle name="Percent 2 4 16 6" xfId="21245" xr:uid="{6FCABA95-ACB6-4BE1-806F-43A7E6946C73}"/>
    <cellStyle name="Percent 2 4 17" xfId="5752" xr:uid="{66D2BD3B-56B0-4A4B-BF91-518563C0912D}"/>
    <cellStyle name="Percent 2 4 17 2" xfId="14309" xr:uid="{BE984B1F-2625-49B6-94A1-E0CD39D45AF0}"/>
    <cellStyle name="Percent 2 4 17 3" xfId="14310" xr:uid="{8948EE77-4055-48AC-AECD-844DFC756AB7}"/>
    <cellStyle name="Percent 2 4 17 4" xfId="14311" xr:uid="{C6A6A075-9809-498A-B9F0-89CF986C7554}"/>
    <cellStyle name="Percent 2 4 17 5" xfId="14312" xr:uid="{5D2D91D1-1EA4-4F0A-831B-544942AFA753}"/>
    <cellStyle name="Percent 2 4 17 6" xfId="22306" xr:uid="{8B1F6552-6FA8-47A5-B696-1B882FC202C3}"/>
    <cellStyle name="Percent 2 4 18" xfId="6901" xr:uid="{3F964763-8C6A-4C55-9180-8A69F451DF3A}"/>
    <cellStyle name="Percent 2 4 18 2" xfId="14313" xr:uid="{0A3296A5-F510-4EFD-956A-516FF5062FC3}"/>
    <cellStyle name="Percent 2 4 19" xfId="5744" xr:uid="{F0EAB282-7CC9-4C3E-8C3D-0C8FB3C63D24}"/>
    <cellStyle name="Percent 2 4 2" xfId="1762" xr:uid="{7FD05028-DC59-4E47-AA01-12D74EAD536A}"/>
    <cellStyle name="Percent 2 4 2 2" xfId="5753" xr:uid="{E0B3AFB3-AFCF-455C-B12B-362C8AF56360}"/>
    <cellStyle name="Percent 2 4 2 2 2" xfId="22314" xr:uid="{6ADF3796-0D2F-4EEB-8936-415803FA8375}"/>
    <cellStyle name="Percent 2 4 2 3" xfId="14314" xr:uid="{A574123C-04DD-4C6D-9994-E1311C423750}"/>
    <cellStyle name="Percent 2 4 2 4" xfId="14315" xr:uid="{4FF35554-FBC4-4BCF-843F-AA62B841AE0E}"/>
    <cellStyle name="Percent 2 4 2 5" xfId="14316" xr:uid="{014840A8-A81D-40B7-BF2B-8C3CD78E34A9}"/>
    <cellStyle name="Percent 2 4 20" xfId="14317" xr:uid="{A171782D-7C20-47B4-B0E5-945EE2C58092}"/>
    <cellStyle name="Percent 2 4 21" xfId="14318" xr:uid="{B4751590-6819-4FF1-8A76-2B2306E7AB31}"/>
    <cellStyle name="Percent 2 4 22" xfId="14319" xr:uid="{AE0612F2-CCFF-404C-88D9-4780309CB705}"/>
    <cellStyle name="Percent 2 4 23" xfId="21025" xr:uid="{8CAF7388-4644-4467-BD15-6B689E13B700}"/>
    <cellStyle name="Percent 2 4 24" xfId="1761" xr:uid="{3D51BA57-F482-4383-99C8-60CDB45DDFC4}"/>
    <cellStyle name="Percent 2 4 3" xfId="1763" xr:uid="{0B239263-B9F2-4DD4-9249-DF002618930A}"/>
    <cellStyle name="Percent 2 4 3 2" xfId="5754" xr:uid="{A77E0EF1-4F1D-4C8A-985A-1A1F756191C2}"/>
    <cellStyle name="Percent 2 4 3 2 2" xfId="22315" xr:uid="{248C845E-4F84-4F1F-8925-CF16F1DF5084}"/>
    <cellStyle name="Percent 2 4 3 3" xfId="14320" xr:uid="{31F09DA7-CB98-4820-90B8-95197B0B2429}"/>
    <cellStyle name="Percent 2 4 3 4" xfId="14321" xr:uid="{73FE5A36-16C7-451F-8E9F-3C31EDC4475E}"/>
    <cellStyle name="Percent 2 4 3 5" xfId="14322" xr:uid="{853CE32C-691D-4305-88D2-6282601E0E0A}"/>
    <cellStyle name="Percent 2 4 4" xfId="1764" xr:uid="{51EF65AC-28FC-4056-B474-37C50F1200D6}"/>
    <cellStyle name="Percent 2 4 4 2" xfId="5755" xr:uid="{A843695C-78D9-40F4-B90C-C4420EDC0CFF}"/>
    <cellStyle name="Percent 2 4 4 2 2" xfId="22316" xr:uid="{F7A539C3-8400-47D3-90AA-17AACF6B1D21}"/>
    <cellStyle name="Percent 2 4 4 3" xfId="14323" xr:uid="{29562D9D-75D1-4599-B501-0A5101B675BB}"/>
    <cellStyle name="Percent 2 4 4 4" xfId="14324" xr:uid="{BE052EFC-16FE-4F03-A76D-B3A6A2CFF2E0}"/>
    <cellStyle name="Percent 2 4 4 5" xfId="14325" xr:uid="{82C518EF-0C95-45FA-ACA5-9B6A245A1E63}"/>
    <cellStyle name="Percent 2 4 5" xfId="1765" xr:uid="{2C5CDE8D-6055-4E7F-8FD2-91E80E3C8531}"/>
    <cellStyle name="Percent 2 4 5 2" xfId="5756" xr:uid="{96BCAA72-97CF-4442-8AB8-2A2D188BDDA1}"/>
    <cellStyle name="Percent 2 4 5 2 2" xfId="22317" xr:uid="{42A53DDB-90FD-4E31-9716-7C14A3E80CCC}"/>
    <cellStyle name="Percent 2 4 5 3" xfId="14326" xr:uid="{B95793D5-D8B2-4229-B69A-A9B6A82B94FE}"/>
    <cellStyle name="Percent 2 4 5 4" xfId="14327" xr:uid="{522FAD44-ADF8-4D8E-8166-1087DB198717}"/>
    <cellStyle name="Percent 2 4 5 5" xfId="14328" xr:uid="{094EDF0C-CEB2-4BF3-B664-BCCD376F1FBA}"/>
    <cellStyle name="Percent 2 4 6" xfId="1766" xr:uid="{A03952A7-E847-4E05-B559-8D6BBF66EB88}"/>
    <cellStyle name="Percent 2 4 6 2" xfId="5757" xr:uid="{63CFE1AD-0491-41D8-B219-BBF81DE34BBC}"/>
    <cellStyle name="Percent 2 4 6 2 2" xfId="22318" xr:uid="{BA2782B8-F07F-4EDC-A2D2-216114932FDF}"/>
    <cellStyle name="Percent 2 4 6 3" xfId="14329" xr:uid="{B63873AF-CC49-42ED-942D-4A5A527100BF}"/>
    <cellStyle name="Percent 2 4 6 4" xfId="14330" xr:uid="{725EDA1F-AE65-4063-B7D4-79AEDCF5C100}"/>
    <cellStyle name="Percent 2 4 6 5" xfId="14331" xr:uid="{3C15F818-EC8D-499B-B37B-65F398F9F19E}"/>
    <cellStyle name="Percent 2 4 7" xfId="1767" xr:uid="{0E51699D-5125-489F-8659-8FDDB84DC449}"/>
    <cellStyle name="Percent 2 4 7 2" xfId="5758" xr:uid="{F601293F-4203-448A-B6F4-96C5E84174DC}"/>
    <cellStyle name="Percent 2 4 7 2 2" xfId="22319" xr:uid="{3EEB7889-6B2E-45E8-9216-D28727796CF8}"/>
    <cellStyle name="Percent 2 4 7 3" xfId="14332" xr:uid="{DB4DC208-5F45-43C2-B8FB-5D5F357C4728}"/>
    <cellStyle name="Percent 2 4 7 4" xfId="14333" xr:uid="{BF551A2B-68EE-4E86-9847-16B2732EDA4D}"/>
    <cellStyle name="Percent 2 4 7 5" xfId="14334" xr:uid="{A2F8AAA5-25DF-4309-9DD1-C710E6F9744A}"/>
    <cellStyle name="Percent 2 4 8" xfId="1768" xr:uid="{7B1DBB28-2455-4A19-BF05-4D637C2B7907}"/>
    <cellStyle name="Percent 2 4 8 2" xfId="5759" xr:uid="{906B195E-C789-4194-8DCA-DD2AB14B90DD}"/>
    <cellStyle name="Percent 2 4 8 2 2" xfId="22320" xr:uid="{B78088D6-30CF-422E-A953-1A603AE9A955}"/>
    <cellStyle name="Percent 2 4 8 3" xfId="14335" xr:uid="{5B0AA603-681C-4E82-B7FF-6DCAD153AC1C}"/>
    <cellStyle name="Percent 2 4 8 4" xfId="14336" xr:uid="{EAFFDE37-41C6-4635-8F6B-A3A2D378AB90}"/>
    <cellStyle name="Percent 2 4 8 5" xfId="14337" xr:uid="{570CFC72-904A-4136-ACDA-44C5CB3C1C2A}"/>
    <cellStyle name="Percent 2 4 9" xfId="5760" xr:uid="{7B0F6B62-9D00-4183-8B56-0F2FCC6AD623}"/>
    <cellStyle name="Percent 2 4 9 2" xfId="14338" xr:uid="{F193325D-133E-483D-B784-F7D12599075D}"/>
    <cellStyle name="Percent 2 4 9 2 2" xfId="22321" xr:uid="{A9373143-E3AA-4E94-A9EB-17083D71C354}"/>
    <cellStyle name="Percent 2 4 9 3" xfId="14339" xr:uid="{7207678F-BA97-4113-BBDD-605AD4AFA98E}"/>
    <cellStyle name="Percent 2 4 9 4" xfId="14340" xr:uid="{1D54898D-1A9F-4A31-AE2B-4F9E7E787E5A}"/>
    <cellStyle name="Percent 2 4 9 5" xfId="14341" xr:uid="{4BA84A44-B6C3-488E-BA14-172AA497EDF5}"/>
    <cellStyle name="Percent 2 4 9 6" xfId="21246" xr:uid="{FC5B0E95-1511-427F-90EA-0E56389CF8E5}"/>
    <cellStyle name="Percent 2 40" xfId="5761" xr:uid="{ECA70540-0B50-45DC-BA3D-9A953DA0A8ED}"/>
    <cellStyle name="Percent 2 40 2" xfId="14342" xr:uid="{D275F9C9-14B8-45D0-B2C0-B4D2BDC501E2}"/>
    <cellStyle name="Percent 2 40 2 2" xfId="22322" xr:uid="{C4537CC7-EB05-469E-A57A-550F00ABB4FD}"/>
    <cellStyle name="Percent 2 40 3" xfId="14343" xr:uid="{931D991F-C96C-4DCF-AE7D-3890659A328B}"/>
    <cellStyle name="Percent 2 40 4" xfId="14344" xr:uid="{CCDCB4BB-B4EB-41E7-B770-5F690D73B6EE}"/>
    <cellStyle name="Percent 2 40 5" xfId="14345" xr:uid="{861E9B21-E9D6-47AB-A028-4ACE3DD05DAB}"/>
    <cellStyle name="Percent 2 40 6" xfId="21247" xr:uid="{D5634753-2941-4FAB-9FF0-FC51AA3E1D46}"/>
    <cellStyle name="Percent 2 41" xfId="5762" xr:uid="{7FBDBE6E-25ED-4F1D-9EFD-1B0CFC700DF5}"/>
    <cellStyle name="Percent 2 41 2" xfId="14346" xr:uid="{22E60340-271F-4E7E-B8C3-2B5DB5C12A71}"/>
    <cellStyle name="Percent 2 41 2 2" xfId="22323" xr:uid="{BF3F9CB5-8731-4A7F-ABD9-49E476521453}"/>
    <cellStyle name="Percent 2 41 3" xfId="14347" xr:uid="{EC0AD240-3813-41B3-991E-6F5D15A33495}"/>
    <cellStyle name="Percent 2 41 4" xfId="14348" xr:uid="{0D83C84E-722F-4775-BEC1-077819C38FE7}"/>
    <cellStyle name="Percent 2 41 5" xfId="14349" xr:uid="{3DC60275-FB64-43F0-8EA9-F405959D2B7B}"/>
    <cellStyle name="Percent 2 41 6" xfId="21248" xr:uid="{7FA359C5-D5AE-422E-B358-9B207FACA74B}"/>
    <cellStyle name="Percent 2 42" xfId="5763" xr:uid="{8EDF0D0F-EB36-4226-8B34-A6A0EC36A63A}"/>
    <cellStyle name="Percent 2 42 2" xfId="14350" xr:uid="{92963049-BC7A-44E9-80BE-B74D25DB46F5}"/>
    <cellStyle name="Percent 2 42 2 2" xfId="22324" xr:uid="{0AF9E750-3B4C-43E9-B92F-AAA0C593039A}"/>
    <cellStyle name="Percent 2 42 3" xfId="14351" xr:uid="{4FC3F88D-9C79-47F3-899D-F370FFFBC479}"/>
    <cellStyle name="Percent 2 42 4" xfId="14352" xr:uid="{82BAD2BE-3034-4964-A308-A3D0C6DBD92D}"/>
    <cellStyle name="Percent 2 42 5" xfId="14353" xr:uid="{54B754C5-C7E5-49DB-88A6-ACE29643A2F1}"/>
    <cellStyle name="Percent 2 42 6" xfId="21249" xr:uid="{5C31769E-1222-4928-9D0F-337253120A86}"/>
    <cellStyle name="Percent 2 43" xfId="5764" xr:uid="{1C5B3FA0-0E1B-4F11-9997-B187191B2764}"/>
    <cellStyle name="Percent 2 43 2" xfId="14354" xr:uid="{50CA6BAB-0C22-4867-B054-F295C99312B9}"/>
    <cellStyle name="Percent 2 43 2 2" xfId="22325" xr:uid="{A288603A-EDC1-43F1-AF8A-8682D30146AE}"/>
    <cellStyle name="Percent 2 43 3" xfId="14355" xr:uid="{0FF8EB39-C95B-4403-AD7F-AB3F85D537E2}"/>
    <cellStyle name="Percent 2 43 4" xfId="14356" xr:uid="{EDAA7ED4-613C-4FF3-85EF-2B1710EB1330}"/>
    <cellStyle name="Percent 2 43 5" xfId="14357" xr:uid="{053BCC27-4E15-4CF1-8DB0-AA5948FD10B6}"/>
    <cellStyle name="Percent 2 43 6" xfId="21250" xr:uid="{92953D63-C32E-4FFE-8898-E60C9B6B52D5}"/>
    <cellStyle name="Percent 2 44" xfId="5765" xr:uid="{C7DAED60-3544-447B-917C-51F37BBDBD6D}"/>
    <cellStyle name="Percent 2 44 2" xfId="14358" xr:uid="{C21255B7-4F3A-46D4-8C88-540E558304F5}"/>
    <cellStyle name="Percent 2 44 2 2" xfId="22326" xr:uid="{72478D72-22C0-4347-A529-CA223692C5B5}"/>
    <cellStyle name="Percent 2 44 3" xfId="14359" xr:uid="{90E60DC2-6AF1-4C84-A2AF-50BD7C0050A9}"/>
    <cellStyle name="Percent 2 44 4" xfId="14360" xr:uid="{4C331F9F-8FD5-4B1B-9F3D-748557B6A1DE}"/>
    <cellStyle name="Percent 2 44 5" xfId="14361" xr:uid="{C83A388D-6B94-499F-A9BF-CB7DCBA3F3F9}"/>
    <cellStyle name="Percent 2 44 6" xfId="21251" xr:uid="{2D07E63E-5CD2-4377-9918-54532147ACBC}"/>
    <cellStyle name="Percent 2 45" xfId="5766" xr:uid="{C11AACEF-8C21-4003-AF35-77FE59534497}"/>
    <cellStyle name="Percent 2 45 2" xfId="14362" xr:uid="{259295B4-E83F-4C74-9299-682DD579ED72}"/>
    <cellStyle name="Percent 2 45 2 2" xfId="22327" xr:uid="{11F6DC47-FB97-4E5A-8011-73E9E0B33A95}"/>
    <cellStyle name="Percent 2 45 3" xfId="14363" xr:uid="{411ED634-DC3D-42C4-950B-C5CDC523D268}"/>
    <cellStyle name="Percent 2 45 4" xfId="14364" xr:uid="{E3412C1F-4712-4ABD-B0E9-C760ADD7E8D7}"/>
    <cellStyle name="Percent 2 45 5" xfId="14365" xr:uid="{16F88026-65CA-47C0-A61E-3F50479D137D}"/>
    <cellStyle name="Percent 2 45 6" xfId="21252" xr:uid="{1994E1AB-59D5-46C0-851C-F7E1E7272C62}"/>
    <cellStyle name="Percent 2 46" xfId="5767" xr:uid="{2238D8AE-5B97-40E4-B4BA-065D3C029898}"/>
    <cellStyle name="Percent 2 46 2" xfId="14366" xr:uid="{87E85FBC-1660-4278-B79A-E84677D0E326}"/>
    <cellStyle name="Percent 2 46 2 2" xfId="22328" xr:uid="{B52A2662-559F-49DC-BF2D-C80820458C96}"/>
    <cellStyle name="Percent 2 46 3" xfId="14367" xr:uid="{0C52E353-CE7A-4262-88E2-C9B96FFC055D}"/>
    <cellStyle name="Percent 2 46 4" xfId="14368" xr:uid="{C68C0EB7-56B7-4122-AB94-0DE118FF7D2B}"/>
    <cellStyle name="Percent 2 46 5" xfId="14369" xr:uid="{20BBA7D6-8383-460C-9A64-1D82A46C9094}"/>
    <cellStyle name="Percent 2 46 6" xfId="21253" xr:uid="{B92F7885-61C5-4A0D-8BED-198FCEBA62C6}"/>
    <cellStyle name="Percent 2 47" xfId="5768" xr:uid="{AC5FB46A-1667-4C58-A9EB-1AA9AA846764}"/>
    <cellStyle name="Percent 2 47 2" xfId="14370" xr:uid="{0DAC76AE-9B06-4096-B72D-A24A39E8159E}"/>
    <cellStyle name="Percent 2 47 2 2" xfId="22329" xr:uid="{8C916048-CADE-4139-AEB7-34247886C61D}"/>
    <cellStyle name="Percent 2 47 3" xfId="14371" xr:uid="{137A01BE-475B-414E-9550-7B34C93055CD}"/>
    <cellStyle name="Percent 2 47 4" xfId="14372" xr:uid="{9352CC3C-FF04-4A2A-9D4F-1A04BA0B0620}"/>
    <cellStyle name="Percent 2 47 5" xfId="14373" xr:uid="{53817541-D167-49C8-A1F5-3F66E456B0DD}"/>
    <cellStyle name="Percent 2 47 6" xfId="21254" xr:uid="{2B59CC87-FE16-43ED-A84C-972328D733B4}"/>
    <cellStyle name="Percent 2 48" xfId="5769" xr:uid="{8B2A399C-B848-4FCA-AB7D-11ED768580C4}"/>
    <cellStyle name="Percent 2 48 2" xfId="5770" xr:uid="{4E28AE41-D40B-4F09-92F3-354B97F27CC0}"/>
    <cellStyle name="Percent 2 48 2 2" xfId="14374" xr:uid="{37FC3D2A-0387-425D-BBD1-270860D20920}"/>
    <cellStyle name="Percent 2 48 2 2 2" xfId="22331" xr:uid="{2DAE37CC-4629-4F79-8823-FC3A3F16DDED}"/>
    <cellStyle name="Percent 2 48 2 3" xfId="14375" xr:uid="{BA4CF4BB-D189-4A1E-9E9C-6C2A35D23707}"/>
    <cellStyle name="Percent 2 48 2 4" xfId="14376" xr:uid="{3978F168-8E82-467F-BBB6-B53D9020B2E2}"/>
    <cellStyle name="Percent 2 48 2 5" xfId="14377" xr:uid="{B07AD446-FF94-4F49-AA3D-D685513A87E0}"/>
    <cellStyle name="Percent 2 48 2 6" xfId="21256" xr:uid="{C993FC5B-6F1B-4B8E-A5EC-82009C64EFF7}"/>
    <cellStyle name="Percent 2 48 3" xfId="14378" xr:uid="{FCBEFF76-42CE-4C0E-87F9-1CA6D738D326}"/>
    <cellStyle name="Percent 2 48 3 2" xfId="22332" xr:uid="{3AC8FE9C-808A-47A5-8577-40B2052C23FD}"/>
    <cellStyle name="Percent 2 48 4" xfId="14379" xr:uid="{D52A639F-8822-4F8E-AE6C-20E55BA2910E}"/>
    <cellStyle name="Percent 2 48 4 2" xfId="22330" xr:uid="{8EC6556D-DC58-407F-918A-6209FC619780}"/>
    <cellStyle name="Percent 2 48 5" xfId="14380" xr:uid="{33CBCAD2-4134-4EF1-9B78-9DCC26B000B4}"/>
    <cellStyle name="Percent 2 48 6" xfId="14381" xr:uid="{36FEC58C-EE87-4670-8686-97D23219B691}"/>
    <cellStyle name="Percent 2 48 7" xfId="14382" xr:uid="{53E5F738-AA28-4BB0-B600-AFC92131EDFF}"/>
    <cellStyle name="Percent 2 48 8" xfId="21255" xr:uid="{03B25C2A-677D-45CA-ABA8-D1C3209C06F4}"/>
    <cellStyle name="Percent 2 49" xfId="5771" xr:uid="{86E00929-836B-4E51-A7D4-C26EFB271F46}"/>
    <cellStyle name="Percent 2 49 2" xfId="14383" xr:uid="{CE01BCC9-30FE-4B38-BA84-1C8DDC3260A1}"/>
    <cellStyle name="Percent 2 49 2 2" xfId="22334" xr:uid="{D8824D6D-3EEA-4076-BE52-7B5EEA79C00F}"/>
    <cellStyle name="Percent 2 49 3" xfId="14384" xr:uid="{58799F4B-9B1B-42D8-849C-85663D901D32}"/>
    <cellStyle name="Percent 2 49 3 2" xfId="22333" xr:uid="{AEF66C11-B4CC-4596-A6A6-66FFD2DB38F6}"/>
    <cellStyle name="Percent 2 49 4" xfId="14385" xr:uid="{865F3D0B-1320-406D-AFDB-F9D2E73F20E2}"/>
    <cellStyle name="Percent 2 49 5" xfId="14386" xr:uid="{2916B291-944D-48E0-9355-DA2FCDFCC7A4}"/>
    <cellStyle name="Percent 2 49 6" xfId="14387" xr:uid="{5A78AA3B-A9A3-4D77-BDFE-9299663A5853}"/>
    <cellStyle name="Percent 2 49 7" xfId="21257" xr:uid="{5B2906D0-3F77-4EC3-B2A4-A714DC50B62E}"/>
    <cellStyle name="Percent 2 5" xfId="297" xr:uid="{00000000-0005-0000-0000-00002B010000}"/>
    <cellStyle name="Percent 2 5 10" xfId="5773" xr:uid="{03B7A7B9-FBFB-465E-A611-B6538327E7B2}"/>
    <cellStyle name="Percent 2 5 10 2" xfId="14388" xr:uid="{E3775345-11E9-4667-BF9D-0CB2AF09809B}"/>
    <cellStyle name="Percent 2 5 10 2 2" xfId="22336" xr:uid="{494A4FCB-3244-4DD8-97D4-C4EC96157382}"/>
    <cellStyle name="Percent 2 5 10 3" xfId="14389" xr:uid="{EE9DACE8-6487-4184-8A2E-56A621F31F2F}"/>
    <cellStyle name="Percent 2 5 10 4" xfId="14390" xr:uid="{028E2453-480E-40CB-A229-652FD3829608}"/>
    <cellStyle name="Percent 2 5 10 5" xfId="14391" xr:uid="{B0ECB539-2E5F-4813-975E-C3CDAF3F38EA}"/>
    <cellStyle name="Percent 2 5 10 6" xfId="21258" xr:uid="{CBF7D723-677D-4C5D-B367-94E87FC8D387}"/>
    <cellStyle name="Percent 2 5 11" xfId="5774" xr:uid="{19F1C5DE-CDA7-430B-9E55-3E352F0D1E12}"/>
    <cellStyle name="Percent 2 5 11 2" xfId="14392" xr:uid="{73795656-1EF4-40AA-BA26-EA228CFF7D32}"/>
    <cellStyle name="Percent 2 5 11 2 2" xfId="22337" xr:uid="{4580A198-2309-420D-B29F-F9D7C911798D}"/>
    <cellStyle name="Percent 2 5 11 3" xfId="14393" xr:uid="{14899D23-01A9-49A7-80F5-3830E51DAD0E}"/>
    <cellStyle name="Percent 2 5 11 4" xfId="14394" xr:uid="{72A78A2E-2D49-4FD4-B34C-4C72A039A00D}"/>
    <cellStyle name="Percent 2 5 11 5" xfId="14395" xr:uid="{9AA6E470-4B2F-4D00-814F-417C27C4F311}"/>
    <cellStyle name="Percent 2 5 11 6" xfId="21259" xr:uid="{65F8E562-1C52-4820-B383-A15273158E10}"/>
    <cellStyle name="Percent 2 5 12" xfId="5775" xr:uid="{FB58532C-7C7D-4A53-ACA7-ACE76D054D21}"/>
    <cellStyle name="Percent 2 5 12 2" xfId="14396" xr:uid="{306D9294-7D66-4B22-B996-7FCF3B095F8D}"/>
    <cellStyle name="Percent 2 5 12 2 2" xfId="22338" xr:uid="{24EE367D-A5F7-4D0E-9C1C-BF72FEC99989}"/>
    <cellStyle name="Percent 2 5 12 3" xfId="14397" xr:uid="{40628ED4-EAFE-4C43-8EB5-B593E959F8D8}"/>
    <cellStyle name="Percent 2 5 12 4" xfId="14398" xr:uid="{E98A716F-1EA5-48BA-9AC0-2523C3BDF1E1}"/>
    <cellStyle name="Percent 2 5 12 5" xfId="14399" xr:uid="{E2955E72-A7F9-479A-83C3-A4DF4C9442ED}"/>
    <cellStyle name="Percent 2 5 12 6" xfId="21260" xr:uid="{4FE0AE66-9400-4514-A31E-0D54D316F205}"/>
    <cellStyle name="Percent 2 5 13" xfId="5776" xr:uid="{D1BF17F4-ED0A-4903-A83D-8D96F1618723}"/>
    <cellStyle name="Percent 2 5 13 2" xfId="14400" xr:uid="{9CBF2487-BBE3-47AF-ADD2-35B2F036E88E}"/>
    <cellStyle name="Percent 2 5 13 2 2" xfId="22339" xr:uid="{BD29A05F-5540-49CF-AF15-5BCE03CD6C4A}"/>
    <cellStyle name="Percent 2 5 13 3" xfId="14401" xr:uid="{6B82FE67-B821-49BD-8D47-5B6E582449D3}"/>
    <cellStyle name="Percent 2 5 13 4" xfId="14402" xr:uid="{9988BE35-7D2C-4914-84F9-4F13BD97B3C5}"/>
    <cellStyle name="Percent 2 5 13 5" xfId="14403" xr:uid="{C3B839CE-C94A-4828-B0D9-07815F9599ED}"/>
    <cellStyle name="Percent 2 5 13 6" xfId="21261" xr:uid="{8783C236-B3DD-4FAB-B928-839DF93D3255}"/>
    <cellStyle name="Percent 2 5 14" xfId="5777" xr:uid="{CE0BADD6-59EE-4E43-90FE-DED3A9BB2B94}"/>
    <cellStyle name="Percent 2 5 14 2" xfId="14404" xr:uid="{F2D57A57-21A0-48F4-BA00-BE9201D275E3}"/>
    <cellStyle name="Percent 2 5 14 2 2" xfId="22340" xr:uid="{F0096B3D-2462-4B16-892E-EF62FDA897FF}"/>
    <cellStyle name="Percent 2 5 14 3" xfId="14405" xr:uid="{C616A394-9BD9-4450-B6A1-8F5899F4AE6A}"/>
    <cellStyle name="Percent 2 5 14 4" xfId="14406" xr:uid="{DABDAC67-F3D8-4718-9BD3-EE58BFF11D59}"/>
    <cellStyle name="Percent 2 5 14 5" xfId="14407" xr:uid="{EE97AE52-F56D-4580-9FFC-FC230ABFE19A}"/>
    <cellStyle name="Percent 2 5 14 6" xfId="21262" xr:uid="{3E5D3C8A-85AB-47B0-8DF1-160EF7F473EB}"/>
    <cellStyle name="Percent 2 5 15" xfId="5778" xr:uid="{0D57F775-D18E-49F0-857C-A269A0BBBA95}"/>
    <cellStyle name="Percent 2 5 15 2" xfId="14408" xr:uid="{0F0678F9-CA26-4C01-8F24-2E8CB006231B}"/>
    <cellStyle name="Percent 2 5 15 2 2" xfId="22341" xr:uid="{B98B16A5-0715-4244-AFEF-D70EF05B6BD9}"/>
    <cellStyle name="Percent 2 5 15 3" xfId="14409" xr:uid="{A32F464A-3200-49BC-9261-3197084F3B0E}"/>
    <cellStyle name="Percent 2 5 15 4" xfId="14410" xr:uid="{CF8A0958-544D-4D09-9557-BA8054A59000}"/>
    <cellStyle name="Percent 2 5 15 5" xfId="14411" xr:uid="{F7DFFF51-AB7B-4346-811C-89590672CBD8}"/>
    <cellStyle name="Percent 2 5 15 6" xfId="21263" xr:uid="{2A050D9C-1A9E-4236-9515-DD29C9114B84}"/>
    <cellStyle name="Percent 2 5 16" xfId="6902" xr:uid="{38E98F05-49E5-4CA6-A85D-96E78783EEC3}"/>
    <cellStyle name="Percent 2 5 16 2" xfId="14412" xr:uid="{5655228D-3BA8-43F5-9F86-617C176A66FF}"/>
    <cellStyle name="Percent 2 5 16 3" xfId="22335" xr:uid="{CFA5F797-4E82-499A-B146-84B8D64AFD81}"/>
    <cellStyle name="Percent 2 5 17" xfId="5772" xr:uid="{4E1ACE32-976D-4EB3-9A65-8B9B2C7694F2}"/>
    <cellStyle name="Percent 2 5 18" xfId="14413" xr:uid="{0FF87CE1-E8C5-43C1-A586-1E6A87414178}"/>
    <cellStyle name="Percent 2 5 19" xfId="14414" xr:uid="{ACD7B3E1-A78D-4B7A-8547-B8C640FA3DF8}"/>
    <cellStyle name="Percent 2 5 2" xfId="298" xr:uid="{00000000-0005-0000-0000-00002C010000}"/>
    <cellStyle name="Percent 2 5 2 2" xfId="5779" xr:uid="{B812D317-2B1A-427B-9548-300E16F09061}"/>
    <cellStyle name="Percent 2 5 2 2 2" xfId="22342" xr:uid="{8F2D13C7-F9D4-474B-990F-CD1BBB0A059F}"/>
    <cellStyle name="Percent 2 5 2 3" xfId="14415" xr:uid="{F1560987-5D2D-4972-9571-03DF9072D5A2}"/>
    <cellStyle name="Percent 2 5 2 4" xfId="14416" xr:uid="{749E224D-76A4-4C7E-843B-47EAA74E5E7C}"/>
    <cellStyle name="Percent 2 5 2 5" xfId="14417" xr:uid="{7BB6526D-E6D0-4E0B-AB7C-01725BFBA429}"/>
    <cellStyle name="Percent 2 5 3" xfId="299" xr:uid="{00000000-0005-0000-0000-00002D010000}"/>
    <cellStyle name="Percent 2 5 3 2" xfId="5780" xr:uid="{C41A75E0-585C-4897-8428-C1E7BF4CBADC}"/>
    <cellStyle name="Percent 2 5 3 2 2" xfId="22343" xr:uid="{119BB5B2-5342-4B04-AA6B-29A9FB7520ED}"/>
    <cellStyle name="Percent 2 5 3 3" xfId="14418" xr:uid="{79B918F9-637F-4DC6-8F49-DBE88A0C26F9}"/>
    <cellStyle name="Percent 2 5 3 4" xfId="14419" xr:uid="{E9FAFA0A-FAE9-488C-8C59-5689ECB3E724}"/>
    <cellStyle name="Percent 2 5 3 5" xfId="14420" xr:uid="{6B979BCE-9844-4BEE-B1CE-9444396E8481}"/>
    <cellStyle name="Percent 2 5 4" xfId="1769" xr:uid="{6C1157A8-D867-45E1-B3FE-0630F51858D0}"/>
    <cellStyle name="Percent 2 5 4 2" xfId="5781" xr:uid="{7366A901-3DB5-4AFE-B77B-9BFD3E83D68A}"/>
    <cellStyle name="Percent 2 5 4 2 2" xfId="22344" xr:uid="{30EFD568-4E2D-4262-98AD-7254389EAB8B}"/>
    <cellStyle name="Percent 2 5 4 3" xfId="14421" xr:uid="{2102EC8D-9CD2-4739-ADC0-64F3EA6B3B5E}"/>
    <cellStyle name="Percent 2 5 4 4" xfId="14422" xr:uid="{B69F925A-A528-4EE7-ACB4-73FE041B7422}"/>
    <cellStyle name="Percent 2 5 4 5" xfId="14423" xr:uid="{AEF1A409-574C-4899-908C-9E542D4BC1F1}"/>
    <cellStyle name="Percent 2 5 5" xfId="1770" xr:uid="{1C121182-2BE8-419A-BA67-E3E43EF8FAEC}"/>
    <cellStyle name="Percent 2 5 5 2" xfId="5782" xr:uid="{C80616EA-646A-4258-950A-2B1A6B6FFE4A}"/>
    <cellStyle name="Percent 2 5 5 2 2" xfId="22345" xr:uid="{45F80DBF-2E9E-4FE3-B3E3-EAEDABEB38AC}"/>
    <cellStyle name="Percent 2 5 5 3" xfId="14424" xr:uid="{96A68E27-AD46-4625-974B-80AB9A694321}"/>
    <cellStyle name="Percent 2 5 5 4" xfId="14425" xr:uid="{03CFB289-28CA-4774-ABC2-F27715826562}"/>
    <cellStyle name="Percent 2 5 5 5" xfId="14426" xr:uid="{6EBC1536-1C6B-4C7A-BD89-E8EABD87B5AE}"/>
    <cellStyle name="Percent 2 5 6" xfId="1771" xr:uid="{0F98AA18-931F-47EA-BC0C-407C40F20450}"/>
    <cellStyle name="Percent 2 5 6 2" xfId="5783" xr:uid="{F8474573-779E-48A0-8C04-152D56907806}"/>
    <cellStyle name="Percent 2 5 6 2 2" xfId="22346" xr:uid="{B9B49463-4B09-4E2B-B7C6-F896273FBCF4}"/>
    <cellStyle name="Percent 2 5 6 3" xfId="14427" xr:uid="{EA7566D9-96D8-44B9-858D-96FC6FA98CCF}"/>
    <cellStyle name="Percent 2 5 6 4" xfId="14428" xr:uid="{AA7EE1BC-E812-4598-95C6-B9D04020ABF2}"/>
    <cellStyle name="Percent 2 5 6 5" xfId="14429" xr:uid="{AAD6B55A-57DB-4582-A25C-AE581E780C66}"/>
    <cellStyle name="Percent 2 5 7" xfId="1772" xr:uid="{C69B5289-C023-477F-978B-A9079F34E0C6}"/>
    <cellStyle name="Percent 2 5 7 2" xfId="5784" xr:uid="{63FF94ED-A95C-40E1-8994-AB51DF460DF6}"/>
    <cellStyle name="Percent 2 5 7 2 2" xfId="22347" xr:uid="{D5E3127D-F46D-464C-B299-1F8ECAAD7ACD}"/>
    <cellStyle name="Percent 2 5 7 3" xfId="14430" xr:uid="{C9F9CF7E-7FC2-419B-81BE-824BFB0B3875}"/>
    <cellStyle name="Percent 2 5 7 4" xfId="14431" xr:uid="{1B73A638-9A9F-430A-B4BD-E8F8C3D66685}"/>
    <cellStyle name="Percent 2 5 7 5" xfId="14432" xr:uid="{19668A54-47E6-4250-A10B-9B07B5013FA1}"/>
    <cellStyle name="Percent 2 5 8" xfId="1773" xr:uid="{7D42FB4B-4D14-4399-9CC7-FB1769F85DA2}"/>
    <cellStyle name="Percent 2 5 8 2" xfId="5785" xr:uid="{F2F56B37-3BBE-42A2-A386-13CD7E542805}"/>
    <cellStyle name="Percent 2 5 8 2 2" xfId="22348" xr:uid="{15C3CD35-BEB9-44FC-8F02-461ADF4FADA4}"/>
    <cellStyle name="Percent 2 5 8 3" xfId="14433" xr:uid="{2CB8C4C0-DBDA-4AB8-AD46-97AA010184FE}"/>
    <cellStyle name="Percent 2 5 8 4" xfId="14434" xr:uid="{D58955E4-E821-4022-9B71-8B8EFB05B8DC}"/>
    <cellStyle name="Percent 2 5 8 5" xfId="14435" xr:uid="{6630D045-D647-41C1-B24F-BB5E4A32A395}"/>
    <cellStyle name="Percent 2 5 9" xfId="5786" xr:uid="{A13599FB-C1BE-462C-8ED7-E2D75B15BDC0}"/>
    <cellStyle name="Percent 2 5 9 2" xfId="14436" xr:uid="{33985F20-CEC1-4C07-A614-1EFE4CF9D03A}"/>
    <cellStyle name="Percent 2 5 9 2 2" xfId="22349" xr:uid="{203434A7-3897-40AF-9509-AFDF5C49E14E}"/>
    <cellStyle name="Percent 2 5 9 3" xfId="14437" xr:uid="{82D116B4-649B-4199-91D4-8056A512F363}"/>
    <cellStyle name="Percent 2 5 9 4" xfId="14438" xr:uid="{B48FD685-5033-4F8A-81FB-0B987C6A4E5B}"/>
    <cellStyle name="Percent 2 5 9 5" xfId="14439" xr:uid="{03BE36DD-73C1-4D8C-84A9-5F00FE1B4AD5}"/>
    <cellStyle name="Percent 2 5 9 6" xfId="21264" xr:uid="{74732C07-0352-4336-85F6-78408A04EB7C}"/>
    <cellStyle name="Percent 2 50" xfId="6892" xr:uid="{EE2403B8-4ED6-4D1C-995D-5502F77ABBE5}"/>
    <cellStyle name="Percent 2 50 2" xfId="14440" xr:uid="{02A61309-B3AF-4433-B236-D7C4D69C9E37}"/>
    <cellStyle name="Percent 2 51" xfId="19777" xr:uid="{B072D2C4-3AED-4570-AA51-2E011FC2F097}"/>
    <cellStyle name="Percent 2 52" xfId="368" xr:uid="{FF7D7ECC-C997-4FF7-8847-F3C374DB97EC}"/>
    <cellStyle name="Percent 2 6" xfId="1774" xr:uid="{830598DB-7BA5-4F67-8331-BB8273D028A0}"/>
    <cellStyle name="Percent 2 6 10" xfId="5788" xr:uid="{E0DA72E1-125B-4F1E-8217-84BF5927FF25}"/>
    <cellStyle name="Percent 2 6 10 2" xfId="14441" xr:uid="{95F03ABA-01B6-44B1-B654-0945A9409609}"/>
    <cellStyle name="Percent 2 6 10 2 2" xfId="22351" xr:uid="{31663A70-5B06-41F7-85C5-B482911DB37D}"/>
    <cellStyle name="Percent 2 6 10 3" xfId="14442" xr:uid="{5D08AED0-1517-473C-B945-23C4BEACB73D}"/>
    <cellStyle name="Percent 2 6 10 4" xfId="14443" xr:uid="{BDF85A9B-C129-449A-AFF3-FD9A2F3937E2}"/>
    <cellStyle name="Percent 2 6 10 5" xfId="14444" xr:uid="{A860C327-AC35-45D9-9463-19B9DEDC97C3}"/>
    <cellStyle name="Percent 2 6 10 6" xfId="21265" xr:uid="{97771A0B-E95E-4BBF-B5DD-F9AC58C7D098}"/>
    <cellStyle name="Percent 2 6 11" xfId="5789" xr:uid="{6C85DE26-C371-472D-817A-90BC6CE90E9B}"/>
    <cellStyle name="Percent 2 6 11 2" xfId="14445" xr:uid="{E363D066-035A-48A0-B313-9332E2AE9B88}"/>
    <cellStyle name="Percent 2 6 11 2 2" xfId="22352" xr:uid="{83CF01B8-3461-4B0B-BA8C-2890AFCBBEBA}"/>
    <cellStyle name="Percent 2 6 11 3" xfId="14446" xr:uid="{4511E4F5-0E5F-4225-8CF9-1B2D5A3A7193}"/>
    <cellStyle name="Percent 2 6 11 4" xfId="14447" xr:uid="{8B6DDCF3-1290-4609-8C1D-C48804561C55}"/>
    <cellStyle name="Percent 2 6 11 5" xfId="14448" xr:uid="{B882B2B9-C196-4E76-8DE8-11530A0C1CAC}"/>
    <cellStyle name="Percent 2 6 11 6" xfId="21266" xr:uid="{A6C4FD8E-9ABC-4A33-A708-77E781A887C7}"/>
    <cellStyle name="Percent 2 6 12" xfId="5790" xr:uid="{6F57A60A-1125-40EF-B1D0-2F5CADE69122}"/>
    <cellStyle name="Percent 2 6 12 2" xfId="14449" xr:uid="{EB1AA64D-A016-44D7-9A8F-B9B1D8CCC58C}"/>
    <cellStyle name="Percent 2 6 12 2 2" xfId="22353" xr:uid="{E0F29CEC-2135-4963-BEE0-6BDDA904D9B8}"/>
    <cellStyle name="Percent 2 6 12 3" xfId="14450" xr:uid="{38C91B00-89E4-4450-BCEA-C1589B791A5C}"/>
    <cellStyle name="Percent 2 6 12 4" xfId="14451" xr:uid="{29182206-530C-4416-9AC1-AAF02A98022E}"/>
    <cellStyle name="Percent 2 6 12 5" xfId="14452" xr:uid="{B17D453E-AC6F-49C5-8E23-C0609B2FD07A}"/>
    <cellStyle name="Percent 2 6 12 6" xfId="21267" xr:uid="{E9B2154C-97CE-4536-8FA6-7C1EAB7A4B95}"/>
    <cellStyle name="Percent 2 6 13" xfId="5791" xr:uid="{A26480B7-3113-4AD9-A854-23E0373A26AC}"/>
    <cellStyle name="Percent 2 6 13 2" xfId="14453" xr:uid="{D72B59DA-E0DC-4E6D-BBA2-4EF153342FD7}"/>
    <cellStyle name="Percent 2 6 13 2 2" xfId="22354" xr:uid="{2EE6C0C4-C6E4-495A-8335-D3DD91ED9DA5}"/>
    <cellStyle name="Percent 2 6 13 3" xfId="14454" xr:uid="{37A1741E-7FD3-47A2-AA7C-EF74B0C70EA5}"/>
    <cellStyle name="Percent 2 6 13 4" xfId="14455" xr:uid="{EDE1EF24-3C31-455F-8FA2-D7198666646E}"/>
    <cellStyle name="Percent 2 6 13 5" xfId="14456" xr:uid="{FA6ABDC2-94A3-41AE-B09D-C31F3876811F}"/>
    <cellStyle name="Percent 2 6 13 6" xfId="21268" xr:uid="{F2060C44-0C1C-492C-97F7-62E485890493}"/>
    <cellStyle name="Percent 2 6 14" xfId="5792" xr:uid="{01CFBE0A-4443-4313-B9BA-128F41069802}"/>
    <cellStyle name="Percent 2 6 14 2" xfId="14457" xr:uid="{7738C37D-F201-4375-A9A0-FFB28CE13D95}"/>
    <cellStyle name="Percent 2 6 14 2 2" xfId="22355" xr:uid="{043B57A4-43EC-4899-B484-2C505600C779}"/>
    <cellStyle name="Percent 2 6 14 3" xfId="14458" xr:uid="{F480968D-241A-4879-B5A0-98208C5E3420}"/>
    <cellStyle name="Percent 2 6 14 4" xfId="14459" xr:uid="{F9018701-7538-442C-96D1-9F5A4D452B05}"/>
    <cellStyle name="Percent 2 6 14 5" xfId="14460" xr:uid="{A37680F9-DB81-4203-AB56-A7EF047BC5CF}"/>
    <cellStyle name="Percent 2 6 14 6" xfId="21269" xr:uid="{633EEF07-F411-4E94-8826-E5003BD3A573}"/>
    <cellStyle name="Percent 2 6 15" xfId="5793" xr:uid="{7696C93B-68CB-42C8-8D0B-18B450AE5A39}"/>
    <cellStyle name="Percent 2 6 15 2" xfId="14461" xr:uid="{FA4FBCC1-5867-4697-8D78-920109693912}"/>
    <cellStyle name="Percent 2 6 15 2 2" xfId="22356" xr:uid="{DB7C1E66-8DE8-4084-AFBD-05684209215A}"/>
    <cellStyle name="Percent 2 6 15 3" xfId="14462" xr:uid="{5109FEB4-F41E-41FE-89CA-36081917E83B}"/>
    <cellStyle name="Percent 2 6 15 4" xfId="14463" xr:uid="{208E0167-5789-44F8-BCC4-2C15737756B6}"/>
    <cellStyle name="Percent 2 6 15 5" xfId="14464" xr:uid="{01D9660A-5E0A-4D8F-94CC-8B7FACD3369E}"/>
    <cellStyle name="Percent 2 6 15 6" xfId="21270" xr:uid="{C646D631-4FF1-4FD3-A304-1EBE01AE25A6}"/>
    <cellStyle name="Percent 2 6 16" xfId="5787" xr:uid="{07B5D3A6-6621-4EFB-B235-DCC76B2C1449}"/>
    <cellStyle name="Percent 2 6 16 2" xfId="22350" xr:uid="{1F7AED78-63A9-4495-8B0B-F15820191094}"/>
    <cellStyle name="Percent 2 6 17" xfId="14465" xr:uid="{3F16510D-CCD5-458D-A12D-19C9ED6E5B7E}"/>
    <cellStyle name="Percent 2 6 18" xfId="14466" xr:uid="{C55E72A4-1366-4CB7-B0DD-C40998747590}"/>
    <cellStyle name="Percent 2 6 19" xfId="14467" xr:uid="{66C0BD36-37BB-4732-8414-127B8242150F}"/>
    <cellStyle name="Percent 2 6 2" xfId="1775" xr:uid="{3F6B4F7A-0EE7-4C38-864A-65B9F86313C6}"/>
    <cellStyle name="Percent 2 6 2 2" xfId="5794" xr:uid="{2081CBC2-4624-4049-9C8E-E37067C722EE}"/>
    <cellStyle name="Percent 2 6 2 2 2" xfId="22357" xr:uid="{CA103A61-46A1-403D-85C9-63AE87406978}"/>
    <cellStyle name="Percent 2 6 2 3" xfId="14468" xr:uid="{52A8983B-80A6-4028-BB04-2382F9F609B4}"/>
    <cellStyle name="Percent 2 6 2 4" xfId="14469" xr:uid="{C4A46FB9-AC17-4B7E-8A7E-EB98FC752DAD}"/>
    <cellStyle name="Percent 2 6 2 5" xfId="14470" xr:uid="{47B1145A-A496-4736-831B-17D573C46F40}"/>
    <cellStyle name="Percent 2 6 3" xfId="1776" xr:uid="{85E216C0-3A09-40D8-9206-FD25B4B8B4E4}"/>
    <cellStyle name="Percent 2 6 3 2" xfId="5795" xr:uid="{68964A91-4B48-47BF-853E-FAE22F718CA8}"/>
    <cellStyle name="Percent 2 6 3 2 2" xfId="22358" xr:uid="{37C60DF6-7E3D-4B29-86CA-64C890D23F76}"/>
    <cellStyle name="Percent 2 6 3 3" xfId="14471" xr:uid="{6E3E30D8-06F1-424F-9247-2CF5083585A7}"/>
    <cellStyle name="Percent 2 6 3 4" xfId="14472" xr:uid="{29CE20DF-AADA-4F38-B8D4-E6AF73E8127C}"/>
    <cellStyle name="Percent 2 6 3 5" xfId="14473" xr:uid="{69B71A1D-D04B-40FC-A7F0-CA4B9FECFA55}"/>
    <cellStyle name="Percent 2 6 4" xfId="1777" xr:uid="{2A8F71DE-C0B7-49BC-B750-A21581787BDA}"/>
    <cellStyle name="Percent 2 6 4 2" xfId="5796" xr:uid="{49A633D3-1258-4D4E-8512-ECC7599EBE78}"/>
    <cellStyle name="Percent 2 6 4 2 2" xfId="22359" xr:uid="{99BFC2DF-1162-4201-98CA-FDD4B7C73EBB}"/>
    <cellStyle name="Percent 2 6 4 3" xfId="14474" xr:uid="{77AE2337-B7E1-498E-9E5C-0C7ABFD35ECD}"/>
    <cellStyle name="Percent 2 6 4 4" xfId="14475" xr:uid="{CC7EC118-1927-48A9-B65A-4323FFEB1FDA}"/>
    <cellStyle name="Percent 2 6 4 5" xfId="14476" xr:uid="{A7EE1126-05C3-411D-8758-25132BD2B4DB}"/>
    <cellStyle name="Percent 2 6 5" xfId="1778" xr:uid="{63488E3A-7DF2-42F7-B013-872D7D3ED23C}"/>
    <cellStyle name="Percent 2 6 5 2" xfId="5797" xr:uid="{5EDDFCED-4033-450F-9B93-AC47BD46AA23}"/>
    <cellStyle name="Percent 2 6 5 2 2" xfId="22360" xr:uid="{F1E8D201-3A12-4F80-BFB5-0A88D6A31397}"/>
    <cellStyle name="Percent 2 6 5 3" xfId="14477" xr:uid="{3349AD6B-F366-43FB-9B6F-675704BBCBA5}"/>
    <cellStyle name="Percent 2 6 5 4" xfId="14478" xr:uid="{ACF651FD-473F-4273-AF52-3E49DC5B87CB}"/>
    <cellStyle name="Percent 2 6 5 5" xfId="14479" xr:uid="{5E20C99A-13CF-4D15-8103-3BB08AAC45AE}"/>
    <cellStyle name="Percent 2 6 6" xfId="1779" xr:uid="{66F86631-730B-4B2A-9C9F-FF1AD0DD73A9}"/>
    <cellStyle name="Percent 2 6 6 2" xfId="5798" xr:uid="{6564197D-60BD-4660-867B-60663317C4F0}"/>
    <cellStyle name="Percent 2 6 6 2 2" xfId="22361" xr:uid="{92F7A6C8-3017-4D5C-AF17-C0849B8FC1D7}"/>
    <cellStyle name="Percent 2 6 6 3" xfId="14480" xr:uid="{64EE84EC-E3EF-4E14-BDF3-CD63CC9CD72A}"/>
    <cellStyle name="Percent 2 6 6 4" xfId="14481" xr:uid="{880CA497-6E71-4D10-95F2-DADF8F43CABA}"/>
    <cellStyle name="Percent 2 6 6 5" xfId="14482" xr:uid="{7372600B-D844-410A-ABD8-DFB7153D7B3C}"/>
    <cellStyle name="Percent 2 6 7" xfId="1780" xr:uid="{98038953-63B1-4BD8-BF73-B858829BDB56}"/>
    <cellStyle name="Percent 2 6 7 2" xfId="5799" xr:uid="{4D5E4DD3-79C7-478C-B926-48D96D6C4938}"/>
    <cellStyle name="Percent 2 6 7 2 2" xfId="22362" xr:uid="{C0E3E83B-3778-48F2-97C7-6D4BFBD650AF}"/>
    <cellStyle name="Percent 2 6 7 3" xfId="14483" xr:uid="{AEED33D5-0F22-4847-B6CC-4E8EE0B18E7B}"/>
    <cellStyle name="Percent 2 6 7 4" xfId="14484" xr:uid="{FBB1433D-B3F5-410C-B764-42EC6D4EBE6F}"/>
    <cellStyle name="Percent 2 6 7 5" xfId="14485" xr:uid="{596922D5-9021-4D39-845C-6BEC4261FF14}"/>
    <cellStyle name="Percent 2 6 8" xfId="1781" xr:uid="{724CF1BC-17FF-433A-9376-37750A655268}"/>
    <cellStyle name="Percent 2 6 8 2" xfId="5800" xr:uid="{1AA6E9F1-17DE-455D-B30A-169AD871DEF0}"/>
    <cellStyle name="Percent 2 6 8 2 2" xfId="22363" xr:uid="{80C39572-202B-43F1-BCAE-F93BEDAEBA75}"/>
    <cellStyle name="Percent 2 6 8 3" xfId="14486" xr:uid="{57EBD7C6-8357-4A55-A6AB-63555FF18B60}"/>
    <cellStyle name="Percent 2 6 8 4" xfId="14487" xr:uid="{5CD7810B-CB63-424C-B6DC-10FAFDD66EE6}"/>
    <cellStyle name="Percent 2 6 8 5" xfId="14488" xr:uid="{458AB67D-64CB-4B8E-A093-ED3E9F550071}"/>
    <cellStyle name="Percent 2 6 9" xfId="5801" xr:uid="{7543A99E-39F4-4CFE-87D1-A2E8C19B7F75}"/>
    <cellStyle name="Percent 2 6 9 2" xfId="14489" xr:uid="{6A6D7A75-040D-4DD2-B0A5-1BD7DE07F70D}"/>
    <cellStyle name="Percent 2 6 9 2 2" xfId="22364" xr:uid="{0B6012D3-8861-4045-BB0A-29EDA2736D9B}"/>
    <cellStyle name="Percent 2 6 9 3" xfId="14490" xr:uid="{3D70D5C5-5EC9-4850-B494-FC9DC0FBB9C9}"/>
    <cellStyle name="Percent 2 6 9 4" xfId="14491" xr:uid="{2B60EB3F-C3A7-4A87-85C2-2B680F52E57E}"/>
    <cellStyle name="Percent 2 6 9 5" xfId="14492" xr:uid="{9A7BAC38-7FDE-4F67-AC68-35EDBB92E34F}"/>
    <cellStyle name="Percent 2 6 9 6" xfId="21271" xr:uid="{BCF34CCD-9042-411E-B362-6972451324C2}"/>
    <cellStyle name="Percent 2 7" xfId="1782" xr:uid="{3C48F3A5-9B94-444C-908C-40C7766E7092}"/>
    <cellStyle name="Percent 2 7 10" xfId="14493" xr:uid="{99DC1537-5FEA-4FEA-AA6A-3C6B9CF81117}"/>
    <cellStyle name="Percent 2 7 11" xfId="14494" xr:uid="{3C90CA27-152E-4984-9A4E-DD17C0A1EA34}"/>
    <cellStyle name="Percent 2 7 12" xfId="14495" xr:uid="{19CB89E9-FFF4-403D-B07B-F8C51A1B1524}"/>
    <cellStyle name="Percent 2 7 2" xfId="1783" xr:uid="{68585FB9-760A-4442-BC3F-62B6C6D45AB2}"/>
    <cellStyle name="Percent 2 7 2 2" xfId="5803" xr:uid="{E8D5A707-F6BE-42A3-A758-13507E5CC332}"/>
    <cellStyle name="Percent 2 7 2 2 2" xfId="22366" xr:uid="{9AEE4DE1-926B-4541-9478-168183B6F597}"/>
    <cellStyle name="Percent 2 7 2 3" xfId="14496" xr:uid="{CED65CAA-5FFD-46BF-8F2F-5494F28A4061}"/>
    <cellStyle name="Percent 2 7 2 4" xfId="14497" xr:uid="{FDBFFCF8-5D07-45F9-A044-04C806F125DE}"/>
    <cellStyle name="Percent 2 7 2 5" xfId="14498" xr:uid="{A6475F50-6E08-4F1A-9DA7-8D0DD93C6F21}"/>
    <cellStyle name="Percent 2 7 3" xfId="1784" xr:uid="{84CDE87D-F285-4576-BD22-A9463ED2E41D}"/>
    <cellStyle name="Percent 2 7 3 2" xfId="5804" xr:uid="{8E25A5D1-1271-49B9-B6D5-33AFD173DD83}"/>
    <cellStyle name="Percent 2 7 3 2 2" xfId="22367" xr:uid="{DEEB9C9E-439C-44DB-884B-F6B876E84688}"/>
    <cellStyle name="Percent 2 7 3 3" xfId="14499" xr:uid="{7C243557-757D-4458-A661-D8D334D8B10F}"/>
    <cellStyle name="Percent 2 7 3 4" xfId="14500" xr:uid="{C3FEF444-7237-49DE-A74B-085CB7C33B1F}"/>
    <cellStyle name="Percent 2 7 3 5" xfId="14501" xr:uid="{84E10B20-CA80-441C-A92E-013813A06318}"/>
    <cellStyle name="Percent 2 7 4" xfId="1785" xr:uid="{7D9796B7-0CAA-40F9-A263-306C884EFBEE}"/>
    <cellStyle name="Percent 2 7 4 2" xfId="5805" xr:uid="{5027683B-C673-4FED-9E8A-C233435385E3}"/>
    <cellStyle name="Percent 2 7 4 2 2" xfId="22368" xr:uid="{78BB8848-D686-4085-BE7D-7E2DD6637C3D}"/>
    <cellStyle name="Percent 2 7 4 3" xfId="14502" xr:uid="{71C43361-7EE5-4C60-8906-13511BC3A6D1}"/>
    <cellStyle name="Percent 2 7 4 4" xfId="14503" xr:uid="{AD892F19-E3BB-4EEB-82F5-CA3D79F15C35}"/>
    <cellStyle name="Percent 2 7 4 5" xfId="14504" xr:uid="{CA30A348-E48F-4207-B78C-F9C9C53F5032}"/>
    <cellStyle name="Percent 2 7 5" xfId="1786" xr:uid="{3678EB95-1A98-471C-9BC7-A93EA3752BEC}"/>
    <cellStyle name="Percent 2 7 5 2" xfId="5806" xr:uid="{26BB4C46-77E2-4802-AD1E-2281020D0081}"/>
    <cellStyle name="Percent 2 7 5 2 2" xfId="22369" xr:uid="{5F39CDA2-EC37-4C4C-B502-E9F027262344}"/>
    <cellStyle name="Percent 2 7 5 3" xfId="14505" xr:uid="{2D380E26-2A0F-47DA-BD8B-A9E6F30C0C6E}"/>
    <cellStyle name="Percent 2 7 5 4" xfId="14506" xr:uid="{73FBEC40-E4EA-4ACA-B1AF-4989BBF3ADB2}"/>
    <cellStyle name="Percent 2 7 5 5" xfId="14507" xr:uid="{0EFD9546-2742-4C32-8C47-CDD9165D3332}"/>
    <cellStyle name="Percent 2 7 6" xfId="1787" xr:uid="{FA25555A-2227-472F-9C0D-B5E2D0504E2D}"/>
    <cellStyle name="Percent 2 7 6 2" xfId="5807" xr:uid="{A264125C-8E36-4976-8466-0DA1830D1296}"/>
    <cellStyle name="Percent 2 7 6 2 2" xfId="22370" xr:uid="{4957D0E8-9A8B-4338-83C3-3401EC52466A}"/>
    <cellStyle name="Percent 2 7 6 3" xfId="14508" xr:uid="{FCD1637C-AC81-4E20-9E9A-A38CAF2F6E01}"/>
    <cellStyle name="Percent 2 7 6 4" xfId="14509" xr:uid="{31AD343F-1EB7-424C-B30E-946D0AA06AD6}"/>
    <cellStyle name="Percent 2 7 6 5" xfId="14510" xr:uid="{62FB1428-AE11-4FC0-ABBB-B49DC30FF594}"/>
    <cellStyle name="Percent 2 7 7" xfId="1788" xr:uid="{2AC75F13-E17D-4E1B-888A-BDF71DD04FE3}"/>
    <cellStyle name="Percent 2 7 7 2" xfId="5808" xr:uid="{E5333AAA-8C76-4C22-8E25-B4C4B0CDC274}"/>
    <cellStyle name="Percent 2 7 7 2 2" xfId="22371" xr:uid="{32C8754F-8A88-41C7-A37D-5C65E6A8FD2B}"/>
    <cellStyle name="Percent 2 7 7 3" xfId="14511" xr:uid="{7C452BBF-C364-445F-8042-F976A3B2760B}"/>
    <cellStyle name="Percent 2 7 7 4" xfId="14512" xr:uid="{3B32A910-B27A-422C-8302-3CBA6FA265C0}"/>
    <cellStyle name="Percent 2 7 7 5" xfId="14513" xr:uid="{F66A7303-F856-4AD7-B8B3-0E9F1C456CDF}"/>
    <cellStyle name="Percent 2 7 8" xfId="1789" xr:uid="{5A4667B2-6F3F-4FF4-BA06-C219B29C53F8}"/>
    <cellStyle name="Percent 2 7 8 2" xfId="5809" xr:uid="{2914C26F-B350-4682-A05A-D9710009C5C0}"/>
    <cellStyle name="Percent 2 7 8 2 2" xfId="22372" xr:uid="{A398FC4E-DE08-4D86-B3B8-312152177595}"/>
    <cellStyle name="Percent 2 7 8 3" xfId="14514" xr:uid="{4C867978-70BB-4FD8-ADBA-D5857E28E9BE}"/>
    <cellStyle name="Percent 2 7 8 4" xfId="14515" xr:uid="{14E8A236-950B-47DA-8099-66912DC11FBE}"/>
    <cellStyle name="Percent 2 7 8 5" xfId="14516" xr:uid="{E46A8294-B2A7-45AF-91DE-7AEEA5ACB0FF}"/>
    <cellStyle name="Percent 2 7 9" xfId="5802" xr:uid="{89F82C30-B303-439C-BCB9-BA11A7FF1272}"/>
    <cellStyle name="Percent 2 7 9 2" xfId="22365" xr:uid="{F103F460-CB75-460C-B830-4B5DC118EDFD}"/>
    <cellStyle name="Percent 2 8" xfId="1790" xr:uid="{F102809F-F63D-438E-B9FE-055C191E3870}"/>
    <cellStyle name="Percent 2 8 10" xfId="14517" xr:uid="{399099F7-BECB-4F54-850E-AB8F0C05D997}"/>
    <cellStyle name="Percent 2 8 10 2" xfId="22373" xr:uid="{FB6AC569-CBCB-4BAD-AB77-9E9649B68FBC}"/>
    <cellStyle name="Percent 2 8 11" xfId="14518" xr:uid="{68358FDD-1125-4A00-8011-972E75ADC533}"/>
    <cellStyle name="Percent 2 8 12" xfId="14519" xr:uid="{B70ECD63-C749-43D0-8A07-A02D7FBC2849}"/>
    <cellStyle name="Percent 2 8 2" xfId="1791" xr:uid="{72224901-4061-4656-BE8E-E8E48835017C}"/>
    <cellStyle name="Percent 2 8 2 2" xfId="5811" xr:uid="{C7C49D3D-6BC9-4E85-9D9A-D2582B1AA021}"/>
    <cellStyle name="Percent 2 8 2 2 2" xfId="22375" xr:uid="{CA985AC3-F461-4269-AEDF-EE0E3C1594F9}"/>
    <cellStyle name="Percent 2 8 2 3" xfId="14520" xr:uid="{1E9A5E06-AD02-45D8-B1AB-82B832B96DD8}"/>
    <cellStyle name="Percent 2 8 2 3 2" xfId="22374" xr:uid="{DF4256EE-33BB-420E-987E-9C8F437329A6}"/>
    <cellStyle name="Percent 2 8 2 4" xfId="14521" xr:uid="{E98B46B3-1E48-4A16-A49D-673853CF50F2}"/>
    <cellStyle name="Percent 2 8 2 5" xfId="14522" xr:uid="{BA82A426-67F8-475D-9D59-1FC9BB9CD2DF}"/>
    <cellStyle name="Percent 2 8 3" xfId="1792" xr:uid="{AA6A1EAF-2FCE-4CC1-92C2-1E9A33992F42}"/>
    <cellStyle name="Percent 2 8 3 2" xfId="5812" xr:uid="{15109669-48AB-4420-A761-E5DB46BFE0B3}"/>
    <cellStyle name="Percent 2 8 3 2 2" xfId="22377" xr:uid="{94AEDBDA-A1CE-41BF-AAFD-33157A29F468}"/>
    <cellStyle name="Percent 2 8 3 3" xfId="14523" xr:uid="{7D6E18E2-E82F-4A6C-9F5D-DF281CCCD643}"/>
    <cellStyle name="Percent 2 8 3 3 2" xfId="22376" xr:uid="{46B4F770-EF44-41B6-B210-F2E1E2E2F7BA}"/>
    <cellStyle name="Percent 2 8 3 4" xfId="14524" xr:uid="{007CE25D-CA77-4EBA-B4DA-5BC368E5F2C2}"/>
    <cellStyle name="Percent 2 8 3 5" xfId="14525" xr:uid="{D8951FA3-26CC-4AE0-8D53-066ACE58B9BE}"/>
    <cellStyle name="Percent 2 8 4" xfId="1793" xr:uid="{DF2DADF5-F864-4CB5-B374-3E768D885D21}"/>
    <cellStyle name="Percent 2 8 4 2" xfId="5813" xr:uid="{7DD2A503-DAD5-44CE-8F87-88AC18047D17}"/>
    <cellStyle name="Percent 2 8 4 2 2" xfId="22379" xr:uid="{265796A3-740A-4B31-AA58-F14F44E3D653}"/>
    <cellStyle name="Percent 2 8 4 3" xfId="14526" xr:uid="{B8A8685D-467C-4601-BEA2-2B557FB00602}"/>
    <cellStyle name="Percent 2 8 4 3 2" xfId="22378" xr:uid="{99304064-476B-4190-951E-551FFC443798}"/>
    <cellStyle name="Percent 2 8 4 4" xfId="14527" xr:uid="{08ED9342-632C-44AB-B30E-860BE0CDA7FB}"/>
    <cellStyle name="Percent 2 8 4 5" xfId="14528" xr:uid="{22C08316-8C35-471F-A623-DC35CCBF7EBA}"/>
    <cellStyle name="Percent 2 8 5" xfId="1794" xr:uid="{353B293D-50FE-43E1-B483-F4A44A2413B4}"/>
    <cellStyle name="Percent 2 8 5 2" xfId="5814" xr:uid="{B6D8322D-9151-4208-8789-82B8E7B425DB}"/>
    <cellStyle name="Percent 2 8 5 2 2" xfId="22381" xr:uid="{D2D88DA1-7F67-4A4B-8314-BBB0E8CDFDC5}"/>
    <cellStyle name="Percent 2 8 5 3" xfId="14529" xr:uid="{922C14DB-3D07-45A7-B35E-174ADCC753FF}"/>
    <cellStyle name="Percent 2 8 5 3 2" xfId="22380" xr:uid="{BF54DC03-6F32-4CB1-AC5C-D4DE66545CE9}"/>
    <cellStyle name="Percent 2 8 5 4" xfId="14530" xr:uid="{AC3BD15B-0F69-4602-9D5D-B3E5F47B822A}"/>
    <cellStyle name="Percent 2 8 5 5" xfId="14531" xr:uid="{92180C49-CB46-4A1A-A4F0-1053C724AAA0}"/>
    <cellStyle name="Percent 2 8 6" xfId="1795" xr:uid="{099E8E23-7421-4E3A-AEAF-55CF17041D75}"/>
    <cellStyle name="Percent 2 8 6 2" xfId="5815" xr:uid="{C863C5A4-3158-4F40-9AB0-291823643ADA}"/>
    <cellStyle name="Percent 2 8 6 2 2" xfId="22383" xr:uid="{B087F4C6-B534-43A0-8BF5-5450FC8BF407}"/>
    <cellStyle name="Percent 2 8 6 3" xfId="14532" xr:uid="{59E6A9C4-D02B-4270-8E05-3CBC543CDA50}"/>
    <cellStyle name="Percent 2 8 6 3 2" xfId="22382" xr:uid="{1B4D845A-1BDB-4EAE-AEA4-8BFD5D1A68AF}"/>
    <cellStyle name="Percent 2 8 6 4" xfId="14533" xr:uid="{AF0C620E-DB4D-4765-B962-A14516062035}"/>
    <cellStyle name="Percent 2 8 6 5" xfId="14534" xr:uid="{3A997574-FB55-48C3-821C-3DD0F04A6289}"/>
    <cellStyle name="Percent 2 8 7" xfId="1796" xr:uid="{834F8EA8-EB02-452F-961F-11D73D15D9E4}"/>
    <cellStyle name="Percent 2 8 7 2" xfId="5816" xr:uid="{FFC30D4B-8A12-4987-93B3-ED77A67F5226}"/>
    <cellStyle name="Percent 2 8 7 2 2" xfId="22385" xr:uid="{CC4D4213-8467-4FBF-9043-441DF06919D4}"/>
    <cellStyle name="Percent 2 8 7 3" xfId="14535" xr:uid="{8355DBF7-CF8C-462E-A089-AFB2803A04F9}"/>
    <cellStyle name="Percent 2 8 7 3 2" xfId="22384" xr:uid="{B048D6DE-EFE8-4462-8FFB-44707E549BBB}"/>
    <cellStyle name="Percent 2 8 7 4" xfId="14536" xr:uid="{4E46042C-EB1B-4817-928B-E187E4A97EB4}"/>
    <cellStyle name="Percent 2 8 7 5" xfId="14537" xr:uid="{7DC3AE18-1AE6-4C36-AC6D-F30826268EF8}"/>
    <cellStyle name="Percent 2 8 8" xfId="1797" xr:uid="{188D0CC4-D2A7-4605-BEF0-55F5E6E4F0A2}"/>
    <cellStyle name="Percent 2 8 8 2" xfId="5817" xr:uid="{79217EDB-D083-4B2F-ABA6-6535BC1A63DA}"/>
    <cellStyle name="Percent 2 8 8 2 2" xfId="22387" xr:uid="{D66D37F2-F350-486D-A048-8001EDC48E73}"/>
    <cellStyle name="Percent 2 8 8 3" xfId="14538" xr:uid="{F246177E-D8BC-49E4-B725-A7B7BB5CBE23}"/>
    <cellStyle name="Percent 2 8 8 3 2" xfId="22386" xr:uid="{AB9F7E7B-6859-4A53-A988-C56FFB69182F}"/>
    <cellStyle name="Percent 2 8 8 4" xfId="14539" xr:uid="{4C90EEBD-F1D8-424F-A80A-28FE170B6984}"/>
    <cellStyle name="Percent 2 8 8 5" xfId="14540" xr:uid="{528D7943-2BC5-41D8-AF2F-C7957C0C6BE1}"/>
    <cellStyle name="Percent 2 8 9" xfId="5810" xr:uid="{8015AB60-14A3-4677-9F78-3979D93A1D01}"/>
    <cellStyle name="Percent 2 8 9 2" xfId="22388" xr:uid="{1A885510-3394-4340-A363-4EC5F0C0E4D2}"/>
    <cellStyle name="Percent 2 9" xfId="1798" xr:uid="{F361FD21-4D73-4F86-BE63-0F50BC7AFC97}"/>
    <cellStyle name="Percent 2 9 10" xfId="14541" xr:uid="{1AA44BE6-DDDD-4061-9231-16182578702D}"/>
    <cellStyle name="Percent 2 9 10 2" xfId="22389" xr:uid="{FA280BE3-7201-47FD-82FB-B82C3959C032}"/>
    <cellStyle name="Percent 2 9 11" xfId="14542" xr:uid="{9A202AD1-F4A7-4ADC-893F-E1EE783148EE}"/>
    <cellStyle name="Percent 2 9 12" xfId="14543" xr:uid="{7076C0DD-7B9A-49EF-B066-AED494C4F23F}"/>
    <cellStyle name="Percent 2 9 2" xfId="1799" xr:uid="{FF87D6FF-AEF5-4548-90EE-0A40F656FBA2}"/>
    <cellStyle name="Percent 2 9 2 2" xfId="5819" xr:uid="{9F8E6133-1DBE-4F6C-BFCB-41E2B428321F}"/>
    <cellStyle name="Percent 2 9 2 2 2" xfId="22391" xr:uid="{263911EF-C2DA-43F2-A63C-004274D2182B}"/>
    <cellStyle name="Percent 2 9 2 3" xfId="14544" xr:uid="{F95D88FC-31C4-4A2E-8812-9B456C98FDE6}"/>
    <cellStyle name="Percent 2 9 2 3 2" xfId="22390" xr:uid="{ADFB36EE-A3E4-43D2-AC9D-8B14FC964C86}"/>
    <cellStyle name="Percent 2 9 2 4" xfId="14545" xr:uid="{74221B6A-0B2E-4153-AA74-5D3D246367C8}"/>
    <cellStyle name="Percent 2 9 2 5" xfId="14546" xr:uid="{09943BB7-0515-4142-8611-8C3017340A0A}"/>
    <cellStyle name="Percent 2 9 3" xfId="1800" xr:uid="{9B3B19BB-2A0F-4F53-BDCE-1F103399D830}"/>
    <cellStyle name="Percent 2 9 3 2" xfId="5820" xr:uid="{196420EE-3ED7-461F-BDA8-BA1240050246}"/>
    <cellStyle name="Percent 2 9 3 2 2" xfId="22393" xr:uid="{828A11FD-A09E-44D3-BD1F-A2EB1038D046}"/>
    <cellStyle name="Percent 2 9 3 3" xfId="14547" xr:uid="{D262CAB9-E9B3-4728-A990-13D9DD179D40}"/>
    <cellStyle name="Percent 2 9 3 3 2" xfId="22392" xr:uid="{87BFB3D7-2428-4B7D-88AD-815AE546E68E}"/>
    <cellStyle name="Percent 2 9 3 4" xfId="14548" xr:uid="{373A2A47-52DD-4C99-A51C-3C812429D339}"/>
    <cellStyle name="Percent 2 9 3 5" xfId="14549" xr:uid="{E3E24B14-BD32-49EA-B19F-8C2F50EB662F}"/>
    <cellStyle name="Percent 2 9 4" xfId="1801" xr:uid="{916123EE-9BAB-48D4-A0B4-52D7AF0302EC}"/>
    <cellStyle name="Percent 2 9 4 2" xfId="5821" xr:uid="{BB9E7F44-B082-4E3C-B3AB-39E84EA550BE}"/>
    <cellStyle name="Percent 2 9 4 2 2" xfId="22395" xr:uid="{53ECD127-B536-4F9B-B8D5-6F9E9A6379B2}"/>
    <cellStyle name="Percent 2 9 4 3" xfId="14550" xr:uid="{B99F3CF4-4464-4808-B462-96732242014C}"/>
    <cellStyle name="Percent 2 9 4 3 2" xfId="22394" xr:uid="{45FD58CB-6CD3-48B5-A41B-1409D302F438}"/>
    <cellStyle name="Percent 2 9 4 4" xfId="14551" xr:uid="{EFC9B300-17E8-4AAB-9728-E56514702535}"/>
    <cellStyle name="Percent 2 9 4 5" xfId="14552" xr:uid="{EEE71EC2-68BB-4E53-8469-7BFD4C7D6B7A}"/>
    <cellStyle name="Percent 2 9 5" xfId="1802" xr:uid="{885119C4-665C-448F-AEBF-D3E8F1501A37}"/>
    <cellStyle name="Percent 2 9 5 2" xfId="5822" xr:uid="{702EFABF-0832-40E9-8CAB-0EE6FDA0E102}"/>
    <cellStyle name="Percent 2 9 5 2 2" xfId="22397" xr:uid="{38F4F62E-B817-4217-9257-0214BCDE89FF}"/>
    <cellStyle name="Percent 2 9 5 3" xfId="14553" xr:uid="{DE41285E-9197-493B-A3C2-D44254B2BF04}"/>
    <cellStyle name="Percent 2 9 5 3 2" xfId="22396" xr:uid="{E532E0BF-28E3-4215-84E1-0295AB7A1184}"/>
    <cellStyle name="Percent 2 9 5 4" xfId="14554" xr:uid="{7D859DC6-F502-4CDB-BD84-35FDD8AC469E}"/>
    <cellStyle name="Percent 2 9 5 5" xfId="14555" xr:uid="{13C7B955-B937-4367-B63E-6DA6CDF6B5D1}"/>
    <cellStyle name="Percent 2 9 6" xfId="1803" xr:uid="{B993C1A5-AC74-4436-8357-0C1775DF3D57}"/>
    <cellStyle name="Percent 2 9 6 2" xfId="5823" xr:uid="{695C03AD-94D2-439D-BCF7-6DED8B13E36E}"/>
    <cellStyle name="Percent 2 9 6 2 2" xfId="22399" xr:uid="{3A71C28B-415E-44BA-A494-137F70C9CD3F}"/>
    <cellStyle name="Percent 2 9 6 3" xfId="14556" xr:uid="{5FC175E8-9695-4F2B-BCC0-FDF2F8B1164F}"/>
    <cellStyle name="Percent 2 9 6 3 2" xfId="22398" xr:uid="{82367F57-BEBB-4C9D-8A95-8D318F84A443}"/>
    <cellStyle name="Percent 2 9 6 4" xfId="14557" xr:uid="{C21E0184-E481-41B0-929C-ADA9A9FC98B8}"/>
    <cellStyle name="Percent 2 9 6 5" xfId="14558" xr:uid="{EF64CF56-F69D-4D66-B223-B29BF6BD9E3C}"/>
    <cellStyle name="Percent 2 9 7" xfId="1804" xr:uid="{F42E3E89-1AD0-44B7-A66D-1DE278FCFA6B}"/>
    <cellStyle name="Percent 2 9 7 2" xfId="5824" xr:uid="{FFEF2BB4-B685-451C-BC58-21215013BCA3}"/>
    <cellStyle name="Percent 2 9 7 2 2" xfId="22401" xr:uid="{73002256-71C1-4583-B46F-947A9C798811}"/>
    <cellStyle name="Percent 2 9 7 3" xfId="14559" xr:uid="{F6722FDE-91F1-4D42-8062-FFC81D387740}"/>
    <cellStyle name="Percent 2 9 7 3 2" xfId="22400" xr:uid="{E4F48A7D-0C46-43D6-A833-D1E52B4BF98B}"/>
    <cellStyle name="Percent 2 9 7 4" xfId="14560" xr:uid="{569FE0EE-18B9-402B-86E1-00C79E6D27CD}"/>
    <cellStyle name="Percent 2 9 7 5" xfId="14561" xr:uid="{A7335F8B-C91D-4BB4-A14E-FE5016596009}"/>
    <cellStyle name="Percent 2 9 8" xfId="1805" xr:uid="{1A98C84E-AF09-4C8A-A83C-2E614845858D}"/>
    <cellStyle name="Percent 2 9 8 2" xfId="5825" xr:uid="{B21EBA71-214B-4953-AD30-C6C7733BEE76}"/>
    <cellStyle name="Percent 2 9 8 2 2" xfId="22403" xr:uid="{C4BBBE15-90C9-4E0A-A01F-2EB1DC3A2413}"/>
    <cellStyle name="Percent 2 9 8 3" xfId="14562" xr:uid="{9520DBB9-285D-42D0-B3CC-B6F77AECDD0B}"/>
    <cellStyle name="Percent 2 9 8 3 2" xfId="22402" xr:uid="{07492313-90E0-4C05-918F-19299DF638A5}"/>
    <cellStyle name="Percent 2 9 8 4" xfId="14563" xr:uid="{219D78CC-E3A6-4133-AC2D-820375109D8A}"/>
    <cellStyle name="Percent 2 9 8 5" xfId="14564" xr:uid="{1AA6571C-EE6B-4F3F-8C1F-51DB8B116DD1}"/>
    <cellStyle name="Percent 2 9 9" xfId="5818" xr:uid="{29D53656-4873-42E7-83B2-91C6CB632BE5}"/>
    <cellStyle name="Percent 2 9 9 2" xfId="22404" xr:uid="{E29BA548-D48A-463A-BB77-C500AA78775D}"/>
    <cellStyle name="Percent 20" xfId="5826" xr:uid="{119F2002-7693-4387-8051-487202826202}"/>
    <cellStyle name="Percent 20 10" xfId="14565" xr:uid="{233AA35E-5112-4C22-A1D1-CE5466A4DF3F}"/>
    <cellStyle name="Percent 20 10 2" xfId="22405" xr:uid="{0FB98FB1-FEB7-472F-9769-091276761506}"/>
    <cellStyle name="Percent 20 11" xfId="14566" xr:uid="{92023328-EBE8-46A8-9D7F-FDDB56453C69}"/>
    <cellStyle name="Percent 20 12" xfId="14567" xr:uid="{8340E3C9-DA50-4705-B6CF-656AC7DBF588}"/>
    <cellStyle name="Percent 20 13" xfId="21272" xr:uid="{FF701EBA-1727-4B25-B715-402DBD978581}"/>
    <cellStyle name="Percent 20 2" xfId="5827" xr:uid="{487B624E-DD44-4B7F-9662-6FE3E524C0B3}"/>
    <cellStyle name="Percent 20 2 2" xfId="14568" xr:uid="{A940C62A-7C26-471C-B01C-E10A8D41CF57}"/>
    <cellStyle name="Percent 20 2 2 2" xfId="22408" xr:uid="{FB76C0BF-4208-4BCD-B1DE-F19FC89A5F48}"/>
    <cellStyle name="Percent 20 2 2 3" xfId="22407" xr:uid="{5F3FB27B-9065-487B-AD24-EE21D6AF2690}"/>
    <cellStyle name="Percent 20 2 3" xfId="14569" xr:uid="{FE87BC9B-EF61-434F-BA4E-D9AF7AE937C0}"/>
    <cellStyle name="Percent 20 2 3 2" xfId="22409" xr:uid="{4B027210-7C74-448F-BD89-A9ABDF77D8BE}"/>
    <cellStyle name="Percent 20 2 4" xfId="14570" xr:uid="{A5B19788-2CB7-4B29-9B3F-632E07131CCE}"/>
    <cellStyle name="Percent 20 2 4 2" xfId="22406" xr:uid="{EE7630E5-5F9E-4661-92EC-DA596304CCE2}"/>
    <cellStyle name="Percent 20 2 5" xfId="14571" xr:uid="{94A569C6-E41B-4D2D-8895-3A29F6447246}"/>
    <cellStyle name="Percent 20 2 6" xfId="14572" xr:uid="{B75165BA-0E1F-4738-9D97-1CAE74C49349}"/>
    <cellStyle name="Percent 20 2 7" xfId="21273" xr:uid="{12C4152B-F6FB-4D1E-9E85-39D9236ADB47}"/>
    <cellStyle name="Percent 20 3" xfId="5828" xr:uid="{AAAF7BF8-B12B-429E-8831-B63EFD200DB5}"/>
    <cellStyle name="Percent 20 3 2" xfId="14573" xr:uid="{0AA567F4-9D29-4853-8F70-63B81F0210A8}"/>
    <cellStyle name="Percent 20 3 2 2" xfId="22411" xr:uid="{A751459B-3A40-436D-B1D1-90CE3F11A85C}"/>
    <cellStyle name="Percent 20 3 3" xfId="14574" xr:uid="{5A53014D-E7B0-48A3-B7D2-33FF481D89DF}"/>
    <cellStyle name="Percent 20 3 3 2" xfId="22410" xr:uid="{28FAA7A9-C7EB-4762-AB91-C8EC1039991D}"/>
    <cellStyle name="Percent 20 3 4" xfId="14575" xr:uid="{BE89EB0A-D81C-425B-B4E5-0FEF2E76BCDC}"/>
    <cellStyle name="Percent 20 3 5" xfId="14576" xr:uid="{5166C200-BE9A-4FFF-8A56-E067967EEF80}"/>
    <cellStyle name="Percent 20 3 6" xfId="21274" xr:uid="{E7D10EEB-086C-4437-8C95-F7AF3F4E9A2E}"/>
    <cellStyle name="Percent 20 4" xfId="5829" xr:uid="{14F1A6E7-ECD5-4C98-BC04-4D7C54995E44}"/>
    <cellStyle name="Percent 20 4 2" xfId="14577" xr:uid="{4354368A-1291-469B-A007-EBA7CD972023}"/>
    <cellStyle name="Percent 20 4 2 2" xfId="22413" xr:uid="{520ABDEF-857B-4723-9FD4-CFD3495C6992}"/>
    <cellStyle name="Percent 20 4 3" xfId="14578" xr:uid="{08C79180-DC6A-4DB1-B017-48E36E11492F}"/>
    <cellStyle name="Percent 20 4 3 2" xfId="22412" xr:uid="{E4E0797E-5075-4201-A0AE-5E1B1EFD4246}"/>
    <cellStyle name="Percent 20 4 4" xfId="14579" xr:uid="{40D55304-9E39-4523-8B31-C801DD1A3001}"/>
    <cellStyle name="Percent 20 4 5" xfId="14580" xr:uid="{169E52BA-F6EF-4608-979D-57EC045AB3F9}"/>
    <cellStyle name="Percent 20 4 6" xfId="21275" xr:uid="{AF0958CF-8715-4602-8EB8-8952DA4FEDDF}"/>
    <cellStyle name="Percent 20 5" xfId="5830" xr:uid="{F1A0CBE5-2164-4DCE-86D2-A04D26610DA0}"/>
    <cellStyle name="Percent 20 5 2" xfId="14581" xr:uid="{3876C96E-2C8F-477D-8790-ADD08195A0C3}"/>
    <cellStyle name="Percent 20 5 2 2" xfId="22415" xr:uid="{8E11E8CE-34F1-472C-8241-AFA0CA22E349}"/>
    <cellStyle name="Percent 20 5 3" xfId="14582" xr:uid="{C6D2C0E5-437B-4C05-9DAC-7DC85D20F8CE}"/>
    <cellStyle name="Percent 20 5 3 2" xfId="22414" xr:uid="{9704BE9A-A7E9-43BA-831B-CF39F66319AC}"/>
    <cellStyle name="Percent 20 5 4" xfId="14583" xr:uid="{C3C58AE7-7B33-40AC-8A48-A1E48A8AC1F7}"/>
    <cellStyle name="Percent 20 5 5" xfId="14584" xr:uid="{5796840C-0C82-40F7-ABF0-1D648D178EF6}"/>
    <cellStyle name="Percent 20 5 6" xfId="21276" xr:uid="{50AE1CA2-417B-45AC-8519-38BBEE6F2BA8}"/>
    <cellStyle name="Percent 20 6" xfId="5831" xr:uid="{EB6DDD09-8A14-4094-B425-29A6F29DD093}"/>
    <cellStyle name="Percent 20 6 2" xfId="14585" xr:uid="{70BDBD9D-8EF3-4DD8-AEB6-4149E8A3B382}"/>
    <cellStyle name="Percent 20 6 2 2" xfId="22417" xr:uid="{6143C24E-0A24-4853-8A65-ECC624811678}"/>
    <cellStyle name="Percent 20 6 3" xfId="14586" xr:uid="{3E6AD87F-B3F2-45C5-AE3B-C6D92FCDBE94}"/>
    <cellStyle name="Percent 20 6 3 2" xfId="22416" xr:uid="{27B154EF-7570-4D0A-B0E0-C2039ACB700B}"/>
    <cellStyle name="Percent 20 6 4" xfId="14587" xr:uid="{3667BAED-8364-48D8-BEB7-7DC1BA749C3D}"/>
    <cellStyle name="Percent 20 6 5" xfId="14588" xr:uid="{7801C765-E30A-484E-A143-9A1FDA34EBC0}"/>
    <cellStyle name="Percent 20 6 6" xfId="21277" xr:uid="{04D08E10-ACAD-46B4-976C-209D64C2DB30}"/>
    <cellStyle name="Percent 20 7" xfId="5832" xr:uid="{521F6E67-D0E1-4EDD-AE82-63A0DFA36B83}"/>
    <cellStyle name="Percent 20 7 2" xfId="5833" xr:uid="{55B2CB84-BF7F-472F-A862-8882C1006587}"/>
    <cellStyle name="Percent 20 7 2 2" xfId="14589" xr:uid="{62C154CC-DB17-4999-8917-FC0C24D9BFA7}"/>
    <cellStyle name="Percent 20 7 2 2 2" xfId="22420" xr:uid="{7030EC62-C356-4561-B9BC-FB36C953399B}"/>
    <cellStyle name="Percent 20 7 2 3" xfId="14590" xr:uid="{B32140B5-3F0F-44FE-A204-CCA6C3A5500D}"/>
    <cellStyle name="Percent 20 7 2 3 2" xfId="22419" xr:uid="{0DA8453E-89F3-4729-BB3C-AB5815799CAB}"/>
    <cellStyle name="Percent 20 7 2 4" xfId="14591" xr:uid="{91FF666F-50DD-466C-9263-0048E95965F3}"/>
    <cellStyle name="Percent 20 7 2 5" xfId="14592" xr:uid="{88C59378-E178-4117-A851-D27A3AC24731}"/>
    <cellStyle name="Percent 20 7 2 6" xfId="21279" xr:uid="{0159F936-470A-462D-85AD-B21784C5BCD9}"/>
    <cellStyle name="Percent 20 7 3" xfId="5834" xr:uid="{361DEEAA-D265-4445-ACA4-82680125265A}"/>
    <cellStyle name="Percent 20 7 3 2" xfId="14593" xr:uid="{ACFB89AD-F911-4BA9-AA0D-3573DEB87EAC}"/>
    <cellStyle name="Percent 20 7 3 2 2" xfId="22422" xr:uid="{D856A346-F520-42A0-AD37-C1EB6602B26E}"/>
    <cellStyle name="Percent 20 7 3 3" xfId="14594" xr:uid="{216B6215-E79C-43C1-88ED-D67CF7E70DFB}"/>
    <cellStyle name="Percent 20 7 3 3 2" xfId="22421" xr:uid="{C0213590-EEBF-4CFE-B644-E43D098A936B}"/>
    <cellStyle name="Percent 20 7 3 4" xfId="14595" xr:uid="{AC75537D-CEB0-434A-A9A0-53D4272A3A8C}"/>
    <cellStyle name="Percent 20 7 3 5" xfId="14596" xr:uid="{CCE29E53-8E5D-417D-9DEF-C6FA1CB5C715}"/>
    <cellStyle name="Percent 20 7 3 6" xfId="21280" xr:uid="{A6638EF4-7ED4-484E-81EB-52A0318A6FFB}"/>
    <cellStyle name="Percent 20 7 4" xfId="14597" xr:uid="{5512541E-7837-4BCB-9300-1B88C322C824}"/>
    <cellStyle name="Percent 20 7 4 2" xfId="22423" xr:uid="{AA9C207F-4C9F-4090-8D71-70CA9EE3888E}"/>
    <cellStyle name="Percent 20 7 5" xfId="14598" xr:uid="{2FFADA3A-72DE-4F51-9B6F-6BB0F198D0C3}"/>
    <cellStyle name="Percent 20 7 5 2" xfId="22418" xr:uid="{DA1418E8-F024-45C9-9696-155D54DE5F48}"/>
    <cellStyle name="Percent 20 7 6" xfId="14599" xr:uid="{05FA2263-3DCB-4069-8337-A18D04AC5C7E}"/>
    <cellStyle name="Percent 20 7 7" xfId="14600" xr:uid="{5FC91DD1-C958-4F57-90F3-B5821881389B}"/>
    <cellStyle name="Percent 20 7 8" xfId="21278" xr:uid="{964F614C-AABF-4DF9-885E-CE4692823940}"/>
    <cellStyle name="Percent 20 8" xfId="14601" xr:uid="{735B169D-D345-460E-828D-6F91E30E7F69}"/>
    <cellStyle name="Percent 20 8 2" xfId="22425" xr:uid="{10EBC6FC-A850-43A4-ACE5-95586884D7AB}"/>
    <cellStyle name="Percent 20 8 3" xfId="22424" xr:uid="{BCC16BA9-712F-4BB3-9C2B-B5C2D39DFF6D}"/>
    <cellStyle name="Percent 20 9" xfId="14602" xr:uid="{51CEDAA8-8D74-44F3-99F2-379B9060022F}"/>
    <cellStyle name="Percent 20 9 2" xfId="22426" xr:uid="{E988AB0B-FA1D-487E-BE97-4E614290AEF0}"/>
    <cellStyle name="Percent 21" xfId="5835" xr:uid="{D7CCC122-65AF-4F27-86CA-A2DE1C8B3224}"/>
    <cellStyle name="Percent 21 10" xfId="14603" xr:uid="{42C1D524-4578-4911-97B8-36BEAB5365D5}"/>
    <cellStyle name="Percent 21 11" xfId="14604" xr:uid="{760350B0-109B-47B1-BC2D-2B12E61F42BB}"/>
    <cellStyle name="Percent 21 12" xfId="21281" xr:uid="{6688C2ED-61F7-405D-8EC0-709962D2A0C7}"/>
    <cellStyle name="Percent 21 2" xfId="5836" xr:uid="{37026BC7-C662-4AF6-874B-5035F794DE47}"/>
    <cellStyle name="Percent 21 2 2" xfId="14605" xr:uid="{E35B1746-4FA4-48E1-A5D9-E3B5EA389585}"/>
    <cellStyle name="Percent 21 2 2 2" xfId="22429" xr:uid="{7565D80F-6A9B-4006-8CDB-FACA10BC883F}"/>
    <cellStyle name="Percent 21 2 3" xfId="14606" xr:uid="{87E32E4E-4FB7-448D-B945-E2FFEB467021}"/>
    <cellStyle name="Percent 21 2 3 2" xfId="22428" xr:uid="{406AEA76-B05C-4169-A0E3-B163F9C92601}"/>
    <cellStyle name="Percent 21 2 4" xfId="14607" xr:uid="{CFBB85C1-6A0E-47FA-BB00-EBD1C5017FEC}"/>
    <cellStyle name="Percent 21 2 5" xfId="14608" xr:uid="{E4429358-E9FC-452B-89A7-EFF398A03081}"/>
    <cellStyle name="Percent 21 2 6" xfId="21282" xr:uid="{9ABC04EB-BD9C-45A0-9EC2-42942344FFC3}"/>
    <cellStyle name="Percent 21 3" xfId="5837" xr:uid="{1064B989-27B5-41A5-B077-E3012F575A5E}"/>
    <cellStyle name="Percent 21 3 2" xfId="14609" xr:uid="{A90248E1-AA3D-43DB-8AFC-70AEB1B6592A}"/>
    <cellStyle name="Percent 21 3 2 2" xfId="22431" xr:uid="{7B18ECD1-7E42-430C-AB15-A2001085357F}"/>
    <cellStyle name="Percent 21 3 3" xfId="14610" xr:uid="{BABE2BC8-B224-48CA-9867-62DFC2F9190C}"/>
    <cellStyle name="Percent 21 3 3 2" xfId="22430" xr:uid="{90886317-2504-42E3-AA27-8E409E56CAC7}"/>
    <cellStyle name="Percent 21 3 4" xfId="14611" xr:uid="{9A64428A-6949-4E94-90D6-E0D06CDF2086}"/>
    <cellStyle name="Percent 21 3 5" xfId="14612" xr:uid="{2B0FD104-9AF0-4DE0-A049-41F7963BD722}"/>
    <cellStyle name="Percent 21 3 6" xfId="21283" xr:uid="{EAA95E14-C961-436B-A2A7-3C231B75527A}"/>
    <cellStyle name="Percent 21 4" xfId="5838" xr:uid="{4C8AB442-0F1C-404F-96E9-90B14FEDA32C}"/>
    <cellStyle name="Percent 21 4 2" xfId="14613" xr:uid="{BFB9BEAB-189E-4461-9D3B-2D6A502585FC}"/>
    <cellStyle name="Percent 21 4 2 2" xfId="22433" xr:uid="{B8FAD153-3A90-4D4E-87DA-EB28DD4675C1}"/>
    <cellStyle name="Percent 21 4 3" xfId="14614" xr:uid="{F1B5D779-A3EC-4AA0-A48F-4839E2D197F8}"/>
    <cellStyle name="Percent 21 4 3 2" xfId="22432" xr:uid="{26088E83-B513-4388-9670-9758BF8A1DF7}"/>
    <cellStyle name="Percent 21 4 4" xfId="14615" xr:uid="{30289806-F321-4198-9653-567333BE42C3}"/>
    <cellStyle name="Percent 21 4 5" xfId="14616" xr:uid="{FDF09AB0-4699-4AA2-A268-A8F52D87B3D6}"/>
    <cellStyle name="Percent 21 4 6" xfId="21284" xr:uid="{37FD938F-1AEE-429C-BC5D-76A1B2427C17}"/>
    <cellStyle name="Percent 21 5" xfId="5839" xr:uid="{A1B4297E-19E3-4976-824C-D6707DF4D2BE}"/>
    <cellStyle name="Percent 21 5 2" xfId="14617" xr:uid="{138DD215-91B8-4F47-9F30-ED889E36A666}"/>
    <cellStyle name="Percent 21 5 2 2" xfId="22435" xr:uid="{3D646D4D-C3F4-4A83-8EC3-CE1AE3497999}"/>
    <cellStyle name="Percent 21 5 3" xfId="14618" xr:uid="{232419A3-92C9-4139-BB9E-D0E3F8F400AF}"/>
    <cellStyle name="Percent 21 5 3 2" xfId="22434" xr:uid="{13FBD3DF-150E-4E7C-9D1A-CCF5F983E79F}"/>
    <cellStyle name="Percent 21 5 4" xfId="14619" xr:uid="{02F434A0-A679-426B-9EE5-6DE0511008FA}"/>
    <cellStyle name="Percent 21 5 5" xfId="14620" xr:uid="{BA93C8F8-4BF6-4350-A42A-29674F238AFA}"/>
    <cellStyle name="Percent 21 5 6" xfId="21285" xr:uid="{61B301A2-D337-4A61-BCB8-D50C945E8758}"/>
    <cellStyle name="Percent 21 6" xfId="5840" xr:uid="{B57F9398-8D0C-4C2A-92F3-DCAA7A1FD9AC}"/>
    <cellStyle name="Percent 21 6 2" xfId="14621" xr:uid="{ADD2150B-8E1C-4778-AE3D-F45809681FD5}"/>
    <cellStyle name="Percent 21 6 2 2" xfId="22437" xr:uid="{7248C0A1-FCEF-417D-AC28-2FD1AD098C5F}"/>
    <cellStyle name="Percent 21 6 3" xfId="14622" xr:uid="{1FBC4506-1DAC-45A6-A705-25A694A2F587}"/>
    <cellStyle name="Percent 21 6 3 2" xfId="22436" xr:uid="{1AD5BC0C-E3FF-4352-9F45-1AF649A10487}"/>
    <cellStyle name="Percent 21 6 4" xfId="14623" xr:uid="{D99C0F54-426B-475B-82DE-ABA8F0546B4B}"/>
    <cellStyle name="Percent 21 6 5" xfId="14624" xr:uid="{82085B36-EE7F-4BCF-AD12-E4F5E7FFBAC3}"/>
    <cellStyle name="Percent 21 6 6" xfId="21286" xr:uid="{53C0E08F-D75D-4CE2-ABC2-243678E07731}"/>
    <cellStyle name="Percent 21 7" xfId="5841" xr:uid="{AC43A6C7-B79A-4A85-AAB4-5A7816B25CD5}"/>
    <cellStyle name="Percent 21 7 2" xfId="5842" xr:uid="{26DF056F-8DB2-462B-8651-5C74577075A6}"/>
    <cellStyle name="Percent 21 7 2 2" xfId="14625" xr:uid="{52A8C355-08E1-419E-9A0F-5F7E4CA925CF}"/>
    <cellStyle name="Percent 21 7 2 2 2" xfId="22440" xr:uid="{7D34EB58-B843-43B2-BF34-C370DE88445C}"/>
    <cellStyle name="Percent 21 7 2 3" xfId="14626" xr:uid="{5DE9BF0E-4726-4DA9-8D95-9BEC81970CC8}"/>
    <cellStyle name="Percent 21 7 2 3 2" xfId="22439" xr:uid="{F8455D3E-9461-4F86-83C7-93A2576BAA01}"/>
    <cellStyle name="Percent 21 7 2 4" xfId="14627" xr:uid="{AEC62326-82DE-4635-87BF-6BB7B3A36121}"/>
    <cellStyle name="Percent 21 7 2 5" xfId="14628" xr:uid="{91C0FDD9-B4E1-4BF7-B2A6-5CD141F4F305}"/>
    <cellStyle name="Percent 21 7 2 6" xfId="21288" xr:uid="{3FC792A4-8559-4A5C-B126-F3DA23F83908}"/>
    <cellStyle name="Percent 21 7 3" xfId="5843" xr:uid="{1914A075-2F70-4EED-A4C5-54396ED0A0D1}"/>
    <cellStyle name="Percent 21 7 3 2" xfId="14629" xr:uid="{7454C639-E0C0-414D-87AC-312ECCBB6D01}"/>
    <cellStyle name="Percent 21 7 3 2 2" xfId="22442" xr:uid="{52EA1FB8-85DB-4593-A1DD-C0A8C01A91EE}"/>
    <cellStyle name="Percent 21 7 3 3" xfId="14630" xr:uid="{1987B378-ED02-4047-B01C-445F29286666}"/>
    <cellStyle name="Percent 21 7 3 3 2" xfId="22441" xr:uid="{77D9C3E1-62EB-4912-A575-C7BA4736CDEB}"/>
    <cellStyle name="Percent 21 7 3 4" xfId="14631" xr:uid="{FF5E7439-30D5-49A3-A09B-7470836670DA}"/>
    <cellStyle name="Percent 21 7 3 5" xfId="14632" xr:uid="{FED52C3B-DD7C-4521-83E0-B466D347704D}"/>
    <cellStyle name="Percent 21 7 3 6" xfId="21289" xr:uid="{D6A9C45F-6069-4A41-9221-5EC71F5E30C2}"/>
    <cellStyle name="Percent 21 7 4" xfId="14633" xr:uid="{F398174D-CACB-4B75-9121-CF07E2D570A0}"/>
    <cellStyle name="Percent 21 7 4 2" xfId="22443" xr:uid="{0D8F546E-F88B-4479-B00C-95E31A41EC7E}"/>
    <cellStyle name="Percent 21 7 5" xfId="14634" xr:uid="{C1B7441C-E1BC-41ED-B380-A953DE99E556}"/>
    <cellStyle name="Percent 21 7 5 2" xfId="22438" xr:uid="{1B259063-5FD1-4AAA-9BF2-FB547CE8E323}"/>
    <cellStyle name="Percent 21 7 6" xfId="14635" xr:uid="{9795621C-1C92-4188-A0AF-BDFF559D7BC6}"/>
    <cellStyle name="Percent 21 7 7" xfId="14636" xr:uid="{55D7FABA-3822-459F-A9AF-47DC1A9B50B8}"/>
    <cellStyle name="Percent 21 7 8" xfId="21287" xr:uid="{E07E9593-AECF-4AE0-80A3-CDF796B6D1B6}"/>
    <cellStyle name="Percent 21 8" xfId="14637" xr:uid="{8672759F-76FD-4CA1-8DCA-5721964E0042}"/>
    <cellStyle name="Percent 21 8 2" xfId="22444" xr:uid="{1FF0B7C7-D528-4A2A-BC4C-2D9FE66B405F}"/>
    <cellStyle name="Percent 21 9" xfId="14638" xr:uid="{4E68977B-15EF-41DE-BB2D-B1FB6864ABD5}"/>
    <cellStyle name="Percent 21 9 2" xfId="22427" xr:uid="{6ABF2AA1-E34F-4E6C-8610-CC20E7B3C351}"/>
    <cellStyle name="Percent 22" xfId="5844" xr:uid="{E3F6C408-010B-4B2C-9FEF-5B25339923ED}"/>
    <cellStyle name="Percent 22 10" xfId="14639" xr:uid="{4360F8AD-5F22-4C71-B6C7-6092EC22E21A}"/>
    <cellStyle name="Percent 22 11" xfId="14640" xr:uid="{6E33021B-8215-4673-8E92-1D38F3A31464}"/>
    <cellStyle name="Percent 22 12" xfId="21290" xr:uid="{22322587-0D79-45B6-9821-79F9279FE30D}"/>
    <cellStyle name="Percent 22 2" xfId="5845" xr:uid="{228B58DA-0209-4550-8F20-A789E5F93F31}"/>
    <cellStyle name="Percent 22 2 2" xfId="14641" xr:uid="{139458A3-7534-45A1-BCFA-D8BB2A3398D9}"/>
    <cellStyle name="Percent 22 2 2 2" xfId="22447" xr:uid="{A73D79D9-345E-4A1C-92C1-1B9F8B68FAF8}"/>
    <cellStyle name="Percent 22 2 3" xfId="14642" xr:uid="{339A2B38-D922-4D57-801A-2A8C265263F3}"/>
    <cellStyle name="Percent 22 2 3 2" xfId="22446" xr:uid="{1E380090-D1FD-47E3-87F7-A3500FC22410}"/>
    <cellStyle name="Percent 22 2 4" xfId="14643" xr:uid="{274EDB7D-082D-4631-86CB-5258BE752924}"/>
    <cellStyle name="Percent 22 2 5" xfId="14644" xr:uid="{3773772C-32F3-418B-89AA-3979C51BBCFD}"/>
    <cellStyle name="Percent 22 2 6" xfId="21291" xr:uid="{C60ED23D-AA49-4CB4-A0B7-B2448F5F1A5F}"/>
    <cellStyle name="Percent 22 3" xfId="5846" xr:uid="{B29E7037-5F8D-429F-8DA8-9A950F3B5A08}"/>
    <cellStyle name="Percent 22 3 2" xfId="14645" xr:uid="{F9D85107-0187-40CB-84C0-69943A70A51D}"/>
    <cellStyle name="Percent 22 3 2 2" xfId="22449" xr:uid="{22919755-3E59-448F-9F1B-7811CEE4A6FD}"/>
    <cellStyle name="Percent 22 3 3" xfId="14646" xr:uid="{EA6ECD97-12D1-4E35-BD58-1A15501FA49B}"/>
    <cellStyle name="Percent 22 3 3 2" xfId="22448" xr:uid="{CFEFC0DA-12DD-4B0E-9F36-754C1870F6BA}"/>
    <cellStyle name="Percent 22 3 4" xfId="14647" xr:uid="{EF796A27-4884-4755-8C45-C5564B4EF65A}"/>
    <cellStyle name="Percent 22 3 5" xfId="14648" xr:uid="{6C09C3AC-0D71-439F-9D6F-8F5806E6F500}"/>
    <cellStyle name="Percent 22 3 6" xfId="21292" xr:uid="{7702D980-6E29-4DD2-8313-FF2862C88A80}"/>
    <cellStyle name="Percent 22 4" xfId="5847" xr:uid="{BA78A1FD-7F34-42CE-9373-DB7DE70D884B}"/>
    <cellStyle name="Percent 22 4 2" xfId="14649" xr:uid="{75AC057F-CC30-4FB6-ADA4-BF8B2C46BF2C}"/>
    <cellStyle name="Percent 22 4 2 2" xfId="22451" xr:uid="{6DD36AB9-5D75-46FA-B9CE-95CD47E820A2}"/>
    <cellStyle name="Percent 22 4 3" xfId="14650" xr:uid="{87C48D83-7A2D-4C2A-81DD-E228FBE5C75E}"/>
    <cellStyle name="Percent 22 4 3 2" xfId="22450" xr:uid="{D2B83069-7B91-4333-B1FB-23D8B8C8EC41}"/>
    <cellStyle name="Percent 22 4 4" xfId="14651" xr:uid="{2F4C1245-62B0-411C-8021-E4BEF9DAF557}"/>
    <cellStyle name="Percent 22 4 5" xfId="14652" xr:uid="{B79DC4F5-1CD4-4AFB-9905-59C15A84DCE8}"/>
    <cellStyle name="Percent 22 4 6" xfId="21293" xr:uid="{E2612EF8-5145-48ED-8FBE-A9737F276750}"/>
    <cellStyle name="Percent 22 5" xfId="5848" xr:uid="{61DBA443-9C56-4DA4-9E73-A5EC2772D89C}"/>
    <cellStyle name="Percent 22 5 2" xfId="14653" xr:uid="{DE66FC9B-ECE9-4BB0-8CAA-1A764D343296}"/>
    <cellStyle name="Percent 22 5 2 2" xfId="22453" xr:uid="{80352DFD-D299-40AA-AB5B-E211476548F8}"/>
    <cellStyle name="Percent 22 5 3" xfId="14654" xr:uid="{8745E64F-2C46-4DC5-B287-3047E03488F6}"/>
    <cellStyle name="Percent 22 5 3 2" xfId="22452" xr:uid="{774BF6B4-D9E5-42C5-93BE-21E2A199A9EF}"/>
    <cellStyle name="Percent 22 5 4" xfId="14655" xr:uid="{63C36C21-4507-4A89-9FA0-1BF1BE09F91F}"/>
    <cellStyle name="Percent 22 5 5" xfId="14656" xr:uid="{AACE4A61-8171-47FA-AE87-E8F5C75305BE}"/>
    <cellStyle name="Percent 22 5 6" xfId="21294" xr:uid="{1B93E58A-8109-4706-AE92-308E05952CEE}"/>
    <cellStyle name="Percent 22 6" xfId="5849" xr:uid="{3C219946-6E29-46BA-8222-8E32923DAF71}"/>
    <cellStyle name="Percent 22 6 2" xfId="14657" xr:uid="{7CFE2929-46A5-4087-BDBF-DCD21B5E5959}"/>
    <cellStyle name="Percent 22 6 2 2" xfId="22455" xr:uid="{A12BABAE-4AA5-4D2B-8B0B-415E0C2330ED}"/>
    <cellStyle name="Percent 22 6 3" xfId="14658" xr:uid="{19E1103D-4A40-4757-8C7B-E1B36DEEFB4E}"/>
    <cellStyle name="Percent 22 6 3 2" xfId="22454" xr:uid="{37F4ABC6-3EC1-49DA-9ABE-720CFA1F30A2}"/>
    <cellStyle name="Percent 22 6 4" xfId="14659" xr:uid="{61C7FB84-3B7A-4B32-9B96-5660BD512C5A}"/>
    <cellStyle name="Percent 22 6 5" xfId="14660" xr:uid="{235FDF88-3C48-45B1-853D-AD8F4E56A336}"/>
    <cellStyle name="Percent 22 6 6" xfId="21295" xr:uid="{D7012C9A-CEE4-4F3B-8932-B2FAEF729382}"/>
    <cellStyle name="Percent 22 7" xfId="5850" xr:uid="{D2A03400-9F42-4C5E-9C70-64BD6C2B0363}"/>
    <cellStyle name="Percent 22 7 2" xfId="5851" xr:uid="{82D7DD78-56FE-4602-A895-D5057406B0BC}"/>
    <cellStyle name="Percent 22 7 2 2" xfId="14661" xr:uid="{462E89EF-54A8-45DE-8094-2F61065582BF}"/>
    <cellStyle name="Percent 22 7 2 2 2" xfId="22458" xr:uid="{4E991DE4-0809-4B7A-B0D5-041D9E281FC4}"/>
    <cellStyle name="Percent 22 7 2 3" xfId="14662" xr:uid="{40688BB8-CAC7-4F7B-9F7A-0A2D598F9CAB}"/>
    <cellStyle name="Percent 22 7 2 3 2" xfId="22457" xr:uid="{5FB2A7F7-1232-4AC7-B077-078D67666544}"/>
    <cellStyle name="Percent 22 7 2 4" xfId="14663" xr:uid="{9221351A-446F-42D1-B646-20B61A2198F5}"/>
    <cellStyle name="Percent 22 7 2 5" xfId="14664" xr:uid="{32907405-3A8E-4DD4-AB0D-97343864D534}"/>
    <cellStyle name="Percent 22 7 2 6" xfId="21297" xr:uid="{E285638F-DE56-49B3-AC9E-2C2718A4DCBC}"/>
    <cellStyle name="Percent 22 7 3" xfId="5852" xr:uid="{EE67734C-8DF5-460A-B9A8-41FD97BD6605}"/>
    <cellStyle name="Percent 22 7 3 2" xfId="14665" xr:uid="{0A26E6D7-A044-43BD-BDD6-B7F9600E951A}"/>
    <cellStyle name="Percent 22 7 3 2 2" xfId="22460" xr:uid="{921C1C85-F53B-4E9A-A9DD-A2DEB6E0DB98}"/>
    <cellStyle name="Percent 22 7 3 3" xfId="14666" xr:uid="{D05B9C29-843E-458A-8501-94CEBC915465}"/>
    <cellStyle name="Percent 22 7 3 3 2" xfId="22459" xr:uid="{189627C7-B3B8-4E49-A6EE-90CD104B54D7}"/>
    <cellStyle name="Percent 22 7 3 4" xfId="14667" xr:uid="{78B626C0-73FF-40AB-8F07-DE56772815FE}"/>
    <cellStyle name="Percent 22 7 3 5" xfId="14668" xr:uid="{AE003B35-D80D-4BAD-BC86-3E346F12D7E7}"/>
    <cellStyle name="Percent 22 7 3 6" xfId="21298" xr:uid="{A0AA3C1A-CAEC-4F38-BD92-1337CE4B4271}"/>
    <cellStyle name="Percent 22 7 4" xfId="14669" xr:uid="{F19E812B-0A09-4997-A0E3-1EF3605BE880}"/>
    <cellStyle name="Percent 22 7 4 2" xfId="22461" xr:uid="{9C4F05A6-B7C1-40F7-ADA8-BEEB23B36E3E}"/>
    <cellStyle name="Percent 22 7 5" xfId="14670" xr:uid="{54A35C6E-2F1D-4248-8179-E826AB37C432}"/>
    <cellStyle name="Percent 22 7 5 2" xfId="22456" xr:uid="{DD66E665-08D7-438B-97EB-0F2520DD8EEB}"/>
    <cellStyle name="Percent 22 7 6" xfId="14671" xr:uid="{01FB7459-3D73-41FC-9567-194405FC5602}"/>
    <cellStyle name="Percent 22 7 7" xfId="14672" xr:uid="{C021A443-02A5-4A2E-9B5A-2B4E0536522B}"/>
    <cellStyle name="Percent 22 7 8" xfId="21296" xr:uid="{39456EBC-0F78-466B-80A7-FF8437F087E9}"/>
    <cellStyle name="Percent 22 8" xfId="14673" xr:uid="{BFADD2BE-81B2-439D-ABBD-F4A632F5D820}"/>
    <cellStyle name="Percent 22 8 2" xfId="22462" xr:uid="{C8300764-BC65-4171-9573-FEF2A18A283A}"/>
    <cellStyle name="Percent 22 9" xfId="14674" xr:uid="{DCFC4112-0231-4151-BA6F-A16795C09F73}"/>
    <cellStyle name="Percent 22 9 2" xfId="22445" xr:uid="{EF487C8D-22EE-4B57-9098-32BE8A0DE0DD}"/>
    <cellStyle name="Percent 23" xfId="5853" xr:uid="{0111D79D-5E7A-44C4-A22C-0C61C623AE6A}"/>
    <cellStyle name="Percent 23 10" xfId="14675" xr:uid="{4F2FD2E7-3775-437D-9A81-62F74E78AB4F}"/>
    <cellStyle name="Percent 23 11" xfId="14676" xr:uid="{B1859224-D7C1-4E07-8A60-8D9D8617BEBE}"/>
    <cellStyle name="Percent 23 12" xfId="21299" xr:uid="{1190186C-9BB4-4F02-AD39-B0044EC2AE77}"/>
    <cellStyle name="Percent 23 2" xfId="5854" xr:uid="{2F9E06DE-2B1F-4E45-8E00-9346080BCBD9}"/>
    <cellStyle name="Percent 23 2 2" xfId="14677" xr:uid="{C8810541-7C7E-4F54-A0B0-54A343D0B046}"/>
    <cellStyle name="Percent 23 2 2 2" xfId="22465" xr:uid="{682495E7-FB59-4D47-B916-9CE2CB561BE3}"/>
    <cellStyle name="Percent 23 2 3" xfId="14678" xr:uid="{9C55B577-4F1F-4F50-A29E-658084338AB0}"/>
    <cellStyle name="Percent 23 2 3 2" xfId="22464" xr:uid="{1CC5388C-DC2A-4ED0-A4E9-FDD613507208}"/>
    <cellStyle name="Percent 23 2 4" xfId="14679" xr:uid="{422C50B9-3EEF-4538-9279-1C8A8B81F621}"/>
    <cellStyle name="Percent 23 2 5" xfId="14680" xr:uid="{73BF38E5-B534-404E-AA2B-524E225061A4}"/>
    <cellStyle name="Percent 23 2 6" xfId="21300" xr:uid="{9DD648CD-6B14-47F8-B986-10F1D4C4EB80}"/>
    <cellStyle name="Percent 23 3" xfId="5855" xr:uid="{0E2451AF-100B-4010-9B40-54A640EDE904}"/>
    <cellStyle name="Percent 23 3 2" xfId="14681" xr:uid="{BE98B5BC-E618-4BFA-907F-B6C98D62E59F}"/>
    <cellStyle name="Percent 23 3 2 2" xfId="22467" xr:uid="{F25DF47D-C364-47DB-AB60-1BE29946B2BE}"/>
    <cellStyle name="Percent 23 3 3" xfId="14682" xr:uid="{AF5CDD5A-AA60-46FD-A48A-18419EC16C59}"/>
    <cellStyle name="Percent 23 3 3 2" xfId="22466" xr:uid="{F74CC569-7EDD-4680-8BAC-D7DBE9998D09}"/>
    <cellStyle name="Percent 23 3 4" xfId="14683" xr:uid="{8F9C29B8-0030-4B7D-BFFB-21E90F6D517E}"/>
    <cellStyle name="Percent 23 3 5" xfId="14684" xr:uid="{1C79C48C-AEE0-4B41-B5CA-BAFD77B336E3}"/>
    <cellStyle name="Percent 23 3 6" xfId="21301" xr:uid="{D0342E0E-CD60-49EF-947A-557382DCA410}"/>
    <cellStyle name="Percent 23 4" xfId="5856" xr:uid="{81AB606D-1766-448C-A252-B9B0AEB0C9A0}"/>
    <cellStyle name="Percent 23 4 2" xfId="14685" xr:uid="{F4463F85-ED0E-414F-9466-13E4688C9511}"/>
    <cellStyle name="Percent 23 4 2 2" xfId="22469" xr:uid="{08E9EFD8-B8BF-4366-AC97-DB406A5BAA52}"/>
    <cellStyle name="Percent 23 4 3" xfId="14686" xr:uid="{D6391ACE-9A39-43DF-AA5D-54124140D51A}"/>
    <cellStyle name="Percent 23 4 3 2" xfId="22468" xr:uid="{A5C86D10-6782-4700-BCE8-395B2BD552EC}"/>
    <cellStyle name="Percent 23 4 4" xfId="14687" xr:uid="{0D4FAE85-CD9C-48AC-A66B-466FE3CB28DE}"/>
    <cellStyle name="Percent 23 4 5" xfId="14688" xr:uid="{4BF80098-0E92-4441-A115-A55984D53A6A}"/>
    <cellStyle name="Percent 23 4 6" xfId="21302" xr:uid="{585744F9-D697-44F1-B2E6-D5A4C5EE6EA6}"/>
    <cellStyle name="Percent 23 5" xfId="5857" xr:uid="{3B8651F6-F9A6-44DD-815B-CFA35C5576B8}"/>
    <cellStyle name="Percent 23 5 2" xfId="14689" xr:uid="{19FDAF3F-CB7F-433E-8D96-14F74538DE43}"/>
    <cellStyle name="Percent 23 5 2 2" xfId="22471" xr:uid="{C7F21B02-C35B-4E23-843D-0DA0D7F66C43}"/>
    <cellStyle name="Percent 23 5 3" xfId="14690" xr:uid="{82A515FF-4820-42B2-BEA6-98C9E609B2AA}"/>
    <cellStyle name="Percent 23 5 3 2" xfId="22470" xr:uid="{2A1AC10B-53CD-4B9E-819C-DA7318A96AD0}"/>
    <cellStyle name="Percent 23 5 4" xfId="14691" xr:uid="{968CFBCD-002B-46B1-AA47-719E9E8E6BB3}"/>
    <cellStyle name="Percent 23 5 5" xfId="14692" xr:uid="{8D5CBC11-3538-4809-839C-9890E43C87EE}"/>
    <cellStyle name="Percent 23 5 6" xfId="21303" xr:uid="{ED3C7E1D-1C4B-46BB-9870-08A07918F5E5}"/>
    <cellStyle name="Percent 23 6" xfId="5858" xr:uid="{485348CD-A846-4AC7-8891-E82BD8A0A528}"/>
    <cellStyle name="Percent 23 6 2" xfId="14693" xr:uid="{145405D0-D8DB-4EF6-9F8C-6EBD8A6818FA}"/>
    <cellStyle name="Percent 23 6 2 2" xfId="22473" xr:uid="{0F38372D-C97C-413D-8F23-C8C6EF51CCC9}"/>
    <cellStyle name="Percent 23 6 3" xfId="14694" xr:uid="{E0B911F2-7B5F-4CB1-9DF6-8CC614FC2A0E}"/>
    <cellStyle name="Percent 23 6 3 2" xfId="22472" xr:uid="{94CDEA43-CDC3-4608-9195-5E683B4432CA}"/>
    <cellStyle name="Percent 23 6 4" xfId="14695" xr:uid="{C35986B4-175A-42EB-9458-D7EDB7344433}"/>
    <cellStyle name="Percent 23 6 5" xfId="14696" xr:uid="{5190D60F-B357-4BF4-882B-378D8E72382C}"/>
    <cellStyle name="Percent 23 6 6" xfId="21304" xr:uid="{95A691CB-EC9D-4AFE-96AF-8D85E41F8D00}"/>
    <cellStyle name="Percent 23 7" xfId="5859" xr:uid="{F178C3C7-2D38-4913-B567-C35053E7A0A8}"/>
    <cellStyle name="Percent 23 7 2" xfId="5860" xr:uid="{6B88A5F0-770C-4493-A1BD-B6C0A0043B23}"/>
    <cellStyle name="Percent 23 7 2 2" xfId="14697" xr:uid="{2193C873-E784-4259-B7A5-D274F95DB508}"/>
    <cellStyle name="Percent 23 7 2 2 2" xfId="22476" xr:uid="{41C359F7-8199-4420-9B7D-E8E28C2E1136}"/>
    <cellStyle name="Percent 23 7 2 3" xfId="14698" xr:uid="{1EF48AC9-F0BB-4729-8F1D-23ECA80BED9F}"/>
    <cellStyle name="Percent 23 7 2 3 2" xfId="22475" xr:uid="{C4FFF218-4D7C-43A8-BE52-0ADAADA99745}"/>
    <cellStyle name="Percent 23 7 2 4" xfId="14699" xr:uid="{AA31D660-4E8E-4282-BD21-ABCF88D2EE8A}"/>
    <cellStyle name="Percent 23 7 2 5" xfId="14700" xr:uid="{EC41E501-BA5A-4A4D-8ABC-5AA03B7DEBAF}"/>
    <cellStyle name="Percent 23 7 2 6" xfId="21306" xr:uid="{B17145AD-46DC-4A1F-8B46-83381DF4CE80}"/>
    <cellStyle name="Percent 23 7 3" xfId="5861" xr:uid="{81FD5381-F054-4941-888C-1EA5CBDEC69F}"/>
    <cellStyle name="Percent 23 7 3 2" xfId="14701" xr:uid="{9341AA27-DF9F-4BD6-8853-A258A9E10640}"/>
    <cellStyle name="Percent 23 7 3 2 2" xfId="22478" xr:uid="{63D4338A-062A-4826-8599-9C4F8FC0AEF9}"/>
    <cellStyle name="Percent 23 7 3 3" xfId="14702" xr:uid="{28E8D413-9873-4C52-9185-E7CC36DAEF2A}"/>
    <cellStyle name="Percent 23 7 3 3 2" xfId="22477" xr:uid="{22564731-BD9D-4CAC-AF93-9C9490936906}"/>
    <cellStyle name="Percent 23 7 3 4" xfId="14703" xr:uid="{6C267675-4422-4AB1-8979-3320E667E157}"/>
    <cellStyle name="Percent 23 7 3 5" xfId="14704" xr:uid="{92D9EEC6-F064-4988-B392-3B5BD6DE87EA}"/>
    <cellStyle name="Percent 23 7 3 6" xfId="21307" xr:uid="{7CBF58AF-8438-4804-BDAC-312E374861DC}"/>
    <cellStyle name="Percent 23 7 4" xfId="14705" xr:uid="{4EC84A98-CA95-4464-83D2-B4005E1B9F33}"/>
    <cellStyle name="Percent 23 7 4 2" xfId="22479" xr:uid="{C185430F-38A6-4C87-BC17-1774C1080381}"/>
    <cellStyle name="Percent 23 7 5" xfId="14706" xr:uid="{A254381F-D22E-4016-A679-7570E930B3F8}"/>
    <cellStyle name="Percent 23 7 5 2" xfId="22474" xr:uid="{D252FA52-BE42-4B63-98CB-B52678934381}"/>
    <cellStyle name="Percent 23 7 6" xfId="14707" xr:uid="{800789DF-48C0-41C2-BB13-BB6C1D58123F}"/>
    <cellStyle name="Percent 23 7 7" xfId="14708" xr:uid="{6445D3B4-F485-4671-BCAD-B52DE26B1C74}"/>
    <cellStyle name="Percent 23 7 8" xfId="21305" xr:uid="{CF06224A-A8B4-4285-A17C-48E1F2378509}"/>
    <cellStyle name="Percent 23 8" xfId="14709" xr:uid="{9FDC6DA4-F4B6-4A45-AB75-7A50CD78C99E}"/>
    <cellStyle name="Percent 23 8 2" xfId="22480" xr:uid="{14A6ADD5-9CFC-42BF-8113-8AB04CE1B05F}"/>
    <cellStyle name="Percent 23 9" xfId="14710" xr:uid="{0FCB288C-3E7F-4103-A661-ABE1284321F1}"/>
    <cellStyle name="Percent 23 9 2" xfId="22463" xr:uid="{CE5156E9-8E11-450F-9AE0-529284FE861B}"/>
    <cellStyle name="Percent 24" xfId="5862" xr:uid="{55C0802B-399C-4ECA-B65F-7084FF407418}"/>
    <cellStyle name="Percent 24 10" xfId="14711" xr:uid="{7DD479C7-D1E2-40EB-B4FF-9E77206D5B8C}"/>
    <cellStyle name="Percent 24 10 2" xfId="14712" xr:uid="{7EAE91C6-8077-4F86-AFC3-1E391227DF83}"/>
    <cellStyle name="Percent 24 10 2 2" xfId="14713" xr:uid="{30EF7E4F-9EF7-4090-8728-83493B139D72}"/>
    <cellStyle name="Percent 24 10 3" xfId="14714" xr:uid="{D20961CF-DC6D-44DF-85D7-55A3F14F280B}"/>
    <cellStyle name="Percent 24 11" xfId="14715" xr:uid="{90D506CD-77AD-4276-9DD9-EF2E67506701}"/>
    <cellStyle name="Percent 24 11 2" xfId="14716" xr:uid="{0519332E-B313-4B3E-ABCA-8E5AA66BD4E3}"/>
    <cellStyle name="Percent 24 12" xfId="14717" xr:uid="{86C3BC4F-A2C0-4CEB-B413-1E287BDD078D}"/>
    <cellStyle name="Percent 24 13" xfId="14718" xr:uid="{925BFE8D-E266-4B95-8BAC-5A5A3533771B}"/>
    <cellStyle name="Percent 24 14" xfId="14719" xr:uid="{3E277D93-FFCE-4CB8-8A77-9DBDD63E12E8}"/>
    <cellStyle name="Percent 24 15" xfId="14720" xr:uid="{3E8AFF89-8412-4803-8B02-5A5920791F0A}"/>
    <cellStyle name="Percent 24 16" xfId="39487" xr:uid="{677CDCE4-3EEA-4E2D-AAFE-917EA1DC0BB7}"/>
    <cellStyle name="Percent 24 2" xfId="5863" xr:uid="{870B3D2A-0A46-41FE-99FE-CD371E13D690}"/>
    <cellStyle name="Percent 24 2 2" xfId="14721" xr:uid="{6F3A0B36-B518-41CF-9001-C507A0C14885}"/>
    <cellStyle name="Percent 24 2 2 2" xfId="22482" xr:uid="{87A11CE0-38B9-4FF0-8D00-BCBFE0B42943}"/>
    <cellStyle name="Percent 24 2 3" xfId="14722" xr:uid="{C1303D3A-D394-4ABA-A99A-5DE822011855}"/>
    <cellStyle name="Percent 24 2 3 2" xfId="22481" xr:uid="{942DF0A4-B8CF-456C-BB1C-07DDCFDEB322}"/>
    <cellStyle name="Percent 24 2 4" xfId="14723" xr:uid="{B664225D-9F1F-4795-BEED-CBA1BCC914BA}"/>
    <cellStyle name="Percent 24 2 5" xfId="14724" xr:uid="{45423675-CCF4-4B07-BB9F-7D7453B6834A}"/>
    <cellStyle name="Percent 24 2 6" xfId="21308" xr:uid="{82445EF4-946E-4E02-B6C9-6BAFCDFDACEA}"/>
    <cellStyle name="Percent 24 3" xfId="5864" xr:uid="{980A73C6-1F53-4807-A994-6A6777AF8083}"/>
    <cellStyle name="Percent 24 3 2" xfId="14725" xr:uid="{FE18BAFC-E5F0-43EF-BF38-1714AD43AE4F}"/>
    <cellStyle name="Percent 24 3 2 2" xfId="22484" xr:uid="{B791D821-CCFF-4A9A-9764-47640287A7A5}"/>
    <cellStyle name="Percent 24 3 3" xfId="14726" xr:uid="{2F29E062-9C53-444C-AB44-D8718FB0447C}"/>
    <cellStyle name="Percent 24 3 3 2" xfId="22483" xr:uid="{8CB6BF17-4A45-447E-BB53-D884AE6F9CAA}"/>
    <cellStyle name="Percent 24 3 4" xfId="14727" xr:uid="{75700213-CC65-493C-89C4-E9D9B5C364D9}"/>
    <cellStyle name="Percent 24 3 5" xfId="14728" xr:uid="{4ECE0FC2-EE8B-4E30-8DC8-9B74AADAFAA8}"/>
    <cellStyle name="Percent 24 3 6" xfId="21309" xr:uid="{7A9613F2-CC6A-4BC2-95E1-C2A9427B9879}"/>
    <cellStyle name="Percent 24 4" xfId="5865" xr:uid="{3162543B-0506-41F2-9877-B8BCF9E10A71}"/>
    <cellStyle name="Percent 24 4 2" xfId="14729" xr:uid="{13115409-E2A1-467E-8057-33735CFBAD0F}"/>
    <cellStyle name="Percent 24 4 2 2" xfId="22486" xr:uid="{F1D57B34-30FC-4F9A-B94D-B870748FF2D8}"/>
    <cellStyle name="Percent 24 4 3" xfId="14730" xr:uid="{C8CAF4D1-8797-431B-8E15-56DC21DCD46C}"/>
    <cellStyle name="Percent 24 4 3 2" xfId="22485" xr:uid="{EDDFFD2E-9503-4805-ACF8-C3B3D101CF4E}"/>
    <cellStyle name="Percent 24 4 4" xfId="14731" xr:uid="{EB4267E6-54D3-4BB2-9422-3368363BCBFF}"/>
    <cellStyle name="Percent 24 4 5" xfId="14732" xr:uid="{1580E595-08F6-4FAE-82C5-5F5B45EA45C7}"/>
    <cellStyle name="Percent 24 4 6" xfId="21310" xr:uid="{0A1FFA10-4A02-4B8F-8EB0-463D4678F34B}"/>
    <cellStyle name="Percent 24 5" xfId="5866" xr:uid="{7C54B466-7D22-4A22-ADFA-A56F7E4C7372}"/>
    <cellStyle name="Percent 24 5 2" xfId="14733" xr:uid="{268AE702-003B-4065-8DE9-647768FD664A}"/>
    <cellStyle name="Percent 24 5 2 2" xfId="22488" xr:uid="{6C0CC6EE-A587-408C-A0E3-041B4B971FF0}"/>
    <cellStyle name="Percent 24 5 3" xfId="14734" xr:uid="{773300FF-E0BC-4305-8761-C2A87A92987A}"/>
    <cellStyle name="Percent 24 5 3 2" xfId="22487" xr:uid="{67E70236-EB2D-45AF-9E90-6A374456055D}"/>
    <cellStyle name="Percent 24 5 4" xfId="14735" xr:uid="{6F53081E-F0A8-48A3-9993-EE529C2A57F8}"/>
    <cellStyle name="Percent 24 5 5" xfId="14736" xr:uid="{F15C1C61-A655-4DBE-A9E1-907477D51E9E}"/>
    <cellStyle name="Percent 24 5 6" xfId="21311" xr:uid="{5007D9D1-3062-4F38-A90E-E9A79EA9698F}"/>
    <cellStyle name="Percent 24 6" xfId="5867" xr:uid="{53B809A2-5EC4-4312-BE5F-F7B60FA4DDFE}"/>
    <cellStyle name="Percent 24 6 2" xfId="14737" xr:uid="{F5938F9C-023A-4DCA-9339-7C6649EEA71C}"/>
    <cellStyle name="Percent 24 6 2 2" xfId="22490" xr:uid="{4282011D-E4C2-4F6C-AFF5-8A659F27419E}"/>
    <cellStyle name="Percent 24 6 3" xfId="14738" xr:uid="{17DE22B3-67C9-475E-8C5C-D87E683A5C53}"/>
    <cellStyle name="Percent 24 6 3 2" xfId="22489" xr:uid="{A25C3814-B616-494B-B69C-E1816333E34E}"/>
    <cellStyle name="Percent 24 6 4" xfId="14739" xr:uid="{17787857-2573-419E-8B0B-C85F6BEB0A47}"/>
    <cellStyle name="Percent 24 6 5" xfId="14740" xr:uid="{719260A4-5065-4746-AA0D-C24079D3BF6D}"/>
    <cellStyle name="Percent 24 6 6" xfId="21312" xr:uid="{1066A993-F74D-4F4C-B397-AE4C3422E3C0}"/>
    <cellStyle name="Percent 24 7" xfId="5868" xr:uid="{ED1F19FD-B58F-4A40-B0FD-FE1F15957F32}"/>
    <cellStyle name="Percent 24 7 2" xfId="5869" xr:uid="{718D7E8F-EB49-4B5A-AAE6-7E87F9A93FB9}"/>
    <cellStyle name="Percent 24 7 2 2" xfId="14741" xr:uid="{76B793D4-7B2C-4037-9544-58D559C99BF2}"/>
    <cellStyle name="Percent 24 7 2 2 2" xfId="22493" xr:uid="{F21D2A35-544D-4202-9A61-F05A0CB5670A}"/>
    <cellStyle name="Percent 24 7 2 3" xfId="14742" xr:uid="{12163138-E739-452C-9028-8EEDF3DDE7ED}"/>
    <cellStyle name="Percent 24 7 2 3 2" xfId="22492" xr:uid="{2273627A-E458-4C4D-9F89-75C2152FA20D}"/>
    <cellStyle name="Percent 24 7 2 4" xfId="14743" xr:uid="{1086D82F-573F-46D7-B4A2-AA9B24BEB705}"/>
    <cellStyle name="Percent 24 7 2 5" xfId="14744" xr:uid="{915EEE80-506E-4CAB-BEBB-8BB822133E4C}"/>
    <cellStyle name="Percent 24 7 2 6" xfId="21314" xr:uid="{6982CD0E-0F8D-4781-AFCA-9DD2D4950AE8}"/>
    <cellStyle name="Percent 24 7 3" xfId="5870" xr:uid="{01A1E78C-128E-4B39-B153-1A27EB4939A0}"/>
    <cellStyle name="Percent 24 7 3 2" xfId="14745" xr:uid="{7B8E095B-53E6-4409-914E-6BD627034E1B}"/>
    <cellStyle name="Percent 24 7 3 2 2" xfId="22495" xr:uid="{818A6361-F635-419C-8EE4-3B2B3C64EDF4}"/>
    <cellStyle name="Percent 24 7 3 3" xfId="14746" xr:uid="{33DD07F4-5D75-4912-80A0-C6242B06288D}"/>
    <cellStyle name="Percent 24 7 3 3 2" xfId="22494" xr:uid="{CAA1CBBC-8881-46AD-8743-11505996ADCA}"/>
    <cellStyle name="Percent 24 7 3 4" xfId="14747" xr:uid="{F7B8729E-8ADE-466E-81C3-790D875CEB74}"/>
    <cellStyle name="Percent 24 7 3 5" xfId="14748" xr:uid="{CAC18956-4247-42EB-A7C7-DACD290AC20E}"/>
    <cellStyle name="Percent 24 7 3 6" xfId="21315" xr:uid="{41380A3A-6CC6-4501-8626-8C7C5E69BE2D}"/>
    <cellStyle name="Percent 24 7 4" xfId="14749" xr:uid="{A83BBD53-5CF6-46ED-BE92-B792E4BE5F22}"/>
    <cellStyle name="Percent 24 7 4 2" xfId="22496" xr:uid="{41522F64-5078-4DFE-95D8-3C0ED139545F}"/>
    <cellStyle name="Percent 24 7 5" xfId="14750" xr:uid="{28C77956-B143-4674-BFFB-3EFB8D06409F}"/>
    <cellStyle name="Percent 24 7 5 2" xfId="22491" xr:uid="{3DF42284-CB62-4DFD-97B1-7DAFC7E1D2DE}"/>
    <cellStyle name="Percent 24 7 6" xfId="14751" xr:uid="{DBE0411F-51C7-4190-B8D9-B285C73025E2}"/>
    <cellStyle name="Percent 24 7 7" xfId="14752" xr:uid="{8D2EF903-0D6B-4991-A959-2FF5D44ACEA7}"/>
    <cellStyle name="Percent 24 7 8" xfId="21313" xr:uid="{E571436B-C059-44C4-9FA0-2C25C1302913}"/>
    <cellStyle name="Percent 24 8" xfId="5871" xr:uid="{40CA823D-F9B8-4DDB-9928-83954AE91032}"/>
    <cellStyle name="Percent 24 8 2" xfId="14753" xr:uid="{C04782E5-E015-41E7-917F-F6BD0B092729}"/>
    <cellStyle name="Percent 24 8 2 2" xfId="14754" xr:uid="{0840A75F-F7A6-4EF2-A97D-AAFCE92555FB}"/>
    <cellStyle name="Percent 24 8 2 2 2" xfId="14755" xr:uid="{FC98B29A-CECA-4695-B9AC-F6D4587E8CAD}"/>
    <cellStyle name="Percent 24 8 2 3" xfId="14756" xr:uid="{726DB9B3-598B-4938-AFED-7783A8E5D2E9}"/>
    <cellStyle name="Percent 24 8 3" xfId="14757" xr:uid="{29F6BE14-5A48-48E0-B9EB-C05CA86EAAEC}"/>
    <cellStyle name="Percent 24 8 3 2" xfId="14758" xr:uid="{CEED0F70-A4D6-450A-A4A4-FFD9F6D4D7D5}"/>
    <cellStyle name="Percent 24 8 3 2 2" xfId="14759" xr:uid="{DC677472-5CD2-48CF-AF79-2B20B7B65A2A}"/>
    <cellStyle name="Percent 24 8 3 3" xfId="14760" xr:uid="{A95CD467-6346-454A-B8B0-B32BE07814C4}"/>
    <cellStyle name="Percent 24 8 4" xfId="14761" xr:uid="{DFD2BB54-5228-4B94-8D4A-B666EF7BE0FF}"/>
    <cellStyle name="Percent 24 8 4 2" xfId="14762" xr:uid="{41717679-28D3-47B8-972D-CE1E55CB16AA}"/>
    <cellStyle name="Percent 24 8 5" xfId="14763" xr:uid="{FC74ECED-B8EC-4984-A363-0702C665D13B}"/>
    <cellStyle name="Percent 24 8 6" xfId="14764" xr:uid="{52E60799-EE6F-430A-B8EE-C2146AE37728}"/>
    <cellStyle name="Percent 24 8 7" xfId="14765" xr:uid="{AD64B5C8-F13C-4A97-97CE-A72321567795}"/>
    <cellStyle name="Percent 24 8 8" xfId="14766" xr:uid="{61DB9197-988A-4A16-A4A7-69628DFAF95B}"/>
    <cellStyle name="Percent 24 9" xfId="14767" xr:uid="{40A7AAA5-BD09-45D1-88CE-B6EEA98FDBC9}"/>
    <cellStyle name="Percent 24 9 2" xfId="14768" xr:uid="{B311F088-0D3D-4585-92E9-F802A73C6588}"/>
    <cellStyle name="Percent 24 9 2 2" xfId="14769" xr:uid="{4449FE5B-42EA-4FF3-B7A5-8B994BD46079}"/>
    <cellStyle name="Percent 24 9 3" xfId="14770" xr:uid="{6362D737-6CD3-4997-9212-4985F7C76F16}"/>
    <cellStyle name="Percent 25" xfId="5872" xr:uid="{5E8D0CB0-1A97-4684-9254-21E04E1D53AD}"/>
    <cellStyle name="Percent 25 10" xfId="14771" xr:uid="{3DF32165-254B-4373-8145-D61F14E49023}"/>
    <cellStyle name="Percent 25 11" xfId="14772" xr:uid="{24F21797-3799-4FCC-9A51-F97E684A020C}"/>
    <cellStyle name="Percent 25 12" xfId="21316" xr:uid="{1968A37D-4A6F-4773-BBF7-2BF6A8C4D188}"/>
    <cellStyle name="Percent 25 2" xfId="5873" xr:uid="{645B4CAB-8223-4ED8-BBE5-0F55635B4D00}"/>
    <cellStyle name="Percent 25 2 2" xfId="14773" xr:uid="{4782C4D5-BF70-45EC-B485-2CCA87ECFF95}"/>
    <cellStyle name="Percent 25 2 2 2" xfId="22499" xr:uid="{EFD6BD9D-9087-4D88-86C5-51B83D39F759}"/>
    <cellStyle name="Percent 25 2 3" xfId="14774" xr:uid="{3C6F5AD7-59EB-4297-BBC9-0CDA23F39AFC}"/>
    <cellStyle name="Percent 25 2 3 2" xfId="22498" xr:uid="{08866586-E2BA-408E-8C42-EE7141D5B2B6}"/>
    <cellStyle name="Percent 25 2 4" xfId="14775" xr:uid="{38D647AC-6CD4-464E-855D-66EEFD7CE161}"/>
    <cellStyle name="Percent 25 2 5" xfId="14776" xr:uid="{80661BDF-D808-4F19-9C41-DCE91380B560}"/>
    <cellStyle name="Percent 25 2 6" xfId="21317" xr:uid="{2C61BD19-9CC0-491F-A85E-50976ADAF9A7}"/>
    <cellStyle name="Percent 25 3" xfId="5874" xr:uid="{C8D679B4-D5DF-44E2-BC89-2706439D2DD0}"/>
    <cellStyle name="Percent 25 3 2" xfId="14777" xr:uid="{5C668FF0-0F95-4DE9-8589-880A915A73BF}"/>
    <cellStyle name="Percent 25 3 2 2" xfId="22501" xr:uid="{F5167FA2-FEC2-4BE6-8C50-83C7CF8C840C}"/>
    <cellStyle name="Percent 25 3 3" xfId="14778" xr:uid="{1A87956E-1540-4CC7-8AAF-86441C2B13AB}"/>
    <cellStyle name="Percent 25 3 3 2" xfId="22500" xr:uid="{C1728306-3E40-43E1-93A3-D73C283C7925}"/>
    <cellStyle name="Percent 25 3 4" xfId="14779" xr:uid="{5EDF7E42-2412-4BD5-A2FF-B1FA5070A24A}"/>
    <cellStyle name="Percent 25 3 5" xfId="14780" xr:uid="{EB283654-9BA6-4CD2-BF55-4863FB309B2F}"/>
    <cellStyle name="Percent 25 3 6" xfId="21318" xr:uid="{6B00E5D5-1EE6-4444-8EE2-878EAD1A23A7}"/>
    <cellStyle name="Percent 25 4" xfId="5875" xr:uid="{621DE3D9-B187-4BFE-A24B-E3B32D75548B}"/>
    <cellStyle name="Percent 25 4 2" xfId="14781" xr:uid="{CEE182F6-85A7-4919-9340-9D6373073FC4}"/>
    <cellStyle name="Percent 25 4 2 2" xfId="22503" xr:uid="{B554F6DC-3485-46F2-8AA9-4C12C48874CD}"/>
    <cellStyle name="Percent 25 4 3" xfId="14782" xr:uid="{A5E48E89-CA4B-41E0-9DBC-1965BAADF371}"/>
    <cellStyle name="Percent 25 4 3 2" xfId="22502" xr:uid="{123FE330-C5E3-43DF-A973-1F6711739385}"/>
    <cellStyle name="Percent 25 4 4" xfId="14783" xr:uid="{EA378E83-0F35-40F4-9C37-1D7E3DDB1D4D}"/>
    <cellStyle name="Percent 25 4 5" xfId="14784" xr:uid="{87D57571-A5A6-4F5F-80E8-CD06B352A93D}"/>
    <cellStyle name="Percent 25 4 6" xfId="21319" xr:uid="{6A9234C4-08AB-4347-83F1-7151E499BD19}"/>
    <cellStyle name="Percent 25 5" xfId="5876" xr:uid="{995C8E54-758A-4767-8F56-EF7E4135B830}"/>
    <cellStyle name="Percent 25 5 2" xfId="14785" xr:uid="{88E7E4DC-55ED-4C3F-9B72-C047A3074187}"/>
    <cellStyle name="Percent 25 5 2 2" xfId="22505" xr:uid="{C2369303-85E8-4BEC-9B34-FDACAF059239}"/>
    <cellStyle name="Percent 25 5 3" xfId="14786" xr:uid="{674D50D8-2DCB-44AD-A6E2-4B2E72E6F6E0}"/>
    <cellStyle name="Percent 25 5 3 2" xfId="22504" xr:uid="{889D7B76-8A71-4785-8AB3-A2B675B7425A}"/>
    <cellStyle name="Percent 25 5 4" xfId="14787" xr:uid="{8F10FA51-8B10-42BE-9020-D5DD96496C27}"/>
    <cellStyle name="Percent 25 5 5" xfId="14788" xr:uid="{58E4FA17-63BE-4D8A-9C74-8B8E90C91DAD}"/>
    <cellStyle name="Percent 25 5 6" xfId="21320" xr:uid="{9EF96E9F-0E99-4B34-B1E3-D630D85F523B}"/>
    <cellStyle name="Percent 25 6" xfId="5877" xr:uid="{2E9099B1-17B1-4FB3-B1ED-2FFF19E3BC44}"/>
    <cellStyle name="Percent 25 6 2" xfId="14789" xr:uid="{21A4348D-BE13-4BE8-ABA5-6D0AEA34B968}"/>
    <cellStyle name="Percent 25 6 2 2" xfId="22507" xr:uid="{6DAF8E84-E6AB-4506-AD2D-3221922BCE28}"/>
    <cellStyle name="Percent 25 6 3" xfId="14790" xr:uid="{E2FF86C0-890B-49FE-8042-EFBFCFF24E6D}"/>
    <cellStyle name="Percent 25 6 3 2" xfId="22506" xr:uid="{9D243443-115D-444E-BE32-C5FEB431BF3F}"/>
    <cellStyle name="Percent 25 6 4" xfId="14791" xr:uid="{1D8A9856-285B-4B14-8CF8-F0D1F2798890}"/>
    <cellStyle name="Percent 25 6 5" xfId="14792" xr:uid="{CF005C44-7371-4619-BE0E-4BAF0A4E6410}"/>
    <cellStyle name="Percent 25 6 6" xfId="21321" xr:uid="{ADF5F611-980C-4D13-A673-DC272E8DA023}"/>
    <cellStyle name="Percent 25 7" xfId="5878" xr:uid="{3414D553-40F1-4583-BAA9-F52A1B288A82}"/>
    <cellStyle name="Percent 25 7 2" xfId="5879" xr:uid="{65B4A207-43F1-47A7-897C-CFF7A580ED37}"/>
    <cellStyle name="Percent 25 7 2 2" xfId="14793" xr:uid="{261F74BB-8356-464E-8DF1-19DDBD3773E5}"/>
    <cellStyle name="Percent 25 7 2 2 2" xfId="22510" xr:uid="{1A19767D-4899-4752-8D26-544880EA2CEB}"/>
    <cellStyle name="Percent 25 7 2 3" xfId="14794" xr:uid="{1CB902CD-2BF6-476A-8444-3CE509F5EA9A}"/>
    <cellStyle name="Percent 25 7 2 3 2" xfId="22509" xr:uid="{C09BE10F-E46D-4473-A2D9-97F9418D9418}"/>
    <cellStyle name="Percent 25 7 2 4" xfId="14795" xr:uid="{BA636DD2-20C8-4835-B4AD-F3D8B41401B8}"/>
    <cellStyle name="Percent 25 7 2 5" xfId="14796" xr:uid="{B5FF2937-A392-4593-9523-556A1A372CF1}"/>
    <cellStyle name="Percent 25 7 2 6" xfId="21323" xr:uid="{FD8B17E5-ECA6-40E0-A0F1-2AE953D91FE4}"/>
    <cellStyle name="Percent 25 7 3" xfId="5880" xr:uid="{845F3EAA-A466-47FA-A902-C66DA8FB270A}"/>
    <cellStyle name="Percent 25 7 3 2" xfId="14797" xr:uid="{C41351E4-6360-4DD3-B254-205620336FDA}"/>
    <cellStyle name="Percent 25 7 3 2 2" xfId="22512" xr:uid="{E41E1C82-2BCC-48F0-9745-F539443DC5B5}"/>
    <cellStyle name="Percent 25 7 3 3" xfId="14798" xr:uid="{4E21EA7B-A881-4C94-9731-3B39B86FB4A1}"/>
    <cellStyle name="Percent 25 7 3 3 2" xfId="22511" xr:uid="{446DCA80-254E-48E0-A916-24ACBEE655DA}"/>
    <cellStyle name="Percent 25 7 3 4" xfId="14799" xr:uid="{3C466256-F355-4B62-AFF4-01B6B0FFDEE6}"/>
    <cellStyle name="Percent 25 7 3 5" xfId="14800" xr:uid="{536DCF8B-35ED-422B-AB87-455A3B032365}"/>
    <cellStyle name="Percent 25 7 3 6" xfId="21324" xr:uid="{ACD6E3AF-1932-4774-A9B6-2C59262787A0}"/>
    <cellStyle name="Percent 25 7 4" xfId="14801" xr:uid="{D1765316-1DED-4259-ADF5-C213E0B4532F}"/>
    <cellStyle name="Percent 25 7 4 2" xfId="22513" xr:uid="{DC900D99-EC5F-459D-8610-A6AD5FF681E6}"/>
    <cellStyle name="Percent 25 7 5" xfId="14802" xr:uid="{696AF8F2-37DD-49A7-B77A-981A7BAFD754}"/>
    <cellStyle name="Percent 25 7 5 2" xfId="22508" xr:uid="{627BE53B-6632-46E2-B8F3-C6F2AF21D497}"/>
    <cellStyle name="Percent 25 7 6" xfId="14803" xr:uid="{2DD4678D-02D9-47F4-8329-1AB106987155}"/>
    <cellStyle name="Percent 25 7 7" xfId="14804" xr:uid="{07EDD57D-BB43-44C9-8B84-8BA5A6071DD6}"/>
    <cellStyle name="Percent 25 7 8" xfId="21322" xr:uid="{AAA53AC8-7B76-4DCB-A8F5-CF5313732143}"/>
    <cellStyle name="Percent 25 8" xfId="14805" xr:uid="{76862B46-5C47-4C1F-B01D-471B5D7B4880}"/>
    <cellStyle name="Percent 25 8 2" xfId="22514" xr:uid="{7B2E64E9-5300-4965-B145-81FF5FD24377}"/>
    <cellStyle name="Percent 25 9" xfId="14806" xr:uid="{BA7CFA60-2591-4000-8DB4-D4A651719C8E}"/>
    <cellStyle name="Percent 25 9 2" xfId="22497" xr:uid="{B4779371-32ED-42A1-A850-8ECF9A07D4D1}"/>
    <cellStyle name="Percent 26" xfId="5881" xr:uid="{E3FFBA6A-F5C3-46A0-9478-326A37FD77AF}"/>
    <cellStyle name="Percent 26 10" xfId="14807" xr:uid="{69F91424-CD76-4AB7-919A-EA5E578DA078}"/>
    <cellStyle name="Percent 26 11" xfId="14808" xr:uid="{693CEB2E-4D6C-4BB4-8061-DB5441A95961}"/>
    <cellStyle name="Percent 26 12" xfId="21325" xr:uid="{8CAD8316-55FC-4A9A-B765-D2CF4CE39A21}"/>
    <cellStyle name="Percent 26 2" xfId="5882" xr:uid="{A05D889C-8D74-47AF-A147-9E715BA95885}"/>
    <cellStyle name="Percent 26 2 2" xfId="14809" xr:uid="{6B38CF26-73CA-4D8B-BF6B-ADAEC2550256}"/>
    <cellStyle name="Percent 26 2 2 2" xfId="22517" xr:uid="{033054BD-065B-4810-A6D8-6E00BD195AFD}"/>
    <cellStyle name="Percent 26 2 3" xfId="14810" xr:uid="{04F90F12-4B16-46A7-89A2-23F05C9A2395}"/>
    <cellStyle name="Percent 26 2 3 2" xfId="22516" xr:uid="{CC999FF9-72A9-4D6F-93F3-B9EA6B063330}"/>
    <cellStyle name="Percent 26 2 4" xfId="14811" xr:uid="{8B19BE19-0025-446B-8A68-C6032E4B9F18}"/>
    <cellStyle name="Percent 26 2 5" xfId="14812" xr:uid="{C2599650-EF71-4A33-B2CF-7806DF458AE3}"/>
    <cellStyle name="Percent 26 2 6" xfId="21326" xr:uid="{698E99A8-525A-41D5-8793-179A135FDA60}"/>
    <cellStyle name="Percent 26 3" xfId="5883" xr:uid="{12EF831F-B869-4894-B33F-5D3D326B8EFE}"/>
    <cellStyle name="Percent 26 3 2" xfId="14813" xr:uid="{40755292-CB76-4A44-8738-B00727B44BFC}"/>
    <cellStyle name="Percent 26 3 2 2" xfId="22519" xr:uid="{560DBCC5-6BEC-4FB1-A3B2-F8636001E652}"/>
    <cellStyle name="Percent 26 3 3" xfId="14814" xr:uid="{434E757E-E986-45CB-8B0A-BD36E0A2C91F}"/>
    <cellStyle name="Percent 26 3 3 2" xfId="22518" xr:uid="{9AC586A7-B686-4ED3-AA6F-43E14B3A7897}"/>
    <cellStyle name="Percent 26 3 4" xfId="14815" xr:uid="{825198D7-1092-4BA7-810B-69701241B03A}"/>
    <cellStyle name="Percent 26 3 5" xfId="14816" xr:uid="{2CF2C96B-D599-467A-AF22-61BD64D459CF}"/>
    <cellStyle name="Percent 26 3 6" xfId="21327" xr:uid="{A6B6E593-7AF6-4C2D-86CE-77689BA489CE}"/>
    <cellStyle name="Percent 26 4" xfId="5884" xr:uid="{0E5CB4B3-5307-4F2E-8551-0170A4D0B092}"/>
    <cellStyle name="Percent 26 4 2" xfId="14817" xr:uid="{0126F7F1-0404-4B86-847D-79D49E7291D4}"/>
    <cellStyle name="Percent 26 4 2 2" xfId="22521" xr:uid="{3F1E35C0-CE65-401C-AC9C-732849DCF966}"/>
    <cellStyle name="Percent 26 4 3" xfId="14818" xr:uid="{6A2B2397-94EB-4C03-8D77-92F3E9A30254}"/>
    <cellStyle name="Percent 26 4 3 2" xfId="22520" xr:uid="{2BD1FB10-6050-45DE-A495-CC7FB991A513}"/>
    <cellStyle name="Percent 26 4 4" xfId="14819" xr:uid="{7EC8281B-5D3C-42EC-AC2F-F89751D324A4}"/>
    <cellStyle name="Percent 26 4 5" xfId="14820" xr:uid="{2F330415-9505-4112-9E04-52035991CB1A}"/>
    <cellStyle name="Percent 26 4 6" xfId="21328" xr:uid="{507E981A-6E9E-43E8-ABFA-732A53B37EAB}"/>
    <cellStyle name="Percent 26 5" xfId="5885" xr:uid="{C5B3404C-DBDD-4D89-9F84-2B68EFAC9403}"/>
    <cellStyle name="Percent 26 5 2" xfId="14821" xr:uid="{264E2832-5B8F-4602-A061-6B52C01DE4F1}"/>
    <cellStyle name="Percent 26 5 2 2" xfId="22523" xr:uid="{FF210506-CC90-4016-ACF9-80632EF00951}"/>
    <cellStyle name="Percent 26 5 3" xfId="14822" xr:uid="{1C5E77E5-AA46-405B-9D61-1C2666A64053}"/>
    <cellStyle name="Percent 26 5 3 2" xfId="22522" xr:uid="{1E621163-D332-4D07-A3FF-DEECB3521AFE}"/>
    <cellStyle name="Percent 26 5 4" xfId="14823" xr:uid="{4230DA87-2A9C-49DA-8CEC-72067DEA5942}"/>
    <cellStyle name="Percent 26 5 5" xfId="14824" xr:uid="{409CAA65-0233-4698-9109-A865F3521F09}"/>
    <cellStyle name="Percent 26 5 6" xfId="21329" xr:uid="{FE7D5647-DA51-4614-A39D-C187F38F4EF0}"/>
    <cellStyle name="Percent 26 6" xfId="5886" xr:uid="{6F2E95AA-A08C-4360-BD32-B73D32A5EA4A}"/>
    <cellStyle name="Percent 26 6 2" xfId="14825" xr:uid="{CB1F0560-DA4F-4CDC-A814-BA26BB51E389}"/>
    <cellStyle name="Percent 26 6 2 2" xfId="22525" xr:uid="{EBDE92D3-17E0-47CE-BC2F-148F8F09A149}"/>
    <cellStyle name="Percent 26 6 3" xfId="14826" xr:uid="{E3EA8FDA-A161-49AA-A3EF-C28281E5DA2B}"/>
    <cellStyle name="Percent 26 6 3 2" xfId="22524" xr:uid="{262754FF-CCA5-4DA2-AADA-B3896F6675DE}"/>
    <cellStyle name="Percent 26 6 4" xfId="14827" xr:uid="{85A39C10-2638-4552-8F88-CADA219D87CC}"/>
    <cellStyle name="Percent 26 6 5" xfId="14828" xr:uid="{507F9587-21B9-40B8-80B0-BEE95E7AEC80}"/>
    <cellStyle name="Percent 26 6 6" xfId="21330" xr:uid="{62A74CAF-1190-4979-8B89-30EE0BDCDE23}"/>
    <cellStyle name="Percent 26 7" xfId="5887" xr:uid="{C861CB32-7E35-44F3-B52F-A2C70FEE8B21}"/>
    <cellStyle name="Percent 26 7 2" xfId="5888" xr:uid="{D056EFCB-B279-480A-90A5-F81E8E899EE0}"/>
    <cellStyle name="Percent 26 7 2 2" xfId="14829" xr:uid="{DAE448EC-0C90-49F5-9EB8-72CD8B39AA31}"/>
    <cellStyle name="Percent 26 7 2 2 2" xfId="22528" xr:uid="{27C3B7C3-799E-4D6E-BA99-32FE51E2E62B}"/>
    <cellStyle name="Percent 26 7 2 3" xfId="14830" xr:uid="{F828EFC1-B312-4F22-AAD3-02F5929305C1}"/>
    <cellStyle name="Percent 26 7 2 3 2" xfId="22527" xr:uid="{4F9B2F14-AB5C-41B8-AD14-AD06A0B7395D}"/>
    <cellStyle name="Percent 26 7 2 4" xfId="14831" xr:uid="{0F888B97-EDC0-4245-B7DD-5F1DD8D1A26D}"/>
    <cellStyle name="Percent 26 7 2 5" xfId="14832" xr:uid="{24DF6367-CA9C-497E-9EF1-C319D5A0C263}"/>
    <cellStyle name="Percent 26 7 2 6" xfId="21332" xr:uid="{6DA52792-23AE-45B0-AC6F-902378EAA1A3}"/>
    <cellStyle name="Percent 26 7 3" xfId="5889" xr:uid="{D75A6978-7A40-4A34-9BDF-6ED15EDFEC76}"/>
    <cellStyle name="Percent 26 7 3 2" xfId="14833" xr:uid="{02969FB5-51E5-4CF5-97A1-F64B11C5274B}"/>
    <cellStyle name="Percent 26 7 3 2 2" xfId="22530" xr:uid="{9A7B4215-8C3E-442A-8603-613E9827542D}"/>
    <cellStyle name="Percent 26 7 3 3" xfId="14834" xr:uid="{55FF938A-45F4-4FAA-A19D-5F2F92F04DAA}"/>
    <cellStyle name="Percent 26 7 3 3 2" xfId="22529" xr:uid="{AF81D978-8BC5-4535-898C-6B1968922507}"/>
    <cellStyle name="Percent 26 7 3 4" xfId="14835" xr:uid="{DFC1182A-8BD8-4542-B347-1B6111039725}"/>
    <cellStyle name="Percent 26 7 3 5" xfId="14836" xr:uid="{8A1CA51F-953F-41D0-88AA-CC5EBE7B39E6}"/>
    <cellStyle name="Percent 26 7 3 6" xfId="21333" xr:uid="{F5AA1B89-9FF1-4C41-BBE5-B7732FC3CCFC}"/>
    <cellStyle name="Percent 26 7 4" xfId="14837" xr:uid="{C234D466-6FF3-499B-BB97-8BDADF2F4C07}"/>
    <cellStyle name="Percent 26 7 4 2" xfId="22531" xr:uid="{1FD0AB89-7267-4584-AF36-8DED88AF475E}"/>
    <cellStyle name="Percent 26 7 5" xfId="14838" xr:uid="{C0ED1D0B-DA42-4CBF-BB28-C3B3C7F652E6}"/>
    <cellStyle name="Percent 26 7 5 2" xfId="22526" xr:uid="{62411B3F-0FF5-4447-A1D1-05343DF65259}"/>
    <cellStyle name="Percent 26 7 6" xfId="14839" xr:uid="{D001BDAC-17CA-4222-9A71-8BD76486EF7E}"/>
    <cellStyle name="Percent 26 7 7" xfId="14840" xr:uid="{6CC06BD7-9DEC-402F-AF70-532F5BE2255A}"/>
    <cellStyle name="Percent 26 7 8" xfId="21331" xr:uid="{2ADA3A4F-45B3-4CBF-BD4D-7074CF294D48}"/>
    <cellStyle name="Percent 26 8" xfId="14841" xr:uid="{1458A709-8651-46A1-A98B-DD7F97D01A12}"/>
    <cellStyle name="Percent 26 8 2" xfId="22532" xr:uid="{1C7EA5A7-8A3A-4581-A5D9-C03EFE3351E7}"/>
    <cellStyle name="Percent 26 9" xfId="14842" xr:uid="{B76DDBE5-595D-458B-BD00-27E31B525E41}"/>
    <cellStyle name="Percent 26 9 2" xfId="22515" xr:uid="{EC192EB1-B183-46EE-B97D-9DB8ED0E6B38}"/>
    <cellStyle name="Percent 27" xfId="5890" xr:uid="{AE797D0E-702C-4405-8C2A-99BC13F6E57F}"/>
    <cellStyle name="Percent 27 2" xfId="14843" xr:uid="{004BAB51-4237-48FD-B8F3-702F02201599}"/>
    <cellStyle name="Percent 27 2 2" xfId="22534" xr:uid="{D568A789-2092-4EA5-B88B-FFB1FC7EC21B}"/>
    <cellStyle name="Percent 27 3" xfId="14844" xr:uid="{FED5FB85-5C49-495E-BC1D-25C5AE277E0F}"/>
    <cellStyle name="Percent 27 3 2" xfId="22533" xr:uid="{46BC9BDA-8595-449E-9286-DFF175A4DDD2}"/>
    <cellStyle name="Percent 27 4" xfId="14845" xr:uid="{BB0417C1-5586-4866-BBFA-70215958FAF4}"/>
    <cellStyle name="Percent 27 5" xfId="14846" xr:uid="{8DAAEC6B-7C32-49B2-A52B-45A70BD04F57}"/>
    <cellStyle name="Percent 27 6" xfId="21334" xr:uid="{96D49F0C-4471-4726-BB1D-76CD88D43B25}"/>
    <cellStyle name="Percent 28" xfId="5891" xr:uid="{2EC37111-C381-4F0B-BD2C-08152AD703F1}"/>
    <cellStyle name="Percent 28 10" xfId="20987" xr:uid="{931F6715-63F1-4C43-A663-49504BE07F39}"/>
    <cellStyle name="Percent 28 2" xfId="5892" xr:uid="{B0926BF2-FC5A-465E-AD44-12C6FC7DB6F2}"/>
    <cellStyle name="Percent 28 2 2" xfId="14847" xr:uid="{1E687915-9F45-4F79-B57E-D7FDAEA94E11}"/>
    <cellStyle name="Percent 28 2 2 2" xfId="14848" xr:uid="{BB540FE4-D770-4B39-85F5-0836EED47422}"/>
    <cellStyle name="Percent 28 2 2 2 2" xfId="14849" xr:uid="{A15C793C-7B6F-44EE-9BAF-7BE429636515}"/>
    <cellStyle name="Percent 28 2 2 3" xfId="14850" xr:uid="{049CEA63-649D-4107-9D63-45F927A765DD}"/>
    <cellStyle name="Percent 28 2 3" xfId="14851" xr:uid="{8418C4DF-FDBF-472A-94F9-6B17C2CDEC61}"/>
    <cellStyle name="Percent 28 2 3 2" xfId="14852" xr:uid="{8E1B31EE-C29A-455B-86BF-3E7E1CAE2AA7}"/>
    <cellStyle name="Percent 28 2 3 2 2" xfId="14853" xr:uid="{2495C1F8-41CB-43A9-982C-27D155DFEFF1}"/>
    <cellStyle name="Percent 28 2 3 3" xfId="14854" xr:uid="{B7AC469B-8F59-48D0-BF72-178A8693E36E}"/>
    <cellStyle name="Percent 28 2 4" xfId="14855" xr:uid="{F1218EC6-9BA1-4B43-B35B-FF97E464A495}"/>
    <cellStyle name="Percent 28 2 4 2" xfId="14856" xr:uid="{FF9AE750-6139-41CE-9B09-67202A417171}"/>
    <cellStyle name="Percent 28 2 5" xfId="14857" xr:uid="{DF49089E-15C0-49F4-A16D-B83F1A5EB750}"/>
    <cellStyle name="Percent 28 2 6" xfId="14858" xr:uid="{D12D76FB-5376-41F8-85D7-348849EF392B}"/>
    <cellStyle name="Percent 28 2 7" xfId="14859" xr:uid="{A8D902D9-7BED-491F-AF0A-7DAF8FC50F51}"/>
    <cellStyle name="Percent 28 2 8" xfId="14860" xr:uid="{99200E43-D9E7-4342-8029-DC7195DA3F5F}"/>
    <cellStyle name="Percent 28 3" xfId="14861" xr:uid="{C17CE769-3385-4221-90A7-3DD00244029A}"/>
    <cellStyle name="Percent 28 3 2" xfId="14862" xr:uid="{9A1A4890-7993-4E6C-91F9-6C2C96CE74D1}"/>
    <cellStyle name="Percent 28 3 2 2" xfId="14863" xr:uid="{C96A5D58-69C6-4EA2-ABBD-A4A8644292EA}"/>
    <cellStyle name="Percent 28 3 3" xfId="14864" xr:uid="{1C901082-4D6D-409E-A975-282C7BFD57BE}"/>
    <cellStyle name="Percent 28 4" xfId="14865" xr:uid="{A903C34D-505D-45C9-8AC9-6176CEC7EFC4}"/>
    <cellStyle name="Percent 28 4 2" xfId="14866" xr:uid="{8E7ABFE4-1017-4CC9-8CAC-090A7C654025}"/>
    <cellStyle name="Percent 28 4 2 2" xfId="14867" xr:uid="{C3795F31-558A-4E2C-97FC-66AFDD880FB8}"/>
    <cellStyle name="Percent 28 4 3" xfId="14868" xr:uid="{43AEE4B9-EFDF-484D-A6BB-25B4CEA2F0E1}"/>
    <cellStyle name="Percent 28 5" xfId="14869" xr:uid="{F554D231-A4B9-481E-8BE0-0D17E15315D2}"/>
    <cellStyle name="Percent 28 5 2" xfId="14870" xr:uid="{0C5898D2-3C02-46B8-826B-279544B64CEA}"/>
    <cellStyle name="Percent 28 6" xfId="14871" xr:uid="{103FAC8F-5491-4407-BC70-B010EAD59A66}"/>
    <cellStyle name="Percent 28 7" xfId="14872" xr:uid="{CB57FCA7-9AA4-45BF-8561-3FFEC9E8549B}"/>
    <cellStyle name="Percent 28 8" xfId="14873" xr:uid="{965A1E13-C42E-4EF3-8A77-A44164D43D5B}"/>
    <cellStyle name="Percent 28 9" xfId="14874" xr:uid="{A3176703-AC19-4DB4-BB18-61CB6EECF78B}"/>
    <cellStyle name="Percent 3" xfId="300" xr:uid="{00000000-0005-0000-0000-00002E010000}"/>
    <cellStyle name="Percent 3 10" xfId="5893" xr:uid="{B0BB454C-10E0-4489-869B-5F19762CBD2B}"/>
    <cellStyle name="Percent 3 10 10" xfId="5894" xr:uid="{DD1E2A86-22CE-4517-9067-180CF390C6B8}"/>
    <cellStyle name="Percent 3 10 10 2" xfId="14875" xr:uid="{3D35AA2F-B24C-4A9B-9966-0B2F206BFDE2}"/>
    <cellStyle name="Percent 3 10 10 2 2" xfId="22538" xr:uid="{262AF2CA-AAF0-472B-BBC3-805FC09FD138}"/>
    <cellStyle name="Percent 3 10 10 3" xfId="14876" xr:uid="{D74A398F-FDD1-4A7B-9BED-4706CB8D8212}"/>
    <cellStyle name="Percent 3 10 10 3 2" xfId="22537" xr:uid="{05CB4A92-F854-463B-8C3F-6924257C5DB6}"/>
    <cellStyle name="Percent 3 10 10 4" xfId="14877" xr:uid="{996346BD-16EA-4165-A227-A9AF24598B8C}"/>
    <cellStyle name="Percent 3 10 10 5" xfId="14878" xr:uid="{F3596B21-C50E-4189-86E5-B985BD829402}"/>
    <cellStyle name="Percent 3 10 10 6" xfId="21337" xr:uid="{C9E7E09B-4CAE-4448-996B-5D2D20FFE1EA}"/>
    <cellStyle name="Percent 3 10 11" xfId="5895" xr:uid="{7D5EF91D-1EE5-4026-A47B-B96E1CA898BB}"/>
    <cellStyle name="Percent 3 10 11 2" xfId="14879" xr:uid="{BE96B174-95F1-458A-B434-68FB248CBC9B}"/>
    <cellStyle name="Percent 3 10 11 2 2" xfId="22540" xr:uid="{11C1694F-C04F-4699-8571-53A5301C04F9}"/>
    <cellStyle name="Percent 3 10 11 3" xfId="14880" xr:uid="{D1B22677-7891-4CE2-81F9-4FC7AE3A94CF}"/>
    <cellStyle name="Percent 3 10 11 3 2" xfId="22539" xr:uid="{46C69366-836E-45F1-968A-7C2E04445CBA}"/>
    <cellStyle name="Percent 3 10 11 4" xfId="14881" xr:uid="{B4993539-9EAA-4D0F-B6F4-FA99C1915532}"/>
    <cellStyle name="Percent 3 10 11 5" xfId="14882" xr:uid="{E07EB6AC-F65D-4C45-A14A-3EF010558A99}"/>
    <cellStyle name="Percent 3 10 11 6" xfId="21338" xr:uid="{CBDE74C7-27A6-496F-AA38-53621694A6DC}"/>
    <cellStyle name="Percent 3 10 12" xfId="5896" xr:uid="{EA37789A-0D83-4D8D-8E03-497A29B9F3D3}"/>
    <cellStyle name="Percent 3 10 12 2" xfId="14883" xr:uid="{CE24DFDF-53FA-467E-929C-10BC6E4C567B}"/>
    <cellStyle name="Percent 3 10 12 2 2" xfId="22542" xr:uid="{B8C8C227-498A-4375-AD4A-CC75986A915D}"/>
    <cellStyle name="Percent 3 10 12 3" xfId="14884" xr:uid="{EDC00A77-DDB6-4560-950D-98F6217DCB14}"/>
    <cellStyle name="Percent 3 10 12 3 2" xfId="22541" xr:uid="{0508E66A-EB68-4BDF-83C9-5F0D2BAA3EE0}"/>
    <cellStyle name="Percent 3 10 12 4" xfId="14885" xr:uid="{A5FEF444-BF09-4CAF-9C43-12B58C4717E1}"/>
    <cellStyle name="Percent 3 10 12 5" xfId="14886" xr:uid="{3DBAEB7D-0C5C-4755-810F-296317EA4E7C}"/>
    <cellStyle name="Percent 3 10 12 6" xfId="21339" xr:uid="{52B504C4-F526-4316-B040-04E033F26A70}"/>
    <cellStyle name="Percent 3 10 13" xfId="5897" xr:uid="{4A158305-80B5-4FC8-8CA9-6A1DB2D092D3}"/>
    <cellStyle name="Percent 3 10 13 2" xfId="14887" xr:uid="{02A0A921-F389-4E91-B4F1-96C56AD01D48}"/>
    <cellStyle name="Percent 3 10 13 2 2" xfId="22544" xr:uid="{EE92A68E-5930-416A-AC00-C676C79DBC34}"/>
    <cellStyle name="Percent 3 10 13 3" xfId="14888" xr:uid="{68196DE2-5E1E-43B7-B00F-570E105BA0A0}"/>
    <cellStyle name="Percent 3 10 13 3 2" xfId="22543" xr:uid="{BB015D77-33CA-416C-AA41-8FA051CFF5A5}"/>
    <cellStyle name="Percent 3 10 13 4" xfId="14889" xr:uid="{0D37BDC4-AF6F-43BC-AD7C-294DA62C89ED}"/>
    <cellStyle name="Percent 3 10 13 5" xfId="14890" xr:uid="{70528CC5-D1EE-46D2-924C-5735ECD2F36E}"/>
    <cellStyle name="Percent 3 10 13 6" xfId="21340" xr:uid="{9F73326B-9957-4A46-9547-7E845E3C5086}"/>
    <cellStyle name="Percent 3 10 14" xfId="5898" xr:uid="{B678E068-2B26-4591-BC5E-E110C5819BBE}"/>
    <cellStyle name="Percent 3 10 14 2" xfId="14891" xr:uid="{9071A614-681A-48A4-BB5D-5BD8BC8B8B74}"/>
    <cellStyle name="Percent 3 10 14 2 2" xfId="22546" xr:uid="{1398A19B-2563-40CB-BE3C-BFC154D407EC}"/>
    <cellStyle name="Percent 3 10 14 3" xfId="14892" xr:uid="{746070E0-7DEE-480F-940D-5B15D46EAC96}"/>
    <cellStyle name="Percent 3 10 14 3 2" xfId="22545" xr:uid="{DD0CEFEE-77FD-4BB4-9D49-7BF784821A42}"/>
    <cellStyle name="Percent 3 10 14 4" xfId="14893" xr:uid="{CB9DDC24-D8A9-485E-ACBA-3C64D8CFF780}"/>
    <cellStyle name="Percent 3 10 14 5" xfId="14894" xr:uid="{0A413D4B-ADD7-4CA0-8866-628E51CFA79C}"/>
    <cellStyle name="Percent 3 10 14 6" xfId="21341" xr:uid="{CF3DBAF6-F2B1-44CE-B56C-BF7CBDFAF951}"/>
    <cellStyle name="Percent 3 10 15" xfId="5899" xr:uid="{5E0780C7-992E-44A8-B722-7F1CD1270A9F}"/>
    <cellStyle name="Percent 3 10 15 2" xfId="14895" xr:uid="{55E8105B-5B42-49DC-9E02-4DE19A641A55}"/>
    <cellStyle name="Percent 3 10 15 2 2" xfId="22548" xr:uid="{129ECF22-4FA1-40EF-9B27-FBEDE0DFB987}"/>
    <cellStyle name="Percent 3 10 15 3" xfId="14896" xr:uid="{6CCECB5C-5224-4E9D-BAF9-2ACF93388184}"/>
    <cellStyle name="Percent 3 10 15 3 2" xfId="22547" xr:uid="{0BB25061-04DF-42A7-BAA1-DC5FBF6A4C37}"/>
    <cellStyle name="Percent 3 10 15 4" xfId="14897" xr:uid="{D2FEC643-AAD0-4A22-AA45-177BDDFBE3DE}"/>
    <cellStyle name="Percent 3 10 15 5" xfId="14898" xr:uid="{D69A26BB-B7D9-4EBD-8E62-91FD4E95C07A}"/>
    <cellStyle name="Percent 3 10 15 6" xfId="21342" xr:uid="{1876B09C-3A66-462F-9681-19642262AB6E}"/>
    <cellStyle name="Percent 3 10 16" xfId="14899" xr:uid="{97E8915D-4DD5-4974-A3F0-D126D4307969}"/>
    <cellStyle name="Percent 3 10 16 2" xfId="22549" xr:uid="{6CF0B518-B5F4-485E-948A-2F16FD6D3486}"/>
    <cellStyle name="Percent 3 10 17" xfId="14900" xr:uid="{DDEC760D-3CD4-4DFB-B309-24911B1053BC}"/>
    <cellStyle name="Percent 3 10 17 2" xfId="22536" xr:uid="{646F8E47-ED92-47DD-B325-A0B906D3D557}"/>
    <cellStyle name="Percent 3 10 18" xfId="14901" xr:uid="{9B3235DB-80FC-4790-9C74-C561F53F7115}"/>
    <cellStyle name="Percent 3 10 19" xfId="14902" xr:uid="{C0E62E4D-AD19-4B6D-91E0-42B081086FF3}"/>
    <cellStyle name="Percent 3 10 2" xfId="5900" xr:uid="{5EE3BE1A-9FFD-4223-BD81-EDF2B3BC9CCC}"/>
    <cellStyle name="Percent 3 10 2 2" xfId="14903" xr:uid="{1C582B62-4778-40E5-A538-0DCF877C4D46}"/>
    <cellStyle name="Percent 3 10 2 2 2" xfId="22551" xr:uid="{EF7404A5-17BB-417C-9E86-DCC6518F7693}"/>
    <cellStyle name="Percent 3 10 2 3" xfId="14904" xr:uid="{8696B60F-46F1-4662-9352-2A309DE3B7F5}"/>
    <cellStyle name="Percent 3 10 2 3 2" xfId="22550" xr:uid="{A784CF57-78F5-4734-B3F3-6117A103477F}"/>
    <cellStyle name="Percent 3 10 2 4" xfId="14905" xr:uid="{5E514AD0-6E68-4699-8453-510A79882042}"/>
    <cellStyle name="Percent 3 10 2 5" xfId="14906" xr:uid="{D152FB95-EFB0-4760-B176-8D36D1889B5F}"/>
    <cellStyle name="Percent 3 10 2 6" xfId="21343" xr:uid="{19F03D1B-868B-4D3A-B1DC-81FE8960BB29}"/>
    <cellStyle name="Percent 3 10 20" xfId="21336" xr:uid="{EB49E25D-FD8E-4181-A50A-3CC80EC6365B}"/>
    <cellStyle name="Percent 3 10 3" xfId="5901" xr:uid="{6C8E3A88-260D-426E-96B3-6B1B730FB4BA}"/>
    <cellStyle name="Percent 3 10 3 2" xfId="14907" xr:uid="{F2145A18-D79B-4C85-BE01-B5C78B17582D}"/>
    <cellStyle name="Percent 3 10 3 2 2" xfId="22553" xr:uid="{6A8B2317-FA22-4A65-B104-8F7203F82998}"/>
    <cellStyle name="Percent 3 10 3 3" xfId="14908" xr:uid="{8B762BD1-EBD7-4D06-973C-C7900B24F1A2}"/>
    <cellStyle name="Percent 3 10 3 3 2" xfId="22554" xr:uid="{3D8D6A9C-CB85-413E-B219-A88269D38200}"/>
    <cellStyle name="Percent 3 10 3 4" xfId="14909" xr:uid="{440BD61B-1C5A-4972-8727-A5D6EC5A8AE3}"/>
    <cellStyle name="Percent 3 10 3 4 2" xfId="22552" xr:uid="{0123EEC6-3C10-40BF-B827-02CDC29865E9}"/>
    <cellStyle name="Percent 3 10 3 5" xfId="14910" xr:uid="{E9772ADE-5F9F-4800-99F7-25DDDF8BD831}"/>
    <cellStyle name="Percent 3 10 3 6" xfId="21344" xr:uid="{ACC02813-032C-4BBD-810A-80B60D49F020}"/>
    <cellStyle name="Percent 3 10 4" xfId="5902" xr:uid="{B5F21E85-E390-48DA-A265-855A8FFBB6D4}"/>
    <cellStyle name="Percent 3 10 4 2" xfId="14911" xr:uid="{5EE0F8D0-96BA-497C-8F40-6312DE6A2C9D}"/>
    <cellStyle name="Percent 3 10 4 2 2" xfId="22556" xr:uid="{22E6B53C-EC66-4506-8F15-07437BCFD6DE}"/>
    <cellStyle name="Percent 3 10 4 3" xfId="14912" xr:uid="{7BCAE151-5F74-459D-9E1F-5C774F36D2E9}"/>
    <cellStyle name="Percent 3 10 4 3 2" xfId="22557" xr:uid="{91950331-3201-42B2-B5C7-436EBD38E750}"/>
    <cellStyle name="Percent 3 10 4 4" xfId="14913" xr:uid="{4C4A0405-0B44-40ED-92CD-28AA1FD6611E}"/>
    <cellStyle name="Percent 3 10 4 4 2" xfId="22555" xr:uid="{6AA11D93-F44A-43D4-A33F-E74D5B472E52}"/>
    <cellStyle name="Percent 3 10 4 5" xfId="14914" xr:uid="{486A02B9-BB3A-46D3-8FB3-4DF5AD0D630E}"/>
    <cellStyle name="Percent 3 10 4 6" xfId="21345" xr:uid="{107C197E-1417-4E86-A0BE-15372FAFACA6}"/>
    <cellStyle name="Percent 3 10 5" xfId="5903" xr:uid="{E7D3D315-EBD6-4260-AD45-0978A7C4CEAE}"/>
    <cellStyle name="Percent 3 10 5 2" xfId="14915" xr:uid="{1C4F324C-3EB5-45B5-9A9B-2634F4FD67BD}"/>
    <cellStyle name="Percent 3 10 5 2 2" xfId="22559" xr:uid="{A9292D84-60F4-4044-8EA0-D2B92E4BEC08}"/>
    <cellStyle name="Percent 3 10 5 3" xfId="14916" xr:uid="{6829A582-0C04-4FAB-BC22-1C0A1407D0F5}"/>
    <cellStyle name="Percent 3 10 5 3 2" xfId="22560" xr:uid="{E0E21CE0-C861-447E-BD74-8FECE6852F72}"/>
    <cellStyle name="Percent 3 10 5 4" xfId="14917" xr:uid="{7C87217D-FA1C-4E7B-8BDF-2285A3F2391F}"/>
    <cellStyle name="Percent 3 10 5 4 2" xfId="22558" xr:uid="{7B11FC82-C994-459A-AB8B-C430EE6F809E}"/>
    <cellStyle name="Percent 3 10 5 5" xfId="14918" xr:uid="{8AF20063-5937-4426-9719-9D334EC2AF5A}"/>
    <cellStyle name="Percent 3 10 5 6" xfId="21346" xr:uid="{622FE72C-1FB4-493E-9139-A3C6F84F26E4}"/>
    <cellStyle name="Percent 3 10 6" xfId="5904" xr:uid="{C5EF50AE-C14A-410B-AE44-786BB068F7AE}"/>
    <cellStyle name="Percent 3 10 6 2" xfId="14919" xr:uid="{5100517E-2B78-4590-B588-D96448AA3401}"/>
    <cellStyle name="Percent 3 10 6 2 2" xfId="22562" xr:uid="{03FF2A3E-AEE9-4959-ABA1-55C6D8ADF886}"/>
    <cellStyle name="Percent 3 10 6 3" xfId="14920" xr:uid="{B9ACECFC-72A9-4F8F-AA04-A3D5B2563340}"/>
    <cellStyle name="Percent 3 10 6 3 2" xfId="22563" xr:uid="{3C208BDD-72B7-4C57-A42C-17CD46318187}"/>
    <cellStyle name="Percent 3 10 6 4" xfId="14921" xr:uid="{40E2AE7A-9DEC-430F-A196-3A6C79AA6263}"/>
    <cellStyle name="Percent 3 10 6 4 2" xfId="22561" xr:uid="{2ED5D312-0D9E-4362-A67C-ED720AA6EDF7}"/>
    <cellStyle name="Percent 3 10 6 5" xfId="14922" xr:uid="{F9DA5A95-CC08-4802-9ABA-B3703C40F77C}"/>
    <cellStyle name="Percent 3 10 6 6" xfId="21347" xr:uid="{C62B36F6-448C-4876-B3D1-F4A750CA157A}"/>
    <cellStyle name="Percent 3 10 7" xfId="5905" xr:uid="{8ABD5B8F-0C18-4DFE-A73D-652C3FFC7603}"/>
    <cellStyle name="Percent 3 10 7 2" xfId="14923" xr:uid="{5ACEB4AC-A6FA-480A-AD79-1656E47DC48E}"/>
    <cellStyle name="Percent 3 10 7 2 2" xfId="22565" xr:uid="{3A435E97-F996-4CDC-AD73-E2D21B6F7871}"/>
    <cellStyle name="Percent 3 10 7 3" xfId="14924" xr:uid="{CEF83D45-9B2D-40D8-90E6-40B43DF87E03}"/>
    <cellStyle name="Percent 3 10 7 3 2" xfId="22566" xr:uid="{DDEE2AB6-36B2-42FE-9966-17F5986CB322}"/>
    <cellStyle name="Percent 3 10 7 4" xfId="14925" xr:uid="{5E28FA92-FC0C-4638-9AE9-B7E614489BE4}"/>
    <cellStyle name="Percent 3 10 7 4 2" xfId="22564" xr:uid="{81F27378-7927-4596-B133-F6C42055A99F}"/>
    <cellStyle name="Percent 3 10 7 5" xfId="14926" xr:uid="{985579B3-B176-44D5-B7F0-622C2E01A39C}"/>
    <cellStyle name="Percent 3 10 7 6" xfId="21348" xr:uid="{286BC8EB-B4BB-480D-83B9-C682C44108C5}"/>
    <cellStyle name="Percent 3 10 8" xfId="5906" xr:uid="{DB49E421-CD84-462F-98DB-4BAA716D96B6}"/>
    <cellStyle name="Percent 3 10 8 2" xfId="14927" xr:uid="{70DDED13-8A07-4F45-B7CF-F031745C1421}"/>
    <cellStyle name="Percent 3 10 8 2 2" xfId="22568" xr:uid="{E6BF4946-E26B-41BE-B1D1-5A4BDAF0B1E6}"/>
    <cellStyle name="Percent 3 10 8 3" xfId="14928" xr:uid="{4746B0A7-9723-4020-B831-482A81F046D1}"/>
    <cellStyle name="Percent 3 10 8 3 2" xfId="22569" xr:uid="{9604A156-C23B-47C2-936E-D4771B9244A2}"/>
    <cellStyle name="Percent 3 10 8 4" xfId="14929" xr:uid="{E926E8BE-E2C8-42F6-B88F-297C4D7076AA}"/>
    <cellStyle name="Percent 3 10 8 4 2" xfId="22567" xr:uid="{2D1A8E30-94BC-48FB-8F76-E6682D25C0A2}"/>
    <cellStyle name="Percent 3 10 8 5" xfId="14930" xr:uid="{FCD04A55-E5BC-4E33-B800-3433A8A65CD1}"/>
    <cellStyle name="Percent 3 10 8 6" xfId="21349" xr:uid="{D749C43B-7967-4B2D-B9A4-263CDD5A94B2}"/>
    <cellStyle name="Percent 3 10 9" xfId="5907" xr:uid="{1DE91730-8340-4E35-A3CA-2B2E2829FA91}"/>
    <cellStyle name="Percent 3 10 9 2" xfId="14931" xr:uid="{EA5039FF-D449-483C-9E3C-5B5D119CD0D2}"/>
    <cellStyle name="Percent 3 10 9 2 2" xfId="22571" xr:uid="{E8290C34-F60E-4C61-AAB0-5C77B05F775F}"/>
    <cellStyle name="Percent 3 10 9 3" xfId="14932" xr:uid="{257D020D-BC3E-4854-A398-0753B43F91F4}"/>
    <cellStyle name="Percent 3 10 9 3 2" xfId="22572" xr:uid="{BD1871EC-5810-467E-B49E-BD842073F2E5}"/>
    <cellStyle name="Percent 3 10 9 4" xfId="14933" xr:uid="{1C043FBA-EA24-41CE-B1E3-7D4E3CB979EE}"/>
    <cellStyle name="Percent 3 10 9 4 2" xfId="22570" xr:uid="{CE44C17F-F3F0-4C40-9B32-357E9A7C813C}"/>
    <cellStyle name="Percent 3 10 9 5" xfId="14934" xr:uid="{93883C6B-34A0-47E0-B5A6-B85B01A4270A}"/>
    <cellStyle name="Percent 3 10 9 6" xfId="21350" xr:uid="{6E1E7163-CC47-413D-BF96-9925B28ECBDA}"/>
    <cellStyle name="Percent 3 11" xfId="5908" xr:uid="{765E3D5B-2994-4633-8F70-6E47042FBCEE}"/>
    <cellStyle name="Percent 3 11 2" xfId="14935" xr:uid="{6B03473F-3D07-417C-B5C7-3905C4B33A4E}"/>
    <cellStyle name="Percent 3 11 2 2" xfId="22574" xr:uid="{9E0F7A41-134F-47BC-BDE0-1F675791AB96}"/>
    <cellStyle name="Percent 3 11 3" xfId="14936" xr:uid="{0F705E9C-BABE-4465-B7D9-1C11E087E03A}"/>
    <cellStyle name="Percent 3 11 3 2" xfId="22575" xr:uid="{5F3C0B67-5A92-4189-9A17-5200B7CCD841}"/>
    <cellStyle name="Percent 3 11 4" xfId="14937" xr:uid="{571A9DC4-3842-42FF-95AD-DAF5565BDAAB}"/>
    <cellStyle name="Percent 3 11 4 2" xfId="22573" xr:uid="{E7FC5C57-9E9C-48A1-A233-B179F3606086}"/>
    <cellStyle name="Percent 3 11 5" xfId="14938" xr:uid="{4B5A1BCF-A10A-4B44-8E25-A7C3393411AB}"/>
    <cellStyle name="Percent 3 11 6" xfId="21351" xr:uid="{6254B8DA-A3BC-439B-A404-62F24127741F}"/>
    <cellStyle name="Percent 3 12" xfId="5909" xr:uid="{04C172D7-C90F-4EC7-8622-1E44D82817EF}"/>
    <cellStyle name="Percent 3 12 2" xfId="14939" xr:uid="{60DC8AD5-9B3D-4970-B3F5-A624592B60AC}"/>
    <cellStyle name="Percent 3 12 2 2" xfId="22577" xr:uid="{FFDE3E97-8485-459F-B35F-CC7FCBFE7956}"/>
    <cellStyle name="Percent 3 12 3" xfId="14940" xr:uid="{A71C5BE9-0E29-4F43-B87F-C1CACFDCF2D0}"/>
    <cellStyle name="Percent 3 12 3 2" xfId="22578" xr:uid="{76F97786-A054-4E0A-A69F-67DD2AB45CD6}"/>
    <cellStyle name="Percent 3 12 4" xfId="14941" xr:uid="{588F74C0-CC66-4F93-8C25-81515FA4F148}"/>
    <cellStyle name="Percent 3 12 4 2" xfId="22576" xr:uid="{08ED9E8E-C664-46B0-ACC4-78D0798DA8AE}"/>
    <cellStyle name="Percent 3 12 5" xfId="14942" xr:uid="{0686F1C9-6F2C-426F-832A-4BE51FC963B5}"/>
    <cellStyle name="Percent 3 12 6" xfId="21352" xr:uid="{5E9B5674-5A6C-4D64-A955-33D63C0B366D}"/>
    <cellStyle name="Percent 3 13" xfId="5910" xr:uid="{D5AB4EB7-ABCB-42A9-BBBE-06E703F69107}"/>
    <cellStyle name="Percent 3 13 2" xfId="14943" xr:uid="{3A8C1769-0EA5-4D6F-962F-2EA67273EF54}"/>
    <cellStyle name="Percent 3 13 2 2" xfId="22580" xr:uid="{ADA86005-7F4C-44AA-AC6F-3D63E9FF64F9}"/>
    <cellStyle name="Percent 3 13 3" xfId="14944" xr:uid="{541A4DE7-A9B0-4C7D-B8F1-38555DA9D5F2}"/>
    <cellStyle name="Percent 3 13 3 2" xfId="22581" xr:uid="{61C9844D-BF6C-418A-86B5-2B012350D3EB}"/>
    <cellStyle name="Percent 3 13 4" xfId="14945" xr:uid="{C72D1A85-DD2B-444B-B7C6-B136BC747C6D}"/>
    <cellStyle name="Percent 3 13 4 2" xfId="22579" xr:uid="{11A71336-E1EA-4A4A-88F5-D3C855726876}"/>
    <cellStyle name="Percent 3 13 5" xfId="14946" xr:uid="{942DFD31-F683-4CB0-9AAD-967542855CAA}"/>
    <cellStyle name="Percent 3 13 6" xfId="21353" xr:uid="{C6222371-8EF2-423F-BFBF-84F7B0EC5485}"/>
    <cellStyle name="Percent 3 14" xfId="5911" xr:uid="{233D26BE-D5E1-42F0-B897-9EF6130FFF53}"/>
    <cellStyle name="Percent 3 14 2" xfId="14947" xr:uid="{90C20298-F8C2-4A02-9D2C-878E95FE92DC}"/>
    <cellStyle name="Percent 3 14 2 2" xfId="22583" xr:uid="{CF50F6BE-46BC-46CF-8BC2-EE95F31E3186}"/>
    <cellStyle name="Percent 3 14 3" xfId="14948" xr:uid="{220EBBE1-729A-4EA0-8309-109629A75066}"/>
    <cellStyle name="Percent 3 14 3 2" xfId="22584" xr:uid="{6E1F5DA5-1DE1-4C11-8ACB-C472D4470EE7}"/>
    <cellStyle name="Percent 3 14 4" xfId="14949" xr:uid="{07E2B482-684B-4F24-8BAA-D82B93AAE8EE}"/>
    <cellStyle name="Percent 3 14 4 2" xfId="22582" xr:uid="{3CC4A5AB-2465-4A22-9D7F-948F52173C87}"/>
    <cellStyle name="Percent 3 14 5" xfId="14950" xr:uid="{69F7E2FE-E18B-4A8A-A83C-585711242FB5}"/>
    <cellStyle name="Percent 3 14 6" xfId="21354" xr:uid="{8E967E49-64D8-48FD-A259-6EBFE5ADB032}"/>
    <cellStyle name="Percent 3 15" xfId="5912" xr:uid="{8DB11274-043B-4B44-A1B3-D6674B5F84AD}"/>
    <cellStyle name="Percent 3 15 2" xfId="14951" xr:uid="{3CA515AB-0795-46D4-A2B1-CFDCBC11E98C}"/>
    <cellStyle name="Percent 3 15 2 2" xfId="22586" xr:uid="{741AA9A2-84E5-4DB8-B99B-BD450FF5D486}"/>
    <cellStyle name="Percent 3 15 3" xfId="14952" xr:uid="{F274C797-FE6D-4170-AA7B-73E1B9E67E90}"/>
    <cellStyle name="Percent 3 15 3 2" xfId="22587" xr:uid="{7C39FE0A-B060-4834-8DA3-A1C7A96B201A}"/>
    <cellStyle name="Percent 3 15 4" xfId="14953" xr:uid="{6CFB761E-6EE5-4001-B610-D978D47F2BEE}"/>
    <cellStyle name="Percent 3 15 4 2" xfId="22585" xr:uid="{922D2272-F5E8-4FCB-BC0E-E02CF9656466}"/>
    <cellStyle name="Percent 3 15 5" xfId="14954" xr:uid="{75953C18-AF24-4301-A0D3-A4878C6B5972}"/>
    <cellStyle name="Percent 3 15 6" xfId="21355" xr:uid="{C7B65C2D-7657-4C9B-A8CA-85B73176BA8F}"/>
    <cellStyle name="Percent 3 16" xfId="5913" xr:uid="{20DD7F39-8B3C-472C-A5BA-7951DC0EC9B3}"/>
    <cellStyle name="Percent 3 16 2" xfId="14955" xr:uid="{0F8A67E5-82EB-4665-A853-EC4B3CA6C6E2}"/>
    <cellStyle name="Percent 3 16 2 2" xfId="22589" xr:uid="{42B51B3B-1C3E-48F2-909C-D9AA310FF47B}"/>
    <cellStyle name="Percent 3 16 3" xfId="14956" xr:uid="{21CA6802-1E60-4221-A80B-55E00E0686DC}"/>
    <cellStyle name="Percent 3 16 3 2" xfId="22590" xr:uid="{701D10BD-3F56-4175-9CC1-DB0B6BB5AFFA}"/>
    <cellStyle name="Percent 3 16 4" xfId="14957" xr:uid="{9E0DD512-FB05-4E49-8D79-CAB61AF02E14}"/>
    <cellStyle name="Percent 3 16 4 2" xfId="22588" xr:uid="{5EDAFC0C-5B61-493E-8766-13423CFF3B24}"/>
    <cellStyle name="Percent 3 16 5" xfId="14958" xr:uid="{D682B262-A160-41FF-89F5-9C3FD052590F}"/>
    <cellStyle name="Percent 3 16 6" xfId="21356" xr:uid="{7A0F107A-6F5C-47C1-9D21-D3F7D6B176A9}"/>
    <cellStyle name="Percent 3 17" xfId="5914" xr:uid="{80D2D775-0B39-409C-B165-59661E2FA0AC}"/>
    <cellStyle name="Percent 3 17 2" xfId="14959" xr:uid="{CB212D5C-EF9A-46C8-A4E5-24D11640A3E0}"/>
    <cellStyle name="Percent 3 17 2 2" xfId="22592" xr:uid="{3A0792A5-B1B8-424F-A70F-E9C45E3624F6}"/>
    <cellStyle name="Percent 3 17 3" xfId="14960" xr:uid="{4C48F6B0-76CA-49AF-B638-6B138057BA6A}"/>
    <cellStyle name="Percent 3 17 3 2" xfId="22593" xr:uid="{D0664EED-8EFF-4A5F-8B73-3ACF60F6970D}"/>
    <cellStyle name="Percent 3 17 4" xfId="14961" xr:uid="{BB8FC2FD-D053-4EF6-8A7C-139323494118}"/>
    <cellStyle name="Percent 3 17 4 2" xfId="22591" xr:uid="{57D3DDCE-BEB8-4963-944F-17C91AD58E61}"/>
    <cellStyle name="Percent 3 17 5" xfId="14962" xr:uid="{0CA5D84C-3578-4E4A-B2DB-08EAB5DB86BA}"/>
    <cellStyle name="Percent 3 17 6" xfId="21357" xr:uid="{9670118D-D947-45BA-BC6D-2C39641EDE21}"/>
    <cellStyle name="Percent 3 18" xfId="5915" xr:uid="{0A0BCE4B-8BA8-4CCB-BC20-36F3DDC85D1D}"/>
    <cellStyle name="Percent 3 18 2" xfId="14963" xr:uid="{495E0116-55B4-410E-B8EF-5DB68F76C3DA}"/>
    <cellStyle name="Percent 3 18 2 2" xfId="22595" xr:uid="{C3D62F51-B27E-4CC3-A7AF-A8CE7AD1EF40}"/>
    <cellStyle name="Percent 3 18 3" xfId="14964" xr:uid="{AD0525A6-F2BD-4CCC-81A1-42687327550B}"/>
    <cellStyle name="Percent 3 18 3 2" xfId="22596" xr:uid="{C75A9ED2-2898-44A1-B872-E4D2A390D757}"/>
    <cellStyle name="Percent 3 18 4" xfId="14965" xr:uid="{22479DB3-ABFF-447A-AC54-585C4880469B}"/>
    <cellStyle name="Percent 3 18 4 2" xfId="22594" xr:uid="{F2B93E93-BA0D-43C5-A1F2-05A24648EBA2}"/>
    <cellStyle name="Percent 3 18 5" xfId="14966" xr:uid="{AA625C8B-8B41-415F-AD07-1C78A5BC0BF5}"/>
    <cellStyle name="Percent 3 18 6" xfId="21358" xr:uid="{4698F153-9918-411A-B78B-F67BA5A8088A}"/>
    <cellStyle name="Percent 3 19" xfId="5916" xr:uid="{16438DA7-FE7A-4C29-A8CE-14CB59BC3C92}"/>
    <cellStyle name="Percent 3 19 2" xfId="14967" xr:uid="{E49B325B-F471-4827-B75E-697E512F3723}"/>
    <cellStyle name="Percent 3 19 2 2" xfId="22599" xr:uid="{CAFD1413-FA0A-4214-B81C-0B9DB2881973}"/>
    <cellStyle name="Percent 3 19 2 3" xfId="22598" xr:uid="{943DB662-5F66-43DC-BC96-B2271B6009EA}"/>
    <cellStyle name="Percent 3 19 3" xfId="14968" xr:uid="{0CDA2030-EE1B-4C7C-B0EF-E5CBEE8F401A}"/>
    <cellStyle name="Percent 3 19 3 2" xfId="22600" xr:uid="{EEDA920B-EF04-4875-A502-E0B19968E313}"/>
    <cellStyle name="Percent 3 19 4" xfId="14969" xr:uid="{3BB24FF0-5A02-4D0B-84C8-38FB6FFC1382}"/>
    <cellStyle name="Percent 3 19 4 2" xfId="22601" xr:uid="{3669E20F-B1CF-480C-BEEE-EDE88EA867D2}"/>
    <cellStyle name="Percent 3 19 5" xfId="14970" xr:uid="{6A313109-11F7-4399-937C-DA55CFCF6181}"/>
    <cellStyle name="Percent 3 19 5 2" xfId="22597" xr:uid="{B4792CB0-23E0-42F0-9C34-AA294A767CF1}"/>
    <cellStyle name="Percent 3 19 6" xfId="21359" xr:uid="{A7EF8AD5-D3A4-4AAD-B422-96CF473CA766}"/>
    <cellStyle name="Percent 3 2" xfId="301" xr:uid="{00000000-0005-0000-0000-00002F010000}"/>
    <cellStyle name="Percent 3 2 10" xfId="5918" xr:uid="{E77505EB-C445-48FE-90DB-349357E9DF89}"/>
    <cellStyle name="Percent 3 2 10 2" xfId="14971" xr:uid="{BC9F65F6-ACFE-441A-AC22-D0E81FEFD643}"/>
    <cellStyle name="Percent 3 2 10 2 2" xfId="22605" xr:uid="{7C2EC220-43F5-4080-B2E8-5DDA94F0274E}"/>
    <cellStyle name="Percent 3 2 10 2 3" xfId="22604" xr:uid="{A0070949-13EB-49D6-BC1E-4E2AC004BBA0}"/>
    <cellStyle name="Percent 3 2 10 3" xfId="14972" xr:uid="{EAE8BBB2-5B97-4A51-8B99-1075CA51769A}"/>
    <cellStyle name="Percent 3 2 10 3 2" xfId="22607" xr:uid="{8F9B77D9-1F0A-43EE-A10F-FEF356FAF815}"/>
    <cellStyle name="Percent 3 2 10 3 3" xfId="22606" xr:uid="{68DA2BB5-330F-4708-8504-3DC565A313BB}"/>
    <cellStyle name="Percent 3 2 10 4" xfId="14973" xr:uid="{C258A853-5E4C-4CE6-B80F-243CBF44E249}"/>
    <cellStyle name="Percent 3 2 10 4 2" xfId="22608" xr:uid="{D75F80C2-03E6-4173-9AE5-F7B3D0A907BD}"/>
    <cellStyle name="Percent 3 2 10 5" xfId="14974" xr:uid="{D1E2A2D3-0CD4-4B13-83CE-FD8D5143F985}"/>
    <cellStyle name="Percent 3 2 10 5 2" xfId="22609" xr:uid="{E6A84297-2DA6-4318-86BA-8E5E2ACA8556}"/>
    <cellStyle name="Percent 3 2 10 6" xfId="22603" xr:uid="{1C91FCF9-A38D-49BF-85AE-A33E5F802B6A}"/>
    <cellStyle name="Percent 3 2 10 7" xfId="21361" xr:uid="{ECBD8BBC-CB60-46DF-91A2-75F97F04A412}"/>
    <cellStyle name="Percent 3 2 11" xfId="5919" xr:uid="{C87F7A54-78C9-4469-B5CF-90CF73CE5DD3}"/>
    <cellStyle name="Percent 3 2 11 2" xfId="14975" xr:uid="{9ADC686F-6DD1-4FF3-AC11-E03AEC23E02F}"/>
    <cellStyle name="Percent 3 2 11 2 2" xfId="22612" xr:uid="{117827BF-83D2-4300-9776-42C8664E6F5D}"/>
    <cellStyle name="Percent 3 2 11 2 3" xfId="22611" xr:uid="{E90D60EB-9065-49C8-B93D-CDCDF24D5FA3}"/>
    <cellStyle name="Percent 3 2 11 3" xfId="14976" xr:uid="{EB48E386-C414-4539-A78A-946E83EF968C}"/>
    <cellStyle name="Percent 3 2 11 3 2" xfId="22614" xr:uid="{1E82AC72-423D-45FC-81A1-E6804A12A3AA}"/>
    <cellStyle name="Percent 3 2 11 3 3" xfId="22613" xr:uid="{DF90596E-406E-4FD5-A96E-1C5BA79DC6B3}"/>
    <cellStyle name="Percent 3 2 11 4" xfId="14977" xr:uid="{42F4CCDF-2189-4BB0-8F5E-DEA9665C73B7}"/>
    <cellStyle name="Percent 3 2 11 4 2" xfId="22615" xr:uid="{BFC393FB-B359-44CE-B2FB-4138F4A30CC1}"/>
    <cellStyle name="Percent 3 2 11 5" xfId="14978" xr:uid="{2DB14FF5-1D3E-420E-AE69-36C0935DA85F}"/>
    <cellStyle name="Percent 3 2 11 5 2" xfId="22616" xr:uid="{F5283840-31A3-40D0-B044-EF204E1A758D}"/>
    <cellStyle name="Percent 3 2 11 6" xfId="22610" xr:uid="{D903D085-A7A0-4065-B918-59349A504A61}"/>
    <cellStyle name="Percent 3 2 11 7" xfId="21362" xr:uid="{E976E4B4-9F0F-4506-B62E-314C5C9896F2}"/>
    <cellStyle name="Percent 3 2 12" xfId="5920" xr:uid="{8AD6B039-1769-4D73-A4C5-6AB3C0DF7A07}"/>
    <cellStyle name="Percent 3 2 12 2" xfId="14979" xr:uid="{874E654D-FB88-4C4A-B5B5-26C40826DE84}"/>
    <cellStyle name="Percent 3 2 12 2 2" xfId="22619" xr:uid="{98D1982E-4D83-4BB2-8D2C-229C9B53F2AE}"/>
    <cellStyle name="Percent 3 2 12 2 3" xfId="22618" xr:uid="{C86C8FE3-B2EB-4A99-A2D5-309EE2B09C49}"/>
    <cellStyle name="Percent 3 2 12 3" xfId="14980" xr:uid="{ED83BB5F-2305-4729-AD65-879F33ED8AA7}"/>
    <cellStyle name="Percent 3 2 12 3 2" xfId="22621" xr:uid="{355EE051-6B89-4CC1-9B8D-000C891A7006}"/>
    <cellStyle name="Percent 3 2 12 3 3" xfId="22620" xr:uid="{10CF8555-64A7-4C59-B085-20FEA96F698C}"/>
    <cellStyle name="Percent 3 2 12 4" xfId="14981" xr:uid="{D82E2617-0A20-487A-9A7E-5EE2BF13CE97}"/>
    <cellStyle name="Percent 3 2 12 4 2" xfId="22622" xr:uid="{56DF956B-DAA7-4622-8BE5-6C5CBBD73EB6}"/>
    <cellStyle name="Percent 3 2 12 5" xfId="14982" xr:uid="{A442D47E-2085-4FB0-867C-3055899AC7DA}"/>
    <cellStyle name="Percent 3 2 12 5 2" xfId="22623" xr:uid="{3D339A8B-765C-4D07-B6AD-9CF00DC4175D}"/>
    <cellStyle name="Percent 3 2 12 6" xfId="22617" xr:uid="{EB3C2453-D266-4557-8139-F2D01E5AFE9A}"/>
    <cellStyle name="Percent 3 2 12 7" xfId="21363" xr:uid="{C469DC4E-61F3-42A1-993F-0544A4A6D386}"/>
    <cellStyle name="Percent 3 2 13" xfId="5921" xr:uid="{7B78B208-1647-443D-AC38-E352495C6860}"/>
    <cellStyle name="Percent 3 2 13 2" xfId="14983" xr:uid="{7FD8BD21-EA01-416E-B7DB-BB7D3E6204A3}"/>
    <cellStyle name="Percent 3 2 13 2 2" xfId="22626" xr:uid="{8D6F9443-843E-41AA-AC3B-E25B3B5CA95F}"/>
    <cellStyle name="Percent 3 2 13 2 3" xfId="22625" xr:uid="{ECEB15B5-2C68-41D8-84AD-92397C6760F0}"/>
    <cellStyle name="Percent 3 2 13 3" xfId="14984" xr:uid="{5E48EC53-9B47-4155-854B-EF9CE8606D4F}"/>
    <cellStyle name="Percent 3 2 13 3 2" xfId="22628" xr:uid="{ABD9257F-38A7-4580-A573-C494B148D48A}"/>
    <cellStyle name="Percent 3 2 13 3 3" xfId="22627" xr:uid="{0510C3AB-AA4D-4A55-A54E-360A405FC72E}"/>
    <cellStyle name="Percent 3 2 13 4" xfId="14985" xr:uid="{FC878E03-FFBC-44DF-8CC4-D872DDFF96A3}"/>
    <cellStyle name="Percent 3 2 13 4 2" xfId="22629" xr:uid="{7DCD575D-4B37-4965-8882-5BAB99984E35}"/>
    <cellStyle name="Percent 3 2 13 5" xfId="14986" xr:uid="{3DA856D9-1151-4A13-9A9F-C9FFD3C464A0}"/>
    <cellStyle name="Percent 3 2 13 5 2" xfId="22630" xr:uid="{2EF2404A-52D3-4ABD-BD0E-305FE3F4F010}"/>
    <cellStyle name="Percent 3 2 13 6" xfId="22624" xr:uid="{E5080FFF-ED45-4D6C-B774-66B5AA6C0797}"/>
    <cellStyle name="Percent 3 2 13 7" xfId="21364" xr:uid="{34D47597-1083-47FD-AB50-8AB126F31BA0}"/>
    <cellStyle name="Percent 3 2 14" xfId="5922" xr:uid="{AE59E515-0647-47F4-A6BF-395F6F75F26C}"/>
    <cellStyle name="Percent 3 2 14 2" xfId="14987" xr:uid="{7556E2BE-A85C-4D7B-A3C1-5092565D4957}"/>
    <cellStyle name="Percent 3 2 14 2 2" xfId="22633" xr:uid="{FE61FB65-62B2-4B90-BA40-DF5859511D74}"/>
    <cellStyle name="Percent 3 2 14 2 3" xfId="22632" xr:uid="{57A9A08F-65D3-47BA-B232-61CCE7C4E7D2}"/>
    <cellStyle name="Percent 3 2 14 3" xfId="14988" xr:uid="{EAACD8D1-0C41-4675-A7DB-E73EEAB31E76}"/>
    <cellStyle name="Percent 3 2 14 3 2" xfId="22635" xr:uid="{79FEAD62-D281-4E79-99BC-292EEA7B7000}"/>
    <cellStyle name="Percent 3 2 14 3 3" xfId="22634" xr:uid="{8928B885-FD45-4E96-AC32-2AFE1BE4BE6D}"/>
    <cellStyle name="Percent 3 2 14 4" xfId="14989" xr:uid="{15221847-8BCF-4923-90CD-43AC8A11ACC6}"/>
    <cellStyle name="Percent 3 2 14 4 2" xfId="22636" xr:uid="{678C3E55-14BE-4818-9E70-AB1EDF3A5925}"/>
    <cellStyle name="Percent 3 2 14 5" xfId="14990" xr:uid="{E4687FB1-E9E0-4799-8CB9-27493DFDE10A}"/>
    <cellStyle name="Percent 3 2 14 5 2" xfId="22637" xr:uid="{F9085F03-B3E1-423A-97C7-B22923A53766}"/>
    <cellStyle name="Percent 3 2 14 6" xfId="22631" xr:uid="{0A835FC1-96F4-4092-8D1B-FA64602E3CC1}"/>
    <cellStyle name="Percent 3 2 14 7" xfId="21365" xr:uid="{1ECB3ECC-EAA8-45FF-8E54-C33168155891}"/>
    <cellStyle name="Percent 3 2 15" xfId="5923" xr:uid="{DA979214-008B-433D-BE6A-2DC67C811A4D}"/>
    <cellStyle name="Percent 3 2 15 2" xfId="14991" xr:uid="{5E0C9277-29C9-4553-9692-350E8173C449}"/>
    <cellStyle name="Percent 3 2 15 2 2" xfId="22640" xr:uid="{4DDB39B0-D6B3-4FF5-B7AD-3B9E36C0046E}"/>
    <cellStyle name="Percent 3 2 15 2 3" xfId="22639" xr:uid="{3D7B376A-DEAC-499C-B87E-F5364BD78383}"/>
    <cellStyle name="Percent 3 2 15 3" xfId="14992" xr:uid="{3B0FC62C-B714-4B5A-B2BE-41981B0A59FC}"/>
    <cellStyle name="Percent 3 2 15 3 2" xfId="22642" xr:uid="{D62651AE-1E0B-4ABE-93B1-3A49558DB42A}"/>
    <cellStyle name="Percent 3 2 15 3 3" xfId="22641" xr:uid="{713DB7AF-BB05-41FD-838A-213096D54DB7}"/>
    <cellStyle name="Percent 3 2 15 4" xfId="14993" xr:uid="{F14FC7C9-A7FF-46D8-9EE4-A2C691AE783B}"/>
    <cellStyle name="Percent 3 2 15 4 2" xfId="22643" xr:uid="{8E047CED-BD31-4B0D-B176-A07150399220}"/>
    <cellStyle name="Percent 3 2 15 5" xfId="14994" xr:uid="{D30C760C-BF2A-4AE4-8044-8623A290977F}"/>
    <cellStyle name="Percent 3 2 15 5 2" xfId="22644" xr:uid="{D3DCF493-0456-467F-9ED0-5058BC86500C}"/>
    <cellStyle name="Percent 3 2 15 6" xfId="22638" xr:uid="{BEA379BB-D8F7-4D8A-BF6B-478FC8A8192F}"/>
    <cellStyle name="Percent 3 2 15 7" xfId="21366" xr:uid="{97A29130-8AA8-48BF-A6F5-492FA09F977A}"/>
    <cellStyle name="Percent 3 2 16" xfId="5924" xr:uid="{7EB0A770-E642-4E4F-B3F4-41BB67E66ABD}"/>
    <cellStyle name="Percent 3 2 16 2" xfId="14995" xr:uid="{CB018EA0-9113-4110-8F43-56A058F8194B}"/>
    <cellStyle name="Percent 3 2 16 2 2" xfId="22647" xr:uid="{0A563A0E-6089-4FF6-9BF4-5F89D6CA4E5F}"/>
    <cellStyle name="Percent 3 2 16 2 3" xfId="22646" xr:uid="{68BB0830-4A47-483B-BA49-0D0C510C7131}"/>
    <cellStyle name="Percent 3 2 16 3" xfId="14996" xr:uid="{CF9AD997-401B-4B1C-A2AF-F1F8A5674436}"/>
    <cellStyle name="Percent 3 2 16 3 2" xfId="22649" xr:uid="{3C7A0C38-8744-41D0-9C0B-8FA65EE1B70A}"/>
    <cellStyle name="Percent 3 2 16 3 3" xfId="22648" xr:uid="{91359831-9758-49DC-9884-53FF9151043B}"/>
    <cellStyle name="Percent 3 2 16 4" xfId="14997" xr:uid="{F166083F-4182-4751-92EB-26BC9415585A}"/>
    <cellStyle name="Percent 3 2 16 4 2" xfId="22650" xr:uid="{6861138E-3AAC-4F8F-A573-729197A1E602}"/>
    <cellStyle name="Percent 3 2 16 5" xfId="14998" xr:uid="{5739396E-FF81-4988-AD9D-B1F71C3190F9}"/>
    <cellStyle name="Percent 3 2 16 5 2" xfId="22651" xr:uid="{EF946D50-57E4-401B-B797-C51F7E984A24}"/>
    <cellStyle name="Percent 3 2 16 6" xfId="22645" xr:uid="{A09B8EE4-1BAA-4210-9004-4F5F7B29E9CF}"/>
    <cellStyle name="Percent 3 2 16 7" xfId="21367" xr:uid="{6FD9165A-991A-42C2-8D59-96F71F339FA7}"/>
    <cellStyle name="Percent 3 2 17" xfId="5925" xr:uid="{0C4BB552-8169-4871-B8D0-F831ECF77140}"/>
    <cellStyle name="Percent 3 2 17 2" xfId="14999" xr:uid="{3F643572-E631-4B99-B231-A522F217ACFE}"/>
    <cellStyle name="Percent 3 2 17 2 2" xfId="22653" xr:uid="{C60BBABD-A7BA-4797-8922-BAFEC1CBB1CD}"/>
    <cellStyle name="Percent 3 2 17 3" xfId="15000" xr:uid="{71766AEC-80E4-41A7-B752-7AFE021B5941}"/>
    <cellStyle name="Percent 3 2 17 3 2" xfId="22652" xr:uid="{3924FB3F-E1F5-4FC2-97D8-B10C7308CC91}"/>
    <cellStyle name="Percent 3 2 17 4" xfId="15001" xr:uid="{FBA473A6-CF30-483A-B500-09F0D76AE99F}"/>
    <cellStyle name="Percent 3 2 17 5" xfId="15002" xr:uid="{69D81094-466F-4012-93FA-E8763818C6B5}"/>
    <cellStyle name="Percent 3 2 17 6" xfId="21360" xr:uid="{62923FF0-AC05-4500-9A62-221583F646FA}"/>
    <cellStyle name="Percent 3 2 18" xfId="6904" xr:uid="{AFF57FBF-6407-46C6-9446-C44FA2556512}"/>
    <cellStyle name="Percent 3 2 18 2" xfId="15003" xr:uid="{66EAD715-99DE-4859-89E3-27D229482ABB}"/>
    <cellStyle name="Percent 3 2 18 3" xfId="22654" xr:uid="{A4D733A1-9E67-456D-A060-2BA3A7889133}"/>
    <cellStyle name="Percent 3 2 19" xfId="5917" xr:uid="{4DAF62D8-200D-4325-8BE9-3D37D1261912}"/>
    <cellStyle name="Percent 3 2 19 2" xfId="22655" xr:uid="{4AD88E33-BB75-4F47-A5B6-ABC6A62BB308}"/>
    <cellStyle name="Percent 3 2 2" xfId="302" xr:uid="{00000000-0005-0000-0000-000030010000}"/>
    <cellStyle name="Percent 3 2 2 2" xfId="5927" xr:uid="{60F29139-96A9-4695-AD20-3411993D2A60}"/>
    <cellStyle name="Percent 3 2 2 2 2" xfId="5928" xr:uid="{6BC4D067-F773-4986-A49E-AF390436AB2B}"/>
    <cellStyle name="Percent 3 2 2 2 2 2" xfId="15004" xr:uid="{AE2D9FF3-9081-4506-A6EB-832D933B48C3}"/>
    <cellStyle name="Percent 3 2 2 2 2 2 2" xfId="22659" xr:uid="{7501D1ED-B224-4552-AD90-59DD58121D17}"/>
    <cellStyle name="Percent 3 2 2 2 2 3" xfId="15005" xr:uid="{8F6D0AB7-5CF2-46A1-A72E-C30CE2CF22CF}"/>
    <cellStyle name="Percent 3 2 2 2 2 3 2" xfId="22658" xr:uid="{348D0F65-AE1A-4A0D-BAE4-EEC8F40B964F}"/>
    <cellStyle name="Percent 3 2 2 2 2 4" xfId="15006" xr:uid="{92DFAD86-F83C-43B6-8BCD-60D2E624CACA}"/>
    <cellStyle name="Percent 3 2 2 2 2 5" xfId="15007" xr:uid="{0048B0F5-AC4B-4769-BEE5-44A5FC7D3538}"/>
    <cellStyle name="Percent 3 2 2 2 2 6" xfId="22160" xr:uid="{7ABF07D2-A46F-43F1-AE04-451C919E5D48}"/>
    <cellStyle name="Percent 3 2 2 2 3" xfId="5929" xr:uid="{B2E8BCBF-A3EC-42D1-A2F0-E92442AB8EAE}"/>
    <cellStyle name="Percent 3 2 2 2 3 2" xfId="15008" xr:uid="{23E37273-FCC8-4DFC-9761-46642E13F3A5}"/>
    <cellStyle name="Percent 3 2 2 2 3 2 2" xfId="22661" xr:uid="{BCDD8942-99DF-45CC-83F7-88C951270AFA}"/>
    <cellStyle name="Percent 3 2 2 2 3 3" xfId="15009" xr:uid="{C275051F-F347-4982-945B-417CE8E54976}"/>
    <cellStyle name="Percent 3 2 2 2 3 4" xfId="22660" xr:uid="{8D9288C5-BF38-4C0B-8FBE-06CEC7147EE1}"/>
    <cellStyle name="Percent 3 2 2 2 4" xfId="6906" xr:uid="{0F59AD04-15F3-4F20-9AE3-CB04DF5A902C}"/>
    <cellStyle name="Percent 3 2 2 2 4 2" xfId="15010" xr:uid="{A3FA6381-DE75-4588-BE36-E814A9C727C4}"/>
    <cellStyle name="Percent 3 2 2 2 4 3" xfId="22662" xr:uid="{FCE85751-3207-4554-A426-CAB2C3EFBC78}"/>
    <cellStyle name="Percent 3 2 2 2 5" xfId="15011" xr:uid="{E4BED1EC-97F2-4F00-9313-37E49DCEFBC5}"/>
    <cellStyle name="Percent 3 2 2 2 5 2" xfId="22663" xr:uid="{94337EF5-ADDA-4DC9-A0E3-A9237356399D}"/>
    <cellStyle name="Percent 3 2 2 2 6" xfId="15012" xr:uid="{580C971E-6BB0-4FA4-AAED-920FBF28D350}"/>
    <cellStyle name="Percent 3 2 2 2 6 2" xfId="22657" xr:uid="{DA64CD9A-8DFD-45AC-AB0F-9FCB893E4ABC}"/>
    <cellStyle name="Percent 3 2 2 2 7" xfId="15013" xr:uid="{514928C2-9A77-4DCD-858F-EB9F7B48D694}"/>
    <cellStyle name="Percent 3 2 2 2 8" xfId="15014" xr:uid="{FD712599-3C1F-4871-A35B-103970A0BBED}"/>
    <cellStyle name="Percent 3 2 2 3" xfId="5930" xr:uid="{C4A91B88-4A2D-41E8-B0C6-634C1ACFF527}"/>
    <cellStyle name="Percent 3 2 2 3 2" xfId="15015" xr:uid="{556DD0B1-39DD-48E3-9C24-99F2E784DF75}"/>
    <cellStyle name="Percent 3 2 2 3 2 2" xfId="22665" xr:uid="{C810ACB2-91BF-4240-B632-9A558A8DDC54}"/>
    <cellStyle name="Percent 3 2 2 3 3" xfId="15016" xr:uid="{BBD416A6-BB93-49EB-B9AB-8CDBC6A850ED}"/>
    <cellStyle name="Percent 3 2 2 3 3 2" xfId="22664" xr:uid="{8616623D-097C-49C6-819E-AC1945E0FBCA}"/>
    <cellStyle name="Percent 3 2 2 3 4" xfId="15017" xr:uid="{A3644ED7-4C40-463A-B78B-3D22E9E134FD}"/>
    <cellStyle name="Percent 3 2 2 3 5" xfId="15018" xr:uid="{C27C86E1-A470-48E6-821D-DA4C94C8A923}"/>
    <cellStyle name="Percent 3 2 2 3 6" xfId="15019" xr:uid="{52E7A174-2835-43EF-B3E1-9FD80BB4065E}"/>
    <cellStyle name="Percent 3 2 2 3 7" xfId="21368" xr:uid="{CC60AF7B-4EC2-41AA-9F6C-8488DBD63A97}"/>
    <cellStyle name="Percent 3 2 2 4" xfId="6905" xr:uid="{4838E67B-B18A-40ED-B053-A73B9F010109}"/>
    <cellStyle name="Percent 3 2 2 4 2" xfId="15021" xr:uid="{20494332-00B2-4860-8930-0305DAC81290}"/>
    <cellStyle name="Percent 3 2 2 4 2 2" xfId="22667" xr:uid="{CF07DFF7-135A-44E1-84D6-DA9C9277AAC5}"/>
    <cellStyle name="Percent 3 2 2 4 3" xfId="15022" xr:uid="{B745EFAB-CD5A-46E0-A039-BDB7EF5C9417}"/>
    <cellStyle name="Percent 3 2 2 4 4" xfId="15020" xr:uid="{BEA3FB30-90DA-44F2-B4E0-E10EF521C9AD}"/>
    <cellStyle name="Percent 3 2 2 4 5" xfId="22666" xr:uid="{49718416-69EC-4E86-B672-D58327BFD719}"/>
    <cellStyle name="Percent 3 2 2 5" xfId="15023" xr:uid="{CDF22C76-6DEB-45EA-BD3D-5C5C5B4BB6BE}"/>
    <cellStyle name="Percent 3 2 2 5 2" xfId="22668" xr:uid="{008473DE-2353-4F60-8C4F-9AFDDB57D4F2}"/>
    <cellStyle name="Percent 3 2 2 6" xfId="15024" xr:uid="{D9418B2C-B944-45E3-AA60-EAD44AA1B991}"/>
    <cellStyle name="Percent 3 2 2 6 2" xfId="22669" xr:uid="{CA6D441F-B968-479A-8E7B-EABA5175C3D0}"/>
    <cellStyle name="Percent 3 2 2 7" xfId="15025" xr:uid="{1D7F67AD-EB99-4540-B6A2-6EB082D2D5F8}"/>
    <cellStyle name="Percent 3 2 2 7 2" xfId="22656" xr:uid="{0E54192C-7CD1-4692-AA68-E266B3B0A7FA}"/>
    <cellStyle name="Percent 3 2 2 8" xfId="5926" xr:uid="{FECD035D-3355-4166-995F-951045405821}"/>
    <cellStyle name="Percent 3 2 20" xfId="15026" xr:uid="{0FA8427A-F22C-4EE5-BE98-984CC75AAE2D}"/>
    <cellStyle name="Percent 3 2 20 2" xfId="22602" xr:uid="{1241AF75-ADE6-4009-8D48-E99AA222319D}"/>
    <cellStyle name="Percent 3 2 21" xfId="15027" xr:uid="{82DA69A4-55EA-445D-9283-65D00A8E4DDE}"/>
    <cellStyle name="Percent 3 2 3" xfId="303" xr:uid="{00000000-0005-0000-0000-000031010000}"/>
    <cellStyle name="Percent 3 2 3 10" xfId="5931" xr:uid="{3CC3E0CF-6DE7-4157-8640-310C9474E541}"/>
    <cellStyle name="Percent 3 2 3 2" xfId="5932" xr:uid="{938BAD45-835E-4E9E-8FEE-AA14EDA93746}"/>
    <cellStyle name="Percent 3 2 3 2 2" xfId="15028" xr:uid="{2B5F9E9C-06D3-4621-B6E7-2AD0489949D5}"/>
    <cellStyle name="Percent 3 2 3 2 2 2" xfId="22672" xr:uid="{8C01269A-97BE-4082-9751-2E1E02FE63C8}"/>
    <cellStyle name="Percent 3 2 3 2 3" xfId="15029" xr:uid="{41E3A42B-5805-447F-BE6C-FB8347A2501A}"/>
    <cellStyle name="Percent 3 2 3 2 3 2" xfId="22673" xr:uid="{D0452EDC-6800-47CD-9A98-B6E85D4D5E54}"/>
    <cellStyle name="Percent 3 2 3 2 4" xfId="15030" xr:uid="{B6EFBC28-DF21-40D2-BE4E-08E3BD8A93EA}"/>
    <cellStyle name="Percent 3 2 3 2 4 2" xfId="22671" xr:uid="{9F0E5CEA-EB5A-44ED-AF11-0686DA5C3FFB}"/>
    <cellStyle name="Percent 3 2 3 2 5" xfId="15031" xr:uid="{ED6CD17F-E8B1-4C0A-B0EF-5607F1C1684D}"/>
    <cellStyle name="Percent 3 2 3 2 6" xfId="21369" xr:uid="{58DBF51A-6F8D-4A78-A69A-95018FA61875}"/>
    <cellStyle name="Percent 3 2 3 3" xfId="5933" xr:uid="{29EF58B8-34A4-4124-B1B5-2B0D4EC966D1}"/>
    <cellStyle name="Percent 3 2 3 3 2" xfId="15032" xr:uid="{A34993C7-B8BD-4AA9-9369-DA33283AD2A1}"/>
    <cellStyle name="Percent 3 2 3 3 2 2" xfId="22675" xr:uid="{645566FC-67BF-466C-A0EC-A3538792133A}"/>
    <cellStyle name="Percent 3 2 3 3 3" xfId="15033" xr:uid="{6963D163-7A89-4EAF-A9F6-D9915A39F909}"/>
    <cellStyle name="Percent 3 2 3 3 4" xfId="22674" xr:uid="{0758D2D4-A4BA-4AA6-BC3A-80BC9F0F88C0}"/>
    <cellStyle name="Percent 3 2 3 4" xfId="15034" xr:uid="{DAFF329E-1DF0-47D2-925B-B6012C4D971C}"/>
    <cellStyle name="Percent 3 2 3 4 2" xfId="22676" xr:uid="{44A709BD-E8DC-46CD-B3FF-5AEC52C24CF4}"/>
    <cellStyle name="Percent 3 2 3 5" xfId="15035" xr:uid="{58E8F5A7-0A68-4F39-856F-44EE0D21D8CB}"/>
    <cellStyle name="Percent 3 2 3 5 2" xfId="22677" xr:uid="{103D3E6E-1F04-4185-B790-6B9EE325B949}"/>
    <cellStyle name="Percent 3 2 3 6" xfId="15036" xr:uid="{98876D17-71A5-4FE3-9175-535F7F2F9A4F}"/>
    <cellStyle name="Percent 3 2 3 6 2" xfId="22670" xr:uid="{146457B4-140C-4221-B04E-69EAA6AFF3A6}"/>
    <cellStyle name="Percent 3 2 3 7" xfId="15037" xr:uid="{9DBF7892-AE7F-44E3-A425-9EDDFC70A84D}"/>
    <cellStyle name="Percent 3 2 3 8" xfId="15038" xr:uid="{283B131B-542B-4885-9FA5-60D265362E52}"/>
    <cellStyle name="Percent 3 2 3 9" xfId="21026" xr:uid="{705164FF-D383-4334-9AA2-29DC09B16AA3}"/>
    <cellStyle name="Percent 3 2 4" xfId="5934" xr:uid="{A616D3C8-9A7B-4D76-B984-04C8B2CF5476}"/>
    <cellStyle name="Percent 3 2 4 2" xfId="15039" xr:uid="{597919CE-716B-49B5-BF4B-C26B2C74EF9E}"/>
    <cellStyle name="Percent 3 2 4 2 2" xfId="22680" xr:uid="{6485CB5B-FF1B-4456-8DCF-064C6475E259}"/>
    <cellStyle name="Percent 3 2 4 2 3" xfId="22679" xr:uid="{3C2BD4FE-B062-4529-9250-5457057429F2}"/>
    <cellStyle name="Percent 3 2 4 3" xfId="15040" xr:uid="{73E03F5F-3B26-45AB-A220-E1BC89FAD0C1}"/>
    <cellStyle name="Percent 3 2 4 3 2" xfId="22682" xr:uid="{0418781E-1398-4C71-8942-EC2688A93872}"/>
    <cellStyle name="Percent 3 2 4 3 3" xfId="22681" xr:uid="{B8174CFD-0E79-41E6-9DA2-9A7F9EAC1779}"/>
    <cellStyle name="Percent 3 2 4 4" xfId="15041" xr:uid="{63C1DF46-9DD2-476E-B98C-DA6248426636}"/>
    <cellStyle name="Percent 3 2 4 4 2" xfId="22683" xr:uid="{5919A38B-74A7-4FB8-BB7C-B10C1F23031B}"/>
    <cellStyle name="Percent 3 2 4 5" xfId="15042" xr:uid="{477F32AF-DA1B-4824-BA5F-9E4784133A9D}"/>
    <cellStyle name="Percent 3 2 4 5 2" xfId="22684" xr:uid="{F8192CE9-62A0-4C1A-B852-E0EFBF570C34}"/>
    <cellStyle name="Percent 3 2 4 6" xfId="22678" xr:uid="{A069DD18-A194-44F7-8DBF-E1F889DC327B}"/>
    <cellStyle name="Percent 3 2 4 7" xfId="21027" xr:uid="{519F92F1-F89C-44A8-981D-BF26E6CE47C9}"/>
    <cellStyle name="Percent 3 2 5" xfId="5935" xr:uid="{E4462565-B821-4E47-AD04-4EE97F3AEFC0}"/>
    <cellStyle name="Percent 3 2 5 2" xfId="15043" xr:uid="{37C29490-D728-4E6F-AEA6-A852A99B273D}"/>
    <cellStyle name="Percent 3 2 5 2 2" xfId="22687" xr:uid="{C778BBE4-D19C-47C3-A40E-E3329DF07540}"/>
    <cellStyle name="Percent 3 2 5 2 3" xfId="22686" xr:uid="{0BED6EA6-9975-4B09-AC51-6F50CDF3B087}"/>
    <cellStyle name="Percent 3 2 5 3" xfId="15044" xr:uid="{EB13AB28-B96E-40F6-916A-AE62E48CDB9D}"/>
    <cellStyle name="Percent 3 2 5 3 2" xfId="22689" xr:uid="{9033AC84-F73F-4B46-BB48-425A7E5A4161}"/>
    <cellStyle name="Percent 3 2 5 3 3" xfId="22688" xr:uid="{27CA5BBF-2B1B-4DE3-B044-451548316D37}"/>
    <cellStyle name="Percent 3 2 5 4" xfId="15045" xr:uid="{09D9A9C8-BACB-40A7-8619-13FD914F4531}"/>
    <cellStyle name="Percent 3 2 5 4 2" xfId="22690" xr:uid="{89CFF794-A5C0-476A-9AA6-C5E5EA734AB8}"/>
    <cellStyle name="Percent 3 2 5 5" xfId="15046" xr:uid="{B679E1F4-1CC2-4347-ACA7-1C6F4B444A15}"/>
    <cellStyle name="Percent 3 2 5 5 2" xfId="22691" xr:uid="{641C0B16-7A42-459C-8FC3-658E220E50C9}"/>
    <cellStyle name="Percent 3 2 5 6" xfId="22685" xr:uid="{14D1AE28-1A86-4EF6-9558-F94C9535BA38}"/>
    <cellStyle name="Percent 3 2 5 7" xfId="21370" xr:uid="{7CA57CE4-9682-42AE-A5F4-C59F550BE35C}"/>
    <cellStyle name="Percent 3 2 6" xfId="5936" xr:uid="{A270A272-54A9-452E-A950-CADAA532EE7D}"/>
    <cellStyle name="Percent 3 2 6 2" xfId="15047" xr:uid="{06C0DBB1-14B7-4977-9F92-05DD7361F1F1}"/>
    <cellStyle name="Percent 3 2 6 2 2" xfId="22694" xr:uid="{D76E2B93-7D55-41DE-B921-C36EE8A4D2C8}"/>
    <cellStyle name="Percent 3 2 6 2 3" xfId="22693" xr:uid="{B1EEA7FB-F8E2-4470-978D-898FC0F0AB62}"/>
    <cellStyle name="Percent 3 2 6 3" xfId="15048" xr:uid="{3A6F9B6C-FF7C-41A6-8D0D-A77D6511D9FF}"/>
    <cellStyle name="Percent 3 2 6 3 2" xfId="22696" xr:uid="{66875194-4F66-4EBD-8649-57B4D644D9EB}"/>
    <cellStyle name="Percent 3 2 6 3 3" xfId="22695" xr:uid="{02F07275-4BDB-4882-8AC5-0F7211A45E19}"/>
    <cellStyle name="Percent 3 2 6 4" xfId="15049" xr:uid="{4E8D3DA2-4BEF-4126-B39C-48CB04F63452}"/>
    <cellStyle name="Percent 3 2 6 4 2" xfId="22697" xr:uid="{B92EAB6B-B1F1-4AC7-B8D0-E3F5F18729F6}"/>
    <cellStyle name="Percent 3 2 6 5" xfId="15050" xr:uid="{210900DA-3C1B-4C64-8B21-78B10738D8CF}"/>
    <cellStyle name="Percent 3 2 6 5 2" xfId="22698" xr:uid="{2DDF761C-80AB-41C8-9FC4-FC1D3CE799F5}"/>
    <cellStyle name="Percent 3 2 6 6" xfId="22692" xr:uid="{86D95DFF-D914-453A-A89E-B662EB8680C3}"/>
    <cellStyle name="Percent 3 2 6 7" xfId="21371" xr:uid="{7D0490D4-474D-4C29-A1AD-6ADF84F2F999}"/>
    <cellStyle name="Percent 3 2 7" xfId="5937" xr:uid="{78129C71-5BD8-4208-B9F7-602DCF9355E3}"/>
    <cellStyle name="Percent 3 2 7 2" xfId="15051" xr:uid="{0C0682ED-21D9-4D7A-94D9-0BBA6E9FB8BF}"/>
    <cellStyle name="Percent 3 2 7 2 2" xfId="22701" xr:uid="{7CF59E3A-F3EF-4D90-878E-588C12DE97F1}"/>
    <cellStyle name="Percent 3 2 7 2 3" xfId="22700" xr:uid="{032C1526-27C2-44BD-9766-823355B2BCC2}"/>
    <cellStyle name="Percent 3 2 7 3" xfId="15052" xr:uid="{00811C6B-F889-401D-AEA5-FFDB493934FA}"/>
    <cellStyle name="Percent 3 2 7 3 2" xfId="22703" xr:uid="{538646E4-71CD-424C-B138-F6CB2303E0C7}"/>
    <cellStyle name="Percent 3 2 7 3 3" xfId="22702" xr:uid="{D4EA92D0-4F9E-4676-B016-5B3BEA341D3F}"/>
    <cellStyle name="Percent 3 2 7 4" xfId="15053" xr:uid="{930B780F-0BB5-457C-BBE9-78D66C9B7D5E}"/>
    <cellStyle name="Percent 3 2 7 4 2" xfId="22704" xr:uid="{F4B2A77B-86FA-4480-ABAA-64E6F58085F8}"/>
    <cellStyle name="Percent 3 2 7 5" xfId="15054" xr:uid="{8DA4BC65-4898-4860-9863-5FF5EC0F7D8C}"/>
    <cellStyle name="Percent 3 2 7 5 2" xfId="22705" xr:uid="{664D34D2-52D1-4CC6-A231-11C732F0807E}"/>
    <cellStyle name="Percent 3 2 7 6" xfId="22699" xr:uid="{DBD4798B-FF43-4698-A6D2-A7C3143849E1}"/>
    <cellStyle name="Percent 3 2 7 7" xfId="21372" xr:uid="{0AA3E34C-BDA2-48CF-B7EE-733232033D06}"/>
    <cellStyle name="Percent 3 2 8" xfId="5938" xr:uid="{72DF3E7D-1D59-464C-84A5-08BEF85EC993}"/>
    <cellStyle name="Percent 3 2 8 2" xfId="15055" xr:uid="{C7D64DFA-559A-4890-85B5-952B63660F36}"/>
    <cellStyle name="Percent 3 2 8 2 2" xfId="22708" xr:uid="{4FBCD6EC-3192-4398-A0D0-8A524EB73B2C}"/>
    <cellStyle name="Percent 3 2 8 2 3" xfId="22707" xr:uid="{13660E9E-0F90-40B6-B136-7C4D4C78DC71}"/>
    <cellStyle name="Percent 3 2 8 3" xfId="15056" xr:uid="{91FA0BFA-CBD1-40ED-9767-0E6DFFB50C3B}"/>
    <cellStyle name="Percent 3 2 8 3 2" xfId="22710" xr:uid="{40CE7834-D204-447C-80AB-7074AF2F5467}"/>
    <cellStyle name="Percent 3 2 8 3 3" xfId="22709" xr:uid="{B15E66F9-1DB6-4E64-B92C-D003579D766B}"/>
    <cellStyle name="Percent 3 2 8 4" xfId="15057" xr:uid="{53C8DD83-408F-43FE-BFCE-FEAA1EE2370C}"/>
    <cellStyle name="Percent 3 2 8 4 2" xfId="22711" xr:uid="{F3F7C0DB-25E1-4500-BC0A-B03C769955D2}"/>
    <cellStyle name="Percent 3 2 8 5" xfId="15058" xr:uid="{15817CC7-4522-4258-B0F2-C4AC1065B48F}"/>
    <cellStyle name="Percent 3 2 8 5 2" xfId="22712" xr:uid="{4B4722BA-BCD3-4028-94AA-478D903DBA07}"/>
    <cellStyle name="Percent 3 2 8 6" xfId="22706" xr:uid="{3C5A1E1E-EB3E-4553-94D7-B8133F0D3D73}"/>
    <cellStyle name="Percent 3 2 8 7" xfId="21373" xr:uid="{E763AE2E-D75B-45C4-8033-A7B392CF6251}"/>
    <cellStyle name="Percent 3 2 9" xfId="5939" xr:uid="{DBF8F015-AD63-4242-AB8B-7974889FCBED}"/>
    <cellStyle name="Percent 3 2 9 2" xfId="15059" xr:uid="{AAE27315-D5BB-47D3-959E-D2B1DC50DC62}"/>
    <cellStyle name="Percent 3 2 9 2 2" xfId="22715" xr:uid="{201760FF-9947-437F-B43C-85F7CB23D6D5}"/>
    <cellStyle name="Percent 3 2 9 2 3" xfId="22714" xr:uid="{16AEE75A-6CB8-438E-8C8D-2A47E278E60C}"/>
    <cellStyle name="Percent 3 2 9 3" xfId="15060" xr:uid="{D37B29EE-E9DC-4033-BE53-BC2B24FD7498}"/>
    <cellStyle name="Percent 3 2 9 3 2" xfId="22717" xr:uid="{81DD1958-6578-43A5-8331-6E3F05A54001}"/>
    <cellStyle name="Percent 3 2 9 3 3" xfId="22716" xr:uid="{25710EDF-9CB2-44FA-9EE4-A0484CC01768}"/>
    <cellStyle name="Percent 3 2 9 4" xfId="15061" xr:uid="{C4CD11CF-7993-4DA1-A4E1-6047431023DE}"/>
    <cellStyle name="Percent 3 2 9 4 2" xfId="22718" xr:uid="{46699E0B-A8D6-4A46-BAE9-4E575653E71F}"/>
    <cellStyle name="Percent 3 2 9 5" xfId="15062" xr:uid="{B31F3026-5E6D-4EA3-A190-EE722A53C5DD}"/>
    <cellStyle name="Percent 3 2 9 5 2" xfId="22719" xr:uid="{3F968CD2-E176-4571-9D3B-3A4758C808D9}"/>
    <cellStyle name="Percent 3 2 9 6" xfId="22713" xr:uid="{ED45867A-0BBE-4939-A152-B72226FDD0AE}"/>
    <cellStyle name="Percent 3 2 9 7" xfId="21374" xr:uid="{7F617C46-C94B-4CA9-9FA0-352B8DB38191}"/>
    <cellStyle name="Percent 3 20" xfId="5940" xr:uid="{4F8200B1-FDD2-462F-AC70-2E5ED60C7E59}"/>
    <cellStyle name="Percent 3 20 2" xfId="15063" xr:uid="{930F127B-0D2F-47FA-9620-587194BA6434}"/>
    <cellStyle name="Percent 3 20 2 2" xfId="22722" xr:uid="{87128BE7-2409-4E0F-AA58-DC1F69B457B8}"/>
    <cellStyle name="Percent 3 20 2 3" xfId="22721" xr:uid="{E4170D7B-0996-4314-8433-67F9E4D804E0}"/>
    <cellStyle name="Percent 3 20 3" xfId="15064" xr:uid="{99D92B11-FDCE-4C0A-A285-AFF2473A05DD}"/>
    <cellStyle name="Percent 3 20 3 2" xfId="22724" xr:uid="{0CA4FDFF-E293-4610-9E62-58036BE3C31D}"/>
    <cellStyle name="Percent 3 20 3 3" xfId="22723" xr:uid="{672F7D63-94F3-48AA-B4BA-0C7A29052013}"/>
    <cellStyle name="Percent 3 20 4" xfId="15065" xr:uid="{AD30A36B-688B-44EC-B3DA-E2236D22ED14}"/>
    <cellStyle name="Percent 3 20 4 2" xfId="22725" xr:uid="{6DC77403-DFD1-4FBD-A5E5-2C759D2AFE71}"/>
    <cellStyle name="Percent 3 20 5" xfId="15066" xr:uid="{8C305136-C4FA-49CE-B2AE-424E0A956945}"/>
    <cellStyle name="Percent 3 20 5 2" xfId="22726" xr:uid="{E942E442-B13C-42B9-A152-6F7185C02FF8}"/>
    <cellStyle name="Percent 3 20 6" xfId="22720" xr:uid="{FDDDDABB-2DC9-4AA3-9922-F4D0D9FF91EC}"/>
    <cellStyle name="Percent 3 20 7" xfId="21375" xr:uid="{FBD78AAA-D51B-40E0-9BB9-8EEAD30484F2}"/>
    <cellStyle name="Percent 3 21" xfId="5941" xr:uid="{5696BC5A-7D2F-4896-96B0-A92A4C5E2DA5}"/>
    <cellStyle name="Percent 3 21 2" xfId="15067" xr:uid="{271232C8-8327-42F1-961A-1B348828D405}"/>
    <cellStyle name="Percent 3 21 2 2" xfId="22729" xr:uid="{63521271-146D-4F63-8DC7-57949D3182F5}"/>
    <cellStyle name="Percent 3 21 2 3" xfId="22728" xr:uid="{26BD838F-CEE3-459B-9854-0F8766467D9D}"/>
    <cellStyle name="Percent 3 21 3" xfId="15068" xr:uid="{8725A86B-FE90-415C-9533-A6EEB1293F12}"/>
    <cellStyle name="Percent 3 21 3 2" xfId="22731" xr:uid="{9BD98CE7-F327-4243-88E3-85E20314D898}"/>
    <cellStyle name="Percent 3 21 3 3" xfId="22730" xr:uid="{3FA09EB3-349B-4F8B-9930-B63AFC4FDBA6}"/>
    <cellStyle name="Percent 3 21 4" xfId="15069" xr:uid="{66B1FDC4-0E60-43A7-836B-14F688134311}"/>
    <cellStyle name="Percent 3 21 4 2" xfId="22732" xr:uid="{DC8EF608-887C-4627-A773-4BEE213FB17C}"/>
    <cellStyle name="Percent 3 21 5" xfId="15070" xr:uid="{BBB5E331-01FD-4784-8FDF-0C13B26E906D}"/>
    <cellStyle name="Percent 3 21 5 2" xfId="22733" xr:uid="{43F9F682-C1D6-41FB-BAB3-E51B8214AA70}"/>
    <cellStyle name="Percent 3 21 6" xfId="22727" xr:uid="{C49A315D-AF30-428C-A529-CE30E23689C9}"/>
    <cellStyle name="Percent 3 21 7" xfId="21376" xr:uid="{5D495873-8001-49D5-A82E-DB45542CF4A7}"/>
    <cellStyle name="Percent 3 22" xfId="5942" xr:uid="{93B46845-79E7-48B1-BA95-489886C6084D}"/>
    <cellStyle name="Percent 3 22 2" xfId="15071" xr:uid="{FE3F9258-5C9E-4315-A6BA-20F6B45AC1DB}"/>
    <cellStyle name="Percent 3 22 2 2" xfId="22736" xr:uid="{1F48293A-AD91-4D9E-8A75-6A2BF99D7D26}"/>
    <cellStyle name="Percent 3 22 2 3" xfId="22735" xr:uid="{0B30287B-3D03-4694-B75C-688C352DC7E3}"/>
    <cellStyle name="Percent 3 22 3" xfId="15072" xr:uid="{A1E208F7-7F60-420F-8CEF-B65216EBA781}"/>
    <cellStyle name="Percent 3 22 3 2" xfId="22738" xr:uid="{AA85C3B0-72A2-4BAD-8062-ED9BFA097EF5}"/>
    <cellStyle name="Percent 3 22 3 3" xfId="22737" xr:uid="{A9A70B59-47AB-4E31-BEEA-BDCB87C88339}"/>
    <cellStyle name="Percent 3 22 4" xfId="15073" xr:uid="{FA55620E-A394-488E-AE79-98BB247199F6}"/>
    <cellStyle name="Percent 3 22 4 2" xfId="22739" xr:uid="{3326ED89-F914-420B-8205-0E04CE0AD60E}"/>
    <cellStyle name="Percent 3 22 5" xfId="15074" xr:uid="{E8795CD2-72CB-4802-AAC6-1F6E6758369F}"/>
    <cellStyle name="Percent 3 22 5 2" xfId="22740" xr:uid="{242D109E-59C7-4991-BC99-8DC20C357F88}"/>
    <cellStyle name="Percent 3 22 6" xfId="22734" xr:uid="{3D0A0CF1-6A8B-4F43-AD21-B5254A017AB5}"/>
    <cellStyle name="Percent 3 22 7" xfId="21377" xr:uid="{89226472-9F83-42DF-BC28-59FB3F7A64AF}"/>
    <cellStyle name="Percent 3 23" xfId="5943" xr:uid="{E3557247-605A-4757-96B1-A55D8B83F96F}"/>
    <cellStyle name="Percent 3 23 2" xfId="15075" xr:uid="{676A61F2-ABBC-4AEB-A74D-B04EE50E874D}"/>
    <cellStyle name="Percent 3 23 2 2" xfId="22743" xr:uid="{9B7CA6C3-18F0-44F7-9DB0-759AAF82CE41}"/>
    <cellStyle name="Percent 3 23 2 3" xfId="22742" xr:uid="{EE621B54-8DF7-4BA5-80EF-A966EECD09C5}"/>
    <cellStyle name="Percent 3 23 3" xfId="15076" xr:uid="{BDAC02FF-2CF7-44DD-81A3-CA257ED85301}"/>
    <cellStyle name="Percent 3 23 3 2" xfId="22745" xr:uid="{AB44CFA1-ACBF-4D6D-856B-308881FDB7DD}"/>
    <cellStyle name="Percent 3 23 3 3" xfId="22744" xr:uid="{8E4B956C-B007-42B3-87E3-28FF7466D874}"/>
    <cellStyle name="Percent 3 23 4" xfId="15077" xr:uid="{C69B4109-3252-4424-9CA2-B358D55593E3}"/>
    <cellStyle name="Percent 3 23 4 2" xfId="22746" xr:uid="{16F4D9AB-91B9-47EC-ACA4-17CFDD657359}"/>
    <cellStyle name="Percent 3 23 5" xfId="15078" xr:uid="{3447FCE4-7CC5-428E-B0F8-88255EA40B5F}"/>
    <cellStyle name="Percent 3 23 5 2" xfId="22747" xr:uid="{2533020B-7918-4371-9A70-2B4F7851382D}"/>
    <cellStyle name="Percent 3 23 6" xfId="22741" xr:uid="{F463AE12-D5BA-45B2-BDDC-01B039BCA8DE}"/>
    <cellStyle name="Percent 3 23 7" xfId="21378" xr:uid="{87F4A63D-46FD-49C6-9E6B-15CE532CFF22}"/>
    <cellStyle name="Percent 3 24" xfId="5944" xr:uid="{A9ADB04A-F8A1-48BF-84BA-430B44445D40}"/>
    <cellStyle name="Percent 3 24 2" xfId="15079" xr:uid="{62113194-09E3-4761-9A2F-66589DE1EF55}"/>
    <cellStyle name="Percent 3 24 2 2" xfId="22750" xr:uid="{36706E58-781C-4327-AD29-EF5C3F220C6B}"/>
    <cellStyle name="Percent 3 24 2 3" xfId="22749" xr:uid="{4865A68A-8CB0-467B-9C6E-9CFC2F384AC6}"/>
    <cellStyle name="Percent 3 24 3" xfId="15080" xr:uid="{8A7623A3-4A53-4280-AA49-68F07794A729}"/>
    <cellStyle name="Percent 3 24 3 2" xfId="22752" xr:uid="{24E47F4A-24BC-447D-8DFB-8FE6C2105ED0}"/>
    <cellStyle name="Percent 3 24 3 3" xfId="22751" xr:uid="{E0F4F6F1-88BF-436B-9DBD-450BE31BBAD3}"/>
    <cellStyle name="Percent 3 24 4" xfId="15081" xr:uid="{A7E2A1C1-82A8-44D4-92D5-1CA061F2CEBE}"/>
    <cellStyle name="Percent 3 24 4 2" xfId="22753" xr:uid="{3D4E0D11-C7CE-4698-91AB-69B32D5B360D}"/>
    <cellStyle name="Percent 3 24 5" xfId="15082" xr:uid="{15BF7EBB-DB26-4001-8E47-FB70C6C23225}"/>
    <cellStyle name="Percent 3 24 5 2" xfId="22754" xr:uid="{009665AC-6AF9-4A33-9541-2D1B4728ED1F}"/>
    <cellStyle name="Percent 3 24 6" xfId="22748" xr:uid="{1312DC69-BFD6-49FB-A7C5-F3B8A753A8C1}"/>
    <cellStyle name="Percent 3 24 7" xfId="21379" xr:uid="{1D2D3B3C-D0D8-4024-8EDB-EEF7A9E41803}"/>
    <cellStyle name="Percent 3 25" xfId="5945" xr:uid="{0AF043EA-849B-4289-95C6-DBD3A1EF71B1}"/>
    <cellStyle name="Percent 3 25 2" xfId="15083" xr:uid="{D30C1951-7AB7-437E-B5BC-78DA6F421FFC}"/>
    <cellStyle name="Percent 3 25 2 2" xfId="22757" xr:uid="{75A77459-78F8-43C5-A9E2-3F82ED8E84DC}"/>
    <cellStyle name="Percent 3 25 2 3" xfId="22756" xr:uid="{1323BF9F-B0D9-4DD6-819A-6DA684DE3927}"/>
    <cellStyle name="Percent 3 25 3" xfId="15084" xr:uid="{C1870D6C-0A59-485C-A7B3-C94C573A2320}"/>
    <cellStyle name="Percent 3 25 3 2" xfId="22759" xr:uid="{66884A4D-17C0-40C0-86C8-4D13E1F2EBB0}"/>
    <cellStyle name="Percent 3 25 3 3" xfId="22758" xr:uid="{FC3358D3-8C81-475C-B544-E3F7485B0F45}"/>
    <cellStyle name="Percent 3 25 4" xfId="15085" xr:uid="{DC82A83A-E0D3-4888-BF3D-A915DD8936BB}"/>
    <cellStyle name="Percent 3 25 4 2" xfId="22760" xr:uid="{2BB9A08F-196E-4248-AC7D-2BB71A629652}"/>
    <cellStyle name="Percent 3 25 5" xfId="15086" xr:uid="{4255AEBF-476F-406D-AD62-6717BC6D7BE2}"/>
    <cellStyle name="Percent 3 25 5 2" xfId="22761" xr:uid="{9CBA9082-322B-4A9C-BA51-17DA01E01D67}"/>
    <cellStyle name="Percent 3 25 6" xfId="22755" xr:uid="{4ED7A682-2E4F-4607-8261-218EEF762A5C}"/>
    <cellStyle name="Percent 3 25 7" xfId="21380" xr:uid="{26DB656D-BF71-4D70-B249-BF3514C252DD}"/>
    <cellStyle name="Percent 3 26" xfId="5946" xr:uid="{7B5812B4-35A2-439A-8168-D7464D08FFD7}"/>
    <cellStyle name="Percent 3 26 2" xfId="15087" xr:uid="{A427EC47-4CD2-4389-A96D-B97FB5872E23}"/>
    <cellStyle name="Percent 3 26 2 2" xfId="22764" xr:uid="{7B9D46E5-0E06-41F4-834A-E45646FC435D}"/>
    <cellStyle name="Percent 3 26 2 3" xfId="22763" xr:uid="{1A9B94C9-4592-4044-BB9E-D63C0BECFE90}"/>
    <cellStyle name="Percent 3 26 3" xfId="15088" xr:uid="{CEE21F21-D73F-4AE6-AA03-3CDF66BB5897}"/>
    <cellStyle name="Percent 3 26 3 2" xfId="22766" xr:uid="{7B99E613-9A0E-4F84-B485-DD71583B85C7}"/>
    <cellStyle name="Percent 3 26 3 3" xfId="22765" xr:uid="{D05A154A-7E99-43ED-BF6A-15804E527508}"/>
    <cellStyle name="Percent 3 26 4" xfId="15089" xr:uid="{033BCC10-4483-4E78-AE2A-B341D1D93F1B}"/>
    <cellStyle name="Percent 3 26 4 2" xfId="22767" xr:uid="{8ECFE737-13B3-4883-A7D3-F225D568F9C3}"/>
    <cellStyle name="Percent 3 26 5" xfId="15090" xr:uid="{67685E12-E79F-45AB-A4CB-19339BC076DA}"/>
    <cellStyle name="Percent 3 26 5 2" xfId="22768" xr:uid="{6AA3ED56-A602-45C7-B621-D3333B9329F5}"/>
    <cellStyle name="Percent 3 26 6" xfId="22762" xr:uid="{EF66CA20-D90A-45EF-BF1E-DB8BA060EA69}"/>
    <cellStyle name="Percent 3 26 7" xfId="21381" xr:uid="{9E7BB929-F66C-4D13-A345-985BB3F2BAD6}"/>
    <cellStyle name="Percent 3 27" xfId="5947" xr:uid="{382E2B43-22D3-4D4A-A288-ED30E6286B76}"/>
    <cellStyle name="Percent 3 27 2" xfId="15091" xr:uid="{67CAB81C-73F3-4CA5-A4A2-A61789251C71}"/>
    <cellStyle name="Percent 3 27 2 2" xfId="22771" xr:uid="{D41D191B-8D1F-46AD-942D-E9F1E76C92B6}"/>
    <cellStyle name="Percent 3 27 2 3" xfId="22770" xr:uid="{2449B821-A844-4C3C-8A7D-A937CDCA51B4}"/>
    <cellStyle name="Percent 3 27 3" xfId="15092" xr:uid="{EE89C855-8A28-475E-94E7-3DB953843F26}"/>
    <cellStyle name="Percent 3 27 3 2" xfId="22773" xr:uid="{324220BE-449A-4D54-A5FD-9532FC310FB0}"/>
    <cellStyle name="Percent 3 27 3 3" xfId="22772" xr:uid="{646CDD6C-622F-4F6F-85F3-3DF8869730E2}"/>
    <cellStyle name="Percent 3 27 4" xfId="15093" xr:uid="{5BCE905E-8CB3-40E1-9D4A-100191374D81}"/>
    <cellStyle name="Percent 3 27 4 2" xfId="22774" xr:uid="{622355CE-A5F8-455E-BE7E-0DA96AAFE5DC}"/>
    <cellStyle name="Percent 3 27 5" xfId="15094" xr:uid="{9DA7013F-B228-4733-892B-A1666EE6A575}"/>
    <cellStyle name="Percent 3 27 5 2" xfId="22775" xr:uid="{1B587180-38AF-4EED-BBFA-F2C2221B4A1A}"/>
    <cellStyle name="Percent 3 27 6" xfId="22769" xr:uid="{59946560-3FB4-4C42-A357-782E788B35FC}"/>
    <cellStyle name="Percent 3 27 7" xfId="21382" xr:uid="{B5D2478A-72B4-419A-9608-6D9946E2CAFF}"/>
    <cellStyle name="Percent 3 28" xfId="5948" xr:uid="{AA9B16F3-8661-4E3B-887A-80C62FDB145B}"/>
    <cellStyle name="Percent 3 28 2" xfId="15095" xr:uid="{0E7A9C04-EC40-4D76-B51F-4999BED720EF}"/>
    <cellStyle name="Percent 3 28 2 2" xfId="22778" xr:uid="{CA3FB13D-8EEE-4B61-A6EE-D39B7ECA8435}"/>
    <cellStyle name="Percent 3 28 2 3" xfId="22777" xr:uid="{E5324482-C857-49ED-8B41-87B22DA80297}"/>
    <cellStyle name="Percent 3 28 3" xfId="15096" xr:uid="{780AC5C7-11DB-49DB-BC4C-836ADD1FB21B}"/>
    <cellStyle name="Percent 3 28 3 2" xfId="22780" xr:uid="{10355F54-151B-4750-8FEE-729B283CE9B3}"/>
    <cellStyle name="Percent 3 28 3 3" xfId="22779" xr:uid="{D9DCD574-80E5-4AFE-A502-0E3645EA4009}"/>
    <cellStyle name="Percent 3 28 4" xfId="15097" xr:uid="{2FBD3101-D0FA-457D-BCE2-20757B725395}"/>
    <cellStyle name="Percent 3 28 4 2" xfId="22781" xr:uid="{195A8014-1976-43A2-9DD5-BC26D542B1E2}"/>
    <cellStyle name="Percent 3 28 5" xfId="15098" xr:uid="{330CFCD1-D324-466F-8CA4-E283CCCBB33B}"/>
    <cellStyle name="Percent 3 28 5 2" xfId="22782" xr:uid="{3361E50C-FC14-49F9-B7DF-CB8A92F24BCF}"/>
    <cellStyle name="Percent 3 28 6" xfId="22776" xr:uid="{CCD5D3C5-6819-4AB3-8AD1-5F6289F00060}"/>
    <cellStyle name="Percent 3 28 7" xfId="21383" xr:uid="{009C55AE-E29E-4910-A194-96F73D419D06}"/>
    <cellStyle name="Percent 3 29" xfId="5949" xr:uid="{FF2C2DBF-0CD7-4065-817C-7BBC12606DBB}"/>
    <cellStyle name="Percent 3 29 2" xfId="15099" xr:uid="{AD8AC179-D8C2-409A-87AD-ADB12C521354}"/>
    <cellStyle name="Percent 3 29 2 2" xfId="22783" xr:uid="{B7FA3683-18DD-4BDD-BEE9-FA113F0E7B4A}"/>
    <cellStyle name="Percent 3 29 3" xfId="15100" xr:uid="{1DDB721E-EC0F-4D97-83AB-607A371334E2}"/>
    <cellStyle name="Percent 3 29 4" xfId="15101" xr:uid="{ABA38AAB-8E6B-415B-90C6-8A0B0EDE864B}"/>
    <cellStyle name="Percent 3 29 5" xfId="15102" xr:uid="{9F283F0E-D7F4-4877-A77F-17ADD665D1EF}"/>
    <cellStyle name="Percent 3 29 6" xfId="21384" xr:uid="{23CA9666-6132-46B9-968A-E3FC9965DD73}"/>
    <cellStyle name="Percent 3 3" xfId="304" xr:uid="{00000000-0005-0000-0000-000032010000}"/>
    <cellStyle name="Percent 3 3 10" xfId="5951" xr:uid="{D8A34577-2A5D-4889-9619-E45A1324C1FB}"/>
    <cellStyle name="Percent 3 3 10 2" xfId="15103" xr:uid="{39939565-194C-4DDA-A112-1C277C07874A}"/>
    <cellStyle name="Percent 3 3 10 2 2" xfId="22787" xr:uid="{6B0A4C08-6E87-4840-9346-BBE6FA3376DB}"/>
    <cellStyle name="Percent 3 3 10 2 3" xfId="22786" xr:uid="{74069437-3660-43A1-AF2C-74B1610A80DB}"/>
    <cellStyle name="Percent 3 3 10 3" xfId="15104" xr:uid="{3E17E672-B170-40F8-AEEB-179BC3012079}"/>
    <cellStyle name="Percent 3 3 10 3 2" xfId="22789" xr:uid="{54F0E401-7077-42DF-9FE3-41B67940FF4F}"/>
    <cellStyle name="Percent 3 3 10 3 3" xfId="22788" xr:uid="{D9CE0742-2F4C-4732-918F-FB7D88727BB8}"/>
    <cellStyle name="Percent 3 3 10 4" xfId="15105" xr:uid="{2FB807FB-9CB4-425C-937A-5E467B7FA82C}"/>
    <cellStyle name="Percent 3 3 10 4 2" xfId="22790" xr:uid="{CE40697A-C08E-44A6-B7E1-FE8ED7A5F896}"/>
    <cellStyle name="Percent 3 3 10 5" xfId="15106" xr:uid="{A2CA649D-D22B-4072-BC24-85E3981CE298}"/>
    <cellStyle name="Percent 3 3 10 5 2" xfId="22791" xr:uid="{449C8C9C-CF56-459B-9AFC-3796F3E2F73E}"/>
    <cellStyle name="Percent 3 3 10 6" xfId="22785" xr:uid="{0147AF99-D7C2-4C8D-AFA9-1A330FC6C3C5}"/>
    <cellStyle name="Percent 3 3 10 7" xfId="21385" xr:uid="{8DDEB6B5-8D19-4C5B-BF81-FCEF60CEBBE5}"/>
    <cellStyle name="Percent 3 3 11" xfId="5952" xr:uid="{6AFBD441-EA50-4FD0-B425-45CCB557E48E}"/>
    <cellStyle name="Percent 3 3 11 2" xfId="15107" xr:uid="{494A3951-E29A-4E16-990C-841597DDD28A}"/>
    <cellStyle name="Percent 3 3 11 2 2" xfId="22794" xr:uid="{DCD9B80B-BE02-4A2B-A074-D10EF3A0EA8C}"/>
    <cellStyle name="Percent 3 3 11 2 3" xfId="22793" xr:uid="{9D34828C-DCD4-48CA-87E5-E2CE5204EC3B}"/>
    <cellStyle name="Percent 3 3 11 3" xfId="15108" xr:uid="{BE6B965D-466D-41A3-890B-56726AD4775B}"/>
    <cellStyle name="Percent 3 3 11 3 2" xfId="22796" xr:uid="{F9DB2EEE-9B72-44F8-8E97-ED8508448EE4}"/>
    <cellStyle name="Percent 3 3 11 3 3" xfId="22795" xr:uid="{372DCDCA-2ABD-4EA9-99ED-E92860629081}"/>
    <cellStyle name="Percent 3 3 11 4" xfId="15109" xr:uid="{C31714DD-7938-46A4-B1D0-2903E1B4D338}"/>
    <cellStyle name="Percent 3 3 11 4 2" xfId="22797" xr:uid="{DA4EA314-32CF-468E-8E77-82E79BCECCB0}"/>
    <cellStyle name="Percent 3 3 11 5" xfId="15110" xr:uid="{228B0C52-ECC7-4502-978F-00D3CEDCBB19}"/>
    <cellStyle name="Percent 3 3 11 5 2" xfId="22798" xr:uid="{30D67985-A623-4745-A4EC-E472C9A9CAC8}"/>
    <cellStyle name="Percent 3 3 11 6" xfId="22792" xr:uid="{B2100DC5-DB91-4F2A-9F2B-C6E2B43E1CF3}"/>
    <cellStyle name="Percent 3 3 11 7" xfId="21386" xr:uid="{11501873-3E80-44BA-8E43-AE7E0FD9D29D}"/>
    <cellStyle name="Percent 3 3 12" xfId="5953" xr:uid="{4422F7EE-4FF2-41EF-9C18-CCA7D56F77A0}"/>
    <cellStyle name="Percent 3 3 12 2" xfId="15111" xr:uid="{35C6B58B-7775-472C-87F1-DB2DB49E68FF}"/>
    <cellStyle name="Percent 3 3 12 2 2" xfId="22801" xr:uid="{821E49F2-49BD-4ABE-BCF9-D56AC2D852ED}"/>
    <cellStyle name="Percent 3 3 12 2 3" xfId="22800" xr:uid="{9D32DCF0-C237-45D0-9791-BF8E8FFF8BB6}"/>
    <cellStyle name="Percent 3 3 12 3" xfId="15112" xr:uid="{6F64599A-AA5A-4C38-AD89-811A27DB523B}"/>
    <cellStyle name="Percent 3 3 12 3 2" xfId="22803" xr:uid="{1F6733CF-8529-4240-8AA3-8D6AD4A7F51E}"/>
    <cellStyle name="Percent 3 3 12 3 3" xfId="22802" xr:uid="{2F3FEE74-DF72-45AB-9C75-DD47252C2198}"/>
    <cellStyle name="Percent 3 3 12 4" xfId="15113" xr:uid="{C4A47E0E-8EC3-4D91-A3C6-E721DA1716E4}"/>
    <cellStyle name="Percent 3 3 12 4 2" xfId="22804" xr:uid="{32CEB81D-4F6E-419A-8D71-35CF03701D72}"/>
    <cellStyle name="Percent 3 3 12 5" xfId="15114" xr:uid="{EC3A54B9-66FC-410A-AED0-CBEA1B4934A9}"/>
    <cellStyle name="Percent 3 3 12 5 2" xfId="22805" xr:uid="{77676BCB-8AD1-40B8-8492-BCC7DFEE7E18}"/>
    <cellStyle name="Percent 3 3 12 6" xfId="22799" xr:uid="{FF6A6BEA-4941-4001-9990-D07C6AA92344}"/>
    <cellStyle name="Percent 3 3 12 7" xfId="21387" xr:uid="{5D1AF683-B03B-4B43-98E0-395179BDEA91}"/>
    <cellStyle name="Percent 3 3 13" xfId="5954" xr:uid="{E6215EA1-6CCE-45EE-A1DD-1EBA0730559A}"/>
    <cellStyle name="Percent 3 3 13 2" xfId="15115" xr:uid="{C652DF77-7231-4A40-9C45-F8D2C2C1D2AE}"/>
    <cellStyle name="Percent 3 3 13 2 2" xfId="22808" xr:uid="{42058621-6D97-4F0F-93AA-99B92949BDAE}"/>
    <cellStyle name="Percent 3 3 13 2 3" xfId="22807" xr:uid="{CA2896BF-2055-4F57-92E6-99C75C553111}"/>
    <cellStyle name="Percent 3 3 13 3" xfId="15116" xr:uid="{2C112398-FE1A-4C39-A583-D48B6362182D}"/>
    <cellStyle name="Percent 3 3 13 3 2" xfId="22810" xr:uid="{E9B172C6-C702-4F9E-A356-01B21DD94DB4}"/>
    <cellStyle name="Percent 3 3 13 3 3" xfId="22809" xr:uid="{C7749E09-32AE-462C-BFDD-4F6AD0EF1CA4}"/>
    <cellStyle name="Percent 3 3 13 4" xfId="15117" xr:uid="{1FA4EEF6-9137-4F3B-8BBB-F387AEF87E71}"/>
    <cellStyle name="Percent 3 3 13 4 2" xfId="22811" xr:uid="{0FD6D20F-F924-4BFA-9818-B0015BAED6E0}"/>
    <cellStyle name="Percent 3 3 13 5" xfId="15118" xr:uid="{21945FE1-00AC-4443-A366-85068A34E727}"/>
    <cellStyle name="Percent 3 3 13 5 2" xfId="22812" xr:uid="{068E7DCE-D26F-4774-81DB-1F703B6B3DDA}"/>
    <cellStyle name="Percent 3 3 13 6" xfId="22806" xr:uid="{995D033C-A0C7-4367-992B-644EFFEBCB64}"/>
    <cellStyle name="Percent 3 3 13 7" xfId="21388" xr:uid="{6C7357B9-2AE8-45D7-B841-0C9CFB4A7159}"/>
    <cellStyle name="Percent 3 3 14" xfId="5955" xr:uid="{60FA804C-A353-4A4B-A73E-03BFC9BDB668}"/>
    <cellStyle name="Percent 3 3 14 2" xfId="15119" xr:uid="{DB9404AB-7336-4C98-A428-CF8A43CCC7EF}"/>
    <cellStyle name="Percent 3 3 14 2 2" xfId="22815" xr:uid="{A6CFB667-A2A0-4A9F-8D89-B2E767B0E087}"/>
    <cellStyle name="Percent 3 3 14 2 3" xfId="22814" xr:uid="{28905833-B6A8-4556-AABF-B84B9FA7FBD1}"/>
    <cellStyle name="Percent 3 3 14 3" xfId="15120" xr:uid="{9693AEE6-3633-49A3-BAE6-6E08358B317D}"/>
    <cellStyle name="Percent 3 3 14 3 2" xfId="22817" xr:uid="{C1AF06C0-F3AA-4633-B1D4-8DDFC6137287}"/>
    <cellStyle name="Percent 3 3 14 3 3" xfId="22816" xr:uid="{3192692C-B6D5-4A74-BC5E-3781EB29709F}"/>
    <cellStyle name="Percent 3 3 14 4" xfId="15121" xr:uid="{07C7534C-F56B-4E01-9959-C5CCB5199438}"/>
    <cellStyle name="Percent 3 3 14 4 2" xfId="22818" xr:uid="{0EC8F099-F9CB-46F8-AB0B-BE3A814AD941}"/>
    <cellStyle name="Percent 3 3 14 5" xfId="15122" xr:uid="{7FFC91AC-EF96-469A-9A4C-17E70E879F82}"/>
    <cellStyle name="Percent 3 3 14 5 2" xfId="22819" xr:uid="{EBBC87A0-9137-446A-9DD0-6482EF374DFD}"/>
    <cellStyle name="Percent 3 3 14 6" xfId="22813" xr:uid="{8EB6A586-ACB6-4043-9B67-A01F8AC0B5E5}"/>
    <cellStyle name="Percent 3 3 14 7" xfId="21389" xr:uid="{B56954E5-0DDC-4DB4-816F-33D95B06A761}"/>
    <cellStyle name="Percent 3 3 15" xfId="5956" xr:uid="{A54BA1A0-B5D9-4314-ABB0-5CE09FD534D3}"/>
    <cellStyle name="Percent 3 3 15 2" xfId="15123" xr:uid="{120F2F62-7ABB-42EC-8B0A-DD8500F2DCA8}"/>
    <cellStyle name="Percent 3 3 15 2 2" xfId="22822" xr:uid="{42240793-CA63-44E6-84CE-94C355B417FC}"/>
    <cellStyle name="Percent 3 3 15 2 3" xfId="22821" xr:uid="{5A03FBBF-2CF7-4E48-8D0A-7EE1A545D44B}"/>
    <cellStyle name="Percent 3 3 15 3" xfId="15124" xr:uid="{B9A39EDB-B509-4FB0-A4FE-5238A9C670D6}"/>
    <cellStyle name="Percent 3 3 15 3 2" xfId="22824" xr:uid="{99AD0D3B-4798-4826-A2F3-389BEE91EBF7}"/>
    <cellStyle name="Percent 3 3 15 3 3" xfId="22823" xr:uid="{44875AF3-9752-4BAC-8F4A-2DDCD61B08A0}"/>
    <cellStyle name="Percent 3 3 15 4" xfId="15125" xr:uid="{1FAF4E59-C7B2-48F8-A010-FE4D61EDE7D0}"/>
    <cellStyle name="Percent 3 3 15 4 2" xfId="22825" xr:uid="{69173DCE-2834-4741-B814-920C411EDF27}"/>
    <cellStyle name="Percent 3 3 15 5" xfId="15126" xr:uid="{D833CABA-20C5-4B3A-BACD-F45041A23A62}"/>
    <cellStyle name="Percent 3 3 15 5 2" xfId="22826" xr:uid="{CEF8C1CA-073B-4979-9BAD-50592B79FBE6}"/>
    <cellStyle name="Percent 3 3 15 6" xfId="22820" xr:uid="{619DD327-8773-4D5A-A927-1A7380FACEBE}"/>
    <cellStyle name="Percent 3 3 15 7" xfId="21390" xr:uid="{F0A16BA1-11AD-4555-9844-060341A6B17D}"/>
    <cellStyle name="Percent 3 3 16" xfId="6907" xr:uid="{905B5CEC-F00B-42B9-B4FB-F5C7B76711F3}"/>
    <cellStyle name="Percent 3 3 16 2" xfId="15127" xr:uid="{A71CEF14-74DC-49D5-AF60-ACC7671559DC}"/>
    <cellStyle name="Percent 3 3 16 2 2" xfId="22828" xr:uid="{6861C740-C2F1-4A25-A7AD-D961BC57AA5C}"/>
    <cellStyle name="Percent 3 3 16 3" xfId="22827" xr:uid="{9EA70C14-661C-434C-A57E-DA0DA30B688B}"/>
    <cellStyle name="Percent 3 3 17" xfId="5950" xr:uid="{3AFE495A-467E-4B4D-92D5-7E9E007EE748}"/>
    <cellStyle name="Percent 3 3 17 2" xfId="22830" xr:uid="{408027EF-6327-4C5A-AF61-692FF7BDB735}"/>
    <cellStyle name="Percent 3 3 17 3" xfId="22829" xr:uid="{7992FBA3-C6BA-4B24-BBE3-22C20D03537A}"/>
    <cellStyle name="Percent 3 3 18" xfId="15128" xr:uid="{B70983DF-B047-4621-B2EF-C92433DC90DA}"/>
    <cellStyle name="Percent 3 3 18 2" xfId="22831" xr:uid="{BA6591C1-26A4-4619-90E4-7010861299CF}"/>
    <cellStyle name="Percent 3 3 19" xfId="15129" xr:uid="{0ABB95BC-27E5-457A-9908-8F28C2C9F607}"/>
    <cellStyle name="Percent 3 3 19 2" xfId="22832" xr:uid="{779DA052-7C32-44BD-B133-6AC2E0F1C133}"/>
    <cellStyle name="Percent 3 3 2" xfId="305" xr:uid="{00000000-0005-0000-0000-000033010000}"/>
    <cellStyle name="Percent 3 3 2 2" xfId="15130" xr:uid="{B1906599-6EAC-40A3-94FD-112029542C6D}"/>
    <cellStyle name="Percent 3 3 2 2 2" xfId="22835" xr:uid="{03033305-D698-4568-A994-DAEE42859115}"/>
    <cellStyle name="Percent 3 3 2 2 3" xfId="22834" xr:uid="{186569DF-F9BB-428B-A6E2-EE81EE93C00D}"/>
    <cellStyle name="Percent 3 3 2 3" xfId="15131" xr:uid="{185741A8-02AA-4FDE-830F-DDB7D9F413CA}"/>
    <cellStyle name="Percent 3 3 2 3 2" xfId="22837" xr:uid="{72D695B5-F852-4664-856D-14937551114F}"/>
    <cellStyle name="Percent 3 3 2 3 3" xfId="22836" xr:uid="{64A7CD5B-1B98-4975-B3EF-4C41C921722C}"/>
    <cellStyle name="Percent 3 3 2 4" xfId="15132" xr:uid="{C876C8BE-7939-4969-8DB0-9D7C4D98E49B}"/>
    <cellStyle name="Percent 3 3 2 4 2" xfId="22838" xr:uid="{33DC3465-F117-4270-80F2-1C42BF7FA14E}"/>
    <cellStyle name="Percent 3 3 2 5" xfId="15133" xr:uid="{1CE6BB03-40D6-4C50-AF2D-3BF6BAD70B7A}"/>
    <cellStyle name="Percent 3 3 2 5 2" xfId="22839" xr:uid="{4A53BEF5-6C37-4C74-9AC9-2F0DA289D3DE}"/>
    <cellStyle name="Percent 3 3 2 6" xfId="22833" xr:uid="{0FDE2882-8A84-4DCB-822A-44ABB0EB955D}"/>
    <cellStyle name="Percent 3 3 2 7" xfId="21028" xr:uid="{52FB76AF-349B-4B91-8850-19BC82F0D5FA}"/>
    <cellStyle name="Percent 3 3 2 8" xfId="5957" xr:uid="{79FD680B-42C3-4BA6-9168-90613B58C74A}"/>
    <cellStyle name="Percent 3 3 20" xfId="22784" xr:uid="{1562AE5B-6C78-4220-81B7-577CE452D40A}"/>
    <cellStyle name="Percent 3 3 3" xfId="306" xr:uid="{00000000-0005-0000-0000-000034010000}"/>
    <cellStyle name="Percent 3 3 3 2" xfId="307" xr:uid="{00000000-0005-0000-0000-000035010000}"/>
    <cellStyle name="Percent 3 3 3 2 2" xfId="15134" xr:uid="{32B6B747-4E54-49C7-BAB1-DB8A843183C2}"/>
    <cellStyle name="Percent 3 3 3 2 2 2" xfId="22842" xr:uid="{5C90E4B5-3FD0-4FF4-9A9C-00328D713381}"/>
    <cellStyle name="Percent 3 3 3 2 3" xfId="15135" xr:uid="{403363FA-7EC6-4593-A95D-AC09E5662D7A}"/>
    <cellStyle name="Percent 3 3 3 2 3 2" xfId="22843" xr:uid="{1DEF3503-1A70-4781-AE6E-F3925128A91B}"/>
    <cellStyle name="Percent 3 3 3 2 4" xfId="15136" xr:uid="{DD67A2C4-4630-4C6B-836C-F4EBA6E957B7}"/>
    <cellStyle name="Percent 3 3 3 2 4 2" xfId="22841" xr:uid="{8662E505-6B6E-497B-98EF-AB0664F702B8}"/>
    <cellStyle name="Percent 3 3 3 2 5" xfId="15137" xr:uid="{DB171094-D6A0-48B4-B4B9-70E9CDCB7728}"/>
    <cellStyle name="Percent 3 3 3 2 6" xfId="21030" xr:uid="{6D79728F-180D-415A-BA25-ACD047CE11FF}"/>
    <cellStyle name="Percent 3 3 3 2 7" xfId="5959" xr:uid="{770E681B-0DCC-4CA7-9D89-6DADA1AFD274}"/>
    <cellStyle name="Percent 3 3 3 3" xfId="5960" xr:uid="{3CB0BF94-F659-499C-88B3-EB44C12EC981}"/>
    <cellStyle name="Percent 3 3 3 3 2" xfId="5961" xr:uid="{7B674BFA-D5D8-45A3-8C02-1FD5CD53B2ED}"/>
    <cellStyle name="Percent 3 3 3 3 2 2" xfId="15138" xr:uid="{ED993692-0083-43D3-9E2A-BF0E081E4B81}"/>
    <cellStyle name="Percent 3 3 3 3 2 2 2" xfId="22845" xr:uid="{168EECF8-7C12-4452-9F93-CD63B7C2161E}"/>
    <cellStyle name="Percent 3 3 3 3 2 3" xfId="15139" xr:uid="{30350519-4CF2-4DA9-95D8-088B139AC33D}"/>
    <cellStyle name="Percent 3 3 3 3 2 4" xfId="15140" xr:uid="{C73CBD4B-4F17-49F4-982B-19A1072F49CA}"/>
    <cellStyle name="Percent 3 3 3 3 2 5" xfId="15141" xr:uid="{D81878CC-0A22-4D79-82B2-DC91262D90D7}"/>
    <cellStyle name="Percent 3 3 3 3 2 6" xfId="21032" xr:uid="{46AFB755-A839-434B-9B1C-E17D09635F1C}"/>
    <cellStyle name="Percent 3 3 3 3 3" xfId="5962" xr:uid="{F8D874E5-2B3B-482C-9E25-82F93278F8DE}"/>
    <cellStyle name="Percent 3 3 3 3 3 2" xfId="15142" xr:uid="{042BCC20-23FE-4DAC-8377-27421D923109}"/>
    <cellStyle name="Percent 3 3 3 3 3 2 2" xfId="22846" xr:uid="{4739D0D2-D54D-4104-8025-FC72518C9D3E}"/>
    <cellStyle name="Percent 3 3 3 3 3 3" xfId="15143" xr:uid="{348F583A-E220-4DE4-81FA-772A1A3A4FB6}"/>
    <cellStyle name="Percent 3 3 3 3 3 4" xfId="15144" xr:uid="{FB33C2C2-E0A7-4F87-AB24-8846955C9020}"/>
    <cellStyle name="Percent 3 3 3 3 3 5" xfId="15145" xr:uid="{B5D25406-95F8-431C-B517-BF9E7C893D04}"/>
    <cellStyle name="Percent 3 3 3 3 3 6" xfId="21033" xr:uid="{0C249C26-5174-4CAA-BDA8-830FFD03383A}"/>
    <cellStyle name="Percent 3 3 3 3 4" xfId="5963" xr:uid="{5CEE6869-2F63-4BEF-A331-D4ACD6CDA963}"/>
    <cellStyle name="Percent 3 3 3 3 4 2" xfId="5964" xr:uid="{852839A2-962A-49DC-AFF0-9FD1A520F9EC}"/>
    <cellStyle name="Percent 3 3 3 3 4 2 2" xfId="15146" xr:uid="{6CBF4E2C-EFD4-49EF-AABC-EDC2139576D6}"/>
    <cellStyle name="Percent 3 3 3 3 4 2 3" xfId="15147" xr:uid="{FE2BDCA6-A09B-4B9F-B5A9-9EFC1604CC62}"/>
    <cellStyle name="Percent 3 3 3 3 4 2 4" xfId="15148" xr:uid="{31272317-82BB-473A-AABB-72688366F2E3}"/>
    <cellStyle name="Percent 3 3 3 3 4 2 5" xfId="15149" xr:uid="{2514DEBE-1FEF-466B-A7DD-01D8845CB04D}"/>
    <cellStyle name="Percent 3 3 3 3 4 2 6" xfId="21391" xr:uid="{8FBA0064-7C66-4C2A-B7BE-427E90F086C6}"/>
    <cellStyle name="Percent 3 3 3 3 4 3" xfId="15150" xr:uid="{58DE0037-F800-413A-8C53-3FEB99B4E478}"/>
    <cellStyle name="Percent 3 3 3 3 4 3 2" xfId="22847" xr:uid="{EEE07549-C691-4548-A9E6-71742B6146DE}"/>
    <cellStyle name="Percent 3 3 3 3 4 4" xfId="15151" xr:uid="{1D5EF1B1-520F-4C95-9F69-A713041961A2}"/>
    <cellStyle name="Percent 3 3 3 3 4 5" xfId="15152" xr:uid="{A72A8AF9-A17E-4019-B854-A449E7DF2788}"/>
    <cellStyle name="Percent 3 3 3 3 4 6" xfId="15153" xr:uid="{0CCB323D-1D21-469E-89E1-90CC027A1165}"/>
    <cellStyle name="Percent 3 3 3 3 4 7" xfId="21069" xr:uid="{DBDA29E1-417E-4DA2-AAE0-D174C7DD162D}"/>
    <cellStyle name="Percent 3 3 3 3 5" xfId="15154" xr:uid="{6A9E780F-3BD5-4CF5-9ECA-4B563D7463CB}"/>
    <cellStyle name="Percent 3 3 3 3 5 2" xfId="22848" xr:uid="{99071794-32C9-4D8D-BAFB-79C54A4AE5ED}"/>
    <cellStyle name="Percent 3 3 3 3 6" xfId="15155" xr:uid="{73FE7B9D-90BC-42E2-977A-0AD124A1945D}"/>
    <cellStyle name="Percent 3 3 3 3 6 2" xfId="22849" xr:uid="{B96F8684-CA04-4CB6-97B8-4CCC09B26B39}"/>
    <cellStyle name="Percent 3 3 3 3 7" xfId="15156" xr:uid="{48A2FBFA-4436-4BE0-8557-808F14C11873}"/>
    <cellStyle name="Percent 3 3 3 3 7 2" xfId="22844" xr:uid="{6967420C-E58D-40E9-849D-838F45B86B71}"/>
    <cellStyle name="Percent 3 3 3 3 8" xfId="15157" xr:uid="{5A0771F3-99CA-4607-A8B5-6C87068E7388}"/>
    <cellStyle name="Percent 3 3 3 3 9" xfId="21031" xr:uid="{4037301C-5443-4E28-A3B8-C6388F9D8002}"/>
    <cellStyle name="Percent 3 3 3 4" xfId="15158" xr:uid="{BA428312-FC02-4FE6-857F-5780344C9A3B}"/>
    <cellStyle name="Percent 3 3 3 4 2" xfId="22850" xr:uid="{5C11C16E-4C85-47D1-B9C5-4C398545C593}"/>
    <cellStyle name="Percent 3 3 3 5" xfId="15159" xr:uid="{C0172140-2A44-43CE-914F-3CADB211D993}"/>
    <cellStyle name="Percent 3 3 3 5 2" xfId="22851" xr:uid="{51583848-0173-494A-8330-EB97937AD78D}"/>
    <cellStyle name="Percent 3 3 3 6" xfId="15160" xr:uid="{2A428FC4-A14A-4D58-B866-8D8EF207BDDB}"/>
    <cellStyle name="Percent 3 3 3 6 2" xfId="22840" xr:uid="{F59E0753-5F4D-47C9-B2C9-063C676637E4}"/>
    <cellStyle name="Percent 3 3 3 7" xfId="15161" xr:uid="{450FDB51-1DA9-4BBC-B602-2BADE5B99A13}"/>
    <cellStyle name="Percent 3 3 3 8" xfId="21029" xr:uid="{47AB6346-1D84-425F-BE74-0F56F369AC0B}"/>
    <cellStyle name="Percent 3 3 3 9" xfId="5958" xr:uid="{9839E4CA-E2B2-4583-A600-CD6AF37F0721}"/>
    <cellStyle name="Percent 3 3 4" xfId="5965" xr:uid="{536BFBC4-248D-45FE-83EA-EA3D5C9104ED}"/>
    <cellStyle name="Percent 3 3 4 2" xfId="5966" xr:uid="{95E1417B-C8FE-4573-A308-D96B7C9A4543}"/>
    <cellStyle name="Percent 3 3 4 2 2" xfId="15162" xr:uid="{9F7C4CAE-5CF4-4890-8F57-F6A0EA8770BB}"/>
    <cellStyle name="Percent 3 3 4 2 2 2" xfId="22854" xr:uid="{5B2DB8EE-B505-4E82-AAA5-CB08B12C41DF}"/>
    <cellStyle name="Percent 3 3 4 2 3" xfId="15163" xr:uid="{5677A84B-632E-4967-8FDC-E5BCF33480E4}"/>
    <cellStyle name="Percent 3 3 4 2 3 2" xfId="22855" xr:uid="{A35B2733-946B-4E6F-B429-6AB1E96F631F}"/>
    <cellStyle name="Percent 3 3 4 2 4" xfId="15164" xr:uid="{5784A9B6-7B1C-4655-9BEF-5002E90F2E39}"/>
    <cellStyle name="Percent 3 3 4 2 4 2" xfId="22853" xr:uid="{29EC8E76-0828-40B6-A958-67831DCA54AD}"/>
    <cellStyle name="Percent 3 3 4 2 5" xfId="15165" xr:uid="{F3A9CEBD-71EC-406D-8341-16B254C66856}"/>
    <cellStyle name="Percent 3 3 4 2 6" xfId="21392" xr:uid="{0990983D-3F70-401A-8EE3-F2E592A441C7}"/>
    <cellStyle name="Percent 3 3 4 3" xfId="15166" xr:uid="{633A5439-C75A-4045-8F8F-B113BCD3E44C}"/>
    <cellStyle name="Percent 3 3 4 3 2" xfId="22857" xr:uid="{12D8CF62-00DF-479F-9B5B-F2DFE4A07A07}"/>
    <cellStyle name="Percent 3 3 4 3 3" xfId="22856" xr:uid="{111148AE-8539-49AE-8F3C-EC565443DFEB}"/>
    <cellStyle name="Percent 3 3 4 4" xfId="15167" xr:uid="{5C084892-BC73-4494-B4D7-1328CC2ED2F3}"/>
    <cellStyle name="Percent 3 3 4 4 2" xfId="22858" xr:uid="{830A6B0F-4667-4CD7-978E-D816FF4F1797}"/>
    <cellStyle name="Percent 3 3 4 5" xfId="15168" xr:uid="{7AA79541-39F8-4519-A1F8-86A00C1C0DF7}"/>
    <cellStyle name="Percent 3 3 4 5 2" xfId="22859" xr:uid="{D2B2DEF2-19BD-4738-BA24-FCC7874D3E3E}"/>
    <cellStyle name="Percent 3 3 4 6" xfId="15169" xr:uid="{EF84B3B1-3133-44F0-A1F4-69AD9F56BACE}"/>
    <cellStyle name="Percent 3 3 4 6 2" xfId="22852" xr:uid="{BB11497D-1068-41AA-9878-36B092B90EC6}"/>
    <cellStyle name="Percent 3 3 4 7" xfId="21034" xr:uid="{9DEFF5E1-BF7B-4599-B1F7-8BC8AD77041B}"/>
    <cellStyle name="Percent 3 3 5" xfId="5967" xr:uid="{3B683B6E-9FC7-42FC-B91E-109766C2833C}"/>
    <cellStyle name="Percent 3 3 5 2" xfId="15170" xr:uid="{74022DE3-4D4B-4C07-93DB-2FC229066C5B}"/>
    <cellStyle name="Percent 3 3 5 2 2" xfId="22862" xr:uid="{2C7D19D9-45DE-4741-A207-C87941F3D574}"/>
    <cellStyle name="Percent 3 3 5 2 2 2" xfId="22863" xr:uid="{1D721E07-7410-423E-A2F0-7AA60151BC4F}"/>
    <cellStyle name="Percent 3 3 5 2 3" xfId="22864" xr:uid="{ABF629BD-2964-4460-80A7-73FB3B7EEAEC}"/>
    <cellStyle name="Percent 3 3 5 2 3 2" xfId="22865" xr:uid="{63EB4381-2E12-486E-A22E-817B35EC9ABB}"/>
    <cellStyle name="Percent 3 3 5 2 4" xfId="22866" xr:uid="{71545754-716B-410A-BA4A-C454E1BB5031}"/>
    <cellStyle name="Percent 3 3 5 2 5" xfId="22861" xr:uid="{4BE789B8-2DD2-4DA3-BBCB-A988E9898A97}"/>
    <cellStyle name="Percent 3 3 5 3" xfId="15171" xr:uid="{40E1731E-7A29-4E18-9792-F2BC34BEBFA9}"/>
    <cellStyle name="Percent 3 3 5 3 2" xfId="22868" xr:uid="{5D15AFCA-462E-44D6-80D4-85FF232C65AA}"/>
    <cellStyle name="Percent 3 3 5 3 2 2" xfId="22869" xr:uid="{418EEBF7-E163-4FED-A4FD-1D4526201659}"/>
    <cellStyle name="Percent 3 3 5 3 3" xfId="22870" xr:uid="{742B7569-6651-4CFC-9A8B-FE7AA4B1AB8F}"/>
    <cellStyle name="Percent 3 3 5 3 3 2" xfId="22871" xr:uid="{2A1A6F22-9042-4B83-A4EF-2EA2FC03A812}"/>
    <cellStyle name="Percent 3 3 5 3 4" xfId="22872" xr:uid="{55386822-A02D-49F7-989C-0F777199F811}"/>
    <cellStyle name="Percent 3 3 5 3 5" xfId="22867" xr:uid="{BA17277F-C022-4EE0-8714-4FA801D6DCAE}"/>
    <cellStyle name="Percent 3 3 5 4" xfId="15172" xr:uid="{E01C4FEA-8E22-4477-8662-5B6DF8EE6850}"/>
    <cellStyle name="Percent 3 3 5 4 2" xfId="22874" xr:uid="{395D776C-A43F-4F72-8C0E-A08BCADBE6FB}"/>
    <cellStyle name="Percent 3 3 5 4 3" xfId="22873" xr:uid="{FAEABE4C-2A83-4E69-909D-6E2A8E64A112}"/>
    <cellStyle name="Percent 3 3 5 5" xfId="15173" xr:uid="{E27520CE-343B-4B59-877B-EED619F868F4}"/>
    <cellStyle name="Percent 3 3 5 5 2" xfId="22876" xr:uid="{A54097DB-CFB2-43D4-AFE4-396831B8A7FC}"/>
    <cellStyle name="Percent 3 3 5 5 3" xfId="22875" xr:uid="{8FDA3856-CCA4-4495-B111-AC319FF6571A}"/>
    <cellStyle name="Percent 3 3 5 6" xfId="15174" xr:uid="{9FA2F04D-833D-43C2-9755-5ADD3E51AC18}"/>
    <cellStyle name="Percent 3 3 5 6 2" xfId="22877" xr:uid="{CFCF6ABA-9BE0-4C38-99AE-21009F1E58B9}"/>
    <cellStyle name="Percent 3 3 5 7" xfId="15175" xr:uid="{CF57F007-CACE-48C6-944D-297A3E7689DE}"/>
    <cellStyle name="Percent 3 3 5 7 2" xfId="22878" xr:uid="{533D6790-EB58-41AD-908E-34689B397D98}"/>
    <cellStyle name="Percent 3 3 5 8" xfId="22860" xr:uid="{8BE7C377-54EE-48DE-B530-9766B1FF68A8}"/>
    <cellStyle name="Percent 3 3 5 9" xfId="21035" xr:uid="{654791D9-D181-41FB-B959-748D9578926F}"/>
    <cellStyle name="Percent 3 3 6" xfId="5968" xr:uid="{869621A9-5B67-4A49-8C88-9586D5644D48}"/>
    <cellStyle name="Percent 3 3 6 2" xfId="5969" xr:uid="{DFE29DFB-2DCB-47C1-86F7-7846F287ED53}"/>
    <cellStyle name="Percent 3 3 6 2 2" xfId="15176" xr:uid="{0ADC5BAF-4066-4F1A-8BF2-F3F73BFC8B1C}"/>
    <cellStyle name="Percent 3 3 6 2 2 2" xfId="22882" xr:uid="{16132B1B-9903-4629-806B-2557CCC1BDBA}"/>
    <cellStyle name="Percent 3 3 6 2 2 3" xfId="22881" xr:uid="{F2775BCF-22B2-45CA-BEEE-0941EFAFC0EE}"/>
    <cellStyle name="Percent 3 3 6 2 3" xfId="15177" xr:uid="{97FF96CE-D2EB-40CE-AD94-A0646A67ADB2}"/>
    <cellStyle name="Percent 3 3 6 2 3 2" xfId="22884" xr:uid="{608E7BA2-D997-46AA-B01B-54DFC2D11FC5}"/>
    <cellStyle name="Percent 3 3 6 2 3 3" xfId="22883" xr:uid="{940E7150-F350-4C71-8D70-E16B2314C4C8}"/>
    <cellStyle name="Percent 3 3 6 2 4" xfId="15178" xr:uid="{0407821B-248A-46A1-B839-4BA59F1C4597}"/>
    <cellStyle name="Percent 3 3 6 2 4 2" xfId="22885" xr:uid="{204876ED-C4A8-4B05-A912-1B8D0330641B}"/>
    <cellStyle name="Percent 3 3 6 2 5" xfId="15179" xr:uid="{2B600BE9-5CB8-406A-89E2-58FCCE0B14D8}"/>
    <cellStyle name="Percent 3 3 6 2 5 2" xfId="22880" xr:uid="{58931E7D-4DF8-49D2-89D9-ED23638FED90}"/>
    <cellStyle name="Percent 3 3 6 2 6" xfId="21393" xr:uid="{E6C088C6-77B9-4AF4-81A1-B475AFF81529}"/>
    <cellStyle name="Percent 3 3 6 3" xfId="15180" xr:uid="{EE89E0FD-4EEA-4067-B5E9-8D5E69FF1266}"/>
    <cellStyle name="Percent 3 3 6 3 2" xfId="22887" xr:uid="{E50E7424-307C-41AD-B655-B1F273DC89DF}"/>
    <cellStyle name="Percent 3 3 6 3 2 2" xfId="22888" xr:uid="{D4C25C57-F3F8-4469-8A84-F1DCB69A0CBC}"/>
    <cellStyle name="Percent 3 3 6 3 3" xfId="22889" xr:uid="{35E66A60-9494-4D36-BEC9-A321EA0E43CC}"/>
    <cellStyle name="Percent 3 3 6 3 3 2" xfId="22890" xr:uid="{693F8747-5234-4464-BC49-C3A610AB2D67}"/>
    <cellStyle name="Percent 3 3 6 3 4" xfId="22891" xr:uid="{D4F3CDC7-0D84-4D69-BB87-1933F4A551E1}"/>
    <cellStyle name="Percent 3 3 6 3 5" xfId="22886" xr:uid="{295101C4-13AF-45B9-88EB-53131CF794C5}"/>
    <cellStyle name="Percent 3 3 6 4" xfId="15181" xr:uid="{00D9ECF7-716B-42BA-ADDC-14D0CB4CBB44}"/>
    <cellStyle name="Percent 3 3 6 4 2" xfId="22893" xr:uid="{4F4C281D-CDCB-4E64-9195-A4DEFB1662F5}"/>
    <cellStyle name="Percent 3 3 6 4 3" xfId="22892" xr:uid="{6ACE22AA-D5ED-4582-890B-640C2A7E4ADD}"/>
    <cellStyle name="Percent 3 3 6 5" xfId="15182" xr:uid="{344EFBC8-F3F3-499A-8467-4A2A912AA8F6}"/>
    <cellStyle name="Percent 3 3 6 5 2" xfId="22895" xr:uid="{A3CE1C78-EF24-4A65-B874-8260EF616236}"/>
    <cellStyle name="Percent 3 3 6 5 3" xfId="22894" xr:uid="{E288B54F-F854-46D4-9D5B-72DDE8F139D2}"/>
    <cellStyle name="Percent 3 3 6 6" xfId="15183" xr:uid="{A930EB1F-12CD-4402-A5E2-DB87A593054C}"/>
    <cellStyle name="Percent 3 3 6 6 2" xfId="22896" xr:uid="{894F2B09-99F3-4B97-B74D-19F2E46FA537}"/>
    <cellStyle name="Percent 3 3 6 7" xfId="15184" xr:uid="{DBCE59DE-448D-4FC6-AD72-4FFB8F401807}"/>
    <cellStyle name="Percent 3 3 6 7 2" xfId="22897" xr:uid="{92B04C00-FB3F-400F-A934-B32D3D97503C}"/>
    <cellStyle name="Percent 3 3 6 8" xfId="22879" xr:uid="{93121E4F-BEFC-4304-90BD-36A30BBEB20A}"/>
    <cellStyle name="Percent 3 3 6 9" xfId="21068" xr:uid="{8C5947E9-D068-4C54-B786-7DBF695595D8}"/>
    <cellStyle name="Percent 3 3 7" xfId="5970" xr:uid="{A72C04D3-4D46-4135-9B25-CC61AB56277E}"/>
    <cellStyle name="Percent 3 3 7 2" xfId="15185" xr:uid="{9D8E9B80-BBE0-40AC-AE01-B390E4D16067}"/>
    <cellStyle name="Percent 3 3 7 2 2" xfId="22900" xr:uid="{307BA32E-6E11-46CA-B867-B01FCBBDA006}"/>
    <cellStyle name="Percent 3 3 7 2 2 2" xfId="22901" xr:uid="{0BA6C51C-CA9B-4EFB-B700-EA72E25628AD}"/>
    <cellStyle name="Percent 3 3 7 2 3" xfId="22902" xr:uid="{DC91A7D3-8050-4395-A3A6-6053D00C647F}"/>
    <cellStyle name="Percent 3 3 7 2 3 2" xfId="22903" xr:uid="{1918144D-4EC6-4F8F-A291-B7541F8F09DC}"/>
    <cellStyle name="Percent 3 3 7 2 4" xfId="22904" xr:uid="{03612263-202C-4996-87FE-06AE1C9D43CA}"/>
    <cellStyle name="Percent 3 3 7 2 5" xfId="22899" xr:uid="{7CE52420-A1E4-4BCE-A5E4-719F6CCF9A08}"/>
    <cellStyle name="Percent 3 3 7 3" xfId="15186" xr:uid="{4016DA92-2A3D-4B29-AB34-FC9C48F5A74F}"/>
    <cellStyle name="Percent 3 3 7 3 2" xfId="22906" xr:uid="{4F9AA616-75B6-4A0E-B376-D1C0125F513E}"/>
    <cellStyle name="Percent 3 3 7 3 2 2" xfId="22907" xr:uid="{DAC3BEE3-0A6C-483A-AC63-CE2DDC0B4158}"/>
    <cellStyle name="Percent 3 3 7 3 3" xfId="22908" xr:uid="{B8774769-F249-470B-9590-5AEF1064A289}"/>
    <cellStyle name="Percent 3 3 7 3 3 2" xfId="22909" xr:uid="{FFAFDE33-8263-438E-8C20-0B99A9B7C36E}"/>
    <cellStyle name="Percent 3 3 7 3 4" xfId="22910" xr:uid="{CAAE6108-4058-4126-8D14-1A1C532F7C81}"/>
    <cellStyle name="Percent 3 3 7 3 5" xfId="22905" xr:uid="{59E84447-2B7F-44DF-A631-F291F1E644FE}"/>
    <cellStyle name="Percent 3 3 7 4" xfId="15187" xr:uid="{FF3DE437-96D2-4990-A179-FA3475AAD50D}"/>
    <cellStyle name="Percent 3 3 7 4 2" xfId="22912" xr:uid="{B594BAE9-58EA-4F6E-A90E-D40CCD0F9D9E}"/>
    <cellStyle name="Percent 3 3 7 4 3" xfId="22911" xr:uid="{933E46C7-DB29-4977-907E-D23416480C20}"/>
    <cellStyle name="Percent 3 3 7 5" xfId="15188" xr:uid="{C0D4E805-37A2-46D0-BD6F-9A35A47EE385}"/>
    <cellStyle name="Percent 3 3 7 5 2" xfId="22914" xr:uid="{459847C6-4A18-4EE3-A2EA-8E45B69F0461}"/>
    <cellStyle name="Percent 3 3 7 5 3" xfId="22913" xr:uid="{9FAEDB85-6CCD-404E-8B3D-12273517A4B1}"/>
    <cellStyle name="Percent 3 3 7 6" xfId="15189" xr:uid="{60AE2AC7-A60A-4103-9987-B78402BBB063}"/>
    <cellStyle name="Percent 3 3 7 6 2" xfId="22915" xr:uid="{4B0A5F49-41C7-4AF3-B39F-747945DBFDD4}"/>
    <cellStyle name="Percent 3 3 7 7" xfId="15190" xr:uid="{E8B064F8-3153-4FF1-AFCE-BA21543B9DED}"/>
    <cellStyle name="Percent 3 3 7 7 2" xfId="22916" xr:uid="{FE882582-CC7C-4BB3-A4B8-7094ECC49050}"/>
    <cellStyle name="Percent 3 3 7 8" xfId="22898" xr:uid="{86519B75-2189-4F0C-B96C-E0FADF1F94E2}"/>
    <cellStyle name="Percent 3 3 7 9" xfId="21394" xr:uid="{0E743532-CA7A-431D-81F5-E552B0703C4F}"/>
    <cellStyle name="Percent 3 3 8" xfId="5971" xr:uid="{0506F9CB-59D1-45D9-A2A9-55167EF63CCB}"/>
    <cellStyle name="Percent 3 3 8 2" xfId="15191" xr:uid="{9DA4D9CD-46AD-4E73-8758-98064D3682F5}"/>
    <cellStyle name="Percent 3 3 8 2 2" xfId="22919" xr:uid="{9F01E644-D0EC-4E53-8CB7-4BE06F96F046}"/>
    <cellStyle name="Percent 3 3 8 2 2 2" xfId="22920" xr:uid="{308CDF4E-BF8B-4462-99CF-0C6B08DF2A3A}"/>
    <cellStyle name="Percent 3 3 8 2 3" xfId="22921" xr:uid="{CCCA0AD3-EE6C-42AA-BF63-D83382F6095C}"/>
    <cellStyle name="Percent 3 3 8 2 3 2" xfId="22922" xr:uid="{EBC112BE-04EC-49F7-9B13-D583762C6DA9}"/>
    <cellStyle name="Percent 3 3 8 2 4" xfId="22923" xr:uid="{8D680732-779B-4C3F-BDE9-E6F385ABF266}"/>
    <cellStyle name="Percent 3 3 8 2 5" xfId="22918" xr:uid="{0DBC1704-8040-4629-B4B1-0B004CC124C2}"/>
    <cellStyle name="Percent 3 3 8 3" xfId="15192" xr:uid="{E41CB0D7-4EAC-4BCE-868C-54EE0142E79C}"/>
    <cellStyle name="Percent 3 3 8 3 2" xfId="22925" xr:uid="{C73FA977-9951-4F8B-A9DC-0F372DE95ED8}"/>
    <cellStyle name="Percent 3 3 8 3 2 2" xfId="22926" xr:uid="{C53C2142-B527-4B1B-8F2E-997000D9171E}"/>
    <cellStyle name="Percent 3 3 8 3 3" xfId="22927" xr:uid="{1FC4BE87-300B-4AB3-9285-0580D2587EA4}"/>
    <cellStyle name="Percent 3 3 8 3 3 2" xfId="22928" xr:uid="{95D42E9C-A426-4CA6-A3EF-6790FC82AB4C}"/>
    <cellStyle name="Percent 3 3 8 3 4" xfId="22929" xr:uid="{E966CBCC-189E-4C92-AD3B-FF9031EBEB5F}"/>
    <cellStyle name="Percent 3 3 8 3 5" xfId="22924" xr:uid="{58739460-6BDA-46D4-9F5A-51C7F8C2C996}"/>
    <cellStyle name="Percent 3 3 8 4" xfId="15193" xr:uid="{0390F78C-E82E-42BA-883B-0CF47F5162A7}"/>
    <cellStyle name="Percent 3 3 8 4 2" xfId="22931" xr:uid="{29ACF259-6B37-4B51-9D87-E651EF21171E}"/>
    <cellStyle name="Percent 3 3 8 4 3" xfId="22930" xr:uid="{456F716A-B571-499D-B67D-D8F0611F8408}"/>
    <cellStyle name="Percent 3 3 8 5" xfId="15194" xr:uid="{9CDCD669-02FC-4FFC-B07A-484DDE89C8C9}"/>
    <cellStyle name="Percent 3 3 8 5 2" xfId="22933" xr:uid="{FDB291A9-D9F3-40C9-9791-ECCE0F166337}"/>
    <cellStyle name="Percent 3 3 8 5 3" xfId="22932" xr:uid="{8A372A8F-EC77-4A1A-A2FA-688FA97AFCE0}"/>
    <cellStyle name="Percent 3 3 8 6" xfId="15195" xr:uid="{2AC2CF5C-5D71-4A53-A1DB-C90DFB438B66}"/>
    <cellStyle name="Percent 3 3 8 6 2" xfId="22934" xr:uid="{196889FE-32F6-4CDB-AABA-77C15BB7C932}"/>
    <cellStyle name="Percent 3 3 8 7" xfId="15196" xr:uid="{5D828A0A-075C-4D5D-9E29-90D93D52621F}"/>
    <cellStyle name="Percent 3 3 8 7 2" xfId="22935" xr:uid="{9AB56409-24EC-4C7C-AE3C-7A2667D5EF12}"/>
    <cellStyle name="Percent 3 3 8 8" xfId="22917" xr:uid="{E5D88006-EEF4-4E67-AD44-1461C7CCEF56}"/>
    <cellStyle name="Percent 3 3 8 9" xfId="21395" xr:uid="{DC50C436-2336-4AEE-B3E3-078D3A485AD6}"/>
    <cellStyle name="Percent 3 3 9" xfId="5972" xr:uid="{53E34E3B-5386-4815-91C4-8CA52E337E75}"/>
    <cellStyle name="Percent 3 3 9 2" xfId="15197" xr:uid="{53E03B0C-0D14-4DA8-908E-85B0E5B81C4D}"/>
    <cellStyle name="Percent 3 3 9 2 2" xfId="22938" xr:uid="{67F46EC4-6E36-49F5-ABC8-0F7FF09AECBE}"/>
    <cellStyle name="Percent 3 3 9 2 2 2" xfId="22939" xr:uid="{9CAA1639-4576-4048-97B3-BEBA3837BCE8}"/>
    <cellStyle name="Percent 3 3 9 2 3" xfId="22940" xr:uid="{2B6E3A53-4452-4044-80B9-E18A41C326E7}"/>
    <cellStyle name="Percent 3 3 9 2 3 2" xfId="22941" xr:uid="{5B464F9D-1174-4B4D-83F9-2B3E30948E7C}"/>
    <cellStyle name="Percent 3 3 9 2 4" xfId="22942" xr:uid="{ABD015E3-DFC6-4381-8DD5-B2B74775EA65}"/>
    <cellStyle name="Percent 3 3 9 2 5" xfId="22937" xr:uid="{D62D6A14-E94E-46CD-B1D0-D67CBF4D15DE}"/>
    <cellStyle name="Percent 3 3 9 3" xfId="15198" xr:uid="{93FBC01B-B7C2-4FD2-870E-6C349F05716E}"/>
    <cellStyle name="Percent 3 3 9 3 2" xfId="22944" xr:uid="{DF2CEC9D-6440-4B01-95CA-4B0187580E94}"/>
    <cellStyle name="Percent 3 3 9 3 2 2" xfId="22945" xr:uid="{382E86A8-DBA8-4FFE-91E9-FDD605C8A20A}"/>
    <cellStyle name="Percent 3 3 9 3 3" xfId="22946" xr:uid="{B180F31D-E4AA-4B5F-A412-EDFEAEA925A6}"/>
    <cellStyle name="Percent 3 3 9 3 3 2" xfId="22947" xr:uid="{29F75F70-5F31-4019-8697-141BD95430E6}"/>
    <cellStyle name="Percent 3 3 9 3 4" xfId="22948" xr:uid="{B64427C3-8B44-4621-A791-DF9C71059D58}"/>
    <cellStyle name="Percent 3 3 9 3 5" xfId="22943" xr:uid="{8FD5AEFA-0456-4C00-B5D0-47FBBF8DC6B1}"/>
    <cellStyle name="Percent 3 3 9 4" xfId="15199" xr:uid="{DB77F66B-ED5D-4D08-85CF-505CEBFF2CBF}"/>
    <cellStyle name="Percent 3 3 9 4 2" xfId="22950" xr:uid="{BFC63649-019D-4A7D-AEEF-603EF04FA575}"/>
    <cellStyle name="Percent 3 3 9 4 3" xfId="22949" xr:uid="{C0ECA84D-F1EA-4A5C-90E6-38FC1FCCFE5A}"/>
    <cellStyle name="Percent 3 3 9 5" xfId="15200" xr:uid="{DC1CA88B-F379-4ABD-A462-B0D717E2F56D}"/>
    <cellStyle name="Percent 3 3 9 5 2" xfId="22952" xr:uid="{1EAEEC25-E87C-4933-8A93-031D0F9EFEAC}"/>
    <cellStyle name="Percent 3 3 9 5 3" xfId="22951" xr:uid="{8DD2D175-F3A6-4B86-BD14-EF9F674D1028}"/>
    <cellStyle name="Percent 3 3 9 6" xfId="15201" xr:uid="{3A0498DE-6A91-4BE0-BBB9-A9ED5E9B90BD}"/>
    <cellStyle name="Percent 3 3 9 6 2" xfId="22953" xr:uid="{30587C51-0DED-48A2-B06F-AC2D2D317BA8}"/>
    <cellStyle name="Percent 3 3 9 7" xfId="15202" xr:uid="{478EE70B-4636-4A76-B82D-B5C00DDAB8AE}"/>
    <cellStyle name="Percent 3 3 9 7 2" xfId="22954" xr:uid="{0CCB3996-6AAB-41D3-BD0D-33A838BE800D}"/>
    <cellStyle name="Percent 3 3 9 8" xfId="22936" xr:uid="{C1ED8EA9-7BEF-4CD4-ABCE-6BC2AFF5F96C}"/>
    <cellStyle name="Percent 3 3 9 9" xfId="21396" xr:uid="{2F60D9A0-31E5-4129-9077-3242C493FA7C}"/>
    <cellStyle name="Percent 3 30" xfId="5973" xr:uid="{6818DFB3-01CC-4590-9D17-2369B461ED8F}"/>
    <cellStyle name="Percent 3 30 2" xfId="15203" xr:uid="{927978C2-2194-4324-9810-E619C5F78867}"/>
    <cellStyle name="Percent 3 30 3" xfId="15204" xr:uid="{0353A2C0-0011-454D-9A81-F58D411D9414}"/>
    <cellStyle name="Percent 3 30 4" xfId="15205" xr:uid="{190A6EFB-F6CA-4BA4-81F1-2867A11F6B52}"/>
    <cellStyle name="Percent 3 30 5" xfId="15206" xr:uid="{C517F7B6-023A-46BB-9B2C-7F462E97099C}"/>
    <cellStyle name="Percent 3 30 6" xfId="21335" xr:uid="{8DB3A3B0-D3CD-4457-AFA0-9313769FF0A3}"/>
    <cellStyle name="Percent 3 31" xfId="15207" xr:uid="{3AED2A0B-EE87-4CD9-93B3-068D205A57AA}"/>
    <cellStyle name="Percent 3 31 2" xfId="22535" xr:uid="{76838F30-59D7-4D54-8471-8568E7C85D5A}"/>
    <cellStyle name="Percent 3 4" xfId="308" xr:uid="{00000000-0005-0000-0000-000036010000}"/>
    <cellStyle name="Percent 3 4 10" xfId="5975" xr:uid="{2C443B53-04FD-428D-A768-5471824B02CA}"/>
    <cellStyle name="Percent 3 4 10 2" xfId="15208" xr:uid="{1210DDF9-18D1-4AD2-B49B-7AC6C6C45F3D}"/>
    <cellStyle name="Percent 3 4 10 2 2" xfId="22958" xr:uid="{3A7A15A5-9D45-46DF-A8A7-87AD4D86E8BC}"/>
    <cellStyle name="Percent 3 4 10 2 2 2" xfId="22959" xr:uid="{F5FEEA10-D8F8-4EC3-B28B-1DD380AE20E8}"/>
    <cellStyle name="Percent 3 4 10 2 3" xfId="22960" xr:uid="{A69E427B-E704-4E82-BD66-C560755DC211}"/>
    <cellStyle name="Percent 3 4 10 2 3 2" xfId="22961" xr:uid="{87630EF2-F5DE-433B-95FC-E07758ECE936}"/>
    <cellStyle name="Percent 3 4 10 2 4" xfId="22962" xr:uid="{30DAFF23-3E32-41CA-BDCC-D2D3FC5D4B0E}"/>
    <cellStyle name="Percent 3 4 10 2 5" xfId="22963" xr:uid="{D61CF8F8-16C8-40DB-B85C-651C41E7EB09}"/>
    <cellStyle name="Percent 3 4 10 2 6" xfId="22957" xr:uid="{54304802-C124-4518-8442-21247D9B52A7}"/>
    <cellStyle name="Percent 3 4 10 3" xfId="15209" xr:uid="{6F528406-79B1-4479-823A-84DA66CF178B}"/>
    <cellStyle name="Percent 3 4 10 3 2" xfId="22965" xr:uid="{1C3CE375-15A7-4395-AC80-841E87E1CE28}"/>
    <cellStyle name="Percent 3 4 10 3 2 2" xfId="22966" xr:uid="{3F4E878E-7BB1-4CA7-A9D5-CBEA2FF5E617}"/>
    <cellStyle name="Percent 3 4 10 3 3" xfId="22967" xr:uid="{34C27462-9E5F-44F0-8386-2668C3E24CFE}"/>
    <cellStyle name="Percent 3 4 10 3 3 2" xfId="22968" xr:uid="{46E9CDE7-0C48-469B-9097-2B46277496B8}"/>
    <cellStyle name="Percent 3 4 10 3 4" xfId="22969" xr:uid="{CE8560F7-AD82-4797-957C-D73257B7B200}"/>
    <cellStyle name="Percent 3 4 10 3 5" xfId="22964" xr:uid="{0E0FBDCB-18B6-4C9A-953E-3B03BB4ED506}"/>
    <cellStyle name="Percent 3 4 10 4" xfId="15210" xr:uid="{19426527-49C1-4083-91C5-7A89CDCCF7D0}"/>
    <cellStyle name="Percent 3 4 10 4 2" xfId="22971" xr:uid="{365D8606-ADEA-4037-A75F-671BF2DE86AE}"/>
    <cellStyle name="Percent 3 4 10 4 3" xfId="22970" xr:uid="{CFB7AEFC-57D1-4703-BC2B-73F08376F6B8}"/>
    <cellStyle name="Percent 3 4 10 5" xfId="15211" xr:uid="{459FBF14-EFAF-4D5F-A2B4-C4A0FC6FC798}"/>
    <cellStyle name="Percent 3 4 10 5 2" xfId="22973" xr:uid="{48CB466D-8B61-4D8B-B782-7E5C48A51F61}"/>
    <cellStyle name="Percent 3 4 10 5 3" xfId="22972" xr:uid="{85AF5F40-FCE6-4D26-B31C-C4A24D80CD72}"/>
    <cellStyle name="Percent 3 4 10 6" xfId="15212" xr:uid="{4BF87828-D9B4-4B3E-BF4A-EAA3912AAF20}"/>
    <cellStyle name="Percent 3 4 10 6 2" xfId="22974" xr:uid="{397B3867-43B5-43D1-B00B-24D68905AA0C}"/>
    <cellStyle name="Percent 3 4 10 7" xfId="15213" xr:uid="{C54EB409-B2A9-4FA7-A707-88ED03765176}"/>
    <cellStyle name="Percent 3 4 10 7 2" xfId="22975" xr:uid="{4C8FBAEB-D1F5-4C84-A7F4-FBAE6EC13749}"/>
    <cellStyle name="Percent 3 4 10 8" xfId="22956" xr:uid="{0EBF5A98-5C60-4897-84F3-A03A10EEB0CC}"/>
    <cellStyle name="Percent 3 4 10 9" xfId="21397" xr:uid="{ABE44131-2CAA-4E62-9733-69FD877459E8}"/>
    <cellStyle name="Percent 3 4 11" xfId="5976" xr:uid="{BD4D083F-D171-4DAF-8CFB-C2A07EDB1DB8}"/>
    <cellStyle name="Percent 3 4 11 2" xfId="15214" xr:uid="{75D340D0-9225-4AC8-BFE5-0617436C470E}"/>
    <cellStyle name="Percent 3 4 11 2 2" xfId="22978" xr:uid="{61987A40-A062-4B91-A273-1A0180266D9C}"/>
    <cellStyle name="Percent 3 4 11 2 2 2" xfId="22979" xr:uid="{944D5581-AD69-439D-B143-FB272C9C6661}"/>
    <cellStyle name="Percent 3 4 11 2 3" xfId="22980" xr:uid="{148EA7E5-6A62-438F-86D0-AB80462DBE63}"/>
    <cellStyle name="Percent 3 4 11 2 3 2" xfId="22981" xr:uid="{A2DD1F81-4BF7-4FCD-AD46-AD890F1F631E}"/>
    <cellStyle name="Percent 3 4 11 2 4" xfId="22982" xr:uid="{0220E3C7-EB72-4EF9-98E8-D6D273556FA1}"/>
    <cellStyle name="Percent 3 4 11 2 5" xfId="22983" xr:uid="{D3353B1C-33AE-4B86-AEAE-7A4ED9D23E8A}"/>
    <cellStyle name="Percent 3 4 11 2 6" xfId="22977" xr:uid="{8D3E867E-1CE8-498A-B262-FA110DF45FB2}"/>
    <cellStyle name="Percent 3 4 11 3" xfId="15215" xr:uid="{A22BEE8F-C98B-4F21-97E4-957FA7168469}"/>
    <cellStyle name="Percent 3 4 11 3 2" xfId="22985" xr:uid="{49138015-F6A5-4A81-B974-A656EF182E99}"/>
    <cellStyle name="Percent 3 4 11 3 2 2" xfId="22986" xr:uid="{35F773F3-0E2E-4549-911B-9B42FF823C11}"/>
    <cellStyle name="Percent 3 4 11 3 3" xfId="22987" xr:uid="{C4FB6BE7-A006-4018-9F37-B6A17841D136}"/>
    <cellStyle name="Percent 3 4 11 3 3 2" xfId="22988" xr:uid="{BC983A0B-9B76-4C7D-92AA-DA6A639784C8}"/>
    <cellStyle name="Percent 3 4 11 3 4" xfId="22989" xr:uid="{AC1A601E-2002-486D-ADE3-CF1D5502BA43}"/>
    <cellStyle name="Percent 3 4 11 3 5" xfId="22984" xr:uid="{FC2A8CF1-7A6B-499C-8DE6-6A7A5C1ED276}"/>
    <cellStyle name="Percent 3 4 11 4" xfId="15216" xr:uid="{427135FD-2617-4884-B73A-FF60A31C3E6D}"/>
    <cellStyle name="Percent 3 4 11 4 2" xfId="22991" xr:uid="{05830822-81D1-4FAA-9AD4-B6A6199D7E26}"/>
    <cellStyle name="Percent 3 4 11 4 3" xfId="22990" xr:uid="{AD701BF0-2B6A-4893-B626-38E45508A9FA}"/>
    <cellStyle name="Percent 3 4 11 5" xfId="15217" xr:uid="{C4DF54E1-29B9-4014-A9B3-E33D1C732F13}"/>
    <cellStyle name="Percent 3 4 11 5 2" xfId="22993" xr:uid="{88DA52F5-8ECF-434B-8AF8-BBC47D4195B3}"/>
    <cellStyle name="Percent 3 4 11 5 3" xfId="22992" xr:uid="{F47D8EA5-A6D4-4018-A244-9FB3D10DD4DE}"/>
    <cellStyle name="Percent 3 4 11 6" xfId="15218" xr:uid="{F5B1159A-A545-48E7-BB62-6CAE43612A11}"/>
    <cellStyle name="Percent 3 4 11 6 2" xfId="22994" xr:uid="{8E1582A7-F1F4-4722-B0D4-82EF2324005E}"/>
    <cellStyle name="Percent 3 4 11 7" xfId="15219" xr:uid="{96946DF5-4CA7-4063-9B22-0F5CF8C46693}"/>
    <cellStyle name="Percent 3 4 11 7 2" xfId="22995" xr:uid="{83FE8900-9BC2-45B4-8D95-40854D045CD6}"/>
    <cellStyle name="Percent 3 4 11 8" xfId="22976" xr:uid="{6572C471-AB26-42C8-B4C5-238DF37FC019}"/>
    <cellStyle name="Percent 3 4 11 9" xfId="21398" xr:uid="{065B814E-35F5-445D-A83A-A37CDE0DD2FE}"/>
    <cellStyle name="Percent 3 4 12" xfId="5977" xr:uid="{65DF9BC8-666E-49AD-B618-BE0958C22482}"/>
    <cellStyle name="Percent 3 4 12 2" xfId="15220" xr:uid="{FF93D60D-424D-423B-B8DA-41A43B66CD24}"/>
    <cellStyle name="Percent 3 4 12 2 2" xfId="22998" xr:uid="{EB8798EB-A428-4638-9F41-19D6A73222AD}"/>
    <cellStyle name="Percent 3 4 12 2 2 2" xfId="22999" xr:uid="{30C1EF45-EB1D-473F-9B2C-A4194FDE4A14}"/>
    <cellStyle name="Percent 3 4 12 2 3" xfId="23000" xr:uid="{5E064DFC-ED4C-42FD-AAA6-74BCE927142D}"/>
    <cellStyle name="Percent 3 4 12 2 3 2" xfId="23001" xr:uid="{B8928843-6555-49D3-9DE6-62F5149E2F4A}"/>
    <cellStyle name="Percent 3 4 12 2 4" xfId="23002" xr:uid="{175DAE7E-6FEC-42CE-A1BD-0F01603E2E85}"/>
    <cellStyle name="Percent 3 4 12 2 5" xfId="23003" xr:uid="{10EAF3CD-F592-42BA-BBD5-1B7EB9E0ABF6}"/>
    <cellStyle name="Percent 3 4 12 2 6" xfId="22997" xr:uid="{DCAFB5FA-C1BA-4AB7-8294-29E40AA61D11}"/>
    <cellStyle name="Percent 3 4 12 3" xfId="15221" xr:uid="{B28C79B2-162E-4C07-8716-8571727221D7}"/>
    <cellStyle name="Percent 3 4 12 3 2" xfId="23005" xr:uid="{0C58935C-30BC-4AB3-8019-D84A69B51BF9}"/>
    <cellStyle name="Percent 3 4 12 3 2 2" xfId="23006" xr:uid="{576DD728-3B53-46F0-8BF8-35C7457D02EC}"/>
    <cellStyle name="Percent 3 4 12 3 3" xfId="23007" xr:uid="{897AA7F2-2BA6-46A4-B4F8-2E8E2AF82F26}"/>
    <cellStyle name="Percent 3 4 12 3 3 2" xfId="23008" xr:uid="{26E594BD-603D-4187-9E6B-4D3550E7A2CF}"/>
    <cellStyle name="Percent 3 4 12 3 4" xfId="23009" xr:uid="{A6DC3210-A992-4CCC-A60A-BCB1FD8F2430}"/>
    <cellStyle name="Percent 3 4 12 3 5" xfId="23004" xr:uid="{5EB92A59-3B8E-415E-85FB-4F3F8B08C3B7}"/>
    <cellStyle name="Percent 3 4 12 4" xfId="15222" xr:uid="{B4317C52-0D37-4037-ACB6-65C500AF5BB9}"/>
    <cellStyle name="Percent 3 4 12 4 2" xfId="23011" xr:uid="{A866C839-B33C-4408-BD87-547C7087ACC2}"/>
    <cellStyle name="Percent 3 4 12 4 3" xfId="23010" xr:uid="{2787E4AE-DDCB-4B0C-921E-A9EC7308AB10}"/>
    <cellStyle name="Percent 3 4 12 5" xfId="15223" xr:uid="{7B140805-8F88-4ADA-AF01-28520088B7C9}"/>
    <cellStyle name="Percent 3 4 12 5 2" xfId="23013" xr:uid="{84895934-52D9-49BC-92D7-F255EEB3D2E0}"/>
    <cellStyle name="Percent 3 4 12 5 3" xfId="23012" xr:uid="{EE88A7BF-407E-4E11-A98A-0DD4E537CE1E}"/>
    <cellStyle name="Percent 3 4 12 6" xfId="15224" xr:uid="{91887AFA-0C01-4576-8FE2-EED4C5194531}"/>
    <cellStyle name="Percent 3 4 12 6 2" xfId="23014" xr:uid="{AE68430B-F4DD-494C-B366-49B8812D913A}"/>
    <cellStyle name="Percent 3 4 12 7" xfId="15225" xr:uid="{39E5B94A-449D-4A45-ABF3-FBE81DE69085}"/>
    <cellStyle name="Percent 3 4 12 7 2" xfId="23015" xr:uid="{A68D164D-BF51-4409-9873-E7F14708791B}"/>
    <cellStyle name="Percent 3 4 12 8" xfId="22996" xr:uid="{8B3BD052-2416-4C64-9539-1F788C880D92}"/>
    <cellStyle name="Percent 3 4 12 9" xfId="21399" xr:uid="{2A150B80-BF66-4CC9-B287-63F99BCDFB2B}"/>
    <cellStyle name="Percent 3 4 13" xfId="5978" xr:uid="{9AED05B9-2419-4EB2-9E0D-F760B80EDBC7}"/>
    <cellStyle name="Percent 3 4 13 2" xfId="15226" xr:uid="{CE731CE5-7806-4B19-88C2-511BD187D245}"/>
    <cellStyle name="Percent 3 4 13 2 2" xfId="23018" xr:uid="{00EB8731-F126-42C9-A148-BF9CD21671B2}"/>
    <cellStyle name="Percent 3 4 13 2 2 2" xfId="23019" xr:uid="{082B6680-2088-4156-8D81-1A7AD2688254}"/>
    <cellStyle name="Percent 3 4 13 2 3" xfId="23020" xr:uid="{00967792-1FD6-4FDE-8262-55FCB73C5DCD}"/>
    <cellStyle name="Percent 3 4 13 2 3 2" xfId="23021" xr:uid="{515E3A1C-2924-42E6-A458-5A6FA5D22BD5}"/>
    <cellStyle name="Percent 3 4 13 2 4" xfId="23022" xr:uid="{C245D9FD-990E-4ABD-A2AF-5A262E9BE79A}"/>
    <cellStyle name="Percent 3 4 13 2 5" xfId="23023" xr:uid="{7DBAFC11-442A-429F-A221-5216CEABA1EF}"/>
    <cellStyle name="Percent 3 4 13 2 6" xfId="23017" xr:uid="{36DCDDAF-ECFF-40A4-A3A0-26C24DB8AE8C}"/>
    <cellStyle name="Percent 3 4 13 3" xfId="15227" xr:uid="{04DA61D6-FE3F-49DD-882F-21D830F2EE99}"/>
    <cellStyle name="Percent 3 4 13 3 2" xfId="23025" xr:uid="{ECDB5638-BDDE-4D5A-98A0-2CA562A70702}"/>
    <cellStyle name="Percent 3 4 13 3 2 2" xfId="23026" xr:uid="{5A1346BB-32B1-4494-97FC-CC9698B39808}"/>
    <cellStyle name="Percent 3 4 13 3 3" xfId="23027" xr:uid="{926BF4F1-A64C-46D7-857A-A15501A7A17A}"/>
    <cellStyle name="Percent 3 4 13 3 3 2" xfId="23028" xr:uid="{70A5CF2D-B764-437C-834A-3C806BC34D30}"/>
    <cellStyle name="Percent 3 4 13 3 4" xfId="23029" xr:uid="{22019363-8150-459F-80F7-8525C1E316E4}"/>
    <cellStyle name="Percent 3 4 13 3 5" xfId="23024" xr:uid="{B688CEC0-F0EF-4D68-977C-731FD884C68C}"/>
    <cellStyle name="Percent 3 4 13 4" xfId="15228" xr:uid="{31777F73-A2D7-484F-A250-0DE1FFA34F99}"/>
    <cellStyle name="Percent 3 4 13 4 2" xfId="23031" xr:uid="{DCB35C4E-8A5E-4042-8830-D150BB5DEB1A}"/>
    <cellStyle name="Percent 3 4 13 4 3" xfId="23030" xr:uid="{B1A6CFDE-5214-4D18-A2FB-6F3E67968F18}"/>
    <cellStyle name="Percent 3 4 13 5" xfId="15229" xr:uid="{6572A6D0-5BCA-4D46-BE7E-2904FC5464EC}"/>
    <cellStyle name="Percent 3 4 13 5 2" xfId="23033" xr:uid="{91D06784-C37A-409B-9EBF-E4D279ABBDE4}"/>
    <cellStyle name="Percent 3 4 13 5 3" xfId="23032" xr:uid="{5AC14F8D-DDFE-4205-956F-87D61322AF86}"/>
    <cellStyle name="Percent 3 4 13 6" xfId="15230" xr:uid="{7D882D66-2B82-49B3-98FA-FDF3B0ACF297}"/>
    <cellStyle name="Percent 3 4 13 6 2" xfId="23034" xr:uid="{39E6E52C-CFAA-404E-B27A-CABCB4754664}"/>
    <cellStyle name="Percent 3 4 13 7" xfId="15231" xr:uid="{22307FDF-BFDE-4E8E-B506-5EF4106F9F14}"/>
    <cellStyle name="Percent 3 4 13 7 2" xfId="23035" xr:uid="{60363B45-7789-4081-8B09-D87969A32A40}"/>
    <cellStyle name="Percent 3 4 13 8" xfId="23016" xr:uid="{219F5368-FFB4-4982-B307-AE12C8A2DF69}"/>
    <cellStyle name="Percent 3 4 13 9" xfId="21400" xr:uid="{EEC626BF-930E-4746-BF7F-D4A831589399}"/>
    <cellStyle name="Percent 3 4 14" xfId="5979" xr:uid="{C8E44EDE-C927-4EA9-BB63-D0944CF6557D}"/>
    <cellStyle name="Percent 3 4 14 2" xfId="15232" xr:uid="{79600F9C-DF5F-4BC3-94C8-B2712AAEF82A}"/>
    <cellStyle name="Percent 3 4 14 2 2" xfId="23038" xr:uid="{776CD218-9225-4017-ACAF-3E17E4B56152}"/>
    <cellStyle name="Percent 3 4 14 2 2 2" xfId="23039" xr:uid="{A3B95105-A5DE-4515-9D71-35729E126529}"/>
    <cellStyle name="Percent 3 4 14 2 3" xfId="23040" xr:uid="{CF5221E5-3010-4BC9-B3C1-D3C9BA85235C}"/>
    <cellStyle name="Percent 3 4 14 2 3 2" xfId="23041" xr:uid="{B9BD4A5B-08B7-48EE-8663-DEEECA3716FE}"/>
    <cellStyle name="Percent 3 4 14 2 4" xfId="23042" xr:uid="{93A6E707-DCD4-49E9-8DAB-B5BB106B66DA}"/>
    <cellStyle name="Percent 3 4 14 2 5" xfId="23043" xr:uid="{86E7EA96-3F75-4141-9365-E2378FD7FF29}"/>
    <cellStyle name="Percent 3 4 14 2 6" xfId="23037" xr:uid="{CDD5D253-7A1F-463F-A17C-D344E8C922E8}"/>
    <cellStyle name="Percent 3 4 14 3" xfId="15233" xr:uid="{98CCACBD-AA25-4481-99C3-E623D94E0295}"/>
    <cellStyle name="Percent 3 4 14 3 2" xfId="23045" xr:uid="{F419A805-D20D-49A6-9991-61B471FBC271}"/>
    <cellStyle name="Percent 3 4 14 3 2 2" xfId="23046" xr:uid="{6CB55281-A03A-44AE-970F-026B5C41B5C9}"/>
    <cellStyle name="Percent 3 4 14 3 3" xfId="23047" xr:uid="{91D7E026-3417-408D-B8F6-C42993FF33E1}"/>
    <cellStyle name="Percent 3 4 14 3 3 2" xfId="23048" xr:uid="{62FDA917-500A-445A-ADB1-9292D67F8D3E}"/>
    <cellStyle name="Percent 3 4 14 3 4" xfId="23049" xr:uid="{27C0F4EA-EA77-4E7F-8032-0B808198923B}"/>
    <cellStyle name="Percent 3 4 14 3 5" xfId="23044" xr:uid="{E5AF413C-D3C6-4582-AD52-BE50D2F6B247}"/>
    <cellStyle name="Percent 3 4 14 4" xfId="15234" xr:uid="{597790B8-2690-4226-8557-814A117AD440}"/>
    <cellStyle name="Percent 3 4 14 4 2" xfId="23051" xr:uid="{56EA5949-D62F-4E61-A1E2-4328F2799EF3}"/>
    <cellStyle name="Percent 3 4 14 4 3" xfId="23050" xr:uid="{2E9E945B-5AE1-46A4-B975-EAFD0ECF50B1}"/>
    <cellStyle name="Percent 3 4 14 5" xfId="15235" xr:uid="{BEED3FCB-1E87-4F35-9A1C-3657850C5DE0}"/>
    <cellStyle name="Percent 3 4 14 5 2" xfId="23053" xr:uid="{84FC634F-CCDE-4080-9A28-49E381D47A16}"/>
    <cellStyle name="Percent 3 4 14 5 3" xfId="23052" xr:uid="{ACF0EFD3-E4CD-44B4-B1D8-26A41106A87B}"/>
    <cellStyle name="Percent 3 4 14 6" xfId="15236" xr:uid="{1DAC1A9B-606A-4C97-BC17-6F8CC5A1DB05}"/>
    <cellStyle name="Percent 3 4 14 6 2" xfId="23054" xr:uid="{5F292A14-97F5-4F10-AACB-63F25D936CAC}"/>
    <cellStyle name="Percent 3 4 14 7" xfId="15237" xr:uid="{C38AF95E-2253-402B-8E99-58DAD72FDCC9}"/>
    <cellStyle name="Percent 3 4 14 7 2" xfId="23055" xr:uid="{9B9FBB98-3589-487B-914A-8A0537390EFC}"/>
    <cellStyle name="Percent 3 4 14 8" xfId="23036" xr:uid="{F2523F8A-BD0D-46B5-9CAB-0FDA26E5981F}"/>
    <cellStyle name="Percent 3 4 14 9" xfId="21401" xr:uid="{1556043C-D9AD-44AE-B6A6-EDBD19319CF8}"/>
    <cellStyle name="Percent 3 4 15" xfId="5980" xr:uid="{8FD5FE0A-2B87-4310-BC0A-36AAD7F4DB99}"/>
    <cellStyle name="Percent 3 4 15 2" xfId="15238" xr:uid="{8628078A-9AC5-4178-8661-E26227A94F7A}"/>
    <cellStyle name="Percent 3 4 15 2 2" xfId="23058" xr:uid="{7481498E-8B12-49DA-B5E2-96AEBCFFF761}"/>
    <cellStyle name="Percent 3 4 15 2 2 2" xfId="23059" xr:uid="{20774DCD-C396-475B-A536-29D6319DD10F}"/>
    <cellStyle name="Percent 3 4 15 2 3" xfId="23060" xr:uid="{B7B1C0D1-3AA7-4552-BA76-DB3A53BB8511}"/>
    <cellStyle name="Percent 3 4 15 2 3 2" xfId="23061" xr:uid="{66A8D905-A511-43EB-9984-1628534CD8FD}"/>
    <cellStyle name="Percent 3 4 15 2 4" xfId="23062" xr:uid="{368349FD-9BB3-4EF6-81FC-8183E42974E7}"/>
    <cellStyle name="Percent 3 4 15 2 5" xfId="23063" xr:uid="{FEF07143-80F1-4BE9-95F0-B50B39688A20}"/>
    <cellStyle name="Percent 3 4 15 2 6" xfId="23057" xr:uid="{A9B4FF0A-7FC8-4EB4-B688-EB59914709E7}"/>
    <cellStyle name="Percent 3 4 15 3" xfId="15239" xr:uid="{C925F411-2FDE-4746-BE0F-9E4A027D7A01}"/>
    <cellStyle name="Percent 3 4 15 3 2" xfId="23065" xr:uid="{B3DCF0A0-DD12-403F-97DB-ECC4C8DD5AEE}"/>
    <cellStyle name="Percent 3 4 15 3 2 2" xfId="23066" xr:uid="{48B19FD0-F442-45FE-ADFC-E9ED0E491759}"/>
    <cellStyle name="Percent 3 4 15 3 3" xfId="23067" xr:uid="{6029D6F7-35FB-425A-A174-81B4F9E9857E}"/>
    <cellStyle name="Percent 3 4 15 3 3 2" xfId="23068" xr:uid="{2123E401-2A63-4FE7-9ABD-FCE398AFDF15}"/>
    <cellStyle name="Percent 3 4 15 3 4" xfId="23069" xr:uid="{26AED35E-04D5-44F9-9109-F804AB112713}"/>
    <cellStyle name="Percent 3 4 15 3 5" xfId="23064" xr:uid="{39B9072E-BDC0-43E7-BE0F-8982EA1490CE}"/>
    <cellStyle name="Percent 3 4 15 4" xfId="15240" xr:uid="{C3E74A65-5088-45EF-B17D-37F9AFE79228}"/>
    <cellStyle name="Percent 3 4 15 4 2" xfId="23071" xr:uid="{F0EA6B5B-9DFD-45A1-AD07-05618056547B}"/>
    <cellStyle name="Percent 3 4 15 4 3" xfId="23070" xr:uid="{FC9E0660-9035-41C7-AAB8-9213576F1686}"/>
    <cellStyle name="Percent 3 4 15 5" xfId="15241" xr:uid="{CA3EB374-19DA-43CF-8734-904B24406CC2}"/>
    <cellStyle name="Percent 3 4 15 5 2" xfId="23073" xr:uid="{0F2215CD-201E-4853-BCAE-28E2DAEA8D3B}"/>
    <cellStyle name="Percent 3 4 15 5 3" xfId="23072" xr:uid="{F5758DFC-FCB7-400D-8504-535468B5CA9F}"/>
    <cellStyle name="Percent 3 4 15 6" xfId="15242" xr:uid="{08432871-721B-409F-A6DD-879E5B30CB99}"/>
    <cellStyle name="Percent 3 4 15 6 2" xfId="23074" xr:uid="{2CD331CA-EA08-4833-B9F5-AD84CFFBAD31}"/>
    <cellStyle name="Percent 3 4 15 7" xfId="15243" xr:uid="{D2B9DFE7-E243-4FD1-AA84-02589195E2EE}"/>
    <cellStyle name="Percent 3 4 15 7 2" xfId="23075" xr:uid="{FA2A96F8-C433-4947-A319-4ACDAF082C4A}"/>
    <cellStyle name="Percent 3 4 15 8" xfId="23056" xr:uid="{86F03369-68E8-4867-90DD-525D2C10245C}"/>
    <cellStyle name="Percent 3 4 15 9" xfId="21402" xr:uid="{D8C8360A-CAA9-4C27-9D5E-CAF81E13A23F}"/>
    <cellStyle name="Percent 3 4 16" xfId="5974" xr:uid="{E3C2EA5E-C7DF-4036-B604-A4F37BD2BCFD}"/>
    <cellStyle name="Percent 3 4 16 2" xfId="23077" xr:uid="{3108BD2E-0258-4F95-B01C-65B03AE26FF4}"/>
    <cellStyle name="Percent 3 4 16 2 2" xfId="23078" xr:uid="{85955E45-F877-4E98-BBCA-A22C152F62BF}"/>
    <cellStyle name="Percent 3 4 16 3" xfId="23079" xr:uid="{697C922A-4A56-49AF-AF18-3002451FF62C}"/>
    <cellStyle name="Percent 3 4 16 3 2" xfId="23080" xr:uid="{DBFD8D67-CE45-4855-985A-853B393E56FD}"/>
    <cellStyle name="Percent 3 4 16 4" xfId="23081" xr:uid="{3999F84B-1B2C-4B5C-8EAC-758EEF360FF8}"/>
    <cellStyle name="Percent 3 4 16 5" xfId="23076" xr:uid="{7A4CB8F9-987D-47E9-958D-319A6A02AA8F}"/>
    <cellStyle name="Percent 3 4 17" xfId="15244" xr:uid="{A6053F49-4C2F-43AD-ADC4-9EB66F177289}"/>
    <cellStyle name="Percent 3 4 17 2" xfId="23083" xr:uid="{EA60EC78-EBAD-4989-BB7E-9EBB7043F48C}"/>
    <cellStyle name="Percent 3 4 17 2 2" xfId="23084" xr:uid="{A28086E8-1B57-4471-9165-D8B4047D50B3}"/>
    <cellStyle name="Percent 3 4 17 3" xfId="23085" xr:uid="{E5C6DE72-3272-445D-BE72-5DA9064725E6}"/>
    <cellStyle name="Percent 3 4 17 3 2" xfId="23086" xr:uid="{9B82B720-6E23-4184-9EF2-1E38D8A4C0C1}"/>
    <cellStyle name="Percent 3 4 17 4" xfId="23087" xr:uid="{548384FC-7D3D-4618-843A-9C531F47EF6C}"/>
    <cellStyle name="Percent 3 4 17 5" xfId="23082" xr:uid="{32465B7C-BB32-4FFD-91FA-34A4A41C5B8A}"/>
    <cellStyle name="Percent 3 4 18" xfId="15245" xr:uid="{0050CE52-99FE-4320-95F6-10DE89A293E3}"/>
    <cellStyle name="Percent 3 4 18 2" xfId="23089" xr:uid="{6F952F0D-108C-427D-8319-7D2D55F88983}"/>
    <cellStyle name="Percent 3 4 18 3" xfId="23088" xr:uid="{FB395044-2A87-4FBF-B1A3-D32700E6BEA6}"/>
    <cellStyle name="Percent 3 4 19" xfId="15246" xr:uid="{63BAB669-1CF5-4572-9EA7-76F77B90A615}"/>
    <cellStyle name="Percent 3 4 19 2" xfId="23091" xr:uid="{DA9A3FC0-A0AA-4D9F-A83D-BFB5659092CC}"/>
    <cellStyle name="Percent 3 4 19 3" xfId="23090" xr:uid="{5DAA5426-1430-499A-9DBB-5A65DC877186}"/>
    <cellStyle name="Percent 3 4 2" xfId="309" xr:uid="{00000000-0005-0000-0000-000037010000}"/>
    <cellStyle name="Percent 3 4 2 10" xfId="21036" xr:uid="{9FE4BC08-2839-4062-9A11-88BEA32610D9}"/>
    <cellStyle name="Percent 3 4 2 11" xfId="5981" xr:uid="{8E51641F-FC7F-4FC8-A84B-59696FAE8532}"/>
    <cellStyle name="Percent 3 4 2 2" xfId="15247" xr:uid="{9D5721AA-F36D-4457-BBD3-D7318720BA63}"/>
    <cellStyle name="Percent 3 4 2 2 2" xfId="23094" xr:uid="{E9DF38F9-DE1E-40EC-BB84-2F50DDB087E6}"/>
    <cellStyle name="Percent 3 4 2 2 2 2" xfId="23095" xr:uid="{7FC7428D-6702-422E-9841-87EDFCBE532F}"/>
    <cellStyle name="Percent 3 4 2 2 3" xfId="23096" xr:uid="{22A2770A-315A-40B4-B36F-51A2A524DBAD}"/>
    <cellStyle name="Percent 3 4 2 2 3 2" xfId="23097" xr:uid="{14EB5CA5-73D3-4FD5-B557-EAA9B2D98A45}"/>
    <cellStyle name="Percent 3 4 2 2 4" xfId="23098" xr:uid="{77201C39-C079-4B69-BFC3-C27B3ED09A88}"/>
    <cellStyle name="Percent 3 4 2 2 5" xfId="23099" xr:uid="{3C6A3F23-A56E-41A3-BDD5-C7B70861BBB5}"/>
    <cellStyle name="Percent 3 4 2 2 6" xfId="23093" xr:uid="{DA03735E-3540-4593-844E-2C417CB4402B}"/>
    <cellStyle name="Percent 3 4 2 3" xfId="15248" xr:uid="{A57C572F-468F-4335-BB1D-16FA231E52C0}"/>
    <cellStyle name="Percent 3 4 2 3 2" xfId="23101" xr:uid="{3BAB5E46-CAF4-4A4E-9063-E13DB9900A7E}"/>
    <cellStyle name="Percent 3 4 2 3 2 2" xfId="23102" xr:uid="{5995494E-5936-4ACD-8EE7-9F18953240B5}"/>
    <cellStyle name="Percent 3 4 2 3 3" xfId="23103" xr:uid="{6F3F6B15-A363-4D7C-A1A8-87130B43D967}"/>
    <cellStyle name="Percent 3 4 2 3 3 2" xfId="23104" xr:uid="{DA58DA69-B705-439A-8568-44251A30E6B7}"/>
    <cellStyle name="Percent 3 4 2 3 4" xfId="23105" xr:uid="{0AF6BC2D-5C99-48F1-876C-6D6D3CFB731E}"/>
    <cellStyle name="Percent 3 4 2 3 5" xfId="23100" xr:uid="{00D5DAF2-C5B9-49A0-960A-DA4850DE9DB8}"/>
    <cellStyle name="Percent 3 4 2 4" xfId="15249" xr:uid="{D6712AB9-E848-4ED5-B6FC-545C943CDF30}"/>
    <cellStyle name="Percent 3 4 2 4 2" xfId="23107" xr:uid="{EA040E3B-ED2B-4EC0-8011-A151DC1B9007}"/>
    <cellStyle name="Percent 3 4 2 4 2 2" xfId="23108" xr:uid="{B53B5F3E-7457-4190-B0A3-765EB3F61829}"/>
    <cellStyle name="Percent 3 4 2 4 3" xfId="23109" xr:uid="{681A0FEC-3A6A-4D79-BE29-2E0D8504059A}"/>
    <cellStyle name="Percent 3 4 2 4 3 2" xfId="23110" xr:uid="{24C805A7-9F41-44C1-B1B1-76A9320F923B}"/>
    <cellStyle name="Percent 3 4 2 4 4" xfId="23111" xr:uid="{417B9B6A-9192-443D-AB06-99769706C6F4}"/>
    <cellStyle name="Percent 3 4 2 4 5" xfId="23106" xr:uid="{E4CBF4E1-F14C-49DE-8577-4B6F6E12ADB9}"/>
    <cellStyle name="Percent 3 4 2 5" xfId="15250" xr:uid="{4809EE19-771C-47F4-9553-DF05009DDCD0}"/>
    <cellStyle name="Percent 3 4 2 5 2" xfId="23113" xr:uid="{0AD1B5AC-9C28-4F74-AF5D-2E1950B566D5}"/>
    <cellStyle name="Percent 3 4 2 5 3" xfId="23112" xr:uid="{251ED26A-E316-490F-A9BC-441976D84F08}"/>
    <cellStyle name="Percent 3 4 2 6" xfId="15251" xr:uid="{65FCF81D-EF21-4F59-A783-2A51B78A2565}"/>
    <cellStyle name="Percent 3 4 2 6 2" xfId="23115" xr:uid="{306B0C7B-3909-4E67-9E47-4825FA45D844}"/>
    <cellStyle name="Percent 3 4 2 6 3" xfId="23114" xr:uid="{80FE30C5-8539-4840-B067-1E2BAB8D34E4}"/>
    <cellStyle name="Percent 3 4 2 7" xfId="15252" xr:uid="{BB357CAF-8251-4092-8885-0E69A28C957F}"/>
    <cellStyle name="Percent 3 4 2 7 2" xfId="23116" xr:uid="{EE8EC898-2AA6-4FFE-AF3F-638095C232CA}"/>
    <cellStyle name="Percent 3 4 2 8" xfId="15253" xr:uid="{E23FFC30-A812-48C9-BAE0-3E4CC8261321}"/>
    <cellStyle name="Percent 3 4 2 8 2" xfId="23117" xr:uid="{E87B1238-A4F6-4CC5-99B0-0C2F22760B32}"/>
    <cellStyle name="Percent 3 4 2 9" xfId="23092" xr:uid="{29B5E161-EEE8-433C-846E-5E4985DE902D}"/>
    <cellStyle name="Percent 3 4 20" xfId="15254" xr:uid="{A539AB72-3D2D-4688-91DC-738BB0840116}"/>
    <cellStyle name="Percent 3 4 20 2" xfId="23118" xr:uid="{7F05A0D8-3636-44BC-B890-7366C67A2550}"/>
    <cellStyle name="Percent 3 4 21" xfId="15255" xr:uid="{32A5D6FD-F77E-4139-AEF3-BB36C8CCEAFD}"/>
    <cellStyle name="Percent 3 4 21 2" xfId="23119" xr:uid="{3FD226C4-075A-4FC1-B78E-1D1EB34A5750}"/>
    <cellStyle name="Percent 3 4 22" xfId="22955" xr:uid="{ABD7C050-151B-4CEC-A415-D51388B89B9C}"/>
    <cellStyle name="Percent 3 4 3" xfId="5982" xr:uid="{528616BF-2006-4696-A725-7D9FFF65D403}"/>
    <cellStyle name="Percent 3 4 3 10" xfId="21037" xr:uid="{8E975EE8-6749-4F29-A89D-5457178C2E9F}"/>
    <cellStyle name="Percent 3 4 3 2" xfId="15256" xr:uid="{8035AA05-9277-4398-8A92-5879F75DDD7F}"/>
    <cellStyle name="Percent 3 4 3 2 2" xfId="23122" xr:uid="{A1544FDE-63DB-47FC-8D5D-E9064403C06E}"/>
    <cellStyle name="Percent 3 4 3 2 2 2" xfId="23123" xr:uid="{7B0F1A15-DBFE-46A4-89C3-DBB8BDCEDD5D}"/>
    <cellStyle name="Percent 3 4 3 2 3" xfId="23124" xr:uid="{43DE246C-DF9E-459A-9A22-F8E9C3E2ABF6}"/>
    <cellStyle name="Percent 3 4 3 2 3 2" xfId="23125" xr:uid="{FE9FE808-300A-4958-971E-19E8E1158BE7}"/>
    <cellStyle name="Percent 3 4 3 2 4" xfId="23126" xr:uid="{0FBBB7AA-1A65-494E-A02D-8752F3D379BE}"/>
    <cellStyle name="Percent 3 4 3 2 5" xfId="23127" xr:uid="{EC8833DC-043F-4D8E-BDCD-CB5364459D59}"/>
    <cellStyle name="Percent 3 4 3 2 6" xfId="23121" xr:uid="{8F6EAA1B-9571-49CA-9613-316BFFA69A94}"/>
    <cellStyle name="Percent 3 4 3 3" xfId="15257" xr:uid="{EE5B0666-26A1-499A-B048-EA653666B641}"/>
    <cellStyle name="Percent 3 4 3 3 2" xfId="23129" xr:uid="{96553D09-DABE-488C-AE56-0ECF222FFD73}"/>
    <cellStyle name="Percent 3 4 3 3 2 2" xfId="23130" xr:uid="{FEE2B708-0473-444E-BCA6-CBA9EF7EB0DF}"/>
    <cellStyle name="Percent 3 4 3 3 3" xfId="23131" xr:uid="{0B84EB80-9E01-4DB8-AD7B-AB4DA40C0211}"/>
    <cellStyle name="Percent 3 4 3 3 3 2" xfId="23132" xr:uid="{FD840BB3-1B7E-4188-B1FC-8F78A9B4AD01}"/>
    <cellStyle name="Percent 3 4 3 3 4" xfId="23133" xr:uid="{93C31EAE-2F25-4AF3-AC8A-98EA2145A3D7}"/>
    <cellStyle name="Percent 3 4 3 3 5" xfId="23128" xr:uid="{D9B4300D-19D1-4B93-AAA0-03E0B8245642}"/>
    <cellStyle name="Percent 3 4 3 4" xfId="15258" xr:uid="{D1E17FFC-E49D-4B1E-AA7D-B820A0984F8E}"/>
    <cellStyle name="Percent 3 4 3 4 2" xfId="23135" xr:uid="{DAF761DE-3EDA-407B-97B5-EDB7A1A5EA45}"/>
    <cellStyle name="Percent 3 4 3 4 2 2" xfId="23136" xr:uid="{E8486832-BCB1-480C-BFED-0F4D463D83F3}"/>
    <cellStyle name="Percent 3 4 3 4 3" xfId="23137" xr:uid="{7809B80A-A74B-44F2-90DB-EC70752BEEF2}"/>
    <cellStyle name="Percent 3 4 3 4 3 2" xfId="23138" xr:uid="{F44788A3-4372-4BFA-9D9B-2318E253F581}"/>
    <cellStyle name="Percent 3 4 3 4 4" xfId="23139" xr:uid="{D70F690B-0D51-46A3-91ED-AB5538957B21}"/>
    <cellStyle name="Percent 3 4 3 4 5" xfId="23134" xr:uid="{9C8569C8-0AF7-42FA-A3E3-5E4ED8CD3339}"/>
    <cellStyle name="Percent 3 4 3 5" xfId="15259" xr:uid="{F306D5FB-FA95-43CF-A602-EC808E868C53}"/>
    <cellStyle name="Percent 3 4 3 5 2" xfId="23141" xr:uid="{C62F08E2-B828-4D10-AC49-E73B6203F761}"/>
    <cellStyle name="Percent 3 4 3 5 3" xfId="23140" xr:uid="{1C977FB9-576A-4D9F-AD41-26F183C915B5}"/>
    <cellStyle name="Percent 3 4 3 6" xfId="15260" xr:uid="{F0B45399-28ED-4C25-BF5A-17AFDCF64773}"/>
    <cellStyle name="Percent 3 4 3 6 2" xfId="23143" xr:uid="{DB081D2E-531A-4A5A-A686-032BF95BF741}"/>
    <cellStyle name="Percent 3 4 3 6 3" xfId="23142" xr:uid="{F5B407AF-CC61-4E6F-9308-8C4127759CA8}"/>
    <cellStyle name="Percent 3 4 3 7" xfId="15261" xr:uid="{215B46AE-0E66-4BE4-A5ED-42CC442BEBB2}"/>
    <cellStyle name="Percent 3 4 3 7 2" xfId="23144" xr:uid="{D491C4D2-913A-4D83-A186-501851F2D087}"/>
    <cellStyle name="Percent 3 4 3 8" xfId="15262" xr:uid="{F18D74F0-0526-4658-9A07-F39CC527A12F}"/>
    <cellStyle name="Percent 3 4 3 8 2" xfId="23145" xr:uid="{14A7DE6A-5D09-469A-93EB-DF06D0A1795A}"/>
    <cellStyle name="Percent 3 4 3 9" xfId="23120" xr:uid="{369AAEEC-CC1C-4AD5-B1C2-33F75A9EF4A6}"/>
    <cellStyle name="Percent 3 4 4" xfId="5983" xr:uid="{100C728B-CE37-404A-ABD9-EA959519A2F7}"/>
    <cellStyle name="Percent 3 4 4 10" xfId="21070" xr:uid="{0EAED397-1B85-4554-8292-2155F03CA0CD}"/>
    <cellStyle name="Percent 3 4 4 2" xfId="5984" xr:uid="{093E4835-2C5C-42EA-A4B9-04C632FF357B}"/>
    <cellStyle name="Percent 3 4 4 2 2" xfId="15263" xr:uid="{1F96421B-DD93-40E4-A3EB-C90B75C3C926}"/>
    <cellStyle name="Percent 3 4 4 2 2 2" xfId="23149" xr:uid="{82A17811-6C4D-416C-A9EE-302AC699486A}"/>
    <cellStyle name="Percent 3 4 4 2 2 3" xfId="23148" xr:uid="{BA4D0EFD-A26C-4E1A-AA8C-132A66AE2582}"/>
    <cellStyle name="Percent 3 4 4 2 3" xfId="15264" xr:uid="{5E5383E5-DCD4-47D8-9D12-D86304099519}"/>
    <cellStyle name="Percent 3 4 4 2 3 2" xfId="23151" xr:uid="{E5E7D847-56CC-43FC-B515-3A8BAFFF81FD}"/>
    <cellStyle name="Percent 3 4 4 2 3 3" xfId="23150" xr:uid="{0EF0943B-CC95-4620-90E3-1687D006BFED}"/>
    <cellStyle name="Percent 3 4 4 2 4" xfId="15265" xr:uid="{4BF85F8F-0E69-442D-B625-FDBFCAF7F6A2}"/>
    <cellStyle name="Percent 3 4 4 2 4 2" xfId="23152" xr:uid="{6CF541EC-B128-453D-B155-A4E3CDE3E3B7}"/>
    <cellStyle name="Percent 3 4 4 2 5" xfId="15266" xr:uid="{837D445E-373E-4DB6-8519-9FD794224113}"/>
    <cellStyle name="Percent 3 4 4 2 5 2" xfId="23153" xr:uid="{D17CAC5B-6571-4953-8E15-66B69ACC431A}"/>
    <cellStyle name="Percent 3 4 4 2 6" xfId="23147" xr:uid="{8B04C10D-0465-4466-8BB2-31AD75315CE6}"/>
    <cellStyle name="Percent 3 4 4 2 7" xfId="21403" xr:uid="{B499E905-F562-458F-B00C-B01B9B8DCF42}"/>
    <cellStyle name="Percent 3 4 4 3" xfId="15267" xr:uid="{7D3E8FD3-8B55-4090-A1D7-696F5BE6F105}"/>
    <cellStyle name="Percent 3 4 4 3 2" xfId="23155" xr:uid="{95B7D71A-29B8-4C83-A2FA-254FC5A37BDE}"/>
    <cellStyle name="Percent 3 4 4 3 2 2" xfId="23156" xr:uid="{7340B824-EAC7-475B-B692-B1FE372C0007}"/>
    <cellStyle name="Percent 3 4 4 3 3" xfId="23157" xr:uid="{AAE05F4B-0A7A-49B5-A3EE-4CEAFC929510}"/>
    <cellStyle name="Percent 3 4 4 3 3 2" xfId="23158" xr:uid="{6F58844F-9873-4133-9DB5-CAFDB65EDDE4}"/>
    <cellStyle name="Percent 3 4 4 3 4" xfId="23159" xr:uid="{7F32683B-AEEC-4813-A6C5-6E4008DD43D3}"/>
    <cellStyle name="Percent 3 4 4 3 5" xfId="23154" xr:uid="{1F05F565-E0ED-44C6-8535-D690FEA785D6}"/>
    <cellStyle name="Percent 3 4 4 4" xfId="15268" xr:uid="{176CFA6F-DB84-4864-86FF-F159E0CC49BB}"/>
    <cellStyle name="Percent 3 4 4 4 2" xfId="23161" xr:uid="{BB76C344-7010-4A13-93CE-95BCAF4EABA5}"/>
    <cellStyle name="Percent 3 4 4 4 2 2" xfId="23162" xr:uid="{36C6BCDF-7728-46B9-B0B0-3B2E9E20B792}"/>
    <cellStyle name="Percent 3 4 4 4 3" xfId="23163" xr:uid="{0069966F-B607-4CEF-83E1-C8EE8C8C6E44}"/>
    <cellStyle name="Percent 3 4 4 4 3 2" xfId="23164" xr:uid="{603D2034-EC89-4F11-98EA-EBB6F2B9C067}"/>
    <cellStyle name="Percent 3 4 4 4 4" xfId="23165" xr:uid="{2D3F3378-D52C-450F-89A4-613C75322926}"/>
    <cellStyle name="Percent 3 4 4 4 5" xfId="23160" xr:uid="{9719DA74-2218-4F80-85C0-3D6467B9A0BD}"/>
    <cellStyle name="Percent 3 4 4 5" xfId="15269" xr:uid="{D6D4C426-604E-4719-BB07-7BF28C9D6483}"/>
    <cellStyle name="Percent 3 4 4 5 2" xfId="23167" xr:uid="{EA34A20A-16C7-4829-A692-B6710D13B8BF}"/>
    <cellStyle name="Percent 3 4 4 5 3" xfId="23166" xr:uid="{39D5EE87-D87C-46D7-A542-24B3DFD29D53}"/>
    <cellStyle name="Percent 3 4 4 6" xfId="15270" xr:uid="{C306FC9B-6878-4EF1-A1C1-C021EC50D0BB}"/>
    <cellStyle name="Percent 3 4 4 6 2" xfId="23169" xr:uid="{E687F2E3-5557-48DB-B555-1CD13CC89741}"/>
    <cellStyle name="Percent 3 4 4 6 3" xfId="23168" xr:uid="{C665A6C1-0575-4BD0-8726-E3EDDD76FB99}"/>
    <cellStyle name="Percent 3 4 4 7" xfId="15271" xr:uid="{579DFE21-DF92-4DEC-870E-DE86A52AACFA}"/>
    <cellStyle name="Percent 3 4 4 7 2" xfId="23170" xr:uid="{632C3838-D786-4822-B610-BAA4992E8BA5}"/>
    <cellStyle name="Percent 3 4 4 8" xfId="15272" xr:uid="{D7814BAA-F866-4B0B-8A65-94FE15AFA6AB}"/>
    <cellStyle name="Percent 3 4 4 8 2" xfId="23171" xr:uid="{D9FB1693-4521-4A60-8745-5C5D6417E817}"/>
    <cellStyle name="Percent 3 4 4 9" xfId="23146" xr:uid="{C5E1E3EC-FA97-4D3B-885A-C85D89E75363}"/>
    <cellStyle name="Percent 3 4 5" xfId="5985" xr:uid="{F1E9BA85-8565-42CD-ACB0-85F455AE63E5}"/>
    <cellStyle name="Percent 3 4 5 10" xfId="21404" xr:uid="{9F8F6BC3-3FFA-442E-BFFB-831D6650A6B7}"/>
    <cellStyle name="Percent 3 4 5 2" xfId="15273" xr:uid="{0AF410A5-BC42-42B3-B0A1-32D293A8452A}"/>
    <cellStyle name="Percent 3 4 5 2 2" xfId="23174" xr:uid="{33CA7CB1-4B84-4500-879B-7E51A992A7C0}"/>
    <cellStyle name="Percent 3 4 5 2 2 2" xfId="23175" xr:uid="{B0FA779A-3AF2-40A9-A9E9-23E723DE3879}"/>
    <cellStyle name="Percent 3 4 5 2 3" xfId="23176" xr:uid="{41854D87-153A-44CF-AA9C-287A7D4969D4}"/>
    <cellStyle name="Percent 3 4 5 2 3 2" xfId="23177" xr:uid="{FEDD9720-7010-491F-B303-5FFABEAD4612}"/>
    <cellStyle name="Percent 3 4 5 2 4" xfId="23178" xr:uid="{0D7C0178-35E5-452B-B700-FD9531EBF29C}"/>
    <cellStyle name="Percent 3 4 5 2 5" xfId="23179" xr:uid="{3026E3E8-D040-45C3-974C-DAD6D9FF2D0A}"/>
    <cellStyle name="Percent 3 4 5 2 6" xfId="23173" xr:uid="{61DA3098-494C-4518-B1EB-5B50E7387568}"/>
    <cellStyle name="Percent 3 4 5 3" xfId="15274" xr:uid="{76572985-FE59-40D1-A282-5B51E590B0C2}"/>
    <cellStyle name="Percent 3 4 5 3 2" xfId="23181" xr:uid="{BA124379-6F3D-46B3-82EB-417909A1FEF5}"/>
    <cellStyle name="Percent 3 4 5 3 2 2" xfId="23182" xr:uid="{29F118F7-077F-4DF5-B6B7-B8CBEC0FDB17}"/>
    <cellStyle name="Percent 3 4 5 3 3" xfId="23183" xr:uid="{809384A0-B228-4FF3-AB22-CFF48668E3A7}"/>
    <cellStyle name="Percent 3 4 5 3 3 2" xfId="23184" xr:uid="{5B980723-0B7F-4B18-BC2D-80BD6A61A6C5}"/>
    <cellStyle name="Percent 3 4 5 3 4" xfId="23185" xr:uid="{92C991D3-CDE9-47C7-A2C9-3BB48DE61CA5}"/>
    <cellStyle name="Percent 3 4 5 3 5" xfId="23180" xr:uid="{AA7D5B16-DD3D-435F-B32C-C16C5E2A3D46}"/>
    <cellStyle name="Percent 3 4 5 4" xfId="15275" xr:uid="{C9B3C932-CBCF-4710-A1DF-7962511E7220}"/>
    <cellStyle name="Percent 3 4 5 4 2" xfId="23187" xr:uid="{510CD2B2-78B6-4962-A16C-2D5F281F9DFC}"/>
    <cellStyle name="Percent 3 4 5 4 2 2" xfId="23188" xr:uid="{BC95ED93-53B7-4C84-A5CD-323E3E376271}"/>
    <cellStyle name="Percent 3 4 5 4 3" xfId="23189" xr:uid="{D66A1209-C706-4CD7-A450-F4EC97459742}"/>
    <cellStyle name="Percent 3 4 5 4 3 2" xfId="23190" xr:uid="{19B835DA-F59C-4058-A524-65B928D95759}"/>
    <cellStyle name="Percent 3 4 5 4 4" xfId="23191" xr:uid="{A750EF31-CF7E-4F6D-ADDF-726EBE4171A0}"/>
    <cellStyle name="Percent 3 4 5 4 5" xfId="23186" xr:uid="{2019E850-C2DC-437E-8ABB-C3A503C4FD10}"/>
    <cellStyle name="Percent 3 4 5 5" xfId="15276" xr:uid="{25B8D6A1-B7A5-4DE5-84E5-99AB752F6A93}"/>
    <cellStyle name="Percent 3 4 5 5 2" xfId="23193" xr:uid="{E7468242-0D5E-4701-9AFC-8D8E2CF998C2}"/>
    <cellStyle name="Percent 3 4 5 5 3" xfId="23192" xr:uid="{888F72E8-86D1-4363-B6AA-9E19AAB39D95}"/>
    <cellStyle name="Percent 3 4 5 6" xfId="15277" xr:uid="{B1B76B7D-EFA1-4E1F-81A2-CFEAA13574B8}"/>
    <cellStyle name="Percent 3 4 5 6 2" xfId="23195" xr:uid="{930C0F92-16A8-4BC6-8EFF-05E5BAD973A3}"/>
    <cellStyle name="Percent 3 4 5 6 3" xfId="23194" xr:uid="{C2E21DE7-FEF8-4CB3-89E0-2F53768613BF}"/>
    <cellStyle name="Percent 3 4 5 7" xfId="15278" xr:uid="{AFCC6DAB-4FCB-466A-A0DB-8E09320C5EB5}"/>
    <cellStyle name="Percent 3 4 5 7 2" xfId="23196" xr:uid="{1F5CB511-86C4-4CCC-83DB-C7367326A9B4}"/>
    <cellStyle name="Percent 3 4 5 8" xfId="15279" xr:uid="{F5C32B3B-9D3C-4B72-9CEB-83DF87ED3F68}"/>
    <cellStyle name="Percent 3 4 5 8 2" xfId="23197" xr:uid="{31DA097D-550E-4F86-8592-C8211CCE1582}"/>
    <cellStyle name="Percent 3 4 5 9" xfId="23172" xr:uid="{D1E641BC-8276-4E37-AACB-63A878AAEA55}"/>
    <cellStyle name="Percent 3 4 6" xfId="5986" xr:uid="{48734905-6286-469A-919C-DBC18F544551}"/>
    <cellStyle name="Percent 3 4 6 10" xfId="21405" xr:uid="{D7B3CBF7-89F7-4D0C-BE4E-9F1DEE59EE48}"/>
    <cellStyle name="Percent 3 4 6 2" xfId="15280" xr:uid="{1860DA66-0EAE-4F60-892F-E67C02A44B34}"/>
    <cellStyle name="Percent 3 4 6 2 2" xfId="23200" xr:uid="{BFE83AFD-D13B-43B4-BAA8-27DBFCCF39E8}"/>
    <cellStyle name="Percent 3 4 6 2 2 2" xfId="23201" xr:uid="{48CB7689-6ADA-4285-B6D2-D11B2D8CCB4A}"/>
    <cellStyle name="Percent 3 4 6 2 3" xfId="23202" xr:uid="{21CE6F5D-712C-4E01-916D-73CB22108CCC}"/>
    <cellStyle name="Percent 3 4 6 2 3 2" xfId="23203" xr:uid="{C73FCE92-56C0-40F5-AF09-8137EE5B423E}"/>
    <cellStyle name="Percent 3 4 6 2 4" xfId="23204" xr:uid="{005528AB-F511-462E-8276-12E7F951CDA1}"/>
    <cellStyle name="Percent 3 4 6 2 5" xfId="23205" xr:uid="{BA593B11-74F3-40BE-B8EB-98359FB9A189}"/>
    <cellStyle name="Percent 3 4 6 2 6" xfId="23199" xr:uid="{9CA785AC-0707-422A-937B-FE0050C0614B}"/>
    <cellStyle name="Percent 3 4 6 3" xfId="15281" xr:uid="{E34E8782-3224-4F7C-8119-D59BF8FB6AEF}"/>
    <cellStyle name="Percent 3 4 6 3 2" xfId="23207" xr:uid="{54B3EACD-2AD1-4FE8-8A15-27E700FE4DD4}"/>
    <cellStyle name="Percent 3 4 6 3 2 2" xfId="23208" xr:uid="{07117122-C408-4851-BA53-08AF12BC6F63}"/>
    <cellStyle name="Percent 3 4 6 3 3" xfId="23209" xr:uid="{B9E61F02-D2FE-4E5D-97FD-F5218B2EB853}"/>
    <cellStyle name="Percent 3 4 6 3 3 2" xfId="23210" xr:uid="{AC1719A9-52A3-45C5-887E-A1FFBCB3F620}"/>
    <cellStyle name="Percent 3 4 6 3 4" xfId="23211" xr:uid="{7026BD16-989A-4A53-91A9-7E0F9214520D}"/>
    <cellStyle name="Percent 3 4 6 3 5" xfId="23206" xr:uid="{71C65670-A150-4570-B162-1D93268ADFF4}"/>
    <cellStyle name="Percent 3 4 6 4" xfId="15282" xr:uid="{88BC3AA0-EA2A-4381-8AE7-D5D767476837}"/>
    <cellStyle name="Percent 3 4 6 4 2" xfId="23213" xr:uid="{8DE2AC54-78CC-4D2D-AA06-09A33BA0603F}"/>
    <cellStyle name="Percent 3 4 6 4 2 2" xfId="23214" xr:uid="{EACDA3DC-DE53-4EEC-BB58-E508BD8E8C79}"/>
    <cellStyle name="Percent 3 4 6 4 3" xfId="23215" xr:uid="{D7269E46-234F-4794-9AE2-9B614BA8D839}"/>
    <cellStyle name="Percent 3 4 6 4 3 2" xfId="23216" xr:uid="{CE94867F-CAD8-4758-8D7A-74E4BFECA7A3}"/>
    <cellStyle name="Percent 3 4 6 4 4" xfId="23217" xr:uid="{76E816E2-625C-4DFC-A8C1-316B0C94BC4F}"/>
    <cellStyle name="Percent 3 4 6 4 5" xfId="23212" xr:uid="{09C488C7-64C2-4D7F-885E-65B5001A96AC}"/>
    <cellStyle name="Percent 3 4 6 5" xfId="15283" xr:uid="{634E966B-5C8B-4876-9594-0F53B41FD4D9}"/>
    <cellStyle name="Percent 3 4 6 5 2" xfId="23219" xr:uid="{5B0ECCA0-BE10-4405-B294-555A0FDF28B6}"/>
    <cellStyle name="Percent 3 4 6 5 3" xfId="23218" xr:uid="{E7EFB584-9564-4A1D-920C-A5FEEFB6365A}"/>
    <cellStyle name="Percent 3 4 6 6" xfId="15284" xr:uid="{BB40E184-B2AF-419F-9290-3FE8EE91E55E}"/>
    <cellStyle name="Percent 3 4 6 6 2" xfId="23221" xr:uid="{CC159E34-C40D-4495-A359-ED2E68F0C794}"/>
    <cellStyle name="Percent 3 4 6 6 3" xfId="23220" xr:uid="{53D46F93-405C-4540-BA38-A247A2357BE4}"/>
    <cellStyle name="Percent 3 4 6 7" xfId="15285" xr:uid="{6477193B-7BDB-4754-B2E3-28998168F08A}"/>
    <cellStyle name="Percent 3 4 6 7 2" xfId="23222" xr:uid="{056BBEA9-1135-42AA-9F8F-FAEDF89A9BB5}"/>
    <cellStyle name="Percent 3 4 6 8" xfId="15286" xr:uid="{6823E2BE-5BBC-4969-9775-55E0899955B7}"/>
    <cellStyle name="Percent 3 4 6 8 2" xfId="23223" xr:uid="{3A1C7565-2590-43C3-8C92-D170527096AD}"/>
    <cellStyle name="Percent 3 4 6 9" xfId="23198" xr:uid="{2BDBF769-C1A7-4F9D-AEBF-CBF8C0B9EEB2}"/>
    <cellStyle name="Percent 3 4 7" xfId="5987" xr:uid="{6E49F9AF-7BA8-47F7-B455-6ADA9353DB7C}"/>
    <cellStyle name="Percent 3 4 7 10" xfId="21406" xr:uid="{BF70EA5E-A419-4910-ABEB-E43FFED7513F}"/>
    <cellStyle name="Percent 3 4 7 2" xfId="15287" xr:uid="{67AAB0CD-45AC-4DA5-9559-53162BDA9BA4}"/>
    <cellStyle name="Percent 3 4 7 2 2" xfId="23226" xr:uid="{526A84BB-3862-4D1A-BF50-C7F3A52F8BD3}"/>
    <cellStyle name="Percent 3 4 7 2 2 2" xfId="23227" xr:uid="{B33802F3-AD10-410E-90EA-296D12914BEE}"/>
    <cellStyle name="Percent 3 4 7 2 3" xfId="23228" xr:uid="{1825CE9B-0BF1-4817-A988-0331F5F1853F}"/>
    <cellStyle name="Percent 3 4 7 2 3 2" xfId="23229" xr:uid="{3673B3FF-2C83-4DE9-9E89-9A3BA6B48661}"/>
    <cellStyle name="Percent 3 4 7 2 4" xfId="23230" xr:uid="{269C25AB-00B4-4AFC-A098-2A1B42D8D79C}"/>
    <cellStyle name="Percent 3 4 7 2 5" xfId="23231" xr:uid="{0A11A4A7-9641-4E73-AC29-42068393E77C}"/>
    <cellStyle name="Percent 3 4 7 2 6" xfId="23225" xr:uid="{228F6D37-208F-4715-AB08-24EE92A7D05E}"/>
    <cellStyle name="Percent 3 4 7 3" xfId="15288" xr:uid="{AF0D1554-B858-41DC-88A2-ECA937783E1B}"/>
    <cellStyle name="Percent 3 4 7 3 2" xfId="23233" xr:uid="{3BAD39B6-028C-4015-A4EF-575C7806E1D7}"/>
    <cellStyle name="Percent 3 4 7 3 2 2" xfId="23234" xr:uid="{3DA0C97C-A2C2-4BFB-B8D1-2BFA40DBECFF}"/>
    <cellStyle name="Percent 3 4 7 3 3" xfId="23235" xr:uid="{B291CBC7-C456-4BD5-BA4F-4AFA0954250B}"/>
    <cellStyle name="Percent 3 4 7 3 3 2" xfId="23236" xr:uid="{29577ED5-4AAD-453C-B147-9286DC077E5F}"/>
    <cellStyle name="Percent 3 4 7 3 4" xfId="23237" xr:uid="{E103BD07-E924-4C25-A07E-ADFF5F4423A2}"/>
    <cellStyle name="Percent 3 4 7 3 5" xfId="23232" xr:uid="{0C6D39D2-8DB5-4A72-B7FF-233687DF760C}"/>
    <cellStyle name="Percent 3 4 7 4" xfId="15289" xr:uid="{5AE6B579-6E59-4D64-AA31-43AE9037E769}"/>
    <cellStyle name="Percent 3 4 7 4 2" xfId="23239" xr:uid="{2436616A-7914-4020-AE9C-5C66DB1CCF93}"/>
    <cellStyle name="Percent 3 4 7 4 2 2" xfId="23240" xr:uid="{79114976-3C0B-4FC9-A49F-DFDAEA9F5564}"/>
    <cellStyle name="Percent 3 4 7 4 3" xfId="23241" xr:uid="{0A3269B0-2561-46C6-847A-D114399EFCBC}"/>
    <cellStyle name="Percent 3 4 7 4 3 2" xfId="23242" xr:uid="{8139036F-2E50-42DD-B383-DC9D552B2A24}"/>
    <cellStyle name="Percent 3 4 7 4 4" xfId="23243" xr:uid="{D18EF49E-97D9-4973-A133-349BE8F84207}"/>
    <cellStyle name="Percent 3 4 7 4 5" xfId="23238" xr:uid="{C9252D09-383E-441C-87C3-FCD56F1460D2}"/>
    <cellStyle name="Percent 3 4 7 5" xfId="15290" xr:uid="{6F7D9D85-D933-4EFB-BE5E-C46AAD834AF1}"/>
    <cellStyle name="Percent 3 4 7 5 2" xfId="23245" xr:uid="{3F18A133-1A4D-43CC-A511-33FED05B3C67}"/>
    <cellStyle name="Percent 3 4 7 5 3" xfId="23244" xr:uid="{D0FC5335-30FD-4CA9-AF6A-841C9F930B7D}"/>
    <cellStyle name="Percent 3 4 7 6" xfId="15291" xr:uid="{1F688469-82D2-4B91-BF3C-BC62FB392461}"/>
    <cellStyle name="Percent 3 4 7 6 2" xfId="23247" xr:uid="{C7491267-3889-44E5-A9EB-C83A82CE03C4}"/>
    <cellStyle name="Percent 3 4 7 6 3" xfId="23246" xr:uid="{C600CCA1-EC82-4575-8D55-F31C8C6C4809}"/>
    <cellStyle name="Percent 3 4 7 7" xfId="15292" xr:uid="{C4F68FCA-8829-4D25-BA8A-2C9D7A6BCD01}"/>
    <cellStyle name="Percent 3 4 7 7 2" xfId="23248" xr:uid="{634E1B76-EA6A-404E-AB42-633CD2DB8FFB}"/>
    <cellStyle name="Percent 3 4 7 8" xfId="15293" xr:uid="{99A6EAF7-1549-446B-A39B-144BF90002B3}"/>
    <cellStyle name="Percent 3 4 7 8 2" xfId="23249" xr:uid="{EBB86277-AACD-4AE9-8FAA-7290C16365A1}"/>
    <cellStyle name="Percent 3 4 7 9" xfId="23224" xr:uid="{6F9F2875-8D31-4F66-BE89-FC5D3EA79619}"/>
    <cellStyle name="Percent 3 4 8" xfId="5988" xr:uid="{1BF6333E-CF93-4AAE-8E70-20729A10BB3F}"/>
    <cellStyle name="Percent 3 4 8 10" xfId="15294" xr:uid="{12B53673-B6BD-47D8-9AC8-E3587A0B2FFA}"/>
    <cellStyle name="Percent 3 4 8 10 2" xfId="23251" xr:uid="{22D0E267-81A4-4C2C-8337-642D81D7BDDE}"/>
    <cellStyle name="Percent 3 4 8 11" xfId="23252" xr:uid="{7423B481-96BD-4E97-97C2-F03DE95093A5}"/>
    <cellStyle name="Percent 3 4 8 12" xfId="23250" xr:uid="{674C02C2-31B6-40AF-B7C6-DAB889989B3D}"/>
    <cellStyle name="Percent 3 4 8 13" xfId="21407" xr:uid="{A8923FFC-376B-4867-8AB8-FDFAFAD266F4}"/>
    <cellStyle name="Percent 3 4 8 2" xfId="15295" xr:uid="{FE607913-DB3D-41CB-9EAB-97C95F8664E9}"/>
    <cellStyle name="Percent 3 4 8 2 2" xfId="23254" xr:uid="{422EEB0A-415C-465F-A56D-AECD15F8D97D}"/>
    <cellStyle name="Percent 3 4 8 2 2 2" xfId="23255" xr:uid="{690A7BCB-EBF7-43DF-8FC3-5E40F9A81226}"/>
    <cellStyle name="Percent 3 4 8 2 3" xfId="23256" xr:uid="{FE17FF8D-C1A5-49AE-B70D-4F016437ECC0}"/>
    <cellStyle name="Percent 3 4 8 2 3 2" xfId="23257" xr:uid="{3CA3810D-F271-449C-A549-77AFE89F1CCF}"/>
    <cellStyle name="Percent 3 4 8 2 4" xfId="23258" xr:uid="{B9A479CB-3B44-4FC8-A57F-67A782A72E58}"/>
    <cellStyle name="Percent 3 4 8 2 5" xfId="23259" xr:uid="{29CB6A60-E82C-43F1-99E2-167AE8F3335C}"/>
    <cellStyle name="Percent 3 4 8 2 6" xfId="23253" xr:uid="{949899E4-B638-47B2-AEE2-318A21DC33A3}"/>
    <cellStyle name="Percent 3 4 8 3" xfId="15296" xr:uid="{4807A366-4E2D-4D51-92C2-ADB174A3E312}"/>
    <cellStyle name="Percent 3 4 8 3 2" xfId="23261" xr:uid="{28D6AE9D-6DF2-43E1-82BE-9E005835FF29}"/>
    <cellStyle name="Percent 3 4 8 3 2 2" xfId="23262" xr:uid="{7F12493F-5504-40EE-9EC0-8A693EE89026}"/>
    <cellStyle name="Percent 3 4 8 3 3" xfId="23263" xr:uid="{AB8D2DAE-FAA3-4294-B717-C90B72DCC5EB}"/>
    <cellStyle name="Percent 3 4 8 3 3 2" xfId="23264" xr:uid="{69505EE6-CAD6-4925-83C1-EC124361F6D9}"/>
    <cellStyle name="Percent 3 4 8 3 4" xfId="23265" xr:uid="{7FEE5073-56F6-488E-B1D9-CF59A46BF229}"/>
    <cellStyle name="Percent 3 4 8 3 5" xfId="23260" xr:uid="{F651E5C8-625D-4F7E-BD92-0FD5A8F12B7B}"/>
    <cellStyle name="Percent 3 4 8 4" xfId="15297" xr:uid="{7534EFD4-1C53-4A8D-A0A1-EC992B95A967}"/>
    <cellStyle name="Percent 3 4 8 4 2" xfId="23267" xr:uid="{F413808E-C123-4B47-B1FC-FBDF31080E96}"/>
    <cellStyle name="Percent 3 4 8 4 2 2" xfId="23268" xr:uid="{81207FC5-BFE6-4335-A512-4A2025FFB06B}"/>
    <cellStyle name="Percent 3 4 8 4 3" xfId="23269" xr:uid="{B92BE081-5BA3-4497-B994-0278A6458CD3}"/>
    <cellStyle name="Percent 3 4 8 4 3 2" xfId="23270" xr:uid="{4029519D-A30C-4D82-ADF8-4B4EF1F6D143}"/>
    <cellStyle name="Percent 3 4 8 4 4" xfId="23271" xr:uid="{AD1F2DD3-DC66-41AE-BCF7-613B2AF7DA24}"/>
    <cellStyle name="Percent 3 4 8 4 5" xfId="23266" xr:uid="{ACC45509-350A-4453-ACDA-ADCE7BE673D1}"/>
    <cellStyle name="Percent 3 4 8 5" xfId="15298" xr:uid="{78E78CB9-56FA-4B87-8EBF-E7391129A55D}"/>
    <cellStyle name="Percent 3 4 8 5 2" xfId="23273" xr:uid="{874EC4FB-E006-424D-8C54-6645DE8806B4}"/>
    <cellStyle name="Percent 3 4 8 5 2 2" xfId="23274" xr:uid="{0820CFE1-D1FD-42B9-AC2B-F233051A9A15}"/>
    <cellStyle name="Percent 3 4 8 5 3" xfId="23275" xr:uid="{F0DC7681-DBB0-4DA1-80D7-26B0E829B562}"/>
    <cellStyle name="Percent 3 4 8 5 3 2" xfId="23276" xr:uid="{783BDE84-B746-4C0D-AEEC-6436588B85A2}"/>
    <cellStyle name="Percent 3 4 8 5 4" xfId="23277" xr:uid="{7EC13D08-5AA5-4533-A5EB-EA88083E745C}"/>
    <cellStyle name="Percent 3 4 8 5 4 2" xfId="23278" xr:uid="{99123775-4EC4-45E2-9E56-C10DBF9DC561}"/>
    <cellStyle name="Percent 3 4 8 5 5" xfId="23279" xr:uid="{D974AACC-B07E-4A4F-A467-D0871293C889}"/>
    <cellStyle name="Percent 3 4 8 5 6" xfId="23272" xr:uid="{29541EC0-FF8B-4308-BB31-6AA4694898C6}"/>
    <cellStyle name="Percent 3 4 8 6" xfId="15299" xr:uid="{0E42908F-3437-4C01-B140-40CEF9FFC656}"/>
    <cellStyle name="Percent 3 4 8 6 2" xfId="23281" xr:uid="{6FA8B450-98F7-4D80-9952-1422F67DCEF9}"/>
    <cellStyle name="Percent 3 4 8 6 2 2" xfId="23282" xr:uid="{6EDEB4EF-AAC3-4A48-AFAD-97AFE2D46188}"/>
    <cellStyle name="Percent 3 4 8 6 3" xfId="23283" xr:uid="{1E9D65DE-7134-426C-89B6-6C8954D56C00}"/>
    <cellStyle name="Percent 3 4 8 6 3 2" xfId="23284" xr:uid="{202F42E2-CA40-456A-8449-FDBC626F346A}"/>
    <cellStyle name="Percent 3 4 8 6 4" xfId="23285" xr:uid="{1A3093E8-6A87-48A9-AEDC-792C8C23D5EB}"/>
    <cellStyle name="Percent 3 4 8 6 5" xfId="23280" xr:uid="{8FE36069-743A-4F4E-9873-4D1064BD3F89}"/>
    <cellStyle name="Percent 3 4 8 7" xfId="15300" xr:uid="{4FF579E3-3B94-4745-B73A-F9D23870F77F}"/>
    <cellStyle name="Percent 3 4 8 7 2" xfId="23287" xr:uid="{EA516C25-30C7-47E9-BC4A-57C782A1ACFF}"/>
    <cellStyle name="Percent 3 4 8 7 3" xfId="23286" xr:uid="{CE17CCD6-BB58-4A72-9FF2-95B1CB311E11}"/>
    <cellStyle name="Percent 3 4 8 8" xfId="15301" xr:uid="{95A6E69B-C437-496C-87AE-B182B7BBFF72}"/>
    <cellStyle name="Percent 3 4 8 8 2" xfId="23289" xr:uid="{359BFD2F-B2D1-4E85-AF09-B79FE1CBC7CE}"/>
    <cellStyle name="Percent 3 4 8 8 3" xfId="23288" xr:uid="{4CD53AA9-FB1B-4F81-8C41-10BF91C87412}"/>
    <cellStyle name="Percent 3 4 8 9" xfId="15302" xr:uid="{D1082672-2B78-426C-8311-6A64F4EEDEF5}"/>
    <cellStyle name="Percent 3 4 8 9 2" xfId="23291" xr:uid="{B4DBFE70-6439-4893-B36C-81B4F3D1F88C}"/>
    <cellStyle name="Percent 3 4 8 9 3" xfId="23290" xr:uid="{966A8C87-3DC8-4E72-9BDC-28056F2ED29F}"/>
    <cellStyle name="Percent 3 4 9" xfId="5989" xr:uid="{2FC31D42-D83F-4AE4-A898-5F6542A3F432}"/>
    <cellStyle name="Percent 3 4 9 10" xfId="15303" xr:uid="{00E74010-D6F7-4C22-A6D3-08183EA9ACC4}"/>
    <cellStyle name="Percent 3 4 9 10 2" xfId="23293" xr:uid="{1058AAC2-7FE5-4858-A633-A1D6A6B69C79}"/>
    <cellStyle name="Percent 3 4 9 11" xfId="23294" xr:uid="{E037EF98-2E9F-4F2D-B60B-7CB2A3F06B4B}"/>
    <cellStyle name="Percent 3 4 9 12" xfId="23292" xr:uid="{5287AC3F-7095-4080-927E-F5F54A24D31D}"/>
    <cellStyle name="Percent 3 4 9 13" xfId="21408" xr:uid="{7B0BDADB-45D0-418C-A797-0C1BAEB8DDEB}"/>
    <cellStyle name="Percent 3 4 9 2" xfId="15304" xr:uid="{765CF8F8-9C9F-49CF-AF4F-1D20489DD2D9}"/>
    <cellStyle name="Percent 3 4 9 2 2" xfId="23296" xr:uid="{07FA3A16-041E-4FEB-B2DB-FD657770CDB8}"/>
    <cellStyle name="Percent 3 4 9 2 2 2" xfId="23297" xr:uid="{A8D9AEE0-C3F6-45AE-8505-8C60A83BDE04}"/>
    <cellStyle name="Percent 3 4 9 2 3" xfId="23298" xr:uid="{42AFE73C-2456-4218-84AE-C0CC3279F5E1}"/>
    <cellStyle name="Percent 3 4 9 2 3 2" xfId="23299" xr:uid="{3BC20A5A-669B-48CC-8BCE-9F359E7D3345}"/>
    <cellStyle name="Percent 3 4 9 2 4" xfId="23300" xr:uid="{0A77DCAC-B526-49F3-9030-65A0A1D79D97}"/>
    <cellStyle name="Percent 3 4 9 2 5" xfId="23301" xr:uid="{CF5DEB2E-49DA-4893-9729-DE1FDA1624EF}"/>
    <cellStyle name="Percent 3 4 9 2 6" xfId="23295" xr:uid="{8BECEDEE-A019-4EE9-BD79-293A9C492520}"/>
    <cellStyle name="Percent 3 4 9 3" xfId="15305" xr:uid="{C5E60BB2-DDE7-4074-A8A0-5D3EA678F63F}"/>
    <cellStyle name="Percent 3 4 9 3 2" xfId="23303" xr:uid="{29AE3A6E-C1AA-4E3D-9C53-B9D51FB07BB6}"/>
    <cellStyle name="Percent 3 4 9 3 2 2" xfId="23304" xr:uid="{778B824F-7D9F-4622-A1D5-CEC5BCF9F184}"/>
    <cellStyle name="Percent 3 4 9 3 3" xfId="23305" xr:uid="{E3A6CAC1-A58D-4DB5-A67C-A49F3A32CE5E}"/>
    <cellStyle name="Percent 3 4 9 3 3 2" xfId="23306" xr:uid="{0E63FDCA-91CB-43B9-B2DA-2C102D60C221}"/>
    <cellStyle name="Percent 3 4 9 3 4" xfId="23307" xr:uid="{A3159F8E-1763-4955-B88C-A31DAF0E4E05}"/>
    <cellStyle name="Percent 3 4 9 3 5" xfId="23302" xr:uid="{D7FB2A8A-C6AB-4A71-8A50-790384F35B6F}"/>
    <cellStyle name="Percent 3 4 9 4" xfId="15306" xr:uid="{59E369B3-469E-4FDE-B7AC-960A6649E97C}"/>
    <cellStyle name="Percent 3 4 9 4 2" xfId="23309" xr:uid="{C457C12C-3C53-444F-AE51-5750F7AC8519}"/>
    <cellStyle name="Percent 3 4 9 4 2 2" xfId="23310" xr:uid="{8E9AD3D2-F5EE-45EE-B8C5-28F325D5FFE9}"/>
    <cellStyle name="Percent 3 4 9 4 3" xfId="23311" xr:uid="{5E2CBBF6-2B5E-4E18-851A-0D3105B0CAC3}"/>
    <cellStyle name="Percent 3 4 9 4 3 2" xfId="23312" xr:uid="{499E9335-DE12-4AEC-B0FA-DD912CD01675}"/>
    <cellStyle name="Percent 3 4 9 4 4" xfId="23313" xr:uid="{8E32DFD4-D7F8-43BA-BA4F-157F88F87C76}"/>
    <cellStyle name="Percent 3 4 9 4 5" xfId="23308" xr:uid="{EEA092ED-0ED8-49DD-B28E-DE56FAF7B349}"/>
    <cellStyle name="Percent 3 4 9 5" xfId="15307" xr:uid="{B574E817-A393-471F-9160-C9E7639B71A5}"/>
    <cellStyle name="Percent 3 4 9 5 2" xfId="23315" xr:uid="{F9883B91-514C-485A-AAD1-5DD17E1EF4C4}"/>
    <cellStyle name="Percent 3 4 9 5 2 2" xfId="23316" xr:uid="{E706D23C-1053-40B0-9DF5-AC37BE8C0509}"/>
    <cellStyle name="Percent 3 4 9 5 3" xfId="23317" xr:uid="{D1859D86-9777-4472-A725-1DC4A813702C}"/>
    <cellStyle name="Percent 3 4 9 5 3 2" xfId="23318" xr:uid="{8A42C4E6-A8C7-48AA-BAD9-2EB76BD52F7F}"/>
    <cellStyle name="Percent 3 4 9 5 4" xfId="23319" xr:uid="{A464C257-E014-4923-AFB2-866EE9149617}"/>
    <cellStyle name="Percent 3 4 9 5 4 2" xfId="23320" xr:uid="{8516D961-A1C9-4667-82A8-38A3B8BF6871}"/>
    <cellStyle name="Percent 3 4 9 5 5" xfId="23321" xr:uid="{A6875999-7450-4C36-8B51-0C407A866B65}"/>
    <cellStyle name="Percent 3 4 9 5 6" xfId="23314" xr:uid="{4128CB52-29AA-4F10-961D-A99DD7C66DCF}"/>
    <cellStyle name="Percent 3 4 9 6" xfId="15308" xr:uid="{978CBA37-7F3D-4307-BDE6-06B0110D2A38}"/>
    <cellStyle name="Percent 3 4 9 6 2" xfId="23323" xr:uid="{5BA5B37D-D2BC-4C1F-A519-7A887D5961BC}"/>
    <cellStyle name="Percent 3 4 9 6 2 2" xfId="23324" xr:uid="{E15D009C-B435-4F61-831A-D6DB2A6C8BA1}"/>
    <cellStyle name="Percent 3 4 9 6 3" xfId="23325" xr:uid="{7CCB8A0E-AD19-47BB-AB78-CB93CB7D71D7}"/>
    <cellStyle name="Percent 3 4 9 6 3 2" xfId="23326" xr:uid="{03CA2FB6-95F9-42F0-A0BD-7F9F3A2FD227}"/>
    <cellStyle name="Percent 3 4 9 6 4" xfId="23327" xr:uid="{E1CE9116-3665-412E-B892-C7EB54EE3EBA}"/>
    <cellStyle name="Percent 3 4 9 6 5" xfId="23322" xr:uid="{B5EB3DB3-6DF8-4F7C-B845-19FCCA383D02}"/>
    <cellStyle name="Percent 3 4 9 7" xfId="15309" xr:uid="{4A08E86F-3A65-454F-AF7B-24AE4FFF2E29}"/>
    <cellStyle name="Percent 3 4 9 7 2" xfId="23329" xr:uid="{1F81CD7C-399C-4473-ABD7-B1F84BCC3D53}"/>
    <cellStyle name="Percent 3 4 9 7 3" xfId="23328" xr:uid="{7A029C3C-D5C6-4B07-AC4E-7E5912E1211D}"/>
    <cellStyle name="Percent 3 4 9 8" xfId="15310" xr:uid="{02611AAB-8855-4E2D-84AD-ACCACCCBE431}"/>
    <cellStyle name="Percent 3 4 9 8 2" xfId="23331" xr:uid="{45CC6325-5C56-421D-81FD-FA695D63C815}"/>
    <cellStyle name="Percent 3 4 9 8 3" xfId="23330" xr:uid="{8C2FA3F2-F6B5-41C6-9D6B-EF7957B156D8}"/>
    <cellStyle name="Percent 3 4 9 9" xfId="15311" xr:uid="{02E446C7-8B40-46DD-84F6-F9BB4F816316}"/>
    <cellStyle name="Percent 3 4 9 9 2" xfId="23333" xr:uid="{0A9A85B1-7224-4CB4-ADCD-69022FD1EE86}"/>
    <cellStyle name="Percent 3 4 9 9 3" xfId="23332" xr:uid="{8267566C-9A69-473D-8836-6F44CD018E97}"/>
    <cellStyle name="Percent 3 5" xfId="310" xr:uid="{00000000-0005-0000-0000-000038010000}"/>
    <cellStyle name="Percent 3 5 10" xfId="5991" xr:uid="{63A06253-0F64-4EE2-9B40-D067359A38FB}"/>
    <cellStyle name="Percent 3 5 10 10" xfId="15312" xr:uid="{ED85B9AE-FD27-459B-B4A5-109AD98FA1A6}"/>
    <cellStyle name="Percent 3 5 10 10 2" xfId="23336" xr:uid="{00288168-1A2A-4951-892C-909B1EF28A01}"/>
    <cellStyle name="Percent 3 5 10 11" xfId="23337" xr:uid="{967ACEFC-4090-4893-9A83-2464AEB69144}"/>
    <cellStyle name="Percent 3 5 10 12" xfId="23335" xr:uid="{34DE2CDD-2CDF-4D43-8328-EBE1231CA321}"/>
    <cellStyle name="Percent 3 5 10 13" xfId="21409" xr:uid="{F0820461-19FE-4ABB-A64F-4ACF21FCEA26}"/>
    <cellStyle name="Percent 3 5 10 2" xfId="15313" xr:uid="{2E8F28D5-6A53-4F44-B96D-F5C7D5377710}"/>
    <cellStyle name="Percent 3 5 10 2 2" xfId="23339" xr:uid="{E543CAF0-2A98-4756-81A9-FAB45B6FF4B7}"/>
    <cellStyle name="Percent 3 5 10 2 2 2" xfId="23340" xr:uid="{E8C7749E-5051-4C4D-9595-7C284A80E2FA}"/>
    <cellStyle name="Percent 3 5 10 2 3" xfId="23341" xr:uid="{882247F1-3345-40F4-8898-375FD91F7F78}"/>
    <cellStyle name="Percent 3 5 10 2 3 2" xfId="23342" xr:uid="{886B50FB-274E-4458-A990-162C59A41945}"/>
    <cellStyle name="Percent 3 5 10 2 4" xfId="23343" xr:uid="{5F17EB97-FEDE-42B5-AF09-4C24831F444A}"/>
    <cellStyle name="Percent 3 5 10 2 5" xfId="23344" xr:uid="{1517D169-081E-42C7-A7B5-0B5BB9F977F7}"/>
    <cellStyle name="Percent 3 5 10 2 6" xfId="23338" xr:uid="{206EAB4E-EF8F-435B-850B-4D5B99E42371}"/>
    <cellStyle name="Percent 3 5 10 3" xfId="15314" xr:uid="{04A265DB-928D-4F34-BAC4-DAFF0328D324}"/>
    <cellStyle name="Percent 3 5 10 3 2" xfId="23346" xr:uid="{E4476B31-1D8B-4FEC-A45E-8FCCE933B7BE}"/>
    <cellStyle name="Percent 3 5 10 3 2 2" xfId="23347" xr:uid="{0F60FDEF-154D-4DEF-8EB6-8708DB98691A}"/>
    <cellStyle name="Percent 3 5 10 3 3" xfId="23348" xr:uid="{937CF5BB-2382-4970-AB2A-86B1A657D108}"/>
    <cellStyle name="Percent 3 5 10 3 3 2" xfId="23349" xr:uid="{36AE62F1-72AF-4462-829A-AB3360CBF28A}"/>
    <cellStyle name="Percent 3 5 10 3 4" xfId="23350" xr:uid="{CE84EF17-94B5-4E97-A270-66C6C3394658}"/>
    <cellStyle name="Percent 3 5 10 3 5" xfId="23345" xr:uid="{8757FAB4-CECF-4157-AACC-16CAE78982B6}"/>
    <cellStyle name="Percent 3 5 10 4" xfId="15315" xr:uid="{BF1437C3-D40F-43DF-A601-B02E629FBE33}"/>
    <cellStyle name="Percent 3 5 10 4 2" xfId="23352" xr:uid="{1B914CB4-4A11-4A25-9298-1997D1BE1E78}"/>
    <cellStyle name="Percent 3 5 10 4 2 2" xfId="23353" xr:uid="{5BCDDCC8-4D6C-408B-B2F1-1E964A124F60}"/>
    <cellStyle name="Percent 3 5 10 4 3" xfId="23354" xr:uid="{FF3DEA24-8A11-4BEF-897F-4FA604208EC9}"/>
    <cellStyle name="Percent 3 5 10 4 3 2" xfId="23355" xr:uid="{523B0EC3-08A6-4573-9E2F-D844AACFF0AA}"/>
    <cellStyle name="Percent 3 5 10 4 4" xfId="23356" xr:uid="{31F48E7A-C7F3-4F6B-9DA3-8B48FD8695D1}"/>
    <cellStyle name="Percent 3 5 10 4 5" xfId="23351" xr:uid="{AAA87B96-CFE5-4480-BBE2-EB4F4FED7DFC}"/>
    <cellStyle name="Percent 3 5 10 5" xfId="15316" xr:uid="{35C02906-161E-4280-AE77-6A93CD3A0004}"/>
    <cellStyle name="Percent 3 5 10 5 2" xfId="23358" xr:uid="{4FF48499-20FE-40C0-AE96-FD45E1608CF6}"/>
    <cellStyle name="Percent 3 5 10 5 2 2" xfId="23359" xr:uid="{1A73F19F-1624-4122-82B0-FABD4204C94C}"/>
    <cellStyle name="Percent 3 5 10 5 3" xfId="23360" xr:uid="{42A89AD7-489C-48B4-994C-F91C698FEBAC}"/>
    <cellStyle name="Percent 3 5 10 5 3 2" xfId="23361" xr:uid="{CA60CBF3-5BC9-4783-B235-4537AF7CDC16}"/>
    <cellStyle name="Percent 3 5 10 5 4" xfId="23362" xr:uid="{6CB394A3-4869-4EE8-B0FA-3A575C2CA54E}"/>
    <cellStyle name="Percent 3 5 10 5 4 2" xfId="23363" xr:uid="{6EC2B291-0861-4370-B813-E88F0DFC52F0}"/>
    <cellStyle name="Percent 3 5 10 5 5" xfId="23364" xr:uid="{FDFFC3D9-259D-47BA-A68F-B914A74CF5FB}"/>
    <cellStyle name="Percent 3 5 10 5 6" xfId="23357" xr:uid="{3B6C5F95-F6B5-435F-B19D-D51474C52E85}"/>
    <cellStyle name="Percent 3 5 10 6" xfId="15317" xr:uid="{437DA259-2939-4424-A43A-17DC474CBB7B}"/>
    <cellStyle name="Percent 3 5 10 6 2" xfId="23366" xr:uid="{E4D0E578-7DBE-4EAF-AD06-B4A8E05752FF}"/>
    <cellStyle name="Percent 3 5 10 6 2 2" xfId="23367" xr:uid="{01F92BB2-3E66-41E0-B0D5-1D38CF624EC8}"/>
    <cellStyle name="Percent 3 5 10 6 3" xfId="23368" xr:uid="{EB8DD705-4D0F-474C-AA37-A6247B0B2FB3}"/>
    <cellStyle name="Percent 3 5 10 6 3 2" xfId="23369" xr:uid="{F85F09C0-1CB3-4331-86C0-88717A9535D4}"/>
    <cellStyle name="Percent 3 5 10 6 4" xfId="23370" xr:uid="{C4B3D926-F7A9-4367-976B-630B798350F0}"/>
    <cellStyle name="Percent 3 5 10 6 5" xfId="23365" xr:uid="{95D828BF-0F17-4160-9DD0-71F9B8950536}"/>
    <cellStyle name="Percent 3 5 10 7" xfId="15318" xr:uid="{61BFF5CB-33E0-4D38-BA29-BB6A528BAE9E}"/>
    <cellStyle name="Percent 3 5 10 7 2" xfId="23372" xr:uid="{E6DEF59E-036E-4CDE-A4BF-0285A24AB186}"/>
    <cellStyle name="Percent 3 5 10 7 3" xfId="23371" xr:uid="{6D2BA080-5CA8-449A-95D7-CC26C50F85E0}"/>
    <cellStyle name="Percent 3 5 10 8" xfId="15319" xr:uid="{EB9D02BF-D805-4ADF-9A93-30A5DF02B93D}"/>
    <cellStyle name="Percent 3 5 10 8 2" xfId="23374" xr:uid="{67B15B34-B936-4433-B1CF-4157D95E3BC6}"/>
    <cellStyle name="Percent 3 5 10 8 3" xfId="23373" xr:uid="{B7A33A04-CCF2-4FB0-B15A-59019BFEA11B}"/>
    <cellStyle name="Percent 3 5 10 9" xfId="15320" xr:uid="{0B70E7DF-86F2-4ECB-9C42-DE47E4F85D2F}"/>
    <cellStyle name="Percent 3 5 10 9 2" xfId="23376" xr:uid="{DDCC8CF8-FAEC-4D4C-AFE2-9967B70B91D9}"/>
    <cellStyle name="Percent 3 5 10 9 3" xfId="23375" xr:uid="{0DE0A85D-2D2B-4F30-8DA8-5DF9D57F4670}"/>
    <cellStyle name="Percent 3 5 11" xfId="5992" xr:uid="{8F1B079C-0469-4BEF-91C3-2D0D40DBACB5}"/>
    <cellStyle name="Percent 3 5 11 10" xfId="15321" xr:uid="{F25C9A3A-7A65-45D0-A107-4E5723B8D1C6}"/>
    <cellStyle name="Percent 3 5 11 10 2" xfId="23378" xr:uid="{A9FA4621-02F2-4703-B294-A160B504317D}"/>
    <cellStyle name="Percent 3 5 11 11" xfId="23379" xr:uid="{B2D652E0-B3CC-4B5D-AF7D-E93123DF2C1A}"/>
    <cellStyle name="Percent 3 5 11 12" xfId="23377" xr:uid="{EB20187D-07B3-45FE-9DD9-F81FC236217B}"/>
    <cellStyle name="Percent 3 5 11 13" xfId="21410" xr:uid="{538FC75D-FC98-40F2-AF88-264501237E37}"/>
    <cellStyle name="Percent 3 5 11 2" xfId="15322" xr:uid="{8427A2A0-34FB-43B6-AA40-BF758D3FAAB2}"/>
    <cellStyle name="Percent 3 5 11 2 2" xfId="23381" xr:uid="{081CF62B-34A2-4AB8-9EE6-2B84B2E3B51A}"/>
    <cellStyle name="Percent 3 5 11 2 2 2" xfId="23382" xr:uid="{BF1D683D-9638-4E96-BF0C-90CF1E8E4081}"/>
    <cellStyle name="Percent 3 5 11 2 3" xfId="23383" xr:uid="{AB982AE4-1938-4CB4-AF14-4B91D51FCF2B}"/>
    <cellStyle name="Percent 3 5 11 2 3 2" xfId="23384" xr:uid="{84A748BB-CE03-4736-A02A-B8C75F3FA679}"/>
    <cellStyle name="Percent 3 5 11 2 4" xfId="23385" xr:uid="{B9D0ACE2-59CC-4513-A9E1-60B713403BBF}"/>
    <cellStyle name="Percent 3 5 11 2 5" xfId="23386" xr:uid="{4F1BBF10-745D-47AD-8877-D726E4BE5611}"/>
    <cellStyle name="Percent 3 5 11 2 6" xfId="23380" xr:uid="{6B930E41-70F5-4DC9-BA29-07C1AD704CA0}"/>
    <cellStyle name="Percent 3 5 11 3" xfId="15323" xr:uid="{B2F1AEDE-2419-405F-93F3-DAA3EDFAA529}"/>
    <cellStyle name="Percent 3 5 11 3 2" xfId="23388" xr:uid="{4E6DB285-1736-4A9C-9D3D-5313C020A940}"/>
    <cellStyle name="Percent 3 5 11 3 2 2" xfId="23389" xr:uid="{C2632D8D-8023-4E1B-8D93-70E6517D6AB1}"/>
    <cellStyle name="Percent 3 5 11 3 3" xfId="23390" xr:uid="{16139DA8-8C39-474B-8AA0-9F97466352C4}"/>
    <cellStyle name="Percent 3 5 11 3 3 2" xfId="23391" xr:uid="{7DF52A36-4248-43AF-AC12-B84759D49B1A}"/>
    <cellStyle name="Percent 3 5 11 3 4" xfId="23392" xr:uid="{57E02C33-B861-4296-9017-B9724D84B940}"/>
    <cellStyle name="Percent 3 5 11 3 5" xfId="23387" xr:uid="{210DA08F-ED33-4EF6-8FAE-F112829ABCCE}"/>
    <cellStyle name="Percent 3 5 11 4" xfId="15324" xr:uid="{127A1796-F148-4454-8E1D-D284497B6316}"/>
    <cellStyle name="Percent 3 5 11 4 2" xfId="23394" xr:uid="{429DFCFD-7668-4B99-81FC-DEDE734B0394}"/>
    <cellStyle name="Percent 3 5 11 4 2 2" xfId="23395" xr:uid="{0C98C5DE-FC67-4153-A592-120A4401576D}"/>
    <cellStyle name="Percent 3 5 11 4 3" xfId="23396" xr:uid="{2E22C17A-532E-47B6-A894-1BFA95A0A61B}"/>
    <cellStyle name="Percent 3 5 11 4 3 2" xfId="23397" xr:uid="{7681F1FC-3E68-4E2C-86F8-ABDAB047F39D}"/>
    <cellStyle name="Percent 3 5 11 4 4" xfId="23398" xr:uid="{A9921825-1DB5-4A71-BFD5-5CB19F07C1BC}"/>
    <cellStyle name="Percent 3 5 11 4 5" xfId="23393" xr:uid="{EFF26002-F0EE-4980-B13A-48B529CEB611}"/>
    <cellStyle name="Percent 3 5 11 5" xfId="15325" xr:uid="{4026CDFC-6ED7-43B7-A95C-C8ABB584EAF4}"/>
    <cellStyle name="Percent 3 5 11 5 2" xfId="23400" xr:uid="{2CFE65E2-6B5E-456A-9EDF-C414FA272C96}"/>
    <cellStyle name="Percent 3 5 11 5 2 2" xfId="23401" xr:uid="{80E62D8C-CBF3-4C6C-A89A-E388E0717428}"/>
    <cellStyle name="Percent 3 5 11 5 3" xfId="23402" xr:uid="{1624E694-37ED-4EE6-80E8-A04FA1AED6C6}"/>
    <cellStyle name="Percent 3 5 11 5 3 2" xfId="23403" xr:uid="{73EAAC7C-AE4C-44B6-8C7B-3D3EB4F06A20}"/>
    <cellStyle name="Percent 3 5 11 5 4" xfId="23404" xr:uid="{938CCBDE-8032-4E17-AE8B-D63500E7B40A}"/>
    <cellStyle name="Percent 3 5 11 5 4 2" xfId="23405" xr:uid="{56F73452-0824-4BB2-B5C2-F431228A15EC}"/>
    <cellStyle name="Percent 3 5 11 5 5" xfId="23406" xr:uid="{F5D862C7-BEBE-4F40-88EC-056C368DF8DE}"/>
    <cellStyle name="Percent 3 5 11 5 6" xfId="23399" xr:uid="{FC0F7036-F3AC-4D2F-AE18-F65AB53ED6A3}"/>
    <cellStyle name="Percent 3 5 11 6" xfId="15326" xr:uid="{88F88F9B-A07C-4D85-A3FF-3547493A80F5}"/>
    <cellStyle name="Percent 3 5 11 6 2" xfId="23408" xr:uid="{90011CD1-D99D-4AFC-BB42-A5FD4D80E793}"/>
    <cellStyle name="Percent 3 5 11 6 2 2" xfId="23409" xr:uid="{89FAA12E-5651-46A4-92F3-DCF7A2FFF78E}"/>
    <cellStyle name="Percent 3 5 11 6 3" xfId="23410" xr:uid="{02611FF7-1080-4C69-A487-E2F2737F0BC1}"/>
    <cellStyle name="Percent 3 5 11 6 3 2" xfId="23411" xr:uid="{3DC15A48-9165-4293-B753-6D074D07989B}"/>
    <cellStyle name="Percent 3 5 11 6 4" xfId="23412" xr:uid="{4798FDE0-DAC7-46CF-8B83-493CC521C153}"/>
    <cellStyle name="Percent 3 5 11 6 5" xfId="23407" xr:uid="{C9331585-C167-461E-B143-F8F37B7F49BE}"/>
    <cellStyle name="Percent 3 5 11 7" xfId="15327" xr:uid="{0A2431E6-FB04-43EB-A032-993BD139EAB8}"/>
    <cellStyle name="Percent 3 5 11 7 2" xfId="23414" xr:uid="{58CD2107-686A-44F4-A25A-80D1409430CD}"/>
    <cellStyle name="Percent 3 5 11 7 3" xfId="23413" xr:uid="{83782ED4-7004-467F-B680-E11BE9169328}"/>
    <cellStyle name="Percent 3 5 11 8" xfId="15328" xr:uid="{537E6F5E-75AE-4480-BB82-90185F339B34}"/>
    <cellStyle name="Percent 3 5 11 8 2" xfId="23416" xr:uid="{23C65930-D051-428E-8E89-C7DEBCCF69B4}"/>
    <cellStyle name="Percent 3 5 11 8 3" xfId="23415" xr:uid="{A20F0277-5847-4709-B4A3-F9ADF537FC8B}"/>
    <cellStyle name="Percent 3 5 11 9" xfId="15329" xr:uid="{B91997DF-E884-42B4-B6AD-A44850F23E1B}"/>
    <cellStyle name="Percent 3 5 11 9 2" xfId="23418" xr:uid="{F0D92B4E-6D3E-4BB1-B86A-0BE4B8E55105}"/>
    <cellStyle name="Percent 3 5 11 9 3" xfId="23417" xr:uid="{49A5ECC1-602B-48A1-8C68-1394CF94F954}"/>
    <cellStyle name="Percent 3 5 12" xfId="5993" xr:uid="{A58FEBAF-957B-45DB-9C82-8ED4046E7A0C}"/>
    <cellStyle name="Percent 3 5 12 10" xfId="15330" xr:uid="{3E667C08-8C3C-4AE7-A3E9-146E2DC5CB50}"/>
    <cellStyle name="Percent 3 5 12 10 2" xfId="23420" xr:uid="{A9724298-226C-4D60-AC16-DF37103DEFEF}"/>
    <cellStyle name="Percent 3 5 12 11" xfId="23421" xr:uid="{0C6953E4-A77D-423D-968D-3A6BCCA9D09A}"/>
    <cellStyle name="Percent 3 5 12 12" xfId="23419" xr:uid="{0F4DFAC0-9D1E-4E82-8F41-7099C2F5503E}"/>
    <cellStyle name="Percent 3 5 12 13" xfId="21411" xr:uid="{9717FC49-A874-4363-B8A4-71AA954C7BAC}"/>
    <cellStyle name="Percent 3 5 12 2" xfId="15331" xr:uid="{3DE7B065-638C-43A0-B464-422A2143F7F4}"/>
    <cellStyle name="Percent 3 5 12 2 2" xfId="23423" xr:uid="{BF53E9A4-726B-466B-98E2-DACD6BBBDF36}"/>
    <cellStyle name="Percent 3 5 12 2 2 2" xfId="23424" xr:uid="{0B4D435F-3264-4747-946F-514327E28B31}"/>
    <cellStyle name="Percent 3 5 12 2 3" xfId="23425" xr:uid="{7486F6BE-D6D4-4E61-BCB5-E940E8652E86}"/>
    <cellStyle name="Percent 3 5 12 2 3 2" xfId="23426" xr:uid="{84939645-B7FC-4F1E-9F73-14BDA3F15125}"/>
    <cellStyle name="Percent 3 5 12 2 4" xfId="23427" xr:uid="{56B94C59-0ECA-4888-BA6D-24B36846A463}"/>
    <cellStyle name="Percent 3 5 12 2 5" xfId="23428" xr:uid="{4E284329-7003-494B-B547-5149625BBB78}"/>
    <cellStyle name="Percent 3 5 12 2 6" xfId="23422" xr:uid="{E79CB025-C2A4-467C-A418-1AC14E6FD897}"/>
    <cellStyle name="Percent 3 5 12 3" xfId="15332" xr:uid="{E5C44878-5962-4F4A-AAE9-305B1F047BAE}"/>
    <cellStyle name="Percent 3 5 12 3 2" xfId="23430" xr:uid="{3CF7F9A9-495F-4D9C-93EF-04CD1316049F}"/>
    <cellStyle name="Percent 3 5 12 3 2 2" xfId="23431" xr:uid="{8759B427-CC0B-44F7-AA05-977B4BE45EFE}"/>
    <cellStyle name="Percent 3 5 12 3 3" xfId="23432" xr:uid="{9CE3DD86-F156-4D0C-9A7D-31AAEEBCC2AC}"/>
    <cellStyle name="Percent 3 5 12 3 3 2" xfId="23433" xr:uid="{106F0809-B765-4211-AF29-384D28F3638F}"/>
    <cellStyle name="Percent 3 5 12 3 4" xfId="23434" xr:uid="{BB7D74EC-5338-4CEA-9414-D42FD52F37C0}"/>
    <cellStyle name="Percent 3 5 12 3 5" xfId="23429" xr:uid="{88892379-445A-451F-A87C-434BA65C7715}"/>
    <cellStyle name="Percent 3 5 12 4" xfId="15333" xr:uid="{57862F53-8FE7-4DC7-94C9-32A51C1A1A83}"/>
    <cellStyle name="Percent 3 5 12 4 2" xfId="23436" xr:uid="{DC178EA4-398D-472C-ABBC-CB82EC66665A}"/>
    <cellStyle name="Percent 3 5 12 4 2 2" xfId="23437" xr:uid="{F0AD39A2-95DE-4B8D-B621-859036CFE79C}"/>
    <cellStyle name="Percent 3 5 12 4 3" xfId="23438" xr:uid="{6D24F841-3950-44A4-B5F5-607CBA0A2A15}"/>
    <cellStyle name="Percent 3 5 12 4 3 2" xfId="23439" xr:uid="{21EA0310-D946-452D-8A1C-51ED0FD7C534}"/>
    <cellStyle name="Percent 3 5 12 4 4" xfId="23440" xr:uid="{9A3D69AC-8687-4106-972A-6BFDD207C065}"/>
    <cellStyle name="Percent 3 5 12 4 5" xfId="23435" xr:uid="{CB804DB2-8D76-42C7-B072-43B8BCEBE035}"/>
    <cellStyle name="Percent 3 5 12 5" xfId="15334" xr:uid="{1D729D9C-6D7C-48E0-AFD3-1A4A38AADA23}"/>
    <cellStyle name="Percent 3 5 12 5 2" xfId="23442" xr:uid="{7E9D4E7B-1B9E-4609-B991-F64F6ABFCEE1}"/>
    <cellStyle name="Percent 3 5 12 5 2 2" xfId="23443" xr:uid="{815A55AB-8882-4673-9687-728503B6F7B3}"/>
    <cellStyle name="Percent 3 5 12 5 3" xfId="23444" xr:uid="{C3FC03BD-1E45-4463-81B2-303FF27BCE5B}"/>
    <cellStyle name="Percent 3 5 12 5 3 2" xfId="23445" xr:uid="{FF301A83-FA62-4061-9F6E-75DDB63E1A9A}"/>
    <cellStyle name="Percent 3 5 12 5 4" xfId="23446" xr:uid="{F2ABEB10-9931-49F4-92D8-9AE476618D9B}"/>
    <cellStyle name="Percent 3 5 12 5 4 2" xfId="23447" xr:uid="{1BF983ED-E50A-4C0E-87CB-D94360ABC6E0}"/>
    <cellStyle name="Percent 3 5 12 5 5" xfId="23448" xr:uid="{A22FA9AB-5BE9-4427-9C0B-99389CBFA207}"/>
    <cellStyle name="Percent 3 5 12 5 6" xfId="23441" xr:uid="{136C98D4-9635-4DE0-A78E-CB227CEE6F89}"/>
    <cellStyle name="Percent 3 5 12 6" xfId="15335" xr:uid="{D3733C8E-27E5-4657-9F0E-E21CA8966A2E}"/>
    <cellStyle name="Percent 3 5 12 6 2" xfId="23450" xr:uid="{3588D50C-053D-45C6-836D-48B8D89EAB0E}"/>
    <cellStyle name="Percent 3 5 12 6 2 2" xfId="23451" xr:uid="{56464A0C-CBC7-45CE-92A8-A159F892DF04}"/>
    <cellStyle name="Percent 3 5 12 6 3" xfId="23452" xr:uid="{687DE845-6794-4CCE-90D1-08E87DB4291D}"/>
    <cellStyle name="Percent 3 5 12 6 3 2" xfId="23453" xr:uid="{4F5C7647-93EF-4EB8-8344-70A6D68DF594}"/>
    <cellStyle name="Percent 3 5 12 6 4" xfId="23454" xr:uid="{EE05BACC-E1B2-430B-83F0-42F90484B193}"/>
    <cellStyle name="Percent 3 5 12 6 5" xfId="23449" xr:uid="{C1309721-6144-44EC-AB5E-5ED128B31E17}"/>
    <cellStyle name="Percent 3 5 12 7" xfId="15336" xr:uid="{DE71A2ED-4208-4449-9D26-B0810C6FF76F}"/>
    <cellStyle name="Percent 3 5 12 7 2" xfId="23456" xr:uid="{0E3E9F4B-2C62-41EE-83E8-7DF05796A779}"/>
    <cellStyle name="Percent 3 5 12 7 3" xfId="23455" xr:uid="{998AF3CB-29F2-4474-BD49-85B9244DD602}"/>
    <cellStyle name="Percent 3 5 12 8" xfId="15337" xr:uid="{72BEF2D4-0F63-40D9-AD9B-B9EB4EEF255F}"/>
    <cellStyle name="Percent 3 5 12 8 2" xfId="23458" xr:uid="{3D260617-27C0-4810-8C1F-E3F5C8172F70}"/>
    <cellStyle name="Percent 3 5 12 8 3" xfId="23457" xr:uid="{C7E350A8-1A8A-4878-95F9-A9DE23975F10}"/>
    <cellStyle name="Percent 3 5 12 9" xfId="15338" xr:uid="{E8CC4A06-91A8-4E80-8800-3679B79CEBCB}"/>
    <cellStyle name="Percent 3 5 12 9 2" xfId="23460" xr:uid="{9334DE77-1624-4CE1-BC28-F550B3A9ECE0}"/>
    <cellStyle name="Percent 3 5 12 9 3" xfId="23459" xr:uid="{3AF4D3FB-F760-407B-A53F-8FFF3460C1AF}"/>
    <cellStyle name="Percent 3 5 13" xfId="5994" xr:uid="{06709610-FF57-42C7-9792-FF9B3D21D06E}"/>
    <cellStyle name="Percent 3 5 13 10" xfId="15339" xr:uid="{EB8BE6EB-B902-4751-BE17-0F6DA4BDB1F4}"/>
    <cellStyle name="Percent 3 5 13 10 2" xfId="23462" xr:uid="{019B2B04-CF74-4988-83A8-980001311FE7}"/>
    <cellStyle name="Percent 3 5 13 11" xfId="23463" xr:uid="{C5721E1E-FCE9-49E1-9D04-D1BBD925D534}"/>
    <cellStyle name="Percent 3 5 13 12" xfId="23461" xr:uid="{06EDFD58-6AAB-4099-887B-4B6342109D95}"/>
    <cellStyle name="Percent 3 5 13 13" xfId="21412" xr:uid="{0AA7CB32-4F9D-477C-A36D-EDC26508BDEB}"/>
    <cellStyle name="Percent 3 5 13 2" xfId="15340" xr:uid="{CDFD6804-FD57-46B1-8763-586489C5177C}"/>
    <cellStyle name="Percent 3 5 13 2 2" xfId="23465" xr:uid="{B615524D-0D2D-469C-8A38-D6E8F8EC6721}"/>
    <cellStyle name="Percent 3 5 13 2 2 2" xfId="23466" xr:uid="{EC012502-93F7-435C-B2B4-45D9552B709A}"/>
    <cellStyle name="Percent 3 5 13 2 3" xfId="23467" xr:uid="{01D08B4F-DC5A-41A9-8E60-136C621FA589}"/>
    <cellStyle name="Percent 3 5 13 2 3 2" xfId="23468" xr:uid="{66F7E6E8-B1DF-4FCB-B428-F6F3F97C5D70}"/>
    <cellStyle name="Percent 3 5 13 2 4" xfId="23469" xr:uid="{FBE68437-CB9C-4F50-B250-6F6C65982DC6}"/>
    <cellStyle name="Percent 3 5 13 2 5" xfId="23470" xr:uid="{FF6F6BFD-5F33-429C-93C4-78362C44E443}"/>
    <cellStyle name="Percent 3 5 13 2 6" xfId="23464" xr:uid="{DE71F46A-8377-4A61-BC0E-C54293428043}"/>
    <cellStyle name="Percent 3 5 13 3" xfId="15341" xr:uid="{27B3CF1B-A2A6-4FD8-A69D-2973C2CB0C5B}"/>
    <cellStyle name="Percent 3 5 13 3 2" xfId="23472" xr:uid="{5E9CF290-FCC1-4836-A47E-014BA038C52C}"/>
    <cellStyle name="Percent 3 5 13 3 2 2" xfId="23473" xr:uid="{E9DDB999-39BB-48A6-9391-8F3E7C548815}"/>
    <cellStyle name="Percent 3 5 13 3 3" xfId="23474" xr:uid="{56C57457-CF19-4902-8012-7678111854D5}"/>
    <cellStyle name="Percent 3 5 13 3 3 2" xfId="23475" xr:uid="{14A0F086-9A01-4890-B43E-6A1E785EAD9F}"/>
    <cellStyle name="Percent 3 5 13 3 4" xfId="23476" xr:uid="{D5E69628-3211-4D34-B527-185C822CDBA1}"/>
    <cellStyle name="Percent 3 5 13 3 5" xfId="23471" xr:uid="{0777D810-01B0-45A3-8765-72AFD9696341}"/>
    <cellStyle name="Percent 3 5 13 4" xfId="15342" xr:uid="{33119846-C0AE-4597-9876-00B7BEE8CF75}"/>
    <cellStyle name="Percent 3 5 13 4 2" xfId="23478" xr:uid="{A8CF5A45-9892-46C7-8B25-571A4D332F14}"/>
    <cellStyle name="Percent 3 5 13 4 2 2" xfId="23479" xr:uid="{6A0A3461-2A7B-4EE3-8BC8-0C891698D9EC}"/>
    <cellStyle name="Percent 3 5 13 4 3" xfId="23480" xr:uid="{7BFBF4B3-FE08-43C4-BF0F-C996A59E4A0F}"/>
    <cellStyle name="Percent 3 5 13 4 3 2" xfId="23481" xr:uid="{08B1A6AF-288C-4CCD-8DD7-93BB3405A286}"/>
    <cellStyle name="Percent 3 5 13 4 4" xfId="23482" xr:uid="{71DC6A05-0AC9-4B49-BCF3-546FFF117A66}"/>
    <cellStyle name="Percent 3 5 13 4 5" xfId="23477" xr:uid="{A5DD31DF-E069-42F9-9146-56DC141F2B7C}"/>
    <cellStyle name="Percent 3 5 13 5" xfId="15343" xr:uid="{92FEEE27-F052-4E19-80D6-3306A54BFF75}"/>
    <cellStyle name="Percent 3 5 13 5 2" xfId="23484" xr:uid="{51136E52-4A78-4E01-82B6-9D10DF1B48DF}"/>
    <cellStyle name="Percent 3 5 13 5 2 2" xfId="23485" xr:uid="{0419ED81-E494-4071-A6D0-33F5EA875F34}"/>
    <cellStyle name="Percent 3 5 13 5 3" xfId="23486" xr:uid="{7B7D77D8-CA64-4658-A76D-5E170CEA8AB2}"/>
    <cellStyle name="Percent 3 5 13 5 3 2" xfId="23487" xr:uid="{5DCF3311-3A7A-4F12-A379-89B13C274376}"/>
    <cellStyle name="Percent 3 5 13 5 4" xfId="23488" xr:uid="{1A46DA16-E3B9-48A3-8CCF-E2B41EEC4A4D}"/>
    <cellStyle name="Percent 3 5 13 5 4 2" xfId="23489" xr:uid="{62D5F064-23E6-4E72-BF52-977F08AF6679}"/>
    <cellStyle name="Percent 3 5 13 5 5" xfId="23490" xr:uid="{B76281D2-D8E3-46CF-A905-2B1D1C1D69A1}"/>
    <cellStyle name="Percent 3 5 13 5 6" xfId="23483" xr:uid="{85882913-A0A3-47C5-B3E4-B0BE5E37CAC1}"/>
    <cellStyle name="Percent 3 5 13 6" xfId="15344" xr:uid="{28314C0C-0FE6-4ECF-A9EB-CED8B6E9BE40}"/>
    <cellStyle name="Percent 3 5 13 6 2" xfId="23492" xr:uid="{A31D68B5-33CD-4050-8DBB-6D91450AEE04}"/>
    <cellStyle name="Percent 3 5 13 6 2 2" xfId="23493" xr:uid="{B956CE2D-BFD3-416C-A633-D8C2C8ADF8AD}"/>
    <cellStyle name="Percent 3 5 13 6 3" xfId="23494" xr:uid="{248AE07E-E3A3-46A5-AD97-26076CAEFFF2}"/>
    <cellStyle name="Percent 3 5 13 6 3 2" xfId="23495" xr:uid="{9805BB2C-04D5-4730-86EE-48014B311827}"/>
    <cellStyle name="Percent 3 5 13 6 4" xfId="23496" xr:uid="{BD809244-62F0-4783-BD7E-1E414A499E40}"/>
    <cellStyle name="Percent 3 5 13 6 5" xfId="23491" xr:uid="{C022089F-20F9-4945-A3D5-CD6C4A06A487}"/>
    <cellStyle name="Percent 3 5 13 7" xfId="15345" xr:uid="{4FEB1194-3071-4DC4-8BA8-0D5BB2894953}"/>
    <cellStyle name="Percent 3 5 13 7 2" xfId="23498" xr:uid="{84722CC3-D58B-4AF1-A0B8-A755460B2908}"/>
    <cellStyle name="Percent 3 5 13 7 3" xfId="23497" xr:uid="{69AE1F50-68F8-449E-9AFF-F15363D8F07A}"/>
    <cellStyle name="Percent 3 5 13 8" xfId="15346" xr:uid="{2A608779-0A4E-49F8-92F9-1E28469F200F}"/>
    <cellStyle name="Percent 3 5 13 8 2" xfId="23500" xr:uid="{30AB95EA-9733-4079-9590-41280DD95951}"/>
    <cellStyle name="Percent 3 5 13 8 3" xfId="23499" xr:uid="{46AFBF9F-8640-4A9C-8208-0B0CE7E7DD31}"/>
    <cellStyle name="Percent 3 5 13 9" xfId="15347" xr:uid="{A73BF18F-52BC-4C33-9A24-AF8B2F65D203}"/>
    <cellStyle name="Percent 3 5 13 9 2" xfId="23502" xr:uid="{19DC5E04-B5E8-4AE3-B6A1-CCD6D4A21DD9}"/>
    <cellStyle name="Percent 3 5 13 9 3" xfId="23501" xr:uid="{2D08054A-3CB0-456C-B7E9-15472D78A161}"/>
    <cellStyle name="Percent 3 5 14" xfId="5995" xr:uid="{81FB32A5-72C2-477A-B498-8FB4B8C72B5A}"/>
    <cellStyle name="Percent 3 5 14 10" xfId="15348" xr:uid="{C95DD408-E424-4573-8E93-F7ECF2AC7B2B}"/>
    <cellStyle name="Percent 3 5 14 10 2" xfId="23504" xr:uid="{0D1A3007-F298-4F1F-B515-C5B6A7F23791}"/>
    <cellStyle name="Percent 3 5 14 11" xfId="23505" xr:uid="{78602164-2C60-4DB3-94DA-16A046EF3A23}"/>
    <cellStyle name="Percent 3 5 14 12" xfId="23503" xr:uid="{9255B4BC-47C1-472D-8435-782F2F31DBF5}"/>
    <cellStyle name="Percent 3 5 14 13" xfId="21413" xr:uid="{D8EA7902-A7AC-472F-BFF3-C4A1F6295053}"/>
    <cellStyle name="Percent 3 5 14 2" xfId="15349" xr:uid="{F84806F1-735D-4CC0-88B7-385C3F111293}"/>
    <cellStyle name="Percent 3 5 14 2 2" xfId="23507" xr:uid="{DF07CF28-065B-4DDB-B628-7550C44A3BE5}"/>
    <cellStyle name="Percent 3 5 14 2 2 2" xfId="23508" xr:uid="{FB99D7E0-B110-473C-BE4A-44EE9265EF78}"/>
    <cellStyle name="Percent 3 5 14 2 3" xfId="23509" xr:uid="{6A9C0F9E-326A-44FD-BB17-BB2CAAE856E4}"/>
    <cellStyle name="Percent 3 5 14 2 3 2" xfId="23510" xr:uid="{89400E97-8C09-479C-B5CC-E3E3029E7074}"/>
    <cellStyle name="Percent 3 5 14 2 4" xfId="23511" xr:uid="{49CDA252-6B3D-423B-90BF-C4B2910CB419}"/>
    <cellStyle name="Percent 3 5 14 2 5" xfId="23512" xr:uid="{9DB14535-DE1A-42CB-BA34-8181B9B16BB0}"/>
    <cellStyle name="Percent 3 5 14 2 6" xfId="23506" xr:uid="{6C08C527-3E62-42AC-951F-54153954656D}"/>
    <cellStyle name="Percent 3 5 14 3" xfId="15350" xr:uid="{AF115A93-2CEF-40A6-831C-E26475357265}"/>
    <cellStyle name="Percent 3 5 14 3 2" xfId="23514" xr:uid="{FDC9DD4C-BAFB-42D6-8F53-37F3F6EFF274}"/>
    <cellStyle name="Percent 3 5 14 3 2 2" xfId="23515" xr:uid="{F1074D2F-2109-40CF-8A50-08623B4B85BB}"/>
    <cellStyle name="Percent 3 5 14 3 3" xfId="23516" xr:uid="{DEF26781-EE09-4150-B6D9-A68DD96E95D3}"/>
    <cellStyle name="Percent 3 5 14 3 3 2" xfId="23517" xr:uid="{53ACE0FF-8C0E-4EF3-9415-7426D4C67B6E}"/>
    <cellStyle name="Percent 3 5 14 3 4" xfId="23518" xr:uid="{4BB5CFB3-9A5E-4CD0-980D-8C343C70B5B9}"/>
    <cellStyle name="Percent 3 5 14 3 5" xfId="23513" xr:uid="{78C894FE-0763-4755-BD17-005D9E93ECAE}"/>
    <cellStyle name="Percent 3 5 14 4" xfId="15351" xr:uid="{6762222B-6520-4C2D-A08B-E6B1D52B065A}"/>
    <cellStyle name="Percent 3 5 14 4 2" xfId="23520" xr:uid="{6A4E9C8D-CEB6-4C05-940C-1C936C8582A0}"/>
    <cellStyle name="Percent 3 5 14 4 2 2" xfId="23521" xr:uid="{03E0324E-0762-410B-A7BD-A4AA0F7CD562}"/>
    <cellStyle name="Percent 3 5 14 4 3" xfId="23522" xr:uid="{951E63F5-266B-40BB-BB9C-83660DF7745A}"/>
    <cellStyle name="Percent 3 5 14 4 3 2" xfId="23523" xr:uid="{D192683F-EE2E-452A-A31E-788838F83AD5}"/>
    <cellStyle name="Percent 3 5 14 4 4" xfId="23524" xr:uid="{F6E84320-FB7A-413B-9E1D-CAB80A4DF841}"/>
    <cellStyle name="Percent 3 5 14 4 5" xfId="23519" xr:uid="{B099C551-664B-4665-89FD-FD2977C380EF}"/>
    <cellStyle name="Percent 3 5 14 5" xfId="15352" xr:uid="{D8CFBBA9-A9F9-4EA7-8B39-0EFF4025991E}"/>
    <cellStyle name="Percent 3 5 14 5 2" xfId="23526" xr:uid="{D99CAB00-8B8A-4CCC-8386-8E49D8E847B4}"/>
    <cellStyle name="Percent 3 5 14 5 2 2" xfId="23527" xr:uid="{A32D3BB4-821B-414B-B661-73E35F2E651C}"/>
    <cellStyle name="Percent 3 5 14 5 3" xfId="23528" xr:uid="{63AB2623-A9E5-422E-B7A7-13954C7D55A3}"/>
    <cellStyle name="Percent 3 5 14 5 3 2" xfId="23529" xr:uid="{5A289562-6E7F-47FB-A960-DDA05CA6B612}"/>
    <cellStyle name="Percent 3 5 14 5 4" xfId="23530" xr:uid="{AE26B50C-FD75-44D7-AC1A-669A89230B8E}"/>
    <cellStyle name="Percent 3 5 14 5 4 2" xfId="23531" xr:uid="{33753FE5-24C1-41B0-9D5F-66A3BE41F247}"/>
    <cellStyle name="Percent 3 5 14 5 5" xfId="23532" xr:uid="{BB04B79E-9466-4CF1-9D8D-F4D16D306CC8}"/>
    <cellStyle name="Percent 3 5 14 5 6" xfId="23525" xr:uid="{4A0D310A-B8B0-4880-841C-C95717E234BC}"/>
    <cellStyle name="Percent 3 5 14 6" xfId="15353" xr:uid="{9400EFF9-FC27-40A3-8E1F-61B3CF6EBE95}"/>
    <cellStyle name="Percent 3 5 14 6 2" xfId="23534" xr:uid="{D9DCC98D-D3A5-4E27-BDFD-36EECADCB77A}"/>
    <cellStyle name="Percent 3 5 14 6 2 2" xfId="23535" xr:uid="{8DBC5F29-C2F7-4656-961F-7BDED9DB76A9}"/>
    <cellStyle name="Percent 3 5 14 6 3" xfId="23536" xr:uid="{B93A7409-9C1F-4A89-944C-B1D6D4F37733}"/>
    <cellStyle name="Percent 3 5 14 6 3 2" xfId="23537" xr:uid="{61113CA2-E269-40A5-B3CE-5A9E318E1F77}"/>
    <cellStyle name="Percent 3 5 14 6 4" xfId="23538" xr:uid="{50422BF2-DFCF-4664-BDCA-15B6AB8D454F}"/>
    <cellStyle name="Percent 3 5 14 6 5" xfId="23533" xr:uid="{63D9B5EF-9248-4BB1-9D20-75AC68B2B275}"/>
    <cellStyle name="Percent 3 5 14 7" xfId="15354" xr:uid="{8E5F0FD8-B055-4CF1-8606-23023088A8D1}"/>
    <cellStyle name="Percent 3 5 14 7 2" xfId="23540" xr:uid="{ECFCD72B-BD77-4DB3-A7F4-D506062E74D0}"/>
    <cellStyle name="Percent 3 5 14 7 3" xfId="23539" xr:uid="{F85FC352-DD1B-429E-BF98-18C52D260860}"/>
    <cellStyle name="Percent 3 5 14 8" xfId="15355" xr:uid="{9FB5D92C-5045-4624-ADC3-6188F3DF98C5}"/>
    <cellStyle name="Percent 3 5 14 8 2" xfId="23542" xr:uid="{D669F49F-88C6-495C-91A5-7B39A3217A12}"/>
    <cellStyle name="Percent 3 5 14 8 3" xfId="23541" xr:uid="{26215068-4102-46F4-BE2C-A34AAADC5608}"/>
    <cellStyle name="Percent 3 5 14 9" xfId="15356" xr:uid="{EBFAA1EB-E497-443E-847D-D76D88096992}"/>
    <cellStyle name="Percent 3 5 14 9 2" xfId="23544" xr:uid="{9A249800-47E7-47FC-9CA2-36075FC216BA}"/>
    <cellStyle name="Percent 3 5 14 9 3" xfId="23543" xr:uid="{41C45FD5-DB15-4167-9559-3B6D952560D4}"/>
    <cellStyle name="Percent 3 5 15" xfId="5996" xr:uid="{F0A67272-F611-411E-8900-64EFDC5BD089}"/>
    <cellStyle name="Percent 3 5 15 10" xfId="15357" xr:uid="{85AEE472-90F5-4AE3-8D9E-40498B67BE53}"/>
    <cellStyle name="Percent 3 5 15 10 2" xfId="23546" xr:uid="{0DCDC6BF-C6BB-403B-83A4-7255FD9DF167}"/>
    <cellStyle name="Percent 3 5 15 11" xfId="23547" xr:uid="{34279B19-8FAB-4612-9309-1A08FABB9ECE}"/>
    <cellStyle name="Percent 3 5 15 12" xfId="23545" xr:uid="{53096622-6C9B-4024-A4E5-BB9CDB7F60BF}"/>
    <cellStyle name="Percent 3 5 15 13" xfId="21414" xr:uid="{FCFB110F-2B67-4BBE-BBC2-FD6C6B0ED6B6}"/>
    <cellStyle name="Percent 3 5 15 2" xfId="15358" xr:uid="{B4304E46-309C-412E-A466-57B736D31F5E}"/>
    <cellStyle name="Percent 3 5 15 2 2" xfId="23549" xr:uid="{6B8A359C-65EE-43F6-872C-CD75C39E88FA}"/>
    <cellStyle name="Percent 3 5 15 2 2 2" xfId="23550" xr:uid="{A01CD3B9-2B69-4994-952F-9683D01AA67C}"/>
    <cellStyle name="Percent 3 5 15 2 3" xfId="23551" xr:uid="{D5C87B82-C897-45A4-BBDB-BB2BBBF4FBF9}"/>
    <cellStyle name="Percent 3 5 15 2 3 2" xfId="23552" xr:uid="{89F2B63A-4F3B-4B69-BC1E-571300880EC1}"/>
    <cellStyle name="Percent 3 5 15 2 4" xfId="23553" xr:uid="{F6F29E64-0E79-45F6-9D5F-B5FBC71E3605}"/>
    <cellStyle name="Percent 3 5 15 2 5" xfId="23554" xr:uid="{588959D0-366E-49E6-98D2-E99C4CA5744B}"/>
    <cellStyle name="Percent 3 5 15 2 6" xfId="23548" xr:uid="{2F4417C3-F6BC-4670-8BC9-36B7FB671CFB}"/>
    <cellStyle name="Percent 3 5 15 3" xfId="15359" xr:uid="{C3E1A5E8-6BA5-4287-8ACD-118675D45DF8}"/>
    <cellStyle name="Percent 3 5 15 3 2" xfId="23556" xr:uid="{F5EB3636-8589-49CF-87B5-5997FA7DECC5}"/>
    <cellStyle name="Percent 3 5 15 3 2 2" xfId="23557" xr:uid="{F70D0FD9-2C80-461B-B374-22FC04FC1B8B}"/>
    <cellStyle name="Percent 3 5 15 3 3" xfId="23558" xr:uid="{9F82A208-F349-4E0D-8DE0-4C976F4A7A73}"/>
    <cellStyle name="Percent 3 5 15 3 3 2" xfId="23559" xr:uid="{C334F040-6CC9-4746-89B6-5DC544183115}"/>
    <cellStyle name="Percent 3 5 15 3 4" xfId="23560" xr:uid="{063AA378-1334-4B61-99B4-9E2B080ED19E}"/>
    <cellStyle name="Percent 3 5 15 3 5" xfId="23555" xr:uid="{C23A7F52-4D1E-4AEF-8E77-39013187C5E1}"/>
    <cellStyle name="Percent 3 5 15 4" xfId="15360" xr:uid="{A606C92D-7C94-4A5F-A9C3-FB8539547ACD}"/>
    <cellStyle name="Percent 3 5 15 4 2" xfId="23562" xr:uid="{E11E9963-8F3A-4F3D-9B62-28DB2831B581}"/>
    <cellStyle name="Percent 3 5 15 4 2 2" xfId="23563" xr:uid="{DCA956E6-65C3-4AF2-BFC3-73031123E970}"/>
    <cellStyle name="Percent 3 5 15 4 3" xfId="23564" xr:uid="{9931958C-C74F-4D98-AFAD-4CA108DDB576}"/>
    <cellStyle name="Percent 3 5 15 4 3 2" xfId="23565" xr:uid="{97A3EEAC-DE0A-4EA6-B3B1-8A7026259DF5}"/>
    <cellStyle name="Percent 3 5 15 4 4" xfId="23566" xr:uid="{0326CB23-BC89-4FC8-995D-57F4AB07BDA3}"/>
    <cellStyle name="Percent 3 5 15 4 5" xfId="23561" xr:uid="{431205B6-DDE4-4717-9389-C32AAD1D7785}"/>
    <cellStyle name="Percent 3 5 15 5" xfId="15361" xr:uid="{1612A554-DE44-4B51-BBFE-75BA909751C3}"/>
    <cellStyle name="Percent 3 5 15 5 2" xfId="23568" xr:uid="{B66BA5B5-5227-4D7E-A3B4-941BC03AD590}"/>
    <cellStyle name="Percent 3 5 15 5 2 2" xfId="23569" xr:uid="{78E847EA-B157-47A0-9E52-9260C02979F3}"/>
    <cellStyle name="Percent 3 5 15 5 3" xfId="23570" xr:uid="{99C75A37-F3AA-4BE2-814E-14D27901F443}"/>
    <cellStyle name="Percent 3 5 15 5 3 2" xfId="23571" xr:uid="{5D26E6C9-A732-43E1-B4FE-E78E6252BD0D}"/>
    <cellStyle name="Percent 3 5 15 5 4" xfId="23572" xr:uid="{A2EF5903-FB08-41DE-AFC8-8FF6F017B891}"/>
    <cellStyle name="Percent 3 5 15 5 4 2" xfId="23573" xr:uid="{93CA762F-F90D-4E3F-B57B-680E55A9465C}"/>
    <cellStyle name="Percent 3 5 15 5 5" xfId="23574" xr:uid="{FA222964-3407-4007-A721-A6393D418419}"/>
    <cellStyle name="Percent 3 5 15 5 6" xfId="23567" xr:uid="{08DA47F4-E961-477D-91C7-4CE9B90BF2EB}"/>
    <cellStyle name="Percent 3 5 15 6" xfId="15362" xr:uid="{20669553-E623-4076-923B-422A86DB131B}"/>
    <cellStyle name="Percent 3 5 15 6 2" xfId="23576" xr:uid="{C1B8E20B-E6B9-4C6D-B207-FE4917287A2F}"/>
    <cellStyle name="Percent 3 5 15 6 2 2" xfId="23577" xr:uid="{D0186CB6-0A0E-40EA-A434-82C7D8A208DF}"/>
    <cellStyle name="Percent 3 5 15 6 3" xfId="23578" xr:uid="{9895EB2B-BAAC-4653-AADB-E7E291AC78D1}"/>
    <cellStyle name="Percent 3 5 15 6 3 2" xfId="23579" xr:uid="{0B2BE5F8-0AE0-409B-8948-246E1E3AE007}"/>
    <cellStyle name="Percent 3 5 15 6 4" xfId="23580" xr:uid="{4A8E80F0-EF86-4FC5-AE8C-77C89DC9E3FB}"/>
    <cellStyle name="Percent 3 5 15 6 5" xfId="23575" xr:uid="{DFF40567-CCCE-4FAF-A54D-0415963C5DCF}"/>
    <cellStyle name="Percent 3 5 15 7" xfId="15363" xr:uid="{2F9839D8-2FE1-4330-AA61-3191E394D8D7}"/>
    <cellStyle name="Percent 3 5 15 7 2" xfId="23582" xr:uid="{8032D6DE-AC49-40A3-8BE6-A74D62B994EF}"/>
    <cellStyle name="Percent 3 5 15 7 3" xfId="23581" xr:uid="{19DD7459-7384-400B-8730-5A06E9ACB535}"/>
    <cellStyle name="Percent 3 5 15 8" xfId="15364" xr:uid="{ED55B0F2-AB91-4541-8240-9A9D3F336D99}"/>
    <cellStyle name="Percent 3 5 15 8 2" xfId="23584" xr:uid="{9ECBC9DD-C95B-4794-8757-595CB18238AB}"/>
    <cellStyle name="Percent 3 5 15 8 3" xfId="23583" xr:uid="{5C90E70D-72BD-49DF-B337-83CB341A823A}"/>
    <cellStyle name="Percent 3 5 15 9" xfId="15365" xr:uid="{9ED60E31-1229-4D57-8280-3216C97E0C15}"/>
    <cellStyle name="Percent 3 5 15 9 2" xfId="23586" xr:uid="{693B162A-F16A-423D-AAE8-BE301EF2B6A4}"/>
    <cellStyle name="Percent 3 5 15 9 3" xfId="23585" xr:uid="{89FAE447-C683-4FAF-B885-78FCD5C8A524}"/>
    <cellStyle name="Percent 3 5 16" xfId="5997" xr:uid="{EC8F0A8B-F2C9-4592-AA6F-E871E2E308AF}"/>
    <cellStyle name="Percent 3 5 16 2" xfId="15366" xr:uid="{D722B647-393C-4FF5-91A8-4B4C84412F02}"/>
    <cellStyle name="Percent 3 5 16 2 2" xfId="23589" xr:uid="{5769990E-8704-49C5-85E7-0AF4AE3D8402}"/>
    <cellStyle name="Percent 3 5 16 2 3" xfId="23588" xr:uid="{AFDF7AD6-7DB5-4A66-90AE-8FC327FF69FF}"/>
    <cellStyle name="Percent 3 5 16 3" xfId="15367" xr:uid="{D7BED258-25BA-48E7-BA66-8415995100B0}"/>
    <cellStyle name="Percent 3 5 16 3 2" xfId="23591" xr:uid="{5F8B6565-4383-44A1-8970-43E26C6B6C77}"/>
    <cellStyle name="Percent 3 5 16 3 3" xfId="23590" xr:uid="{7B944D6C-8DE0-4C7D-B4C4-3F4DDD607473}"/>
    <cellStyle name="Percent 3 5 16 4" xfId="15368" xr:uid="{A4796644-EC30-4427-BDDC-A1E5F982C4ED}"/>
    <cellStyle name="Percent 3 5 16 4 2" xfId="23592" xr:uid="{10A6FE3B-251A-4567-B20D-F02FDC88B9B7}"/>
    <cellStyle name="Percent 3 5 16 5" xfId="15369" xr:uid="{D5120C2F-1708-473B-BFED-81370FAD280E}"/>
    <cellStyle name="Percent 3 5 16 5 2" xfId="23593" xr:uid="{B24F0C38-A776-46A6-B397-9F3FC5E33920}"/>
    <cellStyle name="Percent 3 5 16 6" xfId="23587" xr:uid="{BFC5346C-9578-406C-9FBD-8050B5E176A3}"/>
    <cellStyle name="Percent 3 5 16 7" xfId="21415" xr:uid="{8842DDA3-819E-44E3-9802-C57CEF6A1010}"/>
    <cellStyle name="Percent 3 5 17" xfId="5998" xr:uid="{6244ACA7-42D9-4ACA-B316-B57DA7A352EC}"/>
    <cellStyle name="Percent 3 5 17 2" xfId="15370" xr:uid="{5F5C9617-19DE-4C02-9A5E-92BA70590A25}"/>
    <cellStyle name="Percent 3 5 17 2 2" xfId="23596" xr:uid="{9BCE398C-4D28-421C-8490-F190E1AFDD3C}"/>
    <cellStyle name="Percent 3 5 17 2 3" xfId="23595" xr:uid="{BB684B84-D8BC-4CE1-8421-FBC9C83F5999}"/>
    <cellStyle name="Percent 3 5 17 3" xfId="15371" xr:uid="{2D8586BC-BB0B-4DC1-853F-E8299198E791}"/>
    <cellStyle name="Percent 3 5 17 3 2" xfId="23598" xr:uid="{A0F303D9-DB15-4E3B-A5E7-F47D6C4B2FF6}"/>
    <cellStyle name="Percent 3 5 17 3 3" xfId="23597" xr:uid="{C20EACE2-C23C-435F-BE3D-DA67B311AFA0}"/>
    <cellStyle name="Percent 3 5 17 4" xfId="15372" xr:uid="{AABECB43-0E4B-4B7D-A5EB-B49A7AB67700}"/>
    <cellStyle name="Percent 3 5 17 4 2" xfId="23599" xr:uid="{D1067A7D-946F-4796-BDBC-EF997520C079}"/>
    <cellStyle name="Percent 3 5 17 5" xfId="15373" xr:uid="{D82DEFFB-C728-4077-B9F5-F02813DFA1DA}"/>
    <cellStyle name="Percent 3 5 17 5 2" xfId="23600" xr:uid="{49E607EE-6067-44F1-B834-466FEE7400A7}"/>
    <cellStyle name="Percent 3 5 17 6" xfId="23594" xr:uid="{94102243-F375-4E20-A1FD-7007132B6CD5}"/>
    <cellStyle name="Percent 3 5 18" xfId="5990" xr:uid="{CF2FA705-57FF-4026-9B80-EBA919A2816C}"/>
    <cellStyle name="Percent 3 5 18 2" xfId="23602" xr:uid="{9B6D7164-91D5-4276-82A4-CB6F2D32858D}"/>
    <cellStyle name="Percent 3 5 18 2 2" xfId="23603" xr:uid="{BDE70ACF-826D-4041-B2A4-3A5792ABEAF1}"/>
    <cellStyle name="Percent 3 5 18 3" xfId="23604" xr:uid="{CB6F4669-1CA2-4506-BA61-7D8DB51E1DDC}"/>
    <cellStyle name="Percent 3 5 18 3 2" xfId="23605" xr:uid="{5057E5E8-11A2-4BFC-9D7A-1E36A2241D0F}"/>
    <cellStyle name="Percent 3 5 18 4" xfId="23606" xr:uid="{7E075999-1327-4F52-B06D-E2BAD640CFB3}"/>
    <cellStyle name="Percent 3 5 18 5" xfId="23601" xr:uid="{DD3705BD-A1A9-4BED-90D6-F5A88AA2AAA4}"/>
    <cellStyle name="Percent 3 5 19" xfId="15374" xr:uid="{8E558C7E-A0BF-483A-AA56-4BE57DB886BB}"/>
    <cellStyle name="Percent 3 5 19 2" xfId="23608" xr:uid="{F1006219-C060-4F5B-9859-EA7C1036EC40}"/>
    <cellStyle name="Percent 3 5 19 2 2" xfId="23609" xr:uid="{93D49F52-65C6-4ED9-A1B0-1B3628EE8D2C}"/>
    <cellStyle name="Percent 3 5 19 3" xfId="23610" xr:uid="{13C9B821-E266-4B47-BA28-CA7FB2736409}"/>
    <cellStyle name="Percent 3 5 19 3 2" xfId="23611" xr:uid="{6D340C0F-AD8C-4276-99F6-B1979903E2EF}"/>
    <cellStyle name="Percent 3 5 19 4" xfId="23612" xr:uid="{39ADD3E6-65D8-4B2A-9BA0-4225360FA3B3}"/>
    <cellStyle name="Percent 3 5 19 4 2" xfId="23613" xr:uid="{724976C4-5B6B-4D56-8491-AF0238A06313}"/>
    <cellStyle name="Percent 3 5 19 5" xfId="23614" xr:uid="{5D0E83C7-EBD2-4CF4-BB55-2D8BB09A17A8}"/>
    <cellStyle name="Percent 3 5 19 6" xfId="23607" xr:uid="{FA6329DB-8D0C-4220-A342-0A544B129C3C}"/>
    <cellStyle name="Percent 3 5 2" xfId="5999" xr:uid="{EC3DB711-3A16-4847-9476-04777FB7B895}"/>
    <cellStyle name="Percent 3 5 2 10" xfId="15375" xr:uid="{2489744E-37AA-486F-B509-AD8AFBB9A993}"/>
    <cellStyle name="Percent 3 5 2 10 2" xfId="23616" xr:uid="{F9F5EC82-51B7-413C-9975-80E302869587}"/>
    <cellStyle name="Percent 3 5 2 11" xfId="23617" xr:uid="{AE801813-54B4-49AC-A944-CE36A3F1AED3}"/>
    <cellStyle name="Percent 3 5 2 12" xfId="23615" xr:uid="{E24671E1-F342-4A49-BC6A-FE4AC1FBE8F0}"/>
    <cellStyle name="Percent 3 5 2 13" xfId="21416" xr:uid="{C0DDDDEC-79E6-458B-A3F0-E92DCF7CD108}"/>
    <cellStyle name="Percent 3 5 2 2" xfId="15376" xr:uid="{211311B0-3383-4943-BA0B-A66D21E72C5E}"/>
    <cellStyle name="Percent 3 5 2 2 2" xfId="23619" xr:uid="{69BFAC6D-C02C-40E8-8409-1BE8EE28A04D}"/>
    <cellStyle name="Percent 3 5 2 2 2 2" xfId="23620" xr:uid="{01550CB7-41EB-4161-9D7E-1A0919D6699D}"/>
    <cellStyle name="Percent 3 5 2 2 3" xfId="23621" xr:uid="{FA0CD4F1-4731-4765-B89B-7611732980C4}"/>
    <cellStyle name="Percent 3 5 2 2 3 2" xfId="23622" xr:uid="{CF86F8AA-00ED-4CD7-BFFB-26104D3BEC7C}"/>
    <cellStyle name="Percent 3 5 2 2 4" xfId="23623" xr:uid="{1FFE5E48-34BF-4F9D-871A-EC220C7231E9}"/>
    <cellStyle name="Percent 3 5 2 2 5" xfId="23624" xr:uid="{2407DE36-1D15-4335-BEEE-CCE05726731B}"/>
    <cellStyle name="Percent 3 5 2 2 6" xfId="23618" xr:uid="{85B159F9-8C1B-4DE0-8B62-793F67EAEA17}"/>
    <cellStyle name="Percent 3 5 2 3" xfId="15377" xr:uid="{34190737-5883-4C7D-AEF4-7F6016C3113F}"/>
    <cellStyle name="Percent 3 5 2 3 2" xfId="23626" xr:uid="{A517DAB4-C4EC-4F20-A376-792B999BA3B2}"/>
    <cellStyle name="Percent 3 5 2 3 2 2" xfId="23627" xr:uid="{1E408A97-BD29-44D4-A6AA-67A906BC27DC}"/>
    <cellStyle name="Percent 3 5 2 3 3" xfId="23628" xr:uid="{CBDD8544-3C7A-4119-9D61-41668AFF269C}"/>
    <cellStyle name="Percent 3 5 2 3 3 2" xfId="23629" xr:uid="{9A082A92-B251-47A7-8132-0C26390ADEFD}"/>
    <cellStyle name="Percent 3 5 2 3 4" xfId="23630" xr:uid="{F3859C3D-C608-486E-8E2C-63B536E881A2}"/>
    <cellStyle name="Percent 3 5 2 3 5" xfId="23625" xr:uid="{EBA65ACC-4396-44A9-8354-65183492653B}"/>
    <cellStyle name="Percent 3 5 2 4" xfId="15378" xr:uid="{5E6C62E2-0020-4635-9016-F7913CFD5AB6}"/>
    <cellStyle name="Percent 3 5 2 4 2" xfId="23632" xr:uid="{C9F3EEA7-4647-4D75-88D7-E7868428AD38}"/>
    <cellStyle name="Percent 3 5 2 4 2 2" xfId="23633" xr:uid="{F823A279-CAEA-4655-9F1E-E7A20410B4A6}"/>
    <cellStyle name="Percent 3 5 2 4 3" xfId="23634" xr:uid="{03DBEEE1-EC3A-4620-91FE-7A5C5F21FAA7}"/>
    <cellStyle name="Percent 3 5 2 4 3 2" xfId="23635" xr:uid="{D3AA40F4-D5A4-44F9-987A-343F71EC138A}"/>
    <cellStyle name="Percent 3 5 2 4 4" xfId="23636" xr:uid="{23A560B1-E702-4179-8B6B-91843826CE47}"/>
    <cellStyle name="Percent 3 5 2 4 5" xfId="23631" xr:uid="{DFAFA485-37B4-4A48-A4F9-2D3552F95374}"/>
    <cellStyle name="Percent 3 5 2 5" xfId="15379" xr:uid="{DD2C332F-71A8-46B2-AAEF-8BE106B049A8}"/>
    <cellStyle name="Percent 3 5 2 5 2" xfId="23638" xr:uid="{FE4A1116-B2A4-4F99-B689-7ED394B2AF44}"/>
    <cellStyle name="Percent 3 5 2 5 2 2" xfId="23639" xr:uid="{69D2B1A7-A88E-4ECD-927D-F2B5E1B10BB8}"/>
    <cellStyle name="Percent 3 5 2 5 3" xfId="23640" xr:uid="{53BF4A3B-4B35-4B33-94CF-3F15B0BE34EC}"/>
    <cellStyle name="Percent 3 5 2 5 3 2" xfId="23641" xr:uid="{F87E9B26-EF50-4D4E-86A1-C0C7FA373780}"/>
    <cellStyle name="Percent 3 5 2 5 4" xfId="23642" xr:uid="{956919B6-E56A-42ED-82C6-6417ACA9A51C}"/>
    <cellStyle name="Percent 3 5 2 5 4 2" xfId="23643" xr:uid="{E4C4A186-BDD5-455D-9121-448235274EBA}"/>
    <cellStyle name="Percent 3 5 2 5 5" xfId="23644" xr:uid="{A6769B0D-16C7-45DA-BCA6-03BA346AF903}"/>
    <cellStyle name="Percent 3 5 2 5 6" xfId="23637" xr:uid="{FE18FBC6-0B5C-4C00-929F-8B7AC91520F3}"/>
    <cellStyle name="Percent 3 5 2 6" xfId="15380" xr:uid="{86E24DEA-0BC7-4532-B036-D6D17C2D693F}"/>
    <cellStyle name="Percent 3 5 2 6 2" xfId="23646" xr:uid="{C183912F-9A98-4A6A-8FFB-A4A1E34110AD}"/>
    <cellStyle name="Percent 3 5 2 6 2 2" xfId="23647" xr:uid="{BB188EC6-FB22-4DF6-A30C-0BE105002539}"/>
    <cellStyle name="Percent 3 5 2 6 3" xfId="23648" xr:uid="{F4923645-1149-4267-8F44-C30D15832375}"/>
    <cellStyle name="Percent 3 5 2 6 3 2" xfId="23649" xr:uid="{8658B3F2-0CC8-41CA-BE6C-890570067E71}"/>
    <cellStyle name="Percent 3 5 2 6 4" xfId="23650" xr:uid="{C552B219-6D97-466B-B462-155E74FE4E98}"/>
    <cellStyle name="Percent 3 5 2 6 5" xfId="23645" xr:uid="{E89D0D36-8D8F-4284-907F-A4E989CC39A0}"/>
    <cellStyle name="Percent 3 5 2 7" xfId="15381" xr:uid="{4DA4E597-82AA-4456-82F0-B9520B8AD35A}"/>
    <cellStyle name="Percent 3 5 2 7 2" xfId="23652" xr:uid="{C4EAA218-91D4-4A35-8333-9746A404D565}"/>
    <cellStyle name="Percent 3 5 2 7 3" xfId="23651" xr:uid="{714ED5DE-8F7C-47F8-8E03-4250268E82F1}"/>
    <cellStyle name="Percent 3 5 2 8" xfId="15382" xr:uid="{94AC99D1-CC30-44EB-86C6-2800323A5B02}"/>
    <cellStyle name="Percent 3 5 2 8 2" xfId="23654" xr:uid="{9C25B66C-A4A6-4C6E-8C5F-F07B7F6D4B14}"/>
    <cellStyle name="Percent 3 5 2 8 3" xfId="23653" xr:uid="{41A027F8-84A7-4AF4-AE8D-D62BD5FF5F84}"/>
    <cellStyle name="Percent 3 5 2 9" xfId="15383" xr:uid="{644C57DE-3841-4A64-BAE1-0647AD4DF538}"/>
    <cellStyle name="Percent 3 5 2 9 2" xfId="23656" xr:uid="{8C79A2A7-88CE-41BF-884C-E6B82C2FF23B}"/>
    <cellStyle name="Percent 3 5 2 9 3" xfId="23655" xr:uid="{EC4CBE44-1916-43FA-8658-63116B2C74F3}"/>
    <cellStyle name="Percent 3 5 20" xfId="15384" xr:uid="{2259C43C-C00C-4CBC-B5BF-AAFFC7F90152}"/>
    <cellStyle name="Percent 3 5 20 2" xfId="23658" xr:uid="{105F128A-11A1-4A11-94E1-B3CF8EE7F35A}"/>
    <cellStyle name="Percent 3 5 20 2 2" xfId="23659" xr:uid="{EE3326D1-AF52-4FBE-953D-C940AE8216D3}"/>
    <cellStyle name="Percent 3 5 20 3" xfId="23660" xr:uid="{8FCBFA7D-A254-49CE-BDD6-4699C55AB259}"/>
    <cellStyle name="Percent 3 5 20 3 2" xfId="23661" xr:uid="{A5D55AB0-CE0B-4BBA-96B1-313058D8C2BB}"/>
    <cellStyle name="Percent 3 5 20 4" xfId="23662" xr:uid="{F43BEF9B-6B4C-45C8-8E0C-5090F27E1009}"/>
    <cellStyle name="Percent 3 5 20 5" xfId="23657" xr:uid="{9024043D-829A-4B36-99DE-3CD884EB6DB2}"/>
    <cellStyle name="Percent 3 5 21" xfId="15385" xr:uid="{FC638206-BAE0-4BD8-B6C7-727C7DF836BE}"/>
    <cellStyle name="Percent 3 5 21 2" xfId="23664" xr:uid="{41A0C0E5-67B4-4DF3-B835-6034284460EA}"/>
    <cellStyle name="Percent 3 5 21 3" xfId="23663" xr:uid="{7A74B987-A97B-4E1C-9C2E-7E6E71F981C3}"/>
    <cellStyle name="Percent 3 5 22" xfId="15386" xr:uid="{952E6397-4343-4808-A0CB-43721811F530}"/>
    <cellStyle name="Percent 3 5 22 2" xfId="23666" xr:uid="{3EB8FB1F-39FA-4AC4-BE74-4D8553D17F8B}"/>
    <cellStyle name="Percent 3 5 22 3" xfId="23665" xr:uid="{B84585CE-B80B-4E15-90E1-DEB20697CCA4}"/>
    <cellStyle name="Percent 3 5 23" xfId="15387" xr:uid="{A49582A5-2741-47D0-921C-4F013AF8CDA6}"/>
    <cellStyle name="Percent 3 5 23 2" xfId="23668" xr:uid="{7F475547-07FB-42FA-9AA5-580BECFF255C}"/>
    <cellStyle name="Percent 3 5 23 3" xfId="23667" xr:uid="{2791B24C-CBCB-4628-95A9-EA6B6A70C2F7}"/>
    <cellStyle name="Percent 3 5 24" xfId="15388" xr:uid="{1264D9A3-A61A-4784-9914-FEE9BD6FD679}"/>
    <cellStyle name="Percent 3 5 24 2" xfId="23669" xr:uid="{BD000C01-BB3E-45C4-B3B9-FF958AD4B073}"/>
    <cellStyle name="Percent 3 5 25" xfId="15389" xr:uid="{ACF88480-47C7-47EF-A6E0-FEE2E11AC3E7}"/>
    <cellStyle name="Percent 3 5 25 2" xfId="23670" xr:uid="{0073D08A-53D2-4FFF-9FE1-08952F68E5C7}"/>
    <cellStyle name="Percent 3 5 26" xfId="23334" xr:uid="{6309046D-DF84-4222-9832-5F4EBB21D065}"/>
    <cellStyle name="Percent 3 5 27" xfId="21038" xr:uid="{61FE22B2-CC34-4CDB-8202-87CFD62A740E}"/>
    <cellStyle name="Percent 3 5 28" xfId="1806" xr:uid="{859D187C-E2FA-4B47-AFE6-0A8F498E7B9B}"/>
    <cellStyle name="Percent 3 5 3" xfId="6000" xr:uid="{1FE2D3AC-C21A-4297-8675-AD92FCBD74D4}"/>
    <cellStyle name="Percent 3 5 3 10" xfId="15390" xr:uid="{888D5B4F-8699-4042-BFB1-C10E5A44D263}"/>
    <cellStyle name="Percent 3 5 3 10 2" xfId="23672" xr:uid="{86965AAF-0E11-4844-BD7A-65BAE42181D5}"/>
    <cellStyle name="Percent 3 5 3 11" xfId="23673" xr:uid="{76CAAF71-1DEB-4639-AF93-59532E4EFE2F}"/>
    <cellStyle name="Percent 3 5 3 12" xfId="23671" xr:uid="{43E6DA3C-2CC8-4B16-9E9D-D0B278CA119C}"/>
    <cellStyle name="Percent 3 5 3 13" xfId="21417" xr:uid="{973B2F3E-0F4A-4DED-ACBB-9BA275BCFB23}"/>
    <cellStyle name="Percent 3 5 3 2" xfId="15391" xr:uid="{192DFB7E-EF58-4DDC-9A5F-92FB92D10829}"/>
    <cellStyle name="Percent 3 5 3 2 2" xfId="23675" xr:uid="{7471BAB8-0A45-454B-89FB-5FF766D91851}"/>
    <cellStyle name="Percent 3 5 3 2 2 2" xfId="23676" xr:uid="{D1B61335-2E5C-420C-B085-2D094E6E9F29}"/>
    <cellStyle name="Percent 3 5 3 2 3" xfId="23677" xr:uid="{EA64D0DC-7394-4456-BAB3-388B00AAD68E}"/>
    <cellStyle name="Percent 3 5 3 2 3 2" xfId="23678" xr:uid="{8169E48C-1631-4F1E-8A83-A7C27DD97771}"/>
    <cellStyle name="Percent 3 5 3 2 4" xfId="23679" xr:uid="{CC449467-10AC-4260-8C0F-BDFC780EBD13}"/>
    <cellStyle name="Percent 3 5 3 2 5" xfId="23680" xr:uid="{B81690D5-2041-4BBC-A295-56E5A16491F1}"/>
    <cellStyle name="Percent 3 5 3 2 6" xfId="23674" xr:uid="{3120479A-1801-48CA-8E70-122EA84C5B3B}"/>
    <cellStyle name="Percent 3 5 3 3" xfId="15392" xr:uid="{3CDAD1FF-748B-4586-9425-8442A53545E1}"/>
    <cellStyle name="Percent 3 5 3 3 2" xfId="23682" xr:uid="{65349C7D-B225-4FDB-80D5-7F72C7AC149F}"/>
    <cellStyle name="Percent 3 5 3 3 2 2" xfId="23683" xr:uid="{E2A63F5D-8888-402D-8EA6-28C7411CD66D}"/>
    <cellStyle name="Percent 3 5 3 3 3" xfId="23684" xr:uid="{C9E1BD2F-4D11-4E59-99CB-C5C555904A17}"/>
    <cellStyle name="Percent 3 5 3 3 3 2" xfId="23685" xr:uid="{4BEFC3DC-321D-4F96-B64F-D556A95E0B90}"/>
    <cellStyle name="Percent 3 5 3 3 4" xfId="23686" xr:uid="{01C404F8-A7B0-4503-9FC8-AE561249DA98}"/>
    <cellStyle name="Percent 3 5 3 3 5" xfId="23681" xr:uid="{D39DCEA5-F6F8-461C-B743-4FEC9C1A97C7}"/>
    <cellStyle name="Percent 3 5 3 4" xfId="15393" xr:uid="{EB4164D4-A9BF-4D6F-B128-9D5BA1B0B98C}"/>
    <cellStyle name="Percent 3 5 3 4 2" xfId="23688" xr:uid="{361E7BD4-3223-425D-B9FC-9E802D13DD50}"/>
    <cellStyle name="Percent 3 5 3 4 2 2" xfId="23689" xr:uid="{F201AC80-C962-4412-BE2F-1433275893ED}"/>
    <cellStyle name="Percent 3 5 3 4 3" xfId="23690" xr:uid="{F522F88B-5638-4A0E-AF85-36EEF13D919D}"/>
    <cellStyle name="Percent 3 5 3 4 3 2" xfId="23691" xr:uid="{E0E1BA34-30D0-4BEE-8674-CAEFB8086938}"/>
    <cellStyle name="Percent 3 5 3 4 4" xfId="23692" xr:uid="{2FD7D7F5-4710-4B74-85B1-BA4424BDD116}"/>
    <cellStyle name="Percent 3 5 3 4 5" xfId="23687" xr:uid="{02AF00D4-3F63-45B1-9360-AC644E5E356C}"/>
    <cellStyle name="Percent 3 5 3 5" xfId="15394" xr:uid="{CF7E67AA-5495-433E-8CAB-B28B34E0F636}"/>
    <cellStyle name="Percent 3 5 3 5 2" xfId="23694" xr:uid="{34447F97-5BF1-4D78-B7A8-9BCDA28016F6}"/>
    <cellStyle name="Percent 3 5 3 5 2 2" xfId="23695" xr:uid="{CC4E2918-F0C8-40B7-A94B-0713F9D6D295}"/>
    <cellStyle name="Percent 3 5 3 5 3" xfId="23696" xr:uid="{282FFC0B-5260-46AA-8AE7-E25E0082DF93}"/>
    <cellStyle name="Percent 3 5 3 5 3 2" xfId="23697" xr:uid="{6274B6B5-0F7C-44D9-825A-D440BE07FAF1}"/>
    <cellStyle name="Percent 3 5 3 5 4" xfId="23698" xr:uid="{68A0694B-F69B-4784-A4D2-DB36B4663439}"/>
    <cellStyle name="Percent 3 5 3 5 4 2" xfId="23699" xr:uid="{0F3D9687-6F8C-49EA-B462-87B73CC0C046}"/>
    <cellStyle name="Percent 3 5 3 5 5" xfId="23700" xr:uid="{25DDA2F8-2089-465C-AA18-734B756164D9}"/>
    <cellStyle name="Percent 3 5 3 5 6" xfId="23693" xr:uid="{52336FB6-A02A-4C52-B08B-F87CABB475A3}"/>
    <cellStyle name="Percent 3 5 3 6" xfId="15395" xr:uid="{ABA1849F-E278-47A7-A2F4-3D2B76D72721}"/>
    <cellStyle name="Percent 3 5 3 6 2" xfId="23702" xr:uid="{289CD393-F0BB-46DA-A106-43C4FE6C8A81}"/>
    <cellStyle name="Percent 3 5 3 6 2 2" xfId="23703" xr:uid="{7A2F87B1-F56D-463A-A319-026980B309A4}"/>
    <cellStyle name="Percent 3 5 3 6 3" xfId="23704" xr:uid="{B6A4139A-5F97-4936-AA16-D6B4F3C708F2}"/>
    <cellStyle name="Percent 3 5 3 6 3 2" xfId="23705" xr:uid="{1837FD9B-A4E4-4AE1-9FBE-0339E0BC3DAD}"/>
    <cellStyle name="Percent 3 5 3 6 4" xfId="23706" xr:uid="{3935FAB1-CD60-485F-8F6F-37476515EC06}"/>
    <cellStyle name="Percent 3 5 3 6 5" xfId="23701" xr:uid="{5227DF1E-AA13-4CB0-A7F1-FD105E2174ED}"/>
    <cellStyle name="Percent 3 5 3 7" xfId="15396" xr:uid="{BEF98BCB-0317-4752-9E98-27EFD53AB9A0}"/>
    <cellStyle name="Percent 3 5 3 7 2" xfId="23708" xr:uid="{E5132A85-E184-48B7-968B-E36BCE8CBA91}"/>
    <cellStyle name="Percent 3 5 3 7 3" xfId="23707" xr:uid="{F5CD8C99-7CE0-45C7-9043-40C1AA50C486}"/>
    <cellStyle name="Percent 3 5 3 8" xfId="15397" xr:uid="{3870C01D-92F3-4D90-9FC4-A732BD136AD9}"/>
    <cellStyle name="Percent 3 5 3 8 2" xfId="23710" xr:uid="{96695554-5872-4406-ADE2-5C1033B7C9FC}"/>
    <cellStyle name="Percent 3 5 3 8 3" xfId="23709" xr:uid="{0A8DD82B-799B-4DDC-AFF5-B69C94B4DC1B}"/>
    <cellStyle name="Percent 3 5 3 9" xfId="15398" xr:uid="{236206EC-82E1-4376-AD82-031654F7FB42}"/>
    <cellStyle name="Percent 3 5 3 9 2" xfId="23712" xr:uid="{A5B94C9C-86BB-415E-9E9D-9399328C7A73}"/>
    <cellStyle name="Percent 3 5 3 9 3" xfId="23711" xr:uid="{9B61E6F3-31DB-482C-BC37-F82532D67563}"/>
    <cellStyle name="Percent 3 5 4" xfId="6001" xr:uid="{E6A035C9-519D-4691-910C-816E46C48161}"/>
    <cellStyle name="Percent 3 5 4 10" xfId="15399" xr:uid="{91DDB4DE-2BC8-4F00-9868-565394FEDC97}"/>
    <cellStyle name="Percent 3 5 4 10 2" xfId="23714" xr:uid="{F19CC993-3037-432A-A2CA-FA0D9EF40BD0}"/>
    <cellStyle name="Percent 3 5 4 11" xfId="23715" xr:uid="{7AAB1C61-A822-48B1-86C0-0B91D3156BE6}"/>
    <cellStyle name="Percent 3 5 4 12" xfId="23713" xr:uid="{936E9F9E-EB36-4973-95C6-C53E3371B2D1}"/>
    <cellStyle name="Percent 3 5 4 13" xfId="21418" xr:uid="{38C00E5F-64FC-4181-A42D-781083E25B09}"/>
    <cellStyle name="Percent 3 5 4 2" xfId="15400" xr:uid="{276252D9-8918-491D-BE35-9054C2069871}"/>
    <cellStyle name="Percent 3 5 4 2 2" xfId="23717" xr:uid="{CEFA6757-5AA4-41CC-BF36-8EDE35FC8A0B}"/>
    <cellStyle name="Percent 3 5 4 2 2 2" xfId="23718" xr:uid="{72707F32-E251-40C0-8086-5BD1FD896C87}"/>
    <cellStyle name="Percent 3 5 4 2 3" xfId="23719" xr:uid="{FF787011-2DFA-41FD-BD87-E80882DE0E78}"/>
    <cellStyle name="Percent 3 5 4 2 3 2" xfId="23720" xr:uid="{12C557B6-BD8D-4479-B383-74D6773963DC}"/>
    <cellStyle name="Percent 3 5 4 2 4" xfId="23721" xr:uid="{D8D3279A-DF02-4726-BBA4-438678BBBB3E}"/>
    <cellStyle name="Percent 3 5 4 2 5" xfId="23722" xr:uid="{93FEEFC8-4AA9-4631-853D-9B2AE281C425}"/>
    <cellStyle name="Percent 3 5 4 2 6" xfId="23716" xr:uid="{6222B042-2B09-4E80-ADEF-E0B5EB5B2B28}"/>
    <cellStyle name="Percent 3 5 4 3" xfId="15401" xr:uid="{BA1667A6-696E-496A-9C9A-99317E411CD8}"/>
    <cellStyle name="Percent 3 5 4 3 2" xfId="23724" xr:uid="{046A4653-5EBC-445D-A856-6B596657114B}"/>
    <cellStyle name="Percent 3 5 4 3 2 2" xfId="23725" xr:uid="{048F58E0-2459-46DF-9E6C-8C8A4BBAECE9}"/>
    <cellStyle name="Percent 3 5 4 3 3" xfId="23726" xr:uid="{1147B122-C0C7-419E-9BD3-1A51A103A718}"/>
    <cellStyle name="Percent 3 5 4 3 3 2" xfId="23727" xr:uid="{8ECEEC93-EBBC-4725-8AE6-D8A43AC50E0A}"/>
    <cellStyle name="Percent 3 5 4 3 4" xfId="23728" xr:uid="{032AA8E8-2805-4A76-9EDE-2C8B8DBD0CB5}"/>
    <cellStyle name="Percent 3 5 4 3 5" xfId="23723" xr:uid="{30191B25-5462-46CF-8721-B0BDA40AB770}"/>
    <cellStyle name="Percent 3 5 4 4" xfId="15402" xr:uid="{B66273AC-2100-497B-A750-0E99B51B8963}"/>
    <cellStyle name="Percent 3 5 4 4 2" xfId="23730" xr:uid="{02764E0A-3212-4464-BA09-5C03043B49A3}"/>
    <cellStyle name="Percent 3 5 4 4 2 2" xfId="23731" xr:uid="{B2F22708-A610-415C-A8E6-FDAE9E4519D0}"/>
    <cellStyle name="Percent 3 5 4 4 3" xfId="23732" xr:uid="{D7E2BC12-517A-46D9-B750-8A3BD14ACA0D}"/>
    <cellStyle name="Percent 3 5 4 4 3 2" xfId="23733" xr:uid="{DCFADC74-9FAB-4E0F-BC3C-856D23B34DE3}"/>
    <cellStyle name="Percent 3 5 4 4 4" xfId="23734" xr:uid="{68D74B8F-D87F-4CF5-9DA1-3DB80A18622C}"/>
    <cellStyle name="Percent 3 5 4 4 5" xfId="23729" xr:uid="{CFF4A363-216E-45FA-91BF-12C36F863369}"/>
    <cellStyle name="Percent 3 5 4 5" xfId="15403" xr:uid="{0E45C626-C491-4B81-9863-ADFF59718FE3}"/>
    <cellStyle name="Percent 3 5 4 5 2" xfId="23736" xr:uid="{1B6C531A-A285-456A-A5B3-DAD4616BF733}"/>
    <cellStyle name="Percent 3 5 4 5 2 2" xfId="23737" xr:uid="{74FD3020-5F92-47C5-9DE5-86EB5BC732CE}"/>
    <cellStyle name="Percent 3 5 4 5 3" xfId="23738" xr:uid="{B1BC5EC5-C439-4E3F-A492-FD3C847F4FC8}"/>
    <cellStyle name="Percent 3 5 4 5 3 2" xfId="23739" xr:uid="{33EC7408-034B-4CAA-9B74-F3CFEA99772A}"/>
    <cellStyle name="Percent 3 5 4 5 4" xfId="23740" xr:uid="{AC50AAAA-2535-428E-B51F-608FDEA89ABB}"/>
    <cellStyle name="Percent 3 5 4 5 4 2" xfId="23741" xr:uid="{41B8A9D0-1019-4545-B4E3-420923422634}"/>
    <cellStyle name="Percent 3 5 4 5 5" xfId="23742" xr:uid="{C662D72C-6D55-45F5-A377-28D48D0A912E}"/>
    <cellStyle name="Percent 3 5 4 5 6" xfId="23735" xr:uid="{5D4D90BD-0842-43AB-88EA-D2D96D3CC9D9}"/>
    <cellStyle name="Percent 3 5 4 6" xfId="15404" xr:uid="{C13D739D-854D-49C9-9A5C-E5D8A54C418B}"/>
    <cellStyle name="Percent 3 5 4 6 2" xfId="23744" xr:uid="{80FF5DA1-4916-4F8F-BCA3-F7C4C592FEB4}"/>
    <cellStyle name="Percent 3 5 4 6 2 2" xfId="23745" xr:uid="{9C2E27A3-0A4D-4FBC-AB44-B4B4E55E65E4}"/>
    <cellStyle name="Percent 3 5 4 6 3" xfId="23746" xr:uid="{ECCB4DB6-5AB3-42BB-9612-E8A643ADE419}"/>
    <cellStyle name="Percent 3 5 4 6 3 2" xfId="23747" xr:uid="{83F63464-53CC-4BA8-AD83-8F5A1156E34C}"/>
    <cellStyle name="Percent 3 5 4 6 4" xfId="23748" xr:uid="{E228BDB3-B4D7-4C21-9E3E-F55B0CD9DCAD}"/>
    <cellStyle name="Percent 3 5 4 6 5" xfId="23743" xr:uid="{157AAAF9-AE8E-4828-864D-5649437D764F}"/>
    <cellStyle name="Percent 3 5 4 7" xfId="15405" xr:uid="{A8F93A71-F1EC-4BBF-BEAF-6A8A1CC7C639}"/>
    <cellStyle name="Percent 3 5 4 7 2" xfId="23750" xr:uid="{463E45A2-5DEE-430D-9634-E2E03C7BF4B2}"/>
    <cellStyle name="Percent 3 5 4 7 3" xfId="23749" xr:uid="{1DAADC11-A143-4F1E-B229-8443AEB64EE5}"/>
    <cellStyle name="Percent 3 5 4 8" xfId="15406" xr:uid="{36ABFACF-62C2-4E87-AA60-55C9414586A1}"/>
    <cellStyle name="Percent 3 5 4 8 2" xfId="23752" xr:uid="{38C69D3D-A754-442B-87D3-60B56E103672}"/>
    <cellStyle name="Percent 3 5 4 8 3" xfId="23751" xr:uid="{16E6C86C-D624-43AD-B3D3-06DD72B14408}"/>
    <cellStyle name="Percent 3 5 4 9" xfId="15407" xr:uid="{E8C404E4-5F7B-4154-B94D-1064FFBE3E7C}"/>
    <cellStyle name="Percent 3 5 4 9 2" xfId="23754" xr:uid="{B0CD713B-FDC1-4697-9363-8F568C9CBB5A}"/>
    <cellStyle name="Percent 3 5 4 9 3" xfId="23753" xr:uid="{E59149C9-B3A7-4288-8051-C609F0D27329}"/>
    <cellStyle name="Percent 3 5 5" xfId="6002" xr:uid="{EBF4CA90-43FE-49C9-9D05-A77016F50B66}"/>
    <cellStyle name="Percent 3 5 5 10" xfId="15408" xr:uid="{2C11FAF7-F82C-4DEE-8E77-620AEEBB20CF}"/>
    <cellStyle name="Percent 3 5 5 10 2" xfId="23756" xr:uid="{F43E7DDB-52D3-4823-A0ED-A4D27C96AC9C}"/>
    <cellStyle name="Percent 3 5 5 11" xfId="23757" xr:uid="{E79123A2-B4B7-4978-8AC0-7581E1934211}"/>
    <cellStyle name="Percent 3 5 5 12" xfId="23755" xr:uid="{7F09B6BB-7FB9-4781-8F00-CB4AE708C6E6}"/>
    <cellStyle name="Percent 3 5 5 13" xfId="21419" xr:uid="{EFE3A071-352F-499E-9490-45F6B6920B14}"/>
    <cellStyle name="Percent 3 5 5 2" xfId="15409" xr:uid="{C299433E-FB9C-4F9E-92D2-B797E1D3A80B}"/>
    <cellStyle name="Percent 3 5 5 2 2" xfId="23759" xr:uid="{4ABCDD72-AA37-496B-9446-93C6B88E3E65}"/>
    <cellStyle name="Percent 3 5 5 2 2 2" xfId="23760" xr:uid="{D87F124E-641F-42E3-9B39-09FEED872BFB}"/>
    <cellStyle name="Percent 3 5 5 2 3" xfId="23761" xr:uid="{B593BB6D-BCA8-43AD-A06E-8E80568A88A7}"/>
    <cellStyle name="Percent 3 5 5 2 3 2" xfId="23762" xr:uid="{7656ECC7-B6A6-4098-9E79-20B3F12A27BF}"/>
    <cellStyle name="Percent 3 5 5 2 4" xfId="23763" xr:uid="{9AF7EEC6-BAD6-47AC-9065-1D88FD82C852}"/>
    <cellStyle name="Percent 3 5 5 2 5" xfId="23764" xr:uid="{0357F9C4-61D8-47EA-9707-92DFB75FAC02}"/>
    <cellStyle name="Percent 3 5 5 2 6" xfId="23758" xr:uid="{64CD0222-4E41-4458-A5AD-62CAB9E58E20}"/>
    <cellStyle name="Percent 3 5 5 3" xfId="15410" xr:uid="{9618115C-60DB-414E-A4F7-3258AA1A7B59}"/>
    <cellStyle name="Percent 3 5 5 3 2" xfId="23766" xr:uid="{5311B277-DFDF-4EC9-A80A-CD15DD57C920}"/>
    <cellStyle name="Percent 3 5 5 3 2 2" xfId="23767" xr:uid="{983D0940-D0B0-47C3-8377-C4DA9833E85B}"/>
    <cellStyle name="Percent 3 5 5 3 3" xfId="23768" xr:uid="{9837F26D-C3D2-4C3D-8A75-C10745EE873F}"/>
    <cellStyle name="Percent 3 5 5 3 3 2" xfId="23769" xr:uid="{7A1BC655-4F1E-4BA3-B21E-6F5B2DA4395C}"/>
    <cellStyle name="Percent 3 5 5 3 4" xfId="23770" xr:uid="{C7741FCC-3B5C-4B08-9F5F-6B2BD0D58E36}"/>
    <cellStyle name="Percent 3 5 5 3 5" xfId="23765" xr:uid="{0AA52810-7AC0-4B89-B949-E225B4FAA383}"/>
    <cellStyle name="Percent 3 5 5 4" xfId="15411" xr:uid="{ED0A330A-6A2B-406E-8B85-B6961A0FDDC9}"/>
    <cellStyle name="Percent 3 5 5 4 2" xfId="23772" xr:uid="{4EBC1DF3-4ABB-4EFC-86D6-AD013F906438}"/>
    <cellStyle name="Percent 3 5 5 4 2 2" xfId="23773" xr:uid="{D034C3EB-0892-4CA2-B23F-8339D6D66405}"/>
    <cellStyle name="Percent 3 5 5 4 3" xfId="23774" xr:uid="{FFD2A97E-E39C-4D8D-BACC-8C671CC75120}"/>
    <cellStyle name="Percent 3 5 5 4 3 2" xfId="23775" xr:uid="{3CC0A4DE-060B-40AF-8FEF-7125C5338ACF}"/>
    <cellStyle name="Percent 3 5 5 4 4" xfId="23776" xr:uid="{E06F47E5-EA13-4CA4-9B21-58FCCFF13F1C}"/>
    <cellStyle name="Percent 3 5 5 4 5" xfId="23771" xr:uid="{C127F002-AFE0-45D0-B494-F34937C0E452}"/>
    <cellStyle name="Percent 3 5 5 5" xfId="15412" xr:uid="{A3812C88-020F-4D1F-A79C-0C96E5FAEA83}"/>
    <cellStyle name="Percent 3 5 5 5 2" xfId="23778" xr:uid="{9C7BB063-7577-4466-9508-B1EDD87BA069}"/>
    <cellStyle name="Percent 3 5 5 5 2 2" xfId="23779" xr:uid="{DEF07048-A839-49CE-BDE8-917F5BD7471F}"/>
    <cellStyle name="Percent 3 5 5 5 3" xfId="23780" xr:uid="{5949595D-10C7-437B-98AB-DCA50E38A75B}"/>
    <cellStyle name="Percent 3 5 5 5 3 2" xfId="23781" xr:uid="{CB57D85F-9CA0-48D5-9339-51FDF8002E57}"/>
    <cellStyle name="Percent 3 5 5 5 4" xfId="23782" xr:uid="{04AEE478-6706-40F0-809F-B6048CC81766}"/>
    <cellStyle name="Percent 3 5 5 5 4 2" xfId="23783" xr:uid="{C61AFE42-5776-49A7-8B70-2A4778E1F32F}"/>
    <cellStyle name="Percent 3 5 5 5 5" xfId="23784" xr:uid="{01B50DC4-EA63-4B6D-B3D7-577E19A775CF}"/>
    <cellStyle name="Percent 3 5 5 5 6" xfId="23777" xr:uid="{435E4576-3571-465C-8FD1-820E3BC1C00D}"/>
    <cellStyle name="Percent 3 5 5 6" xfId="15413" xr:uid="{14A3C7CA-2BCD-4DDA-8AD9-0A130708DEB3}"/>
    <cellStyle name="Percent 3 5 5 6 2" xfId="23786" xr:uid="{5195C3B0-AC99-411F-B48C-119ABFC25BB5}"/>
    <cellStyle name="Percent 3 5 5 6 2 2" xfId="23787" xr:uid="{A2F31DCC-5AD3-4B4B-825A-DC6A798D0656}"/>
    <cellStyle name="Percent 3 5 5 6 3" xfId="23788" xr:uid="{C5D2F9AD-AE81-4230-B083-93D61A47F446}"/>
    <cellStyle name="Percent 3 5 5 6 3 2" xfId="23789" xr:uid="{44794B04-35C8-4AA2-B969-0AB4AF173910}"/>
    <cellStyle name="Percent 3 5 5 6 4" xfId="23790" xr:uid="{527B6BAD-95AF-4482-BFB0-370562F705EB}"/>
    <cellStyle name="Percent 3 5 5 6 5" xfId="23785" xr:uid="{A58A64E4-F8DD-41BA-91BD-5C452BF1FF44}"/>
    <cellStyle name="Percent 3 5 5 7" xfId="15414" xr:uid="{877E8817-AB47-424C-82A9-03F0BFAE9FF8}"/>
    <cellStyle name="Percent 3 5 5 7 2" xfId="23792" xr:uid="{661BA4B2-847F-486D-BF7B-BF05ECEA9B32}"/>
    <cellStyle name="Percent 3 5 5 7 3" xfId="23791" xr:uid="{271AE431-3FC3-4997-B0F7-B4CB5D43A641}"/>
    <cellStyle name="Percent 3 5 5 8" xfId="15415" xr:uid="{A932485E-ECB3-405C-8EED-685E77D19410}"/>
    <cellStyle name="Percent 3 5 5 8 2" xfId="23794" xr:uid="{BC1A46CD-464B-4021-A0C5-6098050A6C37}"/>
    <cellStyle name="Percent 3 5 5 8 3" xfId="23793" xr:uid="{260F42D3-B01F-450F-B9D9-DA10B7AE2FB0}"/>
    <cellStyle name="Percent 3 5 5 9" xfId="15416" xr:uid="{F1FE1F6F-5E2D-4273-A513-B1193AA6A99A}"/>
    <cellStyle name="Percent 3 5 5 9 2" xfId="23796" xr:uid="{C3337B8F-2254-49E7-82DD-DB0EC6297F60}"/>
    <cellStyle name="Percent 3 5 5 9 3" xfId="23795" xr:uid="{2C314012-2A1F-4C99-A40E-30176FB8C138}"/>
    <cellStyle name="Percent 3 5 6" xfId="6003" xr:uid="{298C0B87-5A29-4CB4-9C59-C365FAF30BA1}"/>
    <cellStyle name="Percent 3 5 6 10" xfId="15417" xr:uid="{897C1B38-BA8B-48F4-B951-42315743B25E}"/>
    <cellStyle name="Percent 3 5 6 10 2" xfId="23798" xr:uid="{12BE484D-13FE-47B8-A93E-828F569B7584}"/>
    <cellStyle name="Percent 3 5 6 11" xfId="23799" xr:uid="{0FA6FEED-ACB4-45F8-8934-D2C81E9852A3}"/>
    <cellStyle name="Percent 3 5 6 12" xfId="23797" xr:uid="{E4A4C942-D101-428B-8957-C5CA24FC7192}"/>
    <cellStyle name="Percent 3 5 6 13" xfId="21420" xr:uid="{5247D7DB-A84E-45A4-B217-FCE17A9194D1}"/>
    <cellStyle name="Percent 3 5 6 2" xfId="15418" xr:uid="{5B058476-9361-4437-A7E5-91D5F40717C4}"/>
    <cellStyle name="Percent 3 5 6 2 2" xfId="23801" xr:uid="{EF28135E-0DB3-48CB-898E-778000D9B28B}"/>
    <cellStyle name="Percent 3 5 6 2 2 2" xfId="23802" xr:uid="{3B15081D-2D27-4F1A-9631-BA412AA56727}"/>
    <cellStyle name="Percent 3 5 6 2 3" xfId="23803" xr:uid="{68D84A41-02F3-493C-AB1B-5C67255821BF}"/>
    <cellStyle name="Percent 3 5 6 2 3 2" xfId="23804" xr:uid="{1FD1FEA0-F66C-4210-86B7-0073056F3D5C}"/>
    <cellStyle name="Percent 3 5 6 2 4" xfId="23805" xr:uid="{B884CC49-8E08-4B07-BA7A-B0BF2A251D35}"/>
    <cellStyle name="Percent 3 5 6 2 5" xfId="23806" xr:uid="{3557A400-ACCB-42DE-855E-D9F61E2716A7}"/>
    <cellStyle name="Percent 3 5 6 2 6" xfId="23800" xr:uid="{9F8432AE-A56F-4025-BB27-B7645DBD57EF}"/>
    <cellStyle name="Percent 3 5 6 3" xfId="15419" xr:uid="{9846FAFC-498E-4C39-89E1-78CA685B9130}"/>
    <cellStyle name="Percent 3 5 6 3 2" xfId="23808" xr:uid="{5EB07BB2-4547-4AA4-9A6A-584A9DB3A773}"/>
    <cellStyle name="Percent 3 5 6 3 2 2" xfId="23809" xr:uid="{3CB43CE1-3E1B-463D-B4C8-22071091993C}"/>
    <cellStyle name="Percent 3 5 6 3 3" xfId="23810" xr:uid="{AA44EA29-F343-4BE7-A0A8-6D5083548E27}"/>
    <cellStyle name="Percent 3 5 6 3 3 2" xfId="23811" xr:uid="{508DF97E-FEBA-4B16-AEDB-E03DE359DE24}"/>
    <cellStyle name="Percent 3 5 6 3 4" xfId="23812" xr:uid="{9A765C27-CAFB-4024-8668-74FE7F1AA0BC}"/>
    <cellStyle name="Percent 3 5 6 3 5" xfId="23807" xr:uid="{4CF87FED-34EE-43D2-9BD2-25F1581FE068}"/>
    <cellStyle name="Percent 3 5 6 4" xfId="15420" xr:uid="{6738BEC0-BDB6-4EBA-98F8-8B2E227248AD}"/>
    <cellStyle name="Percent 3 5 6 4 2" xfId="23814" xr:uid="{3A47DE50-E55E-4C88-9ABE-D3ADEFF88732}"/>
    <cellStyle name="Percent 3 5 6 4 2 2" xfId="23815" xr:uid="{E3F94393-3C0C-4202-902E-77B4E26FFF5D}"/>
    <cellStyle name="Percent 3 5 6 4 3" xfId="23816" xr:uid="{30F07B05-F410-4D6A-A918-BA2E01B36DE8}"/>
    <cellStyle name="Percent 3 5 6 4 3 2" xfId="23817" xr:uid="{7A05694C-36D8-4667-8687-B9FBA803EF0B}"/>
    <cellStyle name="Percent 3 5 6 4 4" xfId="23818" xr:uid="{DC695389-4FE5-4F65-ADDE-E3B5EAF4D2F5}"/>
    <cellStyle name="Percent 3 5 6 4 5" xfId="23813" xr:uid="{85F470B1-5A16-4EB6-9D32-7C53C06EEA0F}"/>
    <cellStyle name="Percent 3 5 6 5" xfId="15421" xr:uid="{8F5EC99A-E278-4324-8F6B-2B19D54970E6}"/>
    <cellStyle name="Percent 3 5 6 5 2" xfId="23820" xr:uid="{3AFD76E4-A6D7-44C1-83F3-ADD6C5F24714}"/>
    <cellStyle name="Percent 3 5 6 5 2 2" xfId="23821" xr:uid="{535CEBC6-A465-4E93-B354-7CC31F6BAF27}"/>
    <cellStyle name="Percent 3 5 6 5 3" xfId="23822" xr:uid="{58C10455-5FEC-4ECC-B411-760F0476467B}"/>
    <cellStyle name="Percent 3 5 6 5 3 2" xfId="23823" xr:uid="{9868CD84-ED0A-48E3-8DE5-395A16263A5A}"/>
    <cellStyle name="Percent 3 5 6 5 4" xfId="23824" xr:uid="{463B1E7A-8F8F-4F32-9823-9804F427D19D}"/>
    <cellStyle name="Percent 3 5 6 5 4 2" xfId="23825" xr:uid="{4B41313D-30B1-450B-939F-A61ED8FB0385}"/>
    <cellStyle name="Percent 3 5 6 5 5" xfId="23826" xr:uid="{969270CF-283F-463B-A250-4413264C096A}"/>
    <cellStyle name="Percent 3 5 6 5 6" xfId="23819" xr:uid="{0BCBB6B9-EB0E-43B8-ADC3-91B592001827}"/>
    <cellStyle name="Percent 3 5 6 6" xfId="15422" xr:uid="{0C5D557C-2AF6-4FF5-B4FB-179809480445}"/>
    <cellStyle name="Percent 3 5 6 6 2" xfId="23828" xr:uid="{FDAEC195-B1C2-4E8E-83D0-E13ECD1BA90B}"/>
    <cellStyle name="Percent 3 5 6 6 2 2" xfId="23829" xr:uid="{D34C2FC9-3AA7-4D40-A22F-92211F67F2B1}"/>
    <cellStyle name="Percent 3 5 6 6 3" xfId="23830" xr:uid="{145822FD-524D-4381-9C4B-4909BFDCE8F0}"/>
    <cellStyle name="Percent 3 5 6 6 3 2" xfId="23831" xr:uid="{1EF64902-ED45-4A41-9183-226C10B75008}"/>
    <cellStyle name="Percent 3 5 6 6 4" xfId="23832" xr:uid="{2D362DC8-FA88-4C13-A965-61053957C444}"/>
    <cellStyle name="Percent 3 5 6 6 5" xfId="23827" xr:uid="{F3B3B559-7048-4192-B8FB-5428283D9356}"/>
    <cellStyle name="Percent 3 5 6 7" xfId="15423" xr:uid="{B821792D-DABC-44C0-B5EC-49F91EC1872E}"/>
    <cellStyle name="Percent 3 5 6 7 2" xfId="23834" xr:uid="{EF6E5BEF-F421-4780-AE63-37D4E2F3955A}"/>
    <cellStyle name="Percent 3 5 6 7 3" xfId="23833" xr:uid="{823CD58A-A64E-4C22-9517-7F316CFADAB9}"/>
    <cellStyle name="Percent 3 5 6 8" xfId="15424" xr:uid="{3D8C2148-C500-4828-AE65-98104F1858CF}"/>
    <cellStyle name="Percent 3 5 6 8 2" xfId="23836" xr:uid="{583A0D9B-22E0-483F-9F99-C5FA035AD334}"/>
    <cellStyle name="Percent 3 5 6 8 3" xfId="23835" xr:uid="{800A347B-E559-44FC-ACC5-20837B665546}"/>
    <cellStyle name="Percent 3 5 6 9" xfId="15425" xr:uid="{3B805596-707E-46C9-A341-2FB5CBDC4A83}"/>
    <cellStyle name="Percent 3 5 6 9 2" xfId="23838" xr:uid="{FA5085CD-74A7-4C09-89F8-56D64AB739CD}"/>
    <cellStyle name="Percent 3 5 6 9 3" xfId="23837" xr:uid="{08C13A0C-61AD-44E4-9863-E2D1636E88CF}"/>
    <cellStyle name="Percent 3 5 7" xfId="6004" xr:uid="{3F556526-880B-4ABB-8347-094E03CCB75A}"/>
    <cellStyle name="Percent 3 5 7 10" xfId="15426" xr:uid="{0D91C946-500F-4D1A-95D4-D432CAC7618A}"/>
    <cellStyle name="Percent 3 5 7 10 2" xfId="23840" xr:uid="{2A8C8D3F-8BCF-445B-AC05-2831B570B963}"/>
    <cellStyle name="Percent 3 5 7 11" xfId="23841" xr:uid="{81200E3F-4770-4968-A8AF-C4C59FA2F72B}"/>
    <cellStyle name="Percent 3 5 7 12" xfId="23839" xr:uid="{E7ED3EDB-8692-4E8F-AF39-2823AFF28213}"/>
    <cellStyle name="Percent 3 5 7 13" xfId="21421" xr:uid="{164E9DBA-BE7B-48A8-A8FB-7FD908E96093}"/>
    <cellStyle name="Percent 3 5 7 2" xfId="15427" xr:uid="{05E14680-E6E6-4D6F-9E39-026D18477470}"/>
    <cellStyle name="Percent 3 5 7 2 2" xfId="23843" xr:uid="{DA44333C-F24B-4C52-91CB-16D2B30A7569}"/>
    <cellStyle name="Percent 3 5 7 2 2 2" xfId="23844" xr:uid="{217ADCE6-AC55-46D3-852D-DB3174AEF106}"/>
    <cellStyle name="Percent 3 5 7 2 3" xfId="23845" xr:uid="{DA6E7013-59AC-41C8-A568-4F9D9CA51F8D}"/>
    <cellStyle name="Percent 3 5 7 2 3 2" xfId="23846" xr:uid="{0D6E893B-13CB-468B-A729-0DE284C78294}"/>
    <cellStyle name="Percent 3 5 7 2 4" xfId="23847" xr:uid="{2A21DF78-D9CB-4EF2-92D2-39629774111D}"/>
    <cellStyle name="Percent 3 5 7 2 5" xfId="23848" xr:uid="{9595CF55-7CF2-45AB-978F-FD39BF7C5CFC}"/>
    <cellStyle name="Percent 3 5 7 2 6" xfId="23842" xr:uid="{D8FEC6F5-CF5E-4CC5-BEF8-8E41171042AA}"/>
    <cellStyle name="Percent 3 5 7 3" xfId="15428" xr:uid="{74DE2268-2DD6-4390-BB46-4029D87460B1}"/>
    <cellStyle name="Percent 3 5 7 3 2" xfId="23850" xr:uid="{60AADA55-66CA-4B8D-8E02-E22859B14428}"/>
    <cellStyle name="Percent 3 5 7 3 2 2" xfId="23851" xr:uid="{829E182D-2C3A-4F77-9EA4-CE1AC34E0D1F}"/>
    <cellStyle name="Percent 3 5 7 3 3" xfId="23852" xr:uid="{50F28496-C68D-4558-926E-EEAC12637E65}"/>
    <cellStyle name="Percent 3 5 7 3 3 2" xfId="23853" xr:uid="{7369A871-DAD6-402A-AA0E-1CAB091F9D68}"/>
    <cellStyle name="Percent 3 5 7 3 4" xfId="23854" xr:uid="{141224AC-039A-43C5-9FD2-D1C3E51EA063}"/>
    <cellStyle name="Percent 3 5 7 3 5" xfId="23849" xr:uid="{659ACD2D-473D-4714-9057-EC7D3DDEA180}"/>
    <cellStyle name="Percent 3 5 7 4" xfId="15429" xr:uid="{3CBF0D27-F08F-4D4D-A084-FA098EBB4376}"/>
    <cellStyle name="Percent 3 5 7 4 2" xfId="23856" xr:uid="{1551A049-1FB5-4211-AE29-4C8DE65811AE}"/>
    <cellStyle name="Percent 3 5 7 4 2 2" xfId="23857" xr:uid="{BD49EC52-567C-42AA-89D7-1C382D4BD2C6}"/>
    <cellStyle name="Percent 3 5 7 4 3" xfId="23858" xr:uid="{CE8C7FBE-A1A8-4A42-8124-A1CC0BD2AF1D}"/>
    <cellStyle name="Percent 3 5 7 4 3 2" xfId="23859" xr:uid="{8D7F4C59-5DB8-4D3A-B548-132416329934}"/>
    <cellStyle name="Percent 3 5 7 4 4" xfId="23860" xr:uid="{F122D832-EB02-46E4-A365-5426646098F9}"/>
    <cellStyle name="Percent 3 5 7 4 5" xfId="23855" xr:uid="{4F205E09-FB35-4BC5-8BE2-19BC7DD93B37}"/>
    <cellStyle name="Percent 3 5 7 5" xfId="15430" xr:uid="{7841B5B1-5215-40AE-9842-F935A77B0042}"/>
    <cellStyle name="Percent 3 5 7 5 2" xfId="23862" xr:uid="{96DDB002-9840-4CF9-92A1-048207A4311E}"/>
    <cellStyle name="Percent 3 5 7 5 2 2" xfId="23863" xr:uid="{4CCCD9E1-B224-4C3D-8D1C-F4AC60392C0D}"/>
    <cellStyle name="Percent 3 5 7 5 3" xfId="23864" xr:uid="{16FF7124-FDB9-4C20-BC67-231F5477F97F}"/>
    <cellStyle name="Percent 3 5 7 5 3 2" xfId="23865" xr:uid="{AE12D234-B66C-4D0F-89C6-CE392E34AA16}"/>
    <cellStyle name="Percent 3 5 7 5 4" xfId="23866" xr:uid="{F86F46AD-2EAD-4271-BBEE-26FB79715A30}"/>
    <cellStyle name="Percent 3 5 7 5 4 2" xfId="23867" xr:uid="{1C36596B-13B2-4F81-B2BC-B6164FD5C29E}"/>
    <cellStyle name="Percent 3 5 7 5 5" xfId="23868" xr:uid="{EC54A75A-8E26-4FAF-98AB-84C24697D999}"/>
    <cellStyle name="Percent 3 5 7 5 6" xfId="23861" xr:uid="{C1A73266-EAE4-4C75-B827-0B0A68533E69}"/>
    <cellStyle name="Percent 3 5 7 6" xfId="15431" xr:uid="{5782941C-F6B2-4D00-819D-604B53A65391}"/>
    <cellStyle name="Percent 3 5 7 6 2" xfId="23870" xr:uid="{B181BC6B-5910-4F37-9E05-5B3FA2EEF207}"/>
    <cellStyle name="Percent 3 5 7 6 2 2" xfId="23871" xr:uid="{058C8082-5046-4C0A-A345-09ADE813F73A}"/>
    <cellStyle name="Percent 3 5 7 6 3" xfId="23872" xr:uid="{914CF9F6-3EF4-4003-9036-BC74998AC606}"/>
    <cellStyle name="Percent 3 5 7 6 3 2" xfId="23873" xr:uid="{F7C622CB-1CB3-4DD6-9FA7-0F656B633C52}"/>
    <cellStyle name="Percent 3 5 7 6 4" xfId="23874" xr:uid="{DA7E7C4F-1D3F-4E5C-A984-EA9464F9A438}"/>
    <cellStyle name="Percent 3 5 7 6 5" xfId="23869" xr:uid="{C7F8D8AB-9703-4144-8BC6-B3CB58424177}"/>
    <cellStyle name="Percent 3 5 7 7" xfId="15432" xr:uid="{E51AD0FF-9D10-49EA-97B8-FF577A132AF8}"/>
    <cellStyle name="Percent 3 5 7 7 2" xfId="23876" xr:uid="{02DFACE8-82F9-4777-A36F-9AD0F767D6C7}"/>
    <cellStyle name="Percent 3 5 7 7 3" xfId="23875" xr:uid="{96041E6D-F0FD-4E6D-9820-904DF7F6127A}"/>
    <cellStyle name="Percent 3 5 7 8" xfId="15433" xr:uid="{7E6E245A-3C78-4840-9FFB-38AEEFCBB992}"/>
    <cellStyle name="Percent 3 5 7 8 2" xfId="23878" xr:uid="{917BB4C8-FFB0-416C-B62B-018762AE7BFE}"/>
    <cellStyle name="Percent 3 5 7 8 3" xfId="23877" xr:uid="{2CB46F12-BBC1-4D1E-BA51-367ED4C2F344}"/>
    <cellStyle name="Percent 3 5 7 9" xfId="15434" xr:uid="{3A379F49-3DE1-4896-967B-1EFAB52B092A}"/>
    <cellStyle name="Percent 3 5 7 9 2" xfId="23880" xr:uid="{350E42C9-A92C-41C8-85B5-A75EE263123C}"/>
    <cellStyle name="Percent 3 5 7 9 3" xfId="23879" xr:uid="{F049B9D7-9987-43A3-82B5-C435615FAF00}"/>
    <cellStyle name="Percent 3 5 8" xfId="6005" xr:uid="{1C45C5A7-8304-4B4B-9529-88908B1C574A}"/>
    <cellStyle name="Percent 3 5 8 10" xfId="15435" xr:uid="{55B9F81C-213B-43B7-8EF1-09A50F5B03D6}"/>
    <cellStyle name="Percent 3 5 8 10 2" xfId="23882" xr:uid="{79A855AD-78F5-4207-900F-97924AD04B01}"/>
    <cellStyle name="Percent 3 5 8 11" xfId="23883" xr:uid="{D2C8FC29-B05F-4709-B602-7F01B2F53E46}"/>
    <cellStyle name="Percent 3 5 8 12" xfId="23881" xr:uid="{B8D86615-E4B1-4A25-8DBE-90AD0610F3F5}"/>
    <cellStyle name="Percent 3 5 8 13" xfId="21422" xr:uid="{14473FF5-42BE-4B77-B37A-784DFCFAA4E9}"/>
    <cellStyle name="Percent 3 5 8 2" xfId="15436" xr:uid="{E58A2E71-AC22-4362-A21F-FFE6A206FCEE}"/>
    <cellStyle name="Percent 3 5 8 2 2" xfId="23885" xr:uid="{658499AD-4C14-4C4C-BF11-8093F602C195}"/>
    <cellStyle name="Percent 3 5 8 2 2 2" xfId="23886" xr:uid="{24A932E6-9B29-48A6-A640-29F1692C2A29}"/>
    <cellStyle name="Percent 3 5 8 2 3" xfId="23887" xr:uid="{48C84C3E-E183-4125-B5B6-19ABC4621E89}"/>
    <cellStyle name="Percent 3 5 8 2 3 2" xfId="23888" xr:uid="{09702A68-0FCA-4BD7-BD37-993B9359600A}"/>
    <cellStyle name="Percent 3 5 8 2 4" xfId="23889" xr:uid="{DB0C57DD-12E6-434C-9887-E7E4A565C2DA}"/>
    <cellStyle name="Percent 3 5 8 2 5" xfId="23890" xr:uid="{61B2DAA0-218F-4819-898A-20E9C12AFA12}"/>
    <cellStyle name="Percent 3 5 8 2 6" xfId="23884" xr:uid="{A095EA73-D5A8-494A-A1A4-8798C2941689}"/>
    <cellStyle name="Percent 3 5 8 3" xfId="15437" xr:uid="{1ADC0B54-615E-49D1-950A-3EAEACB48D20}"/>
    <cellStyle name="Percent 3 5 8 3 2" xfId="23892" xr:uid="{8321FC0C-FAD5-4E28-B21C-5054C480D5D9}"/>
    <cellStyle name="Percent 3 5 8 3 2 2" xfId="23893" xr:uid="{3A6BE451-6DEE-4EAA-9270-0C945AD25CFF}"/>
    <cellStyle name="Percent 3 5 8 3 3" xfId="23894" xr:uid="{A8CF96FD-A16D-4EB2-86D0-DEC95244A068}"/>
    <cellStyle name="Percent 3 5 8 3 3 2" xfId="23895" xr:uid="{45470C49-32D0-4527-8E1B-B86D216DFA65}"/>
    <cellStyle name="Percent 3 5 8 3 4" xfId="23896" xr:uid="{F45B90FC-09D3-4F4A-A05C-0EE035A1B22F}"/>
    <cellStyle name="Percent 3 5 8 3 5" xfId="23891" xr:uid="{D2C2ED18-598A-487A-9A2E-190A162FEE32}"/>
    <cellStyle name="Percent 3 5 8 4" xfId="15438" xr:uid="{411EDD80-2432-4360-9E49-0DEDDE959DC4}"/>
    <cellStyle name="Percent 3 5 8 4 2" xfId="23898" xr:uid="{5A210C35-8803-4068-B574-A8CD4CA9AFFE}"/>
    <cellStyle name="Percent 3 5 8 4 2 2" xfId="23899" xr:uid="{594E7D77-9486-4717-A48C-ADF0C7D7812B}"/>
    <cellStyle name="Percent 3 5 8 4 3" xfId="23900" xr:uid="{B75D6ECC-2F29-4C16-A8BE-43BF9C839D5D}"/>
    <cellStyle name="Percent 3 5 8 4 3 2" xfId="23901" xr:uid="{080A0813-3410-42AF-B56B-5C866D639A60}"/>
    <cellStyle name="Percent 3 5 8 4 4" xfId="23902" xr:uid="{D2961B82-6AED-4871-8866-13EEC60CB98B}"/>
    <cellStyle name="Percent 3 5 8 4 5" xfId="23897" xr:uid="{BC0CD6C1-3FC9-4C09-A0E1-D6B8D62AE2F1}"/>
    <cellStyle name="Percent 3 5 8 5" xfId="15439" xr:uid="{4DEA3EC7-1EBA-4AE8-8B33-935AE08C22E6}"/>
    <cellStyle name="Percent 3 5 8 5 2" xfId="23904" xr:uid="{0FDFF62C-62AB-487D-954A-AA938B12B1D2}"/>
    <cellStyle name="Percent 3 5 8 5 2 2" xfId="23905" xr:uid="{FEF880C6-20CC-48C0-8AC6-1B906CD0A0D6}"/>
    <cellStyle name="Percent 3 5 8 5 3" xfId="23906" xr:uid="{C2F18242-D25A-48B7-9CE6-6CA56404C404}"/>
    <cellStyle name="Percent 3 5 8 5 3 2" xfId="23907" xr:uid="{DE27F776-F844-43A7-97DC-87A6FBA9052C}"/>
    <cellStyle name="Percent 3 5 8 5 4" xfId="23908" xr:uid="{B3A76D63-7FD5-49EC-B471-30CDA2C4070D}"/>
    <cellStyle name="Percent 3 5 8 5 4 2" xfId="23909" xr:uid="{D0C0C3F0-509A-41E5-9BF7-DA858740F8E2}"/>
    <cellStyle name="Percent 3 5 8 5 5" xfId="23910" xr:uid="{BF81E396-21E4-4C25-A0FE-3F5D4762E7C5}"/>
    <cellStyle name="Percent 3 5 8 5 6" xfId="23903" xr:uid="{88F9B311-E09F-46D0-BEF6-F0ED379FE668}"/>
    <cellStyle name="Percent 3 5 8 6" xfId="15440" xr:uid="{54175374-B714-4884-AD35-B228A9F371B8}"/>
    <cellStyle name="Percent 3 5 8 6 2" xfId="23912" xr:uid="{C99B036F-A2C9-4E84-8CED-BE6BDE3E799B}"/>
    <cellStyle name="Percent 3 5 8 6 2 2" xfId="23913" xr:uid="{E130B1A2-C423-4137-82DC-911771DF5930}"/>
    <cellStyle name="Percent 3 5 8 6 3" xfId="23914" xr:uid="{F9C6CA61-1E33-4126-A84D-B223AE2BCD2F}"/>
    <cellStyle name="Percent 3 5 8 6 3 2" xfId="23915" xr:uid="{6ADD9FE6-984F-490B-9E91-CFF97C125EEF}"/>
    <cellStyle name="Percent 3 5 8 6 4" xfId="23916" xr:uid="{DEC3CB6C-E733-4BF0-83FA-12AE5EC4F2E5}"/>
    <cellStyle name="Percent 3 5 8 6 5" xfId="23911" xr:uid="{F086F316-24C2-488D-B4B4-23B8C3123A45}"/>
    <cellStyle name="Percent 3 5 8 7" xfId="15441" xr:uid="{C959569F-05B0-49F9-8C27-D27641B3F262}"/>
    <cellStyle name="Percent 3 5 8 7 2" xfId="23918" xr:uid="{C650AEB7-5F2E-4C8A-B6A0-109CB1F309D7}"/>
    <cellStyle name="Percent 3 5 8 7 3" xfId="23917" xr:uid="{EE50E8D3-AD26-47C0-9259-454FB6538947}"/>
    <cellStyle name="Percent 3 5 8 8" xfId="15442" xr:uid="{E0FF7692-3C52-47EF-A36A-2FDCBA86A4BC}"/>
    <cellStyle name="Percent 3 5 8 8 2" xfId="23920" xr:uid="{A8EA7BC4-E1F2-4EBB-9FEE-9E5061BB1A7A}"/>
    <cellStyle name="Percent 3 5 8 8 3" xfId="23919" xr:uid="{D8B4F912-753D-4900-B9D0-ECAD44F45398}"/>
    <cellStyle name="Percent 3 5 8 9" xfId="15443" xr:uid="{CA1FD24D-39DD-41BC-B6A6-B9A0CD8ED5D5}"/>
    <cellStyle name="Percent 3 5 8 9 2" xfId="23922" xr:uid="{0231F0FE-71E5-42AF-84A9-ADC2F01BC5DA}"/>
    <cellStyle name="Percent 3 5 8 9 3" xfId="23921" xr:uid="{BB52E870-D77F-4034-9BE7-35BD4CBD0887}"/>
    <cellStyle name="Percent 3 5 9" xfId="6006" xr:uid="{BA02AE09-7491-486D-9F69-27D6393D281E}"/>
    <cellStyle name="Percent 3 5 9 10" xfId="15444" xr:uid="{12F9C04D-84FC-4BAF-BEC3-32015E186102}"/>
    <cellStyle name="Percent 3 5 9 10 2" xfId="23924" xr:uid="{F33D3CAE-86BE-4EEC-A046-D538C0102EFD}"/>
    <cellStyle name="Percent 3 5 9 11" xfId="23925" xr:uid="{C44EBCC7-E6F0-47F5-8785-416EDE7B30C0}"/>
    <cellStyle name="Percent 3 5 9 12" xfId="23923" xr:uid="{775880C2-958F-41A2-875F-328D4D2D4ADA}"/>
    <cellStyle name="Percent 3 5 9 13" xfId="21423" xr:uid="{9488A93B-2C89-4263-A14E-BF4A98E364EE}"/>
    <cellStyle name="Percent 3 5 9 2" xfId="15445" xr:uid="{96CF81FC-431A-4FC1-BCDA-39C43BDBE9F3}"/>
    <cellStyle name="Percent 3 5 9 2 2" xfId="23927" xr:uid="{63168F11-D429-48D0-B180-3384D4EED2BC}"/>
    <cellStyle name="Percent 3 5 9 2 2 2" xfId="23928" xr:uid="{5586FE8D-9487-46C7-B112-340D9181FD94}"/>
    <cellStyle name="Percent 3 5 9 2 3" xfId="23929" xr:uid="{8DF452C7-B03A-48E5-9294-509D9E4A6CC0}"/>
    <cellStyle name="Percent 3 5 9 2 3 2" xfId="23930" xr:uid="{3146070D-3D0D-4150-9D2B-3B4D635615D1}"/>
    <cellStyle name="Percent 3 5 9 2 4" xfId="23931" xr:uid="{40B7F286-0AFB-4B49-AFDA-0F6E39E08183}"/>
    <cellStyle name="Percent 3 5 9 2 5" xfId="23932" xr:uid="{313A0C7B-2FEC-4858-B9A8-0261283113A5}"/>
    <cellStyle name="Percent 3 5 9 2 6" xfId="23926" xr:uid="{C42466F2-8C53-4AE1-9CB4-7E15B0C6EC1D}"/>
    <cellStyle name="Percent 3 5 9 3" xfId="15446" xr:uid="{DA6CB942-6761-4FC9-AFB0-5B1C7E7B5881}"/>
    <cellStyle name="Percent 3 5 9 3 2" xfId="23934" xr:uid="{DE534C6B-05F5-4DD3-9889-CCA6E4052C77}"/>
    <cellStyle name="Percent 3 5 9 3 2 2" xfId="23935" xr:uid="{99ADF7AB-B9D3-4A82-AE4C-097EF5EE5DEE}"/>
    <cellStyle name="Percent 3 5 9 3 3" xfId="23936" xr:uid="{67D8CB13-E83D-426C-B915-74DEDFB78D36}"/>
    <cellStyle name="Percent 3 5 9 3 3 2" xfId="23937" xr:uid="{42D3CD96-C08E-46AE-A43E-00A83E1ED827}"/>
    <cellStyle name="Percent 3 5 9 3 4" xfId="23938" xr:uid="{342FDD74-1AF0-4360-9296-A20199F8AAD0}"/>
    <cellStyle name="Percent 3 5 9 3 5" xfId="23933" xr:uid="{7AA816E6-977F-4DB9-B128-1331C072CF65}"/>
    <cellStyle name="Percent 3 5 9 4" xfId="15447" xr:uid="{1678D265-C9F8-4D39-AE01-9FC0C207736F}"/>
    <cellStyle name="Percent 3 5 9 4 2" xfId="23940" xr:uid="{9A941305-4284-4F7A-ADB0-1C2251A2D9ED}"/>
    <cellStyle name="Percent 3 5 9 4 2 2" xfId="23941" xr:uid="{3B2FCBF1-0308-41DC-ACDF-D2E69C5DF4AA}"/>
    <cellStyle name="Percent 3 5 9 4 3" xfId="23942" xr:uid="{BF3BB940-7F82-4262-BA20-D3262692CF92}"/>
    <cellStyle name="Percent 3 5 9 4 3 2" xfId="23943" xr:uid="{04709D58-E936-4B15-94E3-366952339A3B}"/>
    <cellStyle name="Percent 3 5 9 4 4" xfId="23944" xr:uid="{401B816D-6913-4433-877F-C1BDEDFE5E04}"/>
    <cellStyle name="Percent 3 5 9 4 5" xfId="23939" xr:uid="{5ED15492-A5A4-4820-97E3-3E1D002FC57D}"/>
    <cellStyle name="Percent 3 5 9 5" xfId="15448" xr:uid="{21AF9784-3304-421B-91AD-430A713B5E9A}"/>
    <cellStyle name="Percent 3 5 9 5 2" xfId="23946" xr:uid="{58BCCEC0-C489-4EEC-A409-28BED87CC70E}"/>
    <cellStyle name="Percent 3 5 9 5 2 2" xfId="23947" xr:uid="{2FA726DB-8820-4901-A603-5EE190E66936}"/>
    <cellStyle name="Percent 3 5 9 5 3" xfId="23948" xr:uid="{EFD271CC-8282-448A-B9E1-FFBA2060BF12}"/>
    <cellStyle name="Percent 3 5 9 5 3 2" xfId="23949" xr:uid="{907AE3FA-7878-42B3-8EFA-BB923982E297}"/>
    <cellStyle name="Percent 3 5 9 5 4" xfId="23950" xr:uid="{29257DB6-1DCA-4682-9955-DBF49A30166E}"/>
    <cellStyle name="Percent 3 5 9 5 4 2" xfId="23951" xr:uid="{828CC62D-8B6B-4A25-9157-123E038ADB8E}"/>
    <cellStyle name="Percent 3 5 9 5 5" xfId="23952" xr:uid="{FE897BB7-0C3D-4F81-80C9-B49C499F16ED}"/>
    <cellStyle name="Percent 3 5 9 5 6" xfId="23945" xr:uid="{B6F0FD58-9604-4377-95E3-7899A2A95E8D}"/>
    <cellStyle name="Percent 3 5 9 6" xfId="15449" xr:uid="{EC001166-CB12-4E75-80B0-15AAAE9C3CAD}"/>
    <cellStyle name="Percent 3 5 9 6 2" xfId="23954" xr:uid="{E67BDB0E-BCA5-4E4A-9B7D-11C34F8AA941}"/>
    <cellStyle name="Percent 3 5 9 6 2 2" xfId="23955" xr:uid="{2BC8979F-A4F8-4114-9A29-3E0B843F3CEE}"/>
    <cellStyle name="Percent 3 5 9 6 3" xfId="23956" xr:uid="{DC44F3F7-400F-468C-BA4A-E395D71101D6}"/>
    <cellStyle name="Percent 3 5 9 6 3 2" xfId="23957" xr:uid="{C9614FC8-03FE-4469-BF9F-235D024F61A6}"/>
    <cellStyle name="Percent 3 5 9 6 4" xfId="23958" xr:uid="{5FE86775-14FC-4E0D-9DEC-05532CCFF2C1}"/>
    <cellStyle name="Percent 3 5 9 6 5" xfId="23953" xr:uid="{C228C7B9-4FEF-48B8-980C-B82783410A1D}"/>
    <cellStyle name="Percent 3 5 9 7" xfId="15450" xr:uid="{8EC1BEF4-BD06-4B75-ACA2-6CAE3A761112}"/>
    <cellStyle name="Percent 3 5 9 7 2" xfId="23960" xr:uid="{D0041503-809B-4174-91D5-73C28A78FD35}"/>
    <cellStyle name="Percent 3 5 9 7 3" xfId="23959" xr:uid="{14A31257-E9F6-498B-B7BB-1A4395EFF0A2}"/>
    <cellStyle name="Percent 3 5 9 8" xfId="15451" xr:uid="{8E1F5DFC-371E-4977-865C-52EB0E5A0146}"/>
    <cellStyle name="Percent 3 5 9 8 2" xfId="23962" xr:uid="{814E5A72-5448-4238-822A-EAA7A060F59A}"/>
    <cellStyle name="Percent 3 5 9 8 3" xfId="23961" xr:uid="{2A83053D-8281-4BED-B870-14672C4A537D}"/>
    <cellStyle name="Percent 3 5 9 9" xfId="15452" xr:uid="{621E12D3-2692-4757-B95F-C0DC6E163EAF}"/>
    <cellStyle name="Percent 3 5 9 9 2" xfId="23964" xr:uid="{965C2050-18AD-490D-A751-F03A3E29B6FC}"/>
    <cellStyle name="Percent 3 5 9 9 3" xfId="23963" xr:uid="{8E7CDE0D-07EF-4D16-A5DD-2435EB0072D2}"/>
    <cellStyle name="Percent 3 6" xfId="311" xr:uid="{00000000-0005-0000-0000-000039010000}"/>
    <cellStyle name="Percent 3 6 10" xfId="6008" xr:uid="{21E5F0EA-B95C-4834-A751-7AFE58C88EAD}"/>
    <cellStyle name="Percent 3 6 10 10" xfId="15453" xr:uid="{BC48B7AD-8CB7-444F-AFEF-DFFDA2545820}"/>
    <cellStyle name="Percent 3 6 10 10 2" xfId="23967" xr:uid="{0F6E9B42-882A-49C5-8A66-D3A507334C39}"/>
    <cellStyle name="Percent 3 6 10 11" xfId="23968" xr:uid="{D7A85011-1DE1-4998-8FF8-70F059F2C3D6}"/>
    <cellStyle name="Percent 3 6 10 12" xfId="23966" xr:uid="{AAC18E20-2ACE-4939-9E2A-3AAFE2D91D6E}"/>
    <cellStyle name="Percent 3 6 10 13" xfId="21424" xr:uid="{C0E47199-F753-4FA7-B7F7-BE357AEFD6CC}"/>
    <cellStyle name="Percent 3 6 10 2" xfId="15454" xr:uid="{BB0D6C0B-3AAD-40E7-8495-BFEB44C8225E}"/>
    <cellStyle name="Percent 3 6 10 2 2" xfId="23970" xr:uid="{19D0B600-D03E-44F0-BBC2-5C36354A6EF2}"/>
    <cellStyle name="Percent 3 6 10 2 2 2" xfId="23971" xr:uid="{12394F82-F8A8-46D3-8221-6BA9CFA19375}"/>
    <cellStyle name="Percent 3 6 10 2 3" xfId="23972" xr:uid="{3D133C26-9428-4938-9C45-1A2ECAEB266F}"/>
    <cellStyle name="Percent 3 6 10 2 3 2" xfId="23973" xr:uid="{D7C12998-CA30-471E-969E-78C174103AAE}"/>
    <cellStyle name="Percent 3 6 10 2 4" xfId="23974" xr:uid="{284224B7-9395-4EEF-8F98-8748D5ED28C6}"/>
    <cellStyle name="Percent 3 6 10 2 5" xfId="23975" xr:uid="{6689CDC3-8653-4031-8326-6E91A6CC599B}"/>
    <cellStyle name="Percent 3 6 10 2 6" xfId="23969" xr:uid="{8FBCAAE2-3607-4485-B1D0-779F6DEE0512}"/>
    <cellStyle name="Percent 3 6 10 3" xfId="15455" xr:uid="{97C480B4-E93B-465E-97BE-DC77F8258DDB}"/>
    <cellStyle name="Percent 3 6 10 3 2" xfId="23977" xr:uid="{311794C7-2CA7-48D2-B44A-E8DA2989325F}"/>
    <cellStyle name="Percent 3 6 10 3 2 2" xfId="23978" xr:uid="{CDA3FBAE-60A9-4B9D-9D2E-8BF47E499F18}"/>
    <cellStyle name="Percent 3 6 10 3 3" xfId="23979" xr:uid="{6A35CB22-26E8-4636-8852-7800DB64E0E5}"/>
    <cellStyle name="Percent 3 6 10 3 3 2" xfId="23980" xr:uid="{B2474A0A-8B10-455D-BC05-6300E4AF29F5}"/>
    <cellStyle name="Percent 3 6 10 3 4" xfId="23981" xr:uid="{7F5FB0E6-48CB-4116-9127-4A672A8366C3}"/>
    <cellStyle name="Percent 3 6 10 3 5" xfId="23976" xr:uid="{6FFC94D8-E28B-46C6-82DA-3F138854FF6D}"/>
    <cellStyle name="Percent 3 6 10 4" xfId="15456" xr:uid="{9BCB2BA3-4083-4B59-86FC-4F07FB8D96FD}"/>
    <cellStyle name="Percent 3 6 10 4 2" xfId="23983" xr:uid="{591B324F-4CCD-456B-8BDF-29BE90FFF092}"/>
    <cellStyle name="Percent 3 6 10 4 2 2" xfId="23984" xr:uid="{93FB1A4B-70CB-437A-A026-5D7BF6781768}"/>
    <cellStyle name="Percent 3 6 10 4 3" xfId="23985" xr:uid="{58126E77-4136-4160-B661-B0A52DEB6C22}"/>
    <cellStyle name="Percent 3 6 10 4 3 2" xfId="23986" xr:uid="{E84EF7AA-1508-4846-9C6B-C122CD4A13F2}"/>
    <cellStyle name="Percent 3 6 10 4 4" xfId="23987" xr:uid="{C277001F-4E29-40E6-B740-8A17D0D02896}"/>
    <cellStyle name="Percent 3 6 10 4 5" xfId="23982" xr:uid="{2A1AF11B-E612-42D3-BD4C-9CB30B8EFC24}"/>
    <cellStyle name="Percent 3 6 10 5" xfId="15457" xr:uid="{2DA253DC-AA62-4191-B0D6-7779FBA0D98F}"/>
    <cellStyle name="Percent 3 6 10 5 2" xfId="23989" xr:uid="{72039C0A-C2ED-4D34-BFAC-5B5A6D292DBA}"/>
    <cellStyle name="Percent 3 6 10 5 2 2" xfId="23990" xr:uid="{25526594-4333-45E6-8725-8179CFE832C4}"/>
    <cellStyle name="Percent 3 6 10 5 3" xfId="23991" xr:uid="{8EF162D9-12F3-4687-B28C-362D66A46C3B}"/>
    <cellStyle name="Percent 3 6 10 5 3 2" xfId="23992" xr:uid="{396D1FF1-6735-4CC1-AE41-CD06D9632A66}"/>
    <cellStyle name="Percent 3 6 10 5 4" xfId="23993" xr:uid="{7CCFD535-7630-43A7-A196-F771435DB1DB}"/>
    <cellStyle name="Percent 3 6 10 5 4 2" xfId="23994" xr:uid="{33D69E84-5227-46A3-8DD0-20259A6A3B71}"/>
    <cellStyle name="Percent 3 6 10 5 5" xfId="23995" xr:uid="{23B2A7AD-59A6-4DF4-B254-1751C36C2347}"/>
    <cellStyle name="Percent 3 6 10 5 6" xfId="23988" xr:uid="{ED93A988-FC64-465A-B59D-0D9E27438DA7}"/>
    <cellStyle name="Percent 3 6 10 6" xfId="15458" xr:uid="{81E9AD79-8DE2-4155-9B9A-F875E22B5FD5}"/>
    <cellStyle name="Percent 3 6 10 6 2" xfId="23997" xr:uid="{C00F83A5-B3D4-4F41-9C94-2D048F916B65}"/>
    <cellStyle name="Percent 3 6 10 6 2 2" xfId="23998" xr:uid="{FA720D34-6069-466A-B30F-D8026E4B7A80}"/>
    <cellStyle name="Percent 3 6 10 6 3" xfId="23999" xr:uid="{12B23E6C-BD84-4AFA-88BD-82CDD69DAC48}"/>
    <cellStyle name="Percent 3 6 10 6 3 2" xfId="24000" xr:uid="{769EDF0B-6394-4411-B949-96C7AD83228D}"/>
    <cellStyle name="Percent 3 6 10 6 4" xfId="24001" xr:uid="{AB25624D-5E87-48F2-A24D-F3128AB8199F}"/>
    <cellStyle name="Percent 3 6 10 6 5" xfId="23996" xr:uid="{675E106F-7E7D-48BE-8F1C-D1F38CD565EE}"/>
    <cellStyle name="Percent 3 6 10 7" xfId="15459" xr:uid="{6B3EDB51-B49C-4783-BB76-7718575C9948}"/>
    <cellStyle name="Percent 3 6 10 7 2" xfId="24003" xr:uid="{E180D0F6-17A2-4694-9EAA-A328F45F7FE9}"/>
    <cellStyle name="Percent 3 6 10 7 3" xfId="24002" xr:uid="{17980888-F423-4133-9E4A-A2EEA30037E1}"/>
    <cellStyle name="Percent 3 6 10 8" xfId="15460" xr:uid="{745D6B68-AE26-404C-A40B-38572685266A}"/>
    <cellStyle name="Percent 3 6 10 8 2" xfId="24005" xr:uid="{B23CB378-7895-40D7-BACD-40CB4FADEF4B}"/>
    <cellStyle name="Percent 3 6 10 8 3" xfId="24004" xr:uid="{6FDEC017-28F9-4FA2-97B1-A9F3F49EDD06}"/>
    <cellStyle name="Percent 3 6 10 9" xfId="15461" xr:uid="{2CA508A0-54EE-434B-AC64-407D8A7902CF}"/>
    <cellStyle name="Percent 3 6 10 9 2" xfId="24007" xr:uid="{56214E1F-D408-466B-A1BE-DAF095221F3D}"/>
    <cellStyle name="Percent 3 6 10 9 3" xfId="24006" xr:uid="{2B611377-B7F3-4797-BC0C-360C8DCD495E}"/>
    <cellStyle name="Percent 3 6 11" xfId="6009" xr:uid="{0B6D80C2-E603-4C0A-BC4B-BF7EB7863752}"/>
    <cellStyle name="Percent 3 6 11 10" xfId="15462" xr:uid="{3F3EA8A8-965E-45F1-9367-999C395B2B4C}"/>
    <cellStyle name="Percent 3 6 11 10 2" xfId="24009" xr:uid="{1E273647-779A-4A67-B91A-B8B7924B0397}"/>
    <cellStyle name="Percent 3 6 11 11" xfId="24010" xr:uid="{058FA0B7-C306-4175-AD34-A628B5CA1025}"/>
    <cellStyle name="Percent 3 6 11 12" xfId="24008" xr:uid="{DCFB8ED0-05A6-4D8F-9410-87BB0E1E620B}"/>
    <cellStyle name="Percent 3 6 11 13" xfId="21425" xr:uid="{7873073E-94E1-40D1-90F0-147441D7922B}"/>
    <cellStyle name="Percent 3 6 11 2" xfId="15463" xr:uid="{578AADF1-7F1F-4E22-8C09-AE06FCA7B67A}"/>
    <cellStyle name="Percent 3 6 11 2 2" xfId="24012" xr:uid="{3D9B5448-CA55-4F32-8A28-D4F8E1C4FCE2}"/>
    <cellStyle name="Percent 3 6 11 2 2 2" xfId="24013" xr:uid="{15B9A84B-6F07-43D4-9553-D1D3220FB2EB}"/>
    <cellStyle name="Percent 3 6 11 2 3" xfId="24014" xr:uid="{E04589AB-269D-4E1D-A2F8-ABCF5340B94C}"/>
    <cellStyle name="Percent 3 6 11 2 3 2" xfId="24015" xr:uid="{D11BEEE8-51D1-4257-9260-2AEED5662FA3}"/>
    <cellStyle name="Percent 3 6 11 2 4" xfId="24016" xr:uid="{FB85776F-3E6F-48C9-B12E-1A8C89EDA68D}"/>
    <cellStyle name="Percent 3 6 11 2 5" xfId="24017" xr:uid="{F1D234E5-EB86-4D8B-BED0-CCB5D594E76C}"/>
    <cellStyle name="Percent 3 6 11 2 6" xfId="24011" xr:uid="{D5F900FB-8F69-41B8-9D82-BBDE5F26DFA0}"/>
    <cellStyle name="Percent 3 6 11 3" xfId="15464" xr:uid="{0C8BF217-D3C1-42F4-937A-044A05A53103}"/>
    <cellStyle name="Percent 3 6 11 3 2" xfId="24019" xr:uid="{C17FABA6-26A3-4CB8-A43D-200669F98CB2}"/>
    <cellStyle name="Percent 3 6 11 3 2 2" xfId="24020" xr:uid="{C181E5BF-3482-46B4-BB29-1989C497F602}"/>
    <cellStyle name="Percent 3 6 11 3 3" xfId="24021" xr:uid="{BED1AAEB-5F0D-4EBB-9AAC-A07552276D72}"/>
    <cellStyle name="Percent 3 6 11 3 3 2" xfId="24022" xr:uid="{7C3759B4-946F-41D2-B823-72F2EFA0B56A}"/>
    <cellStyle name="Percent 3 6 11 3 4" xfId="24023" xr:uid="{B9C28EBE-F96B-4733-8FDD-04E7DB0D0F6C}"/>
    <cellStyle name="Percent 3 6 11 3 5" xfId="24018" xr:uid="{68294BCB-2078-4687-80F2-9DBF48101E89}"/>
    <cellStyle name="Percent 3 6 11 4" xfId="15465" xr:uid="{DDC61E61-0DFA-4903-AC21-7ECD3FFB88C0}"/>
    <cellStyle name="Percent 3 6 11 4 2" xfId="24025" xr:uid="{59438BAD-2D61-4ACA-BBDB-7C651B3B0CDB}"/>
    <cellStyle name="Percent 3 6 11 4 2 2" xfId="24026" xr:uid="{5F1E4498-703B-4597-8C65-00348A37B280}"/>
    <cellStyle name="Percent 3 6 11 4 3" xfId="24027" xr:uid="{285DC5F3-217C-4216-A92C-FC7DEC8568D9}"/>
    <cellStyle name="Percent 3 6 11 4 3 2" xfId="24028" xr:uid="{835B8A93-276A-4CF0-932A-621D45CE8F6F}"/>
    <cellStyle name="Percent 3 6 11 4 4" xfId="24029" xr:uid="{6D05B5E4-8539-49FA-9EA8-5FC0B4527DE3}"/>
    <cellStyle name="Percent 3 6 11 4 5" xfId="24024" xr:uid="{FA9F0573-F7FB-45A0-ACEE-F1A7A23BACE0}"/>
    <cellStyle name="Percent 3 6 11 5" xfId="15466" xr:uid="{BDB9BDCE-77E3-4D7D-B743-65F1403A3F33}"/>
    <cellStyle name="Percent 3 6 11 5 2" xfId="24031" xr:uid="{07F1DD03-B4F2-4154-9510-57507D20B32D}"/>
    <cellStyle name="Percent 3 6 11 5 2 2" xfId="24032" xr:uid="{E7D0B6CF-86E3-426D-9762-E912B70F96B6}"/>
    <cellStyle name="Percent 3 6 11 5 3" xfId="24033" xr:uid="{4E4E9A9D-FC24-484B-A887-609573A5B134}"/>
    <cellStyle name="Percent 3 6 11 5 3 2" xfId="24034" xr:uid="{11197631-F91B-4C26-8B5B-3C57EFD138A5}"/>
    <cellStyle name="Percent 3 6 11 5 4" xfId="24035" xr:uid="{7C201C66-FC03-4D40-8240-4B085E8D1030}"/>
    <cellStyle name="Percent 3 6 11 5 4 2" xfId="24036" xr:uid="{1B7629BB-27B4-4B41-A2E7-F9031AD6FCD5}"/>
    <cellStyle name="Percent 3 6 11 5 5" xfId="24037" xr:uid="{D8999175-FC47-42F6-9749-69EFA412DF09}"/>
    <cellStyle name="Percent 3 6 11 5 6" xfId="24030" xr:uid="{3F086A33-2C43-44D7-A265-266DE12A45C4}"/>
    <cellStyle name="Percent 3 6 11 6" xfId="15467" xr:uid="{CECFD0DB-B4C0-4AAB-B572-93D29D782BF3}"/>
    <cellStyle name="Percent 3 6 11 6 2" xfId="24039" xr:uid="{46E2B451-3D3B-4B36-9BB1-CDAB38D67B75}"/>
    <cellStyle name="Percent 3 6 11 6 2 2" xfId="24040" xr:uid="{5D905D20-FB5F-4D86-B048-8AC013A1D329}"/>
    <cellStyle name="Percent 3 6 11 6 3" xfId="24041" xr:uid="{3D7BA7FA-8FDD-4C7F-BBC3-A253F7389317}"/>
    <cellStyle name="Percent 3 6 11 6 3 2" xfId="24042" xr:uid="{7E15AFA0-02CC-4BA3-A3D9-8B150AB85698}"/>
    <cellStyle name="Percent 3 6 11 6 4" xfId="24043" xr:uid="{CC34F856-B3D2-462F-B2AE-2781A86DEB66}"/>
    <cellStyle name="Percent 3 6 11 6 5" xfId="24038" xr:uid="{BCB5DB37-45BD-46A4-B5E0-DD390ADC24E6}"/>
    <cellStyle name="Percent 3 6 11 7" xfId="15468" xr:uid="{F663564F-8AE3-41A5-B4B2-5B022C7BC6FB}"/>
    <cellStyle name="Percent 3 6 11 7 2" xfId="24045" xr:uid="{19E847E0-966F-4721-8792-AA44FBA6138C}"/>
    <cellStyle name="Percent 3 6 11 7 3" xfId="24044" xr:uid="{F86C2841-2853-4FD1-BF83-9BFC276B0C5F}"/>
    <cellStyle name="Percent 3 6 11 8" xfId="15469" xr:uid="{676B998F-69D9-49B3-A0BA-11F6EDB27F64}"/>
    <cellStyle name="Percent 3 6 11 8 2" xfId="24047" xr:uid="{14C96CB5-E6BC-4DFA-A5EB-FA1B3BD41FDD}"/>
    <cellStyle name="Percent 3 6 11 8 3" xfId="24046" xr:uid="{1498683E-C8CE-45DC-9F91-AB9AD2E7FE28}"/>
    <cellStyle name="Percent 3 6 11 9" xfId="15470" xr:uid="{6316656B-55B8-4A79-B98E-E9A57797885D}"/>
    <cellStyle name="Percent 3 6 11 9 2" xfId="24049" xr:uid="{ABAE5F94-0950-46C7-B25E-8B55FD603577}"/>
    <cellStyle name="Percent 3 6 11 9 3" xfId="24048" xr:uid="{3DB14E4B-CD62-4A59-BADD-C8016607612F}"/>
    <cellStyle name="Percent 3 6 12" xfId="6010" xr:uid="{2CA405D2-4699-4559-91E4-83E711C2278E}"/>
    <cellStyle name="Percent 3 6 12 10" xfId="15471" xr:uid="{9F825E86-3944-49A7-B2BB-52CAEB1E91F6}"/>
    <cellStyle name="Percent 3 6 12 10 2" xfId="24051" xr:uid="{13DA9390-94AC-4487-81E2-184A3C44DFA3}"/>
    <cellStyle name="Percent 3 6 12 11" xfId="24052" xr:uid="{C96362DC-0EE7-43BC-B182-736ACB67CEC1}"/>
    <cellStyle name="Percent 3 6 12 12" xfId="24050" xr:uid="{769FFA72-155D-46B3-AC42-10EEF45ED9A2}"/>
    <cellStyle name="Percent 3 6 12 13" xfId="21426" xr:uid="{A3A70640-8B40-42DD-A9F3-B13CC14DBDC8}"/>
    <cellStyle name="Percent 3 6 12 2" xfId="15472" xr:uid="{AF5F125B-6091-4556-8138-0FEEC5A0FC95}"/>
    <cellStyle name="Percent 3 6 12 2 2" xfId="24054" xr:uid="{38FB4D9D-1099-4FD4-9AB0-12EE37CF8805}"/>
    <cellStyle name="Percent 3 6 12 2 2 2" xfId="24055" xr:uid="{3F911B21-E834-4DB0-A3F8-2095D367748D}"/>
    <cellStyle name="Percent 3 6 12 2 3" xfId="24056" xr:uid="{DF775C74-5B4E-4966-A2DA-93F6456F5CF9}"/>
    <cellStyle name="Percent 3 6 12 2 3 2" xfId="24057" xr:uid="{6E53BCE2-DECE-473D-8A18-E1AC02903113}"/>
    <cellStyle name="Percent 3 6 12 2 4" xfId="24058" xr:uid="{F4A9B528-2A48-445A-8DEE-FA0DC7428C76}"/>
    <cellStyle name="Percent 3 6 12 2 5" xfId="24059" xr:uid="{DF8AEB88-E8ED-4825-B393-E46BC462AB3C}"/>
    <cellStyle name="Percent 3 6 12 2 6" xfId="24053" xr:uid="{F9773969-5CD2-4A4E-A280-FD38C02FEF08}"/>
    <cellStyle name="Percent 3 6 12 3" xfId="15473" xr:uid="{E4AA7957-A94B-481C-A13B-E3CA6A1894F0}"/>
    <cellStyle name="Percent 3 6 12 3 2" xfId="24061" xr:uid="{7FE5B57A-4C5A-4446-93E4-12383343927C}"/>
    <cellStyle name="Percent 3 6 12 3 2 2" xfId="24062" xr:uid="{6A4A86C1-892C-44CB-9B98-AAF5F3E02049}"/>
    <cellStyle name="Percent 3 6 12 3 3" xfId="24063" xr:uid="{94E5A129-1D40-4249-8E6E-BFAEC32DB898}"/>
    <cellStyle name="Percent 3 6 12 3 3 2" xfId="24064" xr:uid="{2B450273-E494-4B66-AF6A-EDC168C4286C}"/>
    <cellStyle name="Percent 3 6 12 3 4" xfId="24065" xr:uid="{F44C1E51-ACE6-46B5-8EDB-E59A8D0840EB}"/>
    <cellStyle name="Percent 3 6 12 3 5" xfId="24060" xr:uid="{B97E150E-1851-4AD6-805F-305FB7C65A90}"/>
    <cellStyle name="Percent 3 6 12 4" xfId="15474" xr:uid="{DFC3EE15-6C38-41B1-9A60-ED330E039828}"/>
    <cellStyle name="Percent 3 6 12 4 2" xfId="24067" xr:uid="{5B617C16-1E7C-4A04-8B87-63FC4166CEEE}"/>
    <cellStyle name="Percent 3 6 12 4 2 2" xfId="24068" xr:uid="{1ED60698-9DB0-4C7E-9DF3-7116B12FB67B}"/>
    <cellStyle name="Percent 3 6 12 4 3" xfId="24069" xr:uid="{D67B2D86-A4A6-47D7-8BEB-945517BC5754}"/>
    <cellStyle name="Percent 3 6 12 4 3 2" xfId="24070" xr:uid="{F89598E2-FB88-4B59-9E54-C445ED069410}"/>
    <cellStyle name="Percent 3 6 12 4 4" xfId="24071" xr:uid="{E5347130-C22D-483A-BBA3-84EAEBFA21C6}"/>
    <cellStyle name="Percent 3 6 12 4 5" xfId="24066" xr:uid="{3994E5FF-7946-476F-80A7-12F77EF605E3}"/>
    <cellStyle name="Percent 3 6 12 5" xfId="15475" xr:uid="{661B386B-7A41-4BF8-8930-6C0092B849DB}"/>
    <cellStyle name="Percent 3 6 12 5 2" xfId="24073" xr:uid="{7139466D-0EEA-466A-B039-20D265398527}"/>
    <cellStyle name="Percent 3 6 12 5 2 2" xfId="24074" xr:uid="{37024A79-F918-494B-A05C-3127510272B0}"/>
    <cellStyle name="Percent 3 6 12 5 3" xfId="24075" xr:uid="{D2C05811-C2AA-43BC-9DE4-BA39986F04AB}"/>
    <cellStyle name="Percent 3 6 12 5 3 2" xfId="24076" xr:uid="{82E2B0FB-E8B7-4D0D-B058-AFB9405F85AA}"/>
    <cellStyle name="Percent 3 6 12 5 4" xfId="24077" xr:uid="{015B6582-32E5-4806-A905-EE833942BCAC}"/>
    <cellStyle name="Percent 3 6 12 5 4 2" xfId="24078" xr:uid="{0A92B079-2865-4257-AA74-183142DF138A}"/>
    <cellStyle name="Percent 3 6 12 5 5" xfId="24079" xr:uid="{62862FA2-D9E8-4E2E-A83A-7F78A227055E}"/>
    <cellStyle name="Percent 3 6 12 5 6" xfId="24072" xr:uid="{5A81C4CF-1201-4E32-9239-AB2DAFD8FCA1}"/>
    <cellStyle name="Percent 3 6 12 6" xfId="15476" xr:uid="{536A479F-E954-44BA-970C-B961D3659C94}"/>
    <cellStyle name="Percent 3 6 12 6 2" xfId="24081" xr:uid="{66EF051D-7249-48FF-A659-545AF2B98134}"/>
    <cellStyle name="Percent 3 6 12 6 2 2" xfId="24082" xr:uid="{11BD6325-7194-4A65-9804-45FC64D1D1A9}"/>
    <cellStyle name="Percent 3 6 12 6 3" xfId="24083" xr:uid="{4C6216B5-49E4-4861-A78E-E3C61CE3D0D5}"/>
    <cellStyle name="Percent 3 6 12 6 3 2" xfId="24084" xr:uid="{1250FB63-962A-4D99-8BA7-E84A19E33784}"/>
    <cellStyle name="Percent 3 6 12 6 4" xfId="24085" xr:uid="{6DE5BB5D-CD00-45BC-B84E-58A65409137B}"/>
    <cellStyle name="Percent 3 6 12 6 5" xfId="24080" xr:uid="{C1130520-1BB0-44F7-BF32-D609F3775D00}"/>
    <cellStyle name="Percent 3 6 12 7" xfId="15477" xr:uid="{AC176199-9C83-4BA0-A3B9-90794EEA726D}"/>
    <cellStyle name="Percent 3 6 12 7 2" xfId="24087" xr:uid="{8938DD7D-F9B1-4347-A72D-1B4B9D48C5FB}"/>
    <cellStyle name="Percent 3 6 12 7 3" xfId="24086" xr:uid="{09983E42-16D0-4DA3-9B39-4E46D3C8B013}"/>
    <cellStyle name="Percent 3 6 12 8" xfId="15478" xr:uid="{C1BD6C1F-BD91-4E8C-9ED9-BE5AE8F1EF37}"/>
    <cellStyle name="Percent 3 6 12 8 2" xfId="24089" xr:uid="{76D44571-1AB7-42F9-819E-0FFF5540FEB1}"/>
    <cellStyle name="Percent 3 6 12 8 3" xfId="24088" xr:uid="{E068A439-7534-4902-A9E0-F659CBFB71E8}"/>
    <cellStyle name="Percent 3 6 12 9" xfId="15479" xr:uid="{7B465DE8-030F-46F7-A122-62A3C11275C3}"/>
    <cellStyle name="Percent 3 6 12 9 2" xfId="24091" xr:uid="{BA3487AA-E429-45E7-B490-817CE4270D29}"/>
    <cellStyle name="Percent 3 6 12 9 3" xfId="24090" xr:uid="{B2794A76-CE4E-4E1A-A3C9-525F85852037}"/>
    <cellStyle name="Percent 3 6 13" xfId="6011" xr:uid="{BAA72C53-2F0E-40B3-BFC2-16558977C2EF}"/>
    <cellStyle name="Percent 3 6 13 10" xfId="15480" xr:uid="{E21ACF16-FD70-4C45-86CB-FDB6ECEF5E8E}"/>
    <cellStyle name="Percent 3 6 13 10 2" xfId="24093" xr:uid="{57A82FB5-C4DF-41F6-99BA-8C004212DB1F}"/>
    <cellStyle name="Percent 3 6 13 11" xfId="24094" xr:uid="{6EF8C967-936E-49DA-A3F0-45BE2EDDE8DB}"/>
    <cellStyle name="Percent 3 6 13 12" xfId="24092" xr:uid="{52390790-5889-4607-9004-08DBF55543B8}"/>
    <cellStyle name="Percent 3 6 13 13" xfId="21427" xr:uid="{56D65BD7-DEB6-4523-9B18-30336D417D34}"/>
    <cellStyle name="Percent 3 6 13 2" xfId="15481" xr:uid="{10D04C08-B2B7-4D56-92A4-306EBED54F41}"/>
    <cellStyle name="Percent 3 6 13 2 2" xfId="24096" xr:uid="{A849A88A-B0C1-413C-A9A7-92E0B9513A7E}"/>
    <cellStyle name="Percent 3 6 13 2 2 2" xfId="24097" xr:uid="{04B9635D-709A-44E4-9667-C1ACCC1BA853}"/>
    <cellStyle name="Percent 3 6 13 2 3" xfId="24098" xr:uid="{B9FEF422-8F81-4BE3-8010-F63BDD133BFF}"/>
    <cellStyle name="Percent 3 6 13 2 3 2" xfId="24099" xr:uid="{468BF602-3D9D-4566-94FF-FE2750396BCE}"/>
    <cellStyle name="Percent 3 6 13 2 4" xfId="24100" xr:uid="{ACFF92C1-5B89-48CC-9683-33498325C823}"/>
    <cellStyle name="Percent 3 6 13 2 5" xfId="24101" xr:uid="{A98DEA3C-2E54-4999-87C1-CFD17269C92C}"/>
    <cellStyle name="Percent 3 6 13 2 6" xfId="24095" xr:uid="{04F3FB98-E012-412B-98B3-7FD682144018}"/>
    <cellStyle name="Percent 3 6 13 3" xfId="15482" xr:uid="{BAA4C369-2D95-4C2C-9C46-89CB2DE9378D}"/>
    <cellStyle name="Percent 3 6 13 3 2" xfId="24103" xr:uid="{8044127A-ECDA-436D-90F0-D916914D209E}"/>
    <cellStyle name="Percent 3 6 13 3 2 2" xfId="24104" xr:uid="{4A0238F3-D700-460D-BD64-7BDFB95EDA01}"/>
    <cellStyle name="Percent 3 6 13 3 3" xfId="24105" xr:uid="{4D241558-C14D-4381-AA07-B244BAA24660}"/>
    <cellStyle name="Percent 3 6 13 3 3 2" xfId="24106" xr:uid="{2EE38B6D-08F7-4217-AA2D-90A0C4E66FC9}"/>
    <cellStyle name="Percent 3 6 13 3 4" xfId="24107" xr:uid="{D80980C7-B1CC-4B07-8953-319BDC81F8E0}"/>
    <cellStyle name="Percent 3 6 13 3 5" xfId="24102" xr:uid="{CEED386D-FB5C-4CF8-89E6-AA851B65EC85}"/>
    <cellStyle name="Percent 3 6 13 4" xfId="15483" xr:uid="{CD0628A1-DB1D-4C6F-B744-F721154DDB82}"/>
    <cellStyle name="Percent 3 6 13 4 2" xfId="24109" xr:uid="{ED8CDFFA-99CD-4FDD-B7E3-9EE99494EEB7}"/>
    <cellStyle name="Percent 3 6 13 4 2 2" xfId="24110" xr:uid="{142B6558-5F2E-40A8-9678-7A978B879B69}"/>
    <cellStyle name="Percent 3 6 13 4 3" xfId="24111" xr:uid="{4C5CB19A-B330-458A-B0DD-94137BE849FB}"/>
    <cellStyle name="Percent 3 6 13 4 3 2" xfId="24112" xr:uid="{FDEEC6D5-16C6-4B62-AC00-484195342948}"/>
    <cellStyle name="Percent 3 6 13 4 4" xfId="24113" xr:uid="{DDBCCD38-283A-48AD-A1AA-0E03690D1D26}"/>
    <cellStyle name="Percent 3 6 13 4 5" xfId="24108" xr:uid="{53C9EA76-FB8D-48EC-AA1D-8C31C0A6FB87}"/>
    <cellStyle name="Percent 3 6 13 5" xfId="15484" xr:uid="{37EFC2BF-F90B-4593-9FB6-817E88340754}"/>
    <cellStyle name="Percent 3 6 13 5 2" xfId="24115" xr:uid="{B522101F-45F8-4241-9733-E7F7D9D7CCF1}"/>
    <cellStyle name="Percent 3 6 13 5 2 2" xfId="24116" xr:uid="{58D03041-220A-466E-A82F-A90427CC28C8}"/>
    <cellStyle name="Percent 3 6 13 5 3" xfId="24117" xr:uid="{0F985A41-76E7-419F-80FE-18C153BD2505}"/>
    <cellStyle name="Percent 3 6 13 5 3 2" xfId="24118" xr:uid="{62EC0892-A6DD-40D8-A283-CAEF142F6F16}"/>
    <cellStyle name="Percent 3 6 13 5 4" xfId="24119" xr:uid="{9D5B2944-FE53-4635-877A-DD706F77EF02}"/>
    <cellStyle name="Percent 3 6 13 5 4 2" xfId="24120" xr:uid="{04FD906F-5029-4C47-812D-B7174980FA09}"/>
    <cellStyle name="Percent 3 6 13 5 5" xfId="24121" xr:uid="{37BE80A6-324E-4297-A167-12C4913BA1DC}"/>
    <cellStyle name="Percent 3 6 13 5 6" xfId="24114" xr:uid="{09E47F12-CC50-4159-BD14-42B7EDE4FAA4}"/>
    <cellStyle name="Percent 3 6 13 6" xfId="15485" xr:uid="{C1E5A69C-E0C9-41C7-8CC6-E5CE0A281F38}"/>
    <cellStyle name="Percent 3 6 13 6 2" xfId="24123" xr:uid="{401E6C9E-443E-4451-9979-B5A6483F5863}"/>
    <cellStyle name="Percent 3 6 13 6 2 2" xfId="24124" xr:uid="{2DAF9CF2-4AB4-455B-8B96-163CBB44705F}"/>
    <cellStyle name="Percent 3 6 13 6 3" xfId="24125" xr:uid="{0447287C-6528-4827-AF13-FD95D4FB0FB0}"/>
    <cellStyle name="Percent 3 6 13 6 3 2" xfId="24126" xr:uid="{C134B849-45B5-4BC5-828F-87C9345ECA41}"/>
    <cellStyle name="Percent 3 6 13 6 4" xfId="24127" xr:uid="{B736D3F3-C4C0-4124-9B4B-A47A6460CFA4}"/>
    <cellStyle name="Percent 3 6 13 6 5" xfId="24122" xr:uid="{8AB64131-2C00-4CBD-BD76-BF8405D65451}"/>
    <cellStyle name="Percent 3 6 13 7" xfId="15486" xr:uid="{E6EBBF25-7CD7-4B05-A4B6-808262017B52}"/>
    <cellStyle name="Percent 3 6 13 7 2" xfId="24129" xr:uid="{FB4EFE68-5379-4775-8B3F-D11385797B98}"/>
    <cellStyle name="Percent 3 6 13 7 3" xfId="24128" xr:uid="{6513CEF3-1EE6-49B8-943F-A5AFC28574BE}"/>
    <cellStyle name="Percent 3 6 13 8" xfId="15487" xr:uid="{A394F2C9-6292-4826-ABAC-A3D81F67BBC9}"/>
    <cellStyle name="Percent 3 6 13 8 2" xfId="24131" xr:uid="{B9721053-B107-4F28-8816-244780260FDC}"/>
    <cellStyle name="Percent 3 6 13 8 3" xfId="24130" xr:uid="{42EC5402-656F-4B20-A9FB-5234188E4E0C}"/>
    <cellStyle name="Percent 3 6 13 9" xfId="15488" xr:uid="{B87A64E1-B088-4E15-9545-633E50CA3698}"/>
    <cellStyle name="Percent 3 6 13 9 2" xfId="24133" xr:uid="{10F0213C-4461-4CA3-A345-620429D94311}"/>
    <cellStyle name="Percent 3 6 13 9 3" xfId="24132" xr:uid="{845C7A9F-3527-48AE-9A05-89A7FA5F66EB}"/>
    <cellStyle name="Percent 3 6 14" xfId="6012" xr:uid="{2FD442AD-D3B9-4F63-95F9-C792A522DFA9}"/>
    <cellStyle name="Percent 3 6 14 10" xfId="15489" xr:uid="{0D9793E9-7BFE-4487-958A-16B4F80AA834}"/>
    <cellStyle name="Percent 3 6 14 10 2" xfId="24135" xr:uid="{E864EB91-CFF3-49F7-9443-83C21AF81084}"/>
    <cellStyle name="Percent 3 6 14 11" xfId="24136" xr:uid="{343871D3-F0FF-4D6E-BD2C-AC101DAB6095}"/>
    <cellStyle name="Percent 3 6 14 12" xfId="24134" xr:uid="{40AB215A-C3E9-4F61-9804-457A4F34EDFE}"/>
    <cellStyle name="Percent 3 6 14 13" xfId="21428" xr:uid="{1D24193E-2849-418C-AE46-034417782E61}"/>
    <cellStyle name="Percent 3 6 14 2" xfId="15490" xr:uid="{3A36EC58-3FFB-4740-850D-261CC668FFEF}"/>
    <cellStyle name="Percent 3 6 14 2 2" xfId="24138" xr:uid="{8EEE0BB6-9AE6-47F2-A343-94E816FEEECB}"/>
    <cellStyle name="Percent 3 6 14 2 2 2" xfId="24139" xr:uid="{C9159128-428B-4A16-BD43-8718D9A82CDE}"/>
    <cellStyle name="Percent 3 6 14 2 3" xfId="24140" xr:uid="{8D10AA38-4F93-4F74-9BC8-4DB92E52F2F4}"/>
    <cellStyle name="Percent 3 6 14 2 3 2" xfId="24141" xr:uid="{C6FE646B-E494-4840-9033-F984385E91D5}"/>
    <cellStyle name="Percent 3 6 14 2 4" xfId="24142" xr:uid="{226A760F-71A9-452A-9B3B-8397B9A00504}"/>
    <cellStyle name="Percent 3 6 14 2 5" xfId="24143" xr:uid="{D50B40AC-2320-4E37-8E8D-1EFFCC4C4382}"/>
    <cellStyle name="Percent 3 6 14 2 6" xfId="24137" xr:uid="{95ACC5B1-C919-4DA2-99A6-3F23F7E7B7EB}"/>
    <cellStyle name="Percent 3 6 14 3" xfId="15491" xr:uid="{541D8641-BDCD-439D-B098-25C6D28A3F7D}"/>
    <cellStyle name="Percent 3 6 14 3 2" xfId="24145" xr:uid="{93BA6C43-08C4-42B4-9766-2204DC195743}"/>
    <cellStyle name="Percent 3 6 14 3 2 2" xfId="24146" xr:uid="{D8AC449D-EB20-464C-B74D-EA48BFDF419F}"/>
    <cellStyle name="Percent 3 6 14 3 3" xfId="24147" xr:uid="{1D097DE6-BB4E-4DB3-8701-500F30ECD091}"/>
    <cellStyle name="Percent 3 6 14 3 3 2" xfId="24148" xr:uid="{19EF50CF-684B-449F-8A14-122C78EF0815}"/>
    <cellStyle name="Percent 3 6 14 3 4" xfId="24149" xr:uid="{0F0368DB-1619-4646-BCE6-E4175293F02D}"/>
    <cellStyle name="Percent 3 6 14 3 5" xfId="24144" xr:uid="{D8676634-B8D9-490A-BA0A-EC1FAB9CCBB4}"/>
    <cellStyle name="Percent 3 6 14 4" xfId="15492" xr:uid="{57B80658-F0ED-41E5-B975-567907403835}"/>
    <cellStyle name="Percent 3 6 14 4 2" xfId="24151" xr:uid="{D04C7B60-B3B1-49F2-8D00-C94F8FFF0A03}"/>
    <cellStyle name="Percent 3 6 14 4 2 2" xfId="24152" xr:uid="{03D02F7A-33F4-469B-ADC1-E8EA5C7588A6}"/>
    <cellStyle name="Percent 3 6 14 4 3" xfId="24153" xr:uid="{6425D3E2-D55C-453A-9D9E-2408C9BEE8E7}"/>
    <cellStyle name="Percent 3 6 14 4 3 2" xfId="24154" xr:uid="{97CC5A29-7E0E-480A-AF16-64C1F29BE64F}"/>
    <cellStyle name="Percent 3 6 14 4 4" xfId="24155" xr:uid="{FA3AF2C5-C484-49FB-ACB9-506C2A2D70DD}"/>
    <cellStyle name="Percent 3 6 14 4 5" xfId="24150" xr:uid="{C43DD092-5457-4914-AEE6-AA0E82D17115}"/>
    <cellStyle name="Percent 3 6 14 5" xfId="15493" xr:uid="{6AC59F6A-868D-445B-B884-720154208667}"/>
    <cellStyle name="Percent 3 6 14 5 2" xfId="24157" xr:uid="{EE3E3202-80D4-48FC-97D3-593C3BD64EAB}"/>
    <cellStyle name="Percent 3 6 14 5 2 2" xfId="24158" xr:uid="{4C3634CF-F528-4FFD-B062-DA5CF48A7E1A}"/>
    <cellStyle name="Percent 3 6 14 5 3" xfId="24159" xr:uid="{5D3D4A1F-B47A-41B5-9766-DF9A28D046C1}"/>
    <cellStyle name="Percent 3 6 14 5 3 2" xfId="24160" xr:uid="{318A5FAC-10CB-49D1-9B83-ED5FB637AD05}"/>
    <cellStyle name="Percent 3 6 14 5 4" xfId="24161" xr:uid="{8DDDC62C-283C-424B-85F4-D94347B7C867}"/>
    <cellStyle name="Percent 3 6 14 5 4 2" xfId="24162" xr:uid="{5BFDE896-9B05-48D5-A390-D880B4D63D65}"/>
    <cellStyle name="Percent 3 6 14 5 5" xfId="24163" xr:uid="{691D7A63-A3F0-4A99-A9CE-0DC403FAC45A}"/>
    <cellStyle name="Percent 3 6 14 5 6" xfId="24156" xr:uid="{527BC8F5-D699-4F56-886D-CB59339B1346}"/>
    <cellStyle name="Percent 3 6 14 6" xfId="15494" xr:uid="{3D2EDB61-95DF-44B5-B0FB-9DD77503A4AD}"/>
    <cellStyle name="Percent 3 6 14 6 2" xfId="24165" xr:uid="{9BD8A676-5580-48B7-99EE-6C565A6EF6D7}"/>
    <cellStyle name="Percent 3 6 14 6 2 2" xfId="24166" xr:uid="{03110339-C58C-489D-B09A-05D1E5EE5899}"/>
    <cellStyle name="Percent 3 6 14 6 3" xfId="24167" xr:uid="{61016C4F-D13B-4C4C-B05F-C896C5C6409E}"/>
    <cellStyle name="Percent 3 6 14 6 3 2" xfId="24168" xr:uid="{B661B575-D56D-4460-8CBD-3BF9DD145234}"/>
    <cellStyle name="Percent 3 6 14 6 4" xfId="24169" xr:uid="{A1F34DE0-94C4-4A03-9419-5849E241FC9F}"/>
    <cellStyle name="Percent 3 6 14 6 5" xfId="24164" xr:uid="{40EAA0D6-53B2-4A92-8963-B9992A480AD6}"/>
    <cellStyle name="Percent 3 6 14 7" xfId="15495" xr:uid="{54D61DF6-2618-4FDD-AD93-0F2BB4450004}"/>
    <cellStyle name="Percent 3 6 14 7 2" xfId="24171" xr:uid="{E924BAFB-4C99-484D-B097-B0684C33341E}"/>
    <cellStyle name="Percent 3 6 14 7 3" xfId="24170" xr:uid="{436839A7-0EC1-42AE-8A71-23C8A54220A5}"/>
    <cellStyle name="Percent 3 6 14 8" xfId="15496" xr:uid="{255EC22D-4FAC-437C-9A06-2AF2B8344175}"/>
    <cellStyle name="Percent 3 6 14 8 2" xfId="24173" xr:uid="{2904412F-9259-4B95-A6EF-8EF7DE8E2D0A}"/>
    <cellStyle name="Percent 3 6 14 8 3" xfId="24172" xr:uid="{5543A1C7-6323-48B3-A717-714144A41895}"/>
    <cellStyle name="Percent 3 6 14 9" xfId="15497" xr:uid="{8F742449-B40C-45E7-A819-E07EB3910DE6}"/>
    <cellStyle name="Percent 3 6 14 9 2" xfId="24175" xr:uid="{DEE002C1-1315-4B04-8FF7-72B983F48C90}"/>
    <cellStyle name="Percent 3 6 14 9 3" xfId="24174" xr:uid="{0FD70AB0-BA50-44C7-B3BE-675999EF9F87}"/>
    <cellStyle name="Percent 3 6 15" xfId="6013" xr:uid="{26A52627-900F-4429-8E13-86C3535E403A}"/>
    <cellStyle name="Percent 3 6 15 10" xfId="15498" xr:uid="{3CD1CFB9-DFFA-497D-8322-55AC528A794B}"/>
    <cellStyle name="Percent 3 6 15 10 2" xfId="24177" xr:uid="{FF2F243C-DF06-406E-B5EE-08895FB3A627}"/>
    <cellStyle name="Percent 3 6 15 11" xfId="24178" xr:uid="{00C0747C-B3C8-448E-871C-A72BCCDE6282}"/>
    <cellStyle name="Percent 3 6 15 12" xfId="24176" xr:uid="{7375DA34-113D-485F-9859-E0E05CA2EFAE}"/>
    <cellStyle name="Percent 3 6 15 13" xfId="21429" xr:uid="{F51578BA-A412-4AB0-9900-1D60853AB445}"/>
    <cellStyle name="Percent 3 6 15 2" xfId="15499" xr:uid="{FF8FBBFD-4087-4A48-885A-174AA4866B14}"/>
    <cellStyle name="Percent 3 6 15 2 2" xfId="24180" xr:uid="{432C38E6-31CC-4D2A-8720-65A7B0C4B161}"/>
    <cellStyle name="Percent 3 6 15 2 2 2" xfId="24181" xr:uid="{0C73B60E-60C0-442A-A728-908509E4179F}"/>
    <cellStyle name="Percent 3 6 15 2 3" xfId="24182" xr:uid="{21AB561A-646A-4AD3-BC95-98CDECAD6B51}"/>
    <cellStyle name="Percent 3 6 15 2 3 2" xfId="24183" xr:uid="{835D8D62-9D54-4AAD-84F5-0D4142167D08}"/>
    <cellStyle name="Percent 3 6 15 2 4" xfId="24184" xr:uid="{F69E1875-DAA3-43D6-BFB1-D1B104E662EA}"/>
    <cellStyle name="Percent 3 6 15 2 5" xfId="24185" xr:uid="{4BEBB03F-58E0-4576-A32E-F16C7D628C7C}"/>
    <cellStyle name="Percent 3 6 15 2 6" xfId="24179" xr:uid="{24C8107F-0388-47F2-8086-5D42E81E11FD}"/>
    <cellStyle name="Percent 3 6 15 3" xfId="15500" xr:uid="{3C659E5C-45BF-4AAD-BBFD-BBA1883DF1A1}"/>
    <cellStyle name="Percent 3 6 15 3 2" xfId="24187" xr:uid="{4B73929F-0EEB-4AD5-8124-D0049FCF580A}"/>
    <cellStyle name="Percent 3 6 15 3 2 2" xfId="24188" xr:uid="{CE078000-693B-4AF4-B4B6-048353A50ADE}"/>
    <cellStyle name="Percent 3 6 15 3 3" xfId="24189" xr:uid="{310AAE55-4A63-4666-B91E-CC147421259E}"/>
    <cellStyle name="Percent 3 6 15 3 3 2" xfId="24190" xr:uid="{631851DC-4364-4226-A2E0-DFBA097A6164}"/>
    <cellStyle name="Percent 3 6 15 3 4" xfId="24191" xr:uid="{3481BC22-8079-448B-82EA-29F14781F8DF}"/>
    <cellStyle name="Percent 3 6 15 3 5" xfId="24186" xr:uid="{9AA4927D-1E2B-4D64-AAFC-41ED76B56BF3}"/>
    <cellStyle name="Percent 3 6 15 4" xfId="15501" xr:uid="{4189E2B3-A44E-47E7-A463-BC7BC86D437B}"/>
    <cellStyle name="Percent 3 6 15 4 2" xfId="24193" xr:uid="{0D5EE483-B14C-4E6E-8090-DE2AB0FB1E54}"/>
    <cellStyle name="Percent 3 6 15 4 2 2" xfId="24194" xr:uid="{EDFE7847-689E-40C9-A089-C53F51975878}"/>
    <cellStyle name="Percent 3 6 15 4 3" xfId="24195" xr:uid="{96EB5145-E549-4220-9DF7-06CC8EFF02F9}"/>
    <cellStyle name="Percent 3 6 15 4 3 2" xfId="24196" xr:uid="{41F4F68F-4269-4A78-9910-9039171F83FA}"/>
    <cellStyle name="Percent 3 6 15 4 4" xfId="24197" xr:uid="{B96EA939-18C5-471E-8B85-4893D12D6BDF}"/>
    <cellStyle name="Percent 3 6 15 4 5" xfId="24192" xr:uid="{AF2B42CE-6E0C-4D38-9E4E-D4E6F2784253}"/>
    <cellStyle name="Percent 3 6 15 5" xfId="15502" xr:uid="{14BC7A0B-11E2-4F96-AF46-E2931036A548}"/>
    <cellStyle name="Percent 3 6 15 5 2" xfId="24199" xr:uid="{E2E89D22-B16A-4DB4-937E-B5486B09F15B}"/>
    <cellStyle name="Percent 3 6 15 5 2 2" xfId="24200" xr:uid="{77495853-DCA0-460E-AC1F-579D8355A368}"/>
    <cellStyle name="Percent 3 6 15 5 3" xfId="24201" xr:uid="{12E89739-3083-4654-92BB-F2BDEAF63A62}"/>
    <cellStyle name="Percent 3 6 15 5 3 2" xfId="24202" xr:uid="{996E7A3B-3726-4B3E-BF16-3D4E86E0A86D}"/>
    <cellStyle name="Percent 3 6 15 5 4" xfId="24203" xr:uid="{D04AE238-ABF7-4824-8A10-65EC74BA8A36}"/>
    <cellStyle name="Percent 3 6 15 5 4 2" xfId="24204" xr:uid="{59F9C315-D1ED-4E81-A4C9-753DCBB60B75}"/>
    <cellStyle name="Percent 3 6 15 5 5" xfId="24205" xr:uid="{90876048-08DE-4EC5-863A-1CCD44B1EF89}"/>
    <cellStyle name="Percent 3 6 15 5 6" xfId="24198" xr:uid="{B3B1D32B-ECF8-4456-A722-5368A54B5736}"/>
    <cellStyle name="Percent 3 6 15 6" xfId="15503" xr:uid="{FAFCCB8E-87BC-4275-AF78-BCF34FAF1003}"/>
    <cellStyle name="Percent 3 6 15 6 2" xfId="24207" xr:uid="{10C48580-C4FB-4B91-B3F3-B4A0A4F8B13B}"/>
    <cellStyle name="Percent 3 6 15 6 2 2" xfId="24208" xr:uid="{565302F5-167A-44E7-A50B-861B0B9DF69C}"/>
    <cellStyle name="Percent 3 6 15 6 3" xfId="24209" xr:uid="{D7208E2F-19A8-4AA4-A0BC-5842FD1B1AEF}"/>
    <cellStyle name="Percent 3 6 15 6 3 2" xfId="24210" xr:uid="{7AC71F98-2299-4F4B-8A46-D8505D708718}"/>
    <cellStyle name="Percent 3 6 15 6 4" xfId="24211" xr:uid="{431EDF2A-28B2-4DA8-B354-B93F72E037E6}"/>
    <cellStyle name="Percent 3 6 15 6 5" xfId="24206" xr:uid="{34CFAA0A-11A0-4E15-9731-7A3ED476F078}"/>
    <cellStyle name="Percent 3 6 15 7" xfId="15504" xr:uid="{73467BF9-63E3-4B26-953E-EBA8610DF2E7}"/>
    <cellStyle name="Percent 3 6 15 7 2" xfId="24213" xr:uid="{68550AB0-29D8-4F29-B592-054CAAE2342C}"/>
    <cellStyle name="Percent 3 6 15 7 3" xfId="24212" xr:uid="{ED48507E-B06D-42DF-A3F3-E0E6559818E4}"/>
    <cellStyle name="Percent 3 6 15 8" xfId="15505" xr:uid="{ED254440-2EDF-4891-BF52-2246BD1DA523}"/>
    <cellStyle name="Percent 3 6 15 8 2" xfId="24215" xr:uid="{933C4A9B-81CC-4DF3-9057-5E5806D77886}"/>
    <cellStyle name="Percent 3 6 15 8 3" xfId="24214" xr:uid="{58C0F7BD-6099-4631-9EA8-63ADC2141336}"/>
    <cellStyle name="Percent 3 6 15 9" xfId="15506" xr:uid="{A5211EC2-14C9-48C2-AB45-9E497D0FEF38}"/>
    <cellStyle name="Percent 3 6 15 9 2" xfId="24217" xr:uid="{B752FBCE-0288-4F8D-ABF4-8C2659E9486E}"/>
    <cellStyle name="Percent 3 6 15 9 3" xfId="24216" xr:uid="{85DC2FEE-D8FF-4AFF-9158-D47A77064D07}"/>
    <cellStyle name="Percent 3 6 16" xfId="6007" xr:uid="{C952AB47-BFFD-4732-980F-85C95A87B641}"/>
    <cellStyle name="Percent 3 6 16 2" xfId="24219" xr:uid="{4F736D06-0F11-43FC-8F96-3720DF392F46}"/>
    <cellStyle name="Percent 3 6 16 2 2" xfId="24220" xr:uid="{F9903F12-B0F9-4722-9B29-040E2CB42FD2}"/>
    <cellStyle name="Percent 3 6 16 3" xfId="24221" xr:uid="{4A86741F-3F2C-465C-9E3B-6075F2D34D76}"/>
    <cellStyle name="Percent 3 6 16 3 2" xfId="24222" xr:uid="{7EE72FDE-A885-4173-B215-6896F1C38D84}"/>
    <cellStyle name="Percent 3 6 16 4" xfId="24223" xr:uid="{1DFA62A1-59BC-48EE-8139-C34586FFF435}"/>
    <cellStyle name="Percent 3 6 16 5" xfId="24224" xr:uid="{63FFAB0E-7D1A-4027-83D1-70148C0251A3}"/>
    <cellStyle name="Percent 3 6 16 6" xfId="24218" xr:uid="{91D01B95-4B91-488E-8478-E1D74FC8EFE9}"/>
    <cellStyle name="Percent 3 6 17" xfId="15507" xr:uid="{04C81530-9857-4150-B00C-1371A728F33D}"/>
    <cellStyle name="Percent 3 6 17 2" xfId="24226" xr:uid="{4A30C340-6024-4661-9ACE-95B69D8889CB}"/>
    <cellStyle name="Percent 3 6 17 2 2" xfId="24227" xr:uid="{F584C2B2-C550-4DB7-9D2E-B8FB3DD3D725}"/>
    <cellStyle name="Percent 3 6 17 3" xfId="24228" xr:uid="{F3941175-76CA-4597-9AF0-B4E87EDFAA78}"/>
    <cellStyle name="Percent 3 6 17 3 2" xfId="24229" xr:uid="{5C7A8F2F-0CFD-4337-8615-1D9486024200}"/>
    <cellStyle name="Percent 3 6 17 4" xfId="24230" xr:uid="{FF3A1200-C365-4C2C-AAA6-F81235CF56F6}"/>
    <cellStyle name="Percent 3 6 17 5" xfId="24225" xr:uid="{2D5DD367-E7AD-4F2D-AFC5-B388F36060E2}"/>
    <cellStyle name="Percent 3 6 18" xfId="15508" xr:uid="{86C78D5B-28B6-4F74-8A57-D41595074082}"/>
    <cellStyle name="Percent 3 6 18 2" xfId="24232" xr:uid="{111762C4-44EB-479D-81DD-98A5CDB887C9}"/>
    <cellStyle name="Percent 3 6 18 2 2" xfId="24233" xr:uid="{24FB2335-5C32-4772-AC5B-9FACB1A0DE13}"/>
    <cellStyle name="Percent 3 6 18 3" xfId="24234" xr:uid="{85281741-98FC-4A28-B687-6174854A8962}"/>
    <cellStyle name="Percent 3 6 18 3 2" xfId="24235" xr:uid="{13AA0C31-1959-4041-A1BF-91D7680890A4}"/>
    <cellStyle name="Percent 3 6 18 4" xfId="24236" xr:uid="{3F8100EB-1A66-45B4-88F6-C42008D38BBD}"/>
    <cellStyle name="Percent 3 6 18 5" xfId="24231" xr:uid="{988ECBAF-7485-4E4A-9225-2439EF7D9084}"/>
    <cellStyle name="Percent 3 6 19" xfId="15509" xr:uid="{4D127392-1D30-4814-8851-34838DB99C87}"/>
    <cellStyle name="Percent 3 6 19 2" xfId="24238" xr:uid="{A79A9224-7D8E-4C4E-8DD9-DD17E9DB73D5}"/>
    <cellStyle name="Percent 3 6 19 2 2" xfId="24239" xr:uid="{2183DA36-641E-46CE-8428-2350FE5E1BCF}"/>
    <cellStyle name="Percent 3 6 19 3" xfId="24240" xr:uid="{628DCE39-9805-4748-B2CE-B1EB4C3823E4}"/>
    <cellStyle name="Percent 3 6 19 3 2" xfId="24241" xr:uid="{CA2B6B3B-4892-4822-BE4F-C698625CBC9D}"/>
    <cellStyle name="Percent 3 6 19 4" xfId="24242" xr:uid="{2B9CBD81-0329-4170-8CB5-619E35589158}"/>
    <cellStyle name="Percent 3 6 19 4 2" xfId="24243" xr:uid="{24C0E1B4-E6E5-4475-A362-43AC7F900950}"/>
    <cellStyle name="Percent 3 6 19 5" xfId="24244" xr:uid="{AF781BC9-4C16-43B8-A1AE-081F9338B880}"/>
    <cellStyle name="Percent 3 6 19 6" xfId="24237" xr:uid="{C314812D-A76D-4100-9A97-ACC317F51886}"/>
    <cellStyle name="Percent 3 6 2" xfId="312" xr:uid="{00000000-0005-0000-0000-00003A010000}"/>
    <cellStyle name="Percent 3 6 2 10" xfId="15510" xr:uid="{BC950B20-9FAD-4B16-BC7E-36EB6822A997}"/>
    <cellStyle name="Percent 3 6 2 10 2" xfId="24246" xr:uid="{136CD73A-5083-45A6-84D1-457DB6233241}"/>
    <cellStyle name="Percent 3 6 2 11" xfId="24247" xr:uid="{6EBC0834-986C-43EF-A8CB-962323839B8D}"/>
    <cellStyle name="Percent 3 6 2 12" xfId="24245" xr:uid="{96BD1D0C-0D47-4F3B-B067-3E71A911D3AF}"/>
    <cellStyle name="Percent 3 6 2 13" xfId="21430" xr:uid="{0EC04BC7-B1D5-44BE-B2CA-34949277C9C7}"/>
    <cellStyle name="Percent 3 6 2 14" xfId="6014" xr:uid="{FAC2BE1B-A62B-4435-93BE-6641A610EED0}"/>
    <cellStyle name="Percent 3 6 2 2" xfId="15511" xr:uid="{0A1172BB-E28D-40AD-8F9D-13C1EC353D0F}"/>
    <cellStyle name="Percent 3 6 2 2 2" xfId="24249" xr:uid="{65029171-A246-43CF-B213-6909E6AD29EB}"/>
    <cellStyle name="Percent 3 6 2 2 2 2" xfId="24250" xr:uid="{97FBC9D3-077A-4E73-A305-25AB0BEFC47F}"/>
    <cellStyle name="Percent 3 6 2 2 3" xfId="24251" xr:uid="{1D8AF2EC-C4B0-4255-91FA-97FC4374FAC5}"/>
    <cellStyle name="Percent 3 6 2 2 3 2" xfId="24252" xr:uid="{FBF23B3E-9102-4A2B-8FC9-25BE49DD455A}"/>
    <cellStyle name="Percent 3 6 2 2 4" xfId="24253" xr:uid="{D3F69CD6-E1B8-469C-B677-4593A16A6494}"/>
    <cellStyle name="Percent 3 6 2 2 5" xfId="24254" xr:uid="{BE81E3A8-FF15-4E1E-8CF6-DDE7EC256B37}"/>
    <cellStyle name="Percent 3 6 2 2 6" xfId="24248" xr:uid="{272F3F60-576F-46EA-B17E-42BF2994AF0F}"/>
    <cellStyle name="Percent 3 6 2 3" xfId="15512" xr:uid="{546DD92D-EE77-43EF-9402-2E8D44565370}"/>
    <cellStyle name="Percent 3 6 2 3 2" xfId="24256" xr:uid="{1B6E56C8-BF4B-4BBA-971E-9519E798D7B8}"/>
    <cellStyle name="Percent 3 6 2 3 2 2" xfId="24257" xr:uid="{E9CFC357-E909-4793-B072-86BC01439681}"/>
    <cellStyle name="Percent 3 6 2 3 3" xfId="24258" xr:uid="{487B33A4-E54E-4F31-84E9-010601318F0B}"/>
    <cellStyle name="Percent 3 6 2 3 3 2" xfId="24259" xr:uid="{8CFF648E-0E9D-44B4-ABBD-3B37A10872C9}"/>
    <cellStyle name="Percent 3 6 2 3 4" xfId="24260" xr:uid="{37A14102-58E6-4CA3-B8A1-D5B43EDCE435}"/>
    <cellStyle name="Percent 3 6 2 3 5" xfId="24255" xr:uid="{6CF15FC8-5C23-4666-A066-4CC9A043C1CB}"/>
    <cellStyle name="Percent 3 6 2 4" xfId="15513" xr:uid="{C6CA19D5-24D8-44F6-B66F-9F09B5DB55ED}"/>
    <cellStyle name="Percent 3 6 2 4 2" xfId="24262" xr:uid="{A44A5A5C-6D19-4CD3-9EA6-A01DA74E38D4}"/>
    <cellStyle name="Percent 3 6 2 4 2 2" xfId="24263" xr:uid="{42DF7B0D-0FC5-4729-8A24-DAD858B102E5}"/>
    <cellStyle name="Percent 3 6 2 4 3" xfId="24264" xr:uid="{A755262D-5128-4D6B-9B4B-8E133FC67174}"/>
    <cellStyle name="Percent 3 6 2 4 3 2" xfId="24265" xr:uid="{CBD132BC-A741-4102-9C40-C6962D0F3B8A}"/>
    <cellStyle name="Percent 3 6 2 4 4" xfId="24266" xr:uid="{0B5F9BE8-65EC-4E1F-8292-FB09B8DBA84F}"/>
    <cellStyle name="Percent 3 6 2 4 5" xfId="24261" xr:uid="{47C4B075-564F-4723-882A-B24FA437D5B4}"/>
    <cellStyle name="Percent 3 6 2 5" xfId="15514" xr:uid="{2B130348-E5EA-4152-A45D-083EA75B57A5}"/>
    <cellStyle name="Percent 3 6 2 5 2" xfId="24268" xr:uid="{611CCA5A-D64B-467A-822C-163D10643E0D}"/>
    <cellStyle name="Percent 3 6 2 5 2 2" xfId="24269" xr:uid="{1452AF36-5D7A-42B1-9854-B7C666E82848}"/>
    <cellStyle name="Percent 3 6 2 5 3" xfId="24270" xr:uid="{65260251-5D73-413B-B7F2-552F235FAADE}"/>
    <cellStyle name="Percent 3 6 2 5 3 2" xfId="24271" xr:uid="{658D05D8-536D-4017-A6E6-F4F9A47C5F1A}"/>
    <cellStyle name="Percent 3 6 2 5 4" xfId="24272" xr:uid="{BA121737-EE60-4375-9A56-188AAA0069B3}"/>
    <cellStyle name="Percent 3 6 2 5 4 2" xfId="24273" xr:uid="{8DFCF4BD-E679-4D6E-B954-29C032D86DC4}"/>
    <cellStyle name="Percent 3 6 2 5 5" xfId="24274" xr:uid="{54EEB0B0-6801-4896-B988-7ACFF2D927EB}"/>
    <cellStyle name="Percent 3 6 2 5 6" xfId="24267" xr:uid="{75A823AD-BBC1-4893-97FC-6BBB1AA18A5B}"/>
    <cellStyle name="Percent 3 6 2 6" xfId="15515" xr:uid="{393E92CE-7CBD-48B6-9B1F-3A3A4C6DDCE6}"/>
    <cellStyle name="Percent 3 6 2 6 2" xfId="24276" xr:uid="{5436B046-6794-492D-969F-055D9AA124B9}"/>
    <cellStyle name="Percent 3 6 2 6 2 2" xfId="24277" xr:uid="{AD3D8ABB-F6EC-42FA-A9EA-D898DA63CFDC}"/>
    <cellStyle name="Percent 3 6 2 6 3" xfId="24278" xr:uid="{91CE8074-6617-4424-BB10-DC741297B9D7}"/>
    <cellStyle name="Percent 3 6 2 6 3 2" xfId="24279" xr:uid="{A859774C-3635-49E4-914C-CF192C66B231}"/>
    <cellStyle name="Percent 3 6 2 6 4" xfId="24280" xr:uid="{7F72B022-9E8A-4719-90B3-80E113C7D7B9}"/>
    <cellStyle name="Percent 3 6 2 6 5" xfId="24275" xr:uid="{F1A90C3F-C3BC-489A-A2CB-537542EBD885}"/>
    <cellStyle name="Percent 3 6 2 7" xfId="15516" xr:uid="{E499236F-A0B9-455D-BD32-C85EC901DE9B}"/>
    <cellStyle name="Percent 3 6 2 7 2" xfId="24282" xr:uid="{A760209D-6E8F-44D1-B3D0-43E8AC7C4CC5}"/>
    <cellStyle name="Percent 3 6 2 7 3" xfId="24281" xr:uid="{7C99BBE0-8730-4B93-B708-9A002EF41EE7}"/>
    <cellStyle name="Percent 3 6 2 8" xfId="15517" xr:uid="{611D573A-40FB-4C5B-9F51-265AA131017F}"/>
    <cellStyle name="Percent 3 6 2 8 2" xfId="24284" xr:uid="{620E0E41-29CD-4405-BBAD-882E6F366AD5}"/>
    <cellStyle name="Percent 3 6 2 8 3" xfId="24283" xr:uid="{42455BB1-50BA-400E-9BE2-7F8159FA5D30}"/>
    <cellStyle name="Percent 3 6 2 9" xfId="15518" xr:uid="{0B59ACAE-1207-4587-8D3F-545DC84E795D}"/>
    <cellStyle name="Percent 3 6 2 9 2" xfId="24286" xr:uid="{7D75B75D-1740-4A40-A515-886244D7339D}"/>
    <cellStyle name="Percent 3 6 2 9 3" xfId="24285" xr:uid="{F7FE876E-48B4-4105-8B4B-7BA0B0CBFB4E}"/>
    <cellStyle name="Percent 3 6 20" xfId="15519" xr:uid="{6E798443-20E1-4A97-A714-F9B85621882D}"/>
    <cellStyle name="Percent 3 6 20 2" xfId="24288" xr:uid="{3D44402E-C13F-44F6-A69F-78859ECF5B9E}"/>
    <cellStyle name="Percent 3 6 20 2 2" xfId="24289" xr:uid="{C7829416-E8C4-48C0-9E1D-596760A4D236}"/>
    <cellStyle name="Percent 3 6 20 3" xfId="24290" xr:uid="{502ECEB5-1857-46A4-9713-4628068A276D}"/>
    <cellStyle name="Percent 3 6 20 3 2" xfId="24291" xr:uid="{D7146739-919B-4B47-8868-B98484DD0028}"/>
    <cellStyle name="Percent 3 6 20 4" xfId="24292" xr:uid="{CC38D38B-8797-496A-965C-2197C30CC15E}"/>
    <cellStyle name="Percent 3 6 20 5" xfId="24287" xr:uid="{A33FBD9E-A481-4EBF-B148-3C1D5B5521B3}"/>
    <cellStyle name="Percent 3 6 21" xfId="15520" xr:uid="{B44B7540-472E-4FBE-8A3A-12B0C9801AF8}"/>
    <cellStyle name="Percent 3 6 21 2" xfId="24294" xr:uid="{7575E6CF-C278-45A4-BB3B-AE7D9016779C}"/>
    <cellStyle name="Percent 3 6 21 3" xfId="24293" xr:uid="{AC8B1115-3382-4089-B8C6-C4DC9D555BFF}"/>
    <cellStyle name="Percent 3 6 22" xfId="15521" xr:uid="{E8D64ED0-D4A3-48A6-BBE2-01AF1840299C}"/>
    <cellStyle name="Percent 3 6 22 2" xfId="24296" xr:uid="{9F15D546-03F8-4FAC-BDBA-1217DEBB1782}"/>
    <cellStyle name="Percent 3 6 22 3" xfId="24295" xr:uid="{151C36DF-A318-4BDE-B906-BD2F379A0CD9}"/>
    <cellStyle name="Percent 3 6 23" xfId="15522" xr:uid="{589B11B6-A4EC-4834-801D-6FA2D1CC76F2}"/>
    <cellStyle name="Percent 3 6 23 2" xfId="24298" xr:uid="{A2CB51DF-3100-48F2-AA46-99175C19658A}"/>
    <cellStyle name="Percent 3 6 23 3" xfId="24297" xr:uid="{D602114A-07A4-4C6B-B8CD-BE022C44C65E}"/>
    <cellStyle name="Percent 3 6 24" xfId="15523" xr:uid="{FC859574-6327-412E-AD3D-0B50CA30F6DB}"/>
    <cellStyle name="Percent 3 6 24 2" xfId="24299" xr:uid="{38C92B75-8A73-4730-8A52-80350795B004}"/>
    <cellStyle name="Percent 3 6 25" xfId="24300" xr:uid="{376A9382-857B-4C11-82A0-D8C2E0F2E340}"/>
    <cellStyle name="Percent 3 6 26" xfId="23965" xr:uid="{DCB6C668-5C71-41A8-9118-60E68FE410FA}"/>
    <cellStyle name="Percent 3 6 3" xfId="313" xr:uid="{00000000-0005-0000-0000-00003B010000}"/>
    <cellStyle name="Percent 3 6 3 10" xfId="15524" xr:uid="{00D17700-F353-447A-B62E-17CF64A0B598}"/>
    <cellStyle name="Percent 3 6 3 10 2" xfId="24302" xr:uid="{F74458AD-56A5-44C8-9796-C45854ADAD7C}"/>
    <cellStyle name="Percent 3 6 3 11" xfId="24303" xr:uid="{B3DD45E2-7D5F-4E51-8C83-4A2034084342}"/>
    <cellStyle name="Percent 3 6 3 12" xfId="24301" xr:uid="{517A0CE1-5943-4D1D-969A-19AFF86BD1C4}"/>
    <cellStyle name="Percent 3 6 3 13" xfId="21431" xr:uid="{9F35248E-B971-4916-B1C6-4CC243BF6974}"/>
    <cellStyle name="Percent 3 6 3 14" xfId="6015" xr:uid="{CCAE99C6-81AF-453B-803E-B5196973F838}"/>
    <cellStyle name="Percent 3 6 3 2" xfId="15525" xr:uid="{BDEE1C75-673D-4841-89C3-747279779ED2}"/>
    <cellStyle name="Percent 3 6 3 2 2" xfId="24305" xr:uid="{2AA9464D-3100-4FEC-83B2-B421D7969EC1}"/>
    <cellStyle name="Percent 3 6 3 2 2 2" xfId="24306" xr:uid="{67CD073A-1C09-4097-B5EA-CE140A8E0A0F}"/>
    <cellStyle name="Percent 3 6 3 2 3" xfId="24307" xr:uid="{168A1FFF-595E-499F-A1B3-1458BF5F1C95}"/>
    <cellStyle name="Percent 3 6 3 2 3 2" xfId="24308" xr:uid="{781A11E0-9609-468D-A0C7-6E781457380D}"/>
    <cellStyle name="Percent 3 6 3 2 4" xfId="24309" xr:uid="{124BE31A-E035-49C8-A042-8AEF27D387FC}"/>
    <cellStyle name="Percent 3 6 3 2 5" xfId="24310" xr:uid="{4338B51D-935B-4169-B304-CF1297C2C928}"/>
    <cellStyle name="Percent 3 6 3 2 6" xfId="24304" xr:uid="{1D2D0019-6F0E-4EAE-9A5F-B6BB68CA300D}"/>
    <cellStyle name="Percent 3 6 3 3" xfId="15526" xr:uid="{429C5F24-B373-4849-A344-CEF1667C7004}"/>
    <cellStyle name="Percent 3 6 3 3 2" xfId="24312" xr:uid="{BCF0D4E0-540B-437B-A778-3F28889B248B}"/>
    <cellStyle name="Percent 3 6 3 3 2 2" xfId="24313" xr:uid="{FA725A58-ED52-44F7-96E9-C8544109F8B4}"/>
    <cellStyle name="Percent 3 6 3 3 3" xfId="24314" xr:uid="{7E78B729-7747-49E2-BDAB-A2FC2CCA5CFB}"/>
    <cellStyle name="Percent 3 6 3 3 3 2" xfId="24315" xr:uid="{24C9C251-8BB7-4E63-96B6-FD3B61E8C425}"/>
    <cellStyle name="Percent 3 6 3 3 4" xfId="24316" xr:uid="{2DA35A52-828B-4276-A29F-57CB835EA16C}"/>
    <cellStyle name="Percent 3 6 3 3 5" xfId="24311" xr:uid="{75C2F245-6675-4105-BECC-FD6ABEF77A8A}"/>
    <cellStyle name="Percent 3 6 3 4" xfId="15527" xr:uid="{0E7AD1AA-CD44-47AD-9B34-472D66C50DAE}"/>
    <cellStyle name="Percent 3 6 3 4 2" xfId="24318" xr:uid="{0E03535C-6474-4E57-9FF4-4A5C396071D6}"/>
    <cellStyle name="Percent 3 6 3 4 2 2" xfId="24319" xr:uid="{B71BC04D-2553-46B6-B254-A98BCD7717AF}"/>
    <cellStyle name="Percent 3 6 3 4 3" xfId="24320" xr:uid="{1C894855-E45C-43C9-A5A9-C1AC344E91ED}"/>
    <cellStyle name="Percent 3 6 3 4 3 2" xfId="24321" xr:uid="{C897DEDA-08F9-46EA-8733-516594B07C74}"/>
    <cellStyle name="Percent 3 6 3 4 4" xfId="24322" xr:uid="{711757A8-6090-447A-B4A0-49E55FF9FD12}"/>
    <cellStyle name="Percent 3 6 3 4 5" xfId="24317" xr:uid="{34CF2EF6-CE75-49E5-A4E7-C867BFD337BD}"/>
    <cellStyle name="Percent 3 6 3 5" xfId="15528" xr:uid="{B232CBA9-21E3-4408-A5C8-FEACF58D89A4}"/>
    <cellStyle name="Percent 3 6 3 5 2" xfId="24324" xr:uid="{C60F25E8-6805-45D7-A508-DA86E8683F48}"/>
    <cellStyle name="Percent 3 6 3 5 2 2" xfId="24325" xr:uid="{14B267BE-8960-4CB2-9C15-6B0BFB6683F3}"/>
    <cellStyle name="Percent 3 6 3 5 3" xfId="24326" xr:uid="{141B22FA-C3E5-46D6-AE00-66957C016F7B}"/>
    <cellStyle name="Percent 3 6 3 5 3 2" xfId="24327" xr:uid="{91D5AC16-133C-4129-8171-54ECDDC17210}"/>
    <cellStyle name="Percent 3 6 3 5 4" xfId="24328" xr:uid="{D923FD85-5C64-48CE-97BE-510ED74F992D}"/>
    <cellStyle name="Percent 3 6 3 5 4 2" xfId="24329" xr:uid="{03FB3AE0-C2F4-4ADC-9C98-FD63198EA761}"/>
    <cellStyle name="Percent 3 6 3 5 5" xfId="24330" xr:uid="{79AFAC3B-C4B0-48DD-8CD2-03F008B3CAF7}"/>
    <cellStyle name="Percent 3 6 3 5 6" xfId="24323" xr:uid="{76085179-6FB6-42B9-BEFE-FA08B1322DC6}"/>
    <cellStyle name="Percent 3 6 3 6" xfId="15529" xr:uid="{CB3FC2B7-3E75-470E-AB7F-237E01088D99}"/>
    <cellStyle name="Percent 3 6 3 6 2" xfId="24332" xr:uid="{EDB2E9E2-5990-4C63-95B9-A8098656B3D6}"/>
    <cellStyle name="Percent 3 6 3 6 2 2" xfId="24333" xr:uid="{C4C8553D-404A-4BBB-A90B-219B5113A5A3}"/>
    <cellStyle name="Percent 3 6 3 6 3" xfId="24334" xr:uid="{35B09588-4ED7-4D93-A3E9-D04EF169AA41}"/>
    <cellStyle name="Percent 3 6 3 6 3 2" xfId="24335" xr:uid="{0BF0E23B-166F-470A-B572-8A66ED74A549}"/>
    <cellStyle name="Percent 3 6 3 6 4" xfId="24336" xr:uid="{6FC5F5DA-263A-4446-8255-FEE8FD9F3C16}"/>
    <cellStyle name="Percent 3 6 3 6 5" xfId="24331" xr:uid="{FCCFD947-3E1D-4545-A756-084E1646C425}"/>
    <cellStyle name="Percent 3 6 3 7" xfId="15530" xr:uid="{6C16A37B-5933-44BF-BAE7-03B28A888F0B}"/>
    <cellStyle name="Percent 3 6 3 7 2" xfId="24338" xr:uid="{27E4BBAE-57FA-47BA-A91E-ACAAA153C62A}"/>
    <cellStyle name="Percent 3 6 3 7 3" xfId="24337" xr:uid="{BAB93CB7-19BC-45D6-9A5C-A40094E4F65B}"/>
    <cellStyle name="Percent 3 6 3 8" xfId="15531" xr:uid="{39BF552E-F4FD-4AA0-A48C-FE700D8CAD91}"/>
    <cellStyle name="Percent 3 6 3 8 2" xfId="24340" xr:uid="{DF22862C-838A-4CD0-B0E6-8C315952E0B6}"/>
    <cellStyle name="Percent 3 6 3 8 3" xfId="24339" xr:uid="{E71ABDDC-0DD1-4CDF-8974-E1565623175B}"/>
    <cellStyle name="Percent 3 6 3 9" xfId="15532" xr:uid="{5773AB99-DB94-4242-A168-1D5C52208637}"/>
    <cellStyle name="Percent 3 6 3 9 2" xfId="24342" xr:uid="{263C5D78-082D-4F00-8AC7-4BD945074BE0}"/>
    <cellStyle name="Percent 3 6 3 9 3" xfId="24341" xr:uid="{5B7477BA-F793-4E28-84C4-A81159E6BA6D}"/>
    <cellStyle name="Percent 3 6 4" xfId="6016" xr:uid="{79AAA949-C1F8-4EE7-B5BB-5A65F202D1C3}"/>
    <cellStyle name="Percent 3 6 4 10" xfId="15533" xr:uid="{5E011966-DA49-4B8F-B575-4ABB182066C1}"/>
    <cellStyle name="Percent 3 6 4 10 2" xfId="24344" xr:uid="{35D8EE1C-D45B-4F62-A344-1559D7CDF66E}"/>
    <cellStyle name="Percent 3 6 4 11" xfId="24345" xr:uid="{066ECA52-C7AC-4C57-913A-F032F4083EDF}"/>
    <cellStyle name="Percent 3 6 4 12" xfId="24343" xr:uid="{D5AE472D-C36F-4847-A140-79252516E5E1}"/>
    <cellStyle name="Percent 3 6 4 13" xfId="21432" xr:uid="{A0BD26F3-7BBD-40DF-B074-BF62A048FEE7}"/>
    <cellStyle name="Percent 3 6 4 2" xfId="15534" xr:uid="{2D972608-6788-4B9E-B323-0E3C92CB74A6}"/>
    <cellStyle name="Percent 3 6 4 2 2" xfId="24347" xr:uid="{5A0973F9-D7E3-4AE0-BD57-322B5D59E928}"/>
    <cellStyle name="Percent 3 6 4 2 2 2" xfId="24348" xr:uid="{E60470D1-61C2-48DF-AF06-10DFA86095A1}"/>
    <cellStyle name="Percent 3 6 4 2 3" xfId="24349" xr:uid="{6458D299-5929-4F29-B4A2-BD607880CF24}"/>
    <cellStyle name="Percent 3 6 4 2 3 2" xfId="24350" xr:uid="{0151394D-1E22-45F4-8A21-9CF1E08E7619}"/>
    <cellStyle name="Percent 3 6 4 2 4" xfId="24351" xr:uid="{CE878225-E4D9-424B-B4D9-D4288D5187B9}"/>
    <cellStyle name="Percent 3 6 4 2 5" xfId="24352" xr:uid="{989AB1D8-EED0-4223-B309-2B368CCB3F77}"/>
    <cellStyle name="Percent 3 6 4 2 6" xfId="24346" xr:uid="{08EE8061-86D2-4961-9550-59052317E2B5}"/>
    <cellStyle name="Percent 3 6 4 3" xfId="15535" xr:uid="{9A2AB827-C41D-4F62-836E-C549D1845C57}"/>
    <cellStyle name="Percent 3 6 4 3 2" xfId="24354" xr:uid="{B62B87D1-7C75-4881-A48F-C4E0ECA90422}"/>
    <cellStyle name="Percent 3 6 4 3 2 2" xfId="24355" xr:uid="{212CA5A9-FBA5-42FF-A10D-A9A7E04B09E6}"/>
    <cellStyle name="Percent 3 6 4 3 3" xfId="24356" xr:uid="{631864A9-159B-493F-9070-C2C66A3D51DF}"/>
    <cellStyle name="Percent 3 6 4 3 3 2" xfId="24357" xr:uid="{9A613F0D-7034-4F5E-8544-5619AE2E8B68}"/>
    <cellStyle name="Percent 3 6 4 3 4" xfId="24358" xr:uid="{37B2D0AF-63ED-4E46-9E3A-3E1E6A5FBCEC}"/>
    <cellStyle name="Percent 3 6 4 3 5" xfId="24353" xr:uid="{A3756382-C354-4531-99D3-EB6C7D86D14F}"/>
    <cellStyle name="Percent 3 6 4 4" xfId="15536" xr:uid="{2C2AD387-36FF-474E-846E-1A6DD44DC5A7}"/>
    <cellStyle name="Percent 3 6 4 4 2" xfId="24360" xr:uid="{8F00B5E8-DECA-4D4A-B6C3-8F82AF877E59}"/>
    <cellStyle name="Percent 3 6 4 4 2 2" xfId="24361" xr:uid="{A50FE14E-595E-48FD-AE4C-ED7DF2468FF1}"/>
    <cellStyle name="Percent 3 6 4 4 3" xfId="24362" xr:uid="{DFEBF26F-31D5-46A5-98F7-F88883E81833}"/>
    <cellStyle name="Percent 3 6 4 4 3 2" xfId="24363" xr:uid="{B57AB274-9AFE-4256-9429-FE43E8551F8C}"/>
    <cellStyle name="Percent 3 6 4 4 4" xfId="24364" xr:uid="{5EDF9DB3-0326-4EE1-BECF-E721E22B8E44}"/>
    <cellStyle name="Percent 3 6 4 4 5" xfId="24359" xr:uid="{4EECEB86-425F-44DB-A759-EE3D4730DD5B}"/>
    <cellStyle name="Percent 3 6 4 5" xfId="15537" xr:uid="{E17F5F32-6FD0-46BE-B99B-FBAF26D74452}"/>
    <cellStyle name="Percent 3 6 4 5 2" xfId="24366" xr:uid="{C67110EA-62D0-4A22-90ED-F1C8723C93FA}"/>
    <cellStyle name="Percent 3 6 4 5 2 2" xfId="24367" xr:uid="{5942631C-2A9D-4E07-B648-F8F77FC8926C}"/>
    <cellStyle name="Percent 3 6 4 5 3" xfId="24368" xr:uid="{D1CD3AF9-8DCA-4F24-9D75-2480D64D88D7}"/>
    <cellStyle name="Percent 3 6 4 5 3 2" xfId="24369" xr:uid="{8628736C-A34F-473C-B083-AA6BFD4E71E9}"/>
    <cellStyle name="Percent 3 6 4 5 4" xfId="24370" xr:uid="{18B11C20-47B8-4675-A45B-5E94288AEB01}"/>
    <cellStyle name="Percent 3 6 4 5 4 2" xfId="24371" xr:uid="{66053211-2214-4488-82B5-52AF50CE12BE}"/>
    <cellStyle name="Percent 3 6 4 5 5" xfId="24372" xr:uid="{B893D5AA-E335-4BA7-B547-2E4745AA1A03}"/>
    <cellStyle name="Percent 3 6 4 5 6" xfId="24365" xr:uid="{63F2C2E5-F291-48CC-90D6-1779A9A8F18B}"/>
    <cellStyle name="Percent 3 6 4 6" xfId="15538" xr:uid="{770F9FEC-DEED-4F66-8040-B4151EA22B46}"/>
    <cellStyle name="Percent 3 6 4 6 2" xfId="24374" xr:uid="{30AB5C92-B746-47E5-8440-AC0517C57C6A}"/>
    <cellStyle name="Percent 3 6 4 6 2 2" xfId="24375" xr:uid="{038ABA51-6935-462C-8EAA-CFDC08E30B2D}"/>
    <cellStyle name="Percent 3 6 4 6 3" xfId="24376" xr:uid="{F6244CD1-AEF5-47AB-9FE1-2894C0568C35}"/>
    <cellStyle name="Percent 3 6 4 6 3 2" xfId="24377" xr:uid="{6B6162B2-FA03-4B63-A99C-2A2F9B8DE453}"/>
    <cellStyle name="Percent 3 6 4 6 4" xfId="24378" xr:uid="{CF8F020D-8BCD-44DB-9E6C-753A38DA2777}"/>
    <cellStyle name="Percent 3 6 4 6 5" xfId="24373" xr:uid="{6DB0AED8-96AB-41C1-B2C4-A01904BC0B3F}"/>
    <cellStyle name="Percent 3 6 4 7" xfId="15539" xr:uid="{F0FEEB70-0878-4BCE-A357-B4D4865810FE}"/>
    <cellStyle name="Percent 3 6 4 7 2" xfId="24380" xr:uid="{F44EB016-D67A-45B9-B148-9E034C44C14D}"/>
    <cellStyle name="Percent 3 6 4 7 3" xfId="24379" xr:uid="{3CCC515E-AFC4-41D1-A4DA-BD86167825CE}"/>
    <cellStyle name="Percent 3 6 4 8" xfId="15540" xr:uid="{0405C23D-8EA0-4E63-B7D9-F0BFC2F926AD}"/>
    <cellStyle name="Percent 3 6 4 8 2" xfId="24382" xr:uid="{D949E98E-A832-436F-9CC0-CD13AF223B14}"/>
    <cellStyle name="Percent 3 6 4 8 3" xfId="24381" xr:uid="{9E18162B-2908-44CF-A10B-8AE8D2DED58F}"/>
    <cellStyle name="Percent 3 6 4 9" xfId="15541" xr:uid="{3A84A809-4B62-48CE-81B2-B2E7459BBC7F}"/>
    <cellStyle name="Percent 3 6 4 9 2" xfId="24384" xr:uid="{E286CEA6-40A0-4049-9698-ACAF1A9AA70D}"/>
    <cellStyle name="Percent 3 6 4 9 3" xfId="24383" xr:uid="{B4AC3E95-633E-438B-8CD6-F39D9486AA16}"/>
    <cellStyle name="Percent 3 6 5" xfId="6017" xr:uid="{FF11E30E-7294-45FC-AB6F-08528D3EFB52}"/>
    <cellStyle name="Percent 3 6 5 10" xfId="15542" xr:uid="{568BCEF6-E88F-4BD9-BF9B-F4F9562E9824}"/>
    <cellStyle name="Percent 3 6 5 10 2" xfId="24386" xr:uid="{8C79256E-BB85-4FDB-87F5-AACD29D25920}"/>
    <cellStyle name="Percent 3 6 5 11" xfId="24387" xr:uid="{51D74418-A952-4208-B67A-11CD9657D297}"/>
    <cellStyle name="Percent 3 6 5 12" xfId="24385" xr:uid="{96F9D9D8-A30B-4E4B-9FE1-D4B74ADECB63}"/>
    <cellStyle name="Percent 3 6 5 13" xfId="21433" xr:uid="{5E107381-1089-4CFA-8140-AD5DC6F9777F}"/>
    <cellStyle name="Percent 3 6 5 2" xfId="15543" xr:uid="{E46F62D1-66D1-4C97-80C2-C6A1392B5838}"/>
    <cellStyle name="Percent 3 6 5 2 2" xfId="24389" xr:uid="{6D9967AE-A6C0-433B-9250-6C2A135875F8}"/>
    <cellStyle name="Percent 3 6 5 2 2 2" xfId="24390" xr:uid="{69BADE4E-EDCF-4B47-8076-F8DD13EA9D58}"/>
    <cellStyle name="Percent 3 6 5 2 3" xfId="24391" xr:uid="{7C8D1446-017B-477E-A676-378AD2B6341D}"/>
    <cellStyle name="Percent 3 6 5 2 3 2" xfId="24392" xr:uid="{2DA5C9E7-0239-4BFD-A20D-9425E9ADC2A5}"/>
    <cellStyle name="Percent 3 6 5 2 4" xfId="24393" xr:uid="{8B05D88E-6001-46E9-B333-8C2ED194F04D}"/>
    <cellStyle name="Percent 3 6 5 2 5" xfId="24394" xr:uid="{3AB0513C-D479-447B-8872-E84A3D3F2BB1}"/>
    <cellStyle name="Percent 3 6 5 2 6" xfId="24388" xr:uid="{EF153523-C4B3-4889-B209-D223FD9AA14B}"/>
    <cellStyle name="Percent 3 6 5 3" xfId="15544" xr:uid="{4472D82D-668D-430C-AC0A-8FEAF077B7CB}"/>
    <cellStyle name="Percent 3 6 5 3 2" xfId="24396" xr:uid="{D51D73D6-A664-447A-B47D-33DA9BE1420D}"/>
    <cellStyle name="Percent 3 6 5 3 2 2" xfId="24397" xr:uid="{ABDCF93A-E852-4CB5-8062-A23D3A58502F}"/>
    <cellStyle name="Percent 3 6 5 3 3" xfId="24398" xr:uid="{88B7DE4A-4010-404C-9E66-7C468AAE79B3}"/>
    <cellStyle name="Percent 3 6 5 3 3 2" xfId="24399" xr:uid="{A358D9D5-174F-4F07-AC89-AF0CC7B46B5A}"/>
    <cellStyle name="Percent 3 6 5 3 4" xfId="24400" xr:uid="{8CB869A8-1F1C-4F44-A30E-9EFBF9A590DC}"/>
    <cellStyle name="Percent 3 6 5 3 5" xfId="24395" xr:uid="{F1191F73-8638-48D9-A1B5-77E9BAC41C5D}"/>
    <cellStyle name="Percent 3 6 5 4" xfId="15545" xr:uid="{9CD4824F-A2C5-4896-A5C7-470D3A6B1EF6}"/>
    <cellStyle name="Percent 3 6 5 4 2" xfId="24402" xr:uid="{C005D3AA-D8A9-4E46-B62D-A115B830E0AA}"/>
    <cellStyle name="Percent 3 6 5 4 2 2" xfId="24403" xr:uid="{AA088B70-D08C-4534-9F63-8FBFDD7ACBFC}"/>
    <cellStyle name="Percent 3 6 5 4 3" xfId="24404" xr:uid="{42D4CFDF-5A03-42F7-8E77-E00AC47B3F30}"/>
    <cellStyle name="Percent 3 6 5 4 3 2" xfId="24405" xr:uid="{253665A7-F408-4E38-BC84-75EDA13357B3}"/>
    <cellStyle name="Percent 3 6 5 4 4" xfId="24406" xr:uid="{1A5C559F-74AF-41A9-9647-ECC91526EF46}"/>
    <cellStyle name="Percent 3 6 5 4 5" xfId="24401" xr:uid="{24AA1CA9-BB18-4976-A542-FBD9DD789F9A}"/>
    <cellStyle name="Percent 3 6 5 5" xfId="15546" xr:uid="{680204A2-9328-42D9-8A9C-FE8828D9888E}"/>
    <cellStyle name="Percent 3 6 5 5 2" xfId="24408" xr:uid="{6853C973-DBD7-4112-B062-978F139637D7}"/>
    <cellStyle name="Percent 3 6 5 5 2 2" xfId="24409" xr:uid="{B056FE8B-AD7D-4AF4-B32D-636D109B0250}"/>
    <cellStyle name="Percent 3 6 5 5 3" xfId="24410" xr:uid="{1284F5F1-6A1A-467A-9349-B0E16AAD47BC}"/>
    <cellStyle name="Percent 3 6 5 5 3 2" xfId="24411" xr:uid="{A9938E1F-D14A-4BDD-B7B8-37E18BF474E5}"/>
    <cellStyle name="Percent 3 6 5 5 4" xfId="24412" xr:uid="{BBD22F31-9A75-424C-B6FC-A28E89B9D157}"/>
    <cellStyle name="Percent 3 6 5 5 4 2" xfId="24413" xr:uid="{6069FEDE-0052-4A2A-ABD6-42AD28957F8F}"/>
    <cellStyle name="Percent 3 6 5 5 5" xfId="24414" xr:uid="{DADFD9CE-CC6F-4D96-88DE-D544EB1C7933}"/>
    <cellStyle name="Percent 3 6 5 5 6" xfId="24407" xr:uid="{928B2C23-8F97-417F-9591-01E693AC3E2B}"/>
    <cellStyle name="Percent 3 6 5 6" xfId="15547" xr:uid="{D793107B-1917-4419-872B-415CC86CBCFD}"/>
    <cellStyle name="Percent 3 6 5 6 2" xfId="24416" xr:uid="{89A2AECC-151A-4204-8983-AB2B145CC10D}"/>
    <cellStyle name="Percent 3 6 5 6 2 2" xfId="24417" xr:uid="{5892EC5C-412D-470B-8C4E-E54C3B15D85C}"/>
    <cellStyle name="Percent 3 6 5 6 3" xfId="24418" xr:uid="{E9FB5153-6F05-4C8C-9CF6-C16971779E12}"/>
    <cellStyle name="Percent 3 6 5 6 3 2" xfId="24419" xr:uid="{284F416B-4B15-4C29-A4AE-219CFE58BD46}"/>
    <cellStyle name="Percent 3 6 5 6 4" xfId="24420" xr:uid="{4759F758-8EE8-453B-B8BD-982F493CCC56}"/>
    <cellStyle name="Percent 3 6 5 6 5" xfId="24415" xr:uid="{927E3D8B-2318-4404-ABFB-B5768CC97B0E}"/>
    <cellStyle name="Percent 3 6 5 7" xfId="15548" xr:uid="{CB09B759-2BE7-42E1-8B00-415DAAA170F0}"/>
    <cellStyle name="Percent 3 6 5 7 2" xfId="24422" xr:uid="{A11CA717-D0EF-46B4-ABBE-36F000488CEF}"/>
    <cellStyle name="Percent 3 6 5 7 3" xfId="24421" xr:uid="{E0A9E572-16F0-4C73-992C-71875962E943}"/>
    <cellStyle name="Percent 3 6 5 8" xfId="15549" xr:uid="{017FE088-7AF4-4F5E-8696-306BE3D1B7BA}"/>
    <cellStyle name="Percent 3 6 5 8 2" xfId="24424" xr:uid="{B416CF6B-3996-4CC3-9E72-9B35B63B5338}"/>
    <cellStyle name="Percent 3 6 5 8 3" xfId="24423" xr:uid="{B0BD34F4-B1FB-4FAC-A793-01DAFD8BD724}"/>
    <cellStyle name="Percent 3 6 5 9" xfId="15550" xr:uid="{B6FC1402-D928-4E45-9164-92CF70393918}"/>
    <cellStyle name="Percent 3 6 5 9 2" xfId="24426" xr:uid="{0F4BE761-D570-498C-8C01-2DB882B05706}"/>
    <cellStyle name="Percent 3 6 5 9 3" xfId="24425" xr:uid="{D5E200F9-1381-4125-ADC8-2C47341832E1}"/>
    <cellStyle name="Percent 3 6 6" xfId="6018" xr:uid="{14B113E1-1715-41F6-B2AF-2E6D67B627DC}"/>
    <cellStyle name="Percent 3 6 6 10" xfId="15551" xr:uid="{045270E6-4717-42C0-BB2C-34738A3E21D4}"/>
    <cellStyle name="Percent 3 6 6 10 2" xfId="24428" xr:uid="{A7A724D3-E239-4C06-AC7C-F9FD016C4C60}"/>
    <cellStyle name="Percent 3 6 6 11" xfId="24429" xr:uid="{21D00521-5E4A-4E4E-9B42-AC16DBE2A61A}"/>
    <cellStyle name="Percent 3 6 6 12" xfId="24427" xr:uid="{23F9DC4F-12E6-42E0-BDEC-14F343C09F9A}"/>
    <cellStyle name="Percent 3 6 6 13" xfId="21434" xr:uid="{6310F1D7-02D8-48B2-8193-B3B91D6D0620}"/>
    <cellStyle name="Percent 3 6 6 2" xfId="15552" xr:uid="{8F0EBEC8-E335-4E3B-B58A-54204FBDDB29}"/>
    <cellStyle name="Percent 3 6 6 2 2" xfId="24431" xr:uid="{EDF1CCC4-07A6-45D8-8B69-3A843439D0B6}"/>
    <cellStyle name="Percent 3 6 6 2 2 2" xfId="24432" xr:uid="{9822BB49-F4E2-47DE-8FE4-358B0420D197}"/>
    <cellStyle name="Percent 3 6 6 2 3" xfId="24433" xr:uid="{B88122E7-EF38-41BA-A77B-C734A291523A}"/>
    <cellStyle name="Percent 3 6 6 2 3 2" xfId="24434" xr:uid="{10179EEF-59A1-467A-AF6B-C0D51F8F6231}"/>
    <cellStyle name="Percent 3 6 6 2 4" xfId="24435" xr:uid="{F1C63E36-6220-45FB-A244-0519170655B8}"/>
    <cellStyle name="Percent 3 6 6 2 5" xfId="24436" xr:uid="{5B52EAD0-0DC1-48DC-94E1-E45F824E9A6D}"/>
    <cellStyle name="Percent 3 6 6 2 6" xfId="24430" xr:uid="{B818A28B-EA4B-4F9E-BA21-46D3CF5FA84E}"/>
    <cellStyle name="Percent 3 6 6 3" xfId="15553" xr:uid="{70E1DC5C-E89A-45EF-A7C9-4C5E446258A0}"/>
    <cellStyle name="Percent 3 6 6 3 2" xfId="24438" xr:uid="{DE59022C-CF40-45A9-91E6-98608BFB6C5A}"/>
    <cellStyle name="Percent 3 6 6 3 2 2" xfId="24439" xr:uid="{C277507A-4A84-435E-8D41-4F2BA28B48DA}"/>
    <cellStyle name="Percent 3 6 6 3 3" xfId="24440" xr:uid="{D4680CD4-D91C-4527-9C68-894BC9760FAC}"/>
    <cellStyle name="Percent 3 6 6 3 3 2" xfId="24441" xr:uid="{19BFA7A4-909C-42A7-8003-69C0F25B8C90}"/>
    <cellStyle name="Percent 3 6 6 3 4" xfId="24442" xr:uid="{C7F91904-EB39-46A8-8CAE-54420EBD9B68}"/>
    <cellStyle name="Percent 3 6 6 3 5" xfId="24437" xr:uid="{B22ACCB0-DB38-46E6-99B4-31145766A453}"/>
    <cellStyle name="Percent 3 6 6 4" xfId="15554" xr:uid="{8039F145-964B-4AD1-8B63-10ACE9256D76}"/>
    <cellStyle name="Percent 3 6 6 4 2" xfId="24444" xr:uid="{0356B269-57C7-482B-9FD3-033C6ABA6D76}"/>
    <cellStyle name="Percent 3 6 6 4 2 2" xfId="24445" xr:uid="{A4BE7035-9854-4873-9A8B-4747344AF49B}"/>
    <cellStyle name="Percent 3 6 6 4 3" xfId="24446" xr:uid="{9E532902-0785-4576-9E12-A6FD194E89F8}"/>
    <cellStyle name="Percent 3 6 6 4 3 2" xfId="24447" xr:uid="{5F962307-D5B9-4A57-A380-3BDA80F561B0}"/>
    <cellStyle name="Percent 3 6 6 4 4" xfId="24448" xr:uid="{4B56F85B-E29B-4EBD-8413-0D7720BDE768}"/>
    <cellStyle name="Percent 3 6 6 4 5" xfId="24443" xr:uid="{B60D4309-FBEA-4FE0-9D36-DF00B2DF72EA}"/>
    <cellStyle name="Percent 3 6 6 5" xfId="15555" xr:uid="{A45C9A89-BE00-45D7-A484-3B22E4D9DA22}"/>
    <cellStyle name="Percent 3 6 6 5 2" xfId="24450" xr:uid="{938EF0DE-ADBD-477C-B152-08FC8F72BCF7}"/>
    <cellStyle name="Percent 3 6 6 5 2 2" xfId="24451" xr:uid="{0BBE948B-03DB-498C-A93D-C28ABF6703A9}"/>
    <cellStyle name="Percent 3 6 6 5 3" xfId="24452" xr:uid="{1D2C593C-0CE4-48D0-B15B-987183C01FE7}"/>
    <cellStyle name="Percent 3 6 6 5 3 2" xfId="24453" xr:uid="{7E4F8476-1700-453B-821A-952EF86C1D7D}"/>
    <cellStyle name="Percent 3 6 6 5 4" xfId="24454" xr:uid="{9244A873-CEB8-48CB-BCC7-144D85FFC5D9}"/>
    <cellStyle name="Percent 3 6 6 5 4 2" xfId="24455" xr:uid="{69DAB514-8BA0-4E22-A7D0-353C021FD3A0}"/>
    <cellStyle name="Percent 3 6 6 5 5" xfId="24456" xr:uid="{343D2C4A-0B01-4EC7-A260-7385B1F3D4E2}"/>
    <cellStyle name="Percent 3 6 6 5 6" xfId="24449" xr:uid="{B2A48847-EFF2-42BE-B134-DB05017E3C3A}"/>
    <cellStyle name="Percent 3 6 6 6" xfId="15556" xr:uid="{C63352DB-A737-44CF-BE33-3251286403D3}"/>
    <cellStyle name="Percent 3 6 6 6 2" xfId="24458" xr:uid="{1A5CBB60-72BF-4E46-8A09-2BB2028478D3}"/>
    <cellStyle name="Percent 3 6 6 6 2 2" xfId="24459" xr:uid="{FB1BBBD7-CB18-49DF-BF22-A05E2ABD69D9}"/>
    <cellStyle name="Percent 3 6 6 6 3" xfId="24460" xr:uid="{E3F5CFE8-5D92-4BF3-BBE3-FF3ACD0391CC}"/>
    <cellStyle name="Percent 3 6 6 6 3 2" xfId="24461" xr:uid="{D0844B88-4214-42E2-9458-BB51B6AA943C}"/>
    <cellStyle name="Percent 3 6 6 6 4" xfId="24462" xr:uid="{9F3960DB-24BD-4AE5-A52F-148DEF45C7F8}"/>
    <cellStyle name="Percent 3 6 6 6 5" xfId="24457" xr:uid="{0CFEB61A-D2DB-4346-9208-11A4FDA1E5CA}"/>
    <cellStyle name="Percent 3 6 6 7" xfId="15557" xr:uid="{B43F0E50-4D11-470C-8660-29E2D6C17A44}"/>
    <cellStyle name="Percent 3 6 6 7 2" xfId="24464" xr:uid="{7AE6CCD3-1B66-49D8-AB0C-145DC180520D}"/>
    <cellStyle name="Percent 3 6 6 7 3" xfId="24463" xr:uid="{CE5E3CC8-07F8-4D06-9BB6-209474F334EB}"/>
    <cellStyle name="Percent 3 6 6 8" xfId="15558" xr:uid="{23B444A0-8BAA-4DF1-AFD4-089B3377C2F9}"/>
    <cellStyle name="Percent 3 6 6 8 2" xfId="24466" xr:uid="{70AEE848-78FE-4390-A5F4-48E3875329E6}"/>
    <cellStyle name="Percent 3 6 6 8 3" xfId="24465" xr:uid="{8EE1FF30-B075-4D8C-A687-0307C0B41656}"/>
    <cellStyle name="Percent 3 6 6 9" xfId="15559" xr:uid="{DFB105BB-E063-44A3-AD27-FB673AE26626}"/>
    <cellStyle name="Percent 3 6 6 9 2" xfId="24468" xr:uid="{97E5D78E-2C04-4FC3-B762-33557D2BBE6E}"/>
    <cellStyle name="Percent 3 6 6 9 3" xfId="24467" xr:uid="{7FD164B2-3A17-4DE1-9E4D-3367CE8DE2D1}"/>
    <cellStyle name="Percent 3 6 7" xfId="6019" xr:uid="{7246D1FB-8012-4D28-BDB9-4B19654D37D2}"/>
    <cellStyle name="Percent 3 6 7 10" xfId="15560" xr:uid="{E56B17E9-0217-4B4E-9A72-FB5EDE0BD22D}"/>
    <cellStyle name="Percent 3 6 7 10 2" xfId="24470" xr:uid="{504A3D6D-D8A0-4929-972C-C280274E89E1}"/>
    <cellStyle name="Percent 3 6 7 11" xfId="24471" xr:uid="{E2533596-45E9-42D9-82B9-60328B32209D}"/>
    <cellStyle name="Percent 3 6 7 12" xfId="24469" xr:uid="{77588442-F4AF-4C5F-8BAC-25CA323C6482}"/>
    <cellStyle name="Percent 3 6 7 13" xfId="21435" xr:uid="{75784D9A-8DE4-46E8-986C-AE45E146391B}"/>
    <cellStyle name="Percent 3 6 7 2" xfId="15561" xr:uid="{38A384E5-61EC-4B53-9179-117FC2E5B0A8}"/>
    <cellStyle name="Percent 3 6 7 2 2" xfId="24473" xr:uid="{C9BE452D-9BFF-41ED-BAFB-FA1D814B0176}"/>
    <cellStyle name="Percent 3 6 7 2 2 2" xfId="24474" xr:uid="{32D407E9-C736-43B9-95FE-F1369204D9E3}"/>
    <cellStyle name="Percent 3 6 7 2 3" xfId="24475" xr:uid="{C77F5AD8-3FCB-4A64-8B08-174337A014FC}"/>
    <cellStyle name="Percent 3 6 7 2 3 2" xfId="24476" xr:uid="{9B18B8C4-2A55-4032-AD83-37B5CAFCCCFA}"/>
    <cellStyle name="Percent 3 6 7 2 4" xfId="24477" xr:uid="{C76B5B85-A2CA-445A-8234-818BF7A309AA}"/>
    <cellStyle name="Percent 3 6 7 2 5" xfId="24478" xr:uid="{2D96FEA5-5B6F-42E7-8716-3082C6D72FA4}"/>
    <cellStyle name="Percent 3 6 7 2 6" xfId="24472" xr:uid="{9A36C4E1-E67E-4756-8821-03403DA1DD11}"/>
    <cellStyle name="Percent 3 6 7 3" xfId="15562" xr:uid="{CAB35A7C-A440-4A18-8BEF-2D6D3C2C2447}"/>
    <cellStyle name="Percent 3 6 7 3 2" xfId="24480" xr:uid="{37220829-8A33-4379-A54F-63F8C6B0CB89}"/>
    <cellStyle name="Percent 3 6 7 3 2 2" xfId="24481" xr:uid="{CD3CE7C3-7D6F-4F83-A27A-C502B56B2FE1}"/>
    <cellStyle name="Percent 3 6 7 3 3" xfId="24482" xr:uid="{09C6E287-B74A-4685-8373-9D3B060BBC95}"/>
    <cellStyle name="Percent 3 6 7 3 3 2" xfId="24483" xr:uid="{73312BEA-694C-48AA-AD58-D896CEB4AFDB}"/>
    <cellStyle name="Percent 3 6 7 3 4" xfId="24484" xr:uid="{FB3BA03A-2810-4355-907D-265ED2C0ACD5}"/>
    <cellStyle name="Percent 3 6 7 3 5" xfId="24479" xr:uid="{456755D2-2096-4EFA-B6C1-B2E0CE15F439}"/>
    <cellStyle name="Percent 3 6 7 4" xfId="15563" xr:uid="{4D2E2A28-AC51-4811-8B41-0B57C314351C}"/>
    <cellStyle name="Percent 3 6 7 4 2" xfId="24486" xr:uid="{EDDA0B0F-ECB1-472B-8CE4-ABCD931DE2E6}"/>
    <cellStyle name="Percent 3 6 7 4 2 2" xfId="24487" xr:uid="{47821F2D-C7E3-4F28-9561-CCC2B84094C4}"/>
    <cellStyle name="Percent 3 6 7 4 3" xfId="24488" xr:uid="{B6BBAF2C-F16E-4EEA-AE9C-0057D6CA0CA0}"/>
    <cellStyle name="Percent 3 6 7 4 3 2" xfId="24489" xr:uid="{89EE9D68-6144-48FB-BD00-C6AE49A2747F}"/>
    <cellStyle name="Percent 3 6 7 4 4" xfId="24490" xr:uid="{65EA7E45-B98E-4743-BDC7-AF08B4AE54AA}"/>
    <cellStyle name="Percent 3 6 7 4 5" xfId="24485" xr:uid="{D0356588-2BAB-40E8-B25A-2DFF504FC897}"/>
    <cellStyle name="Percent 3 6 7 5" xfId="15564" xr:uid="{22027DFF-5E44-4457-B7D9-F97E069D2B53}"/>
    <cellStyle name="Percent 3 6 7 5 2" xfId="24492" xr:uid="{D8A0AACA-AEE6-47A4-9EC2-1E5356943EBA}"/>
    <cellStyle name="Percent 3 6 7 5 2 2" xfId="24493" xr:uid="{DC087A67-20C2-4E9C-8F56-73155D5A51A6}"/>
    <cellStyle name="Percent 3 6 7 5 3" xfId="24494" xr:uid="{FFFCB102-843C-4EEA-8E96-84C21023F7EB}"/>
    <cellStyle name="Percent 3 6 7 5 3 2" xfId="24495" xr:uid="{EA5F9BC7-9B36-47CC-AD08-A90F996C0789}"/>
    <cellStyle name="Percent 3 6 7 5 4" xfId="24496" xr:uid="{AE2993A0-4713-4A3A-815F-318F0409BAE6}"/>
    <cellStyle name="Percent 3 6 7 5 4 2" xfId="24497" xr:uid="{12879A63-9C05-444E-B7E4-BEADF0FC357C}"/>
    <cellStyle name="Percent 3 6 7 5 5" xfId="24498" xr:uid="{BEE78679-4BA2-44A9-A813-A8D4AE7BDCD4}"/>
    <cellStyle name="Percent 3 6 7 5 6" xfId="24491" xr:uid="{BDFDBFD3-3459-4FFE-92D1-0C5B3972A7A7}"/>
    <cellStyle name="Percent 3 6 7 6" xfId="15565" xr:uid="{5C3DD781-7370-457D-9B55-3358E3883DC5}"/>
    <cellStyle name="Percent 3 6 7 6 2" xfId="24500" xr:uid="{CFCB0C04-DF5B-4675-9A97-856E14831857}"/>
    <cellStyle name="Percent 3 6 7 6 2 2" xfId="24501" xr:uid="{B0A641BB-A94F-4722-84EF-73654971BE5C}"/>
    <cellStyle name="Percent 3 6 7 6 3" xfId="24502" xr:uid="{9325D908-858C-4312-9678-B01757A77E1A}"/>
    <cellStyle name="Percent 3 6 7 6 3 2" xfId="24503" xr:uid="{719D4BDD-43D7-48F1-89A4-4560F9AB4FEA}"/>
    <cellStyle name="Percent 3 6 7 6 4" xfId="24504" xr:uid="{C15B6502-8805-435F-AD39-20E66B89C988}"/>
    <cellStyle name="Percent 3 6 7 6 5" xfId="24499" xr:uid="{3C5F6D8B-93F2-4DE0-9716-5167F42E74E8}"/>
    <cellStyle name="Percent 3 6 7 7" xfId="15566" xr:uid="{A30EC984-A200-4654-8D95-2DBA2BFBCB44}"/>
    <cellStyle name="Percent 3 6 7 7 2" xfId="24506" xr:uid="{9EA38970-884A-4CDC-A68B-BC8595AD8727}"/>
    <cellStyle name="Percent 3 6 7 7 3" xfId="24505" xr:uid="{02A47132-1725-41A1-960A-EE79AD265E59}"/>
    <cellStyle name="Percent 3 6 7 8" xfId="15567" xr:uid="{AA236536-6456-4DC5-845D-34A4D3B1BB25}"/>
    <cellStyle name="Percent 3 6 7 8 2" xfId="24508" xr:uid="{AE824590-BC3D-4B74-AD02-D65B6F984183}"/>
    <cellStyle name="Percent 3 6 7 8 3" xfId="24507" xr:uid="{AFB933CE-7A90-4BDB-8598-A147A9090095}"/>
    <cellStyle name="Percent 3 6 7 9" xfId="15568" xr:uid="{D1088923-5B0B-43C8-91DB-E372BFA0D999}"/>
    <cellStyle name="Percent 3 6 7 9 2" xfId="24510" xr:uid="{53574903-4554-4281-AAC2-58FCAD05D5F6}"/>
    <cellStyle name="Percent 3 6 7 9 3" xfId="24509" xr:uid="{4A4D409E-6A73-4450-859F-3A195684B4B4}"/>
    <cellStyle name="Percent 3 6 8" xfId="6020" xr:uid="{12C1C988-358D-447C-86EE-94C0FC962859}"/>
    <cellStyle name="Percent 3 6 8 10" xfId="15569" xr:uid="{D91046EE-60EF-4509-A74E-646F0760FC96}"/>
    <cellStyle name="Percent 3 6 8 10 2" xfId="24512" xr:uid="{8068D9AC-CF09-4319-87B5-E8F25EE420FF}"/>
    <cellStyle name="Percent 3 6 8 11" xfId="24513" xr:uid="{6D83AFC3-E3EF-41E7-B1FD-95A7F38F6AE5}"/>
    <cellStyle name="Percent 3 6 8 12" xfId="24511" xr:uid="{08638C04-85B7-4635-AB1A-4F89CCDF8AD7}"/>
    <cellStyle name="Percent 3 6 8 13" xfId="21436" xr:uid="{47BDFEFC-5187-4AFB-AF5E-73D434BDCE99}"/>
    <cellStyle name="Percent 3 6 8 2" xfId="15570" xr:uid="{CF493DF5-F4D3-4743-840E-460EC02D3934}"/>
    <cellStyle name="Percent 3 6 8 2 2" xfId="24515" xr:uid="{CDB4B350-A6B3-481D-8923-1F9A45F09CD3}"/>
    <cellStyle name="Percent 3 6 8 2 2 2" xfId="24516" xr:uid="{68E5958D-C4D5-4DDA-89D9-2440745E969F}"/>
    <cellStyle name="Percent 3 6 8 2 3" xfId="24517" xr:uid="{F07089B1-1C71-450F-9A34-073E087CF00E}"/>
    <cellStyle name="Percent 3 6 8 2 3 2" xfId="24518" xr:uid="{0200FD7A-F24E-46E5-A4DA-43640A2EA7E3}"/>
    <cellStyle name="Percent 3 6 8 2 4" xfId="24519" xr:uid="{2AEF138B-9A9D-415D-8214-E0BF92A56D78}"/>
    <cellStyle name="Percent 3 6 8 2 5" xfId="24520" xr:uid="{AFAB529A-C658-4495-919E-9D657D33D85B}"/>
    <cellStyle name="Percent 3 6 8 2 6" xfId="24514" xr:uid="{ABE9145C-B97F-4117-BB18-3E45838BF242}"/>
    <cellStyle name="Percent 3 6 8 3" xfId="15571" xr:uid="{945D33EB-1205-48A7-9C74-66ECE427BA4D}"/>
    <cellStyle name="Percent 3 6 8 3 2" xfId="24522" xr:uid="{F0CB9D42-A223-40CC-8B0E-C43C54128DC1}"/>
    <cellStyle name="Percent 3 6 8 3 2 2" xfId="24523" xr:uid="{43B87DB8-9988-471B-9361-1486C29B19DB}"/>
    <cellStyle name="Percent 3 6 8 3 3" xfId="24524" xr:uid="{C16CEC02-7A4D-434A-9733-7A0E5BE3BFF7}"/>
    <cellStyle name="Percent 3 6 8 3 3 2" xfId="24525" xr:uid="{40677428-3052-4469-A686-28EAEC665D67}"/>
    <cellStyle name="Percent 3 6 8 3 4" xfId="24526" xr:uid="{A6841426-49DD-465B-A515-5719D59BBA68}"/>
    <cellStyle name="Percent 3 6 8 3 5" xfId="24521" xr:uid="{BD181FA6-0218-45A4-ACE6-9E1FB3E858F6}"/>
    <cellStyle name="Percent 3 6 8 4" xfId="15572" xr:uid="{988F5CD8-BD42-40C3-901B-988CE37C59C9}"/>
    <cellStyle name="Percent 3 6 8 4 2" xfId="24528" xr:uid="{61AD24AE-F2C0-4260-8156-4B6563F69FB8}"/>
    <cellStyle name="Percent 3 6 8 4 2 2" xfId="24529" xr:uid="{4D2C0B0A-0EF3-4512-B2AE-DB4760F8EBD5}"/>
    <cellStyle name="Percent 3 6 8 4 3" xfId="24530" xr:uid="{4B0F3208-AB6F-42C9-922C-E7CF3C975517}"/>
    <cellStyle name="Percent 3 6 8 4 3 2" xfId="24531" xr:uid="{5D7CC1D6-9E15-4C98-B339-241A7F27762D}"/>
    <cellStyle name="Percent 3 6 8 4 4" xfId="24532" xr:uid="{F8E96571-C3B3-4F9A-BBD4-6E778602E52D}"/>
    <cellStyle name="Percent 3 6 8 4 5" xfId="24527" xr:uid="{C70E176B-8D88-4F43-9C9C-063720ABDC9E}"/>
    <cellStyle name="Percent 3 6 8 5" xfId="15573" xr:uid="{B124CB7A-86EE-4E8F-819A-99CEB4BF906D}"/>
    <cellStyle name="Percent 3 6 8 5 2" xfId="24534" xr:uid="{B55D14C9-D7A7-4CEE-A86D-DF0AF8F7A99C}"/>
    <cellStyle name="Percent 3 6 8 5 2 2" xfId="24535" xr:uid="{04DB53A3-CAE5-4640-ADC1-AB2568198662}"/>
    <cellStyle name="Percent 3 6 8 5 3" xfId="24536" xr:uid="{0A106C37-8FD9-4BE8-93E4-61B067BA497B}"/>
    <cellStyle name="Percent 3 6 8 5 3 2" xfId="24537" xr:uid="{6D09649E-7B6E-4C79-A0C2-34EC350B7209}"/>
    <cellStyle name="Percent 3 6 8 5 4" xfId="24538" xr:uid="{D086FAB1-4CF0-4E1F-849B-E11D8F37222D}"/>
    <cellStyle name="Percent 3 6 8 5 4 2" xfId="24539" xr:uid="{72347251-D744-4E82-A2AD-9626C3171015}"/>
    <cellStyle name="Percent 3 6 8 5 5" xfId="24540" xr:uid="{935D9B95-B712-49BB-925D-01FC8FDC9360}"/>
    <cellStyle name="Percent 3 6 8 5 6" xfId="24533" xr:uid="{B650F8B9-9720-441F-AAB9-4209B8AC2F9D}"/>
    <cellStyle name="Percent 3 6 8 6" xfId="15574" xr:uid="{02A6026A-8BB9-40C5-9FA0-D4F397C47D4E}"/>
    <cellStyle name="Percent 3 6 8 6 2" xfId="24542" xr:uid="{85AE3119-0FCA-4B19-8DCD-9C010D3F503B}"/>
    <cellStyle name="Percent 3 6 8 6 2 2" xfId="24543" xr:uid="{5F222A94-4495-4707-9C36-32853C73FE3C}"/>
    <cellStyle name="Percent 3 6 8 6 3" xfId="24544" xr:uid="{8C61C08E-DC64-4E4E-B67E-3F18E117BD84}"/>
    <cellStyle name="Percent 3 6 8 6 3 2" xfId="24545" xr:uid="{DEE55887-1ED4-4900-998E-F0F0E2E9E2BA}"/>
    <cellStyle name="Percent 3 6 8 6 4" xfId="24546" xr:uid="{2C716A08-C1DA-4D2B-B9B7-DDD3F1E6E92E}"/>
    <cellStyle name="Percent 3 6 8 6 5" xfId="24541" xr:uid="{54866041-761A-4ACE-AFDB-FA09806C05B5}"/>
    <cellStyle name="Percent 3 6 8 7" xfId="15575" xr:uid="{E064DDF5-8C9F-466E-B1E2-61A9FB45788E}"/>
    <cellStyle name="Percent 3 6 8 7 2" xfId="24548" xr:uid="{A2D04F67-0875-43B7-B54D-49D3B4067B78}"/>
    <cellStyle name="Percent 3 6 8 7 3" xfId="24547" xr:uid="{3E7E1E01-F2C1-48B7-876E-E326612E5E26}"/>
    <cellStyle name="Percent 3 6 8 8" xfId="15576" xr:uid="{64583180-2E04-4E39-A4BD-5EE82CE7EC0C}"/>
    <cellStyle name="Percent 3 6 8 8 2" xfId="24550" xr:uid="{8CF53647-CE5E-4F73-A5B0-B7EAEF32A16A}"/>
    <cellStyle name="Percent 3 6 8 8 3" xfId="24549" xr:uid="{114D171F-E3AE-44B2-B100-FC8CCF74C81B}"/>
    <cellStyle name="Percent 3 6 8 9" xfId="15577" xr:uid="{BC024030-1FF3-4525-AE5F-D5192011CC4C}"/>
    <cellStyle name="Percent 3 6 8 9 2" xfId="24552" xr:uid="{6DBF03C0-F8EA-4CE5-B3BE-7B1AFEE0FAB8}"/>
    <cellStyle name="Percent 3 6 8 9 3" xfId="24551" xr:uid="{411E93F9-6AC4-4D5D-B512-E03F0FDB54AB}"/>
    <cellStyle name="Percent 3 6 9" xfId="6021" xr:uid="{32361553-B83D-4D97-82A7-0DEEDDF9944F}"/>
    <cellStyle name="Percent 3 6 9 10" xfId="15578" xr:uid="{7A3B6FFA-A899-4E9C-A204-1136F81A0E24}"/>
    <cellStyle name="Percent 3 6 9 10 2" xfId="24554" xr:uid="{A8B4E676-9BBE-4F13-9B79-D461BE45AE09}"/>
    <cellStyle name="Percent 3 6 9 11" xfId="24555" xr:uid="{58FA5D3B-7F0F-4A8D-AD4B-308EDFB7834D}"/>
    <cellStyle name="Percent 3 6 9 12" xfId="24553" xr:uid="{82026C46-4569-4367-BE1F-87F36BEB2967}"/>
    <cellStyle name="Percent 3 6 9 13" xfId="21437" xr:uid="{562A800F-DAB1-4DAB-A343-1E05B998F4B8}"/>
    <cellStyle name="Percent 3 6 9 2" xfId="15579" xr:uid="{752C6322-80A6-47C4-8801-7A49FB9B7E04}"/>
    <cellStyle name="Percent 3 6 9 2 2" xfId="24557" xr:uid="{412363D1-927D-4D11-9320-4AFBAF39CD9D}"/>
    <cellStyle name="Percent 3 6 9 2 2 2" xfId="24558" xr:uid="{5EF7E863-A067-4DB2-BEC4-788F90863233}"/>
    <cellStyle name="Percent 3 6 9 2 3" xfId="24559" xr:uid="{1F57F940-D71A-4536-89A8-81B3A3A233E4}"/>
    <cellStyle name="Percent 3 6 9 2 3 2" xfId="24560" xr:uid="{619DE40E-0BB8-4D61-9C49-A69FAB77E884}"/>
    <cellStyle name="Percent 3 6 9 2 4" xfId="24561" xr:uid="{7567D451-2425-4755-AE60-C5BCD6F30291}"/>
    <cellStyle name="Percent 3 6 9 2 5" xfId="24562" xr:uid="{99332A19-CCE2-42D1-B6A5-CBB2F81858CB}"/>
    <cellStyle name="Percent 3 6 9 2 6" xfId="24556" xr:uid="{1DE05B49-A701-4EEA-8ED1-D1DD2C4CA831}"/>
    <cellStyle name="Percent 3 6 9 3" xfId="15580" xr:uid="{C95F983F-BADA-4297-9EB8-E486F0F1FA7C}"/>
    <cellStyle name="Percent 3 6 9 3 2" xfId="24564" xr:uid="{986DB9E6-D0FF-483C-9162-813F8B7EEF29}"/>
    <cellStyle name="Percent 3 6 9 3 2 2" xfId="24565" xr:uid="{15A063F2-7DB1-4979-9A8B-026E3BE6FD3E}"/>
    <cellStyle name="Percent 3 6 9 3 3" xfId="24566" xr:uid="{0FB01F3D-DFB7-4A3F-9ED9-59FC66ED30A1}"/>
    <cellStyle name="Percent 3 6 9 3 3 2" xfId="24567" xr:uid="{F4768E4D-9243-4853-9150-BE5918758700}"/>
    <cellStyle name="Percent 3 6 9 3 4" xfId="24568" xr:uid="{FDC169BF-EAFF-4B67-B2EF-CB0119164090}"/>
    <cellStyle name="Percent 3 6 9 3 5" xfId="24563" xr:uid="{77824BA0-6BB0-4CFE-9459-742A24732EE5}"/>
    <cellStyle name="Percent 3 6 9 4" xfId="15581" xr:uid="{6974E169-A851-4773-9D40-23BEE4F9F13E}"/>
    <cellStyle name="Percent 3 6 9 4 2" xfId="24570" xr:uid="{68986D91-CDFF-4A55-B1F7-0AA7701D60A1}"/>
    <cellStyle name="Percent 3 6 9 4 2 2" xfId="24571" xr:uid="{2294BC87-6CD4-4C15-A9F2-1E0E7C6CDCC7}"/>
    <cellStyle name="Percent 3 6 9 4 3" xfId="24572" xr:uid="{F50AD7EF-F36D-49E4-9F99-C9E04B505710}"/>
    <cellStyle name="Percent 3 6 9 4 3 2" xfId="24573" xr:uid="{1403AA04-EF7B-4B9B-A7F2-5EBAC6018BBD}"/>
    <cellStyle name="Percent 3 6 9 4 4" xfId="24574" xr:uid="{C0D76B7C-BF20-4C73-A1D6-8BB46A9C8739}"/>
    <cellStyle name="Percent 3 6 9 4 5" xfId="24569" xr:uid="{5E11063A-0B7E-4742-A26B-60A04CD3568E}"/>
    <cellStyle name="Percent 3 6 9 5" xfId="15582" xr:uid="{73907319-4DDF-4B7D-9431-B2223F73E7E6}"/>
    <cellStyle name="Percent 3 6 9 5 2" xfId="24576" xr:uid="{E50DCB8F-ADCA-4EE3-BB06-F1B38868813A}"/>
    <cellStyle name="Percent 3 6 9 5 2 2" xfId="24577" xr:uid="{61560E7C-7525-429D-AD27-75145A77060F}"/>
    <cellStyle name="Percent 3 6 9 5 3" xfId="24578" xr:uid="{2C01BECF-670C-4C52-9288-41F2F890AFBD}"/>
    <cellStyle name="Percent 3 6 9 5 3 2" xfId="24579" xr:uid="{A7D2C9C8-1AE5-48CE-A44E-BE36E8C24CC6}"/>
    <cellStyle name="Percent 3 6 9 5 4" xfId="24580" xr:uid="{7F66DD23-BC47-44BF-908D-45EAA949D613}"/>
    <cellStyle name="Percent 3 6 9 5 4 2" xfId="24581" xr:uid="{973F73C4-EA6F-47E0-A8AF-0225C656F411}"/>
    <cellStyle name="Percent 3 6 9 5 5" xfId="24582" xr:uid="{5A2FFDF8-A181-4FDD-90D3-3C5DE2579108}"/>
    <cellStyle name="Percent 3 6 9 5 6" xfId="24575" xr:uid="{72460583-6CB9-4DB9-9425-B63D34E000FC}"/>
    <cellStyle name="Percent 3 6 9 6" xfId="15583" xr:uid="{412E41DE-6033-4364-9548-E3B3B9A0933D}"/>
    <cellStyle name="Percent 3 6 9 6 2" xfId="24584" xr:uid="{8CFB7C32-F027-40D2-87E4-3B039C0825DF}"/>
    <cellStyle name="Percent 3 6 9 6 2 2" xfId="24585" xr:uid="{0F68FC1A-9224-4F5A-978E-9F199F98FF3E}"/>
    <cellStyle name="Percent 3 6 9 6 3" xfId="24586" xr:uid="{AB44488A-EA93-40B2-9A50-935F0E4820D6}"/>
    <cellStyle name="Percent 3 6 9 6 3 2" xfId="24587" xr:uid="{2A1E2143-2F63-4F3A-807F-8F7864CA763C}"/>
    <cellStyle name="Percent 3 6 9 6 4" xfId="24588" xr:uid="{A96D1B2A-3AC7-4BAE-817A-D3CB5C268E49}"/>
    <cellStyle name="Percent 3 6 9 6 5" xfId="24583" xr:uid="{F747326E-0ECC-4116-AA0E-03B276A232B4}"/>
    <cellStyle name="Percent 3 6 9 7" xfId="15584" xr:uid="{490CE6DA-F764-4439-A694-E3910FA57B48}"/>
    <cellStyle name="Percent 3 6 9 7 2" xfId="24590" xr:uid="{BCA4A3B4-D66C-4A97-863E-34133BEDEBE3}"/>
    <cellStyle name="Percent 3 6 9 7 3" xfId="24589" xr:uid="{832003AA-FF8B-4D21-B7DC-FAE1CD0C348F}"/>
    <cellStyle name="Percent 3 6 9 8" xfId="15585" xr:uid="{FB12F6B8-26D7-4258-B807-D7F7A5800590}"/>
    <cellStyle name="Percent 3 6 9 8 2" xfId="24592" xr:uid="{3C3DD016-80E6-4DB3-A9BE-47A8179B0640}"/>
    <cellStyle name="Percent 3 6 9 8 3" xfId="24591" xr:uid="{BEDEDC8D-02BB-402E-9F3F-631AA8D7823E}"/>
    <cellStyle name="Percent 3 6 9 9" xfId="15586" xr:uid="{0DBDDF13-90C4-4346-8DC4-4EBB595BE68B}"/>
    <cellStyle name="Percent 3 6 9 9 2" xfId="24594" xr:uid="{73AA9B44-9DED-4E1E-A427-14E3B69495FD}"/>
    <cellStyle name="Percent 3 6 9 9 3" xfId="24593" xr:uid="{9748A92F-44C2-4A0B-AFBD-7E0FBB39ED27}"/>
    <cellStyle name="Percent 3 7" xfId="1807" xr:uid="{201E0CE3-53DD-4AF6-A021-A5F842221555}"/>
    <cellStyle name="Percent 3 7 10" xfId="6023" xr:uid="{A99EB22E-9C3A-43AD-85F9-6871C5EE0769}"/>
    <cellStyle name="Percent 3 7 10 10" xfId="15587" xr:uid="{51981448-9242-47A1-A9A9-D72731D7CEE7}"/>
    <cellStyle name="Percent 3 7 10 10 2" xfId="24597" xr:uid="{87EA5030-F12C-42D6-9004-A64B162305D7}"/>
    <cellStyle name="Percent 3 7 10 11" xfId="24598" xr:uid="{42E43500-4D0E-4901-A486-E6FF2DCD3722}"/>
    <cellStyle name="Percent 3 7 10 12" xfId="24596" xr:uid="{F956A878-7E29-4588-94E4-835E937907B4}"/>
    <cellStyle name="Percent 3 7 10 13" xfId="21438" xr:uid="{D5F31743-0A35-412E-A8B8-B9BAECB9E4C8}"/>
    <cellStyle name="Percent 3 7 10 2" xfId="15588" xr:uid="{7AB36C03-4146-488A-95F5-07FE7A5F4C92}"/>
    <cellStyle name="Percent 3 7 10 2 2" xfId="24600" xr:uid="{AD5ECC33-5FB3-4326-BA39-240367F14F72}"/>
    <cellStyle name="Percent 3 7 10 2 2 2" xfId="24601" xr:uid="{8A74A6D5-9470-4A93-88AF-18177B571790}"/>
    <cellStyle name="Percent 3 7 10 2 3" xfId="24602" xr:uid="{AB6988AE-7980-4E31-8530-36CEF775D8A0}"/>
    <cellStyle name="Percent 3 7 10 2 3 2" xfId="24603" xr:uid="{C50555DF-88BE-449F-9B87-563CB54A26D2}"/>
    <cellStyle name="Percent 3 7 10 2 4" xfId="24604" xr:uid="{3BA5E582-A0A9-49B2-8742-77BCFFCCB520}"/>
    <cellStyle name="Percent 3 7 10 2 5" xfId="24605" xr:uid="{175F69BB-291E-4905-A1F7-5C591835A7B2}"/>
    <cellStyle name="Percent 3 7 10 2 6" xfId="24599" xr:uid="{F417846E-603C-4CB9-B563-DF78E024680C}"/>
    <cellStyle name="Percent 3 7 10 3" xfId="15589" xr:uid="{88F6891F-6D0E-473E-B839-4DCA6C295346}"/>
    <cellStyle name="Percent 3 7 10 3 2" xfId="24607" xr:uid="{9DF548FB-FC84-4801-A2F5-4003448EB475}"/>
    <cellStyle name="Percent 3 7 10 3 2 2" xfId="24608" xr:uid="{61AD80A6-A977-4974-B7F2-6F1305F5E213}"/>
    <cellStyle name="Percent 3 7 10 3 3" xfId="24609" xr:uid="{17D9F4A7-7ACF-402E-85A3-FAD7419B8CFE}"/>
    <cellStyle name="Percent 3 7 10 3 3 2" xfId="24610" xr:uid="{349139C2-4263-4120-84C9-947C06683A65}"/>
    <cellStyle name="Percent 3 7 10 3 4" xfId="24611" xr:uid="{76B5F58B-652E-4180-A5A6-5EFC88D9CDDA}"/>
    <cellStyle name="Percent 3 7 10 3 5" xfId="24606" xr:uid="{F4F71BF8-EED6-4245-A091-27C3923D8CC3}"/>
    <cellStyle name="Percent 3 7 10 4" xfId="15590" xr:uid="{4C0B6FE1-7A3D-43A7-AABF-AD5FE4ED67D4}"/>
    <cellStyle name="Percent 3 7 10 4 2" xfId="24613" xr:uid="{3700C2F9-CB1B-4466-9C72-9C323E4A58C3}"/>
    <cellStyle name="Percent 3 7 10 4 2 2" xfId="24614" xr:uid="{A5F32828-59DC-46E9-971C-05C84D666A24}"/>
    <cellStyle name="Percent 3 7 10 4 3" xfId="24615" xr:uid="{F16C48B3-00EB-4322-A4E3-28B5C593F681}"/>
    <cellStyle name="Percent 3 7 10 4 3 2" xfId="24616" xr:uid="{5035B3BC-AB2F-46C0-90E6-AE269A067AEB}"/>
    <cellStyle name="Percent 3 7 10 4 4" xfId="24617" xr:uid="{04CC2EC3-F624-48E4-8131-14C03D734B3A}"/>
    <cellStyle name="Percent 3 7 10 4 5" xfId="24612" xr:uid="{C0474941-AC52-473F-B8A2-7E201BF5A9CE}"/>
    <cellStyle name="Percent 3 7 10 5" xfId="15591" xr:uid="{42FF6BEA-A3D4-4AD2-89CD-43270F1A1C21}"/>
    <cellStyle name="Percent 3 7 10 5 2" xfId="24619" xr:uid="{03CC9643-A88E-4215-B67C-3A9BF2F56836}"/>
    <cellStyle name="Percent 3 7 10 5 2 2" xfId="24620" xr:uid="{ADF05CF3-05E1-45FD-B6B9-844147B32F65}"/>
    <cellStyle name="Percent 3 7 10 5 3" xfId="24621" xr:uid="{5C399C17-2F90-4811-A01B-EFE587229039}"/>
    <cellStyle name="Percent 3 7 10 5 3 2" xfId="24622" xr:uid="{3F8FA216-7CC7-4D14-9938-3203CF10726D}"/>
    <cellStyle name="Percent 3 7 10 5 4" xfId="24623" xr:uid="{A1C107EE-E959-48A6-978A-7A3CBB251196}"/>
    <cellStyle name="Percent 3 7 10 5 4 2" xfId="24624" xr:uid="{9C25FF81-B551-4CD5-B1D3-439473F1279A}"/>
    <cellStyle name="Percent 3 7 10 5 5" xfId="24625" xr:uid="{9DFB015C-C920-4378-95AE-21D65D9E9044}"/>
    <cellStyle name="Percent 3 7 10 5 6" xfId="24618" xr:uid="{64CD7591-B4D3-400B-88F2-524B9EAFDB61}"/>
    <cellStyle name="Percent 3 7 10 6" xfId="15592" xr:uid="{B829C593-1614-4AA7-BD56-A79AD76B41CC}"/>
    <cellStyle name="Percent 3 7 10 6 2" xfId="24627" xr:uid="{1EC19439-B644-479A-8BBC-518EE58375E3}"/>
    <cellStyle name="Percent 3 7 10 6 2 2" xfId="24628" xr:uid="{D2F468F6-8804-438D-BAEC-47990EF4A92A}"/>
    <cellStyle name="Percent 3 7 10 6 3" xfId="24629" xr:uid="{D60567C4-1817-40DF-93D8-FC1594D7976A}"/>
    <cellStyle name="Percent 3 7 10 6 3 2" xfId="24630" xr:uid="{362FD2E8-4972-4F15-8C84-3F265AA7888D}"/>
    <cellStyle name="Percent 3 7 10 6 4" xfId="24631" xr:uid="{9D8ACE3B-C9FD-4C09-B6D6-19A574683A7A}"/>
    <cellStyle name="Percent 3 7 10 6 5" xfId="24626" xr:uid="{6BAC64DC-6FC8-4C5B-B84B-4FAF2718EA7F}"/>
    <cellStyle name="Percent 3 7 10 7" xfId="15593" xr:uid="{EC2A8CBA-9B38-44B4-92AB-7C14D2CC0DC1}"/>
    <cellStyle name="Percent 3 7 10 7 2" xfId="24633" xr:uid="{77C6EC4E-C54B-46B2-98B2-F748DD6DC49A}"/>
    <cellStyle name="Percent 3 7 10 7 3" xfId="24632" xr:uid="{7F5F23E7-00D0-4146-81DB-C92C36BC27F3}"/>
    <cellStyle name="Percent 3 7 10 8" xfId="15594" xr:uid="{E4035D05-0302-4001-934E-10B4E70C1423}"/>
    <cellStyle name="Percent 3 7 10 8 2" xfId="24635" xr:uid="{3809C08A-8214-450C-9894-932B8FF616EC}"/>
    <cellStyle name="Percent 3 7 10 8 3" xfId="24634" xr:uid="{0AD188A4-EA1F-434D-B577-B41580CC581D}"/>
    <cellStyle name="Percent 3 7 10 9" xfId="15595" xr:uid="{BA27BEBB-7877-4B1F-BB3F-D5B99EE89150}"/>
    <cellStyle name="Percent 3 7 10 9 2" xfId="24637" xr:uid="{E9927D10-BD9F-4023-B4F9-055728A678CE}"/>
    <cellStyle name="Percent 3 7 10 9 3" xfId="24636" xr:uid="{A3EE23E3-5D26-4064-BE93-E2AB38BDBDE8}"/>
    <cellStyle name="Percent 3 7 11" xfId="6024" xr:uid="{2F3D1299-F200-48B6-91F2-6F7FD9C2AFB0}"/>
    <cellStyle name="Percent 3 7 11 10" xfId="15596" xr:uid="{CAE51EEA-58EA-4C1E-9B0A-DF07FDF3ACBA}"/>
    <cellStyle name="Percent 3 7 11 10 2" xfId="24639" xr:uid="{9879B56D-9897-4226-9029-078C39DF2893}"/>
    <cellStyle name="Percent 3 7 11 11" xfId="24640" xr:uid="{49A3AB8F-FB13-4D3C-ADCF-3E485F32ACE1}"/>
    <cellStyle name="Percent 3 7 11 12" xfId="24638" xr:uid="{57118A36-4EF1-499D-8774-096C0BCEB49C}"/>
    <cellStyle name="Percent 3 7 11 13" xfId="21439" xr:uid="{300BA978-CB4F-4E8D-B0DC-11CEA2B72EE3}"/>
    <cellStyle name="Percent 3 7 11 2" xfId="15597" xr:uid="{8C0C251E-D03F-45DF-B9AD-A2431409544C}"/>
    <cellStyle name="Percent 3 7 11 2 2" xfId="24642" xr:uid="{33C12181-AD66-41C9-970D-8BFD1C1789C7}"/>
    <cellStyle name="Percent 3 7 11 2 2 2" xfId="24643" xr:uid="{49513810-E642-4382-B2A0-30DBEA4D8F5B}"/>
    <cellStyle name="Percent 3 7 11 2 3" xfId="24644" xr:uid="{FE6E626D-9B00-4951-9659-D19D0B4BFCC5}"/>
    <cellStyle name="Percent 3 7 11 2 3 2" xfId="24645" xr:uid="{40354FA7-8CB4-4C37-AED2-7B23686D4442}"/>
    <cellStyle name="Percent 3 7 11 2 4" xfId="24646" xr:uid="{7F06EBC0-738F-4836-98EF-FAF6EA4153A6}"/>
    <cellStyle name="Percent 3 7 11 2 5" xfId="24647" xr:uid="{14A7E1BF-5B9B-4DE4-ABF3-ECFA63C45163}"/>
    <cellStyle name="Percent 3 7 11 2 6" xfId="24641" xr:uid="{DB5831F5-4CE5-4295-90AC-598DEB1F5291}"/>
    <cellStyle name="Percent 3 7 11 3" xfId="15598" xr:uid="{4756A352-BD52-4140-AC4B-351E9DC599C9}"/>
    <cellStyle name="Percent 3 7 11 3 2" xfId="24649" xr:uid="{5D69C834-3711-48F6-8DA9-A586FEEA6BE0}"/>
    <cellStyle name="Percent 3 7 11 3 2 2" xfId="24650" xr:uid="{F03198CF-1E25-4D60-B05C-E475F3DD0AC5}"/>
    <cellStyle name="Percent 3 7 11 3 3" xfId="24651" xr:uid="{EC6E17BD-43A9-4539-B1C6-58B43DD65E49}"/>
    <cellStyle name="Percent 3 7 11 3 3 2" xfId="24652" xr:uid="{BAA893AB-72E0-44BB-B095-AB891426179E}"/>
    <cellStyle name="Percent 3 7 11 3 4" xfId="24653" xr:uid="{E75D5C4E-5C79-4764-A681-439BDECFAEC4}"/>
    <cellStyle name="Percent 3 7 11 3 5" xfId="24648" xr:uid="{C8A24AA6-4D3D-4831-A4F3-018A005312E9}"/>
    <cellStyle name="Percent 3 7 11 4" xfId="15599" xr:uid="{564FAE07-02C6-463E-827E-F348675DCD29}"/>
    <cellStyle name="Percent 3 7 11 4 2" xfId="24655" xr:uid="{688957A1-C452-490C-8E24-5E079E6DADEA}"/>
    <cellStyle name="Percent 3 7 11 4 2 2" xfId="24656" xr:uid="{DE82E862-01AA-4790-8AAE-CA1652D89A27}"/>
    <cellStyle name="Percent 3 7 11 4 3" xfId="24657" xr:uid="{5FF4D933-6731-470B-808E-E71582AFC580}"/>
    <cellStyle name="Percent 3 7 11 4 3 2" xfId="24658" xr:uid="{3DAB5AD1-5CCD-4AC8-A7B6-7C164809EFDF}"/>
    <cellStyle name="Percent 3 7 11 4 4" xfId="24659" xr:uid="{102320D0-2ABF-4051-8BBA-CAB23CBC48DD}"/>
    <cellStyle name="Percent 3 7 11 4 5" xfId="24654" xr:uid="{38B05935-A631-43F1-99D7-6C8B277EE9B2}"/>
    <cellStyle name="Percent 3 7 11 5" xfId="15600" xr:uid="{7B388D66-F3D6-4863-A951-706EC41045AB}"/>
    <cellStyle name="Percent 3 7 11 5 2" xfId="24661" xr:uid="{37B8BC12-BF42-4232-8D4B-C61AF2091D78}"/>
    <cellStyle name="Percent 3 7 11 5 2 2" xfId="24662" xr:uid="{38F00C60-EC92-4CD5-B5ED-ADDE899704EE}"/>
    <cellStyle name="Percent 3 7 11 5 3" xfId="24663" xr:uid="{0C662F98-C379-4B12-8A63-820B54965211}"/>
    <cellStyle name="Percent 3 7 11 5 3 2" xfId="24664" xr:uid="{190D9ECA-1115-41AD-918B-AD83E69AEEC0}"/>
    <cellStyle name="Percent 3 7 11 5 4" xfId="24665" xr:uid="{D63AB3D0-9619-4AED-851D-9D2DDB85F000}"/>
    <cellStyle name="Percent 3 7 11 5 4 2" xfId="24666" xr:uid="{F1DBA9BE-88D3-4093-82F4-5FCACAA803CB}"/>
    <cellStyle name="Percent 3 7 11 5 5" xfId="24667" xr:uid="{59FB02B1-5E33-4139-8525-B4B75B7FC14D}"/>
    <cellStyle name="Percent 3 7 11 5 6" xfId="24660" xr:uid="{31C82A60-A7B9-42B8-A063-196C559041A4}"/>
    <cellStyle name="Percent 3 7 11 6" xfId="15601" xr:uid="{0F96D3CF-80F5-4BBB-8934-7CA8A551EED1}"/>
    <cellStyle name="Percent 3 7 11 6 2" xfId="24669" xr:uid="{BACA407E-609B-4424-953B-CB3FD20946F8}"/>
    <cellStyle name="Percent 3 7 11 6 2 2" xfId="24670" xr:uid="{3E46730A-EEC2-41B1-B066-50AE2EEE5E7C}"/>
    <cellStyle name="Percent 3 7 11 6 3" xfId="24671" xr:uid="{0446452A-9D4C-47F6-909D-8FACC4B9A0CD}"/>
    <cellStyle name="Percent 3 7 11 6 3 2" xfId="24672" xr:uid="{36160AFC-939D-4478-9055-F5429E39FBCE}"/>
    <cellStyle name="Percent 3 7 11 6 4" xfId="24673" xr:uid="{804B3CA6-D9BB-4D63-8468-685D71D7DB4C}"/>
    <cellStyle name="Percent 3 7 11 6 5" xfId="24668" xr:uid="{03B4624C-83CF-4DF3-9560-BE86329926FF}"/>
    <cellStyle name="Percent 3 7 11 7" xfId="15602" xr:uid="{97F5B9A8-B18E-4B26-A64C-31E7AE0F862E}"/>
    <cellStyle name="Percent 3 7 11 7 2" xfId="24675" xr:uid="{603A5C86-70FB-45F0-BB56-BF5B1BB70246}"/>
    <cellStyle name="Percent 3 7 11 7 3" xfId="24674" xr:uid="{B1C8DDF5-92FB-4531-A9A8-8F538CAFC152}"/>
    <cellStyle name="Percent 3 7 11 8" xfId="15603" xr:uid="{9D6143B6-EEDE-43FE-8B34-7540FE43F79B}"/>
    <cellStyle name="Percent 3 7 11 8 2" xfId="24677" xr:uid="{E19BEA9A-7459-46B4-BEE1-D8256B9D92F0}"/>
    <cellStyle name="Percent 3 7 11 8 3" xfId="24676" xr:uid="{421D3E0A-85D0-4726-8A99-63831DF362E8}"/>
    <cellStyle name="Percent 3 7 11 9" xfId="15604" xr:uid="{AFFF22C3-ABDA-4635-B9EF-434FA88D8C8F}"/>
    <cellStyle name="Percent 3 7 11 9 2" xfId="24679" xr:uid="{BDA60BC1-29E4-4469-A853-F277A4822F82}"/>
    <cellStyle name="Percent 3 7 11 9 3" xfId="24678" xr:uid="{A0294151-09B8-4EE2-8521-9988D3915482}"/>
    <cellStyle name="Percent 3 7 12" xfId="6025" xr:uid="{38026829-66B2-4122-825E-2C388348EACF}"/>
    <cellStyle name="Percent 3 7 12 10" xfId="15605" xr:uid="{DCE16078-1935-4C92-8673-94F6BE878547}"/>
    <cellStyle name="Percent 3 7 12 10 2" xfId="24681" xr:uid="{563B703C-46B8-4219-953A-BEC8ED4847C0}"/>
    <cellStyle name="Percent 3 7 12 11" xfId="24682" xr:uid="{B9D959FC-942B-4FC0-9D7C-391DECD4654D}"/>
    <cellStyle name="Percent 3 7 12 12" xfId="24680" xr:uid="{0ABA9D7A-56D8-47A7-8DBA-CD15698AA12D}"/>
    <cellStyle name="Percent 3 7 12 13" xfId="21440" xr:uid="{F5D58B77-22E5-4353-928A-C2B46E72CFA9}"/>
    <cellStyle name="Percent 3 7 12 2" xfId="15606" xr:uid="{ADCCEBCB-A55B-460F-91DE-1F95C06F28B9}"/>
    <cellStyle name="Percent 3 7 12 2 2" xfId="24684" xr:uid="{1FCF0AE1-C877-4530-B3A9-AAFFC41260A2}"/>
    <cellStyle name="Percent 3 7 12 2 2 2" xfId="24685" xr:uid="{35B2E52D-8F5D-45E9-86D8-DD0338E35055}"/>
    <cellStyle name="Percent 3 7 12 2 3" xfId="24686" xr:uid="{CC324F95-2779-40C3-A8BA-F6540A34220A}"/>
    <cellStyle name="Percent 3 7 12 2 3 2" xfId="24687" xr:uid="{4BDAA532-8CBC-48E0-97BB-C5880E90902D}"/>
    <cellStyle name="Percent 3 7 12 2 4" xfId="24688" xr:uid="{ED1E01A3-7E07-4D32-8231-692A17435D37}"/>
    <cellStyle name="Percent 3 7 12 2 5" xfId="24689" xr:uid="{A5BA012B-1BF5-4A76-8DD8-E83BE5EE8515}"/>
    <cellStyle name="Percent 3 7 12 2 6" xfId="24683" xr:uid="{753A17E3-AC2C-403A-A694-07619CD73CD7}"/>
    <cellStyle name="Percent 3 7 12 3" xfId="15607" xr:uid="{B9FCB30F-AC93-47B3-9530-62613584C57A}"/>
    <cellStyle name="Percent 3 7 12 3 2" xfId="24691" xr:uid="{3E8EF14F-349B-479E-AAA6-C48402A448C0}"/>
    <cellStyle name="Percent 3 7 12 3 2 2" xfId="24692" xr:uid="{CE8DF716-CDEC-4058-9945-15C8023178C5}"/>
    <cellStyle name="Percent 3 7 12 3 3" xfId="24693" xr:uid="{4FEF49BA-918B-4290-9AE7-5EDF793587D2}"/>
    <cellStyle name="Percent 3 7 12 3 3 2" xfId="24694" xr:uid="{E4A25FD5-EC71-40F8-8684-242EE93451B3}"/>
    <cellStyle name="Percent 3 7 12 3 4" xfId="24695" xr:uid="{EE47BE14-4B8B-4238-9816-79ECC7B8A030}"/>
    <cellStyle name="Percent 3 7 12 3 5" xfId="24690" xr:uid="{19120EAE-3876-4C24-A074-5185CBBD9568}"/>
    <cellStyle name="Percent 3 7 12 4" xfId="15608" xr:uid="{E259F2A9-12B0-4F36-A5B9-0EB09AF76A2C}"/>
    <cellStyle name="Percent 3 7 12 4 2" xfId="24697" xr:uid="{B7182B16-12A2-4684-8762-46FF640298D1}"/>
    <cellStyle name="Percent 3 7 12 4 2 2" xfId="24698" xr:uid="{470270A6-43B3-4229-A358-A8661C24872B}"/>
    <cellStyle name="Percent 3 7 12 4 3" xfId="24699" xr:uid="{60F38947-6FC4-49BA-ABF8-84F9D927E9A5}"/>
    <cellStyle name="Percent 3 7 12 4 3 2" xfId="24700" xr:uid="{53C47301-82A1-4DB3-BC48-2E18EC51B7F7}"/>
    <cellStyle name="Percent 3 7 12 4 4" xfId="24701" xr:uid="{BA533AAD-474D-47B6-B36B-F98A33F75658}"/>
    <cellStyle name="Percent 3 7 12 4 5" xfId="24696" xr:uid="{EB2A0FA4-7F3E-4991-9E16-3367194477EE}"/>
    <cellStyle name="Percent 3 7 12 5" xfId="15609" xr:uid="{B500AE0F-7E26-4440-885D-ECDCADCD0231}"/>
    <cellStyle name="Percent 3 7 12 5 2" xfId="24703" xr:uid="{4BA00471-882F-4581-8F93-E90C313CC864}"/>
    <cellStyle name="Percent 3 7 12 5 2 2" xfId="24704" xr:uid="{89F350FC-F094-4C68-BDAE-F81C89BFD42D}"/>
    <cellStyle name="Percent 3 7 12 5 3" xfId="24705" xr:uid="{77315BAA-6166-41DA-A6A1-F358AA879E6B}"/>
    <cellStyle name="Percent 3 7 12 5 3 2" xfId="24706" xr:uid="{4E816A6A-630C-499E-86E8-986CCF1E2222}"/>
    <cellStyle name="Percent 3 7 12 5 4" xfId="24707" xr:uid="{CFF66F08-A45F-48F4-80A1-9487E6835CF7}"/>
    <cellStyle name="Percent 3 7 12 5 4 2" xfId="24708" xr:uid="{5979C70C-B5A5-480E-9A4D-2537B9AE2572}"/>
    <cellStyle name="Percent 3 7 12 5 5" xfId="24709" xr:uid="{CB964AA9-90AB-453A-8C83-92D46BC7BCC1}"/>
    <cellStyle name="Percent 3 7 12 5 6" xfId="24702" xr:uid="{A92BFBA4-A005-4A32-83AA-856D5C68B50E}"/>
    <cellStyle name="Percent 3 7 12 6" xfId="15610" xr:uid="{61CF8191-0569-46F3-932C-5B02BED16AD3}"/>
    <cellStyle name="Percent 3 7 12 6 2" xfId="24711" xr:uid="{DDCA0205-5FA8-4862-B5CE-E5437684D01F}"/>
    <cellStyle name="Percent 3 7 12 6 2 2" xfId="24712" xr:uid="{DDEE33A3-E811-4355-981B-684977564E7F}"/>
    <cellStyle name="Percent 3 7 12 6 3" xfId="24713" xr:uid="{361F2837-ED45-4132-A912-72651E7111E8}"/>
    <cellStyle name="Percent 3 7 12 6 3 2" xfId="24714" xr:uid="{8658B555-EF63-40B3-8F09-F58AC2BA3DFC}"/>
    <cellStyle name="Percent 3 7 12 6 4" xfId="24715" xr:uid="{5B1D8EF9-9C12-4644-B2BB-C350114C2033}"/>
    <cellStyle name="Percent 3 7 12 6 5" xfId="24710" xr:uid="{8563957C-8CAE-46A8-B351-F4F84BB68794}"/>
    <cellStyle name="Percent 3 7 12 7" xfId="15611" xr:uid="{14EAE2A7-7205-4061-B9C5-00B078D17EC7}"/>
    <cellStyle name="Percent 3 7 12 7 2" xfId="24717" xr:uid="{122FF8E3-BDC8-4FCA-9106-2A4CDE550542}"/>
    <cellStyle name="Percent 3 7 12 7 3" xfId="24716" xr:uid="{CB7032EB-370F-4980-A43A-729DA6EE63CC}"/>
    <cellStyle name="Percent 3 7 12 8" xfId="15612" xr:uid="{1C7D791F-2E68-4048-AB7F-7F97FDE8B785}"/>
    <cellStyle name="Percent 3 7 12 8 2" xfId="24719" xr:uid="{7BAE3FBB-283D-4DFA-9242-F43F38A30C90}"/>
    <cellStyle name="Percent 3 7 12 8 3" xfId="24718" xr:uid="{7D7978F9-CACB-4C65-A5B3-78FFCCB2911C}"/>
    <cellStyle name="Percent 3 7 12 9" xfId="15613" xr:uid="{C44C1E64-8FF2-45A0-B1AB-320B01E3C766}"/>
    <cellStyle name="Percent 3 7 12 9 2" xfId="24721" xr:uid="{5ED3953D-160D-4FE8-96F7-0977B93575D2}"/>
    <cellStyle name="Percent 3 7 12 9 3" xfId="24720" xr:uid="{75F04C22-A2AB-4AC0-8364-87F3103D297F}"/>
    <cellStyle name="Percent 3 7 13" xfId="6026" xr:uid="{AEAA0C08-8A8D-4BE8-88C6-4B44CDE30E8E}"/>
    <cellStyle name="Percent 3 7 13 10" xfId="15614" xr:uid="{6CE7B2E1-89BA-4C0B-9C71-E6EDB26AC0E9}"/>
    <cellStyle name="Percent 3 7 13 10 2" xfId="24723" xr:uid="{CA7AFAC4-45D5-485E-9C91-3F992F25F8E0}"/>
    <cellStyle name="Percent 3 7 13 11" xfId="24724" xr:uid="{EBFF370C-E670-4C7F-8A1B-9F7C9F0EFDBE}"/>
    <cellStyle name="Percent 3 7 13 12" xfId="24722" xr:uid="{79AD0D94-033E-4851-9872-809AF1448E23}"/>
    <cellStyle name="Percent 3 7 13 13" xfId="21441" xr:uid="{786B15EA-9F44-4930-8323-295519F9E056}"/>
    <cellStyle name="Percent 3 7 13 2" xfId="15615" xr:uid="{8C059E5E-F63D-418A-8DFE-66EE28782EE3}"/>
    <cellStyle name="Percent 3 7 13 2 2" xfId="24726" xr:uid="{B3C2ECDB-EF23-4A46-93B8-AB5BA8B23D9D}"/>
    <cellStyle name="Percent 3 7 13 2 2 2" xfId="24727" xr:uid="{BB688DD9-DA19-4612-91BE-C7E052160EB2}"/>
    <cellStyle name="Percent 3 7 13 2 3" xfId="24728" xr:uid="{9E70FA78-A4FE-4B14-9AD9-AFEBBFC290C7}"/>
    <cellStyle name="Percent 3 7 13 2 3 2" xfId="24729" xr:uid="{84D32561-F429-48E1-AD82-BDD3BD51CACB}"/>
    <cellStyle name="Percent 3 7 13 2 4" xfId="24730" xr:uid="{55099D4A-34F8-49A7-9C12-D64D0BF1974B}"/>
    <cellStyle name="Percent 3 7 13 2 5" xfId="24731" xr:uid="{412D820D-F401-4A0D-A36A-19880CDEF8AA}"/>
    <cellStyle name="Percent 3 7 13 2 6" xfId="24725" xr:uid="{E3AAC5C4-1A91-40BC-8592-961980CD4F70}"/>
    <cellStyle name="Percent 3 7 13 3" xfId="15616" xr:uid="{67961C06-D8CF-4757-A8D4-1348A819C0EE}"/>
    <cellStyle name="Percent 3 7 13 3 2" xfId="24733" xr:uid="{25EDEBB8-5C47-4092-94DC-69356E376447}"/>
    <cellStyle name="Percent 3 7 13 3 2 2" xfId="24734" xr:uid="{497904B3-DEC9-4CF4-B02F-BCB991B6D493}"/>
    <cellStyle name="Percent 3 7 13 3 3" xfId="24735" xr:uid="{5D6D2F4E-8B3A-49EB-9D21-AB9E41FCAF5E}"/>
    <cellStyle name="Percent 3 7 13 3 3 2" xfId="24736" xr:uid="{3D5116D9-4553-4904-8538-5FC335959290}"/>
    <cellStyle name="Percent 3 7 13 3 4" xfId="24737" xr:uid="{D0094BE4-D9F6-422E-BF77-A33B86763873}"/>
    <cellStyle name="Percent 3 7 13 3 5" xfId="24732" xr:uid="{7AF2AFAC-AF22-465D-AD4F-1F11F50E76AD}"/>
    <cellStyle name="Percent 3 7 13 4" xfId="15617" xr:uid="{39EE3AB4-C843-4084-9F1E-6C07805DACF5}"/>
    <cellStyle name="Percent 3 7 13 4 2" xfId="24739" xr:uid="{7D9DE878-A6E3-4EB0-A52C-B3194A30A696}"/>
    <cellStyle name="Percent 3 7 13 4 2 2" xfId="24740" xr:uid="{6B943AF9-0CC2-4B6A-A44D-E563795F5AA7}"/>
    <cellStyle name="Percent 3 7 13 4 3" xfId="24741" xr:uid="{0717D1F3-BE84-432E-9EF2-4712FF465C74}"/>
    <cellStyle name="Percent 3 7 13 4 3 2" xfId="24742" xr:uid="{23109F26-CDD3-48BB-A80D-491C6877DC04}"/>
    <cellStyle name="Percent 3 7 13 4 4" xfId="24743" xr:uid="{ECC85E93-C8F6-4D39-B170-C0FC12E7A9EB}"/>
    <cellStyle name="Percent 3 7 13 4 5" xfId="24738" xr:uid="{61D98CD6-515D-43B4-A89F-162D556A3989}"/>
    <cellStyle name="Percent 3 7 13 5" xfId="15618" xr:uid="{439BAA2E-EF71-4177-97D4-82AFDE68841F}"/>
    <cellStyle name="Percent 3 7 13 5 2" xfId="24745" xr:uid="{0E8BEAD2-E54F-4E4B-AE53-992FDDB0BD12}"/>
    <cellStyle name="Percent 3 7 13 5 2 2" xfId="24746" xr:uid="{648F3DA9-F0C4-4A3D-880C-6E403DD4DE72}"/>
    <cellStyle name="Percent 3 7 13 5 3" xfId="24747" xr:uid="{2435C8B8-7DAB-4A05-A44C-8E43CD8F8BF0}"/>
    <cellStyle name="Percent 3 7 13 5 3 2" xfId="24748" xr:uid="{39D9BD35-D654-4293-BF61-49D4955D6D95}"/>
    <cellStyle name="Percent 3 7 13 5 4" xfId="24749" xr:uid="{3B7BB3DC-5EF5-4CE8-A3F7-692E90CF8A62}"/>
    <cellStyle name="Percent 3 7 13 5 4 2" xfId="24750" xr:uid="{3D182B2B-6BA3-4AEC-91CD-A339AD96CD28}"/>
    <cellStyle name="Percent 3 7 13 5 5" xfId="24751" xr:uid="{19C51B38-23E3-4C99-98D7-59EE5BE13601}"/>
    <cellStyle name="Percent 3 7 13 5 6" xfId="24744" xr:uid="{DD415FB2-C35B-41D9-85BE-E63CADAC579C}"/>
    <cellStyle name="Percent 3 7 13 6" xfId="15619" xr:uid="{3E31756C-B62A-4095-AD4F-D84AF7941F16}"/>
    <cellStyle name="Percent 3 7 13 6 2" xfId="24753" xr:uid="{122B7A6B-1156-4F2C-A6E2-D210FE250937}"/>
    <cellStyle name="Percent 3 7 13 6 2 2" xfId="24754" xr:uid="{B8075E65-E670-42F3-AD2A-E022F6B2923D}"/>
    <cellStyle name="Percent 3 7 13 6 3" xfId="24755" xr:uid="{3AAA9FE1-10DB-42A6-990D-2A510CD2A264}"/>
    <cellStyle name="Percent 3 7 13 6 3 2" xfId="24756" xr:uid="{96FC7278-A845-45AF-9ACB-43D1891A8584}"/>
    <cellStyle name="Percent 3 7 13 6 4" xfId="24757" xr:uid="{38BE1AE0-75B9-4E6B-B2DF-330404382C34}"/>
    <cellStyle name="Percent 3 7 13 6 5" xfId="24752" xr:uid="{CD79857F-433F-443A-B8A0-453521B4EEB2}"/>
    <cellStyle name="Percent 3 7 13 7" xfId="15620" xr:uid="{EA6A5A0F-0602-4244-B3B8-60F87441888E}"/>
    <cellStyle name="Percent 3 7 13 7 2" xfId="24759" xr:uid="{88986523-7C8E-4B61-81CD-A7B72649EDEA}"/>
    <cellStyle name="Percent 3 7 13 7 3" xfId="24758" xr:uid="{CE361A0C-ACB9-4E53-91DB-EBBF8BEF93FA}"/>
    <cellStyle name="Percent 3 7 13 8" xfId="15621" xr:uid="{048ED467-358F-44EE-A2EA-F150E937ECEB}"/>
    <cellStyle name="Percent 3 7 13 8 2" xfId="24761" xr:uid="{BBC66C66-E7B6-409F-9F56-D80D8779201F}"/>
    <cellStyle name="Percent 3 7 13 8 3" xfId="24760" xr:uid="{C94EB9D1-8FAC-4CA8-91D4-EBD2DFD58E5E}"/>
    <cellStyle name="Percent 3 7 13 9" xfId="15622" xr:uid="{A855B618-52A0-4E82-A9F7-E171C267B7FF}"/>
    <cellStyle name="Percent 3 7 13 9 2" xfId="24763" xr:uid="{DA474F8B-2B9D-4E58-BA44-B4636C341603}"/>
    <cellStyle name="Percent 3 7 13 9 3" xfId="24762" xr:uid="{4D96C532-942D-42F7-AEB9-5A6C193EE281}"/>
    <cellStyle name="Percent 3 7 14" xfId="6027" xr:uid="{7BB34D2D-F355-42FD-97C5-246F321E5A5C}"/>
    <cellStyle name="Percent 3 7 14 10" xfId="15623" xr:uid="{115D2D2F-A704-4A3D-8336-971AA0BB9B7C}"/>
    <cellStyle name="Percent 3 7 14 10 2" xfId="24765" xr:uid="{B3FCDC1F-3CB2-47D8-B616-676EE08944E3}"/>
    <cellStyle name="Percent 3 7 14 11" xfId="24766" xr:uid="{0D3D95C1-126A-4EC4-83B8-9C37FC1BB011}"/>
    <cellStyle name="Percent 3 7 14 12" xfId="24764" xr:uid="{EB59C5A9-9BA2-4D4E-8279-CD576941DBA7}"/>
    <cellStyle name="Percent 3 7 14 13" xfId="21442" xr:uid="{42EA40C5-7CC5-46A3-9663-C96619273F4D}"/>
    <cellStyle name="Percent 3 7 14 2" xfId="15624" xr:uid="{BE38D0B4-8BA3-4063-9C5D-543FD7F40247}"/>
    <cellStyle name="Percent 3 7 14 2 2" xfId="24768" xr:uid="{8DC1950D-CE6F-4099-97BA-FBA8522068DB}"/>
    <cellStyle name="Percent 3 7 14 2 2 2" xfId="24769" xr:uid="{0684B6A2-5E6D-47F5-8AE3-CF708D735130}"/>
    <cellStyle name="Percent 3 7 14 2 3" xfId="24770" xr:uid="{A80295B4-C125-44C8-85D4-363ADBE52EC8}"/>
    <cellStyle name="Percent 3 7 14 2 3 2" xfId="24771" xr:uid="{A1DF1024-AC5A-4BA3-9C16-7EE1EF6DA293}"/>
    <cellStyle name="Percent 3 7 14 2 4" xfId="24772" xr:uid="{1E2EE66D-0856-4FD9-BCD7-F918A1094E25}"/>
    <cellStyle name="Percent 3 7 14 2 5" xfId="24773" xr:uid="{3E4C6B70-4E51-4AA2-A6F8-6634A7ADEE02}"/>
    <cellStyle name="Percent 3 7 14 2 6" xfId="24767" xr:uid="{00CCD1D7-826A-4AAD-9EA9-4DEFAA844991}"/>
    <cellStyle name="Percent 3 7 14 3" xfId="15625" xr:uid="{C9029300-427A-47CD-B28C-E4159660BCA3}"/>
    <cellStyle name="Percent 3 7 14 3 2" xfId="24775" xr:uid="{E7223069-56C9-429B-8B76-E8877BE413D5}"/>
    <cellStyle name="Percent 3 7 14 3 2 2" xfId="24776" xr:uid="{315ED701-A81D-45ED-82CF-98E7542CDB34}"/>
    <cellStyle name="Percent 3 7 14 3 3" xfId="24777" xr:uid="{CDE930B1-E1A3-413F-AD6A-7F93ED2DBD97}"/>
    <cellStyle name="Percent 3 7 14 3 3 2" xfId="24778" xr:uid="{BF4302F4-45B4-4502-8DAC-BE5F87F5F7C1}"/>
    <cellStyle name="Percent 3 7 14 3 4" xfId="24779" xr:uid="{C159FFD6-8E82-4744-B2AB-CCEB93427EC2}"/>
    <cellStyle name="Percent 3 7 14 3 5" xfId="24774" xr:uid="{F3C5D988-D708-45A0-8177-B4CAF1917A08}"/>
    <cellStyle name="Percent 3 7 14 4" xfId="15626" xr:uid="{E6FBE668-259E-449A-A969-8B52B4511B1D}"/>
    <cellStyle name="Percent 3 7 14 4 2" xfId="24781" xr:uid="{96EBEADC-B660-4D64-A001-51C5F64A358D}"/>
    <cellStyle name="Percent 3 7 14 4 2 2" xfId="24782" xr:uid="{6B364368-5C31-430C-8ACA-B183DF487A70}"/>
    <cellStyle name="Percent 3 7 14 4 3" xfId="24783" xr:uid="{15CF9192-CF69-4301-B1F5-A7E3BB307FBC}"/>
    <cellStyle name="Percent 3 7 14 4 3 2" xfId="24784" xr:uid="{B0F172E4-4AB2-42F3-B582-F56D3F31DF67}"/>
    <cellStyle name="Percent 3 7 14 4 4" xfId="24785" xr:uid="{B6FA89F0-ECB1-42FA-99EA-4E22AEE1A258}"/>
    <cellStyle name="Percent 3 7 14 4 5" xfId="24780" xr:uid="{1818DEC5-883A-4884-821D-003D9D92C26D}"/>
    <cellStyle name="Percent 3 7 14 5" xfId="15627" xr:uid="{068FE547-D429-473A-A57F-7995201BD2E1}"/>
    <cellStyle name="Percent 3 7 14 5 2" xfId="24787" xr:uid="{6325E582-C07D-402B-BC43-CEB7969244A5}"/>
    <cellStyle name="Percent 3 7 14 5 2 2" xfId="24788" xr:uid="{0E0D9CDD-EFD8-4A38-BE61-8C9633FDB421}"/>
    <cellStyle name="Percent 3 7 14 5 3" xfId="24789" xr:uid="{9F25EEEE-D462-46E5-AA0C-35568F479F52}"/>
    <cellStyle name="Percent 3 7 14 5 3 2" xfId="24790" xr:uid="{4505B97E-7B6A-44D7-8048-59C09CDC80D2}"/>
    <cellStyle name="Percent 3 7 14 5 4" xfId="24791" xr:uid="{0FFE52D6-1227-4C11-B65F-D520DE9CD698}"/>
    <cellStyle name="Percent 3 7 14 5 4 2" xfId="24792" xr:uid="{81AB5F67-F8B2-48AE-BE3A-C3C6956CF646}"/>
    <cellStyle name="Percent 3 7 14 5 5" xfId="24793" xr:uid="{161EB09A-C41E-4483-9D32-C527222A631A}"/>
    <cellStyle name="Percent 3 7 14 5 6" xfId="24786" xr:uid="{536808E2-7FA6-4D5C-B3A8-CF57A3FF2C6C}"/>
    <cellStyle name="Percent 3 7 14 6" xfId="15628" xr:uid="{CCE74C8B-242C-455B-8D37-8253D4B8E64E}"/>
    <cellStyle name="Percent 3 7 14 6 2" xfId="24795" xr:uid="{D3F52F5E-838E-4C75-BBA8-1B6BCE72C252}"/>
    <cellStyle name="Percent 3 7 14 6 2 2" xfId="24796" xr:uid="{9D500C99-710A-4CB3-819F-DD01EC3F2FEE}"/>
    <cellStyle name="Percent 3 7 14 6 3" xfId="24797" xr:uid="{3F0FDEEF-22C0-46C0-86FD-B3BCA60C3D84}"/>
    <cellStyle name="Percent 3 7 14 6 3 2" xfId="24798" xr:uid="{FFE35C79-D489-4398-AA55-FFAFD8124ED1}"/>
    <cellStyle name="Percent 3 7 14 6 4" xfId="24799" xr:uid="{885C3F29-EB53-4DCE-9885-2630A84A5B0E}"/>
    <cellStyle name="Percent 3 7 14 6 5" xfId="24794" xr:uid="{24A20ADB-8B60-45EF-9858-8E9A2BE2F1E5}"/>
    <cellStyle name="Percent 3 7 14 7" xfId="15629" xr:uid="{4CB56829-D09A-4E25-983A-3B087DF2AE51}"/>
    <cellStyle name="Percent 3 7 14 7 2" xfId="24801" xr:uid="{3DBAA639-E3B3-4675-844A-EAC7668EDD13}"/>
    <cellStyle name="Percent 3 7 14 7 3" xfId="24800" xr:uid="{FD8D3CE2-85FC-4458-8A44-121E67E64F45}"/>
    <cellStyle name="Percent 3 7 14 8" xfId="15630" xr:uid="{6A7FD736-A779-441C-A104-AA0D71CF6815}"/>
    <cellStyle name="Percent 3 7 14 8 2" xfId="24803" xr:uid="{C833A9EA-C345-453D-9D79-C390D3E8B958}"/>
    <cellStyle name="Percent 3 7 14 8 3" xfId="24802" xr:uid="{C801ECA9-B837-4C28-A810-016BC2B9735A}"/>
    <cellStyle name="Percent 3 7 14 9" xfId="15631" xr:uid="{05688678-2500-449A-AB4E-B7B328E2D837}"/>
    <cellStyle name="Percent 3 7 14 9 2" xfId="24805" xr:uid="{B6607555-5B1F-4234-9ABC-8DFDBEF77B5C}"/>
    <cellStyle name="Percent 3 7 14 9 3" xfId="24804" xr:uid="{0A29490A-8DD7-45CA-9BB5-AD30263F4E61}"/>
    <cellStyle name="Percent 3 7 15" xfId="6028" xr:uid="{614F6FEF-139A-4D9F-88DE-B0D9B7C3DB89}"/>
    <cellStyle name="Percent 3 7 15 10" xfId="15632" xr:uid="{A03739CB-7B46-4898-B9ED-F542C74727A1}"/>
    <cellStyle name="Percent 3 7 15 10 2" xfId="24807" xr:uid="{BBF24640-F53C-4A3A-8504-0C01162FA940}"/>
    <cellStyle name="Percent 3 7 15 11" xfId="24808" xr:uid="{61A26725-E872-4AD6-8F85-F9E3A22E10F2}"/>
    <cellStyle name="Percent 3 7 15 12" xfId="24806" xr:uid="{79AA3A20-D8AD-4912-B5BD-B592A017E8F8}"/>
    <cellStyle name="Percent 3 7 15 13" xfId="21443" xr:uid="{0835C70F-5727-423C-A66C-F5E82164D30F}"/>
    <cellStyle name="Percent 3 7 15 2" xfId="15633" xr:uid="{6E6D3991-1583-4E11-A19F-5B3BEE8FAE48}"/>
    <cellStyle name="Percent 3 7 15 2 2" xfId="24810" xr:uid="{63CDE7E9-32FD-4A0D-955F-7098FF2A49E3}"/>
    <cellStyle name="Percent 3 7 15 2 2 2" xfId="24811" xr:uid="{E28E6C48-B88D-4209-91F1-1DE50F5E5EB2}"/>
    <cellStyle name="Percent 3 7 15 2 3" xfId="24812" xr:uid="{3E958629-13DD-4FA4-9DBE-3E584D54B83A}"/>
    <cellStyle name="Percent 3 7 15 2 3 2" xfId="24813" xr:uid="{4B28FC7B-7876-425A-8965-02D608F9BC5F}"/>
    <cellStyle name="Percent 3 7 15 2 4" xfId="24814" xr:uid="{1889C409-0F49-4F00-B4CA-A060B80F98B2}"/>
    <cellStyle name="Percent 3 7 15 2 5" xfId="24815" xr:uid="{CD10CC0C-D78C-4C84-8AFF-22FD0285D275}"/>
    <cellStyle name="Percent 3 7 15 2 6" xfId="24809" xr:uid="{2F22BDD8-FD70-4BEB-B65E-4F0C963A99C9}"/>
    <cellStyle name="Percent 3 7 15 3" xfId="15634" xr:uid="{80BB0C49-DA14-45C3-9E1D-106F263D77C7}"/>
    <cellStyle name="Percent 3 7 15 3 2" xfId="24817" xr:uid="{3F907CA7-4B68-4715-A3F6-2C4A024E7239}"/>
    <cellStyle name="Percent 3 7 15 3 2 2" xfId="24818" xr:uid="{7AB3BB14-5C73-414A-81CA-9B1963C50D08}"/>
    <cellStyle name="Percent 3 7 15 3 3" xfId="24819" xr:uid="{04F1BF18-62EA-43FE-8EAD-3011A997CDCF}"/>
    <cellStyle name="Percent 3 7 15 3 3 2" xfId="24820" xr:uid="{927E85DC-76A1-4224-980F-93E74312DF46}"/>
    <cellStyle name="Percent 3 7 15 3 4" xfId="24821" xr:uid="{62450A5E-1B6C-456D-8867-30CB1441DC75}"/>
    <cellStyle name="Percent 3 7 15 3 5" xfId="24816" xr:uid="{A20CCEBD-6AE6-457F-A4D5-B25B17536736}"/>
    <cellStyle name="Percent 3 7 15 4" xfId="15635" xr:uid="{7EE743BA-245A-4B63-B5DA-35DF13322640}"/>
    <cellStyle name="Percent 3 7 15 4 2" xfId="24823" xr:uid="{9F50D6FC-D77D-4FAF-A48C-CDC96FCF57DC}"/>
    <cellStyle name="Percent 3 7 15 4 2 2" xfId="24824" xr:uid="{0707F660-42F0-42FA-B9D0-BCEABCBFE886}"/>
    <cellStyle name="Percent 3 7 15 4 3" xfId="24825" xr:uid="{F49C8872-9AF9-4CEF-B5CA-B4E3CD65C21D}"/>
    <cellStyle name="Percent 3 7 15 4 3 2" xfId="24826" xr:uid="{53FC3AFD-B756-4E44-8B4B-48C25DE89E39}"/>
    <cellStyle name="Percent 3 7 15 4 4" xfId="24827" xr:uid="{C8097DD1-F9D4-471D-9301-ED87E2C0D60C}"/>
    <cellStyle name="Percent 3 7 15 4 5" xfId="24822" xr:uid="{FAF2EEFA-1169-4C68-973C-9054F5762EC0}"/>
    <cellStyle name="Percent 3 7 15 5" xfId="15636" xr:uid="{A4BE717A-AC4B-4CCE-A381-D536D25E8322}"/>
    <cellStyle name="Percent 3 7 15 5 2" xfId="24829" xr:uid="{7C23CFA3-2FD3-434E-BCA8-0E43E30453C5}"/>
    <cellStyle name="Percent 3 7 15 5 2 2" xfId="24830" xr:uid="{6CE4C452-72E9-49A4-8A06-C36963F3660D}"/>
    <cellStyle name="Percent 3 7 15 5 3" xfId="24831" xr:uid="{B6850636-82C0-4D4D-9928-01650CD9B1BE}"/>
    <cellStyle name="Percent 3 7 15 5 3 2" xfId="24832" xr:uid="{268342F1-56B3-4E52-AB03-03F8EF7B75B8}"/>
    <cellStyle name="Percent 3 7 15 5 4" xfId="24833" xr:uid="{495959F6-8D89-4F7B-9A69-DAC8C88D123A}"/>
    <cellStyle name="Percent 3 7 15 5 4 2" xfId="24834" xr:uid="{93A7A7EF-C04F-47F2-B66B-D409A5FEA140}"/>
    <cellStyle name="Percent 3 7 15 5 5" xfId="24835" xr:uid="{A1476BF7-5019-4AFC-8B5E-95F560906193}"/>
    <cellStyle name="Percent 3 7 15 5 6" xfId="24828" xr:uid="{A9CE994F-0B1F-4E98-8C31-7A391B14CF2A}"/>
    <cellStyle name="Percent 3 7 15 6" xfId="15637" xr:uid="{1CF60F40-C9B9-4F30-994D-609AC5E7F6EA}"/>
    <cellStyle name="Percent 3 7 15 6 2" xfId="24837" xr:uid="{78CDF46C-9E05-488B-8D06-58F3E4AF2BBE}"/>
    <cellStyle name="Percent 3 7 15 6 2 2" xfId="24838" xr:uid="{081095EB-5E40-492D-BD01-3B981AE4D7F9}"/>
    <cellStyle name="Percent 3 7 15 6 3" xfId="24839" xr:uid="{E9DC0F33-57E7-4AC8-8E11-847BAFA7C369}"/>
    <cellStyle name="Percent 3 7 15 6 3 2" xfId="24840" xr:uid="{127D8F21-38D1-4A1B-B211-930386B469AC}"/>
    <cellStyle name="Percent 3 7 15 6 4" xfId="24841" xr:uid="{AE7DDF41-7BBE-47FD-9DA0-BBABAC0D946D}"/>
    <cellStyle name="Percent 3 7 15 6 5" xfId="24836" xr:uid="{FE3AF5A7-9627-491D-8218-604D031F8431}"/>
    <cellStyle name="Percent 3 7 15 7" xfId="15638" xr:uid="{0D2CC757-5C4B-4303-A405-FC31DCC77A93}"/>
    <cellStyle name="Percent 3 7 15 7 2" xfId="24843" xr:uid="{66459679-7D24-46CF-8EC4-B4708C3D30B0}"/>
    <cellStyle name="Percent 3 7 15 7 3" xfId="24842" xr:uid="{96B501D1-AEBC-4F1B-85F8-65F2C0C6C588}"/>
    <cellStyle name="Percent 3 7 15 8" xfId="15639" xr:uid="{EBBF0418-CD2F-47AF-A14D-C9A8677DBC33}"/>
    <cellStyle name="Percent 3 7 15 8 2" xfId="24845" xr:uid="{DD4D3B16-073F-46C4-A27F-720E1E333B3B}"/>
    <cellStyle name="Percent 3 7 15 8 3" xfId="24844" xr:uid="{F4890A8D-58FF-47FF-9B5D-87B9F933D9C8}"/>
    <cellStyle name="Percent 3 7 15 9" xfId="15640" xr:uid="{C07DA315-717A-4FAC-A351-9CBDC1F46729}"/>
    <cellStyle name="Percent 3 7 15 9 2" xfId="24847" xr:uid="{41CDA458-7C52-401A-9C62-308B455C48E1}"/>
    <cellStyle name="Percent 3 7 15 9 3" xfId="24846" xr:uid="{54B25538-4EA7-4D36-A2D5-66CB60AB774B}"/>
    <cellStyle name="Percent 3 7 16" xfId="6022" xr:uid="{08D66C58-28C6-4F80-AE92-BCF82B85FFA0}"/>
    <cellStyle name="Percent 3 7 16 2" xfId="24849" xr:uid="{96664EE0-CB76-4080-8392-960695798212}"/>
    <cellStyle name="Percent 3 7 16 2 2" xfId="24850" xr:uid="{2721586D-A1A2-4FF0-AD1C-43BE77B9A791}"/>
    <cellStyle name="Percent 3 7 16 3" xfId="24851" xr:uid="{C14C4D61-14D5-4B6C-846F-6CF9815D1B12}"/>
    <cellStyle name="Percent 3 7 16 3 2" xfId="24852" xr:uid="{98F66A7D-7163-4950-B25A-9CF8ED0ED26C}"/>
    <cellStyle name="Percent 3 7 16 4" xfId="24853" xr:uid="{A68FE192-8FBC-4A4A-81CE-9CA29D24A17C}"/>
    <cellStyle name="Percent 3 7 16 5" xfId="24854" xr:uid="{19638780-AA88-43F9-91B6-92CC4C3FAF5D}"/>
    <cellStyle name="Percent 3 7 16 6" xfId="24848" xr:uid="{9864DC85-3815-46DA-93F6-DA7166F999B3}"/>
    <cellStyle name="Percent 3 7 17" xfId="15641" xr:uid="{A9AF96F4-5CEF-4010-8DD3-F908301AFF05}"/>
    <cellStyle name="Percent 3 7 17 2" xfId="24856" xr:uid="{B8175847-DC82-4AA3-8DA4-4D175E312D88}"/>
    <cellStyle name="Percent 3 7 17 2 2" xfId="24857" xr:uid="{C9A99DE6-329C-40E6-BB6B-BD143D95C91F}"/>
    <cellStyle name="Percent 3 7 17 3" xfId="24858" xr:uid="{BAD44C25-AF6B-4961-B191-C6CF3578CA76}"/>
    <cellStyle name="Percent 3 7 17 3 2" xfId="24859" xr:uid="{1912390B-0AA7-43BC-9BA3-C95AF6CC4C6E}"/>
    <cellStyle name="Percent 3 7 17 4" xfId="24860" xr:uid="{64E65262-F447-47C4-BCED-48C014F90C45}"/>
    <cellStyle name="Percent 3 7 17 5" xfId="24855" xr:uid="{BEBAEA82-1C43-4A8A-AC62-6DC64751EB76}"/>
    <cellStyle name="Percent 3 7 18" xfId="15642" xr:uid="{A6DF90DA-C70D-4B14-A03F-B53C26D19857}"/>
    <cellStyle name="Percent 3 7 18 2" xfId="24862" xr:uid="{3984C72D-C262-4489-BE3A-E41D703EAF10}"/>
    <cellStyle name="Percent 3 7 18 2 2" xfId="24863" xr:uid="{D9B593CB-32D1-4F66-A9EE-34564438046E}"/>
    <cellStyle name="Percent 3 7 18 3" xfId="24864" xr:uid="{FBA63AF7-BDB4-4C10-8D42-5B71922421EA}"/>
    <cellStyle name="Percent 3 7 18 3 2" xfId="24865" xr:uid="{6D9CE1F8-BB16-43D4-BDB5-19E6D1AFDA16}"/>
    <cellStyle name="Percent 3 7 18 4" xfId="24866" xr:uid="{FC1BEC0D-86CA-4453-BBC6-D01AD1E33A15}"/>
    <cellStyle name="Percent 3 7 18 5" xfId="24861" xr:uid="{2D47BB06-2F95-42A7-ABE9-C824D95A8C78}"/>
    <cellStyle name="Percent 3 7 19" xfId="15643" xr:uid="{B92DE827-F908-4DA2-99FD-0F986747FEB6}"/>
    <cellStyle name="Percent 3 7 19 2" xfId="24868" xr:uid="{2A2D9FE9-F1AB-4BDB-991B-2D5464E0DF73}"/>
    <cellStyle name="Percent 3 7 19 2 2" xfId="24869" xr:uid="{20843E66-6400-4EEC-B976-934F4F3DAE09}"/>
    <cellStyle name="Percent 3 7 19 3" xfId="24870" xr:uid="{48117B92-28FC-4206-9DEF-2560711E21F6}"/>
    <cellStyle name="Percent 3 7 19 3 2" xfId="24871" xr:uid="{4B5EF006-ACAC-4CB8-BBF5-BB55EAF23800}"/>
    <cellStyle name="Percent 3 7 19 4" xfId="24872" xr:uid="{846432FF-3090-4AA2-926D-C07A8C18C12C}"/>
    <cellStyle name="Percent 3 7 19 4 2" xfId="24873" xr:uid="{1758A4EA-D4B5-406B-AFDB-257011CAF50C}"/>
    <cellStyle name="Percent 3 7 19 5" xfId="24874" xr:uid="{1454AE11-13A1-4835-902E-F6BD860C4ABF}"/>
    <cellStyle name="Percent 3 7 19 6" xfId="24867" xr:uid="{51A0B791-6894-426F-BF4E-E9C941F0C898}"/>
    <cellStyle name="Percent 3 7 2" xfId="6029" xr:uid="{0F5DA2CC-FE7C-4E7B-AABC-5C0D71B9E97A}"/>
    <cellStyle name="Percent 3 7 2 10" xfId="15644" xr:uid="{7D4750DD-D3F0-47C9-BE92-05D743356877}"/>
    <cellStyle name="Percent 3 7 2 10 2" xfId="24876" xr:uid="{71DB96EB-41E8-45C6-A66E-37664EB2749B}"/>
    <cellStyle name="Percent 3 7 2 11" xfId="24877" xr:uid="{E67F96B6-F8A0-406A-85CB-800EA6FC2892}"/>
    <cellStyle name="Percent 3 7 2 12" xfId="24875" xr:uid="{6FFE14A3-8073-4DA0-B51B-260A9AA9112D}"/>
    <cellStyle name="Percent 3 7 2 13" xfId="21444" xr:uid="{10913AA3-58C0-4FB7-BC4A-AA73E04075B4}"/>
    <cellStyle name="Percent 3 7 2 2" xfId="15645" xr:uid="{FE39EE09-3898-4F7C-B819-53E870054A9D}"/>
    <cellStyle name="Percent 3 7 2 2 2" xfId="24879" xr:uid="{337FE590-3642-4C12-A7C4-D055B01C8476}"/>
    <cellStyle name="Percent 3 7 2 2 2 2" xfId="24880" xr:uid="{9A2002CC-DC27-4387-ADB3-964BE2870B4C}"/>
    <cellStyle name="Percent 3 7 2 2 3" xfId="24881" xr:uid="{A70ADFEA-6701-4BF1-A4DC-8FFD7FA69199}"/>
    <cellStyle name="Percent 3 7 2 2 3 2" xfId="24882" xr:uid="{E2F1D6E0-D619-438C-AE0D-95F216CFB17F}"/>
    <cellStyle name="Percent 3 7 2 2 4" xfId="24883" xr:uid="{40C31C93-9F92-449D-8BBC-3258910CBC7D}"/>
    <cellStyle name="Percent 3 7 2 2 5" xfId="24884" xr:uid="{D45D4C66-9DB5-4AD2-A99D-79F3D6BC9B1F}"/>
    <cellStyle name="Percent 3 7 2 2 6" xfId="24878" xr:uid="{8BE76EEB-375C-4835-9375-117246D4F5B6}"/>
    <cellStyle name="Percent 3 7 2 3" xfId="15646" xr:uid="{91AA8444-9006-454D-8C4B-18965B7137F4}"/>
    <cellStyle name="Percent 3 7 2 3 2" xfId="24886" xr:uid="{912834B1-C13C-4573-BF52-E05415690BDF}"/>
    <cellStyle name="Percent 3 7 2 3 2 2" xfId="24887" xr:uid="{9137A43E-A212-4547-B640-0FB83E6540E9}"/>
    <cellStyle name="Percent 3 7 2 3 3" xfId="24888" xr:uid="{6C7E9F66-7A57-4C4B-8305-708E9573F372}"/>
    <cellStyle name="Percent 3 7 2 3 3 2" xfId="24889" xr:uid="{A408E7E5-045D-4A9F-8CCB-FD79ACEF4675}"/>
    <cellStyle name="Percent 3 7 2 3 4" xfId="24890" xr:uid="{9DF2047F-350F-4E5A-BE3F-A369614BA796}"/>
    <cellStyle name="Percent 3 7 2 3 5" xfId="24885" xr:uid="{3A23C013-A1FA-4E8E-A1C1-98D4FBFCC527}"/>
    <cellStyle name="Percent 3 7 2 4" xfId="15647" xr:uid="{371339F7-936E-4E57-9FF1-D9F882B334ED}"/>
    <cellStyle name="Percent 3 7 2 4 2" xfId="24892" xr:uid="{FDE5EFC3-A883-4018-A4B5-6404EC0EC3CA}"/>
    <cellStyle name="Percent 3 7 2 4 2 2" xfId="24893" xr:uid="{567B27F5-E382-43EF-8A7E-F5EA019BC751}"/>
    <cellStyle name="Percent 3 7 2 4 3" xfId="24894" xr:uid="{3B7D55B9-8882-4A2E-9123-E12DCEA4F272}"/>
    <cellStyle name="Percent 3 7 2 4 3 2" xfId="24895" xr:uid="{8F33E01F-0D05-4B59-A3E5-7E510413C0A8}"/>
    <cellStyle name="Percent 3 7 2 4 4" xfId="24896" xr:uid="{0DAED58F-281B-424A-8575-9DC9075615CA}"/>
    <cellStyle name="Percent 3 7 2 4 5" xfId="24891" xr:uid="{A7712BDD-19A3-42DF-A1E3-1512F1DCBB12}"/>
    <cellStyle name="Percent 3 7 2 5" xfId="15648" xr:uid="{7828795C-83A9-4709-A688-642C47FAA312}"/>
    <cellStyle name="Percent 3 7 2 5 2" xfId="24898" xr:uid="{E4671B10-7EB4-4C8C-8612-89D745BA4B17}"/>
    <cellStyle name="Percent 3 7 2 5 2 2" xfId="24899" xr:uid="{8AB69EF8-172B-4117-809A-B648DC68D582}"/>
    <cellStyle name="Percent 3 7 2 5 3" xfId="24900" xr:uid="{B892B4FC-5F6C-4166-8586-7D96265D366F}"/>
    <cellStyle name="Percent 3 7 2 5 3 2" xfId="24901" xr:uid="{930B36B4-9E3C-4FE9-9767-AB8C97029543}"/>
    <cellStyle name="Percent 3 7 2 5 4" xfId="24902" xr:uid="{22D09D3D-308B-403C-A4DE-78662DA09854}"/>
    <cellStyle name="Percent 3 7 2 5 4 2" xfId="24903" xr:uid="{30433243-4105-40B4-BCA9-095BDEB68B45}"/>
    <cellStyle name="Percent 3 7 2 5 5" xfId="24904" xr:uid="{F992C41D-CCF0-44F4-B586-D446A23427AE}"/>
    <cellStyle name="Percent 3 7 2 5 6" xfId="24897" xr:uid="{EF29BF8D-66B8-4A20-8F7B-812EC60D5665}"/>
    <cellStyle name="Percent 3 7 2 6" xfId="15649" xr:uid="{980FE373-F97C-49E0-992B-F03E6C298BF3}"/>
    <cellStyle name="Percent 3 7 2 6 2" xfId="24906" xr:uid="{30A720CE-2065-4782-AA26-2A51DC3EC1D5}"/>
    <cellStyle name="Percent 3 7 2 6 2 2" xfId="24907" xr:uid="{26DC07DA-DFB5-48DD-BE96-628BDF5DE2DE}"/>
    <cellStyle name="Percent 3 7 2 6 3" xfId="24908" xr:uid="{4FE661AB-51C2-4EAB-AB61-3D4A3A964AD6}"/>
    <cellStyle name="Percent 3 7 2 6 3 2" xfId="24909" xr:uid="{DE953884-121D-4CCD-984F-F4F57BA0B218}"/>
    <cellStyle name="Percent 3 7 2 6 4" xfId="24910" xr:uid="{EF58E6DF-7BC5-495E-8F4D-5CC362232E36}"/>
    <cellStyle name="Percent 3 7 2 6 5" xfId="24905" xr:uid="{059AC6F0-3E3F-43AD-9DD4-EBAAF90D3BAF}"/>
    <cellStyle name="Percent 3 7 2 7" xfId="15650" xr:uid="{BA721DE8-F4F7-4E59-8D5D-394BE86C768E}"/>
    <cellStyle name="Percent 3 7 2 7 2" xfId="24912" xr:uid="{9F2CCF9D-0D6E-47EC-A5DD-1017FB450F3D}"/>
    <cellStyle name="Percent 3 7 2 7 3" xfId="24911" xr:uid="{45180AA8-A85F-4FE8-966D-F55617BD0A10}"/>
    <cellStyle name="Percent 3 7 2 8" xfId="15651" xr:uid="{64DF1BF0-8B0D-460A-80DF-166A770A2F92}"/>
    <cellStyle name="Percent 3 7 2 8 2" xfId="24914" xr:uid="{23FF60DD-CFDE-4983-9225-2A74A57326E0}"/>
    <cellStyle name="Percent 3 7 2 8 3" xfId="24913" xr:uid="{6D5E6F33-90AF-42AE-AD37-1C4DB34E53F5}"/>
    <cellStyle name="Percent 3 7 2 9" xfId="15652" xr:uid="{8B5E43A6-A490-4088-A37C-B7F11CA32B9C}"/>
    <cellStyle name="Percent 3 7 2 9 2" xfId="24916" xr:uid="{FDC13EB4-BD56-4FCE-8B55-3799A0EA7F89}"/>
    <cellStyle name="Percent 3 7 2 9 3" xfId="24915" xr:uid="{A15FBE79-7277-4044-8F93-598F6A0109EC}"/>
    <cellStyle name="Percent 3 7 20" xfId="15653" xr:uid="{8FF2F16E-6E4D-4CF8-8230-1D902E46763D}"/>
    <cellStyle name="Percent 3 7 20 2" xfId="24918" xr:uid="{472E9C75-2144-4E6D-A42C-C6BA13CEF18C}"/>
    <cellStyle name="Percent 3 7 20 2 2" xfId="24919" xr:uid="{2094A0DD-3500-4BB2-977F-61959C585ACD}"/>
    <cellStyle name="Percent 3 7 20 3" xfId="24920" xr:uid="{289678F3-651F-4D4B-8F1F-6E084815448B}"/>
    <cellStyle name="Percent 3 7 20 3 2" xfId="24921" xr:uid="{E36AB0AE-C343-4489-8B96-D526EEF91D90}"/>
    <cellStyle name="Percent 3 7 20 4" xfId="24922" xr:uid="{38B7D0A1-9B94-4BDA-9EE1-3D441F6CF823}"/>
    <cellStyle name="Percent 3 7 20 5" xfId="24917" xr:uid="{C1DEACA9-1A7D-46FC-BAFA-0C9D1E81773C}"/>
    <cellStyle name="Percent 3 7 21" xfId="15654" xr:uid="{83DA6EA9-9EEF-4521-8FFB-C5385FE3F3DD}"/>
    <cellStyle name="Percent 3 7 21 2" xfId="24924" xr:uid="{AA9113AA-4401-4CA8-AB8C-91A85D522495}"/>
    <cellStyle name="Percent 3 7 21 3" xfId="24923" xr:uid="{8C1EEE8C-7BC4-4A84-9F03-8788B8D2286A}"/>
    <cellStyle name="Percent 3 7 22" xfId="15655" xr:uid="{3B8F87CB-F62C-4FF2-8BE8-6CE55F4470F5}"/>
    <cellStyle name="Percent 3 7 22 2" xfId="24926" xr:uid="{E3822540-E34B-4AFB-A225-E789BD1942C7}"/>
    <cellStyle name="Percent 3 7 22 3" xfId="24925" xr:uid="{E7E3BB1A-DEEA-4655-919C-8C1F3FED71D7}"/>
    <cellStyle name="Percent 3 7 23" xfId="15656" xr:uid="{2C1E4A5D-78FE-436B-ACF4-E37C179B1E68}"/>
    <cellStyle name="Percent 3 7 23 2" xfId="24928" xr:uid="{FA8FFD8B-59CF-4094-9BDC-D42CD741097B}"/>
    <cellStyle name="Percent 3 7 23 3" xfId="24927" xr:uid="{66B7B6EB-8BFA-4927-82A8-CB8F37A85C16}"/>
    <cellStyle name="Percent 3 7 24" xfId="15657" xr:uid="{B395DDDC-3B15-4BAC-A0CA-80455090F9E4}"/>
    <cellStyle name="Percent 3 7 24 2" xfId="24929" xr:uid="{6BDE27E7-83F5-4B1D-8FBE-841DBF185299}"/>
    <cellStyle name="Percent 3 7 25" xfId="24930" xr:uid="{227DB7AC-89B2-4124-BF82-D03D24672FE4}"/>
    <cellStyle name="Percent 3 7 26" xfId="24595" xr:uid="{E58B9EB8-5256-410E-BDA1-A60553299186}"/>
    <cellStyle name="Percent 3 7 3" xfId="6030" xr:uid="{4F7263F1-F88C-455B-9E54-3A2BB42CB2AD}"/>
    <cellStyle name="Percent 3 7 3 10" xfId="15658" xr:uid="{9165888D-A4EA-47D3-8358-F8A5BC5E003C}"/>
    <cellStyle name="Percent 3 7 3 10 2" xfId="24932" xr:uid="{DB1ED798-9194-475E-8A7E-FE49D9B6DCAD}"/>
    <cellStyle name="Percent 3 7 3 11" xfId="24933" xr:uid="{9F46CE89-6D8B-4E41-8AEA-87646631C83C}"/>
    <cellStyle name="Percent 3 7 3 12" xfId="24931" xr:uid="{58CEFD8A-3D43-4BC7-A592-192FAEC3BF97}"/>
    <cellStyle name="Percent 3 7 3 13" xfId="21445" xr:uid="{CE5B0882-D7E4-401E-94A0-6786915FF85B}"/>
    <cellStyle name="Percent 3 7 3 2" xfId="15659" xr:uid="{736CEB36-3066-44E6-8A03-2F63E9640446}"/>
    <cellStyle name="Percent 3 7 3 2 2" xfId="24935" xr:uid="{EEC1D327-71CA-457B-9FC5-C804DA3BEB35}"/>
    <cellStyle name="Percent 3 7 3 2 2 2" xfId="24936" xr:uid="{5CC744DB-5893-44B2-B668-AE83D19E410A}"/>
    <cellStyle name="Percent 3 7 3 2 3" xfId="24937" xr:uid="{A9C3B11D-8818-4DE9-BF7C-02A18DCCD753}"/>
    <cellStyle name="Percent 3 7 3 2 3 2" xfId="24938" xr:uid="{BF91FBB6-AB24-4EF3-AE58-82BC6076FFE3}"/>
    <cellStyle name="Percent 3 7 3 2 4" xfId="24939" xr:uid="{FAD95F3B-89C4-4791-8DCA-FACB5A10AB09}"/>
    <cellStyle name="Percent 3 7 3 2 5" xfId="24940" xr:uid="{35CDA4EC-6815-47A0-BE85-DBDFB0E3E5E3}"/>
    <cellStyle name="Percent 3 7 3 2 6" xfId="24934" xr:uid="{158B50B9-61D4-4DFE-8C6F-4DE4C25E04E4}"/>
    <cellStyle name="Percent 3 7 3 3" xfId="15660" xr:uid="{CC86B575-C709-4B86-A04A-C1088BED6951}"/>
    <cellStyle name="Percent 3 7 3 3 2" xfId="24942" xr:uid="{4F3D8319-495B-43DD-BD18-F3B42F31B226}"/>
    <cellStyle name="Percent 3 7 3 3 2 2" xfId="24943" xr:uid="{2DF17CEF-F0F7-4D84-B236-F331412DAEB3}"/>
    <cellStyle name="Percent 3 7 3 3 3" xfId="24944" xr:uid="{6A92AEEA-29EB-4AD3-8CB5-6671D5462838}"/>
    <cellStyle name="Percent 3 7 3 3 3 2" xfId="24945" xr:uid="{E0428AC5-1BF3-454B-BCD4-A718F8C0DEA6}"/>
    <cellStyle name="Percent 3 7 3 3 4" xfId="24946" xr:uid="{DB38AC99-BF06-43C2-882F-F9255081C827}"/>
    <cellStyle name="Percent 3 7 3 3 5" xfId="24941" xr:uid="{262C94F3-67E0-42CA-99F4-5C0C8768CE2D}"/>
    <cellStyle name="Percent 3 7 3 4" xfId="15661" xr:uid="{8F934F29-037E-4FCC-A849-46CCE007E49F}"/>
    <cellStyle name="Percent 3 7 3 4 2" xfId="24948" xr:uid="{B054667D-19E6-46A4-AC8B-67F9F9929265}"/>
    <cellStyle name="Percent 3 7 3 4 2 2" xfId="24949" xr:uid="{304252BC-C605-4221-B917-7BC0D6D199DD}"/>
    <cellStyle name="Percent 3 7 3 4 3" xfId="24950" xr:uid="{DA8A3C4E-CA24-4505-9963-C62F3D7A91B4}"/>
    <cellStyle name="Percent 3 7 3 4 3 2" xfId="24951" xr:uid="{3755139C-4AE1-4A39-836A-8EBBD5FA469E}"/>
    <cellStyle name="Percent 3 7 3 4 4" xfId="24952" xr:uid="{D5260DA7-BA5D-437B-85B5-9BFD84B0C831}"/>
    <cellStyle name="Percent 3 7 3 4 5" xfId="24947" xr:uid="{D905443E-DA11-4464-A60B-F3EAE0C30AF5}"/>
    <cellStyle name="Percent 3 7 3 5" xfId="15662" xr:uid="{243CE544-CCAB-4C24-8AC7-16E32F2F79CF}"/>
    <cellStyle name="Percent 3 7 3 5 2" xfId="24954" xr:uid="{B12EA9F7-E07B-436F-9C02-428DD8C42D64}"/>
    <cellStyle name="Percent 3 7 3 5 2 2" xfId="24955" xr:uid="{B2F43044-C8C2-48AC-96EE-84A3660ABEB7}"/>
    <cellStyle name="Percent 3 7 3 5 3" xfId="24956" xr:uid="{5FFFA4E2-3143-4B9A-875B-C2C38D3BA85D}"/>
    <cellStyle name="Percent 3 7 3 5 3 2" xfId="24957" xr:uid="{856309AA-AB01-49D7-9C19-B4FB74419CC0}"/>
    <cellStyle name="Percent 3 7 3 5 4" xfId="24958" xr:uid="{E15EDD16-79F8-4A14-AF64-8DA925A48FF4}"/>
    <cellStyle name="Percent 3 7 3 5 4 2" xfId="24959" xr:uid="{09C0B0E3-B2DD-4616-8F79-F4FBF5DE4FE5}"/>
    <cellStyle name="Percent 3 7 3 5 5" xfId="24960" xr:uid="{41FE685A-6E11-4514-AF24-F5E3B5141954}"/>
    <cellStyle name="Percent 3 7 3 5 6" xfId="24953" xr:uid="{51EE21F7-5982-4CC6-9051-5614FDAE5032}"/>
    <cellStyle name="Percent 3 7 3 6" xfId="15663" xr:uid="{0ED900A4-ED01-419F-ABCE-0915F3CC8BB7}"/>
    <cellStyle name="Percent 3 7 3 6 2" xfId="24962" xr:uid="{A2B519E6-FFED-4D25-8111-614A5EDE4E1B}"/>
    <cellStyle name="Percent 3 7 3 6 2 2" xfId="24963" xr:uid="{FFC1D38E-F8EE-40F9-A0DE-685CBF51FBF3}"/>
    <cellStyle name="Percent 3 7 3 6 3" xfId="24964" xr:uid="{0FE585E1-753E-453A-BFAD-B846536163D8}"/>
    <cellStyle name="Percent 3 7 3 6 3 2" xfId="24965" xr:uid="{ABFBC636-18AE-47AE-8D8A-4218E03A21DB}"/>
    <cellStyle name="Percent 3 7 3 6 4" xfId="24966" xr:uid="{5374C8DD-9A0C-4914-BADC-3C2818D19849}"/>
    <cellStyle name="Percent 3 7 3 6 5" xfId="24961" xr:uid="{9DB81DFA-09F2-43DF-8A39-E57E38E80F27}"/>
    <cellStyle name="Percent 3 7 3 7" xfId="15664" xr:uid="{21D9338C-DF8F-4659-B614-3C76F0AC4F9F}"/>
    <cellStyle name="Percent 3 7 3 7 2" xfId="24968" xr:uid="{316A61FA-0093-47D4-8215-087ED76D51EA}"/>
    <cellStyle name="Percent 3 7 3 7 3" xfId="24967" xr:uid="{61D408AE-8019-48AC-8A5B-C091C1AA4DD6}"/>
    <cellStyle name="Percent 3 7 3 8" xfId="15665" xr:uid="{E0EB3125-A5AA-46DB-91CB-9C5055F9B2D9}"/>
    <cellStyle name="Percent 3 7 3 8 2" xfId="24970" xr:uid="{79472AD3-C92B-4026-B8CB-E8677B0F01A1}"/>
    <cellStyle name="Percent 3 7 3 8 3" xfId="24969" xr:uid="{3D387480-B004-4568-BE5F-B48EEA832199}"/>
    <cellStyle name="Percent 3 7 3 9" xfId="15666" xr:uid="{F0A654B5-B342-4695-8D70-8D84E32EA8BF}"/>
    <cellStyle name="Percent 3 7 3 9 2" xfId="24972" xr:uid="{511D7F5B-3450-46AE-B12E-E1ADFA5EDFC3}"/>
    <cellStyle name="Percent 3 7 3 9 3" xfId="24971" xr:uid="{16D8FF4D-F11A-4EB0-A72B-1C554AC0F5E6}"/>
    <cellStyle name="Percent 3 7 4" xfId="6031" xr:uid="{4D8FCB9D-1A88-4608-A5E5-B41393D789C8}"/>
    <cellStyle name="Percent 3 7 4 10" xfId="15667" xr:uid="{F8F3DD2F-B6A1-480E-BC30-9BCAE7DAD5A6}"/>
    <cellStyle name="Percent 3 7 4 10 2" xfId="24974" xr:uid="{436B3B5D-D381-46F1-AA65-F4E163057E8B}"/>
    <cellStyle name="Percent 3 7 4 11" xfId="24975" xr:uid="{892B03A6-4CD2-4A01-B14C-3B11512ECF81}"/>
    <cellStyle name="Percent 3 7 4 12" xfId="24973" xr:uid="{22BECDCD-E243-46EB-AA89-8C5343834987}"/>
    <cellStyle name="Percent 3 7 4 13" xfId="21446" xr:uid="{F7573FB7-50F8-4BF2-8FA5-3AC70E45F187}"/>
    <cellStyle name="Percent 3 7 4 2" xfId="15668" xr:uid="{22FE71EC-E057-4D75-8436-40D147858CCA}"/>
    <cellStyle name="Percent 3 7 4 2 2" xfId="24977" xr:uid="{7D3CECD7-692F-488E-A00D-9A2F713C065E}"/>
    <cellStyle name="Percent 3 7 4 2 2 2" xfId="24978" xr:uid="{331AA459-C711-47BA-BA25-5C3A61F86F4A}"/>
    <cellStyle name="Percent 3 7 4 2 3" xfId="24979" xr:uid="{597D189F-A4A2-4598-ACEA-39E14516D55C}"/>
    <cellStyle name="Percent 3 7 4 2 3 2" xfId="24980" xr:uid="{D9A2A44E-139C-4A66-AE6B-9ED4E459E289}"/>
    <cellStyle name="Percent 3 7 4 2 4" xfId="24981" xr:uid="{89B9CA30-6E06-417B-B8F8-EDBD62D1C95E}"/>
    <cellStyle name="Percent 3 7 4 2 5" xfId="24982" xr:uid="{83A3CFB9-BE11-453D-9804-5A75C8BCF20F}"/>
    <cellStyle name="Percent 3 7 4 2 6" xfId="24976" xr:uid="{BE3E17EE-B37D-4A94-9A72-2B6BD05A1A53}"/>
    <cellStyle name="Percent 3 7 4 3" xfId="15669" xr:uid="{36CE3C18-A156-445D-B79B-75D8965C3E2B}"/>
    <cellStyle name="Percent 3 7 4 3 2" xfId="24984" xr:uid="{CE6DB1EE-912E-4B22-A0EC-EC72F08B4DA3}"/>
    <cellStyle name="Percent 3 7 4 3 2 2" xfId="24985" xr:uid="{5706304F-5CCD-4E3F-97F9-1D3CDD738FAB}"/>
    <cellStyle name="Percent 3 7 4 3 3" xfId="24986" xr:uid="{97C4FD9D-B90C-4F09-9393-81FBF15BC555}"/>
    <cellStyle name="Percent 3 7 4 3 3 2" xfId="24987" xr:uid="{350E281F-ACD7-4E11-8E8C-955A3B9280D5}"/>
    <cellStyle name="Percent 3 7 4 3 4" xfId="24988" xr:uid="{99FE2690-41C8-41A9-9D05-2F9A4753AFC1}"/>
    <cellStyle name="Percent 3 7 4 3 5" xfId="24983" xr:uid="{E2666D7F-3F17-407E-9E7A-237B854DBE0C}"/>
    <cellStyle name="Percent 3 7 4 4" xfId="15670" xr:uid="{11CC1F85-BA0A-4181-9670-2565D57F3A60}"/>
    <cellStyle name="Percent 3 7 4 4 2" xfId="24990" xr:uid="{89DD8A52-DB4C-4D43-89F2-BB93DB0A38FE}"/>
    <cellStyle name="Percent 3 7 4 4 2 2" xfId="24991" xr:uid="{1A956253-B032-45DC-8115-E27F781C0C47}"/>
    <cellStyle name="Percent 3 7 4 4 3" xfId="24992" xr:uid="{CD1CAD03-058A-466D-A2E2-07373CCE4CBB}"/>
    <cellStyle name="Percent 3 7 4 4 3 2" xfId="24993" xr:uid="{0AA06266-7F71-445B-AD64-DDB1482B1D5D}"/>
    <cellStyle name="Percent 3 7 4 4 4" xfId="24994" xr:uid="{DEE9A2AC-9DA4-4C15-84CD-364129FEA761}"/>
    <cellStyle name="Percent 3 7 4 4 5" xfId="24989" xr:uid="{38ED716C-2025-456E-85B0-7E6B981F7E98}"/>
    <cellStyle name="Percent 3 7 4 5" xfId="15671" xr:uid="{223F2821-87FD-4F71-9D14-12BA063914BE}"/>
    <cellStyle name="Percent 3 7 4 5 2" xfId="24996" xr:uid="{AD41A4F9-A569-487C-A16E-A761E992CB35}"/>
    <cellStyle name="Percent 3 7 4 5 2 2" xfId="24997" xr:uid="{C3E94B0D-6B11-4739-9BC3-0A4B2117D0DF}"/>
    <cellStyle name="Percent 3 7 4 5 3" xfId="24998" xr:uid="{F7C241F1-C76C-4BF1-8585-1520A27D2E29}"/>
    <cellStyle name="Percent 3 7 4 5 3 2" xfId="24999" xr:uid="{DA1AEFF6-CE1D-4BDF-9642-5E5870F9B533}"/>
    <cellStyle name="Percent 3 7 4 5 4" xfId="25000" xr:uid="{122386C2-2EE7-4898-BDE8-015E64B0D4C9}"/>
    <cellStyle name="Percent 3 7 4 5 4 2" xfId="25001" xr:uid="{B42D8EBE-0160-4E30-950B-47F2615996C6}"/>
    <cellStyle name="Percent 3 7 4 5 5" xfId="25002" xr:uid="{E0231FDA-54BF-4E5A-9AC6-EAEEA2C1E342}"/>
    <cellStyle name="Percent 3 7 4 5 6" xfId="24995" xr:uid="{BB2BD384-85B9-413F-B993-510D0ADBAC1F}"/>
    <cellStyle name="Percent 3 7 4 6" xfId="15672" xr:uid="{8220C2B8-C937-4876-A65F-43656D2F08AB}"/>
    <cellStyle name="Percent 3 7 4 6 2" xfId="25004" xr:uid="{234DE330-3749-4D4D-B0B9-1853AE06C5E5}"/>
    <cellStyle name="Percent 3 7 4 6 2 2" xfId="25005" xr:uid="{CC68DBF1-044D-4438-9B7C-7587ED49F71E}"/>
    <cellStyle name="Percent 3 7 4 6 3" xfId="25006" xr:uid="{39BDDB58-63DB-45CD-ABCE-EF038E3277B5}"/>
    <cellStyle name="Percent 3 7 4 6 3 2" xfId="25007" xr:uid="{F9A217E3-C201-488F-95D3-64FB481F400A}"/>
    <cellStyle name="Percent 3 7 4 6 4" xfId="25008" xr:uid="{FDFC50C5-1286-45B3-A575-D522991E164D}"/>
    <cellStyle name="Percent 3 7 4 6 5" xfId="25003" xr:uid="{603CBE91-0AF7-4B41-A9B8-33CDC035B484}"/>
    <cellStyle name="Percent 3 7 4 7" xfId="15673" xr:uid="{D1E661E7-95ED-49DB-A960-C17E6F821FED}"/>
    <cellStyle name="Percent 3 7 4 7 2" xfId="25010" xr:uid="{4354C270-0AC4-442A-823F-5CF2198736CC}"/>
    <cellStyle name="Percent 3 7 4 7 3" xfId="25009" xr:uid="{2720091F-2210-45B9-8EE5-5153D4B5FD56}"/>
    <cellStyle name="Percent 3 7 4 8" xfId="15674" xr:uid="{98FA57C9-58FB-4F32-8FF7-8E102F30406D}"/>
    <cellStyle name="Percent 3 7 4 8 2" xfId="25012" xr:uid="{B8AA288A-CC55-44A4-929C-1379BD6C6B66}"/>
    <cellStyle name="Percent 3 7 4 8 3" xfId="25011" xr:uid="{8C5D6CBA-D48F-40CE-BE46-CF1AFFFB2143}"/>
    <cellStyle name="Percent 3 7 4 9" xfId="15675" xr:uid="{46EA55AC-2CB9-460A-8DD6-1676F5508854}"/>
    <cellStyle name="Percent 3 7 4 9 2" xfId="25014" xr:uid="{CCE29BD3-9814-4A88-A2ED-3F96E792D47E}"/>
    <cellStyle name="Percent 3 7 4 9 3" xfId="25013" xr:uid="{23ACFEB9-DECF-4FF4-A65F-73D3CE9BB822}"/>
    <cellStyle name="Percent 3 7 5" xfId="6032" xr:uid="{5F5F4CC8-311D-432F-AE86-AC59F58E1200}"/>
    <cellStyle name="Percent 3 7 5 10" xfId="15676" xr:uid="{60186800-660D-450F-926A-581BA0288BB6}"/>
    <cellStyle name="Percent 3 7 5 10 2" xfId="25016" xr:uid="{4A768F77-AE7E-425D-B2A2-08B566824A17}"/>
    <cellStyle name="Percent 3 7 5 11" xfId="25017" xr:uid="{B5AFB5B4-4852-4959-9703-E73FC70DE287}"/>
    <cellStyle name="Percent 3 7 5 12" xfId="25015" xr:uid="{6BB90F9D-97F8-44E4-ADCC-CBEF09185845}"/>
    <cellStyle name="Percent 3 7 5 13" xfId="21447" xr:uid="{B3060B30-69D4-41CB-AC75-0FAB5D6BC96A}"/>
    <cellStyle name="Percent 3 7 5 2" xfId="15677" xr:uid="{DF2E813D-E77D-491B-957E-74F361DEA042}"/>
    <cellStyle name="Percent 3 7 5 2 2" xfId="25019" xr:uid="{3C29EC70-7069-4EF8-98BA-1C07037CC784}"/>
    <cellStyle name="Percent 3 7 5 2 2 2" xfId="25020" xr:uid="{B72BBAEF-CF05-40CC-8F15-FA8E9968F22A}"/>
    <cellStyle name="Percent 3 7 5 2 3" xfId="25021" xr:uid="{8C2E870A-BC42-4CFB-BFF3-B8096CAA552C}"/>
    <cellStyle name="Percent 3 7 5 2 3 2" xfId="25022" xr:uid="{A8CC5BE9-5522-45DC-8317-CAE5A9C1509D}"/>
    <cellStyle name="Percent 3 7 5 2 4" xfId="25023" xr:uid="{BD81D954-8886-4C40-95D9-FBCF901AA30D}"/>
    <cellStyle name="Percent 3 7 5 2 5" xfId="25024" xr:uid="{BAFE2AF0-8126-42D1-91E3-A737BB712331}"/>
    <cellStyle name="Percent 3 7 5 2 6" xfId="25018" xr:uid="{D3C382B1-86C0-4F36-B8F3-F53194866B15}"/>
    <cellStyle name="Percent 3 7 5 3" xfId="15678" xr:uid="{43A63F0A-E377-4244-AB0D-D25A4BB8A947}"/>
    <cellStyle name="Percent 3 7 5 3 2" xfId="25026" xr:uid="{852CE771-62C0-4ACF-AC19-A6C17DE7C7FB}"/>
    <cellStyle name="Percent 3 7 5 3 2 2" xfId="25027" xr:uid="{55D4A1CC-4F46-43AD-93CC-B55AF6E4AA0F}"/>
    <cellStyle name="Percent 3 7 5 3 3" xfId="25028" xr:uid="{62A48EDE-B7A6-4AF1-99B1-BE2F6C0EE133}"/>
    <cellStyle name="Percent 3 7 5 3 3 2" xfId="25029" xr:uid="{FAA1A033-F1E3-4570-B69F-55B09EF5F9F0}"/>
    <cellStyle name="Percent 3 7 5 3 4" xfId="25030" xr:uid="{1A056463-9958-446A-946D-279E5566B404}"/>
    <cellStyle name="Percent 3 7 5 3 5" xfId="25025" xr:uid="{D1501C27-FBB8-4F29-A306-AE2B44FC79DF}"/>
    <cellStyle name="Percent 3 7 5 4" xfId="15679" xr:uid="{7E262021-8342-45DE-81B7-1AD9A3E46094}"/>
    <cellStyle name="Percent 3 7 5 4 2" xfId="25032" xr:uid="{DC6A2429-159F-4974-9560-FEF5518E570B}"/>
    <cellStyle name="Percent 3 7 5 4 2 2" xfId="25033" xr:uid="{5978FA94-68C5-42C3-B3E9-2128F1B1DA06}"/>
    <cellStyle name="Percent 3 7 5 4 3" xfId="25034" xr:uid="{E9F7FEE4-6F11-4AE8-8753-2745E882E813}"/>
    <cellStyle name="Percent 3 7 5 4 3 2" xfId="25035" xr:uid="{90304807-CE60-4198-A818-C7F5C19CBCF4}"/>
    <cellStyle name="Percent 3 7 5 4 4" xfId="25036" xr:uid="{695A0108-FFD9-432D-9A41-190BA73E4609}"/>
    <cellStyle name="Percent 3 7 5 4 5" xfId="25031" xr:uid="{D2E7F4DE-FC1A-404C-ABE6-50B8E47192A7}"/>
    <cellStyle name="Percent 3 7 5 5" xfId="15680" xr:uid="{448C75A9-5A03-45B2-B84C-545331F7583B}"/>
    <cellStyle name="Percent 3 7 5 5 2" xfId="25038" xr:uid="{5FA6A926-5E92-4F24-AFF4-D1343DD22C8E}"/>
    <cellStyle name="Percent 3 7 5 5 2 2" xfId="25039" xr:uid="{045B8AA1-DD07-4872-B0E7-871A4E50F2CD}"/>
    <cellStyle name="Percent 3 7 5 5 3" xfId="25040" xr:uid="{0FB0C08C-FE2D-453E-8D20-2A4EEA4E7EB1}"/>
    <cellStyle name="Percent 3 7 5 5 3 2" xfId="25041" xr:uid="{90EA0427-95BF-48FC-88C2-3549D895F8F1}"/>
    <cellStyle name="Percent 3 7 5 5 4" xfId="25042" xr:uid="{8FE871E1-0A0C-40BB-8221-E65293982D35}"/>
    <cellStyle name="Percent 3 7 5 5 4 2" xfId="25043" xr:uid="{C46AF490-3C1A-4F60-B0C8-1FD1C289B9B5}"/>
    <cellStyle name="Percent 3 7 5 5 5" xfId="25044" xr:uid="{2036747E-2BFE-435E-B23F-19BA9944C3BD}"/>
    <cellStyle name="Percent 3 7 5 5 6" xfId="25037" xr:uid="{C183EC8F-0002-4567-9FB4-605494EE9D73}"/>
    <cellStyle name="Percent 3 7 5 6" xfId="15681" xr:uid="{2A811F5D-EB1D-43CC-9A9E-863ACF7CE263}"/>
    <cellStyle name="Percent 3 7 5 6 2" xfId="25046" xr:uid="{EF325FC6-0017-49FF-8559-464A31B3A620}"/>
    <cellStyle name="Percent 3 7 5 6 2 2" xfId="25047" xr:uid="{FD4854F0-4A0B-40E9-B967-37BFFE5FE657}"/>
    <cellStyle name="Percent 3 7 5 6 3" xfId="25048" xr:uid="{AFA09009-D91D-480C-B033-3FDF25094C8C}"/>
    <cellStyle name="Percent 3 7 5 6 3 2" xfId="25049" xr:uid="{111940EE-FD87-4DB4-9588-9DA5A8F59EA3}"/>
    <cellStyle name="Percent 3 7 5 6 4" xfId="25050" xr:uid="{33BE1B3F-727E-4DA1-99E9-639E82F74B30}"/>
    <cellStyle name="Percent 3 7 5 6 5" xfId="25045" xr:uid="{D30189BB-69CB-4125-A11E-77E4077CD9E2}"/>
    <cellStyle name="Percent 3 7 5 7" xfId="15682" xr:uid="{43261DFF-9056-46B4-944A-B0F3838AAA78}"/>
    <cellStyle name="Percent 3 7 5 7 2" xfId="25052" xr:uid="{219AC940-BB0B-4E38-8BBA-E69BBF878CD0}"/>
    <cellStyle name="Percent 3 7 5 7 3" xfId="25051" xr:uid="{A9CFFB17-4F03-448D-B6F9-D7A205D28EC9}"/>
    <cellStyle name="Percent 3 7 5 8" xfId="15683" xr:uid="{5D884713-94F4-4BDE-8383-938E4CDA3A40}"/>
    <cellStyle name="Percent 3 7 5 8 2" xfId="25054" xr:uid="{8C1CA9A4-676D-42B3-AA7C-0162730C141E}"/>
    <cellStyle name="Percent 3 7 5 8 3" xfId="25053" xr:uid="{2FFA3F63-5C9E-473A-85D0-F44945E38DE9}"/>
    <cellStyle name="Percent 3 7 5 9" xfId="15684" xr:uid="{7BE19808-7741-4B01-BEAB-89D342CB4825}"/>
    <cellStyle name="Percent 3 7 5 9 2" xfId="25056" xr:uid="{D733C6DA-C68D-4552-ACA6-EC9428482666}"/>
    <cellStyle name="Percent 3 7 5 9 3" xfId="25055" xr:uid="{B709BA9C-6831-4512-8BE7-A79675F50F39}"/>
    <cellStyle name="Percent 3 7 6" xfId="6033" xr:uid="{C923EA51-3EF7-4254-B5F4-BDB2BC622A49}"/>
    <cellStyle name="Percent 3 7 6 10" xfId="15685" xr:uid="{5789BB6E-E6EC-43E3-AFCB-0C590994154B}"/>
    <cellStyle name="Percent 3 7 6 10 2" xfId="25058" xr:uid="{E59ACDC4-8451-49A9-B1A1-DEE6E2A8DF61}"/>
    <cellStyle name="Percent 3 7 6 11" xfId="25059" xr:uid="{A6C7F308-FEB9-460E-9FC5-3C8C38F88947}"/>
    <cellStyle name="Percent 3 7 6 12" xfId="25057" xr:uid="{3A0C46B8-B23E-4E61-B00D-3EEDBC806CF8}"/>
    <cellStyle name="Percent 3 7 6 13" xfId="21448" xr:uid="{EADB649F-2AB9-4983-8ACB-AD850368392A}"/>
    <cellStyle name="Percent 3 7 6 2" xfId="15686" xr:uid="{005AAF94-CFEC-45EC-B1C5-08DF525E8721}"/>
    <cellStyle name="Percent 3 7 6 2 2" xfId="25061" xr:uid="{F82181C5-98F6-4D25-AF53-019516FD6026}"/>
    <cellStyle name="Percent 3 7 6 2 2 2" xfId="25062" xr:uid="{AAD8DF64-3250-4BAD-B212-B1FAE126FD69}"/>
    <cellStyle name="Percent 3 7 6 2 3" xfId="25063" xr:uid="{808E4FE8-B474-4899-A234-616BB3B2C6C5}"/>
    <cellStyle name="Percent 3 7 6 2 3 2" xfId="25064" xr:uid="{D3DB3A1C-432F-4F12-B9F4-0B1ECB5E3E31}"/>
    <cellStyle name="Percent 3 7 6 2 4" xfId="25065" xr:uid="{EE33F8B3-D817-4975-B6CC-2A9A6858ED68}"/>
    <cellStyle name="Percent 3 7 6 2 5" xfId="25066" xr:uid="{D648B76B-0F1F-4291-AFE6-79C48F3FC21A}"/>
    <cellStyle name="Percent 3 7 6 2 6" xfId="25060" xr:uid="{BAA84D35-1779-4CE2-95FD-7344D4741AFC}"/>
    <cellStyle name="Percent 3 7 6 3" xfId="15687" xr:uid="{E2BB5CC3-1B65-4481-8327-5BCA9C9167C4}"/>
    <cellStyle name="Percent 3 7 6 3 2" xfId="25068" xr:uid="{0340F766-78F6-4562-9D53-6E45281C6B48}"/>
    <cellStyle name="Percent 3 7 6 3 2 2" xfId="25069" xr:uid="{9818B97D-0929-45EE-B3E2-A7D474ECA0E3}"/>
    <cellStyle name="Percent 3 7 6 3 3" xfId="25070" xr:uid="{3997AF88-9F94-4D84-951F-33E235ACB7D3}"/>
    <cellStyle name="Percent 3 7 6 3 3 2" xfId="25071" xr:uid="{3F4ABA68-67C7-4AC5-AB01-50073010045B}"/>
    <cellStyle name="Percent 3 7 6 3 4" xfId="25072" xr:uid="{0FDE4BC4-E60D-4E51-BEA1-196B639B6189}"/>
    <cellStyle name="Percent 3 7 6 3 5" xfId="25067" xr:uid="{90BF63E7-3C82-407D-A340-CB046B323E27}"/>
    <cellStyle name="Percent 3 7 6 4" xfId="15688" xr:uid="{9FC54088-D0FD-4CA4-A921-4985D8F594D5}"/>
    <cellStyle name="Percent 3 7 6 4 2" xfId="25074" xr:uid="{5760FB4E-4081-40A9-9A9E-26C249ADD346}"/>
    <cellStyle name="Percent 3 7 6 4 2 2" xfId="25075" xr:uid="{2585848C-2482-4ACE-B68E-FDD1E026A097}"/>
    <cellStyle name="Percent 3 7 6 4 3" xfId="25076" xr:uid="{AE2ED75C-975B-4311-BD9D-011ED25EA0DC}"/>
    <cellStyle name="Percent 3 7 6 4 3 2" xfId="25077" xr:uid="{6BB70F75-0ECD-4739-8AD0-A23B77C03832}"/>
    <cellStyle name="Percent 3 7 6 4 4" xfId="25078" xr:uid="{032AB75E-B405-4DD9-BA9E-B9C9C66A3E71}"/>
    <cellStyle name="Percent 3 7 6 4 5" xfId="25073" xr:uid="{B5A8DB35-DE37-433D-86BA-296F4BB48BFA}"/>
    <cellStyle name="Percent 3 7 6 5" xfId="15689" xr:uid="{FAED1FB8-CB9B-4518-A42F-B30909135ECC}"/>
    <cellStyle name="Percent 3 7 6 5 2" xfId="25080" xr:uid="{59EDBAB3-AA77-42E9-99E5-7652C2C26894}"/>
    <cellStyle name="Percent 3 7 6 5 2 2" xfId="25081" xr:uid="{3C083E32-10BF-48B1-A41C-FE50D47D24E0}"/>
    <cellStyle name="Percent 3 7 6 5 3" xfId="25082" xr:uid="{7395147F-D1DC-40C9-B0CF-75BF64BAD41B}"/>
    <cellStyle name="Percent 3 7 6 5 3 2" xfId="25083" xr:uid="{CA4FB148-9991-4E53-B45D-8368A00784E3}"/>
    <cellStyle name="Percent 3 7 6 5 4" xfId="25084" xr:uid="{A7899B36-D5DF-4DA4-B675-F46E586597D0}"/>
    <cellStyle name="Percent 3 7 6 5 4 2" xfId="25085" xr:uid="{80F78C7D-DCDA-4F61-80BA-DDA4A60099D1}"/>
    <cellStyle name="Percent 3 7 6 5 5" xfId="25086" xr:uid="{66209217-33F3-4E79-8426-D635203F9D41}"/>
    <cellStyle name="Percent 3 7 6 5 6" xfId="25079" xr:uid="{33F66E74-4BA0-4E1C-BA90-8F8FD1CCC65A}"/>
    <cellStyle name="Percent 3 7 6 6" xfId="15690" xr:uid="{A8ECDC42-2523-4F3F-99E1-A8A92784711E}"/>
    <cellStyle name="Percent 3 7 6 6 2" xfId="25088" xr:uid="{DCD435D7-F39A-4E7A-A796-295097D76D50}"/>
    <cellStyle name="Percent 3 7 6 6 2 2" xfId="25089" xr:uid="{4E83430F-9517-4ED3-B5E5-4B3F0CB57EE5}"/>
    <cellStyle name="Percent 3 7 6 6 3" xfId="25090" xr:uid="{4BC531CA-EA69-46D6-BE50-EF11BEB09C33}"/>
    <cellStyle name="Percent 3 7 6 6 3 2" xfId="25091" xr:uid="{3E924C7B-F7D9-404C-845B-216061BFD1DD}"/>
    <cellStyle name="Percent 3 7 6 6 4" xfId="25092" xr:uid="{35F2566B-D7F7-41E6-A9B2-49E6AA0D59C1}"/>
    <cellStyle name="Percent 3 7 6 6 5" xfId="25087" xr:uid="{AB8007E4-C1B3-4A6A-85B2-C1E966F7E00D}"/>
    <cellStyle name="Percent 3 7 6 7" xfId="15691" xr:uid="{06CD8359-46D8-4F87-AC4A-0E9335D5D8D6}"/>
    <cellStyle name="Percent 3 7 6 7 2" xfId="25094" xr:uid="{892A819D-4212-4A20-AF38-575B716A0AB8}"/>
    <cellStyle name="Percent 3 7 6 7 3" xfId="25093" xr:uid="{AB185AD8-74B4-4EDE-820F-459E93D565BF}"/>
    <cellStyle name="Percent 3 7 6 8" xfId="15692" xr:uid="{09038C49-BE7B-4B78-829D-C037B21BBDC6}"/>
    <cellStyle name="Percent 3 7 6 8 2" xfId="25096" xr:uid="{960FA648-E99F-4CEC-ACB3-26A7CCA17F86}"/>
    <cellStyle name="Percent 3 7 6 8 3" xfId="25095" xr:uid="{2164F2FB-C8C3-4270-A881-1190A3C80B65}"/>
    <cellStyle name="Percent 3 7 6 9" xfId="15693" xr:uid="{54DAAE2C-C2E6-4D76-AF67-93A16099D46A}"/>
    <cellStyle name="Percent 3 7 6 9 2" xfId="25098" xr:uid="{B9DA529F-E992-43F4-BF2D-4774F11E211C}"/>
    <cellStyle name="Percent 3 7 6 9 3" xfId="25097" xr:uid="{6EED9BB5-2CDD-4395-9F53-769977BD3ADC}"/>
    <cellStyle name="Percent 3 7 7" xfId="6034" xr:uid="{24B81A44-091A-40BC-8170-BDAECABE7B49}"/>
    <cellStyle name="Percent 3 7 7 10" xfId="15694" xr:uid="{E296EFBC-D4E1-4E11-9C5A-B6B47F871681}"/>
    <cellStyle name="Percent 3 7 7 10 2" xfId="25100" xr:uid="{D2F24189-1EAA-4C23-84E4-26C597C23667}"/>
    <cellStyle name="Percent 3 7 7 11" xfId="25101" xr:uid="{6DB73FF7-AA1A-4590-A8E0-9791314D1F36}"/>
    <cellStyle name="Percent 3 7 7 12" xfId="25099" xr:uid="{7001B023-F821-4336-B49B-FE906003E10A}"/>
    <cellStyle name="Percent 3 7 7 13" xfId="21449" xr:uid="{EAF38325-2DDC-4DEC-AC21-64F51E81A832}"/>
    <cellStyle name="Percent 3 7 7 2" xfId="15695" xr:uid="{E110F1AB-1E9F-4122-9274-F61F040D1D91}"/>
    <cellStyle name="Percent 3 7 7 2 2" xfId="25103" xr:uid="{9BBB0E65-D8FB-4BDA-AECD-2B8A88070B7F}"/>
    <cellStyle name="Percent 3 7 7 2 2 2" xfId="25104" xr:uid="{83FC3EAB-D86D-487D-A8D3-F58D25C9C3BC}"/>
    <cellStyle name="Percent 3 7 7 2 3" xfId="25105" xr:uid="{8A27C2EE-C85A-48AA-8975-2BCA3710C0D6}"/>
    <cellStyle name="Percent 3 7 7 2 3 2" xfId="25106" xr:uid="{28F4524F-445C-41D4-B18A-D5D5EDCF082F}"/>
    <cellStyle name="Percent 3 7 7 2 4" xfId="25107" xr:uid="{78B2B6EB-53EF-44DF-BEB2-737917814F3B}"/>
    <cellStyle name="Percent 3 7 7 2 5" xfId="25108" xr:uid="{C799EBB6-D1C8-43F6-AD6D-6CCC0F91EBD6}"/>
    <cellStyle name="Percent 3 7 7 2 6" xfId="25102" xr:uid="{9390BF17-C8ED-4131-8E58-DA7604546237}"/>
    <cellStyle name="Percent 3 7 7 3" xfId="15696" xr:uid="{5E253E8C-9DD1-40FC-92BB-D29813F589A4}"/>
    <cellStyle name="Percent 3 7 7 3 2" xfId="25110" xr:uid="{E812FA75-0D9E-415D-BD68-C28317552762}"/>
    <cellStyle name="Percent 3 7 7 3 2 2" xfId="25111" xr:uid="{103187A5-48AF-4399-8E16-C93F7CA22F9D}"/>
    <cellStyle name="Percent 3 7 7 3 3" xfId="25112" xr:uid="{4F6C9E54-AB16-413A-A2FF-B7BC23FEABD9}"/>
    <cellStyle name="Percent 3 7 7 3 3 2" xfId="25113" xr:uid="{0A35365A-5C2E-4348-95D1-23138C261DBE}"/>
    <cellStyle name="Percent 3 7 7 3 4" xfId="25114" xr:uid="{5DA5757A-8355-49CC-B9DD-F537EECE7398}"/>
    <cellStyle name="Percent 3 7 7 3 5" xfId="25109" xr:uid="{FA013102-BDF6-43ED-AA39-892786C12F01}"/>
    <cellStyle name="Percent 3 7 7 4" xfId="15697" xr:uid="{7B6549E4-718E-44A6-B90C-6691A9D098BB}"/>
    <cellStyle name="Percent 3 7 7 4 2" xfId="25116" xr:uid="{4DF4A980-94D0-40A6-BC59-7A2E86F7D3BE}"/>
    <cellStyle name="Percent 3 7 7 4 2 2" xfId="25117" xr:uid="{667E83B6-D09E-4ED6-A86C-C420D0117E61}"/>
    <cellStyle name="Percent 3 7 7 4 3" xfId="25118" xr:uid="{F8FD8D1A-F522-4AF2-BF5D-E9A0A252D031}"/>
    <cellStyle name="Percent 3 7 7 4 3 2" xfId="25119" xr:uid="{6A456AD6-36F3-40C9-B39C-B6FA36760FF4}"/>
    <cellStyle name="Percent 3 7 7 4 4" xfId="25120" xr:uid="{34840372-D4BB-447C-8874-CBF792D92A40}"/>
    <cellStyle name="Percent 3 7 7 4 5" xfId="25115" xr:uid="{A0C26F9F-1BA7-4622-B14B-AC390662669A}"/>
    <cellStyle name="Percent 3 7 7 5" xfId="15698" xr:uid="{734CC523-9126-4AB8-8C71-7331F54FFE5C}"/>
    <cellStyle name="Percent 3 7 7 5 2" xfId="25122" xr:uid="{B3232D49-9CCF-4FB0-9A25-A21F75C0CF3F}"/>
    <cellStyle name="Percent 3 7 7 5 2 2" xfId="25123" xr:uid="{C8AE8D66-5A87-458B-ACA2-914FC9399745}"/>
    <cellStyle name="Percent 3 7 7 5 3" xfId="25124" xr:uid="{C452B496-681B-4FF2-B979-2DE6F0B7726A}"/>
    <cellStyle name="Percent 3 7 7 5 3 2" xfId="25125" xr:uid="{5E26C320-2F20-4959-8A02-57FE015EDB1F}"/>
    <cellStyle name="Percent 3 7 7 5 4" xfId="25126" xr:uid="{3DBD78E8-3DB9-436A-86F9-5268272E2580}"/>
    <cellStyle name="Percent 3 7 7 5 4 2" xfId="25127" xr:uid="{F7790DD4-F9B7-4709-A234-BFE20A5E72F0}"/>
    <cellStyle name="Percent 3 7 7 5 5" xfId="25128" xr:uid="{16AD37C6-4C6C-4F2B-9112-1ED5424E1A92}"/>
    <cellStyle name="Percent 3 7 7 5 6" xfId="25121" xr:uid="{BF14DF3B-9871-4F77-8CB1-25D8CB3F4D63}"/>
    <cellStyle name="Percent 3 7 7 6" xfId="15699" xr:uid="{E965A710-D857-4521-80AA-D7CACAB92C84}"/>
    <cellStyle name="Percent 3 7 7 6 2" xfId="25130" xr:uid="{898CC9D7-4DE8-4C57-840D-13258143A94E}"/>
    <cellStyle name="Percent 3 7 7 6 2 2" xfId="25131" xr:uid="{952F3537-E81C-4182-9C39-98E24E3B8024}"/>
    <cellStyle name="Percent 3 7 7 6 3" xfId="25132" xr:uid="{D7093F49-44FF-4273-896F-5F11EAFA526E}"/>
    <cellStyle name="Percent 3 7 7 6 3 2" xfId="25133" xr:uid="{64108964-2024-4309-A6B8-D91D50685E10}"/>
    <cellStyle name="Percent 3 7 7 6 4" xfId="25134" xr:uid="{E63D26B4-DA63-4FC4-B0E7-F95DD3903F55}"/>
    <cellStyle name="Percent 3 7 7 6 5" xfId="25129" xr:uid="{951466EC-9792-40FC-AB74-EE9D23CF2B05}"/>
    <cellStyle name="Percent 3 7 7 7" xfId="15700" xr:uid="{F9310B43-7C09-4953-9C88-D7565C47DDEA}"/>
    <cellStyle name="Percent 3 7 7 7 2" xfId="25136" xr:uid="{2A674D39-6AFA-46B3-909D-63A089EAECE6}"/>
    <cellStyle name="Percent 3 7 7 7 3" xfId="25135" xr:uid="{D231F52B-0A3B-45D3-B9BF-AC037690D57F}"/>
    <cellStyle name="Percent 3 7 7 8" xfId="15701" xr:uid="{3E98647A-B0C5-4CF4-BE00-6D3FC41D6F67}"/>
    <cellStyle name="Percent 3 7 7 8 2" xfId="25138" xr:uid="{5F59E2E6-3785-48C1-B3BE-26468CD54181}"/>
    <cellStyle name="Percent 3 7 7 8 3" xfId="25137" xr:uid="{F34B6806-5100-46FA-8115-A5EC3A31C17A}"/>
    <cellStyle name="Percent 3 7 7 9" xfId="15702" xr:uid="{B4634AB3-DB5B-4351-BE8C-7A9F876602AD}"/>
    <cellStyle name="Percent 3 7 7 9 2" xfId="25140" xr:uid="{C1B944F0-8BF5-4C51-A7D2-57A7BEF3CDC9}"/>
    <cellStyle name="Percent 3 7 7 9 3" xfId="25139" xr:uid="{85278948-581D-4920-A3CA-39478985DD66}"/>
    <cellStyle name="Percent 3 7 8" xfId="6035" xr:uid="{73D55405-0B87-4F6A-869E-F226ADE22DCD}"/>
    <cellStyle name="Percent 3 7 8 10" xfId="15703" xr:uid="{946D01BA-7C74-4B38-B17E-DB4F070D3DEC}"/>
    <cellStyle name="Percent 3 7 8 10 2" xfId="25142" xr:uid="{4BA985CE-A064-4DBE-BEE9-0BF6CAE7DC9C}"/>
    <cellStyle name="Percent 3 7 8 11" xfId="25143" xr:uid="{37BEEDE2-519F-4344-BDFB-158FF907424E}"/>
    <cellStyle name="Percent 3 7 8 12" xfId="25141" xr:uid="{7F277A1D-C092-4B91-B8E6-1516095028BC}"/>
    <cellStyle name="Percent 3 7 8 13" xfId="21450" xr:uid="{D91CEF28-6A58-443A-A645-744BC6BF3A25}"/>
    <cellStyle name="Percent 3 7 8 2" xfId="15704" xr:uid="{A6DA177D-9058-4E5E-8136-88A18D07EFE8}"/>
    <cellStyle name="Percent 3 7 8 2 2" xfId="25145" xr:uid="{B48039F1-221F-413C-8717-3D9DB574E43B}"/>
    <cellStyle name="Percent 3 7 8 2 2 2" xfId="25146" xr:uid="{F9A7EA87-B341-4596-9A47-8B6201102E6E}"/>
    <cellStyle name="Percent 3 7 8 2 3" xfId="25147" xr:uid="{7E9D05A9-25E5-41B5-B3DB-87FBFB431704}"/>
    <cellStyle name="Percent 3 7 8 2 3 2" xfId="25148" xr:uid="{F11D9C8C-EA52-407F-AFDC-C36968A64FD2}"/>
    <cellStyle name="Percent 3 7 8 2 4" xfId="25149" xr:uid="{FFD13CF6-B481-4813-81DC-C8B60B9E6317}"/>
    <cellStyle name="Percent 3 7 8 2 5" xfId="25150" xr:uid="{5D10F4AA-7827-4CE8-8430-AF154CD056D5}"/>
    <cellStyle name="Percent 3 7 8 2 6" xfId="25144" xr:uid="{783ED10C-95B2-4DE8-AD18-B4855B20CB48}"/>
    <cellStyle name="Percent 3 7 8 3" xfId="15705" xr:uid="{0C9C775D-17CD-4D9C-BC47-BB10202E2F9A}"/>
    <cellStyle name="Percent 3 7 8 3 2" xfId="25152" xr:uid="{76265732-F544-4A40-A480-9FA3174CA26E}"/>
    <cellStyle name="Percent 3 7 8 3 2 2" xfId="25153" xr:uid="{8AEB7AC6-F2E4-4712-8E37-118089C306F5}"/>
    <cellStyle name="Percent 3 7 8 3 3" xfId="25154" xr:uid="{311C1515-F64E-4E24-A97A-C2015AAC72A7}"/>
    <cellStyle name="Percent 3 7 8 3 3 2" xfId="25155" xr:uid="{8565585F-69C7-4035-9540-C3E3B6071F77}"/>
    <cellStyle name="Percent 3 7 8 3 4" xfId="25156" xr:uid="{B3CAD935-6BBA-426B-953F-C751A3113710}"/>
    <cellStyle name="Percent 3 7 8 3 5" xfId="25151" xr:uid="{6E4DD164-A8FA-4D4C-9DCE-01E1F07CE0E1}"/>
    <cellStyle name="Percent 3 7 8 4" xfId="15706" xr:uid="{E377CF73-B9DD-4408-A016-9672915A63B0}"/>
    <cellStyle name="Percent 3 7 8 4 2" xfId="25158" xr:uid="{EE4EA30E-FED6-4F4E-9723-CA8D8F642A5D}"/>
    <cellStyle name="Percent 3 7 8 4 2 2" xfId="25159" xr:uid="{E50E1530-1348-47B3-91EF-122A8835D781}"/>
    <cellStyle name="Percent 3 7 8 4 3" xfId="25160" xr:uid="{62503B36-C7EE-4DE8-BC3E-FB04B3368849}"/>
    <cellStyle name="Percent 3 7 8 4 3 2" xfId="25161" xr:uid="{0340D7AA-F122-4EDC-9819-D91E730FA90A}"/>
    <cellStyle name="Percent 3 7 8 4 4" xfId="25162" xr:uid="{74E99D22-2C2D-4582-8F08-FC82EA32A5AA}"/>
    <cellStyle name="Percent 3 7 8 4 5" xfId="25157" xr:uid="{C2DA3362-2E54-474B-BFD2-38FDA14229E8}"/>
    <cellStyle name="Percent 3 7 8 5" xfId="15707" xr:uid="{F35CEBCB-20AE-42F0-932C-BAD19B92BBB0}"/>
    <cellStyle name="Percent 3 7 8 5 2" xfId="25164" xr:uid="{7BAAED96-B99A-407F-A4A3-BED2E652382A}"/>
    <cellStyle name="Percent 3 7 8 5 2 2" xfId="25165" xr:uid="{26895556-6250-4423-9FF8-8742A76E8E2A}"/>
    <cellStyle name="Percent 3 7 8 5 3" xfId="25166" xr:uid="{8616F548-69F2-43C7-B4F5-30C05F67D9B9}"/>
    <cellStyle name="Percent 3 7 8 5 3 2" xfId="25167" xr:uid="{6E2E5220-9740-4DAF-84D2-755A3F4B9132}"/>
    <cellStyle name="Percent 3 7 8 5 4" xfId="25168" xr:uid="{CE253343-0EB5-47D1-AF11-2EFB564AA0F4}"/>
    <cellStyle name="Percent 3 7 8 5 4 2" xfId="25169" xr:uid="{B161E3A8-410C-41AD-B683-B4AE8375C4EB}"/>
    <cellStyle name="Percent 3 7 8 5 5" xfId="25170" xr:uid="{7C04CF8F-BEE9-4331-8A69-28444A862DD0}"/>
    <cellStyle name="Percent 3 7 8 5 6" xfId="25163" xr:uid="{683FE224-DCAC-472E-97A6-E4E30024DBB8}"/>
    <cellStyle name="Percent 3 7 8 6" xfId="15708" xr:uid="{B0E53721-6592-44D7-879F-6BF7C9AE3EA9}"/>
    <cellStyle name="Percent 3 7 8 6 2" xfId="25172" xr:uid="{916C3295-D43E-4288-91CD-D5F6DD744607}"/>
    <cellStyle name="Percent 3 7 8 6 2 2" xfId="25173" xr:uid="{204E06E6-BE91-4EA3-8E4A-30EE2AB033E0}"/>
    <cellStyle name="Percent 3 7 8 6 3" xfId="25174" xr:uid="{AC772505-C008-4F6B-A39A-DB152C124E6D}"/>
    <cellStyle name="Percent 3 7 8 6 3 2" xfId="25175" xr:uid="{AD6E0F2A-9029-4958-A51F-7E4FA1DDA9A8}"/>
    <cellStyle name="Percent 3 7 8 6 4" xfId="25176" xr:uid="{B8C18096-8C9A-4EFA-AB93-A83642EF0CDF}"/>
    <cellStyle name="Percent 3 7 8 6 5" xfId="25171" xr:uid="{0343FB60-EF0C-436A-83FF-70088F841201}"/>
    <cellStyle name="Percent 3 7 8 7" xfId="15709" xr:uid="{E6C996F8-D43D-483A-80C9-EDA3C4127F06}"/>
    <cellStyle name="Percent 3 7 8 7 2" xfId="25178" xr:uid="{49A2895C-B572-4D7E-9FFA-EE3786077C9B}"/>
    <cellStyle name="Percent 3 7 8 7 3" xfId="25177" xr:uid="{74400029-E173-4477-B05F-87DCA8687D2B}"/>
    <cellStyle name="Percent 3 7 8 8" xfId="15710" xr:uid="{1E2CA57B-D539-4FFF-AACE-47FC2B882BE9}"/>
    <cellStyle name="Percent 3 7 8 8 2" xfId="25180" xr:uid="{1EF5CEDE-2823-457E-B590-8BE3CA0AC815}"/>
    <cellStyle name="Percent 3 7 8 8 3" xfId="25179" xr:uid="{DB48665B-39A4-45A1-8A1D-B3F3034CCFDC}"/>
    <cellStyle name="Percent 3 7 8 9" xfId="15711" xr:uid="{A578C62D-EDC1-4F73-96BF-6E5ABB8E698D}"/>
    <cellStyle name="Percent 3 7 8 9 2" xfId="25182" xr:uid="{68B3FEAC-AD4F-4FBB-B190-842E552325D5}"/>
    <cellStyle name="Percent 3 7 8 9 3" xfId="25181" xr:uid="{E6A43B4C-7B25-41E2-88B2-F1393C0E5B97}"/>
    <cellStyle name="Percent 3 7 9" xfId="6036" xr:uid="{BA093037-0E29-4D8B-BE8C-D6B89D71C9CC}"/>
    <cellStyle name="Percent 3 7 9 10" xfId="15712" xr:uid="{B80CB6CA-3026-4B7B-A62F-1E0FBE71F211}"/>
    <cellStyle name="Percent 3 7 9 10 2" xfId="25184" xr:uid="{6B41692C-1501-4FDC-9D0E-88EB7FA999D7}"/>
    <cellStyle name="Percent 3 7 9 11" xfId="25185" xr:uid="{D6DA6056-F0A5-45E1-86E0-11149890109F}"/>
    <cellStyle name="Percent 3 7 9 12" xfId="25183" xr:uid="{E4DE2106-AB47-4C96-9F47-AB3E582A6F3C}"/>
    <cellStyle name="Percent 3 7 9 13" xfId="21451" xr:uid="{FFDFF99D-C6CB-43DC-9F2C-06E0876AA25C}"/>
    <cellStyle name="Percent 3 7 9 2" xfId="15713" xr:uid="{DAF8CCE8-FB4C-468E-87CA-F4D2C1AB40DE}"/>
    <cellStyle name="Percent 3 7 9 2 2" xfId="25187" xr:uid="{AF82AC6E-832D-4EB6-BE4A-1467519A850B}"/>
    <cellStyle name="Percent 3 7 9 2 2 2" xfId="25188" xr:uid="{E5852EFF-0651-4715-86EA-D3E0BFAB524F}"/>
    <cellStyle name="Percent 3 7 9 2 3" xfId="25189" xr:uid="{346766C7-122E-4418-9053-DBB69EC8296A}"/>
    <cellStyle name="Percent 3 7 9 2 3 2" xfId="25190" xr:uid="{58EAA7BA-29C2-4D5E-BBB1-9BDE4D55AC14}"/>
    <cellStyle name="Percent 3 7 9 2 4" xfId="25191" xr:uid="{A1417044-51D3-481A-AE48-F7FB9AAF3F37}"/>
    <cellStyle name="Percent 3 7 9 2 5" xfId="25192" xr:uid="{D225A9B0-00A5-4ACC-8A7B-F8AD2B5C7AD4}"/>
    <cellStyle name="Percent 3 7 9 2 6" xfId="25186" xr:uid="{E6F42164-36B2-46A5-97A7-F4D27A5BE41E}"/>
    <cellStyle name="Percent 3 7 9 3" xfId="15714" xr:uid="{47351A77-99DC-483E-8BD1-52C9A3A40939}"/>
    <cellStyle name="Percent 3 7 9 3 2" xfId="25194" xr:uid="{2DFBB7A1-43DF-44EF-A5C4-6AFE7715E31F}"/>
    <cellStyle name="Percent 3 7 9 3 2 2" xfId="25195" xr:uid="{4AD02244-8373-4C3E-8031-30B22F116BDB}"/>
    <cellStyle name="Percent 3 7 9 3 3" xfId="25196" xr:uid="{C80C561E-A8F1-4141-B7E3-FB2B4347C909}"/>
    <cellStyle name="Percent 3 7 9 3 3 2" xfId="25197" xr:uid="{948D21AA-E28D-4367-A788-4C114BEF7AA0}"/>
    <cellStyle name="Percent 3 7 9 3 4" xfId="25198" xr:uid="{EA008E08-3030-45CF-A1E7-CE389099ECF7}"/>
    <cellStyle name="Percent 3 7 9 3 5" xfId="25193" xr:uid="{B85CBEB0-A750-4D31-8E32-10D3B0711EAF}"/>
    <cellStyle name="Percent 3 7 9 4" xfId="15715" xr:uid="{DCF16FCB-DE3E-4AD1-9184-3ABC8A374EE5}"/>
    <cellStyle name="Percent 3 7 9 4 2" xfId="25200" xr:uid="{04F34CCC-07BF-4C53-8A76-FFE6BD71E9EC}"/>
    <cellStyle name="Percent 3 7 9 4 2 2" xfId="25201" xr:uid="{DC97AFEE-CC5A-4FED-A577-82CE4C052875}"/>
    <cellStyle name="Percent 3 7 9 4 3" xfId="25202" xr:uid="{15B62B50-879D-4945-956C-CE7CB0B1E255}"/>
    <cellStyle name="Percent 3 7 9 4 3 2" xfId="25203" xr:uid="{A3129864-A234-45AE-8B8F-C87F164E547F}"/>
    <cellStyle name="Percent 3 7 9 4 4" xfId="25204" xr:uid="{E31F95C5-35AE-4C66-BCD8-58E0BCBC95C8}"/>
    <cellStyle name="Percent 3 7 9 4 5" xfId="25199" xr:uid="{5ED56C47-95A6-4493-8B70-6B5AD4DC99F6}"/>
    <cellStyle name="Percent 3 7 9 5" xfId="15716" xr:uid="{99A78D58-CE2D-49D8-95E5-CE1E0045BD61}"/>
    <cellStyle name="Percent 3 7 9 5 2" xfId="25206" xr:uid="{66FC1B31-D64D-4F63-AFF7-D84122EE2A04}"/>
    <cellStyle name="Percent 3 7 9 5 2 2" xfId="25207" xr:uid="{854147F3-44A9-41DB-A705-5764E48194A1}"/>
    <cellStyle name="Percent 3 7 9 5 3" xfId="25208" xr:uid="{93FA2923-02A1-4CF1-AE4B-98B856EE71D5}"/>
    <cellStyle name="Percent 3 7 9 5 3 2" xfId="25209" xr:uid="{6F7FA78D-B5C2-43DB-8B2C-9CBF4FB822D9}"/>
    <cellStyle name="Percent 3 7 9 5 4" xfId="25210" xr:uid="{9F3557D1-516D-42FC-86E7-4C04F474A3AF}"/>
    <cellStyle name="Percent 3 7 9 5 4 2" xfId="25211" xr:uid="{567B2E20-8265-4631-8E5E-2E12620CF101}"/>
    <cellStyle name="Percent 3 7 9 5 5" xfId="25212" xr:uid="{D64DF4CC-7476-469A-8B98-F9B3A9618241}"/>
    <cellStyle name="Percent 3 7 9 5 6" xfId="25205" xr:uid="{07912599-5BEA-4DF7-917A-662377A389D3}"/>
    <cellStyle name="Percent 3 7 9 6" xfId="15717" xr:uid="{9CB9AD47-5008-40B0-A1A1-F7EA34B2EE1F}"/>
    <cellStyle name="Percent 3 7 9 6 2" xfId="25214" xr:uid="{D9D67757-8A1D-4FD8-AC2C-A5722B492506}"/>
    <cellStyle name="Percent 3 7 9 6 2 2" xfId="25215" xr:uid="{069423CB-1A1A-4280-818A-CAD1087501EB}"/>
    <cellStyle name="Percent 3 7 9 6 3" xfId="25216" xr:uid="{29E6D72F-66E9-400E-AFD6-C1B170E17957}"/>
    <cellStyle name="Percent 3 7 9 6 3 2" xfId="25217" xr:uid="{C5839C6D-3DFE-42FF-94C9-577BA87B427F}"/>
    <cellStyle name="Percent 3 7 9 6 4" xfId="25218" xr:uid="{09DB748B-2D92-4771-AECD-8967BF9DCCE2}"/>
    <cellStyle name="Percent 3 7 9 6 5" xfId="25213" xr:uid="{791E3BBF-52AD-44B3-80D2-AA24FD92923D}"/>
    <cellStyle name="Percent 3 7 9 7" xfId="15718" xr:uid="{6205BBDA-A1C0-4AF4-99CE-A1300200D900}"/>
    <cellStyle name="Percent 3 7 9 7 2" xfId="25220" xr:uid="{095663F5-F23C-44CB-8600-F35075B5DB35}"/>
    <cellStyle name="Percent 3 7 9 7 3" xfId="25219" xr:uid="{574225D3-EA7E-4488-BB88-206B6E0DDD19}"/>
    <cellStyle name="Percent 3 7 9 8" xfId="15719" xr:uid="{138479D9-777E-4033-A6FD-09536ADE5D32}"/>
    <cellStyle name="Percent 3 7 9 8 2" xfId="25222" xr:uid="{E8A4E546-58AC-4F39-96B1-60DD76303E9F}"/>
    <cellStyle name="Percent 3 7 9 8 3" xfId="25221" xr:uid="{90FCDEC4-97EC-46CA-A049-64FC935FD859}"/>
    <cellStyle name="Percent 3 7 9 9" xfId="15720" xr:uid="{092AFA1B-6C01-424A-94D8-E0FFACAFB2AE}"/>
    <cellStyle name="Percent 3 7 9 9 2" xfId="25224" xr:uid="{6562B403-305C-462F-9186-ADA6914B8B15}"/>
    <cellStyle name="Percent 3 7 9 9 3" xfId="25223" xr:uid="{E3D7BBF0-1991-44B2-86D5-8C9CE1B7521B}"/>
    <cellStyle name="Percent 3 8" xfId="1808" xr:uid="{1A168277-F96F-46CA-BC50-C9DD7A59A44B}"/>
    <cellStyle name="Percent 3 8 10" xfId="6038" xr:uid="{4A4CAC45-23EB-43B0-9BEE-D1385B8BD163}"/>
    <cellStyle name="Percent 3 8 10 10" xfId="15721" xr:uid="{A8F4225E-BA1E-427A-B16E-DA41DC65F5F4}"/>
    <cellStyle name="Percent 3 8 10 10 2" xfId="25227" xr:uid="{ABB44474-1AD5-488E-A99D-A8A84BE12BBF}"/>
    <cellStyle name="Percent 3 8 10 11" xfId="25228" xr:uid="{D1863454-40BF-4465-A161-3AE67705D5CF}"/>
    <cellStyle name="Percent 3 8 10 12" xfId="25226" xr:uid="{C9F5D18B-D43E-4A1D-AF7B-89D6F992D14A}"/>
    <cellStyle name="Percent 3 8 10 13" xfId="21452" xr:uid="{2BAC4C4D-FE7F-4CFB-BAA0-2412BFB0DCFC}"/>
    <cellStyle name="Percent 3 8 10 2" xfId="15722" xr:uid="{484BDEF1-6F9E-4FC8-AA52-97FFA992F976}"/>
    <cellStyle name="Percent 3 8 10 2 2" xfId="25230" xr:uid="{105642E9-0DA7-4C12-9899-8FFA1D094D09}"/>
    <cellStyle name="Percent 3 8 10 2 2 2" xfId="25231" xr:uid="{42F84965-080F-4F9E-9BBB-8D742DD42469}"/>
    <cellStyle name="Percent 3 8 10 2 3" xfId="25232" xr:uid="{EE918DB6-7991-43EE-8716-755AAF609AD0}"/>
    <cellStyle name="Percent 3 8 10 2 3 2" xfId="25233" xr:uid="{21BFDF07-6DF0-46D2-90CE-0416057DEA11}"/>
    <cellStyle name="Percent 3 8 10 2 4" xfId="25234" xr:uid="{14D6C5A0-D0E0-464D-A662-E516D4FEFB53}"/>
    <cellStyle name="Percent 3 8 10 2 5" xfId="25235" xr:uid="{2AA1762B-A8FB-4C19-A90F-A6BF21149227}"/>
    <cellStyle name="Percent 3 8 10 2 6" xfId="25229" xr:uid="{67EA9A56-5BBE-4AD6-B555-1F36DBEE0D0A}"/>
    <cellStyle name="Percent 3 8 10 3" xfId="15723" xr:uid="{C8F6A717-6467-4078-9834-94862C770366}"/>
    <cellStyle name="Percent 3 8 10 3 2" xfId="25237" xr:uid="{5B344503-26F6-4ECC-BE4E-C057984C01B0}"/>
    <cellStyle name="Percent 3 8 10 3 2 2" xfId="25238" xr:uid="{15BD24A1-22F4-42D6-A0DD-A8A879AC7FA3}"/>
    <cellStyle name="Percent 3 8 10 3 3" xfId="25239" xr:uid="{544054B9-B345-45C4-B2A1-02475A3CF674}"/>
    <cellStyle name="Percent 3 8 10 3 3 2" xfId="25240" xr:uid="{7DDBBACA-2A31-45E9-94F2-FC64C025647D}"/>
    <cellStyle name="Percent 3 8 10 3 4" xfId="25241" xr:uid="{2F7CF612-5B69-433D-9CFD-61CF97F22065}"/>
    <cellStyle name="Percent 3 8 10 3 5" xfId="25236" xr:uid="{E94B168C-8F1F-4588-96E1-F1B04B40FDAB}"/>
    <cellStyle name="Percent 3 8 10 4" xfId="15724" xr:uid="{A8902083-0E2F-4BEC-A2A4-86CB34E7A021}"/>
    <cellStyle name="Percent 3 8 10 4 2" xfId="25243" xr:uid="{86CBB1C6-BA5C-4360-B28A-13E21E3441B4}"/>
    <cellStyle name="Percent 3 8 10 4 2 2" xfId="25244" xr:uid="{889F28DE-FAD4-45D3-A14B-300073567E82}"/>
    <cellStyle name="Percent 3 8 10 4 3" xfId="25245" xr:uid="{B42D4307-B84A-4157-90A6-698C03F88D35}"/>
    <cellStyle name="Percent 3 8 10 4 3 2" xfId="25246" xr:uid="{96FA0C35-8158-4826-BA00-724ED637647B}"/>
    <cellStyle name="Percent 3 8 10 4 4" xfId="25247" xr:uid="{F94C8AD7-A820-4657-993D-BE6E8451F639}"/>
    <cellStyle name="Percent 3 8 10 4 5" xfId="25242" xr:uid="{C1DB45E8-450F-46B7-91DE-C9E1F92D1DB2}"/>
    <cellStyle name="Percent 3 8 10 5" xfId="15725" xr:uid="{F8D48674-516F-47AB-85E1-0B0980B1CDFB}"/>
    <cellStyle name="Percent 3 8 10 5 2" xfId="25249" xr:uid="{1FEE5B2F-AC51-4DB5-ADAD-0E6E1A554723}"/>
    <cellStyle name="Percent 3 8 10 5 2 2" xfId="25250" xr:uid="{F702C1FC-B593-4DD1-82DB-6529FC9AD2F2}"/>
    <cellStyle name="Percent 3 8 10 5 3" xfId="25251" xr:uid="{5F84A27D-3EE2-4528-BC69-1D5324AA38DD}"/>
    <cellStyle name="Percent 3 8 10 5 3 2" xfId="25252" xr:uid="{9A4ECFB4-B835-4DE4-9CA2-FBF198039D8D}"/>
    <cellStyle name="Percent 3 8 10 5 4" xfId="25253" xr:uid="{B1F4BA7E-B7DB-4DEB-900E-20B010D52FAC}"/>
    <cellStyle name="Percent 3 8 10 5 4 2" xfId="25254" xr:uid="{76F65B05-107C-466E-8BDA-7B6483AF06EC}"/>
    <cellStyle name="Percent 3 8 10 5 5" xfId="25255" xr:uid="{068DC640-8A4A-4386-857B-600C504989C3}"/>
    <cellStyle name="Percent 3 8 10 5 6" xfId="25248" xr:uid="{7A3EBAE4-C691-4507-AD03-0567866E6102}"/>
    <cellStyle name="Percent 3 8 10 6" xfId="15726" xr:uid="{AEFCBF51-0199-4C64-916F-F8FE59EDAF0A}"/>
    <cellStyle name="Percent 3 8 10 6 2" xfId="25257" xr:uid="{5FFA363B-DBD1-4498-AD45-05A3C3310147}"/>
    <cellStyle name="Percent 3 8 10 6 2 2" xfId="25258" xr:uid="{141A2D4C-B4A3-4306-AC72-38F6923FE6FA}"/>
    <cellStyle name="Percent 3 8 10 6 3" xfId="25259" xr:uid="{CF0BF5F2-5846-4045-88FE-E158240AFAEE}"/>
    <cellStyle name="Percent 3 8 10 6 3 2" xfId="25260" xr:uid="{DE3446F4-8EE4-4828-AA83-3C3363DB3F6E}"/>
    <cellStyle name="Percent 3 8 10 6 4" xfId="25261" xr:uid="{164356A2-DCB2-43F6-8D02-4F96C2EE5645}"/>
    <cellStyle name="Percent 3 8 10 6 5" xfId="25256" xr:uid="{BE900297-A2B5-44C0-BC4D-DB34F0E30A15}"/>
    <cellStyle name="Percent 3 8 10 7" xfId="15727" xr:uid="{732DB2DF-46EE-40A7-B4C3-5580E4DAF0AF}"/>
    <cellStyle name="Percent 3 8 10 7 2" xfId="25263" xr:uid="{11D5FB1B-CE6F-4C36-93C5-998B43DFA538}"/>
    <cellStyle name="Percent 3 8 10 7 3" xfId="25262" xr:uid="{D5417D6E-0C51-4250-9421-C7803707E671}"/>
    <cellStyle name="Percent 3 8 10 8" xfId="15728" xr:uid="{D5C1E5DE-FCAC-484F-86D7-4D0F6A351A3F}"/>
    <cellStyle name="Percent 3 8 10 8 2" xfId="25265" xr:uid="{8BCD6E9E-40A5-4FFF-96E5-556960ABB032}"/>
    <cellStyle name="Percent 3 8 10 8 3" xfId="25264" xr:uid="{EC4FAFFD-D09E-49B5-B179-18A3C8044E68}"/>
    <cellStyle name="Percent 3 8 10 9" xfId="15729" xr:uid="{2B8ED05A-D504-4A19-A5F1-FEF69AFE1DFE}"/>
    <cellStyle name="Percent 3 8 10 9 2" xfId="25267" xr:uid="{98200EA9-86D6-41F4-A8AE-56572F618744}"/>
    <cellStyle name="Percent 3 8 10 9 3" xfId="25266" xr:uid="{552ADF85-04CD-4678-9EA3-9FB9B7701892}"/>
    <cellStyle name="Percent 3 8 11" xfId="6039" xr:uid="{1D52D1A9-021B-4EFB-A8D5-7AAF2D38C212}"/>
    <cellStyle name="Percent 3 8 11 10" xfId="15730" xr:uid="{CD60EACA-7D9E-4EFA-ADBA-8869FCDEB084}"/>
    <cellStyle name="Percent 3 8 11 10 2" xfId="25269" xr:uid="{AF7A0AAB-E3B8-4CE6-9B89-853B654B1871}"/>
    <cellStyle name="Percent 3 8 11 11" xfId="25270" xr:uid="{814EC51D-5A46-46CB-887B-E9DCDC0C0D0E}"/>
    <cellStyle name="Percent 3 8 11 12" xfId="25268" xr:uid="{FF31981F-1C15-4522-823C-69A007F14E4B}"/>
    <cellStyle name="Percent 3 8 11 13" xfId="21453" xr:uid="{4E627517-187F-40D7-B857-E578225912B7}"/>
    <cellStyle name="Percent 3 8 11 2" xfId="15731" xr:uid="{99547B9B-B377-4853-83DC-F7F738EDF20B}"/>
    <cellStyle name="Percent 3 8 11 2 2" xfId="25272" xr:uid="{90488275-FA54-4E5A-BB9A-85CEB2B73F70}"/>
    <cellStyle name="Percent 3 8 11 2 2 2" xfId="25273" xr:uid="{8A24E704-F08D-4ABF-AAC3-1C1700DE02B5}"/>
    <cellStyle name="Percent 3 8 11 2 3" xfId="25274" xr:uid="{EAE8A00B-BC7B-4D86-B55C-F874B0B02386}"/>
    <cellStyle name="Percent 3 8 11 2 3 2" xfId="25275" xr:uid="{B86E74F0-A989-47A7-9018-39DB924ED546}"/>
    <cellStyle name="Percent 3 8 11 2 4" xfId="25276" xr:uid="{EBE67001-E0D7-4316-AD7A-C1DCF29A106E}"/>
    <cellStyle name="Percent 3 8 11 2 5" xfId="25277" xr:uid="{999D68C4-6186-4E77-B7DA-3FD184D2A8A3}"/>
    <cellStyle name="Percent 3 8 11 2 6" xfId="25271" xr:uid="{37DDB319-65DA-4A22-B4DF-004A48506B61}"/>
    <cellStyle name="Percent 3 8 11 3" xfId="15732" xr:uid="{E85DA57D-7FBD-4536-8DFA-294FFB26D1D5}"/>
    <cellStyle name="Percent 3 8 11 3 2" xfId="25279" xr:uid="{2654332F-2DE6-4BC4-AAED-4473603E3836}"/>
    <cellStyle name="Percent 3 8 11 3 2 2" xfId="25280" xr:uid="{82442F73-9043-4819-93EC-97279AD422FF}"/>
    <cellStyle name="Percent 3 8 11 3 3" xfId="25281" xr:uid="{75FCBEE0-0062-4EBF-8D7B-2F596C1C73FF}"/>
    <cellStyle name="Percent 3 8 11 3 3 2" xfId="25282" xr:uid="{FF141CBD-BBE4-432D-B252-F3DFE0B8DEA1}"/>
    <cellStyle name="Percent 3 8 11 3 4" xfId="25283" xr:uid="{FBA48BD5-4888-4979-A1F0-DF9C7463799D}"/>
    <cellStyle name="Percent 3 8 11 3 5" xfId="25278" xr:uid="{5023CB79-BA90-456D-AA42-7B651BD14A89}"/>
    <cellStyle name="Percent 3 8 11 4" xfId="15733" xr:uid="{DEFB694F-F4DE-4C44-AC52-A847ACCEC53A}"/>
    <cellStyle name="Percent 3 8 11 4 2" xfId="25285" xr:uid="{95779000-A315-467B-B1BE-DABC34D8A275}"/>
    <cellStyle name="Percent 3 8 11 4 2 2" xfId="25286" xr:uid="{DC7BD4C6-7F58-498A-85F8-33C7842726FB}"/>
    <cellStyle name="Percent 3 8 11 4 3" xfId="25287" xr:uid="{9318BAFB-60A4-48DE-8EBB-D90502F372E6}"/>
    <cellStyle name="Percent 3 8 11 4 3 2" xfId="25288" xr:uid="{22A21778-77F5-45BB-8BCB-A7DE45B06623}"/>
    <cellStyle name="Percent 3 8 11 4 4" xfId="25289" xr:uid="{835F39FC-3719-4EE2-8A36-FDA43663C629}"/>
    <cellStyle name="Percent 3 8 11 4 5" xfId="25284" xr:uid="{71D7ACE4-1C70-4AE6-BD2E-1FC367F34041}"/>
    <cellStyle name="Percent 3 8 11 5" xfId="15734" xr:uid="{778C59AE-D55F-4A6D-A00D-8975EF41F5E5}"/>
    <cellStyle name="Percent 3 8 11 5 2" xfId="25291" xr:uid="{AC72C32B-5083-42D2-91A5-3C31B33C2478}"/>
    <cellStyle name="Percent 3 8 11 5 2 2" xfId="25292" xr:uid="{ACD5A87B-018B-4E31-A48E-9EFEBF10AAF2}"/>
    <cellStyle name="Percent 3 8 11 5 3" xfId="25293" xr:uid="{9E722658-1AA0-4583-A293-6777BB22F0C2}"/>
    <cellStyle name="Percent 3 8 11 5 3 2" xfId="25294" xr:uid="{43397A96-3D34-4492-8037-EA2C1CEF9F5C}"/>
    <cellStyle name="Percent 3 8 11 5 4" xfId="25295" xr:uid="{E7227C98-C988-49F6-9C95-57CF3F217F2B}"/>
    <cellStyle name="Percent 3 8 11 5 4 2" xfId="25296" xr:uid="{EB11E54C-CA2D-47FB-B08B-ECB6C089217C}"/>
    <cellStyle name="Percent 3 8 11 5 5" xfId="25297" xr:uid="{47B84D57-F86A-4AD2-84B1-8E42F298EF3B}"/>
    <cellStyle name="Percent 3 8 11 5 6" xfId="25290" xr:uid="{D6C7365A-11FB-485D-B594-B239B9D0A7DB}"/>
    <cellStyle name="Percent 3 8 11 6" xfId="15735" xr:uid="{089D1230-0D85-4949-9589-1B4F3BB48C8C}"/>
    <cellStyle name="Percent 3 8 11 6 2" xfId="25299" xr:uid="{FB5C55E3-9FD6-4F97-A9A1-01BE59B44305}"/>
    <cellStyle name="Percent 3 8 11 6 2 2" xfId="25300" xr:uid="{FC61CB57-1373-4B09-8D2D-59752B06F3D5}"/>
    <cellStyle name="Percent 3 8 11 6 3" xfId="25301" xr:uid="{06CF5CBE-B05E-4B58-9DA3-7AB8216BB238}"/>
    <cellStyle name="Percent 3 8 11 6 3 2" xfId="25302" xr:uid="{4733D4D8-CF89-42FB-9889-21CDBA29E495}"/>
    <cellStyle name="Percent 3 8 11 6 4" xfId="25303" xr:uid="{8622EF12-849B-44BE-879E-AAAB4989DDF4}"/>
    <cellStyle name="Percent 3 8 11 6 5" xfId="25298" xr:uid="{6870AEA4-702D-4FDC-B640-1493FF5F7419}"/>
    <cellStyle name="Percent 3 8 11 7" xfId="15736" xr:uid="{E6C09CAB-B5A6-4127-AFEE-4498F5FB7E88}"/>
    <cellStyle name="Percent 3 8 11 7 2" xfId="25305" xr:uid="{A8ED8008-4D89-46DC-8561-FBBEBE88DC41}"/>
    <cellStyle name="Percent 3 8 11 7 3" xfId="25304" xr:uid="{09F55A87-D62B-4846-8901-2C196DD6FFEC}"/>
    <cellStyle name="Percent 3 8 11 8" xfId="15737" xr:uid="{18890C65-6D67-477C-93D5-76D42C3BD573}"/>
    <cellStyle name="Percent 3 8 11 8 2" xfId="25307" xr:uid="{FECD5E0A-0024-464B-9445-FCBB6993EF30}"/>
    <cellStyle name="Percent 3 8 11 8 3" xfId="25306" xr:uid="{503D06A0-FB9E-40ED-B885-E87E7F5E7620}"/>
    <cellStyle name="Percent 3 8 11 9" xfId="15738" xr:uid="{80D3D64D-DA37-40A2-8F42-6BC4E9326FAD}"/>
    <cellStyle name="Percent 3 8 11 9 2" xfId="25309" xr:uid="{52563DF9-919A-47E7-84DA-D26330DD945B}"/>
    <cellStyle name="Percent 3 8 11 9 3" xfId="25308" xr:uid="{5FF59191-0433-42FA-B54C-E53AEDB7F2D6}"/>
    <cellStyle name="Percent 3 8 12" xfId="6040" xr:uid="{711C6F47-5ECC-4264-9022-96FBF9203647}"/>
    <cellStyle name="Percent 3 8 12 10" xfId="15739" xr:uid="{A4E7273C-BC5F-4C55-8A71-709A29F56A0D}"/>
    <cellStyle name="Percent 3 8 12 10 2" xfId="25311" xr:uid="{DDB152D8-B8CF-4D20-8A3D-FB3941EFFBC0}"/>
    <cellStyle name="Percent 3 8 12 11" xfId="25312" xr:uid="{AF95AADD-933A-4C9C-BC4F-AF29E1A2F65C}"/>
    <cellStyle name="Percent 3 8 12 12" xfId="25310" xr:uid="{8D24A3D9-72CA-4073-9447-36123B3CB5BF}"/>
    <cellStyle name="Percent 3 8 12 13" xfId="21454" xr:uid="{A4B8E180-85FF-4234-B05F-9B9E4D226699}"/>
    <cellStyle name="Percent 3 8 12 2" xfId="15740" xr:uid="{CEA0DAA3-E5F8-4C46-BE88-F650963AAC31}"/>
    <cellStyle name="Percent 3 8 12 2 2" xfId="25314" xr:uid="{A1712F59-AA34-49B1-86AC-33A3F8ADE97C}"/>
    <cellStyle name="Percent 3 8 12 2 2 2" xfId="25315" xr:uid="{BF3A5464-330F-40C5-85BF-DA3982D49A25}"/>
    <cellStyle name="Percent 3 8 12 2 3" xfId="25316" xr:uid="{CADBEEEB-5FC0-4C62-B6C8-6379B58D6CE3}"/>
    <cellStyle name="Percent 3 8 12 2 3 2" xfId="25317" xr:uid="{89D10180-54E6-468E-8714-52A7168E3FB1}"/>
    <cellStyle name="Percent 3 8 12 2 4" xfId="25318" xr:uid="{D8CC8878-D75B-4A69-B1D9-761015E0BB64}"/>
    <cellStyle name="Percent 3 8 12 2 5" xfId="25319" xr:uid="{39D2E7B4-3CFE-4596-8339-152D5CB4B7E4}"/>
    <cellStyle name="Percent 3 8 12 2 6" xfId="25313" xr:uid="{CC191743-AC7F-4320-A9DB-5804F8F5338D}"/>
    <cellStyle name="Percent 3 8 12 3" xfId="15741" xr:uid="{C49B2BBB-2E83-43C0-8C44-DE52DC164E46}"/>
    <cellStyle name="Percent 3 8 12 3 2" xfId="25321" xr:uid="{1FA0F4DE-B499-41A8-BBF1-A89A2F992278}"/>
    <cellStyle name="Percent 3 8 12 3 2 2" xfId="25322" xr:uid="{CB65B416-FC3D-4252-AF8E-8BB859B5FB87}"/>
    <cellStyle name="Percent 3 8 12 3 3" xfId="25323" xr:uid="{B3B1839D-0331-421B-9BBB-70AEF6F746F3}"/>
    <cellStyle name="Percent 3 8 12 3 3 2" xfId="25324" xr:uid="{06DB12DC-896B-4E6C-AC63-023CB809C982}"/>
    <cellStyle name="Percent 3 8 12 3 4" xfId="25325" xr:uid="{AD3C40B5-7836-49FB-B671-3B2557D03A29}"/>
    <cellStyle name="Percent 3 8 12 3 5" xfId="25320" xr:uid="{3BF1EC6A-3165-4200-8124-A6A71F26B02F}"/>
    <cellStyle name="Percent 3 8 12 4" xfId="15742" xr:uid="{D39DB052-169F-4230-8CCA-02783DD228A6}"/>
    <cellStyle name="Percent 3 8 12 4 2" xfId="25327" xr:uid="{A0462475-11DB-4CB1-8E30-A3525448D7E3}"/>
    <cellStyle name="Percent 3 8 12 4 2 2" xfId="25328" xr:uid="{E9717D12-4DD8-4226-AEFD-F2AE65C74954}"/>
    <cellStyle name="Percent 3 8 12 4 3" xfId="25329" xr:uid="{771E64EC-AB94-496A-BDE7-EC130E9BF0DF}"/>
    <cellStyle name="Percent 3 8 12 4 3 2" xfId="25330" xr:uid="{39DFC2F2-B8DF-4DC0-BFCC-A50148C82989}"/>
    <cellStyle name="Percent 3 8 12 4 4" xfId="25331" xr:uid="{047A667F-22BD-4A81-BC48-A880E71B9470}"/>
    <cellStyle name="Percent 3 8 12 4 5" xfId="25326" xr:uid="{886AC6DF-E373-40AD-87AB-33112C46DB76}"/>
    <cellStyle name="Percent 3 8 12 5" xfId="15743" xr:uid="{2C395167-2978-4E2D-A182-43852006B51D}"/>
    <cellStyle name="Percent 3 8 12 5 2" xfId="25333" xr:uid="{55E36613-39F0-414C-B3B5-7CA327550392}"/>
    <cellStyle name="Percent 3 8 12 5 2 2" xfId="25334" xr:uid="{D6B80857-890B-4CF0-A033-973945C3FFE9}"/>
    <cellStyle name="Percent 3 8 12 5 3" xfId="25335" xr:uid="{3A0DA794-E19C-4F61-928A-5BC04ACDC9F0}"/>
    <cellStyle name="Percent 3 8 12 5 3 2" xfId="25336" xr:uid="{9610A3E6-2EC8-46EC-B06D-9A5B0B790276}"/>
    <cellStyle name="Percent 3 8 12 5 4" xfId="25337" xr:uid="{BF3A4E34-5460-47AE-A58D-051288FB2DFD}"/>
    <cellStyle name="Percent 3 8 12 5 4 2" xfId="25338" xr:uid="{24F4B648-4400-40AF-A661-8F834B6B4971}"/>
    <cellStyle name="Percent 3 8 12 5 5" xfId="25339" xr:uid="{8F023D22-1B4A-4138-A3F3-E6A4F609B4EF}"/>
    <cellStyle name="Percent 3 8 12 5 6" xfId="25332" xr:uid="{A8B015CB-C2A3-4F81-833F-3BC54C301CA1}"/>
    <cellStyle name="Percent 3 8 12 6" xfId="15744" xr:uid="{5DB98637-E6C5-4BB3-9AE1-A89BE7773F3D}"/>
    <cellStyle name="Percent 3 8 12 6 2" xfId="25341" xr:uid="{A1480E9B-591D-4887-93FB-0EE1E3A0AFA6}"/>
    <cellStyle name="Percent 3 8 12 6 2 2" xfId="25342" xr:uid="{1A54A502-445D-4C7E-BB2F-36E7E5B71C65}"/>
    <cellStyle name="Percent 3 8 12 6 3" xfId="25343" xr:uid="{F37B66B5-619B-4F8D-AB1B-6F5ECA91F82D}"/>
    <cellStyle name="Percent 3 8 12 6 3 2" xfId="25344" xr:uid="{AD20D705-97BB-41B0-9279-425D6BB71B4C}"/>
    <cellStyle name="Percent 3 8 12 6 4" xfId="25345" xr:uid="{C8D3120A-1866-47F1-9355-B48C6D46A1EE}"/>
    <cellStyle name="Percent 3 8 12 6 5" xfId="25340" xr:uid="{4FA00862-F2DF-4BE6-99FE-5752C334822F}"/>
    <cellStyle name="Percent 3 8 12 7" xfId="15745" xr:uid="{980B2914-DBB1-4102-8EE2-D27AEEDAB7F6}"/>
    <cellStyle name="Percent 3 8 12 7 2" xfId="25347" xr:uid="{06D7AE5C-BC45-4FD5-AFFA-D5987720DB94}"/>
    <cellStyle name="Percent 3 8 12 7 3" xfId="25346" xr:uid="{4A86E5A2-5AB6-4B9F-8080-5A513E411E39}"/>
    <cellStyle name="Percent 3 8 12 8" xfId="15746" xr:uid="{318CBDBF-9C15-459C-9ACA-31B6AEBB567F}"/>
    <cellStyle name="Percent 3 8 12 8 2" xfId="25349" xr:uid="{AC6D0BE8-5864-4C18-99A0-20665DE9C139}"/>
    <cellStyle name="Percent 3 8 12 8 3" xfId="25348" xr:uid="{00E3A111-3B78-4CD4-82B1-0C666A352CA7}"/>
    <cellStyle name="Percent 3 8 12 9" xfId="15747" xr:uid="{697A1AFD-71BC-4B23-B0BF-DD06CAB2DF57}"/>
    <cellStyle name="Percent 3 8 12 9 2" xfId="25351" xr:uid="{AF17FA62-C19D-44B1-B5B1-242C82AF91B7}"/>
    <cellStyle name="Percent 3 8 12 9 3" xfId="25350" xr:uid="{47E3F53A-0ABE-4334-BF9B-2021C3815340}"/>
    <cellStyle name="Percent 3 8 13" xfId="6041" xr:uid="{C8681FBF-DD15-46A7-95BE-003F60DEC39E}"/>
    <cellStyle name="Percent 3 8 13 10" xfId="15748" xr:uid="{E7BC1E30-97C4-46EA-B6A5-20FD8CE4675F}"/>
    <cellStyle name="Percent 3 8 13 10 2" xfId="25353" xr:uid="{8D9699EA-53DE-4620-82CF-99968E0040D1}"/>
    <cellStyle name="Percent 3 8 13 11" xfId="25354" xr:uid="{83AAEA1C-C9C9-49BE-8767-FDE840A57D90}"/>
    <cellStyle name="Percent 3 8 13 12" xfId="25352" xr:uid="{41DBDD40-F8A8-4189-9B54-A7E35B045FA8}"/>
    <cellStyle name="Percent 3 8 13 13" xfId="21455" xr:uid="{5C84EA14-D536-43CA-B39B-7923EB5038DC}"/>
    <cellStyle name="Percent 3 8 13 2" xfId="15749" xr:uid="{BAFBFCF8-A74B-48A8-B05C-3428711C6D00}"/>
    <cellStyle name="Percent 3 8 13 2 2" xfId="25356" xr:uid="{6EEA627C-0070-4F37-A8D4-0F368F1A5DC0}"/>
    <cellStyle name="Percent 3 8 13 2 2 2" xfId="25357" xr:uid="{2E8A1612-4137-4AD6-BD06-72B3F17B95BB}"/>
    <cellStyle name="Percent 3 8 13 2 3" xfId="25358" xr:uid="{F7401A3A-C422-49FC-8296-C498DA9C75BF}"/>
    <cellStyle name="Percent 3 8 13 2 3 2" xfId="25359" xr:uid="{14FF93D7-3718-4DFD-9A2B-229517C25A24}"/>
    <cellStyle name="Percent 3 8 13 2 4" xfId="25360" xr:uid="{77A8D432-5B57-4B3C-852B-B4A5C700F27E}"/>
    <cellStyle name="Percent 3 8 13 2 5" xfId="25361" xr:uid="{F57F3F23-BC5D-4D17-8560-4502560CF778}"/>
    <cellStyle name="Percent 3 8 13 2 6" xfId="25355" xr:uid="{C202BC96-26D3-4CA9-B7C0-DBACC96624A7}"/>
    <cellStyle name="Percent 3 8 13 3" xfId="15750" xr:uid="{C907698B-680D-4663-BA9D-77C6286DA88E}"/>
    <cellStyle name="Percent 3 8 13 3 2" xfId="25363" xr:uid="{F67D48B2-1C89-4F6D-8380-C1BAF706EC7D}"/>
    <cellStyle name="Percent 3 8 13 3 2 2" xfId="25364" xr:uid="{EEBAD2BB-D40A-4E91-B9FA-F8B207CC4063}"/>
    <cellStyle name="Percent 3 8 13 3 3" xfId="25365" xr:uid="{8E5B656A-C9A9-4678-9C19-7B607CCBF96D}"/>
    <cellStyle name="Percent 3 8 13 3 3 2" xfId="25366" xr:uid="{088389B0-A6AD-478D-9B07-9A8DBE938F1F}"/>
    <cellStyle name="Percent 3 8 13 3 4" xfId="25367" xr:uid="{63AA27D1-6382-41EF-AC1D-9039A7D4D721}"/>
    <cellStyle name="Percent 3 8 13 3 5" xfId="25362" xr:uid="{59F448D4-C61E-4BA9-A318-C2FADF189726}"/>
    <cellStyle name="Percent 3 8 13 4" xfId="15751" xr:uid="{2DCBD2E3-0437-4EE5-BD7B-86BF9BD2CAA5}"/>
    <cellStyle name="Percent 3 8 13 4 2" xfId="25369" xr:uid="{DC8F5FB5-B3F6-4854-8F90-398379BB0D92}"/>
    <cellStyle name="Percent 3 8 13 4 2 2" xfId="25370" xr:uid="{078BE2F7-5385-4291-B95C-96C3E6241FDF}"/>
    <cellStyle name="Percent 3 8 13 4 3" xfId="25371" xr:uid="{B3CA1DF6-3212-4CFC-906A-576C4379F4FF}"/>
    <cellStyle name="Percent 3 8 13 4 3 2" xfId="25372" xr:uid="{48CE3371-FB44-4657-8942-D64B03CB5B8B}"/>
    <cellStyle name="Percent 3 8 13 4 4" xfId="25373" xr:uid="{5BF63E93-2CD2-46A1-9DCB-E3FFEB5400F3}"/>
    <cellStyle name="Percent 3 8 13 4 5" xfId="25368" xr:uid="{376D900F-10C1-4B04-B688-4DBDBA318B0A}"/>
    <cellStyle name="Percent 3 8 13 5" xfId="15752" xr:uid="{52F59911-78A2-468A-BF84-DA71436A95AF}"/>
    <cellStyle name="Percent 3 8 13 5 2" xfId="25375" xr:uid="{2039DDD8-59AE-42A8-B516-1543AFC7482E}"/>
    <cellStyle name="Percent 3 8 13 5 2 2" xfId="25376" xr:uid="{8C1CDC06-DEB0-4A07-8080-2E8557F530A4}"/>
    <cellStyle name="Percent 3 8 13 5 3" xfId="25377" xr:uid="{5B0A4AEF-B22F-45AF-9B84-368FCD4B0D39}"/>
    <cellStyle name="Percent 3 8 13 5 3 2" xfId="25378" xr:uid="{5B25209E-20E2-47B1-B634-38769E6EAE84}"/>
    <cellStyle name="Percent 3 8 13 5 4" xfId="25379" xr:uid="{AA6102E3-5CC8-41E5-A06F-0DC00B2D9811}"/>
    <cellStyle name="Percent 3 8 13 5 4 2" xfId="25380" xr:uid="{FF2B5C85-87DD-4B82-A9A4-B8D5FA371A3F}"/>
    <cellStyle name="Percent 3 8 13 5 5" xfId="25381" xr:uid="{1A51C943-18BB-4571-93F1-2E6B6D8C5945}"/>
    <cellStyle name="Percent 3 8 13 5 6" xfId="25374" xr:uid="{BCD47C80-496E-4583-B931-CF10C86E50FE}"/>
    <cellStyle name="Percent 3 8 13 6" xfId="15753" xr:uid="{9F6A4FB0-81B6-43CC-BE33-08A44F79C677}"/>
    <cellStyle name="Percent 3 8 13 6 2" xfId="25383" xr:uid="{7379F36D-F06D-45D3-AE34-DBC0B6FC5344}"/>
    <cellStyle name="Percent 3 8 13 6 2 2" xfId="25384" xr:uid="{DDA64121-6865-4540-9A1C-464FB7E269D3}"/>
    <cellStyle name="Percent 3 8 13 6 3" xfId="25385" xr:uid="{DF17FAC5-D947-4D58-83A4-FC3289F722AE}"/>
    <cellStyle name="Percent 3 8 13 6 3 2" xfId="25386" xr:uid="{DA6B9DFE-9598-4DCC-ACBE-E41FA5A24C68}"/>
    <cellStyle name="Percent 3 8 13 6 4" xfId="25387" xr:uid="{146C0EE3-C7D0-41E9-BB69-69C3A727A3B8}"/>
    <cellStyle name="Percent 3 8 13 6 5" xfId="25382" xr:uid="{9C48ABA0-28E6-4EC8-BAEE-28ADC08297EA}"/>
    <cellStyle name="Percent 3 8 13 7" xfId="15754" xr:uid="{C94A6447-4DF7-48BE-B826-BC50AFFFEB56}"/>
    <cellStyle name="Percent 3 8 13 7 2" xfId="25389" xr:uid="{46D7E989-ACC5-4C65-AF9E-51054A289A01}"/>
    <cellStyle name="Percent 3 8 13 7 3" xfId="25388" xr:uid="{7A194142-5B7D-44CE-86CC-0165DC2B74DA}"/>
    <cellStyle name="Percent 3 8 13 8" xfId="15755" xr:uid="{EC8C93AE-1696-4FBD-8EED-CF865775B4CF}"/>
    <cellStyle name="Percent 3 8 13 8 2" xfId="25391" xr:uid="{E7B0A435-D005-4845-98C0-CCFC65762652}"/>
    <cellStyle name="Percent 3 8 13 8 3" xfId="25390" xr:uid="{20BEB1C8-F698-4EDA-807F-2FFBB88EF65E}"/>
    <cellStyle name="Percent 3 8 13 9" xfId="15756" xr:uid="{352C8E02-41B0-4D84-93C1-5744AC2F48D2}"/>
    <cellStyle name="Percent 3 8 13 9 2" xfId="25393" xr:uid="{690B500D-1A97-4E8F-8495-07D62409A473}"/>
    <cellStyle name="Percent 3 8 13 9 3" xfId="25392" xr:uid="{A4145BA3-AE6D-4346-AB6A-07118A82B0A6}"/>
    <cellStyle name="Percent 3 8 14" xfId="6042" xr:uid="{080EDBA0-6371-4739-82EA-613440C6BFEB}"/>
    <cellStyle name="Percent 3 8 14 10" xfId="15757" xr:uid="{790C4290-90FF-4076-8CB0-14A2B14B0903}"/>
    <cellStyle name="Percent 3 8 14 10 2" xfId="25395" xr:uid="{AFC48AC8-C98F-45D0-B9F1-03C901BC2E64}"/>
    <cellStyle name="Percent 3 8 14 11" xfId="25396" xr:uid="{52E06B4D-B3FA-44F6-823B-0B2B7A36BED8}"/>
    <cellStyle name="Percent 3 8 14 12" xfId="25394" xr:uid="{FD797B40-CAB1-44A6-BF75-76FDB56D7A0A}"/>
    <cellStyle name="Percent 3 8 14 13" xfId="21456" xr:uid="{E922B04E-12EF-4EA3-A828-CC0E9842780A}"/>
    <cellStyle name="Percent 3 8 14 2" xfId="15758" xr:uid="{9C688DBC-44D6-490E-ACAD-9AA30C7A595A}"/>
    <cellStyle name="Percent 3 8 14 2 2" xfId="25398" xr:uid="{A59BE56A-193F-461E-B8B1-D772FEF5FC7E}"/>
    <cellStyle name="Percent 3 8 14 2 2 2" xfId="25399" xr:uid="{C2191CAC-4A44-4B20-B628-8CA72360C07B}"/>
    <cellStyle name="Percent 3 8 14 2 3" xfId="25400" xr:uid="{CB664F11-1110-4C10-847F-734F07AA76EB}"/>
    <cellStyle name="Percent 3 8 14 2 3 2" xfId="25401" xr:uid="{9687B9D4-6C94-4333-BCF9-06E01816B982}"/>
    <cellStyle name="Percent 3 8 14 2 4" xfId="25402" xr:uid="{2F27A633-56DF-4749-A027-00B64B8BC93D}"/>
    <cellStyle name="Percent 3 8 14 2 5" xfId="25403" xr:uid="{AC7280E4-9D18-4643-9A3D-EBE47BB53942}"/>
    <cellStyle name="Percent 3 8 14 2 6" xfId="25397" xr:uid="{319538C5-6320-43B3-B43B-91A27582C12E}"/>
    <cellStyle name="Percent 3 8 14 3" xfId="15759" xr:uid="{3F9951B4-7440-4139-B7A3-1C66A9EE4C51}"/>
    <cellStyle name="Percent 3 8 14 3 2" xfId="25405" xr:uid="{4A316047-375A-478C-AFA7-339A288575DA}"/>
    <cellStyle name="Percent 3 8 14 3 2 2" xfId="25406" xr:uid="{DC424C54-1364-4EDE-9D97-EF5FB6B473C1}"/>
    <cellStyle name="Percent 3 8 14 3 3" xfId="25407" xr:uid="{85EA3CFC-B0C0-4AB7-826D-0B0B0FF5266C}"/>
    <cellStyle name="Percent 3 8 14 3 3 2" xfId="25408" xr:uid="{1A03CEA4-85FD-45B4-BA7E-5A021017E202}"/>
    <cellStyle name="Percent 3 8 14 3 4" xfId="25409" xr:uid="{05FFB736-C246-4A29-B470-49C990AA3963}"/>
    <cellStyle name="Percent 3 8 14 3 5" xfId="25404" xr:uid="{BBC9A1DC-E787-4531-A92F-1E36B0C927FA}"/>
    <cellStyle name="Percent 3 8 14 4" xfId="15760" xr:uid="{761E7A7A-94BF-4401-B6A7-C047470C4594}"/>
    <cellStyle name="Percent 3 8 14 4 2" xfId="25411" xr:uid="{E70EC68E-92C7-40A0-8BA8-94CF29BD9DFD}"/>
    <cellStyle name="Percent 3 8 14 4 2 2" xfId="25412" xr:uid="{5DAFE52D-202D-4BCA-A9E7-4403F99FAD5D}"/>
    <cellStyle name="Percent 3 8 14 4 3" xfId="25413" xr:uid="{9D9DA374-0D6F-4CD7-83EF-D832D39A8DA5}"/>
    <cellStyle name="Percent 3 8 14 4 3 2" xfId="25414" xr:uid="{F5B023AB-41DA-4292-A7BA-57479C03936B}"/>
    <cellStyle name="Percent 3 8 14 4 4" xfId="25415" xr:uid="{D10996A5-AE62-45A0-AAE4-3062058967CB}"/>
    <cellStyle name="Percent 3 8 14 4 5" xfId="25410" xr:uid="{A36D6D6F-AE82-4DDF-A5BA-B8698E595040}"/>
    <cellStyle name="Percent 3 8 14 5" xfId="15761" xr:uid="{DFBD7257-5A20-4196-B155-8BBC6CEA86EC}"/>
    <cellStyle name="Percent 3 8 14 5 2" xfId="25417" xr:uid="{EDDCF290-4DCA-4500-BA32-869A3ED347C5}"/>
    <cellStyle name="Percent 3 8 14 5 2 2" xfId="25418" xr:uid="{83036F0E-47CC-4BE9-838F-6A013CA0D4E6}"/>
    <cellStyle name="Percent 3 8 14 5 3" xfId="25419" xr:uid="{1F6A2813-3EDF-44C2-8768-4C648E48DB99}"/>
    <cellStyle name="Percent 3 8 14 5 3 2" xfId="25420" xr:uid="{BBDFAFA9-B7B9-4219-8DFD-D23D4015C472}"/>
    <cellStyle name="Percent 3 8 14 5 4" xfId="25421" xr:uid="{A4F333B0-6AAF-46A3-BCE8-3BEAA52ADE9F}"/>
    <cellStyle name="Percent 3 8 14 5 4 2" xfId="25422" xr:uid="{7040EC7F-DF7C-40D7-BC72-0AAE6FDA4222}"/>
    <cellStyle name="Percent 3 8 14 5 5" xfId="25423" xr:uid="{6B543632-81C8-46C8-ACB9-CF5FC51235DB}"/>
    <cellStyle name="Percent 3 8 14 5 6" xfId="25416" xr:uid="{A2E62600-1B89-4DDA-AA8C-7B8B5E3A660D}"/>
    <cellStyle name="Percent 3 8 14 6" xfId="15762" xr:uid="{6EE163C1-B6AC-4FB3-9A15-A704B9FD9812}"/>
    <cellStyle name="Percent 3 8 14 6 2" xfId="25425" xr:uid="{6B443DC3-1435-4E4E-A5A3-EA1EA848DAE9}"/>
    <cellStyle name="Percent 3 8 14 6 2 2" xfId="25426" xr:uid="{F284F2B8-BBB5-4DEC-B483-F31F78A5DB57}"/>
    <cellStyle name="Percent 3 8 14 6 3" xfId="25427" xr:uid="{AE630835-2514-42F5-BCFC-23759E17D6D5}"/>
    <cellStyle name="Percent 3 8 14 6 3 2" xfId="25428" xr:uid="{9C103F2F-E982-45B5-A963-2C4BA35FD9CC}"/>
    <cellStyle name="Percent 3 8 14 6 4" xfId="25429" xr:uid="{363FFF5A-FEB4-4D95-9054-C78D1661020D}"/>
    <cellStyle name="Percent 3 8 14 6 5" xfId="25424" xr:uid="{4544A908-6720-4C30-9CAD-C606CD3D1453}"/>
    <cellStyle name="Percent 3 8 14 7" xfId="15763" xr:uid="{D67121F2-F3DB-4501-BCF2-4B72730B88C3}"/>
    <cellStyle name="Percent 3 8 14 7 2" xfId="25431" xr:uid="{799F37F3-B413-4A41-A800-858AEBA0E17B}"/>
    <cellStyle name="Percent 3 8 14 7 3" xfId="25430" xr:uid="{DCA16373-69B1-48A4-A3F0-0327094AA410}"/>
    <cellStyle name="Percent 3 8 14 8" xfId="15764" xr:uid="{51D876A6-B165-4ABC-B832-8129FDF5BDC2}"/>
    <cellStyle name="Percent 3 8 14 8 2" xfId="25433" xr:uid="{27E38C77-47A6-447E-93BD-63C5FDE09FBF}"/>
    <cellStyle name="Percent 3 8 14 8 3" xfId="25432" xr:uid="{871ECEAA-5454-4428-995D-037B2F4A0C75}"/>
    <cellStyle name="Percent 3 8 14 9" xfId="15765" xr:uid="{4BEB3561-F332-4ADB-BDB8-8C8646FC8F38}"/>
    <cellStyle name="Percent 3 8 14 9 2" xfId="25435" xr:uid="{534917C2-A827-45D6-8D40-39472D0A7E69}"/>
    <cellStyle name="Percent 3 8 14 9 3" xfId="25434" xr:uid="{A012EF46-DF77-4830-A355-0FA6EDB38110}"/>
    <cellStyle name="Percent 3 8 15" xfId="6043" xr:uid="{1E8E8EA2-5F9F-49A5-8078-A5E47959CE01}"/>
    <cellStyle name="Percent 3 8 15 10" xfId="15766" xr:uid="{80D935F2-1AA6-4284-B8CB-30F82ABCE1B4}"/>
    <cellStyle name="Percent 3 8 15 10 2" xfId="25437" xr:uid="{13E0E670-BC70-47B7-B539-C2F1DA63A3FA}"/>
    <cellStyle name="Percent 3 8 15 11" xfId="25438" xr:uid="{2854908D-9F2A-401F-A16A-835A44F56989}"/>
    <cellStyle name="Percent 3 8 15 12" xfId="25436" xr:uid="{B9AA4492-9218-4259-868E-03CBF0E68C40}"/>
    <cellStyle name="Percent 3 8 15 13" xfId="21457" xr:uid="{4989BBFA-004B-4A31-8004-31CCD4C1A84F}"/>
    <cellStyle name="Percent 3 8 15 2" xfId="15767" xr:uid="{A31D8DBF-A265-4E38-A00D-2C1B9B368301}"/>
    <cellStyle name="Percent 3 8 15 2 2" xfId="25440" xr:uid="{FE9E5292-AAC3-4235-9AA6-6499474142F3}"/>
    <cellStyle name="Percent 3 8 15 2 2 2" xfId="25441" xr:uid="{83C51A96-AC1C-4737-9DE4-E8173E0AD55B}"/>
    <cellStyle name="Percent 3 8 15 2 3" xfId="25442" xr:uid="{A5AC648A-47F7-4698-AD46-B9C8C510BFC7}"/>
    <cellStyle name="Percent 3 8 15 2 3 2" xfId="25443" xr:uid="{81CCEC97-723B-4DDB-B2A4-81DC673FBC49}"/>
    <cellStyle name="Percent 3 8 15 2 4" xfId="25444" xr:uid="{DEA52D6D-16B1-4D77-A132-2E27209D0051}"/>
    <cellStyle name="Percent 3 8 15 2 5" xfId="25445" xr:uid="{A910144C-6392-44F6-9CA0-3B59FE822907}"/>
    <cellStyle name="Percent 3 8 15 2 6" xfId="25439" xr:uid="{CEC6A766-A4C1-4AD5-90AD-3546096588EF}"/>
    <cellStyle name="Percent 3 8 15 3" xfId="15768" xr:uid="{0DCC04EA-39C2-430F-BD4F-908C1BBC0D85}"/>
    <cellStyle name="Percent 3 8 15 3 2" xfId="25447" xr:uid="{861A59D1-D86B-4C62-BDE1-13A95F9009E6}"/>
    <cellStyle name="Percent 3 8 15 3 2 2" xfId="25448" xr:uid="{EEFD3A8D-3C26-4409-A051-8C189FA170A8}"/>
    <cellStyle name="Percent 3 8 15 3 3" xfId="25449" xr:uid="{865ACE93-3D5E-4189-A499-823BB1228CC5}"/>
    <cellStyle name="Percent 3 8 15 3 3 2" xfId="25450" xr:uid="{AA250A0F-A2FE-4535-A045-0D085DF8D3CA}"/>
    <cellStyle name="Percent 3 8 15 3 4" xfId="25451" xr:uid="{E7827ACA-D769-4D0F-88AD-CF36EB956D39}"/>
    <cellStyle name="Percent 3 8 15 3 5" xfId="25446" xr:uid="{CF8260BB-D35C-4791-8D1A-25A957ED9E24}"/>
    <cellStyle name="Percent 3 8 15 4" xfId="15769" xr:uid="{EF73F184-92C8-4034-89B9-64907D3008AE}"/>
    <cellStyle name="Percent 3 8 15 4 2" xfId="25453" xr:uid="{96E0E843-A3B2-454F-8C68-2D73F7F4904F}"/>
    <cellStyle name="Percent 3 8 15 4 2 2" xfId="25454" xr:uid="{A6B4DD64-E0B4-4E4D-892A-019A7BCBE064}"/>
    <cellStyle name="Percent 3 8 15 4 3" xfId="25455" xr:uid="{6C132E1E-2629-479E-8735-4777E1D753B4}"/>
    <cellStyle name="Percent 3 8 15 4 3 2" xfId="25456" xr:uid="{E68D0015-08B3-4CD2-A6DE-A612513C8D08}"/>
    <cellStyle name="Percent 3 8 15 4 4" xfId="25457" xr:uid="{200867E5-770B-474F-997B-05CB9FD05739}"/>
    <cellStyle name="Percent 3 8 15 4 5" xfId="25452" xr:uid="{19EA8BA5-31AD-4647-87B4-F56D3776B670}"/>
    <cellStyle name="Percent 3 8 15 5" xfId="15770" xr:uid="{2E76951B-EFE9-47A6-A8B3-ED074CF09FDD}"/>
    <cellStyle name="Percent 3 8 15 5 2" xfId="25459" xr:uid="{791D25F8-36D3-4831-AB53-01D1E6A11BA0}"/>
    <cellStyle name="Percent 3 8 15 5 2 2" xfId="25460" xr:uid="{7F261765-9820-46EF-BAA2-36C0857D5177}"/>
    <cellStyle name="Percent 3 8 15 5 3" xfId="25461" xr:uid="{C5A24CB5-7693-4D5D-84C4-30D265A0B656}"/>
    <cellStyle name="Percent 3 8 15 5 3 2" xfId="25462" xr:uid="{D1252B9B-4CC5-47B6-BBBE-FC609E3954A6}"/>
    <cellStyle name="Percent 3 8 15 5 4" xfId="25463" xr:uid="{04F198AC-0243-4E3F-84EF-D0FE41FBE06E}"/>
    <cellStyle name="Percent 3 8 15 5 4 2" xfId="25464" xr:uid="{6FDBD43C-B45A-4FDA-885B-628EC6579B22}"/>
    <cellStyle name="Percent 3 8 15 5 5" xfId="25465" xr:uid="{565F375B-F74B-43D8-A6F8-40737DD09CBB}"/>
    <cellStyle name="Percent 3 8 15 5 6" xfId="25458" xr:uid="{965597DB-439D-4F27-AFC6-DBCE66F4BF15}"/>
    <cellStyle name="Percent 3 8 15 6" xfId="15771" xr:uid="{B9CD820F-FC00-4495-B2C6-62127E105E19}"/>
    <cellStyle name="Percent 3 8 15 6 2" xfId="25467" xr:uid="{8A7CA100-BC19-4F0D-A1B2-EA9F75A5C025}"/>
    <cellStyle name="Percent 3 8 15 6 2 2" xfId="25468" xr:uid="{56340280-A829-4972-A4CB-E81EF1DE786F}"/>
    <cellStyle name="Percent 3 8 15 6 3" xfId="25469" xr:uid="{35B19BB9-251C-4EE0-9E43-3C1EE67057A7}"/>
    <cellStyle name="Percent 3 8 15 6 3 2" xfId="25470" xr:uid="{87C38390-1CA5-4658-9385-B04CCC27D354}"/>
    <cellStyle name="Percent 3 8 15 6 4" xfId="25471" xr:uid="{47518D2F-F804-4833-8980-A0B4EC064BDE}"/>
    <cellStyle name="Percent 3 8 15 6 5" xfId="25466" xr:uid="{B436C704-E03B-499C-85B0-DC9D64FDAE61}"/>
    <cellStyle name="Percent 3 8 15 7" xfId="15772" xr:uid="{871C61A7-D6FB-4D37-BB38-477BDE281813}"/>
    <cellStyle name="Percent 3 8 15 7 2" xfId="25473" xr:uid="{7CE9141B-9DCF-4173-A60B-3DC400F4C891}"/>
    <cellStyle name="Percent 3 8 15 7 3" xfId="25472" xr:uid="{71F84205-F23C-4EC7-B62A-9E9B293C6AB5}"/>
    <cellStyle name="Percent 3 8 15 8" xfId="15773" xr:uid="{8648F602-5C51-4398-85DB-2B75C6B19F60}"/>
    <cellStyle name="Percent 3 8 15 8 2" xfId="25475" xr:uid="{D2B3E56C-16D0-4162-83C2-0E0003A71684}"/>
    <cellStyle name="Percent 3 8 15 8 3" xfId="25474" xr:uid="{A7185EAD-012F-4893-8878-7EEAF2F154F8}"/>
    <cellStyle name="Percent 3 8 15 9" xfId="15774" xr:uid="{540F3D3F-0CCE-4B87-B961-845F12176C97}"/>
    <cellStyle name="Percent 3 8 15 9 2" xfId="25477" xr:uid="{C439EFD0-0C3F-47E3-BEB2-5DF0A4C16CE9}"/>
    <cellStyle name="Percent 3 8 15 9 3" xfId="25476" xr:uid="{5ED16170-2EB5-42F3-A309-348433F4893C}"/>
    <cellStyle name="Percent 3 8 16" xfId="6037" xr:uid="{1E4ED465-AFCD-4F44-B053-4B6B1DDF7958}"/>
    <cellStyle name="Percent 3 8 16 2" xfId="25479" xr:uid="{9AD76E39-C399-42FF-A0FF-C083044F0F79}"/>
    <cellStyle name="Percent 3 8 16 2 2" xfId="25480" xr:uid="{6417547A-9283-4201-923F-DB67E011D8A0}"/>
    <cellStyle name="Percent 3 8 16 3" xfId="25481" xr:uid="{5737174B-3104-4506-8604-56BA483AC7F8}"/>
    <cellStyle name="Percent 3 8 16 3 2" xfId="25482" xr:uid="{412DAF6A-30C4-4D5D-A9D9-D8977754D3F7}"/>
    <cellStyle name="Percent 3 8 16 4" xfId="25483" xr:uid="{3B4D90CF-4C88-4921-B74B-E759480FFD86}"/>
    <cellStyle name="Percent 3 8 16 5" xfId="25484" xr:uid="{4AD09E32-C07D-49E2-AB62-4B012812D16A}"/>
    <cellStyle name="Percent 3 8 16 6" xfId="25478" xr:uid="{C2963ED5-5673-4217-BAB4-FD0435EA777E}"/>
    <cellStyle name="Percent 3 8 17" xfId="15775" xr:uid="{21951CF1-25FD-4454-A380-554F59B12325}"/>
    <cellStyle name="Percent 3 8 17 2" xfId="25486" xr:uid="{92114CB8-0ACA-4E5C-A3E0-98F4D3B38458}"/>
    <cellStyle name="Percent 3 8 17 2 2" xfId="25487" xr:uid="{C556D1DE-8EA3-48BE-9DBD-590ABE0ECEE2}"/>
    <cellStyle name="Percent 3 8 17 3" xfId="25488" xr:uid="{4673FC1E-3C62-494B-B915-53B5109990BB}"/>
    <cellStyle name="Percent 3 8 17 3 2" xfId="25489" xr:uid="{50D7C962-B63A-4D4B-8AE7-FEE37959A18A}"/>
    <cellStyle name="Percent 3 8 17 4" xfId="25490" xr:uid="{33BF46B3-7759-4DC1-A8C5-A7D5CD483C9E}"/>
    <cellStyle name="Percent 3 8 17 5" xfId="25485" xr:uid="{E2B1F777-9EA9-4A38-B656-13DEBE3FFA30}"/>
    <cellStyle name="Percent 3 8 18" xfId="15776" xr:uid="{6B47985E-65C1-4EA7-B0F4-D90F49E721CA}"/>
    <cellStyle name="Percent 3 8 18 2" xfId="25492" xr:uid="{50D037B8-6DD4-4F5B-B04A-E9494E586318}"/>
    <cellStyle name="Percent 3 8 18 2 2" xfId="25493" xr:uid="{AD1B6C37-F704-4099-84BA-EF454DFB9279}"/>
    <cellStyle name="Percent 3 8 18 3" xfId="25494" xr:uid="{E38977FE-FC80-4E35-9739-21588421E765}"/>
    <cellStyle name="Percent 3 8 18 3 2" xfId="25495" xr:uid="{BCFBDD03-F689-4F20-A3E6-E98E8F0DDA3B}"/>
    <cellStyle name="Percent 3 8 18 4" xfId="25496" xr:uid="{CF59CDBA-7D55-4B5D-B09D-B0E2FC0990B0}"/>
    <cellStyle name="Percent 3 8 18 5" xfId="25491" xr:uid="{00A51CCC-CC87-458F-974E-CC15ABDD8CE6}"/>
    <cellStyle name="Percent 3 8 19" xfId="15777" xr:uid="{00DD91BE-CE02-4A86-BD7B-C3F8150F5F87}"/>
    <cellStyle name="Percent 3 8 19 2" xfId="25498" xr:uid="{5B183853-4028-4005-BBCC-592D8D090453}"/>
    <cellStyle name="Percent 3 8 19 2 2" xfId="25499" xr:uid="{4C539E36-EF24-482F-8725-33588FBFC6D2}"/>
    <cellStyle name="Percent 3 8 19 3" xfId="25500" xr:uid="{AEDF6B62-8851-4D29-B4D9-AAA9775E6168}"/>
    <cellStyle name="Percent 3 8 19 3 2" xfId="25501" xr:uid="{B17D97E1-E3EC-4800-B2AD-7E29D48781E6}"/>
    <cellStyle name="Percent 3 8 19 4" xfId="25502" xr:uid="{8650C141-5B95-46B5-8D48-9962E435AF05}"/>
    <cellStyle name="Percent 3 8 19 4 2" xfId="25503" xr:uid="{039F5A71-9F7F-4815-9AD7-33A286E2C09C}"/>
    <cellStyle name="Percent 3 8 19 5" xfId="25504" xr:uid="{04748858-C41C-4A69-A3E3-7482BAFAB49A}"/>
    <cellStyle name="Percent 3 8 19 6" xfId="25497" xr:uid="{D054D2F5-1F0B-40DE-BCC8-088F9E92FE48}"/>
    <cellStyle name="Percent 3 8 2" xfId="6044" xr:uid="{4FE1B3F6-F12A-42D0-8F06-FDB070BDF424}"/>
    <cellStyle name="Percent 3 8 2 10" xfId="15778" xr:uid="{86D6B939-0BD7-41FB-ACAF-5BCF57758107}"/>
    <cellStyle name="Percent 3 8 2 10 2" xfId="25506" xr:uid="{7521A6FA-3E70-4165-A593-E1E701DBE298}"/>
    <cellStyle name="Percent 3 8 2 11" xfId="25507" xr:uid="{7BC8F76E-8381-4BE2-98CE-6F4BF4BAAED4}"/>
    <cellStyle name="Percent 3 8 2 12" xfId="25505" xr:uid="{8B458DE4-1D6F-4DD7-8D89-42C274173BB1}"/>
    <cellStyle name="Percent 3 8 2 13" xfId="21458" xr:uid="{94B797D5-F5CB-403E-B413-6A72F25E5A5C}"/>
    <cellStyle name="Percent 3 8 2 2" xfId="15779" xr:uid="{EB4AF4E2-24D4-42C7-A94F-4524717A67F1}"/>
    <cellStyle name="Percent 3 8 2 2 2" xfId="25509" xr:uid="{3B69E8ED-0403-44C7-AD26-0C6D32AA55D9}"/>
    <cellStyle name="Percent 3 8 2 2 2 2" xfId="25510" xr:uid="{7F0DDBB0-E396-4B06-832A-79E16E0757F0}"/>
    <cellStyle name="Percent 3 8 2 2 3" xfId="25511" xr:uid="{4A4F5AC6-60C3-407A-BE3E-9550AF8D28A1}"/>
    <cellStyle name="Percent 3 8 2 2 3 2" xfId="25512" xr:uid="{92DFE600-A308-4F64-9034-EE7087859BAE}"/>
    <cellStyle name="Percent 3 8 2 2 4" xfId="25513" xr:uid="{6070924C-F6CE-4D97-86D0-B699677649CE}"/>
    <cellStyle name="Percent 3 8 2 2 5" xfId="25514" xr:uid="{C73D4A7D-2741-4D89-A2EE-72589B787936}"/>
    <cellStyle name="Percent 3 8 2 2 6" xfId="25508" xr:uid="{848154B9-1C12-42BA-AF62-A123971A71FD}"/>
    <cellStyle name="Percent 3 8 2 3" xfId="15780" xr:uid="{8839CAA3-5697-4971-A0CE-855A0958F8CE}"/>
    <cellStyle name="Percent 3 8 2 3 2" xfId="25516" xr:uid="{B007A795-7DC6-4EA7-B25A-BC1D77EC0C68}"/>
    <cellStyle name="Percent 3 8 2 3 2 2" xfId="25517" xr:uid="{EDA806E7-CFE7-46B1-AD91-060ABB4C7012}"/>
    <cellStyle name="Percent 3 8 2 3 3" xfId="25518" xr:uid="{7F49F775-7ABD-4EA7-B9A7-08074F13E054}"/>
    <cellStyle name="Percent 3 8 2 3 3 2" xfId="25519" xr:uid="{7D5DF131-12C4-4BFC-AD6C-C7F549644CE0}"/>
    <cellStyle name="Percent 3 8 2 3 4" xfId="25520" xr:uid="{9A5140DD-8C36-4832-A1BD-857B9651F1A2}"/>
    <cellStyle name="Percent 3 8 2 3 5" xfId="25515" xr:uid="{22C6ECFE-6820-4438-ABD8-431601DBE05F}"/>
    <cellStyle name="Percent 3 8 2 4" xfId="15781" xr:uid="{AB914050-6B1F-485C-A7B4-E60F4C851637}"/>
    <cellStyle name="Percent 3 8 2 4 2" xfId="25522" xr:uid="{9893A8AE-5B7D-49FE-9283-F7C11CA4DF50}"/>
    <cellStyle name="Percent 3 8 2 4 2 2" xfId="25523" xr:uid="{1A0DD579-F742-4349-B6F3-415F96C1C3AE}"/>
    <cellStyle name="Percent 3 8 2 4 3" xfId="25524" xr:uid="{7D1EC817-B517-47DC-A5F4-BC653DA00246}"/>
    <cellStyle name="Percent 3 8 2 4 3 2" xfId="25525" xr:uid="{E5F77997-F841-4483-BBB9-51BB353E7B7E}"/>
    <cellStyle name="Percent 3 8 2 4 4" xfId="25526" xr:uid="{161B2FEC-2E88-4685-8AD7-3FD37DF5E280}"/>
    <cellStyle name="Percent 3 8 2 4 5" xfId="25521" xr:uid="{72126143-727F-4423-81B2-B07BA5017418}"/>
    <cellStyle name="Percent 3 8 2 5" xfId="15782" xr:uid="{2D5DF944-6E22-434F-8DD9-66361B61217A}"/>
    <cellStyle name="Percent 3 8 2 5 2" xfId="25528" xr:uid="{FD76F94E-7AB1-463B-AA27-4AD9A83B992A}"/>
    <cellStyle name="Percent 3 8 2 5 2 2" xfId="25529" xr:uid="{FEFE0BA1-B7F3-4139-9FEA-A5E5F959A729}"/>
    <cellStyle name="Percent 3 8 2 5 3" xfId="25530" xr:uid="{DAC5BBE6-1830-4B0A-983A-CD48174DF059}"/>
    <cellStyle name="Percent 3 8 2 5 3 2" xfId="25531" xr:uid="{3B6B1DB7-B8F5-4085-9A42-017B9143AD6B}"/>
    <cellStyle name="Percent 3 8 2 5 4" xfId="25532" xr:uid="{012D2D06-59D9-43B7-B534-243DE5DBB02C}"/>
    <cellStyle name="Percent 3 8 2 5 4 2" xfId="25533" xr:uid="{C4EF3BE1-68C2-4434-8705-C332ED7492DB}"/>
    <cellStyle name="Percent 3 8 2 5 5" xfId="25534" xr:uid="{25E4F244-7D26-4CEA-8731-2977579AA63C}"/>
    <cellStyle name="Percent 3 8 2 5 6" xfId="25527" xr:uid="{8C406D0C-8676-405E-8EB0-B2F980B5D807}"/>
    <cellStyle name="Percent 3 8 2 6" xfId="15783" xr:uid="{9E842AE6-2718-41BD-9B94-40E2E4BF8FF9}"/>
    <cellStyle name="Percent 3 8 2 6 2" xfId="25536" xr:uid="{EC04471F-7755-40D5-992C-259A56C5D8C9}"/>
    <cellStyle name="Percent 3 8 2 6 2 2" xfId="25537" xr:uid="{B8B1B3A1-EE92-414D-9CEA-1B948C301040}"/>
    <cellStyle name="Percent 3 8 2 6 3" xfId="25538" xr:uid="{E1CF4BEF-1A6B-490F-89BC-EF54D8602AD5}"/>
    <cellStyle name="Percent 3 8 2 6 3 2" xfId="25539" xr:uid="{AF061E62-E575-4469-AD0A-85B29962877F}"/>
    <cellStyle name="Percent 3 8 2 6 4" xfId="25540" xr:uid="{66438666-5697-44BF-88B9-56EB4BE147CC}"/>
    <cellStyle name="Percent 3 8 2 6 5" xfId="25535" xr:uid="{D3163F11-CE99-415C-A0A3-00871A23EA28}"/>
    <cellStyle name="Percent 3 8 2 7" xfId="15784" xr:uid="{422EC3ED-4BF5-47E5-B1F7-805912622326}"/>
    <cellStyle name="Percent 3 8 2 7 2" xfId="25542" xr:uid="{27DB4D97-E981-4E0C-BBBA-8C11D04B291E}"/>
    <cellStyle name="Percent 3 8 2 7 3" xfId="25541" xr:uid="{50269688-2A6C-4F83-BE2E-FC3375295468}"/>
    <cellStyle name="Percent 3 8 2 8" xfId="15785" xr:uid="{BFA71619-C73B-4B65-B3E0-683D94F160E9}"/>
    <cellStyle name="Percent 3 8 2 8 2" xfId="25544" xr:uid="{EF5FBDCD-9815-4F5B-9C6D-913F023DBAD2}"/>
    <cellStyle name="Percent 3 8 2 8 3" xfId="25543" xr:uid="{66785CD1-B713-45A0-B04D-A9476C25C427}"/>
    <cellStyle name="Percent 3 8 2 9" xfId="15786" xr:uid="{929CD503-D8D3-489A-BC1A-C68EC11F8F41}"/>
    <cellStyle name="Percent 3 8 2 9 2" xfId="25546" xr:uid="{D7ADA92C-591A-44E7-8F5B-4A8A07A3DC70}"/>
    <cellStyle name="Percent 3 8 2 9 3" xfId="25545" xr:uid="{FE345974-4290-4B60-8D48-4120FF01C601}"/>
    <cellStyle name="Percent 3 8 20" xfId="15787" xr:uid="{0A2F4330-E5A9-4687-A155-D817E6A38000}"/>
    <cellStyle name="Percent 3 8 20 2" xfId="25548" xr:uid="{3D33CE5E-74CF-4603-819C-FD99D85F9269}"/>
    <cellStyle name="Percent 3 8 20 2 2" xfId="25549" xr:uid="{A1477648-A82A-4737-AA88-967775E04D69}"/>
    <cellStyle name="Percent 3 8 20 3" xfId="25550" xr:uid="{CF5DA74B-47E8-42E6-92D1-D0FE00AF27FB}"/>
    <cellStyle name="Percent 3 8 20 3 2" xfId="25551" xr:uid="{773F7A8C-D6DD-4950-A80B-A2800E762607}"/>
    <cellStyle name="Percent 3 8 20 4" xfId="25552" xr:uid="{8117DEBF-D6C0-4DF0-B4C5-1459CE17FE7B}"/>
    <cellStyle name="Percent 3 8 20 5" xfId="25547" xr:uid="{F77AF69D-6C6D-4AAD-ADDC-02D1445F6EEA}"/>
    <cellStyle name="Percent 3 8 21" xfId="15788" xr:uid="{9EA2E35F-B35B-4FA3-B351-A379DC4168F1}"/>
    <cellStyle name="Percent 3 8 21 2" xfId="25554" xr:uid="{EFD072C9-9B87-4F17-8DBC-FF82F9268CA6}"/>
    <cellStyle name="Percent 3 8 21 3" xfId="25553" xr:uid="{781FD2F4-7D2E-43B3-9E09-C9BC1C87518E}"/>
    <cellStyle name="Percent 3 8 22" xfId="15789" xr:uid="{500E5294-F236-4344-8A18-BFA614BC4038}"/>
    <cellStyle name="Percent 3 8 22 2" xfId="25556" xr:uid="{3628F7BF-8BCF-4487-A595-2641F023B388}"/>
    <cellStyle name="Percent 3 8 22 3" xfId="25555" xr:uid="{392C37EE-DA82-4776-BFA1-B14FCA1DA663}"/>
    <cellStyle name="Percent 3 8 23" xfId="15790" xr:uid="{3683E88F-54BA-4DC9-B13D-3D31ED141E0A}"/>
    <cellStyle name="Percent 3 8 23 2" xfId="25558" xr:uid="{13F39F30-545B-4426-A312-5E9EAF181386}"/>
    <cellStyle name="Percent 3 8 23 3" xfId="25557" xr:uid="{AB8A966C-F35C-4229-A336-3C1064D2D9CE}"/>
    <cellStyle name="Percent 3 8 24" xfId="15791" xr:uid="{1821B1B9-F41B-4078-B6E6-92E2D8577E59}"/>
    <cellStyle name="Percent 3 8 24 2" xfId="25559" xr:uid="{1D03DF66-465B-4B0C-8839-414F7CED0051}"/>
    <cellStyle name="Percent 3 8 25" xfId="25560" xr:uid="{FC3E9141-E45B-459C-ADF7-D947C2D0E4DC}"/>
    <cellStyle name="Percent 3 8 26" xfId="25225" xr:uid="{700D28FC-8D2D-497E-A86E-35E3EF0075D6}"/>
    <cellStyle name="Percent 3 8 3" xfId="6045" xr:uid="{D9AE7B82-2E04-41EA-A656-70BBA42EAEF3}"/>
    <cellStyle name="Percent 3 8 3 10" xfId="15792" xr:uid="{9FAD267F-8402-457E-88C7-F93B6AEEFA0B}"/>
    <cellStyle name="Percent 3 8 3 10 2" xfId="25562" xr:uid="{44D2CF2A-9A38-4145-801E-89A60D5BA1FC}"/>
    <cellStyle name="Percent 3 8 3 11" xfId="25563" xr:uid="{D9C81209-6055-411B-A1CD-6DC26228E9C6}"/>
    <cellStyle name="Percent 3 8 3 12" xfId="25561" xr:uid="{B7002FC0-D7D5-436F-A0B1-8999D9405D4E}"/>
    <cellStyle name="Percent 3 8 3 13" xfId="21459" xr:uid="{323F298F-4ED3-455C-A7FC-28C263906258}"/>
    <cellStyle name="Percent 3 8 3 2" xfId="15793" xr:uid="{B245D8E7-EEA8-4E68-9D40-D04C6D77AB36}"/>
    <cellStyle name="Percent 3 8 3 2 2" xfId="25565" xr:uid="{5690A719-EA01-460C-B5F9-70877E6534F7}"/>
    <cellStyle name="Percent 3 8 3 2 2 2" xfId="25566" xr:uid="{FD32B656-ED54-43C7-9F95-8AA0436834C9}"/>
    <cellStyle name="Percent 3 8 3 2 3" xfId="25567" xr:uid="{C554E91E-FCAF-41E0-8ED2-092D10148134}"/>
    <cellStyle name="Percent 3 8 3 2 3 2" xfId="25568" xr:uid="{66E7EF1C-76D9-4308-B9AE-C4DC0FAF82E0}"/>
    <cellStyle name="Percent 3 8 3 2 4" xfId="25569" xr:uid="{FBED148E-87B0-44D1-9D41-7C6BC48F1ED8}"/>
    <cellStyle name="Percent 3 8 3 2 5" xfId="25570" xr:uid="{523B7995-EECF-4901-936A-E7DB016ABC27}"/>
    <cellStyle name="Percent 3 8 3 2 6" xfId="25564" xr:uid="{7775FCEB-46F4-4DBB-BC2B-6A4299A95175}"/>
    <cellStyle name="Percent 3 8 3 3" xfId="15794" xr:uid="{4FADDEC2-E941-4B57-928F-DAFDABF689EF}"/>
    <cellStyle name="Percent 3 8 3 3 2" xfId="25572" xr:uid="{00EA56C9-469D-4F0A-B805-C24433F02430}"/>
    <cellStyle name="Percent 3 8 3 3 2 2" xfId="25573" xr:uid="{28CF61A0-C5EF-42DA-877C-7D275BC8EB08}"/>
    <cellStyle name="Percent 3 8 3 3 3" xfId="25574" xr:uid="{F190BBAE-3FCF-42BB-A27D-AEE82CE7FDF6}"/>
    <cellStyle name="Percent 3 8 3 3 3 2" xfId="25575" xr:uid="{576C7ACB-5E49-42C2-8C99-E7828E748249}"/>
    <cellStyle name="Percent 3 8 3 3 4" xfId="25576" xr:uid="{EC18E945-E1EA-4BDE-8620-3E79041DB91F}"/>
    <cellStyle name="Percent 3 8 3 3 5" xfId="25571" xr:uid="{0219A5F5-14C2-40B3-8EB9-2C241B4913AA}"/>
    <cellStyle name="Percent 3 8 3 4" xfId="15795" xr:uid="{FEA727A5-E37B-4A39-8763-7318ECB29CF4}"/>
    <cellStyle name="Percent 3 8 3 4 2" xfId="25578" xr:uid="{EA8AB16F-8DBB-46CE-BEF6-06B12244C7D1}"/>
    <cellStyle name="Percent 3 8 3 4 2 2" xfId="25579" xr:uid="{569E4C84-C07D-42EC-9835-186C318C5A53}"/>
    <cellStyle name="Percent 3 8 3 4 3" xfId="25580" xr:uid="{D0F45587-60D3-4895-9F92-E34A80BC0A85}"/>
    <cellStyle name="Percent 3 8 3 4 3 2" xfId="25581" xr:uid="{5A00D414-18C4-4B15-8677-107F5C72F1F3}"/>
    <cellStyle name="Percent 3 8 3 4 4" xfId="25582" xr:uid="{69AF3E22-0D52-4916-B6C7-C574C0A245A0}"/>
    <cellStyle name="Percent 3 8 3 4 5" xfId="25577" xr:uid="{1970D307-29EA-4E6D-903F-34A5814FFD23}"/>
    <cellStyle name="Percent 3 8 3 5" xfId="15796" xr:uid="{8D9667A2-32D1-494B-A041-08B1B95E14B6}"/>
    <cellStyle name="Percent 3 8 3 5 2" xfId="25584" xr:uid="{897F13D1-C475-4370-963F-C4A5ACAEA1BF}"/>
    <cellStyle name="Percent 3 8 3 5 2 2" xfId="25585" xr:uid="{2B36BFB7-EDC7-44BE-A7A8-B9F3FDF46E2C}"/>
    <cellStyle name="Percent 3 8 3 5 3" xfId="25586" xr:uid="{F74FF8D6-1689-470F-892B-EE4644649382}"/>
    <cellStyle name="Percent 3 8 3 5 3 2" xfId="25587" xr:uid="{BAC2D0F1-BC8E-47A8-95E8-4C3E01B1010A}"/>
    <cellStyle name="Percent 3 8 3 5 4" xfId="25588" xr:uid="{F34C6377-A79A-4676-8E9A-D70337D64E96}"/>
    <cellStyle name="Percent 3 8 3 5 4 2" xfId="25589" xr:uid="{F2AC50D2-060B-4803-824B-948E61A0A26F}"/>
    <cellStyle name="Percent 3 8 3 5 5" xfId="25590" xr:uid="{8EA31BA8-0EB6-41CA-AB68-902723E193AE}"/>
    <cellStyle name="Percent 3 8 3 5 6" xfId="25583" xr:uid="{8A33487C-C661-46C6-9BAF-8A50B9355885}"/>
    <cellStyle name="Percent 3 8 3 6" xfId="15797" xr:uid="{627EDFD1-9237-4354-B054-9D34757F97F2}"/>
    <cellStyle name="Percent 3 8 3 6 2" xfId="25592" xr:uid="{022B1216-9FEC-45C0-BFA5-3D01C3D0C0B5}"/>
    <cellStyle name="Percent 3 8 3 6 2 2" xfId="25593" xr:uid="{EA4CD378-3BCD-4124-A35E-3B543F006D3F}"/>
    <cellStyle name="Percent 3 8 3 6 3" xfId="25594" xr:uid="{3EB3340A-9F70-493B-9AB8-94BA2C4CFFFE}"/>
    <cellStyle name="Percent 3 8 3 6 3 2" xfId="25595" xr:uid="{140B0988-F85E-448D-A098-F7DC2B3EAA03}"/>
    <cellStyle name="Percent 3 8 3 6 4" xfId="25596" xr:uid="{8CC29037-493F-4F3E-98FA-02235F6A9B5A}"/>
    <cellStyle name="Percent 3 8 3 6 5" xfId="25591" xr:uid="{25751002-B1B9-4F89-AFE6-8C202B5B648C}"/>
    <cellStyle name="Percent 3 8 3 7" xfId="15798" xr:uid="{307153D7-DED8-4353-80E5-398CB4C2D025}"/>
    <cellStyle name="Percent 3 8 3 7 2" xfId="25598" xr:uid="{1A396635-3F69-4F8B-A366-B7B07C029DFF}"/>
    <cellStyle name="Percent 3 8 3 7 3" xfId="25597" xr:uid="{37A6F3A2-0D3C-47A3-924E-0B120408A2F2}"/>
    <cellStyle name="Percent 3 8 3 8" xfId="15799" xr:uid="{1FE45FA7-77F2-4EBC-A889-A202A5796CEA}"/>
    <cellStyle name="Percent 3 8 3 8 2" xfId="25600" xr:uid="{55DB532A-70ED-4488-9FEF-0332FAB9D571}"/>
    <cellStyle name="Percent 3 8 3 8 3" xfId="25599" xr:uid="{3955A68E-39EF-4807-B342-162633A924B6}"/>
    <cellStyle name="Percent 3 8 3 9" xfId="15800" xr:uid="{6D360EC5-9777-4719-BEF4-DE77F44563B5}"/>
    <cellStyle name="Percent 3 8 3 9 2" xfId="25602" xr:uid="{849437FB-2896-48F7-A7DE-5AAFBE440579}"/>
    <cellStyle name="Percent 3 8 3 9 3" xfId="25601" xr:uid="{72A874A4-1870-4F5C-A6A7-92C42299D758}"/>
    <cellStyle name="Percent 3 8 4" xfId="6046" xr:uid="{E4A7361A-6C8C-41C8-8286-C9C9A287DED1}"/>
    <cellStyle name="Percent 3 8 4 10" xfId="15801" xr:uid="{5E7A8CEB-3CD2-4EFE-AF4E-9F5E25009DB6}"/>
    <cellStyle name="Percent 3 8 4 10 2" xfId="25604" xr:uid="{B7DA577D-EF06-4A2B-AF72-F9359320CDFE}"/>
    <cellStyle name="Percent 3 8 4 11" xfId="25605" xr:uid="{93A69446-09B3-4299-A069-8B3ACC8CE619}"/>
    <cellStyle name="Percent 3 8 4 12" xfId="25603" xr:uid="{976520FF-2CE3-42EA-92A9-393DE40A837B}"/>
    <cellStyle name="Percent 3 8 4 13" xfId="21460" xr:uid="{BC4F06A2-FFB0-4CCD-B1F9-0E3F4C0B05E3}"/>
    <cellStyle name="Percent 3 8 4 2" xfId="15802" xr:uid="{06A4DA1C-EA36-4070-8FB7-E62858BDFAA0}"/>
    <cellStyle name="Percent 3 8 4 2 2" xfId="25607" xr:uid="{3DA4FB35-5464-44CA-898B-B0EA28FE153C}"/>
    <cellStyle name="Percent 3 8 4 2 2 2" xfId="25608" xr:uid="{C2F4D98A-7B79-4309-A963-3C39649D87DC}"/>
    <cellStyle name="Percent 3 8 4 2 3" xfId="25609" xr:uid="{98B6C4E4-C824-436E-8C7A-50B4A02F6D4F}"/>
    <cellStyle name="Percent 3 8 4 2 3 2" xfId="25610" xr:uid="{A2B396D3-8CD3-45CC-9B86-BC78E2789B10}"/>
    <cellStyle name="Percent 3 8 4 2 4" xfId="25611" xr:uid="{B7A24F7D-2B7E-42CC-96F0-A7632F4EF3EE}"/>
    <cellStyle name="Percent 3 8 4 2 5" xfId="25612" xr:uid="{CBF76DCB-690E-419C-8273-91D30AE6A95D}"/>
    <cellStyle name="Percent 3 8 4 2 6" xfId="25606" xr:uid="{EF5E408E-D2A0-4768-AD40-6D078F2A126D}"/>
    <cellStyle name="Percent 3 8 4 3" xfId="15803" xr:uid="{4BC9D50E-4325-4728-992C-C9E202AE107E}"/>
    <cellStyle name="Percent 3 8 4 3 2" xfId="25614" xr:uid="{B041537E-44A9-4D33-A44D-A907E44AE0B9}"/>
    <cellStyle name="Percent 3 8 4 3 2 2" xfId="25615" xr:uid="{DBECA8C5-BBFB-4D34-BEA5-4A7B16E9DC22}"/>
    <cellStyle name="Percent 3 8 4 3 3" xfId="25616" xr:uid="{454D8F55-FF3A-49B1-818E-184EFCC4FF8B}"/>
    <cellStyle name="Percent 3 8 4 3 3 2" xfId="25617" xr:uid="{7DCD50FE-D770-48F4-9A3B-523347052023}"/>
    <cellStyle name="Percent 3 8 4 3 4" xfId="25618" xr:uid="{7FD64CCC-6B4E-4125-9B73-9344E5EAAC2F}"/>
    <cellStyle name="Percent 3 8 4 3 5" xfId="25613" xr:uid="{F7E5562B-E534-4EAF-B64F-65CFCEE6BCCC}"/>
    <cellStyle name="Percent 3 8 4 4" xfId="15804" xr:uid="{AE23BDD6-BB1B-4906-AC86-82EE132B346A}"/>
    <cellStyle name="Percent 3 8 4 4 2" xfId="25620" xr:uid="{B9605BE7-B500-4A72-8A7C-3170B3C8826C}"/>
    <cellStyle name="Percent 3 8 4 4 2 2" xfId="25621" xr:uid="{D7782CAD-44D8-4A63-8CB4-6D3277D05F62}"/>
    <cellStyle name="Percent 3 8 4 4 3" xfId="25622" xr:uid="{CEBDE08A-2C0C-420C-8B3E-ED4D5CFB7EFE}"/>
    <cellStyle name="Percent 3 8 4 4 3 2" xfId="25623" xr:uid="{9C2734BD-80ED-4117-81D0-CD77FACE1339}"/>
    <cellStyle name="Percent 3 8 4 4 4" xfId="25624" xr:uid="{127C54E2-596B-47B6-9F5E-BC6D8A8EBA43}"/>
    <cellStyle name="Percent 3 8 4 4 5" xfId="25619" xr:uid="{C8B11309-2866-4645-BC08-D2C14D9B23A9}"/>
    <cellStyle name="Percent 3 8 4 5" xfId="15805" xr:uid="{80FA274C-FBB1-4609-9B11-3F4566500BE4}"/>
    <cellStyle name="Percent 3 8 4 5 2" xfId="25626" xr:uid="{4FB36342-C1E0-4546-BA54-1F014D6113ED}"/>
    <cellStyle name="Percent 3 8 4 5 2 2" xfId="25627" xr:uid="{CB6EDF77-23B9-4005-93E2-AA5FD50CEF1A}"/>
    <cellStyle name="Percent 3 8 4 5 3" xfId="25628" xr:uid="{049C29E7-B540-4EF8-8445-D69C5E4491F2}"/>
    <cellStyle name="Percent 3 8 4 5 3 2" xfId="25629" xr:uid="{112422B3-9B09-4647-928A-E1DBDD756A59}"/>
    <cellStyle name="Percent 3 8 4 5 4" xfId="25630" xr:uid="{9D4F2DFB-B1D1-4B5B-AC76-F07BCA5DEAF9}"/>
    <cellStyle name="Percent 3 8 4 5 4 2" xfId="25631" xr:uid="{7D125EB3-59E0-48F3-9AE4-4C5C04949A87}"/>
    <cellStyle name="Percent 3 8 4 5 5" xfId="25632" xr:uid="{763C4CAC-FB7D-451B-B0C7-55AEF8852063}"/>
    <cellStyle name="Percent 3 8 4 5 6" xfId="25625" xr:uid="{149BFFCF-4AEC-4170-A901-8B938CC5480E}"/>
    <cellStyle name="Percent 3 8 4 6" xfId="15806" xr:uid="{AF40A6AD-CFB7-4AA8-8FDE-DCD7FE55D58A}"/>
    <cellStyle name="Percent 3 8 4 6 2" xfId="25634" xr:uid="{B30BF35A-D23C-4B0A-BF11-F39024A9E2ED}"/>
    <cellStyle name="Percent 3 8 4 6 2 2" xfId="25635" xr:uid="{0930D131-60B2-4C41-837F-2608FB0CDC9B}"/>
    <cellStyle name="Percent 3 8 4 6 3" xfId="25636" xr:uid="{8D5C07E0-C591-4F3C-9061-1251F21859BC}"/>
    <cellStyle name="Percent 3 8 4 6 3 2" xfId="25637" xr:uid="{12D583C3-A39D-46AE-882A-ECD550ED110C}"/>
    <cellStyle name="Percent 3 8 4 6 4" xfId="25638" xr:uid="{872C2075-677E-4E91-A324-561F6FEDA91F}"/>
    <cellStyle name="Percent 3 8 4 6 5" xfId="25633" xr:uid="{A4050C1B-A966-44B9-A395-8B260EDD277A}"/>
    <cellStyle name="Percent 3 8 4 7" xfId="15807" xr:uid="{6294082A-87B1-4097-B9FF-A135C36F451C}"/>
    <cellStyle name="Percent 3 8 4 7 2" xfId="25640" xr:uid="{B08C8A8A-5A05-4EB4-B0E6-8FD267EE44CF}"/>
    <cellStyle name="Percent 3 8 4 7 3" xfId="25639" xr:uid="{CA8372A2-941B-47E2-925A-51370A61A956}"/>
    <cellStyle name="Percent 3 8 4 8" xfId="15808" xr:uid="{B6598625-5C3C-4422-A8FA-BA884C7DEF3B}"/>
    <cellStyle name="Percent 3 8 4 8 2" xfId="25642" xr:uid="{336CFA8C-D0A3-4C7F-9ED5-3D7CAE2857E4}"/>
    <cellStyle name="Percent 3 8 4 8 3" xfId="25641" xr:uid="{D7EC8C44-F03C-4EEC-95BD-D5DF53C40F10}"/>
    <cellStyle name="Percent 3 8 4 9" xfId="15809" xr:uid="{7D63B25B-1BD4-4FF4-9FF8-293E99957690}"/>
    <cellStyle name="Percent 3 8 4 9 2" xfId="25644" xr:uid="{90701916-DD37-4016-A0E7-D17C422EA4F6}"/>
    <cellStyle name="Percent 3 8 4 9 3" xfId="25643" xr:uid="{1EB19A5B-68D9-4E32-B82C-29FFB6F2D798}"/>
    <cellStyle name="Percent 3 8 5" xfId="6047" xr:uid="{8F95C43A-1779-4877-8CF2-D82FC643FF64}"/>
    <cellStyle name="Percent 3 8 5 10" xfId="15810" xr:uid="{3B381C57-6128-45F5-83A7-2D841532992F}"/>
    <cellStyle name="Percent 3 8 5 10 2" xfId="25646" xr:uid="{5D891F9E-FC1E-4892-9B96-76AE89C46D6B}"/>
    <cellStyle name="Percent 3 8 5 11" xfId="25647" xr:uid="{86A0C496-C3A1-4718-9689-638C0F826BEE}"/>
    <cellStyle name="Percent 3 8 5 12" xfId="25645" xr:uid="{452D1285-3CD0-4922-86C6-3103A559DEF0}"/>
    <cellStyle name="Percent 3 8 5 13" xfId="21461" xr:uid="{E9AF9236-61EE-44E4-8875-E2B33E142BB1}"/>
    <cellStyle name="Percent 3 8 5 2" xfId="15811" xr:uid="{19EA0702-ED41-47F4-9EF8-BCEA7878D447}"/>
    <cellStyle name="Percent 3 8 5 2 2" xfId="25649" xr:uid="{0B0E0ECD-0397-4CE9-855D-A653FB4226E1}"/>
    <cellStyle name="Percent 3 8 5 2 2 2" xfId="25650" xr:uid="{F6467378-D848-4EF6-A19A-D58E1E3D82AF}"/>
    <cellStyle name="Percent 3 8 5 2 3" xfId="25651" xr:uid="{D6C1C31A-5EAF-48F8-A130-963F869FD545}"/>
    <cellStyle name="Percent 3 8 5 2 3 2" xfId="25652" xr:uid="{92B39E13-D6D3-453A-8E54-1A2BE2BF5209}"/>
    <cellStyle name="Percent 3 8 5 2 4" xfId="25653" xr:uid="{AFA53ADF-D4E7-498D-AFF9-B7D85A96C1F8}"/>
    <cellStyle name="Percent 3 8 5 2 5" xfId="25654" xr:uid="{86B3755A-2B2F-4705-9A10-EA2E12EF2957}"/>
    <cellStyle name="Percent 3 8 5 2 6" xfId="25648" xr:uid="{275809BA-F6C8-4205-B712-90EA72999A18}"/>
    <cellStyle name="Percent 3 8 5 3" xfId="15812" xr:uid="{74A45466-D2F0-4D48-AA5B-9EE237D92172}"/>
    <cellStyle name="Percent 3 8 5 3 2" xfId="25656" xr:uid="{837745C1-DBE1-4C2A-AE68-63B6307EE4C1}"/>
    <cellStyle name="Percent 3 8 5 3 2 2" xfId="25657" xr:uid="{22B41DC7-C7D5-4CE8-90B3-CA6C7016A706}"/>
    <cellStyle name="Percent 3 8 5 3 3" xfId="25658" xr:uid="{9C5AB314-A87B-489E-9074-B8168BB56ACE}"/>
    <cellStyle name="Percent 3 8 5 3 3 2" xfId="25659" xr:uid="{F9E64E65-3DDE-4182-A431-FDD671A4FDD2}"/>
    <cellStyle name="Percent 3 8 5 3 4" xfId="25660" xr:uid="{5D1AD8EE-5FFD-46B5-AF3F-B34CAD3B2267}"/>
    <cellStyle name="Percent 3 8 5 3 5" xfId="25655" xr:uid="{8DA23308-B05F-48AB-B2EE-8D290CA0830E}"/>
    <cellStyle name="Percent 3 8 5 4" xfId="15813" xr:uid="{6F529AE6-5F1B-4B57-A32A-3F0CF708B7D3}"/>
    <cellStyle name="Percent 3 8 5 4 2" xfId="25662" xr:uid="{E4424998-1801-4031-976B-02B6EDDBEE57}"/>
    <cellStyle name="Percent 3 8 5 4 2 2" xfId="25663" xr:uid="{672EC662-9696-4A1F-AF33-66B733021CA3}"/>
    <cellStyle name="Percent 3 8 5 4 3" xfId="25664" xr:uid="{A18B3D1A-8DF0-4410-8D8E-5584750FFE43}"/>
    <cellStyle name="Percent 3 8 5 4 3 2" xfId="25665" xr:uid="{E797581B-A42C-4895-B9BB-A5DAE4BC6D39}"/>
    <cellStyle name="Percent 3 8 5 4 4" xfId="25666" xr:uid="{FA205AC0-06DC-43C6-9B39-592A7F0BE0FC}"/>
    <cellStyle name="Percent 3 8 5 4 5" xfId="25661" xr:uid="{1BF3D990-939E-4A92-86B5-651DEE08E05C}"/>
    <cellStyle name="Percent 3 8 5 5" xfId="15814" xr:uid="{F4DFA752-D346-404D-B4ED-190530DC8A78}"/>
    <cellStyle name="Percent 3 8 5 5 2" xfId="25668" xr:uid="{D4944929-3A1C-4368-9A6C-E13660341834}"/>
    <cellStyle name="Percent 3 8 5 5 2 2" xfId="25669" xr:uid="{E7BA8B32-2129-40B8-B2BD-E1D6ACA01306}"/>
    <cellStyle name="Percent 3 8 5 5 3" xfId="25670" xr:uid="{18EC7F7E-0BBB-4E3D-BEEC-A1DD8545A9CA}"/>
    <cellStyle name="Percent 3 8 5 5 3 2" xfId="25671" xr:uid="{15A82675-A0AE-4774-A855-2098989E4F63}"/>
    <cellStyle name="Percent 3 8 5 5 4" xfId="25672" xr:uid="{5B921A62-5050-44D0-B709-E97DE283DA03}"/>
    <cellStyle name="Percent 3 8 5 5 4 2" xfId="25673" xr:uid="{87AE2FEC-77F9-4715-9B19-BEE5F9BA07BA}"/>
    <cellStyle name="Percent 3 8 5 5 5" xfId="25674" xr:uid="{79D8DDD0-4E60-4E48-8126-C68DA9B25B41}"/>
    <cellStyle name="Percent 3 8 5 5 6" xfId="25667" xr:uid="{334AC63C-0AC3-43ED-8B81-C9F9536BA9FF}"/>
    <cellStyle name="Percent 3 8 5 6" xfId="15815" xr:uid="{97E03180-8E9F-45FF-BA20-6D4AF3CF3019}"/>
    <cellStyle name="Percent 3 8 5 6 2" xfId="25676" xr:uid="{355BE9DE-89C6-418B-AD4F-7F0D479A88AC}"/>
    <cellStyle name="Percent 3 8 5 6 2 2" xfId="25677" xr:uid="{FC6EAE39-9DE0-4DF0-BFF1-051EBB0B20EE}"/>
    <cellStyle name="Percent 3 8 5 6 3" xfId="25678" xr:uid="{590A3C09-5E4A-4F23-B817-2E71A5FFC395}"/>
    <cellStyle name="Percent 3 8 5 6 3 2" xfId="25679" xr:uid="{045A04C6-F05C-43E7-B7B5-07992E8513B8}"/>
    <cellStyle name="Percent 3 8 5 6 4" xfId="25680" xr:uid="{5368A89A-9EC6-41EA-BADF-F2E2DBF5019B}"/>
    <cellStyle name="Percent 3 8 5 6 5" xfId="25675" xr:uid="{59AABB9E-C516-42AF-BEB0-3C83D0EF7C2F}"/>
    <cellStyle name="Percent 3 8 5 7" xfId="15816" xr:uid="{BFE718DC-F74A-4FD9-9768-D8B0B3E96C6A}"/>
    <cellStyle name="Percent 3 8 5 7 2" xfId="25682" xr:uid="{57E3FC40-B096-49FD-A589-0AD93E75C02D}"/>
    <cellStyle name="Percent 3 8 5 7 3" xfId="25681" xr:uid="{F10CA13B-8F7A-406D-A9BF-C6627D7B9CEF}"/>
    <cellStyle name="Percent 3 8 5 8" xfId="15817" xr:uid="{81B2FD36-6C9D-4C6F-9799-EA15E65A9DE0}"/>
    <cellStyle name="Percent 3 8 5 8 2" xfId="25684" xr:uid="{A92E2AA0-E1CC-43FA-9963-C6AFA51258B8}"/>
    <cellStyle name="Percent 3 8 5 8 3" xfId="25683" xr:uid="{86837790-DD42-485A-8A26-1DDD6C2EF99E}"/>
    <cellStyle name="Percent 3 8 5 9" xfId="15818" xr:uid="{767FA993-A6F9-4A59-A50E-F3F9F9DC63E9}"/>
    <cellStyle name="Percent 3 8 5 9 2" xfId="25686" xr:uid="{9538BBE4-62DC-425E-8D17-121A43210079}"/>
    <cellStyle name="Percent 3 8 5 9 3" xfId="25685" xr:uid="{0141A942-5A80-4170-A9E5-9D1DAD6562E4}"/>
    <cellStyle name="Percent 3 8 6" xfId="6048" xr:uid="{9BA81AF4-8B99-43AB-ACC9-9E80E326EAAB}"/>
    <cellStyle name="Percent 3 8 6 10" xfId="15819" xr:uid="{4C8DAB77-FE4E-45D6-B2A6-371529EE3EB2}"/>
    <cellStyle name="Percent 3 8 6 10 2" xfId="25688" xr:uid="{9C17EE14-0837-4FAC-BB04-7C7608BDF154}"/>
    <cellStyle name="Percent 3 8 6 11" xfId="25689" xr:uid="{B4094288-6D66-4318-AC75-79CBF5C39E58}"/>
    <cellStyle name="Percent 3 8 6 12" xfId="25687" xr:uid="{8B307306-6450-4E5D-BCC3-7FF3A6903D94}"/>
    <cellStyle name="Percent 3 8 6 13" xfId="21462" xr:uid="{42105C88-E881-4E7E-A097-74A68FFF2B74}"/>
    <cellStyle name="Percent 3 8 6 2" xfId="15820" xr:uid="{F730D77B-3174-44D2-869E-50DF69E3481F}"/>
    <cellStyle name="Percent 3 8 6 2 2" xfId="25691" xr:uid="{6B5B70D9-3C8B-4C41-92A9-328D1B523A63}"/>
    <cellStyle name="Percent 3 8 6 2 2 2" xfId="25692" xr:uid="{38D1A7A4-F3AD-4D87-96BE-860131EF636A}"/>
    <cellStyle name="Percent 3 8 6 2 3" xfId="25693" xr:uid="{AF45B999-20E1-478F-B909-818C46808205}"/>
    <cellStyle name="Percent 3 8 6 2 3 2" xfId="25694" xr:uid="{5C1553F1-86A0-41AA-B1FA-679D692227EF}"/>
    <cellStyle name="Percent 3 8 6 2 4" xfId="25695" xr:uid="{A5BBE69B-C43B-4B0E-91F5-39F98CA51F8A}"/>
    <cellStyle name="Percent 3 8 6 2 5" xfId="25696" xr:uid="{591143BA-CEB9-458A-AF4B-AB52905268C7}"/>
    <cellStyle name="Percent 3 8 6 2 6" xfId="25690" xr:uid="{3671997B-F34F-4F89-B094-14792660715A}"/>
    <cellStyle name="Percent 3 8 6 3" xfId="15821" xr:uid="{DAE5A9C1-A128-4636-AC6B-961DF4858573}"/>
    <cellStyle name="Percent 3 8 6 3 2" xfId="25698" xr:uid="{A59232DC-8500-4B78-8218-81DE030A3918}"/>
    <cellStyle name="Percent 3 8 6 3 2 2" xfId="25699" xr:uid="{F663F431-21F7-4643-888B-3BAE7A410FC4}"/>
    <cellStyle name="Percent 3 8 6 3 3" xfId="25700" xr:uid="{1939B76D-34C9-404B-AE34-B2AFFFDDFE34}"/>
    <cellStyle name="Percent 3 8 6 3 3 2" xfId="25701" xr:uid="{DE7E9DD4-1007-479A-ACD5-2938A436303E}"/>
    <cellStyle name="Percent 3 8 6 3 4" xfId="25702" xr:uid="{1CF6E72C-E667-4AF8-B296-78964F9A44AC}"/>
    <cellStyle name="Percent 3 8 6 3 5" xfId="25697" xr:uid="{F397257D-0059-4193-B206-5A2465D86DA2}"/>
    <cellStyle name="Percent 3 8 6 4" xfId="15822" xr:uid="{4083758C-222A-46C4-A726-6C6703744DC1}"/>
    <cellStyle name="Percent 3 8 6 4 2" xfId="25704" xr:uid="{341F096B-6CE2-4F70-8666-7AB73E7FAFB8}"/>
    <cellStyle name="Percent 3 8 6 4 2 2" xfId="25705" xr:uid="{C643E0CD-4476-409F-8492-7AC99EDFD5B8}"/>
    <cellStyle name="Percent 3 8 6 4 3" xfId="25706" xr:uid="{899B5E6D-73CF-47FF-AAA8-E08E6AD34F27}"/>
    <cellStyle name="Percent 3 8 6 4 3 2" xfId="25707" xr:uid="{8BA233B0-70E2-45DC-8D05-34E7EC732828}"/>
    <cellStyle name="Percent 3 8 6 4 4" xfId="25708" xr:uid="{EF8F3605-FDC2-4FB9-B67C-0729BF8A2D56}"/>
    <cellStyle name="Percent 3 8 6 4 5" xfId="25703" xr:uid="{24D3F54C-7C83-4329-84DF-D072251A2A24}"/>
    <cellStyle name="Percent 3 8 6 5" xfId="15823" xr:uid="{78202D56-8FBF-42B2-A894-F5D4D9C5D3F1}"/>
    <cellStyle name="Percent 3 8 6 5 2" xfId="25710" xr:uid="{9DBB55EF-64D5-43F4-A16C-9730E2954005}"/>
    <cellStyle name="Percent 3 8 6 5 2 2" xfId="25711" xr:uid="{F9ACAE9C-8A17-41AB-9306-5D303CB53198}"/>
    <cellStyle name="Percent 3 8 6 5 3" xfId="25712" xr:uid="{D40A1A08-8540-457C-AED9-9475F7D743DE}"/>
    <cellStyle name="Percent 3 8 6 5 3 2" xfId="25713" xr:uid="{0415E196-368C-4A41-AC5B-F87C32EFA8C3}"/>
    <cellStyle name="Percent 3 8 6 5 4" xfId="25714" xr:uid="{1140A4D7-1634-4E26-9709-304DFF92075E}"/>
    <cellStyle name="Percent 3 8 6 5 4 2" xfId="25715" xr:uid="{9A5A5CB5-5F4B-45BB-B27B-56F6DA5BEA0E}"/>
    <cellStyle name="Percent 3 8 6 5 5" xfId="25716" xr:uid="{F696623A-4CEB-4A1F-BA4F-B5099CFC8351}"/>
    <cellStyle name="Percent 3 8 6 5 6" xfId="25709" xr:uid="{0E2EACD9-3D8D-4C3A-9651-45473708B82F}"/>
    <cellStyle name="Percent 3 8 6 6" xfId="15824" xr:uid="{E2AAD451-68F1-4C70-9453-F828E0363339}"/>
    <cellStyle name="Percent 3 8 6 6 2" xfId="25718" xr:uid="{3F0F86A7-F978-4E9B-92FD-43FE737E9024}"/>
    <cellStyle name="Percent 3 8 6 6 2 2" xfId="25719" xr:uid="{3663E993-373B-4584-90AE-7E99B910F647}"/>
    <cellStyle name="Percent 3 8 6 6 3" xfId="25720" xr:uid="{7FB252D5-D49F-4723-9A0A-F05A357E085F}"/>
    <cellStyle name="Percent 3 8 6 6 3 2" xfId="25721" xr:uid="{01808E32-2DD5-4AB4-987D-D1EBBFECDFEF}"/>
    <cellStyle name="Percent 3 8 6 6 4" xfId="25722" xr:uid="{49122B8A-CBD8-423C-9EA5-86595124BB79}"/>
    <cellStyle name="Percent 3 8 6 6 5" xfId="25717" xr:uid="{6F1E4EBC-1D78-4B00-A415-D4A2BFB1492C}"/>
    <cellStyle name="Percent 3 8 6 7" xfId="15825" xr:uid="{88243A64-4797-42A1-84EC-6076869CB7A4}"/>
    <cellStyle name="Percent 3 8 6 7 2" xfId="25724" xr:uid="{FAF3316C-8D49-45D5-9084-D7C2D5049808}"/>
    <cellStyle name="Percent 3 8 6 7 3" xfId="25723" xr:uid="{DA3E8211-9151-45EB-83A9-52CE59C6544A}"/>
    <cellStyle name="Percent 3 8 6 8" xfId="15826" xr:uid="{7347BCBB-902E-4CD5-804D-22673CFD0D65}"/>
    <cellStyle name="Percent 3 8 6 8 2" xfId="25726" xr:uid="{11C3FE24-FC0A-4847-AA05-86E1F8357E9D}"/>
    <cellStyle name="Percent 3 8 6 8 3" xfId="25725" xr:uid="{D402F43B-3E8B-4A32-8EB4-8DEB207CD6D3}"/>
    <cellStyle name="Percent 3 8 6 9" xfId="15827" xr:uid="{7A1D3657-8D06-42A2-8241-82EFC588CD21}"/>
    <cellStyle name="Percent 3 8 6 9 2" xfId="25728" xr:uid="{5BD8E852-11AF-4D8E-B948-FC51E76FD92A}"/>
    <cellStyle name="Percent 3 8 6 9 3" xfId="25727" xr:uid="{FD51544F-4896-476B-9CA2-C4318C146DDA}"/>
    <cellStyle name="Percent 3 8 7" xfId="6049" xr:uid="{3F293F97-DCA4-4AD2-B602-4B87F1D48C1C}"/>
    <cellStyle name="Percent 3 8 7 10" xfId="15828" xr:uid="{F6FD64EF-A22A-440D-90A8-D2275A9529EF}"/>
    <cellStyle name="Percent 3 8 7 10 2" xfId="25730" xr:uid="{194DA432-D491-40F0-A0C0-00419FA89325}"/>
    <cellStyle name="Percent 3 8 7 11" xfId="25731" xr:uid="{98E13525-44A7-4AFB-ABE3-48C04654BCBD}"/>
    <cellStyle name="Percent 3 8 7 12" xfId="25729" xr:uid="{19F3CA61-3ACB-4409-9B0E-7CA1F9813092}"/>
    <cellStyle name="Percent 3 8 7 13" xfId="21463" xr:uid="{9BA0F1DA-2242-4235-9FD1-8B0010273053}"/>
    <cellStyle name="Percent 3 8 7 2" xfId="15829" xr:uid="{3F738269-2897-40D2-94CE-E01F66AD7C6D}"/>
    <cellStyle name="Percent 3 8 7 2 2" xfId="25733" xr:uid="{F8A80397-9836-4298-A0EC-9E62DCF38051}"/>
    <cellStyle name="Percent 3 8 7 2 2 2" xfId="25734" xr:uid="{F97952D8-6C48-4E22-B7D8-CA4672928AE9}"/>
    <cellStyle name="Percent 3 8 7 2 3" xfId="25735" xr:uid="{78522BAD-F6C4-4263-8F70-AF5A76368D9B}"/>
    <cellStyle name="Percent 3 8 7 2 3 2" xfId="25736" xr:uid="{CBFB4B38-005F-407B-86EB-650C72E7A06D}"/>
    <cellStyle name="Percent 3 8 7 2 4" xfId="25737" xr:uid="{D447FA1D-1064-4D0D-ABB3-FEA58BE5B58D}"/>
    <cellStyle name="Percent 3 8 7 2 5" xfId="25738" xr:uid="{D16C0E85-425F-4386-A666-1AEE09BC4991}"/>
    <cellStyle name="Percent 3 8 7 2 6" xfId="25732" xr:uid="{FEF79E8C-28AE-4C85-B8BE-EEB95A5176E4}"/>
    <cellStyle name="Percent 3 8 7 3" xfId="15830" xr:uid="{F13E6656-5D8E-4E16-ADC1-010BA963C17C}"/>
    <cellStyle name="Percent 3 8 7 3 2" xfId="25740" xr:uid="{B35481B0-137C-481F-9025-C0078C26BEDC}"/>
    <cellStyle name="Percent 3 8 7 3 2 2" xfId="25741" xr:uid="{5DAD4D1B-7756-47EE-94D7-23385581915F}"/>
    <cellStyle name="Percent 3 8 7 3 3" xfId="25742" xr:uid="{AC2015AD-8DD4-4A9C-8068-70CF34F46B02}"/>
    <cellStyle name="Percent 3 8 7 3 3 2" xfId="25743" xr:uid="{5C7721BE-4050-4E49-81B5-68F3E14174C6}"/>
    <cellStyle name="Percent 3 8 7 3 4" xfId="25744" xr:uid="{4A645CA9-EE5B-44E3-A39F-F48814D089F7}"/>
    <cellStyle name="Percent 3 8 7 3 5" xfId="25739" xr:uid="{B9C0EB59-DFE9-45BE-B115-293070D5BEE5}"/>
    <cellStyle name="Percent 3 8 7 4" xfId="15831" xr:uid="{6AA14395-C6F1-4A50-8784-CA1C0E7918A6}"/>
    <cellStyle name="Percent 3 8 7 4 2" xfId="25746" xr:uid="{C0585BFC-3EB0-447B-9673-B61117E01113}"/>
    <cellStyle name="Percent 3 8 7 4 2 2" xfId="25747" xr:uid="{5F54C59E-34CF-4772-BFA4-F9A5C9558EE3}"/>
    <cellStyle name="Percent 3 8 7 4 3" xfId="25748" xr:uid="{90A898C0-C1B8-4AD7-BCF1-7FD23417C338}"/>
    <cellStyle name="Percent 3 8 7 4 3 2" xfId="25749" xr:uid="{E55D2DB7-114F-4218-8A4A-40FF8D6ED7B7}"/>
    <cellStyle name="Percent 3 8 7 4 4" xfId="25750" xr:uid="{5E4327A9-5CD7-411E-A9CB-8A45B1A3E44C}"/>
    <cellStyle name="Percent 3 8 7 4 5" xfId="25745" xr:uid="{0F15B9CC-C422-4684-865A-C60EEB7A9E63}"/>
    <cellStyle name="Percent 3 8 7 5" xfId="15832" xr:uid="{FB8A7D6F-A6B3-4ADC-8330-E426DC2D0E23}"/>
    <cellStyle name="Percent 3 8 7 5 2" xfId="25752" xr:uid="{78D22489-A5D5-45A1-8017-A7D87586079C}"/>
    <cellStyle name="Percent 3 8 7 5 2 2" xfId="25753" xr:uid="{A191027F-9935-498A-B53C-C1D16DB4FBA6}"/>
    <cellStyle name="Percent 3 8 7 5 3" xfId="25754" xr:uid="{C043DF35-5C35-43E8-B277-EA1EAE3B5E71}"/>
    <cellStyle name="Percent 3 8 7 5 3 2" xfId="25755" xr:uid="{A3B672D8-2FC1-4F5C-A289-448D856028C3}"/>
    <cellStyle name="Percent 3 8 7 5 4" xfId="25756" xr:uid="{4DA380FD-6755-4804-94E0-5F9D45139F4F}"/>
    <cellStyle name="Percent 3 8 7 5 4 2" xfId="25757" xr:uid="{511561EE-3BB2-4F8C-8C3B-70394BBB5425}"/>
    <cellStyle name="Percent 3 8 7 5 5" xfId="25758" xr:uid="{697235B2-A467-4F60-AA0D-4926B01C631B}"/>
    <cellStyle name="Percent 3 8 7 5 6" xfId="25751" xr:uid="{0F2343AA-6B25-463B-AED0-306906239042}"/>
    <cellStyle name="Percent 3 8 7 6" xfId="15833" xr:uid="{0EF4933E-47A1-4EB8-90CC-A2820D968E8A}"/>
    <cellStyle name="Percent 3 8 7 6 2" xfId="25760" xr:uid="{DC2C7275-8DDA-4E5B-9C3D-CFB9E5FC1E3C}"/>
    <cellStyle name="Percent 3 8 7 6 2 2" xfId="25761" xr:uid="{ED136800-4631-41B8-830F-56B2F5497A76}"/>
    <cellStyle name="Percent 3 8 7 6 3" xfId="25762" xr:uid="{9EBE6802-7966-4C34-BA1B-BB418AB950B8}"/>
    <cellStyle name="Percent 3 8 7 6 3 2" xfId="25763" xr:uid="{36437BFE-0BD8-4C7F-9AE7-06A5BF139180}"/>
    <cellStyle name="Percent 3 8 7 6 4" xfId="25764" xr:uid="{264F43B2-B8A1-4BBE-B8BA-15A8DD715787}"/>
    <cellStyle name="Percent 3 8 7 6 5" xfId="25759" xr:uid="{40C29D24-A2CC-4FB4-B2C0-05B7093942F3}"/>
    <cellStyle name="Percent 3 8 7 7" xfId="15834" xr:uid="{FC31E43A-066E-4271-925A-5350CDAA529A}"/>
    <cellStyle name="Percent 3 8 7 7 2" xfId="25766" xr:uid="{611F5210-DC5F-4A81-83BE-2B4E20FC929D}"/>
    <cellStyle name="Percent 3 8 7 7 3" xfId="25765" xr:uid="{8BB67B76-CCDC-4C6D-876C-2C331F1066A3}"/>
    <cellStyle name="Percent 3 8 7 8" xfId="15835" xr:uid="{A339579D-F5BC-40C2-BE7B-E0B42D026470}"/>
    <cellStyle name="Percent 3 8 7 8 2" xfId="25768" xr:uid="{96C73039-D090-4F71-B831-29EFF42A9D3F}"/>
    <cellStyle name="Percent 3 8 7 8 3" xfId="25767" xr:uid="{DB989B45-2363-4E4E-9D9A-35FDB59E019D}"/>
    <cellStyle name="Percent 3 8 7 9" xfId="15836" xr:uid="{C08296ED-81D8-4555-91E6-5D500A2175BD}"/>
    <cellStyle name="Percent 3 8 7 9 2" xfId="25770" xr:uid="{AC198063-9598-4BB5-BEE1-452A33EB9E62}"/>
    <cellStyle name="Percent 3 8 7 9 3" xfId="25769" xr:uid="{F352D3BE-D61B-4409-98F6-0A5C1A36C1E3}"/>
    <cellStyle name="Percent 3 8 8" xfId="6050" xr:uid="{B5FD90C5-861C-41EC-83C4-98837F17518D}"/>
    <cellStyle name="Percent 3 8 8 10" xfId="15837" xr:uid="{EAC057B8-5EFF-40AC-8BB7-B34712ACDDED}"/>
    <cellStyle name="Percent 3 8 8 10 2" xfId="25772" xr:uid="{468C3CDD-0178-43C4-9B9A-772564957991}"/>
    <cellStyle name="Percent 3 8 8 11" xfId="25773" xr:uid="{66F54D08-6319-4FAC-BBE1-C2C3A457569F}"/>
    <cellStyle name="Percent 3 8 8 12" xfId="25771" xr:uid="{4B602A70-C8EE-4D5A-92C9-88DE332984F2}"/>
    <cellStyle name="Percent 3 8 8 13" xfId="21464" xr:uid="{0DD99423-1248-43B1-AE96-F74307EC0AEC}"/>
    <cellStyle name="Percent 3 8 8 2" xfId="15838" xr:uid="{35918A67-A04C-4A97-8EF8-008BDB1E2969}"/>
    <cellStyle name="Percent 3 8 8 2 2" xfId="25775" xr:uid="{1C0AE997-C398-4605-A621-34BE3759CCA8}"/>
    <cellStyle name="Percent 3 8 8 2 2 2" xfId="25776" xr:uid="{A87013D2-1A57-40DE-8CEF-78884C6FAF4F}"/>
    <cellStyle name="Percent 3 8 8 2 3" xfId="25777" xr:uid="{F2DE8CAE-FE13-4A69-8A06-2F1DF6E79C03}"/>
    <cellStyle name="Percent 3 8 8 2 3 2" xfId="25778" xr:uid="{A4C50EB8-99AD-4B69-BD4B-61511D0C035C}"/>
    <cellStyle name="Percent 3 8 8 2 4" xfId="25779" xr:uid="{B89036EE-5D1C-4A25-89C0-69AB52DA43AA}"/>
    <cellStyle name="Percent 3 8 8 2 5" xfId="25780" xr:uid="{139F2665-0E00-4416-BCE6-F87C2FB83277}"/>
    <cellStyle name="Percent 3 8 8 2 6" xfId="25774" xr:uid="{E97D8653-3FCF-457F-9792-93206B912DE1}"/>
    <cellStyle name="Percent 3 8 8 3" xfId="15839" xr:uid="{7BD9FCFC-8224-4BD3-B41E-75E040C8FF1A}"/>
    <cellStyle name="Percent 3 8 8 3 2" xfId="25782" xr:uid="{24445A98-B22B-47B2-B6F1-AAA887FA84B0}"/>
    <cellStyle name="Percent 3 8 8 3 2 2" xfId="25783" xr:uid="{2311A78E-4F23-48C4-A67C-9718D769D622}"/>
    <cellStyle name="Percent 3 8 8 3 3" xfId="25784" xr:uid="{3CD5ECFC-3332-47E3-BCF7-09AC2DA7FEDC}"/>
    <cellStyle name="Percent 3 8 8 3 3 2" xfId="25785" xr:uid="{1C1815C2-9770-4C4F-8CE6-6BD39CB72352}"/>
    <cellStyle name="Percent 3 8 8 3 4" xfId="25786" xr:uid="{91C58340-3E3C-4B6A-AF32-5B6A3FBA556A}"/>
    <cellStyle name="Percent 3 8 8 3 5" xfId="25781" xr:uid="{86AC5DDE-90AF-4882-8E89-85D99C489BD0}"/>
    <cellStyle name="Percent 3 8 8 4" xfId="15840" xr:uid="{30310295-E12B-497A-90DC-20BEC826B16B}"/>
    <cellStyle name="Percent 3 8 8 4 2" xfId="25788" xr:uid="{8436FB8B-FBAF-40E1-AFA8-BE748CECF338}"/>
    <cellStyle name="Percent 3 8 8 4 2 2" xfId="25789" xr:uid="{3ADE3E0B-AD3D-46BB-854B-CDA743845C58}"/>
    <cellStyle name="Percent 3 8 8 4 3" xfId="25790" xr:uid="{C6B33AC4-4DFB-46F4-83C8-C4B398B39941}"/>
    <cellStyle name="Percent 3 8 8 4 3 2" xfId="25791" xr:uid="{5DBED091-7F2C-4DBE-94D7-75F98B441500}"/>
    <cellStyle name="Percent 3 8 8 4 4" xfId="25792" xr:uid="{6FB17FDD-EEAC-4564-8B97-9D96AFF81EDE}"/>
    <cellStyle name="Percent 3 8 8 4 5" xfId="25787" xr:uid="{48C77B88-4C13-4880-8EBA-7C462EC8C4B8}"/>
    <cellStyle name="Percent 3 8 8 5" xfId="15841" xr:uid="{F13DB335-DB7D-4B09-A580-A7D020031AD2}"/>
    <cellStyle name="Percent 3 8 8 5 2" xfId="25794" xr:uid="{0DD6B8CB-D074-47D5-9003-229F9EC6F509}"/>
    <cellStyle name="Percent 3 8 8 5 2 2" xfId="25795" xr:uid="{760B296A-AE1A-48AC-8EE6-EDC9A7F1B13E}"/>
    <cellStyle name="Percent 3 8 8 5 3" xfId="25796" xr:uid="{2589E566-EC95-479F-8564-6410A9637720}"/>
    <cellStyle name="Percent 3 8 8 5 3 2" xfId="25797" xr:uid="{3CD38B1D-187F-4F24-8702-95CBC23E5FE8}"/>
    <cellStyle name="Percent 3 8 8 5 4" xfId="25798" xr:uid="{52FE7D43-6757-43EC-839E-F60F9CC88673}"/>
    <cellStyle name="Percent 3 8 8 5 4 2" xfId="25799" xr:uid="{37C3F6AD-C5BE-43B5-9283-E28E2D48326E}"/>
    <cellStyle name="Percent 3 8 8 5 5" xfId="25800" xr:uid="{267D1673-08C6-4981-8526-E8D179AF777F}"/>
    <cellStyle name="Percent 3 8 8 5 6" xfId="25793" xr:uid="{AD1208A4-AB08-4B4C-9B04-DD7C2C47C795}"/>
    <cellStyle name="Percent 3 8 8 6" xfId="15842" xr:uid="{2C8232E9-42C3-4EA5-A577-46CBCA0DF3FC}"/>
    <cellStyle name="Percent 3 8 8 6 2" xfId="25802" xr:uid="{60946A79-49BE-4A0E-BB4D-120DA4AF7FBA}"/>
    <cellStyle name="Percent 3 8 8 6 2 2" xfId="25803" xr:uid="{AFE8EBE3-97DE-497E-A3EA-C0CBE3FE0856}"/>
    <cellStyle name="Percent 3 8 8 6 3" xfId="25804" xr:uid="{928E4D19-7193-496E-816D-0AF6930D85BD}"/>
    <cellStyle name="Percent 3 8 8 6 3 2" xfId="25805" xr:uid="{E0B23C68-65B9-4B4E-88D6-0B043EE4DD1C}"/>
    <cellStyle name="Percent 3 8 8 6 4" xfId="25806" xr:uid="{54337E64-0135-4B3E-B0C0-2676E75B8880}"/>
    <cellStyle name="Percent 3 8 8 6 5" xfId="25801" xr:uid="{AD902D99-0BB4-4C7B-81EA-9622BD3011C6}"/>
    <cellStyle name="Percent 3 8 8 7" xfId="15843" xr:uid="{BE75B933-846C-4373-94BE-2EF894AE9730}"/>
    <cellStyle name="Percent 3 8 8 7 2" xfId="25808" xr:uid="{6C06E5A8-4CEC-4971-9735-747454D5A0C3}"/>
    <cellStyle name="Percent 3 8 8 7 3" xfId="25807" xr:uid="{471E8EFC-0B14-4455-B9A6-072E5187DEC7}"/>
    <cellStyle name="Percent 3 8 8 8" xfId="15844" xr:uid="{65976C37-A850-421E-9640-DD08A1D9E9E4}"/>
    <cellStyle name="Percent 3 8 8 8 2" xfId="25810" xr:uid="{0F8997B1-5030-4116-BE94-81BC26F70D65}"/>
    <cellStyle name="Percent 3 8 8 8 3" xfId="25809" xr:uid="{6B96BFFA-6EA5-456A-B3F2-711027474E68}"/>
    <cellStyle name="Percent 3 8 8 9" xfId="15845" xr:uid="{B420B953-9973-4DFF-AE9F-005A2D9B2C42}"/>
    <cellStyle name="Percent 3 8 8 9 2" xfId="25812" xr:uid="{9E7D1605-3779-427C-B071-CEF2138196CF}"/>
    <cellStyle name="Percent 3 8 8 9 3" xfId="25811" xr:uid="{986A1B19-C6A1-4D72-8287-31E106228896}"/>
    <cellStyle name="Percent 3 8 9" xfId="6051" xr:uid="{C0057A87-7760-44AB-B286-56976B4E13DC}"/>
    <cellStyle name="Percent 3 8 9 10" xfId="15846" xr:uid="{166AAAD0-C43B-47D1-8BA9-558D5BF66FAE}"/>
    <cellStyle name="Percent 3 8 9 10 2" xfId="25814" xr:uid="{12A5CF51-AF91-4C80-A13C-D6FE0D257053}"/>
    <cellStyle name="Percent 3 8 9 11" xfId="25815" xr:uid="{48F69960-2672-4DA9-B7F6-AE021378A9E8}"/>
    <cellStyle name="Percent 3 8 9 12" xfId="25813" xr:uid="{E1ED8E38-CA5E-4921-8D80-068C6EFA0164}"/>
    <cellStyle name="Percent 3 8 9 13" xfId="21465" xr:uid="{581C9E50-7F8C-47B7-B17C-67BC0C45C7A1}"/>
    <cellStyle name="Percent 3 8 9 2" xfId="15847" xr:uid="{0CB1EC67-D7FD-4FE6-B958-B8EA412C3E0C}"/>
    <cellStyle name="Percent 3 8 9 2 2" xfId="25817" xr:uid="{9C166CB0-1EB2-4D10-B3C8-0C57BE6E0A84}"/>
    <cellStyle name="Percent 3 8 9 2 2 2" xfId="25818" xr:uid="{94D70126-A7A8-4EDC-A073-CEBE801587C6}"/>
    <cellStyle name="Percent 3 8 9 2 3" xfId="25819" xr:uid="{1CA82F16-8564-45D9-8338-A26422C34BBF}"/>
    <cellStyle name="Percent 3 8 9 2 3 2" xfId="25820" xr:uid="{1E256FA6-CFF2-4D84-9CBB-D8DE685C81FC}"/>
    <cellStyle name="Percent 3 8 9 2 4" xfId="25821" xr:uid="{4E922964-9AF0-4A33-95E1-F8A92D5BF563}"/>
    <cellStyle name="Percent 3 8 9 2 5" xfId="25822" xr:uid="{B95C5C39-C7F6-45BD-AB74-21862887DDA0}"/>
    <cellStyle name="Percent 3 8 9 2 6" xfId="25816" xr:uid="{5FD78ACF-821F-404A-A0DA-AA47CAF0E2B2}"/>
    <cellStyle name="Percent 3 8 9 3" xfId="15848" xr:uid="{36380E87-C429-44F6-8AAA-0C34C62EEF7A}"/>
    <cellStyle name="Percent 3 8 9 3 2" xfId="25824" xr:uid="{13D2673B-7D98-407D-BF6A-FEA279AB6EC2}"/>
    <cellStyle name="Percent 3 8 9 3 2 2" xfId="25825" xr:uid="{9886595E-7DF1-43CD-A31F-0A0045F616F0}"/>
    <cellStyle name="Percent 3 8 9 3 3" xfId="25826" xr:uid="{A5AFDC6F-6122-4255-BCE1-4013C47CC14A}"/>
    <cellStyle name="Percent 3 8 9 3 3 2" xfId="25827" xr:uid="{78F46AF7-5AEC-4487-A1B1-8A3E20507F30}"/>
    <cellStyle name="Percent 3 8 9 3 4" xfId="25828" xr:uid="{5C5D0F1D-7C4E-4512-AB3C-2D98ED51DB98}"/>
    <cellStyle name="Percent 3 8 9 3 5" xfId="25823" xr:uid="{F52BF6F1-90F5-4D4A-B820-B46A3D377412}"/>
    <cellStyle name="Percent 3 8 9 4" xfId="15849" xr:uid="{2157B066-DFBB-4848-A775-DB1583F593AF}"/>
    <cellStyle name="Percent 3 8 9 4 2" xfId="25830" xr:uid="{F7F1A5D0-B57D-4ED3-A072-845A16B0E975}"/>
    <cellStyle name="Percent 3 8 9 4 2 2" xfId="25831" xr:uid="{BECAC7CF-FA81-4EFD-89F3-BEA28A2A1A9B}"/>
    <cellStyle name="Percent 3 8 9 4 3" xfId="25832" xr:uid="{6F55820B-0653-4658-9975-13BADE407FF1}"/>
    <cellStyle name="Percent 3 8 9 4 3 2" xfId="25833" xr:uid="{55AE0A7F-80BC-4BBB-AD35-A62361DA9FAF}"/>
    <cellStyle name="Percent 3 8 9 4 4" xfId="25834" xr:uid="{AE840E59-0BD6-4BF6-AD0B-29CFF198371A}"/>
    <cellStyle name="Percent 3 8 9 4 5" xfId="25829" xr:uid="{56C8145C-2757-42FD-BEC1-9DC888366C29}"/>
    <cellStyle name="Percent 3 8 9 5" xfId="15850" xr:uid="{1ED18DE2-5811-4A6C-880A-CF1710FEA2C0}"/>
    <cellStyle name="Percent 3 8 9 5 2" xfId="25836" xr:uid="{2BAE2BC6-FDDD-4825-99FB-28C4DAFB7472}"/>
    <cellStyle name="Percent 3 8 9 5 2 2" xfId="25837" xr:uid="{64973E18-618D-4C2F-8C81-A50B2A7BB9A8}"/>
    <cellStyle name="Percent 3 8 9 5 3" xfId="25838" xr:uid="{704761CF-2590-4744-B67B-90C8F45AA816}"/>
    <cellStyle name="Percent 3 8 9 5 3 2" xfId="25839" xr:uid="{07A7096C-AC87-455D-BFCC-1C2212912726}"/>
    <cellStyle name="Percent 3 8 9 5 4" xfId="25840" xr:uid="{517095D0-5417-4DDB-BD83-1E11C27344FB}"/>
    <cellStyle name="Percent 3 8 9 5 4 2" xfId="25841" xr:uid="{498CC67E-405F-4C16-851E-81049E58BD3D}"/>
    <cellStyle name="Percent 3 8 9 5 5" xfId="25842" xr:uid="{8E04C488-6F0C-427F-AA67-9E1BE8E39AEB}"/>
    <cellStyle name="Percent 3 8 9 5 6" xfId="25835" xr:uid="{41092A12-E8EE-41E3-9E12-B5F88AFFEE7A}"/>
    <cellStyle name="Percent 3 8 9 6" xfId="15851" xr:uid="{C6E4E07F-8F35-465C-B7C2-A0540C30D8D7}"/>
    <cellStyle name="Percent 3 8 9 6 2" xfId="25844" xr:uid="{932BAA51-48EA-4293-9E88-06DCC2449DC3}"/>
    <cellStyle name="Percent 3 8 9 6 2 2" xfId="25845" xr:uid="{5B922D9D-7CD6-4869-97FC-420A245D6F1A}"/>
    <cellStyle name="Percent 3 8 9 6 3" xfId="25846" xr:uid="{584C228A-B1CC-49BA-B7B0-2382BE01CCFF}"/>
    <cellStyle name="Percent 3 8 9 6 3 2" xfId="25847" xr:uid="{49884C6D-BF69-4156-B559-79C1A5192AF4}"/>
    <cellStyle name="Percent 3 8 9 6 4" xfId="25848" xr:uid="{8916BCC0-AB80-46BD-9B90-6F664DC9DD07}"/>
    <cellStyle name="Percent 3 8 9 6 5" xfId="25843" xr:uid="{2A5D4EC4-D646-418E-A5F9-C5D6F591D9A3}"/>
    <cellStyle name="Percent 3 8 9 7" xfId="15852" xr:uid="{9F444FE7-960D-425E-86A4-6893BD1C652E}"/>
    <cellStyle name="Percent 3 8 9 7 2" xfId="25850" xr:uid="{464C59A2-EA29-467D-908B-B2F1D312DBB5}"/>
    <cellStyle name="Percent 3 8 9 7 3" xfId="25849" xr:uid="{13C0840B-2069-4C58-8663-CDC788F98F0B}"/>
    <cellStyle name="Percent 3 8 9 8" xfId="15853" xr:uid="{433C41B3-8AA9-4BE5-8AD7-35599F829420}"/>
    <cellStyle name="Percent 3 8 9 8 2" xfId="25852" xr:uid="{A76EDD21-4EEB-4AA8-B2BE-E3E1FFAF661E}"/>
    <cellStyle name="Percent 3 8 9 8 3" xfId="25851" xr:uid="{4003F21C-CADD-4CF9-8804-8EA671D4B2CE}"/>
    <cellStyle name="Percent 3 8 9 9" xfId="15854" xr:uid="{6AC74FC0-A4E6-4796-905A-55D3C5604035}"/>
    <cellStyle name="Percent 3 8 9 9 2" xfId="25854" xr:uid="{45CE574A-3C22-44B8-BCB4-0BB2BBD24C9E}"/>
    <cellStyle name="Percent 3 8 9 9 3" xfId="25853" xr:uid="{B362EE86-6A23-45DD-BA62-A516E68D95BB}"/>
    <cellStyle name="Percent 3 9" xfId="6052" xr:uid="{7841E01D-1BCE-48ED-8220-D88AF30A3A36}"/>
    <cellStyle name="Percent 3 9 10" xfId="6053" xr:uid="{D66F9AF4-6403-4BE7-B803-5528ADD2D815}"/>
    <cellStyle name="Percent 3 9 10 10" xfId="15855" xr:uid="{8CB7ADBC-3685-4BE2-8D0F-4AF2B50313F8}"/>
    <cellStyle name="Percent 3 9 10 10 2" xfId="25857" xr:uid="{4DAFF43B-3D93-4C52-A4A7-8AC148EFDF8E}"/>
    <cellStyle name="Percent 3 9 10 11" xfId="25858" xr:uid="{D43DF9AB-79A4-4336-B310-23C170CFA510}"/>
    <cellStyle name="Percent 3 9 10 12" xfId="25856" xr:uid="{5B843A74-13A6-427A-AA47-11EA3E084DA4}"/>
    <cellStyle name="Percent 3 9 10 13" xfId="21467" xr:uid="{5FF1D606-83A5-46F0-A6FC-53C6A8308AAF}"/>
    <cellStyle name="Percent 3 9 10 2" xfId="15856" xr:uid="{45C47351-0677-4326-9F16-E9C9A3F704ED}"/>
    <cellStyle name="Percent 3 9 10 2 2" xfId="25860" xr:uid="{E4140937-2D06-4F90-A354-119AA1508480}"/>
    <cellStyle name="Percent 3 9 10 2 2 2" xfId="25861" xr:uid="{21A0C7DA-A9C8-4FE3-8A77-D9CE580A57B2}"/>
    <cellStyle name="Percent 3 9 10 2 3" xfId="25862" xr:uid="{1FEDE7AD-F529-4EB1-9BF2-13E600524E4F}"/>
    <cellStyle name="Percent 3 9 10 2 3 2" xfId="25863" xr:uid="{3EC7632C-E905-4FEC-853E-02F2CA29A84F}"/>
    <cellStyle name="Percent 3 9 10 2 4" xfId="25864" xr:uid="{AC8C2900-5120-4707-A954-A7C49F92EB99}"/>
    <cellStyle name="Percent 3 9 10 2 5" xfId="25865" xr:uid="{355B4621-EA2A-4A50-97F4-F8CDCB9B6E84}"/>
    <cellStyle name="Percent 3 9 10 2 6" xfId="25859" xr:uid="{CF48FD96-0C1D-4282-BA99-2737461431E1}"/>
    <cellStyle name="Percent 3 9 10 3" xfId="15857" xr:uid="{F8A03278-2DE3-4ACD-BADB-B7865D606AAD}"/>
    <cellStyle name="Percent 3 9 10 3 2" xfId="25867" xr:uid="{B7144FF3-B441-4E2C-87B0-714CE5D7E1C0}"/>
    <cellStyle name="Percent 3 9 10 3 2 2" xfId="25868" xr:uid="{555F003A-8360-48DA-B02B-C71AEA7CEE10}"/>
    <cellStyle name="Percent 3 9 10 3 3" xfId="25869" xr:uid="{8891EBD9-7262-45C4-BC4E-C27A4323BDB8}"/>
    <cellStyle name="Percent 3 9 10 3 3 2" xfId="25870" xr:uid="{771D1957-C1BF-4BA8-B9E9-1FB9FA68207D}"/>
    <cellStyle name="Percent 3 9 10 3 4" xfId="25871" xr:uid="{25C6CB12-EBAE-4118-8A27-71E1192705DB}"/>
    <cellStyle name="Percent 3 9 10 3 5" xfId="25866" xr:uid="{7F7C3D8B-8FF8-404F-9FCF-335261126BB9}"/>
    <cellStyle name="Percent 3 9 10 4" xfId="15858" xr:uid="{D04496C5-35BD-4399-8B03-95D8DF13EFE6}"/>
    <cellStyle name="Percent 3 9 10 4 2" xfId="25873" xr:uid="{AEA10751-27C1-4829-83C4-2DD9B887EF14}"/>
    <cellStyle name="Percent 3 9 10 4 2 2" xfId="25874" xr:uid="{D29F01C0-C905-46B4-A790-88CD0FD13334}"/>
    <cellStyle name="Percent 3 9 10 4 3" xfId="25875" xr:uid="{620B1ECE-895C-4082-9653-A4C7691E4089}"/>
    <cellStyle name="Percent 3 9 10 4 3 2" xfId="25876" xr:uid="{31412137-6BF3-448F-A996-4049D7DE2868}"/>
    <cellStyle name="Percent 3 9 10 4 4" xfId="25877" xr:uid="{0FE90ECE-B96D-4944-B991-72C1C5A074D0}"/>
    <cellStyle name="Percent 3 9 10 4 5" xfId="25872" xr:uid="{A9664C90-3F7B-4CEA-A976-969B4F3D30DB}"/>
    <cellStyle name="Percent 3 9 10 5" xfId="15859" xr:uid="{D077606B-EEB1-4732-8AF6-C62184DB4383}"/>
    <cellStyle name="Percent 3 9 10 5 2" xfId="25879" xr:uid="{44611B12-6AB8-4CF5-B0F7-955C8CEA0344}"/>
    <cellStyle name="Percent 3 9 10 5 2 2" xfId="25880" xr:uid="{7F8A8099-3FD7-4F59-B71A-92C6B51BE748}"/>
    <cellStyle name="Percent 3 9 10 5 3" xfId="25881" xr:uid="{2B085C26-A8C8-4CD7-9EF4-C94C676F50F0}"/>
    <cellStyle name="Percent 3 9 10 5 3 2" xfId="25882" xr:uid="{6C88B128-88DE-430B-8779-398D8BD6AE86}"/>
    <cellStyle name="Percent 3 9 10 5 4" xfId="25883" xr:uid="{8AB9E1D8-95CD-4910-ADC7-3454170300E0}"/>
    <cellStyle name="Percent 3 9 10 5 4 2" xfId="25884" xr:uid="{B411EA6E-CF67-40BE-AFA8-1BF419C5E5A5}"/>
    <cellStyle name="Percent 3 9 10 5 5" xfId="25885" xr:uid="{1764F1C9-5C9A-49C2-AF26-0422DB6B389F}"/>
    <cellStyle name="Percent 3 9 10 5 6" xfId="25878" xr:uid="{CED7EA33-6B67-4EE6-A849-F90D12E6C117}"/>
    <cellStyle name="Percent 3 9 10 6" xfId="15860" xr:uid="{E26B7C06-7CD8-4BB8-AC0A-A88C4B438A64}"/>
    <cellStyle name="Percent 3 9 10 6 2" xfId="25887" xr:uid="{1B867A58-AFCA-4CB7-8487-277818A98AA9}"/>
    <cellStyle name="Percent 3 9 10 6 2 2" xfId="25888" xr:uid="{7F5DA114-41C8-46D4-BDA9-734E25D76397}"/>
    <cellStyle name="Percent 3 9 10 6 3" xfId="25889" xr:uid="{F77E0223-08FB-4BCD-8B87-88BF7B76F527}"/>
    <cellStyle name="Percent 3 9 10 6 3 2" xfId="25890" xr:uid="{5F66A99E-01AB-4C8A-9D9A-914526F28369}"/>
    <cellStyle name="Percent 3 9 10 6 4" xfId="25891" xr:uid="{73344464-5517-45CC-B3EC-CF1F4B878FE9}"/>
    <cellStyle name="Percent 3 9 10 6 5" xfId="25886" xr:uid="{41D85DE0-99A4-4B02-BCB6-41CAEFB532E0}"/>
    <cellStyle name="Percent 3 9 10 7" xfId="15861" xr:uid="{577D12E0-3E1A-430B-A97E-BBBDB66E2EB8}"/>
    <cellStyle name="Percent 3 9 10 7 2" xfId="25893" xr:uid="{DDC24BC0-BD74-40F0-89CC-1056CB950837}"/>
    <cellStyle name="Percent 3 9 10 7 3" xfId="25892" xr:uid="{5FFCF9A5-F65E-44DE-BD02-B10CC1A0421F}"/>
    <cellStyle name="Percent 3 9 10 8" xfId="15862" xr:uid="{A9FDE459-71EF-46FF-A3E8-A3548DF3CAE3}"/>
    <cellStyle name="Percent 3 9 10 8 2" xfId="25895" xr:uid="{22CB9B1C-B023-4518-9338-BAB4D484B684}"/>
    <cellStyle name="Percent 3 9 10 8 3" xfId="25894" xr:uid="{B6B9EA65-366C-4A5F-B7AF-A43D13106040}"/>
    <cellStyle name="Percent 3 9 10 9" xfId="15863" xr:uid="{F092F6B2-1C91-448A-A24F-23DFF0186B8C}"/>
    <cellStyle name="Percent 3 9 10 9 2" xfId="25897" xr:uid="{414E0A42-E240-406D-9C37-B1985A03BB0A}"/>
    <cellStyle name="Percent 3 9 10 9 3" xfId="25896" xr:uid="{9E1F16C9-A0F9-49DC-8351-54AB9D83FA53}"/>
    <cellStyle name="Percent 3 9 11" xfId="6054" xr:uid="{2214DCE1-C94E-46B4-ADEB-DBE08FEB9976}"/>
    <cellStyle name="Percent 3 9 11 10" xfId="15864" xr:uid="{00D5F5E6-F85E-4FB6-8FBB-A45490143E7D}"/>
    <cellStyle name="Percent 3 9 11 10 2" xfId="25899" xr:uid="{537ABB64-A6FD-4565-A181-7B347771EF2A}"/>
    <cellStyle name="Percent 3 9 11 11" xfId="25900" xr:uid="{3167C87D-A4E3-4A39-A359-4F294367585B}"/>
    <cellStyle name="Percent 3 9 11 12" xfId="25898" xr:uid="{080BA0C2-5D28-436B-ACAC-228080CA0155}"/>
    <cellStyle name="Percent 3 9 11 13" xfId="21468" xr:uid="{06236FDF-D651-48E1-87F4-65305DD84D5C}"/>
    <cellStyle name="Percent 3 9 11 2" xfId="15865" xr:uid="{AA53D44C-65CB-4F68-891A-D6C7EF7B4596}"/>
    <cellStyle name="Percent 3 9 11 2 2" xfId="25902" xr:uid="{8C7BBF51-4AB4-41B3-978E-6C554A3CD8B9}"/>
    <cellStyle name="Percent 3 9 11 2 2 2" xfId="25903" xr:uid="{1343366E-468B-44E3-A870-D88631971141}"/>
    <cellStyle name="Percent 3 9 11 2 3" xfId="25904" xr:uid="{463206DD-87D1-47BD-880F-4958B13276A0}"/>
    <cellStyle name="Percent 3 9 11 2 3 2" xfId="25905" xr:uid="{08AFE86B-BFF8-4E47-BC2D-8EC2FC563341}"/>
    <cellStyle name="Percent 3 9 11 2 4" xfId="25906" xr:uid="{9C71EF23-1413-47D0-B4CC-E03AF35336AB}"/>
    <cellStyle name="Percent 3 9 11 2 5" xfId="25907" xr:uid="{722613E6-9698-4DC7-AE1D-7B8E07C992C4}"/>
    <cellStyle name="Percent 3 9 11 2 6" xfId="25901" xr:uid="{47B7F4FB-93A7-4276-823A-3A9177E0CE63}"/>
    <cellStyle name="Percent 3 9 11 3" xfId="15866" xr:uid="{08565BF5-81BB-4CFB-8FD4-762C69AD82B5}"/>
    <cellStyle name="Percent 3 9 11 3 2" xfId="25909" xr:uid="{518C33B2-E898-4F64-B636-F09CA584CD7A}"/>
    <cellStyle name="Percent 3 9 11 3 2 2" xfId="25910" xr:uid="{05343475-11CE-46D1-85A5-5F2266A9F661}"/>
    <cellStyle name="Percent 3 9 11 3 3" xfId="25911" xr:uid="{98CD3822-7E74-40A5-B431-072A0F410377}"/>
    <cellStyle name="Percent 3 9 11 3 3 2" xfId="25912" xr:uid="{1372CD2F-3500-47E1-83A0-0205578E339A}"/>
    <cellStyle name="Percent 3 9 11 3 4" xfId="25913" xr:uid="{3415D5D7-D99C-4158-A0E2-C251B7B194CD}"/>
    <cellStyle name="Percent 3 9 11 3 5" xfId="25908" xr:uid="{3AA0D8B6-25F3-4106-94BA-0E56D27E00D5}"/>
    <cellStyle name="Percent 3 9 11 4" xfId="15867" xr:uid="{CC624BDD-AE42-49A5-8B5C-2F8E55BCE322}"/>
    <cellStyle name="Percent 3 9 11 4 2" xfId="25915" xr:uid="{948E15D2-E3E9-49BF-905E-145BD7C3141B}"/>
    <cellStyle name="Percent 3 9 11 4 2 2" xfId="25916" xr:uid="{F4B79268-9935-46CC-8D30-D4F870310961}"/>
    <cellStyle name="Percent 3 9 11 4 3" xfId="25917" xr:uid="{62DB1DCE-F795-47BC-84AC-5F5CC52DB045}"/>
    <cellStyle name="Percent 3 9 11 4 3 2" xfId="25918" xr:uid="{D77DD2CF-44FD-4B21-B803-B01E40880C8A}"/>
    <cellStyle name="Percent 3 9 11 4 4" xfId="25919" xr:uid="{D4B92774-FA02-4F0D-93BA-D47783F1AA3E}"/>
    <cellStyle name="Percent 3 9 11 4 5" xfId="25914" xr:uid="{392DB3A6-81EC-4BBF-A052-0A68E920BDC9}"/>
    <cellStyle name="Percent 3 9 11 5" xfId="15868" xr:uid="{E14A55BE-1274-4EEB-85F2-DB022EE6327B}"/>
    <cellStyle name="Percent 3 9 11 5 2" xfId="25921" xr:uid="{B047E304-8051-4349-BDD9-C66D50845ADB}"/>
    <cellStyle name="Percent 3 9 11 5 2 2" xfId="25922" xr:uid="{D81D4F10-A6D1-4F11-9AFC-8458F2086999}"/>
    <cellStyle name="Percent 3 9 11 5 3" xfId="25923" xr:uid="{3C5C74E4-9019-4364-AB20-6B1669370693}"/>
    <cellStyle name="Percent 3 9 11 5 3 2" xfId="25924" xr:uid="{4A1894EA-8C4E-4385-9E2A-1B10AFA86C37}"/>
    <cellStyle name="Percent 3 9 11 5 4" xfId="25925" xr:uid="{2676F12A-F285-48F9-B71C-51BAC9DE1F8F}"/>
    <cellStyle name="Percent 3 9 11 5 4 2" xfId="25926" xr:uid="{F1DB1319-8218-4519-A8F4-5CDA30C61A78}"/>
    <cellStyle name="Percent 3 9 11 5 5" xfId="25927" xr:uid="{CABFCF99-CDFD-4237-9651-94C6870A2524}"/>
    <cellStyle name="Percent 3 9 11 5 6" xfId="25920" xr:uid="{B937C560-B4A9-4A09-8EDD-710CEEA8A59F}"/>
    <cellStyle name="Percent 3 9 11 6" xfId="15869" xr:uid="{E7337C25-B78C-4F18-AA41-97BDC39C2EC0}"/>
    <cellStyle name="Percent 3 9 11 6 2" xfId="25929" xr:uid="{D4CD9739-15FA-48C9-B8E2-ECA962A3A384}"/>
    <cellStyle name="Percent 3 9 11 6 2 2" xfId="25930" xr:uid="{15D79D41-B9BD-4E68-B042-61DCF4BB1C4A}"/>
    <cellStyle name="Percent 3 9 11 6 3" xfId="25931" xr:uid="{7EFA994F-E6EB-4367-9AE9-7F82D01886AF}"/>
    <cellStyle name="Percent 3 9 11 6 3 2" xfId="25932" xr:uid="{D5E74613-01BF-4C68-A56A-FB0A26F434FD}"/>
    <cellStyle name="Percent 3 9 11 6 4" xfId="25933" xr:uid="{AD15CFBD-C627-4068-9DF7-39AECAC4BBE0}"/>
    <cellStyle name="Percent 3 9 11 6 5" xfId="25928" xr:uid="{46CA755A-1218-4CB5-BE7F-B2C6769456A1}"/>
    <cellStyle name="Percent 3 9 11 7" xfId="15870" xr:uid="{E5A5A085-2D43-4C5B-8E37-0A9DF05E3DBD}"/>
    <cellStyle name="Percent 3 9 11 7 2" xfId="25935" xr:uid="{CA7038AB-B8E7-4022-A5EA-4E8A45E6B575}"/>
    <cellStyle name="Percent 3 9 11 7 3" xfId="25934" xr:uid="{1B43B344-97E3-4465-87DE-EB0F911F4527}"/>
    <cellStyle name="Percent 3 9 11 8" xfId="15871" xr:uid="{2B4C8370-13AF-470D-9D14-11A2DD02AB08}"/>
    <cellStyle name="Percent 3 9 11 8 2" xfId="25937" xr:uid="{D533829D-C3BA-4AD6-A4DF-69D4E66C4765}"/>
    <cellStyle name="Percent 3 9 11 8 3" xfId="25936" xr:uid="{38367F87-322A-4943-B5C8-5EB68946445D}"/>
    <cellStyle name="Percent 3 9 11 9" xfId="15872" xr:uid="{0ABAE314-59B8-4E99-BBB6-B9EE91B8E45D}"/>
    <cellStyle name="Percent 3 9 11 9 2" xfId="25939" xr:uid="{F5750C1D-3CB1-48DF-8AC9-186EBB2FB90A}"/>
    <cellStyle name="Percent 3 9 11 9 3" xfId="25938" xr:uid="{7A5A9294-1673-42E0-8226-13DDFAE98DC1}"/>
    <cellStyle name="Percent 3 9 12" xfId="6055" xr:uid="{E6AB2AEC-6811-40F3-8955-F1313AA434F9}"/>
    <cellStyle name="Percent 3 9 12 10" xfId="15873" xr:uid="{42C8F401-1610-4957-98D6-909DE13DAAD5}"/>
    <cellStyle name="Percent 3 9 12 10 2" xfId="25941" xr:uid="{0A16D49B-F580-4711-8124-5A4ABD9765B1}"/>
    <cellStyle name="Percent 3 9 12 11" xfId="25942" xr:uid="{EA6055DE-726F-4C2F-99B7-6014A6E8AC21}"/>
    <cellStyle name="Percent 3 9 12 12" xfId="25940" xr:uid="{7ECF7B69-082E-422E-9988-B79889EDC23E}"/>
    <cellStyle name="Percent 3 9 12 13" xfId="21469" xr:uid="{7784B714-A15C-41EE-B56E-6268B585CF2C}"/>
    <cellStyle name="Percent 3 9 12 2" xfId="15874" xr:uid="{45F685DC-8712-41C2-9031-5C42FB571227}"/>
    <cellStyle name="Percent 3 9 12 2 2" xfId="25944" xr:uid="{44765435-807D-4F93-9B0F-359071675917}"/>
    <cellStyle name="Percent 3 9 12 2 2 2" xfId="25945" xr:uid="{CD2E57A2-045F-4B43-9C89-9524F73B54BA}"/>
    <cellStyle name="Percent 3 9 12 2 3" xfId="25946" xr:uid="{AE1AB53D-8E31-4481-92AD-F6F13C1B1B82}"/>
    <cellStyle name="Percent 3 9 12 2 3 2" xfId="25947" xr:uid="{F112DDE8-A52E-4250-92F6-58132DD5BE0F}"/>
    <cellStyle name="Percent 3 9 12 2 4" xfId="25948" xr:uid="{DC24E8CE-994C-4A18-8CC6-C00544B41625}"/>
    <cellStyle name="Percent 3 9 12 2 5" xfId="25949" xr:uid="{1F54D81C-B633-43C0-B873-7A195997D7D2}"/>
    <cellStyle name="Percent 3 9 12 2 6" xfId="25943" xr:uid="{5F33167E-5D53-44FA-B6C9-E0CC4F656962}"/>
    <cellStyle name="Percent 3 9 12 3" xfId="15875" xr:uid="{7753FB3B-06E9-494A-AE1E-E57F8DBDC74A}"/>
    <cellStyle name="Percent 3 9 12 3 2" xfId="25951" xr:uid="{22B3B55F-5825-46AD-975E-C0CFEFD0390B}"/>
    <cellStyle name="Percent 3 9 12 3 2 2" xfId="25952" xr:uid="{B59A7C22-9C05-480B-A0AE-5AF8501B6064}"/>
    <cellStyle name="Percent 3 9 12 3 3" xfId="25953" xr:uid="{0F066193-F678-47C9-BECD-697EC90AF76B}"/>
    <cellStyle name="Percent 3 9 12 3 3 2" xfId="25954" xr:uid="{5ED6A346-26E7-410F-8917-DC8A748B1493}"/>
    <cellStyle name="Percent 3 9 12 3 4" xfId="25955" xr:uid="{6AA6CEB9-A045-463A-9809-766E216042CF}"/>
    <cellStyle name="Percent 3 9 12 3 5" xfId="25950" xr:uid="{44214B77-7B88-45D7-AF1F-B2D3755CA653}"/>
    <cellStyle name="Percent 3 9 12 4" xfId="15876" xr:uid="{5D6A6FEF-6566-421D-ADD3-24BDBB4B3796}"/>
    <cellStyle name="Percent 3 9 12 4 2" xfId="25957" xr:uid="{8A3D3D07-9EA2-4A88-81FE-70E8AFA6B74F}"/>
    <cellStyle name="Percent 3 9 12 4 2 2" xfId="25958" xr:uid="{28CF6B7F-D94D-42C2-B89F-6378EB4F8B5B}"/>
    <cellStyle name="Percent 3 9 12 4 3" xfId="25959" xr:uid="{66E56D31-9B37-4991-A16D-430B81A75F68}"/>
    <cellStyle name="Percent 3 9 12 4 3 2" xfId="25960" xr:uid="{04980241-89CF-4B5F-9E19-2D1FA3F1039F}"/>
    <cellStyle name="Percent 3 9 12 4 4" xfId="25961" xr:uid="{E327EE12-3862-425A-B019-3F441D71C68E}"/>
    <cellStyle name="Percent 3 9 12 4 5" xfId="25956" xr:uid="{2687DAF2-1E88-47D7-9F87-82038EBD7A57}"/>
    <cellStyle name="Percent 3 9 12 5" xfId="15877" xr:uid="{05DA34D9-1A42-4382-ABAC-253F6C328E4F}"/>
    <cellStyle name="Percent 3 9 12 5 2" xfId="25963" xr:uid="{48E7217E-5796-4D3F-812C-B6C6C87FDE70}"/>
    <cellStyle name="Percent 3 9 12 5 2 2" xfId="25964" xr:uid="{EAD37D09-C05C-4180-A5CC-9B8621A6D9C4}"/>
    <cellStyle name="Percent 3 9 12 5 3" xfId="25965" xr:uid="{D70B17CE-39A9-4FF3-BD99-112BACE74173}"/>
    <cellStyle name="Percent 3 9 12 5 3 2" xfId="25966" xr:uid="{80503CC5-E84A-4C25-BD1C-9DA4610F4735}"/>
    <cellStyle name="Percent 3 9 12 5 4" xfId="25967" xr:uid="{0DF88A43-1E91-42AE-BCC8-6E5D07DB2067}"/>
    <cellStyle name="Percent 3 9 12 5 4 2" xfId="25968" xr:uid="{D1264FB3-927C-4996-8550-85FB8DB0EC97}"/>
    <cellStyle name="Percent 3 9 12 5 5" xfId="25969" xr:uid="{88639814-087D-4B33-AD89-8073A39E07FE}"/>
    <cellStyle name="Percent 3 9 12 5 6" xfId="25962" xr:uid="{15D43A0F-B747-4B1D-8944-59CF8A26CD87}"/>
    <cellStyle name="Percent 3 9 12 6" xfId="15878" xr:uid="{08524235-11D7-4E89-94BE-905F61FE96EE}"/>
    <cellStyle name="Percent 3 9 12 6 2" xfId="25971" xr:uid="{6A5024DD-EFB3-49BE-ADC8-055A983580FA}"/>
    <cellStyle name="Percent 3 9 12 6 2 2" xfId="25972" xr:uid="{E7DC75C7-BB37-424F-AFED-0B1865355A2F}"/>
    <cellStyle name="Percent 3 9 12 6 3" xfId="25973" xr:uid="{DC649723-FF4B-4F34-ACAA-95A2F0FA947F}"/>
    <cellStyle name="Percent 3 9 12 6 3 2" xfId="25974" xr:uid="{D6EC096B-87E3-4C1D-8667-4D770CE11558}"/>
    <cellStyle name="Percent 3 9 12 6 4" xfId="25975" xr:uid="{BEE6AF4A-B332-400A-8D75-F4BE4114B53C}"/>
    <cellStyle name="Percent 3 9 12 6 5" xfId="25970" xr:uid="{4473AFE6-992A-4BF4-8234-2FA19138D990}"/>
    <cellStyle name="Percent 3 9 12 7" xfId="15879" xr:uid="{EF8E1376-4D90-4BFE-BD9B-307CBDB62B84}"/>
    <cellStyle name="Percent 3 9 12 7 2" xfId="25977" xr:uid="{C7DEC31D-F0CF-4483-8283-13467C2231F9}"/>
    <cellStyle name="Percent 3 9 12 7 3" xfId="25976" xr:uid="{A26CAEAC-A6BE-4C45-B625-987B69A65920}"/>
    <cellStyle name="Percent 3 9 12 8" xfId="15880" xr:uid="{009D83C6-B7F5-4F4B-B2C6-503B0D9455E3}"/>
    <cellStyle name="Percent 3 9 12 8 2" xfId="25979" xr:uid="{514B7EA0-52FE-4242-8988-235EF3871F05}"/>
    <cellStyle name="Percent 3 9 12 8 3" xfId="25978" xr:uid="{DF5741B0-F90E-467F-93DE-48C8B99263EB}"/>
    <cellStyle name="Percent 3 9 12 9" xfId="15881" xr:uid="{C3C52648-6B6D-48FF-B47F-6199E38C0463}"/>
    <cellStyle name="Percent 3 9 12 9 2" xfId="25981" xr:uid="{DC5D459B-328B-46FB-B721-4EE47AC59D65}"/>
    <cellStyle name="Percent 3 9 12 9 3" xfId="25980" xr:uid="{7BDF441C-F89F-47B6-A16B-E6151631C43D}"/>
    <cellStyle name="Percent 3 9 13" xfId="6056" xr:uid="{B533643A-6770-4090-9E01-2D3C7A83C457}"/>
    <cellStyle name="Percent 3 9 13 10" xfId="15882" xr:uid="{36BB7949-6D7B-4849-82F9-559C48B89FBC}"/>
    <cellStyle name="Percent 3 9 13 10 2" xfId="25983" xr:uid="{7CA9C502-B1BF-4D4C-BF2F-CC6B57F80E77}"/>
    <cellStyle name="Percent 3 9 13 11" xfId="25984" xr:uid="{51920098-7910-4D30-A5F9-B598BEC42872}"/>
    <cellStyle name="Percent 3 9 13 12" xfId="25982" xr:uid="{71BFA619-986B-4F2B-B00A-8B8B6B3BBB0A}"/>
    <cellStyle name="Percent 3 9 13 13" xfId="21470" xr:uid="{D3837B9F-17B8-47FC-94CB-C7A73816D17E}"/>
    <cellStyle name="Percent 3 9 13 2" xfId="15883" xr:uid="{A58A4960-E23D-4752-A659-3C5AD8A0AEAD}"/>
    <cellStyle name="Percent 3 9 13 2 2" xfId="25986" xr:uid="{3F2E21DA-CA59-44AC-93DE-078ED6C9CCDD}"/>
    <cellStyle name="Percent 3 9 13 2 2 2" xfId="25987" xr:uid="{DCD0CCFF-734D-495D-AA59-86F11BAC60FE}"/>
    <cellStyle name="Percent 3 9 13 2 3" xfId="25988" xr:uid="{9FDBA2A0-33C4-41EA-BE43-9A26D68FBA7B}"/>
    <cellStyle name="Percent 3 9 13 2 3 2" xfId="25989" xr:uid="{CA5B0AC8-92CE-4A3B-B966-D4C309D91018}"/>
    <cellStyle name="Percent 3 9 13 2 4" xfId="25990" xr:uid="{189892FA-3A50-45DE-A098-40AADF378BF1}"/>
    <cellStyle name="Percent 3 9 13 2 5" xfId="25991" xr:uid="{DAE3D7E7-A244-4862-8DEA-452B2787E0CC}"/>
    <cellStyle name="Percent 3 9 13 2 6" xfId="25985" xr:uid="{7597AC86-F078-409D-9FAD-5A9727936228}"/>
    <cellStyle name="Percent 3 9 13 3" xfId="15884" xr:uid="{F3A57F66-7904-476F-A515-C50005E1074C}"/>
    <cellStyle name="Percent 3 9 13 3 2" xfId="25993" xr:uid="{AF19BBAA-CD9D-431B-B881-961455B886B6}"/>
    <cellStyle name="Percent 3 9 13 3 2 2" xfId="25994" xr:uid="{EF1CEBF1-13EB-42BA-859B-47E7348C7598}"/>
    <cellStyle name="Percent 3 9 13 3 3" xfId="25995" xr:uid="{C758E408-E898-40FE-AC27-6B5B90EAE84E}"/>
    <cellStyle name="Percent 3 9 13 3 3 2" xfId="25996" xr:uid="{CD7537E0-EB1B-4312-B5B0-E00490F61B77}"/>
    <cellStyle name="Percent 3 9 13 3 4" xfId="25997" xr:uid="{DCE74377-15B1-413B-9A08-014A796C0604}"/>
    <cellStyle name="Percent 3 9 13 3 5" xfId="25992" xr:uid="{CDD139A0-4F6F-48E0-91F2-235A72B13843}"/>
    <cellStyle name="Percent 3 9 13 4" xfId="15885" xr:uid="{D72A3401-D56E-4873-A9B2-8F39A744550A}"/>
    <cellStyle name="Percent 3 9 13 4 2" xfId="25999" xr:uid="{C599C3FC-058A-4AF9-B862-58BB96CB7038}"/>
    <cellStyle name="Percent 3 9 13 4 2 2" xfId="26000" xr:uid="{E55C42D0-A0BA-4AD6-BB64-3C89568F399B}"/>
    <cellStyle name="Percent 3 9 13 4 3" xfId="26001" xr:uid="{8BC93E0D-1C7E-4B9E-8F60-68E5C08C9975}"/>
    <cellStyle name="Percent 3 9 13 4 3 2" xfId="26002" xr:uid="{E5A56B1B-944E-4B21-8C2A-2EAE929EE06D}"/>
    <cellStyle name="Percent 3 9 13 4 4" xfId="26003" xr:uid="{3DD89452-EC28-468C-BA35-5EC8D6822854}"/>
    <cellStyle name="Percent 3 9 13 4 5" xfId="25998" xr:uid="{609E11ED-EAD3-4BF9-9563-374AA5BA388D}"/>
    <cellStyle name="Percent 3 9 13 5" xfId="15886" xr:uid="{3CFB07D4-58CD-420C-B1A3-6E07B251527C}"/>
    <cellStyle name="Percent 3 9 13 5 2" xfId="26005" xr:uid="{95CDAB0F-4401-4F40-925D-C736C52398E4}"/>
    <cellStyle name="Percent 3 9 13 5 2 2" xfId="26006" xr:uid="{969CB632-E1BD-419E-8162-FCF9171307C1}"/>
    <cellStyle name="Percent 3 9 13 5 3" xfId="26007" xr:uid="{95DA6E1F-BBD4-447B-BD0F-5AB8D20C8650}"/>
    <cellStyle name="Percent 3 9 13 5 3 2" xfId="26008" xr:uid="{A331AEF0-8A10-4D62-B819-BA311FB59093}"/>
    <cellStyle name="Percent 3 9 13 5 4" xfId="26009" xr:uid="{47809E5C-64F1-4FA3-877E-6D079FEC780E}"/>
    <cellStyle name="Percent 3 9 13 5 4 2" xfId="26010" xr:uid="{F1797A5E-E3D2-43A0-8299-CAC22ABFF163}"/>
    <cellStyle name="Percent 3 9 13 5 5" xfId="26011" xr:uid="{CFAE7E67-0FE1-4401-811B-88F1235ADE2D}"/>
    <cellStyle name="Percent 3 9 13 5 6" xfId="26004" xr:uid="{4FD2D3D6-8AC8-424D-800A-6406D8500E17}"/>
    <cellStyle name="Percent 3 9 13 6" xfId="15887" xr:uid="{3C6A73D8-C7AC-4489-98A1-15D33F70FE3E}"/>
    <cellStyle name="Percent 3 9 13 6 2" xfId="26013" xr:uid="{E22420D8-25D7-48FA-8D14-DBCA5E2A8272}"/>
    <cellStyle name="Percent 3 9 13 6 2 2" xfId="26014" xr:uid="{EE628CB1-DBCD-4E76-9D93-2C6C1A53F9DB}"/>
    <cellStyle name="Percent 3 9 13 6 3" xfId="26015" xr:uid="{DE759DD3-69BD-42A1-8E05-EB0DDB8FEE97}"/>
    <cellStyle name="Percent 3 9 13 6 3 2" xfId="26016" xr:uid="{AA471FE9-84DC-4CF4-9F7C-218771A45615}"/>
    <cellStyle name="Percent 3 9 13 6 4" xfId="26017" xr:uid="{625C1A49-FC76-472F-901D-0FC13BC45E2B}"/>
    <cellStyle name="Percent 3 9 13 6 5" xfId="26012" xr:uid="{D6026439-8252-42A6-9C09-BE049F0EF6AF}"/>
    <cellStyle name="Percent 3 9 13 7" xfId="15888" xr:uid="{AEF7CF73-6018-4D79-B9B6-5F82CC5262E4}"/>
    <cellStyle name="Percent 3 9 13 7 2" xfId="26019" xr:uid="{B032E059-BFFF-4E56-8CCD-43AFAC4987E8}"/>
    <cellStyle name="Percent 3 9 13 7 3" xfId="26018" xr:uid="{5705BC7C-8B10-47AE-B567-25B31849740F}"/>
    <cellStyle name="Percent 3 9 13 8" xfId="15889" xr:uid="{2E1BF2D2-7EFF-4329-9C81-CE3A0132ABF1}"/>
    <cellStyle name="Percent 3 9 13 8 2" xfId="26021" xr:uid="{99BB329D-382E-4FEA-91F9-A7AD163F6D85}"/>
    <cellStyle name="Percent 3 9 13 8 3" xfId="26020" xr:uid="{16F2AF46-38FE-420A-9389-C3CE6557D788}"/>
    <cellStyle name="Percent 3 9 13 9" xfId="15890" xr:uid="{572F07F3-D54B-4125-A13A-F3D3D7D9A7D4}"/>
    <cellStyle name="Percent 3 9 13 9 2" xfId="26023" xr:uid="{3D32EDC5-DFEE-4954-81D0-F4B374767FCA}"/>
    <cellStyle name="Percent 3 9 13 9 3" xfId="26022" xr:uid="{FE0D54BA-AA23-4F06-B924-A531BB9058D6}"/>
    <cellStyle name="Percent 3 9 14" xfId="6057" xr:uid="{7169DFDA-DC85-4EC9-B454-124468AF5E54}"/>
    <cellStyle name="Percent 3 9 14 10" xfId="15891" xr:uid="{A29A2618-F9CB-4EFE-8A3C-F811DA8584C6}"/>
    <cellStyle name="Percent 3 9 14 10 2" xfId="26025" xr:uid="{82171799-BB96-4186-A146-FDB40BFB7EBB}"/>
    <cellStyle name="Percent 3 9 14 11" xfId="26026" xr:uid="{6B998EA1-4304-4892-B6AA-52C928FB5908}"/>
    <cellStyle name="Percent 3 9 14 12" xfId="26024" xr:uid="{1A761B8C-6A4C-4E9F-B7CD-4F9C8B90F045}"/>
    <cellStyle name="Percent 3 9 14 13" xfId="21471" xr:uid="{A919EE88-E9CE-478B-AA02-F5EEE7E63B74}"/>
    <cellStyle name="Percent 3 9 14 2" xfId="15892" xr:uid="{C2BA939A-2C1C-4CC9-9976-F0FE3C63A9EA}"/>
    <cellStyle name="Percent 3 9 14 2 2" xfId="26028" xr:uid="{0E17CBC1-539D-423D-B4FF-57D8CCE2A90C}"/>
    <cellStyle name="Percent 3 9 14 2 2 2" xfId="26029" xr:uid="{1E2C7EA9-BAF2-4CE0-B5C6-9FC4D4C11C61}"/>
    <cellStyle name="Percent 3 9 14 2 3" xfId="26030" xr:uid="{517427E9-B16E-47D1-BD3A-D1C9C8BAD20B}"/>
    <cellStyle name="Percent 3 9 14 2 3 2" xfId="26031" xr:uid="{9926AAF7-C221-41AA-95BF-E78A8EAEA62F}"/>
    <cellStyle name="Percent 3 9 14 2 4" xfId="26032" xr:uid="{75003D43-55AB-408D-9B68-EBC419D6D2BC}"/>
    <cellStyle name="Percent 3 9 14 2 5" xfId="26033" xr:uid="{DE52A75D-E3B0-4063-BE92-EA0E727A095D}"/>
    <cellStyle name="Percent 3 9 14 2 6" xfId="26027" xr:uid="{5FA3E4DC-C1D4-4449-949C-1BF9BD166EE5}"/>
    <cellStyle name="Percent 3 9 14 3" xfId="15893" xr:uid="{D05D5818-25B2-4DDA-A6DF-D9298B3B7767}"/>
    <cellStyle name="Percent 3 9 14 3 2" xfId="26035" xr:uid="{5EF0E583-5744-4ACD-988F-29C2C4AF7160}"/>
    <cellStyle name="Percent 3 9 14 3 2 2" xfId="26036" xr:uid="{1DCEC0F6-378C-4FEA-A28E-CFED81135CE3}"/>
    <cellStyle name="Percent 3 9 14 3 3" xfId="26037" xr:uid="{5AE42AFD-7343-471A-9EA0-FE071FA8EC9C}"/>
    <cellStyle name="Percent 3 9 14 3 3 2" xfId="26038" xr:uid="{A968C0B2-E1BD-454D-8332-F19E11922B6A}"/>
    <cellStyle name="Percent 3 9 14 3 4" xfId="26039" xr:uid="{2FF80BC3-F54B-40EA-B2E9-40631E680229}"/>
    <cellStyle name="Percent 3 9 14 3 5" xfId="26034" xr:uid="{0FEB6384-F4EB-4715-97E7-0C1D01B45025}"/>
    <cellStyle name="Percent 3 9 14 4" xfId="15894" xr:uid="{F0BA9FDD-5AD3-44CF-A8B6-A4A0AE66845A}"/>
    <cellStyle name="Percent 3 9 14 4 2" xfId="26041" xr:uid="{B9EB2CA0-E2A3-4A35-A817-4C02FF450183}"/>
    <cellStyle name="Percent 3 9 14 4 2 2" xfId="26042" xr:uid="{A71D6519-FCDA-4DC8-B8DD-4D0C767639A3}"/>
    <cellStyle name="Percent 3 9 14 4 3" xfId="26043" xr:uid="{3CB920AD-7485-40EB-9124-600E066CE8EE}"/>
    <cellStyle name="Percent 3 9 14 4 3 2" xfId="26044" xr:uid="{9FB3F655-CE23-4385-9987-28045E594068}"/>
    <cellStyle name="Percent 3 9 14 4 4" xfId="26045" xr:uid="{47AE2D8D-F46C-47B2-B85F-8FB307DAB99D}"/>
    <cellStyle name="Percent 3 9 14 4 5" xfId="26040" xr:uid="{0E3AA92B-58D0-48DF-80FC-D6A79B813B35}"/>
    <cellStyle name="Percent 3 9 14 5" xfId="15895" xr:uid="{19057EC5-7F60-4184-8CD4-C7BA1656E5BA}"/>
    <cellStyle name="Percent 3 9 14 5 2" xfId="26047" xr:uid="{2F2C2627-777A-4955-827C-E95EBBBA787C}"/>
    <cellStyle name="Percent 3 9 14 5 2 2" xfId="26048" xr:uid="{787D3424-8EAE-47D0-B0F8-34D471B5F58D}"/>
    <cellStyle name="Percent 3 9 14 5 3" xfId="26049" xr:uid="{209869DB-D682-422A-8570-409A4B5AB2D2}"/>
    <cellStyle name="Percent 3 9 14 5 3 2" xfId="26050" xr:uid="{592CDE49-867E-4D64-9388-9AA3382BB026}"/>
    <cellStyle name="Percent 3 9 14 5 4" xfId="26051" xr:uid="{447BCBBD-73F9-49E2-AD48-2D6790101D12}"/>
    <cellStyle name="Percent 3 9 14 5 4 2" xfId="26052" xr:uid="{DD91F43B-DA2A-4DA6-98BE-9B1FF8791060}"/>
    <cellStyle name="Percent 3 9 14 5 5" xfId="26053" xr:uid="{5DB16C37-32FE-4EF8-AF91-3E04C5F99168}"/>
    <cellStyle name="Percent 3 9 14 5 6" xfId="26046" xr:uid="{E20C352B-9BCB-473D-944F-5E47F2CC2021}"/>
    <cellStyle name="Percent 3 9 14 6" xfId="15896" xr:uid="{995595A7-67CB-4D57-968C-54BC30B1E21E}"/>
    <cellStyle name="Percent 3 9 14 6 2" xfId="26055" xr:uid="{15475AFE-24C1-460D-8469-16C3AD36DEB4}"/>
    <cellStyle name="Percent 3 9 14 6 2 2" xfId="26056" xr:uid="{9CEE7CD0-D1A3-40DE-A305-0EE175F9B98E}"/>
    <cellStyle name="Percent 3 9 14 6 3" xfId="26057" xr:uid="{8B253A3B-63D8-43D1-A768-C04BE804BBE9}"/>
    <cellStyle name="Percent 3 9 14 6 3 2" xfId="26058" xr:uid="{A7D9DF38-F113-4053-9D1B-BC080D9D579A}"/>
    <cellStyle name="Percent 3 9 14 6 4" xfId="26059" xr:uid="{9D6999CC-3CC0-4766-8BA1-F8EE8B3706F6}"/>
    <cellStyle name="Percent 3 9 14 6 5" xfId="26054" xr:uid="{C0CB4F0D-C567-49E3-8192-B5729EF8A62B}"/>
    <cellStyle name="Percent 3 9 14 7" xfId="15897" xr:uid="{FDEEF0D3-FC6D-4653-A98E-E6E06B671B3A}"/>
    <cellStyle name="Percent 3 9 14 7 2" xfId="26061" xr:uid="{4069067B-85AB-4713-A2A7-8B730B0B06BB}"/>
    <cellStyle name="Percent 3 9 14 7 3" xfId="26060" xr:uid="{637CA53D-7772-471C-BFCE-92C68BFAC1EB}"/>
    <cellStyle name="Percent 3 9 14 8" xfId="15898" xr:uid="{BD7F34A9-1725-4236-80CD-1C6AED698C41}"/>
    <cellStyle name="Percent 3 9 14 8 2" xfId="26063" xr:uid="{7077F854-23D9-46F5-9A22-F49C3CE75D01}"/>
    <cellStyle name="Percent 3 9 14 8 3" xfId="26062" xr:uid="{E0764C52-173F-4233-9093-13A835A899B7}"/>
    <cellStyle name="Percent 3 9 14 9" xfId="15899" xr:uid="{120FFD07-F551-44DF-86FF-818A0538C10E}"/>
    <cellStyle name="Percent 3 9 14 9 2" xfId="26065" xr:uid="{A0CF3C2F-5402-4346-936B-A5D1500F0C52}"/>
    <cellStyle name="Percent 3 9 14 9 3" xfId="26064" xr:uid="{5663D8A8-0B28-4EA3-BA17-ED65C227FB0A}"/>
    <cellStyle name="Percent 3 9 15" xfId="6058" xr:uid="{6DCD1A23-FAC3-4041-9A94-42BB6C85DC78}"/>
    <cellStyle name="Percent 3 9 15 10" xfId="15900" xr:uid="{10153683-055A-40AB-B8F6-4732251A30B7}"/>
    <cellStyle name="Percent 3 9 15 10 2" xfId="26067" xr:uid="{A64FDFBE-B696-413A-9AD2-A991AED6962D}"/>
    <cellStyle name="Percent 3 9 15 11" xfId="26068" xr:uid="{4ADD8086-38BC-4CDF-A5ED-CFB7C78A070A}"/>
    <cellStyle name="Percent 3 9 15 12" xfId="26066" xr:uid="{BF56080A-1591-4900-91DD-17CACB5218A3}"/>
    <cellStyle name="Percent 3 9 15 13" xfId="21472" xr:uid="{10B51BB2-1350-4798-BE53-50A3B2902BEF}"/>
    <cellStyle name="Percent 3 9 15 2" xfId="15901" xr:uid="{7EC4132D-10A8-4EAF-A78C-DFE9B6F7A0E4}"/>
    <cellStyle name="Percent 3 9 15 2 2" xfId="26070" xr:uid="{B947A15A-F7CA-4B3D-B1F1-F8A8C8FCDDA2}"/>
    <cellStyle name="Percent 3 9 15 2 2 2" xfId="26071" xr:uid="{DB1D5E81-F3FE-48E1-BBF5-50F9E97EBAE2}"/>
    <cellStyle name="Percent 3 9 15 2 3" xfId="26072" xr:uid="{C96032AB-D61F-4234-B017-E8FADB4FD68C}"/>
    <cellStyle name="Percent 3 9 15 2 3 2" xfId="26073" xr:uid="{C167F701-E826-44B6-A073-461C655D97F7}"/>
    <cellStyle name="Percent 3 9 15 2 4" xfId="26074" xr:uid="{9995D92A-C0C9-4356-B34B-69D5F38554B2}"/>
    <cellStyle name="Percent 3 9 15 2 5" xfId="26075" xr:uid="{4EAB47AA-9296-4C3C-9568-1B6575B1AE1B}"/>
    <cellStyle name="Percent 3 9 15 2 6" xfId="26069" xr:uid="{FAB8B110-42AA-4F9A-9D90-0401F58F9217}"/>
    <cellStyle name="Percent 3 9 15 3" xfId="15902" xr:uid="{7A6B7245-8644-4655-9092-0FD0D8435FA1}"/>
    <cellStyle name="Percent 3 9 15 3 2" xfId="26077" xr:uid="{81E0A788-EFC6-465D-BDC2-ED60552ABAD4}"/>
    <cellStyle name="Percent 3 9 15 3 2 2" xfId="26078" xr:uid="{956359A8-8F17-4E43-A469-12C16499C87F}"/>
    <cellStyle name="Percent 3 9 15 3 3" xfId="26079" xr:uid="{2A34C342-EEA7-429C-AEA8-DBF0B13BAF22}"/>
    <cellStyle name="Percent 3 9 15 3 3 2" xfId="26080" xr:uid="{9DE66894-0B29-45CB-A6DB-FAD8E9FCCD76}"/>
    <cellStyle name="Percent 3 9 15 3 4" xfId="26081" xr:uid="{A5448C4B-7E92-489B-98F9-ABFEBB496076}"/>
    <cellStyle name="Percent 3 9 15 3 5" xfId="26076" xr:uid="{3050D783-8E0B-4015-AC4C-AB86BECC96B9}"/>
    <cellStyle name="Percent 3 9 15 4" xfId="15903" xr:uid="{5537D461-17D6-422D-AE11-AE3AAE33105A}"/>
    <cellStyle name="Percent 3 9 15 4 2" xfId="26083" xr:uid="{A7D6C942-02CB-4C1C-953D-DA550DEB4B8C}"/>
    <cellStyle name="Percent 3 9 15 4 2 2" xfId="26084" xr:uid="{F41D26ED-CE6A-46A7-8010-41AD02791D19}"/>
    <cellStyle name="Percent 3 9 15 4 3" xfId="26085" xr:uid="{127C1507-A4DF-471B-ACDA-CA58B54EFAC7}"/>
    <cellStyle name="Percent 3 9 15 4 3 2" xfId="26086" xr:uid="{8889E27E-593B-4352-A33D-1248AA504013}"/>
    <cellStyle name="Percent 3 9 15 4 4" xfId="26087" xr:uid="{F1420A58-CB2B-4069-BF78-7583BD431CFF}"/>
    <cellStyle name="Percent 3 9 15 4 5" xfId="26082" xr:uid="{2D8F8F37-35D7-465E-AC0E-B20ADD295AC9}"/>
    <cellStyle name="Percent 3 9 15 5" xfId="15904" xr:uid="{EAB365B0-3A3C-4FD4-A138-4F1E2631A6E8}"/>
    <cellStyle name="Percent 3 9 15 5 2" xfId="26089" xr:uid="{30BB0DFE-9EF6-4FC0-ABC9-769FF21B72AB}"/>
    <cellStyle name="Percent 3 9 15 5 2 2" xfId="26090" xr:uid="{89337250-FC53-4E2D-8101-67A729764DD3}"/>
    <cellStyle name="Percent 3 9 15 5 3" xfId="26091" xr:uid="{67FCAAF4-99A7-46DD-9CC3-EBD2DACC44BC}"/>
    <cellStyle name="Percent 3 9 15 5 3 2" xfId="26092" xr:uid="{83926AF5-702D-4FB6-8188-8711380A702D}"/>
    <cellStyle name="Percent 3 9 15 5 4" xfId="26093" xr:uid="{2AFA0846-B474-4E89-BE83-5D5542A89689}"/>
    <cellStyle name="Percent 3 9 15 5 4 2" xfId="26094" xr:uid="{98AC1774-D06C-46E1-A274-D147F7CFA2EF}"/>
    <cellStyle name="Percent 3 9 15 5 5" xfId="26095" xr:uid="{055B1C35-C6C4-4C3B-AFCB-D29E5E311EEE}"/>
    <cellStyle name="Percent 3 9 15 5 6" xfId="26088" xr:uid="{B20995DE-4EC5-4BD4-8A39-4CB41AA82121}"/>
    <cellStyle name="Percent 3 9 15 6" xfId="15905" xr:uid="{810D46A7-D9E3-4D49-9CC1-2435B453FAD6}"/>
    <cellStyle name="Percent 3 9 15 6 2" xfId="26097" xr:uid="{C2B97BE0-B275-4CCB-B58D-608146D0A101}"/>
    <cellStyle name="Percent 3 9 15 6 2 2" xfId="26098" xr:uid="{A7B4754F-6A68-4340-8D18-B1F055BA088D}"/>
    <cellStyle name="Percent 3 9 15 6 3" xfId="26099" xr:uid="{A2EE9F97-6E1C-4F11-BB63-186BE79C0AC8}"/>
    <cellStyle name="Percent 3 9 15 6 3 2" xfId="26100" xr:uid="{BE57BA86-C61A-4382-AC14-C60BF27198EE}"/>
    <cellStyle name="Percent 3 9 15 6 4" xfId="26101" xr:uid="{DC173669-4659-4EDC-B535-B61D197048A0}"/>
    <cellStyle name="Percent 3 9 15 6 5" xfId="26096" xr:uid="{3B24DAD8-9A8C-4F95-9A30-A87D989F6FF0}"/>
    <cellStyle name="Percent 3 9 15 7" xfId="15906" xr:uid="{86CDB769-0E06-4067-B09D-9ADC8FF6CB91}"/>
    <cellStyle name="Percent 3 9 15 7 2" xfId="26103" xr:uid="{8BAFCC2B-74BE-4040-ADA0-DD671EDF7F87}"/>
    <cellStyle name="Percent 3 9 15 7 3" xfId="26102" xr:uid="{50E37444-D285-4B59-9900-578E9AB028EF}"/>
    <cellStyle name="Percent 3 9 15 8" xfId="15907" xr:uid="{1955D76F-3408-40D6-8A22-8AD49A56184C}"/>
    <cellStyle name="Percent 3 9 15 8 2" xfId="26105" xr:uid="{A6CCC51B-3C70-4CEF-B1DF-EF6C36014884}"/>
    <cellStyle name="Percent 3 9 15 8 3" xfId="26104" xr:uid="{C71FA62F-26A5-40B1-9D1C-DB92211F5FCD}"/>
    <cellStyle name="Percent 3 9 15 9" xfId="15908" xr:uid="{72B3F53C-C2B6-4F52-8B4B-17B8954D56A1}"/>
    <cellStyle name="Percent 3 9 15 9 2" xfId="26107" xr:uid="{EF7E2899-4168-4567-B881-3A44D20E06F9}"/>
    <cellStyle name="Percent 3 9 15 9 3" xfId="26106" xr:uid="{B48658E8-F647-4B51-9081-CB2C09204164}"/>
    <cellStyle name="Percent 3 9 16" xfId="15909" xr:uid="{66775F0F-CA7A-48FE-9117-A99D5187CD14}"/>
    <cellStyle name="Percent 3 9 16 2" xfId="26109" xr:uid="{5B9E6C74-6220-417C-AF16-4583FE690F16}"/>
    <cellStyle name="Percent 3 9 16 2 2" xfId="26110" xr:uid="{57199CD4-8FAC-4ABF-BC33-736444F651C0}"/>
    <cellStyle name="Percent 3 9 16 3" xfId="26111" xr:uid="{A410884A-4BBE-4819-96DB-BE1A5E34AA73}"/>
    <cellStyle name="Percent 3 9 16 3 2" xfId="26112" xr:uid="{EF87425C-6DC2-42B3-BD58-F54BBF97068A}"/>
    <cellStyle name="Percent 3 9 16 4" xfId="26113" xr:uid="{0D384074-A5D8-4081-948D-1521C2F4EF2B}"/>
    <cellStyle name="Percent 3 9 16 5" xfId="26114" xr:uid="{E15BB380-F6A1-4964-AB28-B3D3F020258A}"/>
    <cellStyle name="Percent 3 9 16 6" xfId="26108" xr:uid="{93C1BD04-8270-4021-A705-24F3BAA111D4}"/>
    <cellStyle name="Percent 3 9 17" xfId="15910" xr:uid="{B0D22B6B-965E-4C45-882F-E9E43939E0AC}"/>
    <cellStyle name="Percent 3 9 17 2" xfId="26116" xr:uid="{A2832346-272D-4C82-87ED-D78ACC002771}"/>
    <cellStyle name="Percent 3 9 17 2 2" xfId="26117" xr:uid="{E36CF46C-FA83-4350-BB12-480970B58FAC}"/>
    <cellStyle name="Percent 3 9 17 3" xfId="26118" xr:uid="{B8C97F19-DFBB-4765-A40F-5F1B730F4E06}"/>
    <cellStyle name="Percent 3 9 17 3 2" xfId="26119" xr:uid="{7FEF5D2A-8E93-4806-92E9-03040B852163}"/>
    <cellStyle name="Percent 3 9 17 4" xfId="26120" xr:uid="{06776C3C-D20F-4D10-9A8D-522FA213F46E}"/>
    <cellStyle name="Percent 3 9 17 5" xfId="26115" xr:uid="{80DB811C-347E-4F00-9AF1-3B5FDA1835EA}"/>
    <cellStyle name="Percent 3 9 18" xfId="15911" xr:uid="{47F42EF4-7FB1-4EAA-A6F9-85E69EBBDAD1}"/>
    <cellStyle name="Percent 3 9 18 2" xfId="26122" xr:uid="{60D3EC5E-7955-4E8B-82DE-EE53A9119B06}"/>
    <cellStyle name="Percent 3 9 18 2 2" xfId="26123" xr:uid="{C938D9B6-CE38-4EF9-8915-71C977CE2176}"/>
    <cellStyle name="Percent 3 9 18 3" xfId="26124" xr:uid="{A7E18B3E-1572-4EFE-BDF9-1911D124B84B}"/>
    <cellStyle name="Percent 3 9 18 3 2" xfId="26125" xr:uid="{4CE544CF-197A-46F4-828A-8F4F29A2AC89}"/>
    <cellStyle name="Percent 3 9 18 4" xfId="26126" xr:uid="{0785F40E-8462-48EE-8F66-794C20649C89}"/>
    <cellStyle name="Percent 3 9 18 5" xfId="26121" xr:uid="{0771F6F8-FBA4-4E28-9D2D-B385E14C9C13}"/>
    <cellStyle name="Percent 3 9 19" xfId="15912" xr:uid="{C562F439-FCE5-4F80-AC09-C1557B35D3B1}"/>
    <cellStyle name="Percent 3 9 19 2" xfId="26128" xr:uid="{D1A45417-B6D6-4F39-A3D3-B9D4733EBC44}"/>
    <cellStyle name="Percent 3 9 19 2 2" xfId="26129" xr:uid="{FEEA3B3D-38DB-41B4-B62D-4CCB189CCD16}"/>
    <cellStyle name="Percent 3 9 19 3" xfId="26130" xr:uid="{2DA8CF2F-1E9C-4F64-9EB0-39DA27012086}"/>
    <cellStyle name="Percent 3 9 19 3 2" xfId="26131" xr:uid="{0CFF8A82-79F2-4978-8B17-672AC06EF296}"/>
    <cellStyle name="Percent 3 9 19 4" xfId="26132" xr:uid="{BBC25433-CAFD-4E3F-8B92-7240C779AEEE}"/>
    <cellStyle name="Percent 3 9 19 4 2" xfId="26133" xr:uid="{8A4D49F8-6B08-44C2-BB9B-15716300365B}"/>
    <cellStyle name="Percent 3 9 19 5" xfId="26134" xr:uid="{1663B4B1-0A1D-4FD9-ABD6-F1EA947C30ED}"/>
    <cellStyle name="Percent 3 9 19 6" xfId="26127" xr:uid="{6A53969A-F8CD-4023-80EF-49F8DFA27830}"/>
    <cellStyle name="Percent 3 9 2" xfId="6059" xr:uid="{6C97E040-448E-44AA-833B-A825AF7339DE}"/>
    <cellStyle name="Percent 3 9 2 10" xfId="15913" xr:uid="{32875683-D898-4138-9ED5-B21982A8CF33}"/>
    <cellStyle name="Percent 3 9 2 10 2" xfId="26136" xr:uid="{2A07B26C-6B31-495A-9EDC-82AD386E7D43}"/>
    <cellStyle name="Percent 3 9 2 11" xfId="26137" xr:uid="{A478B85F-7AB6-4AB3-AA24-2A2BA9D20B4B}"/>
    <cellStyle name="Percent 3 9 2 12" xfId="26135" xr:uid="{08ED8AAF-C6B7-4217-A8EC-5BF3D1AE80C3}"/>
    <cellStyle name="Percent 3 9 2 13" xfId="21473" xr:uid="{FCDAC617-6904-4DD5-9E1A-32D97F89A20C}"/>
    <cellStyle name="Percent 3 9 2 2" xfId="15914" xr:uid="{852BE1C5-AB25-4EBF-ABA9-56A21E2DFD13}"/>
    <cellStyle name="Percent 3 9 2 2 2" xfId="26139" xr:uid="{E35B7C7D-E977-42F1-9597-50F3E7C98FFF}"/>
    <cellStyle name="Percent 3 9 2 2 2 2" xfId="26140" xr:uid="{E52EAC24-AFF0-463B-822C-88CCDBDE5F77}"/>
    <cellStyle name="Percent 3 9 2 2 3" xfId="26141" xr:uid="{954BF8BD-2F96-4233-AD44-DD27F8F665A8}"/>
    <cellStyle name="Percent 3 9 2 2 3 2" xfId="26142" xr:uid="{634B87C7-BEBE-4DD1-935A-C8EA8D97AB18}"/>
    <cellStyle name="Percent 3 9 2 2 4" xfId="26143" xr:uid="{A554F71D-EF32-4406-90E7-52C3AA7FBF25}"/>
    <cellStyle name="Percent 3 9 2 2 5" xfId="26144" xr:uid="{A8B59104-F6A3-4A95-BB3A-C3050457BD08}"/>
    <cellStyle name="Percent 3 9 2 2 6" xfId="26138" xr:uid="{09FF19F0-3660-4846-B103-5E6FAEC5E425}"/>
    <cellStyle name="Percent 3 9 2 3" xfId="15915" xr:uid="{7D115C9B-4778-40F1-B41D-39C17FA73AF1}"/>
    <cellStyle name="Percent 3 9 2 3 2" xfId="26146" xr:uid="{48AF8076-B23D-46A3-9186-7266318C4D2E}"/>
    <cellStyle name="Percent 3 9 2 3 2 2" xfId="26147" xr:uid="{D7309245-EE0F-46E0-ADC1-49F79A95A3A8}"/>
    <cellStyle name="Percent 3 9 2 3 3" xfId="26148" xr:uid="{89138D39-2322-4D0E-82D0-669D36A4F4B6}"/>
    <cellStyle name="Percent 3 9 2 3 3 2" xfId="26149" xr:uid="{7397DEF3-8639-43C7-BD0A-F5B268807549}"/>
    <cellStyle name="Percent 3 9 2 3 4" xfId="26150" xr:uid="{65067507-835A-4593-B444-48A88CFD6C96}"/>
    <cellStyle name="Percent 3 9 2 3 5" xfId="26145" xr:uid="{7BA5CE2F-872F-4975-88BC-CA0FA699D06B}"/>
    <cellStyle name="Percent 3 9 2 4" xfId="15916" xr:uid="{75F8FB4C-8725-4454-93F6-47711DDB05A5}"/>
    <cellStyle name="Percent 3 9 2 4 2" xfId="26152" xr:uid="{F4FFF227-E25B-47FF-AF83-FF54EFAE120C}"/>
    <cellStyle name="Percent 3 9 2 4 2 2" xfId="26153" xr:uid="{1B4BF739-3FA2-483C-A372-9F2492E31877}"/>
    <cellStyle name="Percent 3 9 2 4 3" xfId="26154" xr:uid="{22024B9B-BB94-456F-B947-B4082CD6B2AC}"/>
    <cellStyle name="Percent 3 9 2 4 3 2" xfId="26155" xr:uid="{6010A100-1393-4D16-9107-F8F72ED58D47}"/>
    <cellStyle name="Percent 3 9 2 4 4" xfId="26156" xr:uid="{31A699D9-26EB-47AD-B127-FC702618DB0B}"/>
    <cellStyle name="Percent 3 9 2 4 5" xfId="26151" xr:uid="{F3831686-F77F-47FA-A609-CFFBB9A9C906}"/>
    <cellStyle name="Percent 3 9 2 5" xfId="15917" xr:uid="{29671DC0-6BAA-4A48-8228-B15B7026CF9B}"/>
    <cellStyle name="Percent 3 9 2 5 2" xfId="26158" xr:uid="{E0FAC1EB-8872-49E4-9404-1420F8EFEE62}"/>
    <cellStyle name="Percent 3 9 2 5 2 2" xfId="26159" xr:uid="{90E59477-DB59-4805-9843-3F9E4211DB0E}"/>
    <cellStyle name="Percent 3 9 2 5 3" xfId="26160" xr:uid="{A71E7F05-82FD-4CDE-85D2-AEB30852A27D}"/>
    <cellStyle name="Percent 3 9 2 5 3 2" xfId="26161" xr:uid="{D6D03D45-B4E6-489B-ABF9-78B6CA30752A}"/>
    <cellStyle name="Percent 3 9 2 5 4" xfId="26162" xr:uid="{BAE6445F-C099-4EFB-B5A4-B37004A33468}"/>
    <cellStyle name="Percent 3 9 2 5 4 2" xfId="26163" xr:uid="{7F3C7883-7134-48A2-8CF3-972E143F5629}"/>
    <cellStyle name="Percent 3 9 2 5 5" xfId="26164" xr:uid="{055A4CC5-BED7-4155-BFA7-A8D0E0F6737E}"/>
    <cellStyle name="Percent 3 9 2 5 6" xfId="26157" xr:uid="{A2413696-C0A2-4731-937F-CECD556B9967}"/>
    <cellStyle name="Percent 3 9 2 6" xfId="15918" xr:uid="{8CF4029E-CF18-4974-9D1A-6963044F0C05}"/>
    <cellStyle name="Percent 3 9 2 6 2" xfId="26166" xr:uid="{CAD73B75-CC82-4A46-B5B0-6D764EC76446}"/>
    <cellStyle name="Percent 3 9 2 6 2 2" xfId="26167" xr:uid="{A6BA7F54-547B-4BC1-BAC1-4CE45BEF1F24}"/>
    <cellStyle name="Percent 3 9 2 6 3" xfId="26168" xr:uid="{31EDD83B-35CD-4E49-BB67-91E28BB28B33}"/>
    <cellStyle name="Percent 3 9 2 6 3 2" xfId="26169" xr:uid="{36E0DB4A-DDAE-4BB9-9B5E-3417149D46D5}"/>
    <cellStyle name="Percent 3 9 2 6 4" xfId="26170" xr:uid="{AE07443C-109A-4A4C-96CA-3D0DCE0C2EDA}"/>
    <cellStyle name="Percent 3 9 2 6 5" xfId="26165" xr:uid="{D66CDD43-9161-4B9C-9B8D-C4D782C01CA8}"/>
    <cellStyle name="Percent 3 9 2 7" xfId="15919" xr:uid="{9AA3D3A8-4E87-4A1F-8739-A6EEF22B3E08}"/>
    <cellStyle name="Percent 3 9 2 7 2" xfId="26172" xr:uid="{2D4E1BF0-BDF4-4CBF-B5A5-2D286CE16355}"/>
    <cellStyle name="Percent 3 9 2 7 3" xfId="26171" xr:uid="{9D780593-6627-4E27-99F7-DD765D674AF1}"/>
    <cellStyle name="Percent 3 9 2 8" xfId="15920" xr:uid="{B348E5ED-8271-4033-A2EB-31D3EB70099B}"/>
    <cellStyle name="Percent 3 9 2 8 2" xfId="26174" xr:uid="{F9381B2D-D541-479B-A88B-F60F71DEA52E}"/>
    <cellStyle name="Percent 3 9 2 8 3" xfId="26173" xr:uid="{FB4F5938-02B0-4FFD-AC23-1DCB60BDA06D}"/>
    <cellStyle name="Percent 3 9 2 9" xfId="15921" xr:uid="{BF111A16-F5CA-425C-B023-1FFEA95AB108}"/>
    <cellStyle name="Percent 3 9 2 9 2" xfId="26176" xr:uid="{DB0379FD-AAA4-4194-8E22-8F20775838E4}"/>
    <cellStyle name="Percent 3 9 2 9 3" xfId="26175" xr:uid="{0171E634-38AA-4480-9A2A-8783C006FD81}"/>
    <cellStyle name="Percent 3 9 20" xfId="15922" xr:uid="{B3966DE5-8E59-4E07-AC7D-CA7122DEC05A}"/>
    <cellStyle name="Percent 3 9 20 2" xfId="26178" xr:uid="{F5690930-7358-478E-8E6D-D55BA6FFD833}"/>
    <cellStyle name="Percent 3 9 20 2 2" xfId="26179" xr:uid="{358758F7-43C9-416E-B4B3-D5FC1147EE3D}"/>
    <cellStyle name="Percent 3 9 20 3" xfId="26180" xr:uid="{302A77F8-02B4-428D-BDBE-076C3FB50C10}"/>
    <cellStyle name="Percent 3 9 20 3 2" xfId="26181" xr:uid="{C63B094F-1F75-4A0A-8B11-A073579141D7}"/>
    <cellStyle name="Percent 3 9 20 4" xfId="26182" xr:uid="{023E0C73-2312-4594-9DA1-20016AA42229}"/>
    <cellStyle name="Percent 3 9 20 5" xfId="26177" xr:uid="{1F365E3B-18E9-4CA0-A06D-152D4AE504D9}"/>
    <cellStyle name="Percent 3 9 21" xfId="15923" xr:uid="{73F90F7D-674F-4FD0-B90B-12B213572273}"/>
    <cellStyle name="Percent 3 9 21 2" xfId="26184" xr:uid="{6F3BAB4D-6EAB-448A-B96C-4CF2DE6CA928}"/>
    <cellStyle name="Percent 3 9 21 3" xfId="26183" xr:uid="{8D09B6DE-1979-4476-89F6-E03203B15B7C}"/>
    <cellStyle name="Percent 3 9 22" xfId="15924" xr:uid="{BAC79CFF-A818-47B1-96B8-0F91258C29EA}"/>
    <cellStyle name="Percent 3 9 22 2" xfId="26186" xr:uid="{685239F1-70BB-48EC-AA24-760C27C628B1}"/>
    <cellStyle name="Percent 3 9 22 3" xfId="26185" xr:uid="{7CAC91A2-E1E1-4F14-B8D5-124279496F68}"/>
    <cellStyle name="Percent 3 9 23" xfId="15925" xr:uid="{DF388465-AB21-4A60-B917-B0889EB6F2E6}"/>
    <cellStyle name="Percent 3 9 23 2" xfId="26188" xr:uid="{50EDC29A-05A1-4B04-A223-80A8E3CEE6C3}"/>
    <cellStyle name="Percent 3 9 23 3" xfId="26187" xr:uid="{F46274C8-0835-4E5C-A4DD-07BE09D444A7}"/>
    <cellStyle name="Percent 3 9 24" xfId="15926" xr:uid="{E4CC27D2-DF64-47C9-94FF-C60867F04DC6}"/>
    <cellStyle name="Percent 3 9 24 2" xfId="26189" xr:uid="{80201114-7861-4F8B-8BF8-670B4310BA88}"/>
    <cellStyle name="Percent 3 9 25" xfId="26190" xr:uid="{B002B377-54E3-45CC-84F9-029DB5721F94}"/>
    <cellStyle name="Percent 3 9 26" xfId="25855" xr:uid="{61C60234-AC5F-4506-99F3-E0D0A5958BCD}"/>
    <cellStyle name="Percent 3 9 27" xfId="21466" xr:uid="{74F9AA59-D127-4474-9FD1-3ED627A53435}"/>
    <cellStyle name="Percent 3 9 3" xfId="6060" xr:uid="{D6EE2A78-658B-4FC6-A466-0C4EC32BD831}"/>
    <cellStyle name="Percent 3 9 3 10" xfId="15927" xr:uid="{85981443-3EF8-4C89-AD75-85C01C622C9D}"/>
    <cellStyle name="Percent 3 9 3 10 2" xfId="26192" xr:uid="{CF9DB797-4A09-4E56-B828-617A3A49A8C7}"/>
    <cellStyle name="Percent 3 9 3 11" xfId="26193" xr:uid="{AF8707A5-D9CE-4636-A7F1-DD11790C7E81}"/>
    <cellStyle name="Percent 3 9 3 12" xfId="26191" xr:uid="{C9A8DE1F-6F84-45CB-AE1D-8B3E36388672}"/>
    <cellStyle name="Percent 3 9 3 13" xfId="21474" xr:uid="{64674BCB-A6E7-4B4D-9AD4-2032E175133D}"/>
    <cellStyle name="Percent 3 9 3 2" xfId="15928" xr:uid="{E6E8D7D5-13AD-430A-A635-6308F9F50D71}"/>
    <cellStyle name="Percent 3 9 3 2 2" xfId="26195" xr:uid="{1717FB53-F767-487B-BFD6-BE421016E701}"/>
    <cellStyle name="Percent 3 9 3 2 2 2" xfId="26196" xr:uid="{FDCBDB6A-7C8A-4AEA-98AF-3F0E1AC7465A}"/>
    <cellStyle name="Percent 3 9 3 2 3" xfId="26197" xr:uid="{CEEED484-C75F-4AE7-848F-3D0B505A43DF}"/>
    <cellStyle name="Percent 3 9 3 2 3 2" xfId="26198" xr:uid="{1E0AC73D-C16E-498E-A3E6-09D587099E70}"/>
    <cellStyle name="Percent 3 9 3 2 4" xfId="26199" xr:uid="{B1ADECE9-0808-48CC-A1F9-D388C21BD68F}"/>
    <cellStyle name="Percent 3 9 3 2 5" xfId="26200" xr:uid="{97CE49AA-57C0-468E-B539-EA464E1158FF}"/>
    <cellStyle name="Percent 3 9 3 2 6" xfId="26194" xr:uid="{60844ACF-72C9-40BC-A614-545A015FF491}"/>
    <cellStyle name="Percent 3 9 3 3" xfId="15929" xr:uid="{349C4925-6E79-4856-B456-CEA3E52CBDD8}"/>
    <cellStyle name="Percent 3 9 3 3 2" xfId="26202" xr:uid="{42137745-42E1-4877-B079-E1BD728AA8DC}"/>
    <cellStyle name="Percent 3 9 3 3 2 2" xfId="26203" xr:uid="{2BBCABD6-E7D3-41FF-BD35-90978544FA34}"/>
    <cellStyle name="Percent 3 9 3 3 3" xfId="26204" xr:uid="{00C45AF8-562C-4426-BB96-046674AFABD6}"/>
    <cellStyle name="Percent 3 9 3 3 3 2" xfId="26205" xr:uid="{7E8605FB-B3D2-42E7-8339-42487177CB9F}"/>
    <cellStyle name="Percent 3 9 3 3 4" xfId="26206" xr:uid="{E80AF789-4201-432B-A362-7A4E5F52B98F}"/>
    <cellStyle name="Percent 3 9 3 3 5" xfId="26201" xr:uid="{38AFED6A-818A-4383-A49C-74F387466930}"/>
    <cellStyle name="Percent 3 9 3 4" xfId="15930" xr:uid="{A5566D17-489D-448F-9E80-D7A3E83E7095}"/>
    <cellStyle name="Percent 3 9 3 4 2" xfId="26208" xr:uid="{9067C2BF-0C00-4C9B-A9CC-5792298B8C43}"/>
    <cellStyle name="Percent 3 9 3 4 2 2" xfId="26209" xr:uid="{B1498160-FD1F-4E83-AC21-668AAC65E077}"/>
    <cellStyle name="Percent 3 9 3 4 3" xfId="26210" xr:uid="{3408C131-4327-4456-840B-488A83A16764}"/>
    <cellStyle name="Percent 3 9 3 4 3 2" xfId="26211" xr:uid="{54269046-3D2F-42B4-8754-88ACE32702E7}"/>
    <cellStyle name="Percent 3 9 3 4 4" xfId="26212" xr:uid="{247F3C94-91E5-43EF-A59C-02CFBD63F74B}"/>
    <cellStyle name="Percent 3 9 3 4 5" xfId="26207" xr:uid="{8434A2E4-034E-4DBA-AA9D-08ABC21B21DD}"/>
    <cellStyle name="Percent 3 9 3 5" xfId="15931" xr:uid="{E444889E-B3E5-4D1C-9B1C-60AFFC731C90}"/>
    <cellStyle name="Percent 3 9 3 5 2" xfId="26214" xr:uid="{0BB947F3-2C5A-49A5-A42C-55230325A9C5}"/>
    <cellStyle name="Percent 3 9 3 5 2 2" xfId="26215" xr:uid="{487EB66A-3E85-4993-B5F2-820CA4849D5B}"/>
    <cellStyle name="Percent 3 9 3 5 3" xfId="26216" xr:uid="{3A510F49-B7AB-4582-B2F7-508ECEDDE50D}"/>
    <cellStyle name="Percent 3 9 3 5 3 2" xfId="26217" xr:uid="{B4AB516A-DA92-4CB8-A4A1-CF3C0F7A5AA8}"/>
    <cellStyle name="Percent 3 9 3 5 4" xfId="26218" xr:uid="{52451FA4-9C30-49DA-B9A6-4A1A78C028A5}"/>
    <cellStyle name="Percent 3 9 3 5 4 2" xfId="26219" xr:uid="{8E34857E-1BC9-41F5-B921-9D657BB0D4B1}"/>
    <cellStyle name="Percent 3 9 3 5 5" xfId="26220" xr:uid="{548C04D1-A5D3-4FC9-BC3A-8EF52680A93B}"/>
    <cellStyle name="Percent 3 9 3 5 6" xfId="26213" xr:uid="{9862FE9A-D841-453A-AAEB-722A3F11750E}"/>
    <cellStyle name="Percent 3 9 3 6" xfId="15932" xr:uid="{0DEF9495-7210-4B7F-AA24-2EC75AB200CB}"/>
    <cellStyle name="Percent 3 9 3 6 2" xfId="26222" xr:uid="{29ADF0FA-B3E5-489B-8267-F39A7FBD61E5}"/>
    <cellStyle name="Percent 3 9 3 6 2 2" xfId="26223" xr:uid="{A58F61EE-926B-444E-A992-77D4FE676900}"/>
    <cellStyle name="Percent 3 9 3 6 3" xfId="26224" xr:uid="{59531420-8CAA-4E6D-B859-250E6B4C1CAF}"/>
    <cellStyle name="Percent 3 9 3 6 3 2" xfId="26225" xr:uid="{3D7ACA95-7077-471B-97D2-4D9F136CC748}"/>
    <cellStyle name="Percent 3 9 3 6 4" xfId="26226" xr:uid="{CC6D4672-EEF8-4CEA-A49B-39229EB86868}"/>
    <cellStyle name="Percent 3 9 3 6 5" xfId="26221" xr:uid="{69474AEE-15EE-47B0-A556-188076B844DD}"/>
    <cellStyle name="Percent 3 9 3 7" xfId="15933" xr:uid="{E1A06F5B-B2F9-44C6-8790-CA6961F5F10A}"/>
    <cellStyle name="Percent 3 9 3 7 2" xfId="26228" xr:uid="{1CE46CAA-3EAA-4CBF-A807-E8278F26E68C}"/>
    <cellStyle name="Percent 3 9 3 7 3" xfId="26227" xr:uid="{A978519B-61A5-4264-A4A1-B192DD66B783}"/>
    <cellStyle name="Percent 3 9 3 8" xfId="15934" xr:uid="{456730B9-6578-420B-A8D9-B1AA46506C8A}"/>
    <cellStyle name="Percent 3 9 3 8 2" xfId="26230" xr:uid="{B394A20B-35E5-4BC7-8A56-0E78F6C1554A}"/>
    <cellStyle name="Percent 3 9 3 8 3" xfId="26229" xr:uid="{36C76FE4-9449-4CCE-BC1E-A584D0C09FE9}"/>
    <cellStyle name="Percent 3 9 3 9" xfId="15935" xr:uid="{D86E6490-A17A-483D-828E-EBF61FA4AB08}"/>
    <cellStyle name="Percent 3 9 3 9 2" xfId="26232" xr:uid="{7E84866F-1C71-4671-8379-4AC2B6243250}"/>
    <cellStyle name="Percent 3 9 3 9 3" xfId="26231" xr:uid="{532C7044-6242-4D38-B1DD-43A35003E753}"/>
    <cellStyle name="Percent 3 9 4" xfId="6061" xr:uid="{BA054EA7-C449-4CAA-B653-27DFA07E66EE}"/>
    <cellStyle name="Percent 3 9 4 10" xfId="15936" xr:uid="{50BCF644-2F0A-4779-BE7B-D004F25DC24E}"/>
    <cellStyle name="Percent 3 9 4 10 2" xfId="26234" xr:uid="{A37491F8-FA37-4E21-94D9-37D2723B6C6E}"/>
    <cellStyle name="Percent 3 9 4 11" xfId="26235" xr:uid="{69D5AED7-CD90-4242-A1D8-CF7FA5588BA9}"/>
    <cellStyle name="Percent 3 9 4 12" xfId="26233" xr:uid="{C9A6C0E2-1D3A-4D22-8262-784CDDE51C21}"/>
    <cellStyle name="Percent 3 9 4 13" xfId="21475" xr:uid="{4BB4311F-5E30-407B-B754-BFFCABD2BAE7}"/>
    <cellStyle name="Percent 3 9 4 2" xfId="15937" xr:uid="{C1C31080-A786-4679-98DF-D8B0C07F9807}"/>
    <cellStyle name="Percent 3 9 4 2 2" xfId="26237" xr:uid="{61646832-BCC1-47BA-AAD1-16B7A036639D}"/>
    <cellStyle name="Percent 3 9 4 2 2 2" xfId="26238" xr:uid="{35F5E536-2516-4CED-B4C2-90BBB22A5BE7}"/>
    <cellStyle name="Percent 3 9 4 2 3" xfId="26239" xr:uid="{1E37D79D-753A-4111-BE86-D6CC213DD2BE}"/>
    <cellStyle name="Percent 3 9 4 2 3 2" xfId="26240" xr:uid="{74F03E45-4790-4825-AFAF-12432FA2495D}"/>
    <cellStyle name="Percent 3 9 4 2 4" xfId="26241" xr:uid="{E0B1A1EA-2E79-452D-BFAF-31490A181998}"/>
    <cellStyle name="Percent 3 9 4 2 5" xfId="26242" xr:uid="{22FAAB88-DA56-42DF-AC5C-E7AFD8EE7361}"/>
    <cellStyle name="Percent 3 9 4 2 6" xfId="26236" xr:uid="{E22585C5-33B7-437C-BECC-9741FF921F42}"/>
    <cellStyle name="Percent 3 9 4 3" xfId="15938" xr:uid="{A4627861-0FBA-43FA-8A72-6A80C159E4EE}"/>
    <cellStyle name="Percent 3 9 4 3 2" xfId="26244" xr:uid="{D6DA18FC-6566-4AF7-A6E7-0832FDDA38CB}"/>
    <cellStyle name="Percent 3 9 4 3 2 2" xfId="26245" xr:uid="{C4D4F004-7FF4-4462-A798-0C8CF6D2E369}"/>
    <cellStyle name="Percent 3 9 4 3 3" xfId="26246" xr:uid="{E9DFC9C1-19A3-4E09-A684-D530CEC300DA}"/>
    <cellStyle name="Percent 3 9 4 3 3 2" xfId="26247" xr:uid="{5BE331B5-74F1-4E07-852A-1C1C4F72E717}"/>
    <cellStyle name="Percent 3 9 4 3 4" xfId="26248" xr:uid="{FFEC473F-BAA6-46A8-ACFF-C46A65438D64}"/>
    <cellStyle name="Percent 3 9 4 3 5" xfId="26243" xr:uid="{295C51F6-1A6B-49E2-BA85-53534162B779}"/>
    <cellStyle name="Percent 3 9 4 4" xfId="15939" xr:uid="{576AB059-0A24-4528-9CF3-688A8821913D}"/>
    <cellStyle name="Percent 3 9 4 4 2" xfId="26250" xr:uid="{1BA8D2B7-5E0C-45A1-876C-C1DB509F31A0}"/>
    <cellStyle name="Percent 3 9 4 4 2 2" xfId="26251" xr:uid="{F63847C0-498D-496B-A64B-95EE7C4498B7}"/>
    <cellStyle name="Percent 3 9 4 4 3" xfId="26252" xr:uid="{2D8C3E4D-7A3A-42C0-A1A1-E06FAA497CD7}"/>
    <cellStyle name="Percent 3 9 4 4 3 2" xfId="26253" xr:uid="{51CCB61F-F723-459E-AF79-03012257E9A7}"/>
    <cellStyle name="Percent 3 9 4 4 4" xfId="26254" xr:uid="{18740753-B750-4177-9946-27162A3D19C7}"/>
    <cellStyle name="Percent 3 9 4 4 5" xfId="26249" xr:uid="{BAD3FF12-A077-4EAE-8DF1-250ADAEEB2EF}"/>
    <cellStyle name="Percent 3 9 4 5" xfId="15940" xr:uid="{C9E04F6C-6A3C-4038-BA6C-5AD8405914AC}"/>
    <cellStyle name="Percent 3 9 4 5 2" xfId="26256" xr:uid="{B8A7F456-8B22-4C0F-969F-D6B2CCDB0AC8}"/>
    <cellStyle name="Percent 3 9 4 5 2 2" xfId="26257" xr:uid="{21800767-CE3A-432C-9F89-84B9BB4D9404}"/>
    <cellStyle name="Percent 3 9 4 5 3" xfId="26258" xr:uid="{3AB2EFE1-F6B3-4F46-99CE-FFEA855865C3}"/>
    <cellStyle name="Percent 3 9 4 5 3 2" xfId="26259" xr:uid="{D63FD00D-D6E7-4C8D-BC93-EBE6B6DD2EB8}"/>
    <cellStyle name="Percent 3 9 4 5 4" xfId="26260" xr:uid="{4B81E961-3B6D-4E9A-ABE8-B7F508DAA6C0}"/>
    <cellStyle name="Percent 3 9 4 5 4 2" xfId="26261" xr:uid="{13C93EA7-1E2C-401A-92FF-54CE4F1F7BC4}"/>
    <cellStyle name="Percent 3 9 4 5 5" xfId="26262" xr:uid="{CEAF34C7-550F-4106-872D-3CA0E67583A6}"/>
    <cellStyle name="Percent 3 9 4 5 6" xfId="26255" xr:uid="{594CBF16-F802-4691-9499-41F5F89622E8}"/>
    <cellStyle name="Percent 3 9 4 6" xfId="15941" xr:uid="{10067DFF-A6AB-4501-8E43-54D74E79864A}"/>
    <cellStyle name="Percent 3 9 4 6 2" xfId="26264" xr:uid="{C10D22A5-36EF-4F9C-B339-3D1F52D30935}"/>
    <cellStyle name="Percent 3 9 4 6 2 2" xfId="26265" xr:uid="{AF15E89E-8377-420A-8FC2-AD0C6D89F862}"/>
    <cellStyle name="Percent 3 9 4 6 3" xfId="26266" xr:uid="{C317E69F-40F6-4C6B-B59A-15388B28C7F6}"/>
    <cellStyle name="Percent 3 9 4 6 3 2" xfId="26267" xr:uid="{8DE5F4F5-7F2C-465E-BCF9-95FAB77CD6B1}"/>
    <cellStyle name="Percent 3 9 4 6 4" xfId="26268" xr:uid="{AA149391-FAEA-4651-B9EE-734BFA28661A}"/>
    <cellStyle name="Percent 3 9 4 6 5" xfId="26263" xr:uid="{E30973D8-9B5D-4793-86CC-57EB43B483D0}"/>
    <cellStyle name="Percent 3 9 4 7" xfId="15942" xr:uid="{61F65E96-035A-4E9D-B0D6-B779381F268E}"/>
    <cellStyle name="Percent 3 9 4 7 2" xfId="26270" xr:uid="{E21DE7DC-134A-4DED-97C3-8969DB788E97}"/>
    <cellStyle name="Percent 3 9 4 7 3" xfId="26269" xr:uid="{71DDCF41-8927-49EC-9F12-B8D7BE9E389E}"/>
    <cellStyle name="Percent 3 9 4 8" xfId="15943" xr:uid="{B58BE8E3-D993-4BA3-AFF8-1DE611E6A18B}"/>
    <cellStyle name="Percent 3 9 4 8 2" xfId="26272" xr:uid="{6B7970C1-79A2-4B62-A2EE-3EFFE3BF35A7}"/>
    <cellStyle name="Percent 3 9 4 8 3" xfId="26271" xr:uid="{F8A893E0-0FDF-4EE2-B7CE-ABAF5D9B8710}"/>
    <cellStyle name="Percent 3 9 4 9" xfId="15944" xr:uid="{53E73B1C-2910-4F09-B210-0526EC332D66}"/>
    <cellStyle name="Percent 3 9 4 9 2" xfId="26274" xr:uid="{082D4071-6A20-4D33-A9DD-161BD16A21FE}"/>
    <cellStyle name="Percent 3 9 4 9 3" xfId="26273" xr:uid="{0AC80969-3F36-41AB-A3E5-A15B8EAF5EE3}"/>
    <cellStyle name="Percent 3 9 5" xfId="6062" xr:uid="{D470606B-1668-4CF8-87A0-E8F7A5B3777A}"/>
    <cellStyle name="Percent 3 9 5 10" xfId="15945" xr:uid="{4595CB83-E8A3-466E-B1CE-8A5DA00A98F6}"/>
    <cellStyle name="Percent 3 9 5 10 2" xfId="26276" xr:uid="{59752B3F-B883-451F-B334-8C0FBB511696}"/>
    <cellStyle name="Percent 3 9 5 11" xfId="26277" xr:uid="{407E3CF0-C3B6-4E8A-B54B-49E6E2830785}"/>
    <cellStyle name="Percent 3 9 5 12" xfId="26275" xr:uid="{C3482608-AB29-43FC-AFBA-94016F38D131}"/>
    <cellStyle name="Percent 3 9 5 13" xfId="21476" xr:uid="{7DC312B2-88A7-4C80-8DD4-F156C1196F82}"/>
    <cellStyle name="Percent 3 9 5 2" xfId="15946" xr:uid="{046B73F6-EA97-40FD-B134-4DE6D70B5901}"/>
    <cellStyle name="Percent 3 9 5 2 2" xfId="26279" xr:uid="{BFDE560E-D462-45D1-A24F-4FC3C2D41F44}"/>
    <cellStyle name="Percent 3 9 5 2 2 2" xfId="26280" xr:uid="{56C8397D-8A84-48AC-A716-3F0BD7105B04}"/>
    <cellStyle name="Percent 3 9 5 2 3" xfId="26281" xr:uid="{2355070B-5CC6-4AB4-9BBB-0D2B9CC2BB9D}"/>
    <cellStyle name="Percent 3 9 5 2 3 2" xfId="26282" xr:uid="{95FA6970-5E2A-4CE5-A012-7E703BCFA602}"/>
    <cellStyle name="Percent 3 9 5 2 4" xfId="26283" xr:uid="{243789CF-EEF3-4356-90DD-C45E3F6B1340}"/>
    <cellStyle name="Percent 3 9 5 2 5" xfId="26284" xr:uid="{06931E99-A90D-48F8-BBA8-A65124C504FE}"/>
    <cellStyle name="Percent 3 9 5 2 6" xfId="26278" xr:uid="{40C0B350-AAC8-404E-9A2C-9263F5ECDCB7}"/>
    <cellStyle name="Percent 3 9 5 3" xfId="15947" xr:uid="{A8558367-4193-40DC-B7BC-2C7E724B4176}"/>
    <cellStyle name="Percent 3 9 5 3 2" xfId="26286" xr:uid="{B69CC49C-4FC8-46FD-9990-C687393BC9DA}"/>
    <cellStyle name="Percent 3 9 5 3 2 2" xfId="26287" xr:uid="{417717A4-BCD2-490C-8B30-1943279D43A5}"/>
    <cellStyle name="Percent 3 9 5 3 3" xfId="26288" xr:uid="{054FEF5F-CD0C-4125-97AF-75AAE812FDF5}"/>
    <cellStyle name="Percent 3 9 5 3 3 2" xfId="26289" xr:uid="{6ED35EBC-749E-4E9F-BF78-D20137C1E92E}"/>
    <cellStyle name="Percent 3 9 5 3 4" xfId="26290" xr:uid="{5613F5B0-9912-49D1-BC2A-1299F0620635}"/>
    <cellStyle name="Percent 3 9 5 3 5" xfId="26285" xr:uid="{B53B4ED6-7B73-4C85-9F8E-A35630BAF83C}"/>
    <cellStyle name="Percent 3 9 5 4" xfId="15948" xr:uid="{6EA0E6E7-6A45-466D-AC8B-84D53F384791}"/>
    <cellStyle name="Percent 3 9 5 4 2" xfId="26292" xr:uid="{7104A3E3-7D77-4C73-86FC-146D78A0EA52}"/>
    <cellStyle name="Percent 3 9 5 4 2 2" xfId="26293" xr:uid="{E97331E2-B53E-43AE-8CBD-9EE918779959}"/>
    <cellStyle name="Percent 3 9 5 4 3" xfId="26294" xr:uid="{05CF5791-2930-48B2-ADCE-B2356B0B1EF8}"/>
    <cellStyle name="Percent 3 9 5 4 3 2" xfId="26295" xr:uid="{30060948-FC10-4C03-9AC0-48543857BC00}"/>
    <cellStyle name="Percent 3 9 5 4 4" xfId="26296" xr:uid="{CEE7FE16-F22F-4945-BE35-390F724ACBBD}"/>
    <cellStyle name="Percent 3 9 5 4 5" xfId="26291" xr:uid="{0F2DA32A-88F6-415D-99AD-20BB0E29D1D5}"/>
    <cellStyle name="Percent 3 9 5 5" xfId="15949" xr:uid="{BFB3D584-65C0-4662-A25D-5A1BB52C4A7E}"/>
    <cellStyle name="Percent 3 9 5 5 2" xfId="26298" xr:uid="{97291D4B-63F2-4ADC-9672-B8A839035825}"/>
    <cellStyle name="Percent 3 9 5 5 2 2" xfId="26299" xr:uid="{78430C70-8ED0-4A7F-85A6-3161AB47852F}"/>
    <cellStyle name="Percent 3 9 5 5 3" xfId="26300" xr:uid="{687FF395-45DE-4046-B788-C8743D58FF2A}"/>
    <cellStyle name="Percent 3 9 5 5 3 2" xfId="26301" xr:uid="{4F366D7F-4E00-44E0-92DE-EC0071B04B79}"/>
    <cellStyle name="Percent 3 9 5 5 4" xfId="26302" xr:uid="{AE0F9832-F35C-4981-AFD0-1E90516D77A1}"/>
    <cellStyle name="Percent 3 9 5 5 4 2" xfId="26303" xr:uid="{3894B9A5-EF2F-4A05-A2A0-58A20569E268}"/>
    <cellStyle name="Percent 3 9 5 5 5" xfId="26304" xr:uid="{C48A5842-D979-4269-AE1B-E1F6B554C555}"/>
    <cellStyle name="Percent 3 9 5 5 6" xfId="26297" xr:uid="{69C83EF9-2A09-46AF-8220-8A0FB49F4A50}"/>
    <cellStyle name="Percent 3 9 5 6" xfId="15950" xr:uid="{A7938501-1928-4BEC-AA4E-6B128CD86D80}"/>
    <cellStyle name="Percent 3 9 5 6 2" xfId="26306" xr:uid="{ADB6112E-0E02-49D1-B656-AFEA6CEDC431}"/>
    <cellStyle name="Percent 3 9 5 6 2 2" xfId="26307" xr:uid="{1CB3250F-F252-4118-AC93-46E329C23439}"/>
    <cellStyle name="Percent 3 9 5 6 3" xfId="26308" xr:uid="{5547DC47-C179-4436-9669-170CB1D3B8D5}"/>
    <cellStyle name="Percent 3 9 5 6 3 2" xfId="26309" xr:uid="{A8C4F153-890E-4BE5-B36F-8D2ECAFFF6C8}"/>
    <cellStyle name="Percent 3 9 5 6 4" xfId="26310" xr:uid="{7975C98D-FF0D-41C8-962B-06B00DF68653}"/>
    <cellStyle name="Percent 3 9 5 6 5" xfId="26305" xr:uid="{6D309BC4-C574-49A6-9D0D-6F09700FAA0C}"/>
    <cellStyle name="Percent 3 9 5 7" xfId="15951" xr:uid="{1A7E4B39-8A63-4A8D-BA73-EED7C16BEF28}"/>
    <cellStyle name="Percent 3 9 5 7 2" xfId="26312" xr:uid="{784D1119-1BA2-4726-AC6C-EC48193902F6}"/>
    <cellStyle name="Percent 3 9 5 7 3" xfId="26311" xr:uid="{8AFFB463-372A-4785-8239-5ADAC1BFDF8C}"/>
    <cellStyle name="Percent 3 9 5 8" xfId="15952" xr:uid="{390F013A-18CB-4B09-9768-602618DD5BC6}"/>
    <cellStyle name="Percent 3 9 5 8 2" xfId="26314" xr:uid="{5FA3EBBE-ECCC-4FB4-B808-117B73403DC2}"/>
    <cellStyle name="Percent 3 9 5 8 3" xfId="26313" xr:uid="{BD73C9BB-23DB-4F24-A1A1-CAECA01DB1D7}"/>
    <cellStyle name="Percent 3 9 5 9" xfId="15953" xr:uid="{FB86344B-75B9-4C46-9182-E9B0576651C9}"/>
    <cellStyle name="Percent 3 9 5 9 2" xfId="26316" xr:uid="{6977BB11-0789-497B-B66C-08F38C875503}"/>
    <cellStyle name="Percent 3 9 5 9 3" xfId="26315" xr:uid="{5E99AE1B-FB0A-4B48-BA2F-21798205AF6D}"/>
    <cellStyle name="Percent 3 9 6" xfId="6063" xr:uid="{A16615C4-154C-4A8E-BDCC-F690E1C91958}"/>
    <cellStyle name="Percent 3 9 6 10" xfId="15954" xr:uid="{C2C7CB49-D6E7-46C4-B154-68543B1A01FF}"/>
    <cellStyle name="Percent 3 9 6 10 2" xfId="26318" xr:uid="{9951E42E-3F92-4ED7-9F9D-D3DDD5924D09}"/>
    <cellStyle name="Percent 3 9 6 11" xfId="26319" xr:uid="{74661F3A-B920-48E9-BF36-BDF01FEADAC3}"/>
    <cellStyle name="Percent 3 9 6 12" xfId="26317" xr:uid="{5814CF54-B93C-4095-A080-6599676A6C11}"/>
    <cellStyle name="Percent 3 9 6 13" xfId="21477" xr:uid="{DA817A8B-1B46-4F32-89A7-B40CEC09A032}"/>
    <cellStyle name="Percent 3 9 6 2" xfId="15955" xr:uid="{2D1AAB5B-C7DF-4C6A-BA6D-7E9EC53BD867}"/>
    <cellStyle name="Percent 3 9 6 2 2" xfId="26321" xr:uid="{ACCB659B-EDE0-4D38-A321-229168DF0AD6}"/>
    <cellStyle name="Percent 3 9 6 2 2 2" xfId="26322" xr:uid="{6BF0A277-8EA1-44AF-B839-BE9EB1DA5C6B}"/>
    <cellStyle name="Percent 3 9 6 2 3" xfId="26323" xr:uid="{92A271ED-4D7C-4323-B916-F2BD6339CBBC}"/>
    <cellStyle name="Percent 3 9 6 2 3 2" xfId="26324" xr:uid="{44E38CF6-1292-4BDA-982F-B74760FDC25D}"/>
    <cellStyle name="Percent 3 9 6 2 4" xfId="26325" xr:uid="{8A1BBBA6-8EAC-4F40-8B9F-769234322C79}"/>
    <cellStyle name="Percent 3 9 6 2 5" xfId="26326" xr:uid="{31C676EE-C01E-498D-951D-097DCC1814F0}"/>
    <cellStyle name="Percent 3 9 6 2 6" xfId="26320" xr:uid="{D62092C0-C1D8-4C2E-AFD8-0B31F72468A4}"/>
    <cellStyle name="Percent 3 9 6 3" xfId="15956" xr:uid="{7923FEA5-0AB9-488E-A507-033AABECE02F}"/>
    <cellStyle name="Percent 3 9 6 3 2" xfId="26328" xr:uid="{70F0C097-0FAA-487B-B9AC-4914537A2706}"/>
    <cellStyle name="Percent 3 9 6 3 2 2" xfId="26329" xr:uid="{049CE285-E1F5-4C6E-B0CB-900E574CEF3D}"/>
    <cellStyle name="Percent 3 9 6 3 3" xfId="26330" xr:uid="{17956127-2E51-4A34-A35E-6092894ACF39}"/>
    <cellStyle name="Percent 3 9 6 3 3 2" xfId="26331" xr:uid="{D8BA8209-FF1F-4CFB-8904-F05CFB3B9ECB}"/>
    <cellStyle name="Percent 3 9 6 3 4" xfId="26332" xr:uid="{8079878C-310E-4B17-9762-FB04B9D4F8B0}"/>
    <cellStyle name="Percent 3 9 6 3 5" xfId="26327" xr:uid="{EECF3835-3DB3-4A18-AEC8-88B7D017E3FE}"/>
    <cellStyle name="Percent 3 9 6 4" xfId="15957" xr:uid="{FD70551F-3100-4347-88D6-AF4C84DE472E}"/>
    <cellStyle name="Percent 3 9 6 4 2" xfId="26334" xr:uid="{319A2663-6840-430F-B12F-F097DF397EDA}"/>
    <cellStyle name="Percent 3 9 6 4 2 2" xfId="26335" xr:uid="{E3E21DC2-5707-4C25-89DF-52BD07D10A78}"/>
    <cellStyle name="Percent 3 9 6 4 3" xfId="26336" xr:uid="{574A2E51-BE1C-4DC9-930D-A16579B2B426}"/>
    <cellStyle name="Percent 3 9 6 4 3 2" xfId="26337" xr:uid="{F489031E-FC1C-4BE1-835A-7E5F63E82A08}"/>
    <cellStyle name="Percent 3 9 6 4 4" xfId="26338" xr:uid="{A05A0B34-708B-4BFD-B54D-31D5D111A2C8}"/>
    <cellStyle name="Percent 3 9 6 4 5" xfId="26333" xr:uid="{FBB016ED-D852-47F6-A361-C247B4FCBCA6}"/>
    <cellStyle name="Percent 3 9 6 5" xfId="15958" xr:uid="{A6963426-6127-4DF9-9C3E-6BEA61886A8A}"/>
    <cellStyle name="Percent 3 9 6 5 2" xfId="26340" xr:uid="{967E8B29-2EEB-43BB-88E6-59986094675F}"/>
    <cellStyle name="Percent 3 9 6 5 2 2" xfId="26341" xr:uid="{D8312D55-8C42-43DD-B7BA-68860898BEE4}"/>
    <cellStyle name="Percent 3 9 6 5 3" xfId="26342" xr:uid="{BE7505A0-D29B-4EBB-8FE0-7EC55E822625}"/>
    <cellStyle name="Percent 3 9 6 5 3 2" xfId="26343" xr:uid="{CADCA255-5DF5-4021-B818-F18E8A258A8B}"/>
    <cellStyle name="Percent 3 9 6 5 4" xfId="26344" xr:uid="{E245BF9C-136F-4BF2-9965-0BC4A8277636}"/>
    <cellStyle name="Percent 3 9 6 5 4 2" xfId="26345" xr:uid="{40C09B71-3207-46A0-812B-3B102D21853A}"/>
    <cellStyle name="Percent 3 9 6 5 5" xfId="26346" xr:uid="{8F7BE1A1-C240-45BB-A913-2D95B8CBC6A3}"/>
    <cellStyle name="Percent 3 9 6 5 6" xfId="26339" xr:uid="{4745E37D-B140-4890-95CA-BF35EA985C1E}"/>
    <cellStyle name="Percent 3 9 6 6" xfId="15959" xr:uid="{A6A9DDB7-72EF-4DB9-9044-A7CCCC27AD66}"/>
    <cellStyle name="Percent 3 9 6 6 2" xfId="26348" xr:uid="{C473A0CD-FE98-4BEE-9555-DFDFB7CAEAA4}"/>
    <cellStyle name="Percent 3 9 6 6 2 2" xfId="26349" xr:uid="{1A665648-6BF0-4F84-90FD-6657BC344D65}"/>
    <cellStyle name="Percent 3 9 6 6 3" xfId="26350" xr:uid="{D5F98647-2912-4689-9E2D-10E4A9A96A1B}"/>
    <cellStyle name="Percent 3 9 6 6 3 2" xfId="26351" xr:uid="{5D2BFC2B-F9D9-4C4D-8E6A-8134500F04CF}"/>
    <cellStyle name="Percent 3 9 6 6 4" xfId="26352" xr:uid="{38521E89-3150-415F-8C57-17CF645D8A37}"/>
    <cellStyle name="Percent 3 9 6 6 5" xfId="26347" xr:uid="{4D038C12-A651-4DAF-8BE6-A9940B8357F7}"/>
    <cellStyle name="Percent 3 9 6 7" xfId="15960" xr:uid="{79DA3975-8CF4-4D45-BFDA-520ACA181A5A}"/>
    <cellStyle name="Percent 3 9 6 7 2" xfId="26354" xr:uid="{EDF235DA-8A09-42CF-AF99-DE373ACCD815}"/>
    <cellStyle name="Percent 3 9 6 7 3" xfId="26353" xr:uid="{7CDB437A-E668-4E23-BAA7-8AF02837A8B0}"/>
    <cellStyle name="Percent 3 9 6 8" xfId="15961" xr:uid="{DDCEF276-E761-4515-B63F-7F0DD7E93CF8}"/>
    <cellStyle name="Percent 3 9 6 8 2" xfId="26356" xr:uid="{5A7217EF-3204-4C02-B134-CEB824C8FC52}"/>
    <cellStyle name="Percent 3 9 6 8 3" xfId="26355" xr:uid="{8DFADED1-6BB5-4115-9772-772901EA84E1}"/>
    <cellStyle name="Percent 3 9 6 9" xfId="15962" xr:uid="{0E678358-D030-401E-9F16-604A4DE45C97}"/>
    <cellStyle name="Percent 3 9 6 9 2" xfId="26358" xr:uid="{F38030E2-8A99-4F69-8FB3-760FFB2AAFFB}"/>
    <cellStyle name="Percent 3 9 6 9 3" xfId="26357" xr:uid="{C5122512-969E-4C73-A0C0-5BB0F166FBE9}"/>
    <cellStyle name="Percent 3 9 7" xfId="6064" xr:uid="{F292D38C-7A8C-4014-B9F1-DF696F352902}"/>
    <cellStyle name="Percent 3 9 7 10" xfId="15963" xr:uid="{8DA42911-6EC8-4F10-82AC-69FB4BDEFCDE}"/>
    <cellStyle name="Percent 3 9 7 10 2" xfId="26360" xr:uid="{5A6461D3-78BC-46C6-B1F9-A904B3E49933}"/>
    <cellStyle name="Percent 3 9 7 11" xfId="26361" xr:uid="{A72C6351-247D-4FF0-B995-E10203B7B94E}"/>
    <cellStyle name="Percent 3 9 7 12" xfId="26359" xr:uid="{FCC28565-D74C-446E-A1D6-BF201A1A9ACF}"/>
    <cellStyle name="Percent 3 9 7 13" xfId="21478" xr:uid="{AEA893A7-AFF7-4622-82D4-946FF0620D97}"/>
    <cellStyle name="Percent 3 9 7 2" xfId="15964" xr:uid="{2C8FA975-DE2D-4C77-AB23-4805156DCD5C}"/>
    <cellStyle name="Percent 3 9 7 2 2" xfId="26363" xr:uid="{C80E239E-30FD-4176-9771-6F484E79EC08}"/>
    <cellStyle name="Percent 3 9 7 2 2 2" xfId="26364" xr:uid="{4798B135-3E07-4425-BBA9-D1B5D98355DF}"/>
    <cellStyle name="Percent 3 9 7 2 3" xfId="26365" xr:uid="{8F4EACEB-39B6-4E91-ADA9-67E2BCD3EFBC}"/>
    <cellStyle name="Percent 3 9 7 2 3 2" xfId="26366" xr:uid="{D2E51668-4A36-4783-8E25-5F0833E67D6E}"/>
    <cellStyle name="Percent 3 9 7 2 4" xfId="26367" xr:uid="{42B34B48-C517-42CF-9964-0D360FBF6ED5}"/>
    <cellStyle name="Percent 3 9 7 2 5" xfId="26368" xr:uid="{4F1E3526-89F2-4E11-BADD-76133CAA8303}"/>
    <cellStyle name="Percent 3 9 7 2 6" xfId="26362" xr:uid="{EFC2E6C1-CDA1-4010-B55D-97866D894543}"/>
    <cellStyle name="Percent 3 9 7 3" xfId="15965" xr:uid="{91E3FAF7-4BC3-4F0E-A4A9-43C261875E61}"/>
    <cellStyle name="Percent 3 9 7 3 2" xfId="26370" xr:uid="{11A8DB4A-BADC-4194-BC47-5713E3CC68BE}"/>
    <cellStyle name="Percent 3 9 7 3 2 2" xfId="26371" xr:uid="{E4131821-53F1-4BB1-AC23-BF83B48C7886}"/>
    <cellStyle name="Percent 3 9 7 3 3" xfId="26372" xr:uid="{3E81D7E2-0BFC-4006-845D-A87CB4411C5A}"/>
    <cellStyle name="Percent 3 9 7 3 3 2" xfId="26373" xr:uid="{8E31D793-C9BA-439A-AD8D-00055680E79A}"/>
    <cellStyle name="Percent 3 9 7 3 4" xfId="26374" xr:uid="{B6D0906D-D8E7-4A5F-8414-F59C37C696D6}"/>
    <cellStyle name="Percent 3 9 7 3 5" xfId="26369" xr:uid="{059E22FC-9C6C-49C7-BF57-16E3535AC7F4}"/>
    <cellStyle name="Percent 3 9 7 4" xfId="15966" xr:uid="{A41D0F73-325F-4015-B580-D52FA03CE677}"/>
    <cellStyle name="Percent 3 9 7 4 2" xfId="26376" xr:uid="{F90C08D3-8F40-4FE8-99AF-00FCD104E00A}"/>
    <cellStyle name="Percent 3 9 7 4 2 2" xfId="26377" xr:uid="{4C7B4B3D-36D3-4C00-99A6-FA388D82EBB7}"/>
    <cellStyle name="Percent 3 9 7 4 3" xfId="26378" xr:uid="{35609D6E-18E0-48AA-91A8-20A739F4BA55}"/>
    <cellStyle name="Percent 3 9 7 4 3 2" xfId="26379" xr:uid="{7A7123E4-EB33-4803-BAA2-1360FC2EAED6}"/>
    <cellStyle name="Percent 3 9 7 4 4" xfId="26380" xr:uid="{396A7963-B96D-4387-B8B0-8B9A64DB56A4}"/>
    <cellStyle name="Percent 3 9 7 4 5" xfId="26375" xr:uid="{788A583E-4C44-4583-8801-648F28AE3556}"/>
    <cellStyle name="Percent 3 9 7 5" xfId="15967" xr:uid="{27AAEE4F-33DB-4A3E-BCD7-8CB0787661C8}"/>
    <cellStyle name="Percent 3 9 7 5 2" xfId="26382" xr:uid="{7D16F6A3-D0CE-460B-AC8F-2100D1F2BFE1}"/>
    <cellStyle name="Percent 3 9 7 5 2 2" xfId="26383" xr:uid="{FE81FF82-571C-44EA-B39C-26F6EE35D271}"/>
    <cellStyle name="Percent 3 9 7 5 3" xfId="26384" xr:uid="{FB64B1B6-FA17-4316-B6F2-0FE332D7E090}"/>
    <cellStyle name="Percent 3 9 7 5 3 2" xfId="26385" xr:uid="{67DBA035-EE2A-403A-805F-6FCEFE2F0988}"/>
    <cellStyle name="Percent 3 9 7 5 4" xfId="26386" xr:uid="{0629A01F-1E76-4B2C-B48F-2EBF5FC3801E}"/>
    <cellStyle name="Percent 3 9 7 5 4 2" xfId="26387" xr:uid="{039D949B-17C8-4659-96E7-919D7B3B8078}"/>
    <cellStyle name="Percent 3 9 7 5 5" xfId="26388" xr:uid="{3574C778-D127-4A1B-8D3E-FEF860E32712}"/>
    <cellStyle name="Percent 3 9 7 5 6" xfId="26381" xr:uid="{74E647AE-4CA8-4396-9F82-5DDE2C3291CF}"/>
    <cellStyle name="Percent 3 9 7 6" xfId="15968" xr:uid="{F0C490A2-E8A0-4087-81E2-D4E6E446C0CF}"/>
    <cellStyle name="Percent 3 9 7 6 2" xfId="26390" xr:uid="{4948A0E4-1D45-4E05-AA24-E3D60394259C}"/>
    <cellStyle name="Percent 3 9 7 6 2 2" xfId="26391" xr:uid="{27056200-C9FF-4525-9B1E-63CCD353DA7A}"/>
    <cellStyle name="Percent 3 9 7 6 3" xfId="26392" xr:uid="{B19EB168-2016-4883-B539-AD210FCA64C3}"/>
    <cellStyle name="Percent 3 9 7 6 3 2" xfId="26393" xr:uid="{94371808-28E8-469E-B500-2151FF8B4544}"/>
    <cellStyle name="Percent 3 9 7 6 4" xfId="26394" xr:uid="{9E7FB045-5FBA-40A2-9FA9-3E90F75CC419}"/>
    <cellStyle name="Percent 3 9 7 6 5" xfId="26389" xr:uid="{3273EDC1-66CF-46DE-99EE-45F15315E226}"/>
    <cellStyle name="Percent 3 9 7 7" xfId="15969" xr:uid="{6B2106A1-C581-4391-9747-80122BCF086C}"/>
    <cellStyle name="Percent 3 9 7 7 2" xfId="26396" xr:uid="{826FEBD4-8CD6-41BF-8A82-C3B41A1B0F08}"/>
    <cellStyle name="Percent 3 9 7 7 3" xfId="26395" xr:uid="{0280C561-5220-459D-BA70-208F8D592E95}"/>
    <cellStyle name="Percent 3 9 7 8" xfId="15970" xr:uid="{F685768A-EA17-4360-8573-DF1C6300FA41}"/>
    <cellStyle name="Percent 3 9 7 8 2" xfId="26398" xr:uid="{32CD5104-5CA4-477A-98F5-9F430602F620}"/>
    <cellStyle name="Percent 3 9 7 8 3" xfId="26397" xr:uid="{4D06C363-52E8-4AAF-A32A-E91017252CA7}"/>
    <cellStyle name="Percent 3 9 7 9" xfId="15971" xr:uid="{A45D7419-6A1C-40C4-AA04-BF12AC64245A}"/>
    <cellStyle name="Percent 3 9 7 9 2" xfId="26400" xr:uid="{08659F07-F4D6-4B00-A702-43019D0E1DED}"/>
    <cellStyle name="Percent 3 9 7 9 3" xfId="26399" xr:uid="{DC8FA5A2-846C-431E-AC58-306EF0DFA9D4}"/>
    <cellStyle name="Percent 3 9 8" xfId="6065" xr:uid="{220ED6F9-04F4-474C-A59F-AB178B8EA669}"/>
    <cellStyle name="Percent 3 9 8 10" xfId="15972" xr:uid="{FF4B68C2-F989-4CD9-BE3B-C21D11F74E2E}"/>
    <cellStyle name="Percent 3 9 8 10 2" xfId="26402" xr:uid="{E57BA967-F141-43BA-A805-72A3AAEE1125}"/>
    <cellStyle name="Percent 3 9 8 11" xfId="26403" xr:uid="{F4D477EB-254C-480C-A594-6CF6146148FC}"/>
    <cellStyle name="Percent 3 9 8 12" xfId="26401" xr:uid="{4CA58452-58E4-4396-8302-59B36C30CCB4}"/>
    <cellStyle name="Percent 3 9 8 13" xfId="21479" xr:uid="{3B296F7A-6058-406F-B382-1D447B181219}"/>
    <cellStyle name="Percent 3 9 8 2" xfId="15973" xr:uid="{F1B3876B-D1CB-4E18-9559-8E8A140E44CE}"/>
    <cellStyle name="Percent 3 9 8 2 2" xfId="26405" xr:uid="{4A2C79CC-74D9-49CF-848A-5200261E168D}"/>
    <cellStyle name="Percent 3 9 8 2 2 2" xfId="26406" xr:uid="{64AF5081-2469-43D2-9C29-702E2A12B253}"/>
    <cellStyle name="Percent 3 9 8 2 3" xfId="26407" xr:uid="{39035201-AD3C-4185-B0A0-D8AA2473C192}"/>
    <cellStyle name="Percent 3 9 8 2 3 2" xfId="26408" xr:uid="{B0989258-A08E-4861-B5AA-792EAD3F40B1}"/>
    <cellStyle name="Percent 3 9 8 2 4" xfId="26409" xr:uid="{98E10BC0-1251-43C1-A1F1-E3976DD99C28}"/>
    <cellStyle name="Percent 3 9 8 2 5" xfId="26410" xr:uid="{99FDBF3E-8E8E-426A-AB96-C90F1CBA7493}"/>
    <cellStyle name="Percent 3 9 8 2 6" xfId="26404" xr:uid="{FB4322A7-3A3E-47CB-8865-642B1FB8B058}"/>
    <cellStyle name="Percent 3 9 8 3" xfId="15974" xr:uid="{6D9A83C5-5369-45A9-B6E0-A2B4AD23DE00}"/>
    <cellStyle name="Percent 3 9 8 3 2" xfId="26412" xr:uid="{792C7BCA-BD49-4ABC-B46D-6E37FF105A75}"/>
    <cellStyle name="Percent 3 9 8 3 2 2" xfId="26413" xr:uid="{4E519112-9E44-4AB0-AF4D-A841BB750E91}"/>
    <cellStyle name="Percent 3 9 8 3 3" xfId="26414" xr:uid="{44910505-E960-4A43-888C-BF187C51AA3B}"/>
    <cellStyle name="Percent 3 9 8 3 3 2" xfId="26415" xr:uid="{97B50E99-C851-401E-B2ED-EEF82E7036D2}"/>
    <cellStyle name="Percent 3 9 8 3 4" xfId="26416" xr:uid="{89846846-A00F-4D10-AD3C-E6BA7EB56CF2}"/>
    <cellStyle name="Percent 3 9 8 3 5" xfId="26411" xr:uid="{D8F3423C-B2FA-43A9-988D-BE91F5A420EA}"/>
    <cellStyle name="Percent 3 9 8 4" xfId="15975" xr:uid="{857BA73B-9FAA-4AD5-ACF5-8FEBB36E5CCF}"/>
    <cellStyle name="Percent 3 9 8 4 2" xfId="26418" xr:uid="{7C781D87-57F9-4B47-9016-4AEBFC3C69CD}"/>
    <cellStyle name="Percent 3 9 8 4 2 2" xfId="26419" xr:uid="{2972B62C-975E-42D0-8C5B-6DC3858C0782}"/>
    <cellStyle name="Percent 3 9 8 4 3" xfId="26420" xr:uid="{51237378-F7CF-44BC-B4DB-A2B953858441}"/>
    <cellStyle name="Percent 3 9 8 4 3 2" xfId="26421" xr:uid="{20635E71-A0F6-402A-B40F-95763A2A8CC0}"/>
    <cellStyle name="Percent 3 9 8 4 4" xfId="26422" xr:uid="{2A211401-EB87-4D1C-8303-934BF0253F1E}"/>
    <cellStyle name="Percent 3 9 8 4 5" xfId="26417" xr:uid="{F66CD1E4-768D-4D9E-AE56-AB8844971F27}"/>
    <cellStyle name="Percent 3 9 8 5" xfId="15976" xr:uid="{B3EADE15-5908-457A-8B7A-6E85C9B859B0}"/>
    <cellStyle name="Percent 3 9 8 5 2" xfId="26424" xr:uid="{7E9D394E-6DCA-4B71-8B1A-B50CD6476FE6}"/>
    <cellStyle name="Percent 3 9 8 5 2 2" xfId="26425" xr:uid="{87623F3D-6B42-4CB2-9488-6A80F7843A1D}"/>
    <cellStyle name="Percent 3 9 8 5 3" xfId="26426" xr:uid="{B0DEBA37-1F3A-41DB-AB54-7DF6C91B8EE2}"/>
    <cellStyle name="Percent 3 9 8 5 3 2" xfId="26427" xr:uid="{A69DBF75-2452-468E-A8A4-793BD3CEF9F1}"/>
    <cellStyle name="Percent 3 9 8 5 4" xfId="26428" xr:uid="{D3040DE9-4F57-4FCB-8520-9642A7BE0EAC}"/>
    <cellStyle name="Percent 3 9 8 5 4 2" xfId="26429" xr:uid="{CF4A661A-7FEB-40D3-929E-911D0D8D2133}"/>
    <cellStyle name="Percent 3 9 8 5 5" xfId="26430" xr:uid="{39E75926-8289-461B-A1B3-A1FB5C3B9999}"/>
    <cellStyle name="Percent 3 9 8 5 6" xfId="26423" xr:uid="{6D0C15DC-E5D4-4472-A627-212EA6E782C9}"/>
    <cellStyle name="Percent 3 9 8 6" xfId="15977" xr:uid="{E8D62EC2-A990-457F-B4F2-BF2FBC08C4E6}"/>
    <cellStyle name="Percent 3 9 8 6 2" xfId="26432" xr:uid="{32C4EE73-9F62-4CCA-8202-25EE01B43E16}"/>
    <cellStyle name="Percent 3 9 8 6 2 2" xfId="26433" xr:uid="{A1F37770-6CF3-480E-B0B2-5EC45BCC881B}"/>
    <cellStyle name="Percent 3 9 8 6 3" xfId="26434" xr:uid="{48488203-BDDA-4454-91D4-5185F05E982E}"/>
    <cellStyle name="Percent 3 9 8 6 3 2" xfId="26435" xr:uid="{83CCFF0F-4541-4613-A306-E07870EDE2F4}"/>
    <cellStyle name="Percent 3 9 8 6 4" xfId="26436" xr:uid="{2749FCEA-0EC9-4CFC-86C3-20F8EAB56F05}"/>
    <cellStyle name="Percent 3 9 8 6 5" xfId="26431" xr:uid="{0ADCCFA9-A665-49A5-9DAD-9CA95BB56B87}"/>
    <cellStyle name="Percent 3 9 8 7" xfId="15978" xr:uid="{64BD1D4E-89A7-46EA-BF63-DCA606A2321E}"/>
    <cellStyle name="Percent 3 9 8 7 2" xfId="26438" xr:uid="{0B114A2C-A711-4D62-84F4-161C10062103}"/>
    <cellStyle name="Percent 3 9 8 7 3" xfId="26437" xr:uid="{9C7930A7-63CD-47CC-BBAD-D92E2B17B03A}"/>
    <cellStyle name="Percent 3 9 8 8" xfId="15979" xr:uid="{E05543A4-F4AF-47F1-9C39-C92FA13329F2}"/>
    <cellStyle name="Percent 3 9 8 8 2" xfId="26440" xr:uid="{1D82AC81-6B2F-4765-BEDF-779DA474C33D}"/>
    <cellStyle name="Percent 3 9 8 8 3" xfId="26439" xr:uid="{3DFF1C29-666C-498A-ACA6-BA7A18EBFD01}"/>
    <cellStyle name="Percent 3 9 8 9" xfId="15980" xr:uid="{50D2D990-A589-49D9-ADFF-65EA2162A595}"/>
    <cellStyle name="Percent 3 9 8 9 2" xfId="26442" xr:uid="{DDC47B3D-DCAF-45CC-81AC-7FBDEDADA88D}"/>
    <cellStyle name="Percent 3 9 8 9 3" xfId="26441" xr:uid="{C133DE85-0644-4AE2-92E3-4CBA5B15BB2E}"/>
    <cellStyle name="Percent 3 9 9" xfId="6066" xr:uid="{2454324B-181C-4328-B038-413794241F6A}"/>
    <cellStyle name="Percent 3 9 9 10" xfId="15981" xr:uid="{143C357D-6C28-4929-9CF0-0DEEBDAC7C0E}"/>
    <cellStyle name="Percent 3 9 9 10 2" xfId="26444" xr:uid="{34C6CE16-3C5D-43FE-8CD1-667E1B55C1AC}"/>
    <cellStyle name="Percent 3 9 9 11" xfId="26445" xr:uid="{30A03D8D-8F75-4DC8-82B1-353D53E873F9}"/>
    <cellStyle name="Percent 3 9 9 12" xfId="26443" xr:uid="{C79E032F-950D-4491-BF44-E0B3FDF4944E}"/>
    <cellStyle name="Percent 3 9 9 13" xfId="21480" xr:uid="{CBEC603E-128E-493C-B2AF-1A761A39C8C7}"/>
    <cellStyle name="Percent 3 9 9 2" xfId="15982" xr:uid="{4BCAD76E-F1BC-4A6C-8586-4A7D464FCF1F}"/>
    <cellStyle name="Percent 3 9 9 2 2" xfId="26447" xr:uid="{2418DC9C-93FD-4FBB-8DD1-AEDB6F3AABB7}"/>
    <cellStyle name="Percent 3 9 9 2 2 2" xfId="26448" xr:uid="{D48F4FBB-81B2-409E-A0C8-C202633797C0}"/>
    <cellStyle name="Percent 3 9 9 2 3" xfId="26449" xr:uid="{A777A4FF-1D4F-4370-95BD-FB0C77BC7A4B}"/>
    <cellStyle name="Percent 3 9 9 2 3 2" xfId="26450" xr:uid="{5F21CD92-FC08-430F-8EC5-6FCAAC2B7C0D}"/>
    <cellStyle name="Percent 3 9 9 2 4" xfId="26451" xr:uid="{AF8645C2-0EB5-47BF-A374-5BF762D8B1D0}"/>
    <cellStyle name="Percent 3 9 9 2 5" xfId="26452" xr:uid="{51FA3251-D90C-4347-BEF0-03E19A110626}"/>
    <cellStyle name="Percent 3 9 9 2 6" xfId="26446" xr:uid="{3CD15E65-B051-4325-A9E2-750F8A95721D}"/>
    <cellStyle name="Percent 3 9 9 3" xfId="15983" xr:uid="{0B0EB78A-8B15-4D09-866E-35208D3F8CBD}"/>
    <cellStyle name="Percent 3 9 9 3 2" xfId="26454" xr:uid="{6C704152-A5C9-46FC-B367-6E5C803AE613}"/>
    <cellStyle name="Percent 3 9 9 3 2 2" xfId="26455" xr:uid="{D4C8FA01-2E82-47B3-B99D-1714EC69FF69}"/>
    <cellStyle name="Percent 3 9 9 3 3" xfId="26456" xr:uid="{CCCCAA10-CD30-471F-99C2-ADCE604ED33F}"/>
    <cellStyle name="Percent 3 9 9 3 3 2" xfId="26457" xr:uid="{C0D18A6A-89AC-4FBB-A50F-CD6E2509C508}"/>
    <cellStyle name="Percent 3 9 9 3 4" xfId="26458" xr:uid="{3F354710-3E8C-4175-A5F1-C4F3F478F563}"/>
    <cellStyle name="Percent 3 9 9 3 5" xfId="26453" xr:uid="{7A15F63E-C646-4708-BA6D-E8725ECA99DE}"/>
    <cellStyle name="Percent 3 9 9 4" xfId="15984" xr:uid="{00608F0E-3F7F-40FB-94E3-C6C96E336AC2}"/>
    <cellStyle name="Percent 3 9 9 4 2" xfId="26460" xr:uid="{45F982AC-BF5A-48CD-8293-511B163B64E1}"/>
    <cellStyle name="Percent 3 9 9 4 2 2" xfId="26461" xr:uid="{45A10756-C754-44A5-9B34-544F57E86346}"/>
    <cellStyle name="Percent 3 9 9 4 3" xfId="26462" xr:uid="{5FF06E98-C227-41EB-B4E6-0737597BFA45}"/>
    <cellStyle name="Percent 3 9 9 4 3 2" xfId="26463" xr:uid="{541865A1-A2D0-48BB-A3B9-3335C1A8F073}"/>
    <cellStyle name="Percent 3 9 9 4 4" xfId="26464" xr:uid="{275CD99B-1C44-493A-AB2D-0707498A7856}"/>
    <cellStyle name="Percent 3 9 9 4 5" xfId="26459" xr:uid="{0AB89212-C949-43B9-A2CF-AB4DA44FB6FE}"/>
    <cellStyle name="Percent 3 9 9 5" xfId="15985" xr:uid="{4606F44D-52B8-438D-9AA1-81DA0DF6DDE4}"/>
    <cellStyle name="Percent 3 9 9 5 2" xfId="26466" xr:uid="{F764D7CC-FC82-41C7-B680-E47C21D9B244}"/>
    <cellStyle name="Percent 3 9 9 5 2 2" xfId="26467" xr:uid="{8526CF12-6C8B-49A7-AD5C-814908FF9A10}"/>
    <cellStyle name="Percent 3 9 9 5 3" xfId="26468" xr:uid="{95F9CE92-1D2A-450F-A251-CB438CEBB4A8}"/>
    <cellStyle name="Percent 3 9 9 5 3 2" xfId="26469" xr:uid="{11A40EED-89B1-4A5C-8C8D-2712B72AE35D}"/>
    <cellStyle name="Percent 3 9 9 5 4" xfId="26470" xr:uid="{E7EE1019-19DC-490E-8D78-00254DC82DC1}"/>
    <cellStyle name="Percent 3 9 9 5 4 2" xfId="26471" xr:uid="{D31E6AC1-9A41-4EF6-B2F1-CF57377BB1F2}"/>
    <cellStyle name="Percent 3 9 9 5 5" xfId="26472" xr:uid="{8A285A39-45F7-4184-A181-8B503B736BF5}"/>
    <cellStyle name="Percent 3 9 9 5 6" xfId="26465" xr:uid="{06018E4D-BB64-4E6A-A812-8A0849FEB7FB}"/>
    <cellStyle name="Percent 3 9 9 6" xfId="15986" xr:uid="{B756B5C1-3A90-46C4-A6A8-5BEC69090D15}"/>
    <cellStyle name="Percent 3 9 9 6 2" xfId="26474" xr:uid="{196338F6-ACA9-415E-8896-9A10E1E1AE44}"/>
    <cellStyle name="Percent 3 9 9 6 2 2" xfId="26475" xr:uid="{F0CEBED5-177C-4958-A8C5-EA5B569469E2}"/>
    <cellStyle name="Percent 3 9 9 6 3" xfId="26476" xr:uid="{8DE62CD5-61A1-4FD7-88DE-D56687D9DFA8}"/>
    <cellStyle name="Percent 3 9 9 6 3 2" xfId="26477" xr:uid="{B7CB26AC-81A5-4D75-AC72-06C479994120}"/>
    <cellStyle name="Percent 3 9 9 6 4" xfId="26478" xr:uid="{814984FD-5872-49ED-8B6D-4E8C6FD5BF6F}"/>
    <cellStyle name="Percent 3 9 9 6 5" xfId="26473" xr:uid="{1577FD2B-F6C5-4215-921D-EB1C6748C87E}"/>
    <cellStyle name="Percent 3 9 9 7" xfId="15987" xr:uid="{63F7A660-3ADB-4135-8096-7E05FBAB8F66}"/>
    <cellStyle name="Percent 3 9 9 7 2" xfId="26480" xr:uid="{98C33A62-F767-40E0-BB79-7F1713E3713A}"/>
    <cellStyle name="Percent 3 9 9 7 3" xfId="26479" xr:uid="{65123682-A515-4098-8595-EB8B2D8FD5F0}"/>
    <cellStyle name="Percent 3 9 9 8" xfId="15988" xr:uid="{F694CEEB-2C43-4BDD-852A-6CB575DBCCF0}"/>
    <cellStyle name="Percent 3 9 9 8 2" xfId="26482" xr:uid="{5E5A83AB-5F25-4FBF-93C7-F0113EECAC26}"/>
    <cellStyle name="Percent 3 9 9 8 3" xfId="26481" xr:uid="{8E89383B-ACFB-4C82-9F48-FF6678599FB6}"/>
    <cellStyle name="Percent 3 9 9 9" xfId="15989" xr:uid="{E701EEB6-9C19-4AA4-B59C-68927455A119}"/>
    <cellStyle name="Percent 3 9 9 9 2" xfId="26484" xr:uid="{FB4B4280-1763-42F8-8256-16C1E557C14A}"/>
    <cellStyle name="Percent 3 9 9 9 3" xfId="26483" xr:uid="{6A9119D1-85BA-4786-83D2-48C6FAE73CC7}"/>
    <cellStyle name="Percent 31" xfId="6067" xr:uid="{5396E6BF-3A89-4AC8-9DB7-7ACD8BE54CC8}"/>
    <cellStyle name="Percent 31 10" xfId="15990" xr:uid="{FD3220B6-1C31-421D-9148-E587A4F954DE}"/>
    <cellStyle name="Percent 31 10 2" xfId="26486" xr:uid="{A069541C-1468-4A2D-86F1-97A5E4D9046B}"/>
    <cellStyle name="Percent 31 11" xfId="26487" xr:uid="{BDD742BB-CAC8-4B46-928D-B0686CB4236E}"/>
    <cellStyle name="Percent 31 12" xfId="26485" xr:uid="{2752B25B-FF9B-49FC-94FD-6063D88061AB}"/>
    <cellStyle name="Percent 31 13" xfId="21481" xr:uid="{C7F77E6B-2C52-4670-88CB-51812765F9EF}"/>
    <cellStyle name="Percent 31 2" xfId="15991" xr:uid="{A3CB8EE8-D8CF-4BED-A238-CE12B05547A7}"/>
    <cellStyle name="Percent 31 2 2" xfId="26489" xr:uid="{59CD1430-985A-460C-8334-CE17C4D1ACBE}"/>
    <cellStyle name="Percent 31 2 2 2" xfId="26490" xr:uid="{E8823CFB-AE1A-4890-881C-A574501D6828}"/>
    <cellStyle name="Percent 31 2 3" xfId="26491" xr:uid="{7632F08B-51DF-4AC6-A57E-2F2A14E4EDE8}"/>
    <cellStyle name="Percent 31 2 3 2" xfId="26492" xr:uid="{A6D05C34-1E06-4A7F-B201-B66518A5E136}"/>
    <cellStyle name="Percent 31 2 4" xfId="26493" xr:uid="{390180CC-1B32-4D9D-807A-E6E6278D3B73}"/>
    <cellStyle name="Percent 31 2 5" xfId="26494" xr:uid="{502E8988-FB2E-4DE3-8B49-FC855E4DB745}"/>
    <cellStyle name="Percent 31 2 6" xfId="26488" xr:uid="{62755DBD-BB04-440C-885E-03B04556AAF7}"/>
    <cellStyle name="Percent 31 3" xfId="15992" xr:uid="{C0B3681A-CC41-48DA-8E47-09657FF19BAE}"/>
    <cellStyle name="Percent 31 3 2" xfId="26496" xr:uid="{D46EEDF7-0397-48DC-B6E1-5B2426573C23}"/>
    <cellStyle name="Percent 31 3 2 2" xfId="26497" xr:uid="{4BD13553-53FB-41FC-9359-F704B58AB4FA}"/>
    <cellStyle name="Percent 31 3 3" xfId="26498" xr:uid="{5933E507-9E81-4E79-88F6-366808FF6626}"/>
    <cellStyle name="Percent 31 3 3 2" xfId="26499" xr:uid="{EF1659B5-9450-4FC6-9C37-208B7AFC6C60}"/>
    <cellStyle name="Percent 31 3 4" xfId="26500" xr:uid="{98C016BC-E8D9-4EE2-80F8-BACB02E51EF1}"/>
    <cellStyle name="Percent 31 3 5" xfId="26495" xr:uid="{C35ABD37-80AC-4956-B7A9-B6FAE7E214CD}"/>
    <cellStyle name="Percent 31 4" xfId="15993" xr:uid="{AC9ECB2A-B365-4A10-BD23-806639DE4DA0}"/>
    <cellStyle name="Percent 31 4 2" xfId="26502" xr:uid="{CEB2157D-5A3B-423A-B4B9-E46D98B6B72E}"/>
    <cellStyle name="Percent 31 4 2 2" xfId="26503" xr:uid="{F9D916A8-7727-4E2E-8F34-4E31E5EFF778}"/>
    <cellStyle name="Percent 31 4 3" xfId="26504" xr:uid="{1CB0EF8E-A2DD-469C-97B1-881ED8BFDEA4}"/>
    <cellStyle name="Percent 31 4 3 2" xfId="26505" xr:uid="{68144E2D-74EA-4473-88D3-AFE67BF17C90}"/>
    <cellStyle name="Percent 31 4 4" xfId="26506" xr:uid="{6504B179-2029-4B6F-AEF8-92357B662E06}"/>
    <cellStyle name="Percent 31 4 5" xfId="26501" xr:uid="{301FB521-9B19-4C78-B0E9-CEA444B04D5C}"/>
    <cellStyle name="Percent 31 5" xfId="15994" xr:uid="{F89B7F2C-5E39-4D8F-AFB7-BFF1CCD28068}"/>
    <cellStyle name="Percent 31 5 2" xfId="26508" xr:uid="{A98342EE-2D65-43C8-90F1-AD0DDC226921}"/>
    <cellStyle name="Percent 31 5 2 2" xfId="26509" xr:uid="{6C84EDAC-DE1D-42B1-9A73-E01CB0BEF684}"/>
    <cellStyle name="Percent 31 5 3" xfId="26510" xr:uid="{F57B93A7-EA0C-4B21-A247-E01E1F63703A}"/>
    <cellStyle name="Percent 31 5 3 2" xfId="26511" xr:uid="{39371CB2-6060-413A-9A67-4EEFD2F4111F}"/>
    <cellStyle name="Percent 31 5 4" xfId="26512" xr:uid="{78272A4D-9D4D-4974-AA1D-AC8DEF370F60}"/>
    <cellStyle name="Percent 31 5 4 2" xfId="26513" xr:uid="{4A04078D-AA0B-4B24-81F1-635A7F777F3A}"/>
    <cellStyle name="Percent 31 5 5" xfId="26514" xr:uid="{2D98CF4C-A7E1-4480-A3AF-60645756C0CB}"/>
    <cellStyle name="Percent 31 5 6" xfId="26507" xr:uid="{C31A5478-45AB-4CAD-8215-D69058DD4175}"/>
    <cellStyle name="Percent 31 6" xfId="15995" xr:uid="{F70E9C19-0CDA-401E-B00B-454BB4E47417}"/>
    <cellStyle name="Percent 31 6 2" xfId="26516" xr:uid="{0E7612F0-F6F8-4B50-A35C-F39215F3B84B}"/>
    <cellStyle name="Percent 31 6 2 2" xfId="26517" xr:uid="{FB0C94C5-8303-429A-8D5F-DCB2D0100F28}"/>
    <cellStyle name="Percent 31 6 3" xfId="26518" xr:uid="{01F49A74-E6B4-4D94-911D-EC75BDBB7946}"/>
    <cellStyle name="Percent 31 6 3 2" xfId="26519" xr:uid="{8799D09F-FA68-4CFC-AA3B-878A872046F8}"/>
    <cellStyle name="Percent 31 6 4" xfId="26520" xr:uid="{99B22756-08BA-4FB5-A5B7-CED30ED19821}"/>
    <cellStyle name="Percent 31 6 5" xfId="26515" xr:uid="{5046C628-C47B-4F5C-B7F9-34EF5F66B7DE}"/>
    <cellStyle name="Percent 31 7" xfId="15996" xr:uid="{A94EC565-29B3-4258-A0D5-C4E4CC56ACE3}"/>
    <cellStyle name="Percent 31 7 2" xfId="26522" xr:uid="{BEDF55D2-A333-4F2C-9A79-D8FF4784DC82}"/>
    <cellStyle name="Percent 31 7 3" xfId="26521" xr:uid="{DD5513DC-421D-4DBF-BD7A-5DB755CB3468}"/>
    <cellStyle name="Percent 31 8" xfId="15997" xr:uid="{C89B5829-ED9B-4F09-9981-0AC47FC6ADC9}"/>
    <cellStyle name="Percent 31 8 2" xfId="26524" xr:uid="{741F7D68-4260-455D-98E0-344B4F580611}"/>
    <cellStyle name="Percent 31 8 3" xfId="26523" xr:uid="{F23E5ADC-D176-4797-BF03-A556CDF0A39F}"/>
    <cellStyle name="Percent 31 9" xfId="15998" xr:uid="{F75B96DA-3E98-49EA-B7B7-549FA189E2CD}"/>
    <cellStyle name="Percent 31 9 2" xfId="26526" xr:uid="{4B948D47-475F-45CD-8017-67FD517F05A1}"/>
    <cellStyle name="Percent 31 9 3" xfId="26525" xr:uid="{39BB306E-28DD-4CB6-870A-5DB3F39E7267}"/>
    <cellStyle name="Percent 4" xfId="314" xr:uid="{00000000-0005-0000-0000-00003C010000}"/>
    <cellStyle name="Percent 4 10" xfId="1809" xr:uid="{C12866D9-89CF-400C-BD0C-DA625A7332DF}"/>
    <cellStyle name="Percent 4 10 10" xfId="15999" xr:uid="{5412D8B1-7CD9-45E9-ADFF-E1587BACCD17}"/>
    <cellStyle name="Percent 4 10 10 2" xfId="26529" xr:uid="{E6D58257-FF23-461D-863C-A97786B55DA3}"/>
    <cellStyle name="Percent 4 10 11" xfId="26530" xr:uid="{37234FB2-0F7B-4D71-A906-67C4B903BA75}"/>
    <cellStyle name="Percent 4 10 12" xfId="26528" xr:uid="{3C323BB3-459E-4ACE-9D44-AAEAC77FA64E}"/>
    <cellStyle name="Percent 4 10 2" xfId="6069" xr:uid="{C5349C09-F770-4910-902D-C661CEE24DA8}"/>
    <cellStyle name="Percent 4 10 2 2" xfId="26532" xr:uid="{038E717D-2EC9-4973-8271-C8D996A5E121}"/>
    <cellStyle name="Percent 4 10 2 2 2" xfId="26533" xr:uid="{1512D1B1-F258-447E-8B8B-769C0922F062}"/>
    <cellStyle name="Percent 4 10 2 3" xfId="26534" xr:uid="{2313C16D-B45C-4138-AB69-46DDFEB0D5B9}"/>
    <cellStyle name="Percent 4 10 2 3 2" xfId="26535" xr:uid="{1E2D7DF9-23E5-455E-8382-5C7D64EF87CE}"/>
    <cellStyle name="Percent 4 10 2 4" xfId="26536" xr:uid="{AF07434D-FDFB-45CD-8D8C-959D6133AB69}"/>
    <cellStyle name="Percent 4 10 2 5" xfId="26537" xr:uid="{094C7879-2803-4700-97DD-7456790B951F}"/>
    <cellStyle name="Percent 4 10 2 6" xfId="26531" xr:uid="{BE4B549E-424A-4A16-8BB3-5D4DD47A12F1}"/>
    <cellStyle name="Percent 4 10 3" xfId="16000" xr:uid="{C5F779AC-6479-41C3-BCBD-D419520797A8}"/>
    <cellStyle name="Percent 4 10 3 2" xfId="26539" xr:uid="{FF229222-0650-4001-840D-D939549DCE1E}"/>
    <cellStyle name="Percent 4 10 3 2 2" xfId="26540" xr:uid="{56A0D5C3-9F92-4F33-A0A6-7540FB81B347}"/>
    <cellStyle name="Percent 4 10 3 3" xfId="26541" xr:uid="{03A97619-45CF-4F5F-8DE6-3D4518E3E196}"/>
    <cellStyle name="Percent 4 10 3 3 2" xfId="26542" xr:uid="{85057E16-B30E-4736-9B08-F0E0BCF9FCA8}"/>
    <cellStyle name="Percent 4 10 3 4" xfId="26543" xr:uid="{CBE0D383-276D-4DDF-8338-510BD23A93E5}"/>
    <cellStyle name="Percent 4 10 3 5" xfId="26538" xr:uid="{F5CACDF4-8F8D-4775-88E9-33B53367A24A}"/>
    <cellStyle name="Percent 4 10 4" xfId="16001" xr:uid="{295EFC5F-6111-4C01-A121-29A2949C4B9E}"/>
    <cellStyle name="Percent 4 10 4 2" xfId="26545" xr:uid="{EE4236BA-4C9B-40F5-B3BA-7B6D545A8F90}"/>
    <cellStyle name="Percent 4 10 4 2 2" xfId="26546" xr:uid="{F1FD3ADD-73B0-4E4C-9007-08280C90335E}"/>
    <cellStyle name="Percent 4 10 4 3" xfId="26547" xr:uid="{49E1B882-823E-4E2A-BE2D-4BD9A4B4B120}"/>
    <cellStyle name="Percent 4 10 4 3 2" xfId="26548" xr:uid="{C4F958E0-E1C0-47E8-866C-10C9AB0D27F2}"/>
    <cellStyle name="Percent 4 10 4 4" xfId="26549" xr:uid="{EFA23928-A9AB-4B29-8A0A-A309F760815D}"/>
    <cellStyle name="Percent 4 10 4 5" xfId="26544" xr:uid="{B09A658F-9D28-479E-95BF-800ABF0BF755}"/>
    <cellStyle name="Percent 4 10 5" xfId="16002" xr:uid="{6195F26B-6326-480E-88AF-EC0ECEF368A1}"/>
    <cellStyle name="Percent 4 10 5 2" xfId="26551" xr:uid="{A310E52B-BF2C-4B82-8AE6-E85BD7A5ABC6}"/>
    <cellStyle name="Percent 4 10 5 2 2" xfId="26552" xr:uid="{8947836B-14C4-46AE-AFA5-3CB12E4A230B}"/>
    <cellStyle name="Percent 4 10 5 3" xfId="26553" xr:uid="{7C95680C-C2C9-4259-96CB-C7E1085D744D}"/>
    <cellStyle name="Percent 4 10 5 3 2" xfId="26554" xr:uid="{99B539B8-195E-4F8C-95B8-5AEDF385705B}"/>
    <cellStyle name="Percent 4 10 5 4" xfId="26555" xr:uid="{9CE04FE6-9A3D-4638-A65C-CD91F24EFD17}"/>
    <cellStyle name="Percent 4 10 5 4 2" xfId="26556" xr:uid="{AEEFF36C-A18F-4046-BDC9-90CFB52E7F73}"/>
    <cellStyle name="Percent 4 10 5 5" xfId="26557" xr:uid="{24894E48-7D46-406A-BCD0-8479D28B8D2E}"/>
    <cellStyle name="Percent 4 10 5 6" xfId="26550" xr:uid="{36389041-F1B5-4838-AC59-8F990BEE66E0}"/>
    <cellStyle name="Percent 4 10 6" xfId="16003" xr:uid="{FF6A51BF-3CE9-44F2-842B-BA36A89D0A29}"/>
    <cellStyle name="Percent 4 10 6 2" xfId="26559" xr:uid="{8D7E639E-C5A2-4D35-9C37-0364E63983BA}"/>
    <cellStyle name="Percent 4 10 6 2 2" xfId="26560" xr:uid="{F5195443-6882-464A-9D87-7384A4514304}"/>
    <cellStyle name="Percent 4 10 6 3" xfId="26561" xr:uid="{B7282260-B95B-4421-A815-4125D503D43B}"/>
    <cellStyle name="Percent 4 10 6 3 2" xfId="26562" xr:uid="{31E7438F-E30F-4726-9C33-29B339C3324E}"/>
    <cellStyle name="Percent 4 10 6 4" xfId="26563" xr:uid="{F41E964A-2946-40F7-8F69-48E8A8B6D08F}"/>
    <cellStyle name="Percent 4 10 6 5" xfId="26558" xr:uid="{7B6405E8-3717-4615-919B-C87830996FC5}"/>
    <cellStyle name="Percent 4 10 7" xfId="16004" xr:uid="{A737BCC2-69FF-4E6B-9D1F-9F9EF2E39C4F}"/>
    <cellStyle name="Percent 4 10 7 2" xfId="26565" xr:uid="{9417FED2-6C94-4638-99B0-210851BDD5B0}"/>
    <cellStyle name="Percent 4 10 7 3" xfId="26564" xr:uid="{DD14B9DD-84EC-4E93-BB9F-3B734CA3D4F1}"/>
    <cellStyle name="Percent 4 10 8" xfId="16005" xr:uid="{8B18049A-B83F-4631-9104-48A3E0773ECA}"/>
    <cellStyle name="Percent 4 10 8 2" xfId="26567" xr:uid="{9F6C1EE6-013D-47A4-B8A1-04E8D69D71A2}"/>
    <cellStyle name="Percent 4 10 8 3" xfId="26566" xr:uid="{B043236A-31CE-4F26-B2A7-36B72DA033E5}"/>
    <cellStyle name="Percent 4 10 9" xfId="16006" xr:uid="{C3B3E706-1BC5-4A96-AC43-97472A840AE3}"/>
    <cellStyle name="Percent 4 10 9 2" xfId="26569" xr:uid="{971558BF-1AEA-4041-9200-919222CC6B7B}"/>
    <cellStyle name="Percent 4 10 9 3" xfId="26568" xr:uid="{AE1CDED0-9E47-478A-97CF-10CCDA348E84}"/>
    <cellStyle name="Percent 4 11" xfId="1810" xr:uid="{002BE8CF-E317-4643-A68D-F3C9CD577A73}"/>
    <cellStyle name="Percent 4 11 10" xfId="16007" xr:uid="{B8E67B84-88BE-4BB1-BAEA-A793A0DBF882}"/>
    <cellStyle name="Percent 4 11 10 2" xfId="26571" xr:uid="{3C60AAF7-C9CE-44A4-815E-86D169D0FD96}"/>
    <cellStyle name="Percent 4 11 11" xfId="26572" xr:uid="{FEADC338-9F9D-44EE-9807-8D5E7008CAF6}"/>
    <cellStyle name="Percent 4 11 12" xfId="26570" xr:uid="{DD3DAC99-FCD6-4B05-96F1-885457DC82B9}"/>
    <cellStyle name="Percent 4 11 2" xfId="6070" xr:uid="{DED36370-16CF-4309-9C27-B8456CAB2A66}"/>
    <cellStyle name="Percent 4 11 2 2" xfId="26574" xr:uid="{FDA04E13-9473-451F-94C4-24F426809FFC}"/>
    <cellStyle name="Percent 4 11 2 2 2" xfId="26575" xr:uid="{1333D49A-5B78-4661-B098-405C50EF4897}"/>
    <cellStyle name="Percent 4 11 2 3" xfId="26576" xr:uid="{A9BD6AD0-23DA-49DD-99E0-51B65D05FABE}"/>
    <cellStyle name="Percent 4 11 2 3 2" xfId="26577" xr:uid="{9431552D-A208-41C1-BCE8-3CF9083155CE}"/>
    <cellStyle name="Percent 4 11 2 4" xfId="26578" xr:uid="{9C1D9B62-6E99-4137-A08C-1B56F1EB9B2A}"/>
    <cellStyle name="Percent 4 11 2 5" xfId="26579" xr:uid="{CA09E5F7-E5AC-453B-A5A4-7032380C4F14}"/>
    <cellStyle name="Percent 4 11 2 6" xfId="26573" xr:uid="{6ACD8874-4111-4540-98AE-B254EDFC3325}"/>
    <cellStyle name="Percent 4 11 3" xfId="16008" xr:uid="{92397C7E-DBEE-4737-B30A-FB90E2EEC8BD}"/>
    <cellStyle name="Percent 4 11 3 2" xfId="26581" xr:uid="{3583BDAA-EEBE-4A2C-BFDF-12BB92D8B254}"/>
    <cellStyle name="Percent 4 11 3 2 2" xfId="26582" xr:uid="{49A69200-7A0B-4AD4-94B5-2E130055F496}"/>
    <cellStyle name="Percent 4 11 3 3" xfId="26583" xr:uid="{3DC2BE7F-D3AE-4C18-97D4-BB7AA21F1FAD}"/>
    <cellStyle name="Percent 4 11 3 3 2" xfId="26584" xr:uid="{B1E06B41-C277-477F-88D8-6C8276E50261}"/>
    <cellStyle name="Percent 4 11 3 4" xfId="26585" xr:uid="{E977673B-0193-4915-8F4B-7A84CAFA5F58}"/>
    <cellStyle name="Percent 4 11 3 5" xfId="26580" xr:uid="{6B5D34A1-5779-461E-B33F-26EA0850A6DB}"/>
    <cellStyle name="Percent 4 11 4" xfId="16009" xr:uid="{3424C534-F718-4A11-8113-8FB1E2355652}"/>
    <cellStyle name="Percent 4 11 4 2" xfId="26587" xr:uid="{AA8BD423-8588-4767-9ECD-70AAD44BA06C}"/>
    <cellStyle name="Percent 4 11 4 2 2" xfId="26588" xr:uid="{0E695A86-8CD0-434E-963B-CEB1314D3C90}"/>
    <cellStyle name="Percent 4 11 4 3" xfId="26589" xr:uid="{0181D8D4-14A2-490B-96CA-B8B1F2CF4975}"/>
    <cellStyle name="Percent 4 11 4 3 2" xfId="26590" xr:uid="{3BEF5018-2D57-425D-A5FA-0D91D288E504}"/>
    <cellStyle name="Percent 4 11 4 4" xfId="26591" xr:uid="{A637C8BF-3527-47C4-93C1-3AABB7822E7E}"/>
    <cellStyle name="Percent 4 11 4 5" xfId="26586" xr:uid="{92AE4692-01B0-4463-B61F-A8F1F36FE664}"/>
    <cellStyle name="Percent 4 11 5" xfId="16010" xr:uid="{A0841397-4A94-4941-B234-39593FD0D4D9}"/>
    <cellStyle name="Percent 4 11 5 2" xfId="26593" xr:uid="{4CD2C378-7E6D-4E48-BF3D-06367360283C}"/>
    <cellStyle name="Percent 4 11 5 2 2" xfId="26594" xr:uid="{4D9F52A8-FE85-47B1-947E-D41A01071F4B}"/>
    <cellStyle name="Percent 4 11 5 3" xfId="26595" xr:uid="{134F2F71-36E6-4840-A0F2-1690FF34C0F2}"/>
    <cellStyle name="Percent 4 11 5 3 2" xfId="26596" xr:uid="{8119C6E0-BCDA-4553-A5EA-1E9DD8F19EE7}"/>
    <cellStyle name="Percent 4 11 5 4" xfId="26597" xr:uid="{022468ED-F157-4BCF-B5D9-64DC49395CC2}"/>
    <cellStyle name="Percent 4 11 5 4 2" xfId="26598" xr:uid="{8887DDBC-D200-49AE-84DD-CC7E7BD7AF53}"/>
    <cellStyle name="Percent 4 11 5 5" xfId="26599" xr:uid="{60C79323-54CF-4BC2-AA61-B139630496D7}"/>
    <cellStyle name="Percent 4 11 5 6" xfId="26592" xr:uid="{B71A61BA-166A-4802-BC2C-F7C7A6C2BC4B}"/>
    <cellStyle name="Percent 4 11 6" xfId="16011" xr:uid="{A146D231-53C7-413D-BFD1-3C4D92717FB6}"/>
    <cellStyle name="Percent 4 11 6 2" xfId="26601" xr:uid="{1DD7459B-6E49-4EDE-8876-D5396266795E}"/>
    <cellStyle name="Percent 4 11 6 2 2" xfId="26602" xr:uid="{6958999A-19FD-4FEE-BD2D-E32D9A424BFA}"/>
    <cellStyle name="Percent 4 11 6 3" xfId="26603" xr:uid="{71D33E29-5218-4DE1-ABC0-ED4DC1CEE4CF}"/>
    <cellStyle name="Percent 4 11 6 3 2" xfId="26604" xr:uid="{E4F16E07-B99F-4DE1-98C4-89A09316748A}"/>
    <cellStyle name="Percent 4 11 6 4" xfId="26605" xr:uid="{B546EC28-BA71-403D-8B31-C1CEE50AFBB3}"/>
    <cellStyle name="Percent 4 11 6 5" xfId="26600" xr:uid="{09CF502D-DE3B-454B-910E-7DF08366670A}"/>
    <cellStyle name="Percent 4 11 7" xfId="16012" xr:uid="{6F44098F-42B0-4E35-9827-CB75903E9A1F}"/>
    <cellStyle name="Percent 4 11 7 2" xfId="26607" xr:uid="{5FDC66A2-9B78-4D41-A259-11437177A692}"/>
    <cellStyle name="Percent 4 11 7 3" xfId="26606" xr:uid="{071539D0-B87C-4C07-961A-84DF248E7389}"/>
    <cellStyle name="Percent 4 11 8" xfId="16013" xr:uid="{2484BF06-F694-42AD-8737-98B6D0CECB33}"/>
    <cellStyle name="Percent 4 11 8 2" xfId="26609" xr:uid="{76CA826E-DD30-4DDD-9741-D2BB48CDB0DB}"/>
    <cellStyle name="Percent 4 11 8 3" xfId="26608" xr:uid="{7D63C8AF-4D3B-48C6-9949-DCC9C1E711B0}"/>
    <cellStyle name="Percent 4 11 9" xfId="16014" xr:uid="{0B61FA6D-B79D-40DA-AC68-A2B96A5AB00D}"/>
    <cellStyle name="Percent 4 11 9 2" xfId="26611" xr:uid="{A3FC57BE-C8A7-4285-BF12-473E78A0FBB8}"/>
    <cellStyle name="Percent 4 11 9 3" xfId="26610" xr:uid="{61E3660F-6EB1-4F41-8B01-B40329F15872}"/>
    <cellStyle name="Percent 4 12" xfId="1811" xr:uid="{B4AE1E9A-43C0-4F66-861E-F59907DBE499}"/>
    <cellStyle name="Percent 4 12 10" xfId="16015" xr:uid="{6432AE35-E6B5-4234-B946-B43898E484D2}"/>
    <cellStyle name="Percent 4 12 10 2" xfId="26613" xr:uid="{7FDC091B-C3DF-41C0-BB1D-23D120D0F1E5}"/>
    <cellStyle name="Percent 4 12 11" xfId="26614" xr:uid="{DFAEB26F-1B48-4508-AD5E-D36603CCCF3D}"/>
    <cellStyle name="Percent 4 12 12" xfId="26612" xr:uid="{FC1D575C-665D-4983-8E21-018B4CBFEA8C}"/>
    <cellStyle name="Percent 4 12 2" xfId="6071" xr:uid="{9E36BD2C-AFDA-4200-A05A-DFF5DEF90929}"/>
    <cellStyle name="Percent 4 12 2 2" xfId="26616" xr:uid="{D9E26632-58C4-458E-810F-E3A1A52C4C1D}"/>
    <cellStyle name="Percent 4 12 2 2 2" xfId="26617" xr:uid="{4139FC97-F0CD-45A7-98E9-8AA83C782738}"/>
    <cellStyle name="Percent 4 12 2 3" xfId="26618" xr:uid="{FF08EDFA-6E5A-4316-A4AF-B0ADAE67DE74}"/>
    <cellStyle name="Percent 4 12 2 3 2" xfId="26619" xr:uid="{5E8B5342-F422-4A61-94EB-A9F13EED11EA}"/>
    <cellStyle name="Percent 4 12 2 4" xfId="26620" xr:uid="{BF0DD125-C099-4D8A-939A-ADFC27C1B5EB}"/>
    <cellStyle name="Percent 4 12 2 5" xfId="26621" xr:uid="{1809BC0F-31EF-4931-8525-D090DCA7910D}"/>
    <cellStyle name="Percent 4 12 2 6" xfId="26615" xr:uid="{93A4302C-2207-4096-B066-7C3B9FDB1D8A}"/>
    <cellStyle name="Percent 4 12 3" xfId="16016" xr:uid="{C54CC365-344B-4F9D-BB92-27C71CC3862C}"/>
    <cellStyle name="Percent 4 12 3 2" xfId="26623" xr:uid="{671EC12D-39D7-4F8A-A4C4-D0E5F86EC574}"/>
    <cellStyle name="Percent 4 12 3 2 2" xfId="26624" xr:uid="{60011B56-FA7D-4DB8-ABF9-ED50EC731B77}"/>
    <cellStyle name="Percent 4 12 3 3" xfId="26625" xr:uid="{01F12F45-7056-4228-87A0-DE49CA90A870}"/>
    <cellStyle name="Percent 4 12 3 3 2" xfId="26626" xr:uid="{565CA83E-3CD5-426B-9AFC-A7D7FCF5070B}"/>
    <cellStyle name="Percent 4 12 3 4" xfId="26627" xr:uid="{082C75CA-017D-43ED-9ABB-9C1730BFA250}"/>
    <cellStyle name="Percent 4 12 3 5" xfId="26622" xr:uid="{E592D0A9-1831-4C90-B705-A236CF5CB9C3}"/>
    <cellStyle name="Percent 4 12 4" xfId="16017" xr:uid="{7D9118C7-5C33-4371-838F-AD3E1DC9D5F9}"/>
    <cellStyle name="Percent 4 12 4 2" xfId="26629" xr:uid="{CDAA37CC-C220-4ABE-AFD7-605CE609E608}"/>
    <cellStyle name="Percent 4 12 4 2 2" xfId="26630" xr:uid="{106FAC9D-97C3-4332-B790-342D7A2AC35C}"/>
    <cellStyle name="Percent 4 12 4 3" xfId="26631" xr:uid="{59975FC3-E159-494C-B09C-971C38EF743C}"/>
    <cellStyle name="Percent 4 12 4 3 2" xfId="26632" xr:uid="{D196BBAD-B3D0-412A-854E-7826C9DB2397}"/>
    <cellStyle name="Percent 4 12 4 4" xfId="26633" xr:uid="{6E94E37B-12A6-4F36-A0D1-A3A285193C4F}"/>
    <cellStyle name="Percent 4 12 4 5" xfId="26628" xr:uid="{2003DAA1-3428-484E-9ECD-8D3CF659894C}"/>
    <cellStyle name="Percent 4 12 5" xfId="16018" xr:uid="{3B8573DC-3F54-400A-9BBD-A41E563AA8C2}"/>
    <cellStyle name="Percent 4 12 5 2" xfId="26635" xr:uid="{F523EB55-6898-4F88-A860-D3B68619EBEA}"/>
    <cellStyle name="Percent 4 12 5 2 2" xfId="26636" xr:uid="{E4BEFE3F-3684-4B9C-98CF-A8AFC0437DAF}"/>
    <cellStyle name="Percent 4 12 5 3" xfId="26637" xr:uid="{51045D68-EB91-4ECA-91C1-E04F6F205B25}"/>
    <cellStyle name="Percent 4 12 5 3 2" xfId="26638" xr:uid="{2B988D8B-EDCB-42E6-A1EE-C3A46D59DA72}"/>
    <cellStyle name="Percent 4 12 5 4" xfId="26639" xr:uid="{925FAEB0-D66B-44D5-A237-7A3D62C58068}"/>
    <cellStyle name="Percent 4 12 5 4 2" xfId="26640" xr:uid="{09781DC7-5876-418B-962B-E65D8BFC6220}"/>
    <cellStyle name="Percent 4 12 5 5" xfId="26641" xr:uid="{5C979D5F-0F81-428D-9DD7-C695933D2FB1}"/>
    <cellStyle name="Percent 4 12 5 6" xfId="26634" xr:uid="{E59546E5-8859-480B-B722-F30DB4BF8FC1}"/>
    <cellStyle name="Percent 4 12 6" xfId="16019" xr:uid="{89450C4C-7DBC-41B9-B1E3-C76D5687E8DF}"/>
    <cellStyle name="Percent 4 12 6 2" xfId="26643" xr:uid="{E246591A-D604-423B-A72A-AB785E7B924B}"/>
    <cellStyle name="Percent 4 12 6 2 2" xfId="26644" xr:uid="{547AF2E4-0542-4F71-8613-9EC35A3348A3}"/>
    <cellStyle name="Percent 4 12 6 3" xfId="26645" xr:uid="{3C4141D3-D317-4810-B703-7DC3A0021A0D}"/>
    <cellStyle name="Percent 4 12 6 3 2" xfId="26646" xr:uid="{DB387090-8C76-4F83-9AEA-7CFB155D08E8}"/>
    <cellStyle name="Percent 4 12 6 4" xfId="26647" xr:uid="{BD9FF3DD-F2EA-4A29-A636-C2B522988A4A}"/>
    <cellStyle name="Percent 4 12 6 5" xfId="26642" xr:uid="{31D3FD7D-57FA-427A-9CB1-9A2498BF71DE}"/>
    <cellStyle name="Percent 4 12 7" xfId="16020" xr:uid="{20F96245-2663-4B5D-B53E-1FD63B1F8B39}"/>
    <cellStyle name="Percent 4 12 7 2" xfId="26649" xr:uid="{6757DAD5-CD3F-44C5-A44E-4B76E7602EF6}"/>
    <cellStyle name="Percent 4 12 7 3" xfId="26648" xr:uid="{06542555-3BA9-47A5-8929-5E9769E11955}"/>
    <cellStyle name="Percent 4 12 8" xfId="16021" xr:uid="{2C8EE11C-11AA-4DE8-84B8-8BCEC81313C6}"/>
    <cellStyle name="Percent 4 12 8 2" xfId="26651" xr:uid="{D51EF6AB-25E2-4F7E-96EC-759A8B8E4A5B}"/>
    <cellStyle name="Percent 4 12 8 3" xfId="26650" xr:uid="{6A119002-A9E2-4707-8DCA-D4AA1D89FF74}"/>
    <cellStyle name="Percent 4 12 9" xfId="16022" xr:uid="{B5A05C13-B8BA-4A83-856D-4C21CB6EE81C}"/>
    <cellStyle name="Percent 4 12 9 2" xfId="26653" xr:uid="{222A6CF9-F2EF-4FD7-AEA7-59620FE53189}"/>
    <cellStyle name="Percent 4 12 9 3" xfId="26652" xr:uid="{8572072F-F068-491A-A644-72BF35FC36A8}"/>
    <cellStyle name="Percent 4 13" xfId="1812" xr:uid="{CC64D276-E3D5-4041-AF6D-EB167FCBD0EF}"/>
    <cellStyle name="Percent 4 13 10" xfId="16023" xr:uid="{906DAB87-87ED-4590-B981-B63A87C9EE4E}"/>
    <cellStyle name="Percent 4 13 10 2" xfId="26655" xr:uid="{95168208-5434-48B5-AD79-E8F6CACAB398}"/>
    <cellStyle name="Percent 4 13 11" xfId="26656" xr:uid="{2FE883D5-0FC3-4E13-A156-AC4115C00692}"/>
    <cellStyle name="Percent 4 13 12" xfId="26654" xr:uid="{85B28A80-B1EE-430E-805C-218A90293BBF}"/>
    <cellStyle name="Percent 4 13 2" xfId="6072" xr:uid="{C871C24B-D721-4703-B801-9DCFD03E9A42}"/>
    <cellStyle name="Percent 4 13 2 2" xfId="26658" xr:uid="{5EB4E162-3E8B-4030-AB32-102AF9A48570}"/>
    <cellStyle name="Percent 4 13 2 2 2" xfId="26659" xr:uid="{BE254A11-40C6-494F-8B7A-576CF3B7A6E7}"/>
    <cellStyle name="Percent 4 13 2 3" xfId="26660" xr:uid="{28C9D488-2717-48CF-886F-4D5CCEC6B308}"/>
    <cellStyle name="Percent 4 13 2 3 2" xfId="26661" xr:uid="{8354A518-E8CF-4093-BEA7-BC07691E11D1}"/>
    <cellStyle name="Percent 4 13 2 4" xfId="26662" xr:uid="{A22E31DC-85AD-41AE-A842-62697F7D2ABC}"/>
    <cellStyle name="Percent 4 13 2 5" xfId="26663" xr:uid="{FF5B524B-294E-410D-AB21-B16339A33C9E}"/>
    <cellStyle name="Percent 4 13 2 6" xfId="26657" xr:uid="{DE1A7809-62CE-4FFD-80D9-0A51A06A724E}"/>
    <cellStyle name="Percent 4 13 3" xfId="16024" xr:uid="{68D22E17-A7DA-4DCD-89E4-98F5085B26E2}"/>
    <cellStyle name="Percent 4 13 3 2" xfId="26665" xr:uid="{983F2236-02B8-446E-9B82-03B68EFDCE7B}"/>
    <cellStyle name="Percent 4 13 3 2 2" xfId="26666" xr:uid="{F1BB3D7C-D92E-44DD-89EE-FB88CF4F6E97}"/>
    <cellStyle name="Percent 4 13 3 3" xfId="26667" xr:uid="{C01A1BA1-6B37-4AE3-981A-DF733507E8B8}"/>
    <cellStyle name="Percent 4 13 3 3 2" xfId="26668" xr:uid="{C6CFFE7A-C49D-40BA-9A02-D415E833DC68}"/>
    <cellStyle name="Percent 4 13 3 4" xfId="26669" xr:uid="{9D178D12-B995-4C6D-8509-4AE7B30A0B39}"/>
    <cellStyle name="Percent 4 13 3 5" xfId="26664" xr:uid="{6A7F5F9E-9667-4CF2-BDC5-BFA260705D41}"/>
    <cellStyle name="Percent 4 13 4" xfId="16025" xr:uid="{8E4D979F-8820-498D-AF7F-F5FFEF9C15AD}"/>
    <cellStyle name="Percent 4 13 4 2" xfId="26671" xr:uid="{01A7D6A5-59C1-43D7-A4A1-5C38F139AE06}"/>
    <cellStyle name="Percent 4 13 4 2 2" xfId="26672" xr:uid="{9F4E6186-1258-4AD3-9980-151C46DAEB67}"/>
    <cellStyle name="Percent 4 13 4 3" xfId="26673" xr:uid="{43849C8F-7B55-40F3-9156-440E0E2BDE20}"/>
    <cellStyle name="Percent 4 13 4 3 2" xfId="26674" xr:uid="{608100A7-BE96-489D-9338-286B1D1109A1}"/>
    <cellStyle name="Percent 4 13 4 4" xfId="26675" xr:uid="{F1D0F122-0BD5-4214-920A-B8AD9A737C8A}"/>
    <cellStyle name="Percent 4 13 4 5" xfId="26670" xr:uid="{E2CD2CA4-3502-4641-B6BE-DAE0D1E9B6E7}"/>
    <cellStyle name="Percent 4 13 5" xfId="16026" xr:uid="{5E79FB58-2156-4C53-A1CF-6EA3A8056B61}"/>
    <cellStyle name="Percent 4 13 5 2" xfId="26677" xr:uid="{B3B49B09-2162-443E-9668-DCD14C1F6195}"/>
    <cellStyle name="Percent 4 13 5 2 2" xfId="26678" xr:uid="{C5A71B23-748A-494B-AD54-F5F647D5514C}"/>
    <cellStyle name="Percent 4 13 5 3" xfId="26679" xr:uid="{22CFDCB0-3170-4505-A129-3A4A12B69A83}"/>
    <cellStyle name="Percent 4 13 5 3 2" xfId="26680" xr:uid="{FFACD283-F3CA-430F-A8FA-6F5B19483FB0}"/>
    <cellStyle name="Percent 4 13 5 4" xfId="26681" xr:uid="{4A9AA061-7588-42EC-B736-72F12F28EB7A}"/>
    <cellStyle name="Percent 4 13 5 4 2" xfId="26682" xr:uid="{4DFB142F-AA9D-4CB2-B4DD-D6D08AFFCFDB}"/>
    <cellStyle name="Percent 4 13 5 5" xfId="26683" xr:uid="{212C096A-EC22-40F6-BDFA-7FC6AE2107A1}"/>
    <cellStyle name="Percent 4 13 5 6" xfId="26676" xr:uid="{D5ACBAF2-D047-4944-B35E-C40B0607C2A9}"/>
    <cellStyle name="Percent 4 13 6" xfId="16027" xr:uid="{4F481EE3-D08C-4A4E-8612-ADBA22F36A7A}"/>
    <cellStyle name="Percent 4 13 6 2" xfId="26685" xr:uid="{9A5A2DA3-11E7-432E-9DBF-A316A0A3DCEB}"/>
    <cellStyle name="Percent 4 13 6 2 2" xfId="26686" xr:uid="{1BEE76E9-A939-4EC3-8030-EAA92C3617ED}"/>
    <cellStyle name="Percent 4 13 6 3" xfId="26687" xr:uid="{C705DFEB-27CB-411B-B756-E33B747D8DF3}"/>
    <cellStyle name="Percent 4 13 6 3 2" xfId="26688" xr:uid="{8733CCCB-6872-488C-8654-D994F57664CD}"/>
    <cellStyle name="Percent 4 13 6 4" xfId="26689" xr:uid="{1E34361C-4520-496B-BBF5-E4ABD3ABC8A5}"/>
    <cellStyle name="Percent 4 13 6 5" xfId="26684" xr:uid="{CF4930A9-6513-44AB-9A73-1444D0A876FB}"/>
    <cellStyle name="Percent 4 13 7" xfId="16028" xr:uid="{AFC724DE-CE5B-4F4D-B778-FE74A21D8F28}"/>
    <cellStyle name="Percent 4 13 7 2" xfId="26691" xr:uid="{61AC52A6-9221-4218-8CE1-A53881FE4CE6}"/>
    <cellStyle name="Percent 4 13 7 3" xfId="26690" xr:uid="{1B58B39B-7938-40DD-9C3F-CDEF12959AF6}"/>
    <cellStyle name="Percent 4 13 8" xfId="16029" xr:uid="{E692F78A-DE80-4033-A46A-9F1A397EBCFD}"/>
    <cellStyle name="Percent 4 13 8 2" xfId="26693" xr:uid="{C39BAC5D-6367-412E-A1FD-75ECE3DAB0A6}"/>
    <cellStyle name="Percent 4 13 8 3" xfId="26692" xr:uid="{0AFB66B5-BA8F-4679-8EE3-D90A6B71C725}"/>
    <cellStyle name="Percent 4 13 9" xfId="16030" xr:uid="{690EF133-BDBC-47EA-A934-468BE81DB7B2}"/>
    <cellStyle name="Percent 4 13 9 2" xfId="26695" xr:uid="{22090FFF-FC9B-46A5-B66C-36A2C84DBA05}"/>
    <cellStyle name="Percent 4 13 9 3" xfId="26694" xr:uid="{85981A10-4039-4017-AB99-B190C569714D}"/>
    <cellStyle name="Percent 4 14" xfId="6073" xr:uid="{F947ED5F-DA29-4120-B556-62D7D6EE3F56}"/>
    <cellStyle name="Percent 4 14 10" xfId="16031" xr:uid="{D1CFB8EF-4077-413B-9F71-A4751A711A30}"/>
    <cellStyle name="Percent 4 14 10 2" xfId="26698" xr:uid="{27B75195-E484-4EDD-AD9A-BBCBF259F0E0}"/>
    <cellStyle name="Percent 4 14 10 3" xfId="26697" xr:uid="{74C4550D-EA2E-4DA9-8A4A-A6EC32F071D1}"/>
    <cellStyle name="Percent 4 14 11" xfId="16032" xr:uid="{B1D80AA4-4979-4E17-B41B-B4798A31988D}"/>
    <cellStyle name="Percent 4 14 11 2" xfId="26699" xr:uid="{6FB1D74A-923C-466A-99D1-A7B43B2E68CD}"/>
    <cellStyle name="Percent 4 14 12" xfId="26700" xr:uid="{5D021FBC-E778-47D6-9703-00FD75C8C424}"/>
    <cellStyle name="Percent 4 14 13" xfId="26696" xr:uid="{9C0A4E41-B30D-4E2E-9AE4-7704CCDB5103}"/>
    <cellStyle name="Percent 4 14 14" xfId="21483" xr:uid="{E0637919-2BE4-4AF5-A7AB-B5B56411D4B9}"/>
    <cellStyle name="Percent 4 14 2" xfId="16033" xr:uid="{961D54D1-11DF-4352-B1B6-F00B991DDEE4}"/>
    <cellStyle name="Percent 4 14 2 10" xfId="26702" xr:uid="{3246858F-C918-455F-88FF-42C99641732B}"/>
    <cellStyle name="Percent 4 14 2 11" xfId="26701" xr:uid="{EF9BF122-702C-486F-953B-98F7A5932B30}"/>
    <cellStyle name="Percent 4 14 2 2" xfId="16034" xr:uid="{4A92F3BE-D688-4787-99DD-62FAB014E3DF}"/>
    <cellStyle name="Percent 4 14 2 2 2" xfId="26704" xr:uid="{B456F8B0-F514-4915-BCB3-FDF3C12E9109}"/>
    <cellStyle name="Percent 4 14 2 2 2 2" xfId="26705" xr:uid="{27F8476D-714C-4364-BF6F-A36E97F01C93}"/>
    <cellStyle name="Percent 4 14 2 2 3" xfId="26706" xr:uid="{8E79B524-0282-444C-9497-D2994EE9743E}"/>
    <cellStyle name="Percent 4 14 2 2 3 2" xfId="26707" xr:uid="{096310EC-BAC8-4F4B-B97F-FC546FCB9163}"/>
    <cellStyle name="Percent 4 14 2 2 4" xfId="26708" xr:uid="{B0C6838B-41B2-45EF-860E-B8EA30A6DE27}"/>
    <cellStyle name="Percent 4 14 2 2 5" xfId="26703" xr:uid="{86725DA3-EA6D-49C7-9C78-0A6CA4CE2CCE}"/>
    <cellStyle name="Percent 4 14 2 3" xfId="16035" xr:uid="{B05B75A2-ECF2-4A56-8B08-21B146DC01C6}"/>
    <cellStyle name="Percent 4 14 2 3 2" xfId="26710" xr:uid="{AE40F52B-75C3-4046-9B8F-9578911611B6}"/>
    <cellStyle name="Percent 4 14 2 3 2 2" xfId="26711" xr:uid="{FB503785-8F42-405F-902F-66553A2DF3C0}"/>
    <cellStyle name="Percent 4 14 2 3 3" xfId="26712" xr:uid="{B30575D8-68A8-4D00-8028-F352630FF2BD}"/>
    <cellStyle name="Percent 4 14 2 3 3 2" xfId="26713" xr:uid="{CE03D841-3A2E-4607-8E3E-B6007A271505}"/>
    <cellStyle name="Percent 4 14 2 3 4" xfId="26714" xr:uid="{0734DFAE-148C-4C39-97EB-1E34E2189471}"/>
    <cellStyle name="Percent 4 14 2 3 5" xfId="26709" xr:uid="{F9184615-732E-4CAE-96E4-19F4105A1ED0}"/>
    <cellStyle name="Percent 4 14 2 4" xfId="16036" xr:uid="{ADFF8736-5088-4F1F-B088-A4356FC1C7D7}"/>
    <cellStyle name="Percent 4 14 2 4 2" xfId="26716" xr:uid="{96436AD8-5FDA-4556-A462-33410D199440}"/>
    <cellStyle name="Percent 4 14 2 4 2 2" xfId="26717" xr:uid="{CCA9ED6D-276C-4DEB-9F0E-A7AFB6CA8E89}"/>
    <cellStyle name="Percent 4 14 2 4 3" xfId="26718" xr:uid="{34DBABF8-A732-401E-83F8-C5F31B846D16}"/>
    <cellStyle name="Percent 4 14 2 4 3 2" xfId="26719" xr:uid="{2351C49D-8780-4305-B59A-5220526017C4}"/>
    <cellStyle name="Percent 4 14 2 4 4" xfId="26720" xr:uid="{E6DE3FE1-0055-46F0-8D7E-0F91C87C135D}"/>
    <cellStyle name="Percent 4 14 2 4 4 2" xfId="26721" xr:uid="{3D523DA4-1F14-4E29-AD86-C3FE43D1E806}"/>
    <cellStyle name="Percent 4 14 2 4 5" xfId="26722" xr:uid="{D8AE0CF2-8990-4410-B1DB-E0C662912EDB}"/>
    <cellStyle name="Percent 4 14 2 4 6" xfId="26715" xr:uid="{D9A14A5C-F8AA-4B06-BD23-08850FD4B837}"/>
    <cellStyle name="Percent 4 14 2 5" xfId="16037" xr:uid="{D0440DD4-4AA5-4F2A-B554-3DB106B1AC17}"/>
    <cellStyle name="Percent 4 14 2 5 2" xfId="26724" xr:uid="{B26ECA3C-DFE0-496B-BBD3-3C5BAAA152F1}"/>
    <cellStyle name="Percent 4 14 2 5 2 2" xfId="26725" xr:uid="{3D3B950C-33FF-4261-A5E0-728FF75E2FAE}"/>
    <cellStyle name="Percent 4 14 2 5 3" xfId="26726" xr:uid="{B321D552-D1F8-43BB-9939-775A7CC55ED2}"/>
    <cellStyle name="Percent 4 14 2 5 3 2" xfId="26727" xr:uid="{90A612E1-7EE4-4F88-BA68-D825A1BFC540}"/>
    <cellStyle name="Percent 4 14 2 5 4" xfId="26728" xr:uid="{D984466B-1868-4AAD-AB57-514705AC3D8D}"/>
    <cellStyle name="Percent 4 14 2 5 5" xfId="26723" xr:uid="{5E9575A6-037F-4B4B-A4B1-E2F4DBB59B32}"/>
    <cellStyle name="Percent 4 14 2 6" xfId="16038" xr:uid="{49CE6465-71E0-4774-A80A-DA07BE8AC02E}"/>
    <cellStyle name="Percent 4 14 2 6 2" xfId="26730" xr:uid="{6CC5F696-703A-46DF-A7BE-DED0785AB990}"/>
    <cellStyle name="Percent 4 14 2 6 3" xfId="26729" xr:uid="{8540671B-F9C0-4479-868C-868515994251}"/>
    <cellStyle name="Percent 4 14 2 7" xfId="16039" xr:uid="{325FF3CF-F31D-44A3-A715-A3178E763B38}"/>
    <cellStyle name="Percent 4 14 2 7 2" xfId="26732" xr:uid="{AACBDA98-DC3C-4A16-A510-1173AB104BDB}"/>
    <cellStyle name="Percent 4 14 2 7 3" xfId="26731" xr:uid="{4F3F35FD-8E9C-4C95-8939-5B95FD741751}"/>
    <cellStyle name="Percent 4 14 2 8" xfId="26733" xr:uid="{87855497-9E40-47EA-B0FE-C8459BAAD4D2}"/>
    <cellStyle name="Percent 4 14 2 8 2" xfId="26734" xr:uid="{038A30D8-1F67-4F25-BA02-7416E3D7274B}"/>
    <cellStyle name="Percent 4 14 2 9" xfId="26735" xr:uid="{BFA90495-D2FA-4A9A-87B4-8F928BC88FC6}"/>
    <cellStyle name="Percent 4 14 3" xfId="16040" xr:uid="{34421F85-0ADE-46BD-9E2F-C7D9107C5499}"/>
    <cellStyle name="Percent 4 14 3 2" xfId="26737" xr:uid="{A71BF25A-2B5D-4341-BA3B-AF1DD0108DDE}"/>
    <cellStyle name="Percent 4 14 3 2 2" xfId="26738" xr:uid="{B0174F11-FE97-4B0E-A193-2B6B519323B0}"/>
    <cellStyle name="Percent 4 14 3 3" xfId="26739" xr:uid="{17D7FB1E-01BA-4A08-826E-E279C6B02619}"/>
    <cellStyle name="Percent 4 14 3 3 2" xfId="26740" xr:uid="{A3DFE25E-29BE-4933-8ED5-0300138C1290}"/>
    <cellStyle name="Percent 4 14 3 4" xfId="26741" xr:uid="{B0A1F43E-106F-4E46-812A-9C158FA3DCFD}"/>
    <cellStyle name="Percent 4 14 3 5" xfId="26742" xr:uid="{2D97F4A6-0DB9-4E1C-A6A2-B34967A13FFC}"/>
    <cellStyle name="Percent 4 14 3 6" xfId="26736" xr:uid="{9A24BCA7-5284-40DE-913A-D1687486C43A}"/>
    <cellStyle name="Percent 4 14 4" xfId="16041" xr:uid="{5A3B83EF-0C65-48B5-B419-CD5B2F4DABB6}"/>
    <cellStyle name="Percent 4 14 4 2" xfId="26744" xr:uid="{45FEF86D-8A6F-430B-B655-AC3959634EE5}"/>
    <cellStyle name="Percent 4 14 4 2 2" xfId="26745" xr:uid="{03BA435D-4068-4F84-9884-71CFF69535A9}"/>
    <cellStyle name="Percent 4 14 4 3" xfId="26746" xr:uid="{7AC8D321-DAEF-469D-89D9-08A33D6517FE}"/>
    <cellStyle name="Percent 4 14 4 3 2" xfId="26747" xr:uid="{D999C010-0952-4705-87EC-F7A441205CAF}"/>
    <cellStyle name="Percent 4 14 4 4" xfId="26748" xr:uid="{EB560434-7334-4807-A7D2-B4E70A8AECCF}"/>
    <cellStyle name="Percent 4 14 4 5" xfId="26743" xr:uid="{58324030-3266-4734-A47C-0802F93C336E}"/>
    <cellStyle name="Percent 4 14 5" xfId="16042" xr:uid="{9A0AF6C1-638E-43DB-9B85-65C309A33B19}"/>
    <cellStyle name="Percent 4 14 5 2" xfId="26750" xr:uid="{1545BDB2-6CAC-4726-A2DF-DB884D1AC015}"/>
    <cellStyle name="Percent 4 14 5 2 2" xfId="26751" xr:uid="{3E816E35-FCFF-4BD8-8F19-19D85CCA48D8}"/>
    <cellStyle name="Percent 4 14 5 3" xfId="26752" xr:uid="{08805E91-3549-43FE-BB99-14CDB5BE470C}"/>
    <cellStyle name="Percent 4 14 5 3 2" xfId="26753" xr:uid="{A09ECD58-62FA-476C-8A82-60B641F65EB0}"/>
    <cellStyle name="Percent 4 14 5 4" xfId="26754" xr:uid="{C7FE9A9D-F922-437D-910D-60705620610F}"/>
    <cellStyle name="Percent 4 14 5 5" xfId="26749" xr:uid="{647C002B-B405-4DAB-86CB-7714C0CBD0AD}"/>
    <cellStyle name="Percent 4 14 6" xfId="16043" xr:uid="{5BF4B22E-CB04-4CD0-BC35-008440A031B6}"/>
    <cellStyle name="Percent 4 14 6 2" xfId="26756" xr:uid="{7B16E6DB-D3C2-4E26-A114-DB850FB3FE5B}"/>
    <cellStyle name="Percent 4 14 6 2 2" xfId="26757" xr:uid="{A4F8925A-2FDC-4375-AC02-18DF559E7A34}"/>
    <cellStyle name="Percent 4 14 6 3" xfId="26758" xr:uid="{57DA2DBC-FB43-4484-B900-5A3430BF7147}"/>
    <cellStyle name="Percent 4 14 6 3 2" xfId="26759" xr:uid="{EB1016B5-DDC5-46BE-BF4B-A64220D6DD2D}"/>
    <cellStyle name="Percent 4 14 6 4" xfId="26760" xr:uid="{806A6124-20D5-40D1-8A96-2A599B6539D9}"/>
    <cellStyle name="Percent 4 14 6 4 2" xfId="26761" xr:uid="{1D9BC37A-BE1D-4F24-9DE7-13BAF4DD6A39}"/>
    <cellStyle name="Percent 4 14 6 5" xfId="26762" xr:uid="{55522C74-88F5-4986-810D-8DD5EBC31A8D}"/>
    <cellStyle name="Percent 4 14 6 6" xfId="26755" xr:uid="{99F1C499-688A-4C44-A659-4D5B866D0F1F}"/>
    <cellStyle name="Percent 4 14 7" xfId="16044" xr:uid="{42E79326-EC8F-4D69-B6B3-B1D5806F742F}"/>
    <cellStyle name="Percent 4 14 7 2" xfId="26764" xr:uid="{BCDEB287-6C09-4B50-8EB9-06C72233AA22}"/>
    <cellStyle name="Percent 4 14 7 2 2" xfId="26765" xr:uid="{0C828D1E-EE3B-4D12-B865-43BAE024828E}"/>
    <cellStyle name="Percent 4 14 7 3" xfId="26766" xr:uid="{566F9CB9-5CFD-4624-9BDB-190ACB3D0682}"/>
    <cellStyle name="Percent 4 14 7 3 2" xfId="26767" xr:uid="{EE06DB32-A16C-4D0E-AF31-59D2F1DCEE6C}"/>
    <cellStyle name="Percent 4 14 7 4" xfId="26768" xr:uid="{9EE215EF-C86E-4C24-AA19-20424B6B193B}"/>
    <cellStyle name="Percent 4 14 7 5" xfId="26763" xr:uid="{225ECBB6-1CF5-4A7B-893F-F53E268B0A28}"/>
    <cellStyle name="Percent 4 14 8" xfId="16045" xr:uid="{9C52D542-73E7-43DC-9D48-C0B2A2AC7A36}"/>
    <cellStyle name="Percent 4 14 8 2" xfId="26770" xr:uid="{9477A487-3E4B-453C-AB11-DB0A04519EBF}"/>
    <cellStyle name="Percent 4 14 8 3" xfId="26769" xr:uid="{05356B43-8E37-4518-A50C-31FCDEBBE288}"/>
    <cellStyle name="Percent 4 14 9" xfId="16046" xr:uid="{5582109D-BFEE-4372-B324-8E6ECA16EB80}"/>
    <cellStyle name="Percent 4 14 9 2" xfId="26772" xr:uid="{B0F36234-DE94-421A-BEF7-0A535E4506C7}"/>
    <cellStyle name="Percent 4 14 9 3" xfId="26771" xr:uid="{E670E9EA-1278-470C-AB6B-06EE7BE83455}"/>
    <cellStyle name="Percent 4 15" xfId="6074" xr:uid="{B57E32E1-B41F-4EA9-96D0-4B266BC685B8}"/>
    <cellStyle name="Percent 4 15 10" xfId="16047" xr:uid="{8088D169-AFDF-47D2-A2B1-F837CE9B131B}"/>
    <cellStyle name="Percent 4 15 10 2" xfId="26774" xr:uid="{C935E3DD-D865-4B02-BDD4-DE1627422BD8}"/>
    <cellStyle name="Percent 4 15 11" xfId="26775" xr:uid="{0A508B60-D66B-4056-AEF4-BC16CD1321C9}"/>
    <cellStyle name="Percent 4 15 12" xfId="26773" xr:uid="{9A3F0F8C-6E42-4E8B-9CAF-554F98D05430}"/>
    <cellStyle name="Percent 4 15 13" xfId="21484" xr:uid="{08CB94A5-3B6D-4D9E-B824-568CAA5186F4}"/>
    <cellStyle name="Percent 4 15 2" xfId="16048" xr:uid="{580A6074-6D3E-4EB1-8A0D-199EDB7C3D0A}"/>
    <cellStyle name="Percent 4 15 2 2" xfId="26777" xr:uid="{2D97CDA6-61A4-4820-A324-0D26181D5CEA}"/>
    <cellStyle name="Percent 4 15 2 2 2" xfId="26778" xr:uid="{2AC9EFB7-42A9-4BBB-931C-F56D5B54322C}"/>
    <cellStyle name="Percent 4 15 2 3" xfId="26779" xr:uid="{5C017358-9834-4256-920F-2F8B294ADCF4}"/>
    <cellStyle name="Percent 4 15 2 3 2" xfId="26780" xr:uid="{F66FAFDD-5CE6-4D3A-A4CD-9A495E96601D}"/>
    <cellStyle name="Percent 4 15 2 4" xfId="26781" xr:uid="{EE7473A2-BBAF-4BC6-A5D2-41DFE729F56B}"/>
    <cellStyle name="Percent 4 15 2 5" xfId="26782" xr:uid="{C44B3E6D-035A-4161-AF58-474D8ACF82E4}"/>
    <cellStyle name="Percent 4 15 2 6" xfId="26776" xr:uid="{59A89D7B-3451-4A74-8985-D355CBD310D5}"/>
    <cellStyle name="Percent 4 15 3" xfId="16049" xr:uid="{DC298BDF-465A-4DA3-9274-4EA648712B73}"/>
    <cellStyle name="Percent 4 15 3 2" xfId="26784" xr:uid="{5CDA521D-40DB-49DA-9BF3-5957213A8224}"/>
    <cellStyle name="Percent 4 15 3 2 2" xfId="26785" xr:uid="{EE18A5EF-EAE6-4161-80AC-FFA567F3EB84}"/>
    <cellStyle name="Percent 4 15 3 3" xfId="26786" xr:uid="{6A76D992-93A9-40BB-93D3-46425A10F141}"/>
    <cellStyle name="Percent 4 15 3 3 2" xfId="26787" xr:uid="{CD3C0A19-E6BC-4131-AB79-26483C204D8A}"/>
    <cellStyle name="Percent 4 15 3 4" xfId="26788" xr:uid="{BD226311-72BB-4B94-8C38-88B7831F2326}"/>
    <cellStyle name="Percent 4 15 3 5" xfId="26783" xr:uid="{B46B8E40-F355-409A-8FA0-C9F290421878}"/>
    <cellStyle name="Percent 4 15 4" xfId="16050" xr:uid="{65868DE3-811F-4411-AE6E-2786E096D413}"/>
    <cellStyle name="Percent 4 15 4 2" xfId="26790" xr:uid="{A54BD0BC-503B-4060-AEFB-4257D791F9E5}"/>
    <cellStyle name="Percent 4 15 4 2 2" xfId="26791" xr:uid="{91F10BA7-656F-4860-A801-5DE4C2182CC8}"/>
    <cellStyle name="Percent 4 15 4 3" xfId="26792" xr:uid="{39B8C147-1D29-4FAA-8E9C-B8579A1433E1}"/>
    <cellStyle name="Percent 4 15 4 3 2" xfId="26793" xr:uid="{A257BA35-75FB-4E2C-880B-EF7EB4F3F2DF}"/>
    <cellStyle name="Percent 4 15 4 4" xfId="26794" xr:uid="{1B1E1BCE-88A3-4BBA-AC78-D1C61A25B0C4}"/>
    <cellStyle name="Percent 4 15 4 5" xfId="26789" xr:uid="{10B1F9B3-A478-40A9-96E7-E114D23DB91F}"/>
    <cellStyle name="Percent 4 15 5" xfId="16051" xr:uid="{CE3066E6-214F-48B9-A6F8-569C62399D98}"/>
    <cellStyle name="Percent 4 15 5 2" xfId="26796" xr:uid="{C314042E-B4DA-4A6B-A600-384335292285}"/>
    <cellStyle name="Percent 4 15 5 2 2" xfId="26797" xr:uid="{4AC61D8E-3DD6-4D93-980C-095318E0ADE5}"/>
    <cellStyle name="Percent 4 15 5 3" xfId="26798" xr:uid="{97BEED72-BBEB-4C20-8011-0813BFC3F972}"/>
    <cellStyle name="Percent 4 15 5 3 2" xfId="26799" xr:uid="{1B6C44BB-DB32-4EFB-99F1-F5F60097A3FB}"/>
    <cellStyle name="Percent 4 15 5 4" xfId="26800" xr:uid="{23199A18-2B11-4C08-91CF-C68828EA382B}"/>
    <cellStyle name="Percent 4 15 5 4 2" xfId="26801" xr:uid="{B55A76BE-B6A4-4E5D-9E13-A38082A3870E}"/>
    <cellStyle name="Percent 4 15 5 5" xfId="26802" xr:uid="{C5411B4F-04ED-4939-9ABC-A919D5309C42}"/>
    <cellStyle name="Percent 4 15 5 6" xfId="26795" xr:uid="{DA838199-427A-4FF8-AD06-D39D906D3C69}"/>
    <cellStyle name="Percent 4 15 6" xfId="16052" xr:uid="{4840580F-A66F-482D-92D1-ECAFD5E9ADF3}"/>
    <cellStyle name="Percent 4 15 6 2" xfId="26804" xr:uid="{79777F85-4AC4-4EFD-8D99-B5A4847ECBD9}"/>
    <cellStyle name="Percent 4 15 6 2 2" xfId="26805" xr:uid="{E7EA3B1B-7D3C-4097-A84B-650A371F8CEA}"/>
    <cellStyle name="Percent 4 15 6 3" xfId="26806" xr:uid="{408957CD-A44B-4B0E-BFC8-7E658BFE8C7E}"/>
    <cellStyle name="Percent 4 15 6 3 2" xfId="26807" xr:uid="{D46120D0-C7C8-44F4-800F-B33274EDFE5A}"/>
    <cellStyle name="Percent 4 15 6 4" xfId="26808" xr:uid="{A2FC4D00-5ABD-4A17-AA0E-A48C8B255F26}"/>
    <cellStyle name="Percent 4 15 6 5" xfId="26803" xr:uid="{5EF45346-554C-47FB-89FF-F05A8524A3CB}"/>
    <cellStyle name="Percent 4 15 7" xfId="16053" xr:uid="{B6D0B2E6-53FD-489D-9915-C4ECED549A17}"/>
    <cellStyle name="Percent 4 15 7 2" xfId="26810" xr:uid="{558AE14A-DBDC-437D-A360-3D3666EF8C05}"/>
    <cellStyle name="Percent 4 15 7 3" xfId="26809" xr:uid="{620BB253-58ED-4E9C-BB1E-31C156E3A89F}"/>
    <cellStyle name="Percent 4 15 8" xfId="16054" xr:uid="{38220121-D68A-49A7-80C8-EE87309AF44F}"/>
    <cellStyle name="Percent 4 15 8 2" xfId="26812" xr:uid="{B3B9F0FA-8D51-47D0-B8C4-7909B9A71240}"/>
    <cellStyle name="Percent 4 15 8 3" xfId="26811" xr:uid="{B97240A3-B78F-4814-982C-DCDBDB8916C9}"/>
    <cellStyle name="Percent 4 15 9" xfId="16055" xr:uid="{9EA58713-D5CB-453D-84A9-2B9D253B299B}"/>
    <cellStyle name="Percent 4 15 9 2" xfId="26814" xr:uid="{312B190E-D70C-4D49-AFA5-5BF2CE6E13B0}"/>
    <cellStyle name="Percent 4 15 9 3" xfId="26813" xr:uid="{FC374C65-5BB1-48FD-8E9B-A535405E7FAD}"/>
    <cellStyle name="Percent 4 16" xfId="6075" xr:uid="{55B5D66B-E7AA-4584-9F8D-33CD1CCE1E75}"/>
    <cellStyle name="Percent 4 16 10" xfId="16056" xr:uid="{13325E91-E2DA-40DB-94B4-619780A3786A}"/>
    <cellStyle name="Percent 4 16 10 2" xfId="26816" xr:uid="{E39286CB-60C6-4EA7-ADAF-B4A7C5570602}"/>
    <cellStyle name="Percent 4 16 11" xfId="26817" xr:uid="{17EFAF4A-6C61-4BD6-8693-729EE81E467F}"/>
    <cellStyle name="Percent 4 16 12" xfId="26815" xr:uid="{E479323C-1659-434E-86A1-D07AE0C33791}"/>
    <cellStyle name="Percent 4 16 13" xfId="21485" xr:uid="{F8510C1C-EA79-465B-B469-518AFDA54477}"/>
    <cellStyle name="Percent 4 16 2" xfId="6076" xr:uid="{3A001E4B-5238-4AFB-AF83-6320A3C7B373}"/>
    <cellStyle name="Percent 4 16 2 2" xfId="16057" xr:uid="{C40DF8A4-A8A7-498B-A73B-26415660C6F1}"/>
    <cellStyle name="Percent 4 16 2 2 2" xfId="26820" xr:uid="{56976BC1-AC98-4F05-B8B2-E6B1CB7E6925}"/>
    <cellStyle name="Percent 4 16 2 2 3" xfId="26819" xr:uid="{31314174-1BC6-43D5-8145-50819313D3CC}"/>
    <cellStyle name="Percent 4 16 2 3" xfId="16058" xr:uid="{B98B3D58-207B-4A23-9D25-2E161FFC3BF5}"/>
    <cellStyle name="Percent 4 16 2 3 2" xfId="26822" xr:uid="{698B0CF9-A8D4-404F-A7D5-5E46721E4DC9}"/>
    <cellStyle name="Percent 4 16 2 3 3" xfId="26821" xr:uid="{A6A52771-3641-4959-8888-EB4B8BD58616}"/>
    <cellStyle name="Percent 4 16 2 4" xfId="16059" xr:uid="{1DFB9680-A420-4250-ACF8-734F062D12CF}"/>
    <cellStyle name="Percent 4 16 2 4 2" xfId="26823" xr:uid="{445A586B-F6EC-44EE-80F5-C1E1BB2422C1}"/>
    <cellStyle name="Percent 4 16 2 5" xfId="16060" xr:uid="{68AD1FC1-72EC-42D3-BDCB-E4715EFFCCDF}"/>
    <cellStyle name="Percent 4 16 2 5 2" xfId="26824" xr:uid="{599E3AFC-65E6-4AC1-AD3E-EBAEE7196F43}"/>
    <cellStyle name="Percent 4 16 2 6" xfId="26818" xr:uid="{D436E89E-A369-42B6-840F-1EF5B76D3E82}"/>
    <cellStyle name="Percent 4 16 2 7" xfId="22161" xr:uid="{7B5691CE-9651-4D35-A186-5218B8E45BDC}"/>
    <cellStyle name="Percent 4 16 3" xfId="16061" xr:uid="{0A1726A0-C1D7-4323-9793-66F348C649C1}"/>
    <cellStyle name="Percent 4 16 3 2" xfId="16062" xr:uid="{7B535FFF-917F-410C-B100-A7DEC7EBF776}"/>
    <cellStyle name="Percent 4 16 3 2 2" xfId="26827" xr:uid="{51965FC1-8B6C-4D47-8C7E-57F95F276F74}"/>
    <cellStyle name="Percent 4 16 3 2 3" xfId="26826" xr:uid="{129960CF-A840-4718-B0BE-7FF80472F7C9}"/>
    <cellStyle name="Percent 4 16 3 3" xfId="16063" xr:uid="{03CC7873-E049-4987-8606-4F23F8625C65}"/>
    <cellStyle name="Percent 4 16 3 3 2" xfId="26829" xr:uid="{31007F89-5FC3-4A94-90D6-635FA0775728}"/>
    <cellStyle name="Percent 4 16 3 3 3" xfId="26828" xr:uid="{F2527F4E-F649-4A47-BB13-BCDA74E99655}"/>
    <cellStyle name="Percent 4 16 3 4" xfId="26830" xr:uid="{5B3EA727-5D89-45A7-BAF2-40D5C0004EC9}"/>
    <cellStyle name="Percent 4 16 3 5" xfId="26825" xr:uid="{6237A69D-E58B-436C-B0F8-F965511B5808}"/>
    <cellStyle name="Percent 4 16 4" xfId="16064" xr:uid="{A721B73F-997F-4D58-90F7-D910B5E9D0B9}"/>
    <cellStyle name="Percent 4 16 4 2" xfId="26832" xr:uid="{BCB40E54-1864-49DB-BD92-459C8ABC378E}"/>
    <cellStyle name="Percent 4 16 4 2 2" xfId="26833" xr:uid="{3ED40BC9-909E-4AE1-B98A-AF4A134137D2}"/>
    <cellStyle name="Percent 4 16 4 3" xfId="26834" xr:uid="{8A443B8F-D9D7-472D-8146-22CA6795E550}"/>
    <cellStyle name="Percent 4 16 4 3 2" xfId="26835" xr:uid="{7FE4EDF1-9FA0-4075-9F57-5828D20CAB03}"/>
    <cellStyle name="Percent 4 16 4 4" xfId="26836" xr:uid="{45F553B8-9808-429A-AA4B-4F6EB8E3268D}"/>
    <cellStyle name="Percent 4 16 4 5" xfId="26831" xr:uid="{33109E90-BFDD-4076-9982-C2C466F81651}"/>
    <cellStyle name="Percent 4 16 5" xfId="16065" xr:uid="{131B2830-0C24-433D-878F-7501FA7B6F96}"/>
    <cellStyle name="Percent 4 16 5 2" xfId="26838" xr:uid="{1A727162-049C-461A-B7B3-0129A473F849}"/>
    <cellStyle name="Percent 4 16 5 2 2" xfId="26839" xr:uid="{C179A80E-1D48-4817-B81B-D8A156B2F7DB}"/>
    <cellStyle name="Percent 4 16 5 3" xfId="26840" xr:uid="{7C9FB106-7D85-47E7-A94E-7E2BF733599F}"/>
    <cellStyle name="Percent 4 16 5 3 2" xfId="26841" xr:uid="{D716CDDA-8AFA-4E0F-B94D-27B27AEF5B7D}"/>
    <cellStyle name="Percent 4 16 5 4" xfId="26842" xr:uid="{6AA992B0-C5F6-41DF-955E-BFB4A7CFD22C}"/>
    <cellStyle name="Percent 4 16 5 4 2" xfId="26843" xr:uid="{AF52E135-3709-48C7-BC9E-285C7D4E7C9F}"/>
    <cellStyle name="Percent 4 16 5 5" xfId="26844" xr:uid="{4CEB6E65-A8A5-4F34-B3B5-62B1F69B89CD}"/>
    <cellStyle name="Percent 4 16 5 6" xfId="26837" xr:uid="{E1ACF680-70A7-43EA-B3C0-843834A61912}"/>
    <cellStyle name="Percent 4 16 6" xfId="16066" xr:uid="{8E5614D6-83C3-4ECB-87E9-05139F642927}"/>
    <cellStyle name="Percent 4 16 6 2" xfId="26846" xr:uid="{6D0D42F4-1C2F-46FE-8727-4429BFD18D4E}"/>
    <cellStyle name="Percent 4 16 6 2 2" xfId="26847" xr:uid="{15AC85DD-BCBD-46D8-9F36-5CCC2BC94BE5}"/>
    <cellStyle name="Percent 4 16 6 3" xfId="26848" xr:uid="{C475F659-59E2-41A7-B3DE-B118E5196F49}"/>
    <cellStyle name="Percent 4 16 6 3 2" xfId="26849" xr:uid="{D5F22EF8-76CD-4845-BE95-B45270691FCA}"/>
    <cellStyle name="Percent 4 16 6 4" xfId="26850" xr:uid="{F1E5F347-0B5E-4521-84DF-39FF30A8B38C}"/>
    <cellStyle name="Percent 4 16 6 5" xfId="26845" xr:uid="{EA924776-B2DA-4572-8CAA-17B94433B9F9}"/>
    <cellStyle name="Percent 4 16 7" xfId="16067" xr:uid="{E2583753-F250-42B3-B559-D85D10A2843B}"/>
    <cellStyle name="Percent 4 16 7 2" xfId="26852" xr:uid="{B12E84F0-26C0-4F96-96EA-787B072AAA44}"/>
    <cellStyle name="Percent 4 16 7 3" xfId="26851" xr:uid="{35DF1A98-B2B3-4300-9015-EE8A7995BA48}"/>
    <cellStyle name="Percent 4 16 8" xfId="16068" xr:uid="{106E3B21-F18F-4B28-8EDC-80E964AE1FB4}"/>
    <cellStyle name="Percent 4 16 8 2" xfId="26854" xr:uid="{833179DB-14FC-4AA5-A045-AF80CA636497}"/>
    <cellStyle name="Percent 4 16 8 3" xfId="26853" xr:uid="{6FBCE35D-F821-4B10-BEFA-61D0D1600D48}"/>
    <cellStyle name="Percent 4 16 9" xfId="16069" xr:uid="{9CE092B8-14F7-4EB9-B5F5-A3E4AD15ADAE}"/>
    <cellStyle name="Percent 4 16 9 2" xfId="26856" xr:uid="{9B284C4B-B8A4-432A-BD9F-0949B8C19629}"/>
    <cellStyle name="Percent 4 16 9 3" xfId="26855" xr:uid="{6C52A81B-3CE0-45DA-83EB-68234967C54F}"/>
    <cellStyle name="Percent 4 17" xfId="6077" xr:uid="{D835A764-2460-42C3-B265-F44468818602}"/>
    <cellStyle name="Percent 4 17 10" xfId="16070" xr:uid="{7F31C996-AB5E-4CDA-9996-51CCAB878A9C}"/>
    <cellStyle name="Percent 4 17 10 2" xfId="26858" xr:uid="{0B625FDF-446A-43DC-BA35-92678DB794A0}"/>
    <cellStyle name="Percent 4 17 11" xfId="26859" xr:uid="{A5153F44-A009-47C4-B297-F5B867EA14D6}"/>
    <cellStyle name="Percent 4 17 12" xfId="26857" xr:uid="{1E22D9DD-B07E-41AC-8087-6406312D7106}"/>
    <cellStyle name="Percent 4 17 13" xfId="21486" xr:uid="{E6FE2AA2-AEE1-4693-91F3-74FEFE1DF0DA}"/>
    <cellStyle name="Percent 4 17 2" xfId="16071" xr:uid="{21C0394A-0DEF-4D82-9155-375B6D801360}"/>
    <cellStyle name="Percent 4 17 2 2" xfId="26861" xr:uid="{A3664F02-9D33-4BBC-B1F0-D11628D6886D}"/>
    <cellStyle name="Percent 4 17 2 2 2" xfId="26862" xr:uid="{61095C8C-4924-45CF-82C8-5911FCD9470D}"/>
    <cellStyle name="Percent 4 17 2 3" xfId="26863" xr:uid="{4D69778D-FFB2-4564-B48C-7B9A5DC6B54A}"/>
    <cellStyle name="Percent 4 17 2 3 2" xfId="26864" xr:uid="{B5897DBE-BDEC-47CD-AFE1-13A951666B96}"/>
    <cellStyle name="Percent 4 17 2 4" xfId="26865" xr:uid="{2A6B6430-AEFF-465B-B4E7-1FCDC24398A1}"/>
    <cellStyle name="Percent 4 17 2 5" xfId="26866" xr:uid="{5C43499C-0FC9-416D-B5F7-62859A45E6BD}"/>
    <cellStyle name="Percent 4 17 2 6" xfId="26860" xr:uid="{B309B3BA-6CE5-4DC5-9E5C-D2A5D660C271}"/>
    <cellStyle name="Percent 4 17 3" xfId="16072" xr:uid="{1A66EC59-7C80-4F9A-80D7-4C90C93DD217}"/>
    <cellStyle name="Percent 4 17 3 2" xfId="26868" xr:uid="{31577E7E-4D57-4FCB-8DD9-4ABB6ACC2E14}"/>
    <cellStyle name="Percent 4 17 3 2 2" xfId="26869" xr:uid="{263ADD46-8295-40AF-99F8-07ED35B9B8EB}"/>
    <cellStyle name="Percent 4 17 3 3" xfId="26870" xr:uid="{5F5B86C8-5765-40A2-9B45-63CABF0975E4}"/>
    <cellStyle name="Percent 4 17 3 3 2" xfId="26871" xr:uid="{70039469-8407-495F-B016-0628D00A1720}"/>
    <cellStyle name="Percent 4 17 3 4" xfId="26872" xr:uid="{A5F4302F-4350-4525-B12C-CCFE322B449F}"/>
    <cellStyle name="Percent 4 17 3 5" xfId="26867" xr:uid="{28BCBA8C-FF95-45E5-8EE0-880EECAA0374}"/>
    <cellStyle name="Percent 4 17 4" xfId="16073" xr:uid="{3133BD59-4BC0-4169-8CE5-38AE607A7EE7}"/>
    <cellStyle name="Percent 4 17 4 2" xfId="26874" xr:uid="{FEF8B490-DE11-4517-9762-5EB73BE21EBB}"/>
    <cellStyle name="Percent 4 17 4 2 2" xfId="26875" xr:uid="{58C2FC00-5EEC-45FF-836D-EAC7793C1928}"/>
    <cellStyle name="Percent 4 17 4 3" xfId="26876" xr:uid="{76133E32-78D7-4C94-B765-6946D8B941CB}"/>
    <cellStyle name="Percent 4 17 4 3 2" xfId="26877" xr:uid="{E04612AD-CE07-477A-963C-2A1F3AB83793}"/>
    <cellStyle name="Percent 4 17 4 4" xfId="26878" xr:uid="{6A408E70-6401-4841-B8B4-AB39603B0CCC}"/>
    <cellStyle name="Percent 4 17 4 5" xfId="26873" xr:uid="{417ECACC-C917-4F34-BD41-13259C33FDDC}"/>
    <cellStyle name="Percent 4 17 5" xfId="16074" xr:uid="{48A7FD4B-5D42-4DB0-AC0D-90AC3415DB59}"/>
    <cellStyle name="Percent 4 17 5 2" xfId="26880" xr:uid="{B4BA16D8-098D-4AC0-884C-D3662684E9D4}"/>
    <cellStyle name="Percent 4 17 5 2 2" xfId="26881" xr:uid="{D989C647-F713-4C0D-82F8-AB473F4E31A9}"/>
    <cellStyle name="Percent 4 17 5 3" xfId="26882" xr:uid="{242ADC03-7E39-4A55-AB75-4907953292B3}"/>
    <cellStyle name="Percent 4 17 5 3 2" xfId="26883" xr:uid="{8DE58AE8-9922-4E03-9B3A-5DA33E81A376}"/>
    <cellStyle name="Percent 4 17 5 4" xfId="26884" xr:uid="{1BEF9437-3B9C-4D10-A379-ED8CFB2CAE8B}"/>
    <cellStyle name="Percent 4 17 5 4 2" xfId="26885" xr:uid="{8143E302-FF19-487D-A183-0182EA2B52D8}"/>
    <cellStyle name="Percent 4 17 5 5" xfId="26886" xr:uid="{869893F0-39FD-4E38-A5C5-3406DCE4F7D1}"/>
    <cellStyle name="Percent 4 17 5 6" xfId="26879" xr:uid="{1C6F1478-254A-4AA4-A1C9-2E6CAED30C13}"/>
    <cellStyle name="Percent 4 17 6" xfId="16075" xr:uid="{6B5C82B7-DCA0-4581-81D9-D0201A60F62C}"/>
    <cellStyle name="Percent 4 17 6 2" xfId="26888" xr:uid="{C3B9237E-4C47-4155-A5B4-C45F221FEC0E}"/>
    <cellStyle name="Percent 4 17 6 2 2" xfId="26889" xr:uid="{AF84487D-0B3A-4989-B190-36EC31A8A2A5}"/>
    <cellStyle name="Percent 4 17 6 3" xfId="26890" xr:uid="{A83D32A3-8FE0-41E3-8532-CAE47A0FA463}"/>
    <cellStyle name="Percent 4 17 6 3 2" xfId="26891" xr:uid="{AC93515A-3F78-4B02-9D95-554B79EC0E9C}"/>
    <cellStyle name="Percent 4 17 6 4" xfId="26892" xr:uid="{5A21183F-1C21-42ED-A4B1-CC3DD603DBE4}"/>
    <cellStyle name="Percent 4 17 6 5" xfId="26887" xr:uid="{84699ACE-98D0-4C09-99EB-4206560FC05E}"/>
    <cellStyle name="Percent 4 17 7" xfId="16076" xr:uid="{95A52751-66FE-4426-BBD0-25E8296F69BF}"/>
    <cellStyle name="Percent 4 17 7 2" xfId="26894" xr:uid="{480957F1-4539-4C77-B86D-CF4238ADB103}"/>
    <cellStyle name="Percent 4 17 7 3" xfId="26893" xr:uid="{6F8BF615-DE5C-4530-92FA-D273D8C4B0C3}"/>
    <cellStyle name="Percent 4 17 8" xfId="16077" xr:uid="{0AF7CF08-502B-46B8-AB4D-BCA02516A893}"/>
    <cellStyle name="Percent 4 17 8 2" xfId="26896" xr:uid="{777DBA79-25AD-493D-A042-CD3F0A1EE28A}"/>
    <cellStyle name="Percent 4 17 8 3" xfId="26895" xr:uid="{854D601C-9169-4AB3-B95F-2B9EAFC4A362}"/>
    <cellStyle name="Percent 4 17 9" xfId="16078" xr:uid="{B5B48281-68EB-4F75-A064-FC4BEC65869F}"/>
    <cellStyle name="Percent 4 17 9 2" xfId="26898" xr:uid="{834C6924-84EF-44BC-B0F8-987600E71513}"/>
    <cellStyle name="Percent 4 17 9 3" xfId="26897" xr:uid="{D41193DC-7DAE-4487-A9D4-7236809C164B}"/>
    <cellStyle name="Percent 4 18" xfId="6078" xr:uid="{3C4D64DE-AE93-4FA2-A9EC-BFA1888F5701}"/>
    <cellStyle name="Percent 4 18 10" xfId="16079" xr:uid="{A14236EC-B303-4BC7-A2A5-6FEFB57DC704}"/>
    <cellStyle name="Percent 4 18 10 2" xfId="26900" xr:uid="{1F064358-68C4-489F-BB87-033467C541B5}"/>
    <cellStyle name="Percent 4 18 11" xfId="26901" xr:uid="{AC823CD8-D152-418C-B63F-A0938D76A637}"/>
    <cellStyle name="Percent 4 18 12" xfId="26899" xr:uid="{FCF012C8-039C-4051-8C4A-5EC345CC35FE}"/>
    <cellStyle name="Percent 4 18 13" xfId="21487" xr:uid="{4EEC6697-B423-4D71-B21D-872294B042C3}"/>
    <cellStyle name="Percent 4 18 2" xfId="6079" xr:uid="{C5F3CF80-7B74-4C03-B55D-9B42007EFBDA}"/>
    <cellStyle name="Percent 4 18 2 2" xfId="16080" xr:uid="{8CA66943-642B-47B9-949F-2B6EFA3256E0}"/>
    <cellStyle name="Percent 4 18 2 2 2" xfId="26904" xr:uid="{317D8216-5A08-4089-9131-CE73B7EAA9DE}"/>
    <cellStyle name="Percent 4 18 2 2 3" xfId="26903" xr:uid="{F98D7A22-7992-4DED-ABAF-C30313F00D90}"/>
    <cellStyle name="Percent 4 18 2 3" xfId="16081" xr:uid="{1280F291-03C3-4856-8636-5922DB9682DF}"/>
    <cellStyle name="Percent 4 18 2 3 2" xfId="26906" xr:uid="{0E68E56D-8F9F-48AF-A8B6-63C127829780}"/>
    <cellStyle name="Percent 4 18 2 3 3" xfId="26905" xr:uid="{2AE45029-3E5D-41A9-8CE6-727A003978C2}"/>
    <cellStyle name="Percent 4 18 2 4" xfId="26907" xr:uid="{94FC0765-4F14-472D-8CB4-5AC952D8639C}"/>
    <cellStyle name="Percent 4 18 2 5" xfId="26908" xr:uid="{8BD7DEBC-8998-48A5-889D-DCB1E601A7F9}"/>
    <cellStyle name="Percent 4 18 2 6" xfId="26902" xr:uid="{1A19C197-D6A0-471F-9D2A-E1CAC88296A6}"/>
    <cellStyle name="Percent 4 18 3" xfId="16082" xr:uid="{C7CC4844-3096-45B4-9F79-9BA7EB5A5090}"/>
    <cellStyle name="Percent 4 18 3 2" xfId="26910" xr:uid="{0D999F24-A25B-4B15-8B8D-B82651273CD5}"/>
    <cellStyle name="Percent 4 18 3 2 2" xfId="26911" xr:uid="{42A6DC3B-227C-4E42-933E-E996F46340C2}"/>
    <cellStyle name="Percent 4 18 3 3" xfId="26912" xr:uid="{208AF4C0-5A7E-41E8-B23A-6F4AA47D1DEE}"/>
    <cellStyle name="Percent 4 18 3 3 2" xfId="26913" xr:uid="{4196BE59-AECC-40C4-9374-1903B1191778}"/>
    <cellStyle name="Percent 4 18 3 4" xfId="26914" xr:uid="{F1F9D10C-3C00-4F97-9F68-7B015B2DE992}"/>
    <cellStyle name="Percent 4 18 3 5" xfId="26909" xr:uid="{80A0114F-EA42-4AA9-9CE2-29439538E9AF}"/>
    <cellStyle name="Percent 4 18 4" xfId="16083" xr:uid="{C24C2595-8C60-409C-9F06-46C7C1820331}"/>
    <cellStyle name="Percent 4 18 4 2" xfId="26916" xr:uid="{FFB3F712-B4BD-4F6E-9B0F-E0F20E325AE5}"/>
    <cellStyle name="Percent 4 18 4 2 2" xfId="26917" xr:uid="{538B96EA-2FFB-4B8B-A357-633EE4D09319}"/>
    <cellStyle name="Percent 4 18 4 3" xfId="26918" xr:uid="{5699ACBD-F0CE-4E64-9C69-8DCF1D8DAFCA}"/>
    <cellStyle name="Percent 4 18 4 3 2" xfId="26919" xr:uid="{BAC085DE-E8FE-48D4-B6DE-6FAE9B19D443}"/>
    <cellStyle name="Percent 4 18 4 4" xfId="26920" xr:uid="{6BE2E5D6-123D-4B2E-A977-CBCDE538AF4D}"/>
    <cellStyle name="Percent 4 18 4 5" xfId="26915" xr:uid="{FDBEB64F-C02E-4847-936F-6C19069E4148}"/>
    <cellStyle name="Percent 4 18 5" xfId="16084" xr:uid="{5AF84F2D-9E26-4D94-8E95-2C1143536C61}"/>
    <cellStyle name="Percent 4 18 5 2" xfId="26922" xr:uid="{C4FCA055-43EE-4FBF-AFC8-583F3F644F0E}"/>
    <cellStyle name="Percent 4 18 5 2 2" xfId="26923" xr:uid="{2AF25A73-E86A-47C4-A567-774E10779E37}"/>
    <cellStyle name="Percent 4 18 5 3" xfId="26924" xr:uid="{7F29C97F-DEB8-42D8-AA49-441728E30B25}"/>
    <cellStyle name="Percent 4 18 5 3 2" xfId="26925" xr:uid="{EB5B12B0-2CBA-4EBB-8759-A24B5A2BE390}"/>
    <cellStyle name="Percent 4 18 5 4" xfId="26926" xr:uid="{9FA2852F-82BF-4038-8C92-D6CF19B4C8B1}"/>
    <cellStyle name="Percent 4 18 5 4 2" xfId="26927" xr:uid="{8B21C7BD-126C-454C-A32F-C9EBED9615BE}"/>
    <cellStyle name="Percent 4 18 5 5" xfId="26928" xr:uid="{167479B3-10F1-40D1-9A65-3EC1B903F1D9}"/>
    <cellStyle name="Percent 4 18 5 6" xfId="26921" xr:uid="{2E9EA817-B9CD-4427-846E-1B2A372B3679}"/>
    <cellStyle name="Percent 4 18 6" xfId="16085" xr:uid="{F63740B0-73EF-4D1D-A911-206B1292DF6B}"/>
    <cellStyle name="Percent 4 18 6 2" xfId="26930" xr:uid="{865840F3-E227-407A-9757-8CC66F479B55}"/>
    <cellStyle name="Percent 4 18 6 2 2" xfId="26931" xr:uid="{115CF927-806F-4620-9C3F-0E764E823F45}"/>
    <cellStyle name="Percent 4 18 6 3" xfId="26932" xr:uid="{82E93B98-A419-4A50-8889-CBCE16EFC192}"/>
    <cellStyle name="Percent 4 18 6 3 2" xfId="26933" xr:uid="{B9090CE4-1B43-49CE-A2B1-4A34DE97C1B3}"/>
    <cellStyle name="Percent 4 18 6 4" xfId="26934" xr:uid="{0FFA7C3C-CF9D-440C-AF56-8E0C211728B2}"/>
    <cellStyle name="Percent 4 18 6 5" xfId="26929" xr:uid="{5D784726-BB11-44FB-B92B-BAD6CFCA39AD}"/>
    <cellStyle name="Percent 4 18 7" xfId="16086" xr:uid="{716BB7DF-6815-45AD-B779-8668336861C3}"/>
    <cellStyle name="Percent 4 18 7 2" xfId="26936" xr:uid="{8EC91DA6-AE0C-476D-8D1E-4B5C856875B8}"/>
    <cellStyle name="Percent 4 18 7 3" xfId="26935" xr:uid="{0621235D-2D21-4FDE-A0B1-A08C1356341F}"/>
    <cellStyle name="Percent 4 18 8" xfId="16087" xr:uid="{CFF61ACC-D9B9-4E1A-8394-9EE22C928038}"/>
    <cellStyle name="Percent 4 18 8 2" xfId="26938" xr:uid="{881FABCD-A280-48DA-9BE7-5ADD74C5749D}"/>
    <cellStyle name="Percent 4 18 8 3" xfId="26937" xr:uid="{7003C213-6538-4D8B-9CF8-2BAABE3C3576}"/>
    <cellStyle name="Percent 4 18 9" xfId="16088" xr:uid="{A3EC01DD-7B33-46D1-96F7-89F7E183A76A}"/>
    <cellStyle name="Percent 4 18 9 2" xfId="26940" xr:uid="{11B413D0-C44F-435D-84F4-319C24981465}"/>
    <cellStyle name="Percent 4 18 9 3" xfId="26939" xr:uid="{34DC896E-DBA8-4A84-8513-4C08F664FE85}"/>
    <cellStyle name="Percent 4 19" xfId="6080" xr:uid="{4755048E-1332-40BA-821B-4E44EA4E9EEF}"/>
    <cellStyle name="Percent 4 19 10" xfId="16089" xr:uid="{2DA2DB28-9362-4BEC-A9DB-A2729D3AD659}"/>
    <cellStyle name="Percent 4 19 10 2" xfId="26942" xr:uid="{68B15302-46DB-471B-A1EA-A53F7AE5DB06}"/>
    <cellStyle name="Percent 4 19 11" xfId="26943" xr:uid="{E88BBB87-36F6-4338-B10D-6F702FD8FF86}"/>
    <cellStyle name="Percent 4 19 12" xfId="26941" xr:uid="{5558F1E5-EEFD-4E52-98EA-EA02267BA063}"/>
    <cellStyle name="Percent 4 19 13" xfId="21488" xr:uid="{562B6B52-A650-4934-9138-947B6F406B3C}"/>
    <cellStyle name="Percent 4 19 2" xfId="16090" xr:uid="{68F29035-0520-4541-93C9-BDE92517FB83}"/>
    <cellStyle name="Percent 4 19 2 2" xfId="26945" xr:uid="{E0C3D60A-D77D-41FF-9525-64171E1476AB}"/>
    <cellStyle name="Percent 4 19 2 2 2" xfId="26946" xr:uid="{010DFE0B-A521-43A3-A644-D2C0628F49AF}"/>
    <cellStyle name="Percent 4 19 2 3" xfId="26947" xr:uid="{40278F69-FEAE-4699-B535-905E404F68B3}"/>
    <cellStyle name="Percent 4 19 2 3 2" xfId="26948" xr:uid="{5C3A10A7-ED5B-461F-AC81-1E124C74851E}"/>
    <cellStyle name="Percent 4 19 2 4" xfId="26949" xr:uid="{7A672FF9-2E75-4BC0-A107-350C7C3DFBCC}"/>
    <cellStyle name="Percent 4 19 2 5" xfId="26950" xr:uid="{DA3B3BDC-6FC2-478B-9E01-3EB52D4D978C}"/>
    <cellStyle name="Percent 4 19 2 6" xfId="26944" xr:uid="{4F3A5B7A-3396-402E-8055-A2B0F2D63389}"/>
    <cellStyle name="Percent 4 19 3" xfId="16091" xr:uid="{A3EDF6B8-05AB-424D-A8AC-0EAFC95E61DB}"/>
    <cellStyle name="Percent 4 19 3 2" xfId="26952" xr:uid="{7ACAE50C-8B0D-41CB-B75A-B5AF722C8EF7}"/>
    <cellStyle name="Percent 4 19 3 2 2" xfId="26953" xr:uid="{E02D49F0-0343-454D-A618-2DB6734AE84B}"/>
    <cellStyle name="Percent 4 19 3 3" xfId="26954" xr:uid="{2649A1F7-83CF-4E92-AE92-AAB2EF4DA308}"/>
    <cellStyle name="Percent 4 19 3 3 2" xfId="26955" xr:uid="{113D9946-D3C8-4410-AD1E-2EF02D7E3F3C}"/>
    <cellStyle name="Percent 4 19 3 4" xfId="26956" xr:uid="{BE99C628-389D-4792-9D21-A9A8774FDF70}"/>
    <cellStyle name="Percent 4 19 3 5" xfId="26951" xr:uid="{CD593BFA-9468-4871-94F7-53EC5500E01A}"/>
    <cellStyle name="Percent 4 19 4" xfId="16092" xr:uid="{9944BE90-40F4-4A87-8086-6E342D206D10}"/>
    <cellStyle name="Percent 4 19 4 2" xfId="26958" xr:uid="{19092CA1-E919-40D0-B046-A0015D1F4711}"/>
    <cellStyle name="Percent 4 19 4 2 2" xfId="26959" xr:uid="{095BFE39-9CD6-4C38-ADFA-07E2D7ECA622}"/>
    <cellStyle name="Percent 4 19 4 3" xfId="26960" xr:uid="{1CD5A69C-E4AC-4EA9-84F1-3C0F974A60D3}"/>
    <cellStyle name="Percent 4 19 4 3 2" xfId="26961" xr:uid="{AE5DDC60-AA3D-4D87-8466-0C0F0D031E0F}"/>
    <cellStyle name="Percent 4 19 4 4" xfId="26962" xr:uid="{4860229A-5951-49C9-A968-409BC5E29117}"/>
    <cellStyle name="Percent 4 19 4 5" xfId="26957" xr:uid="{D0AB4647-0AD4-47DF-BBFD-8A96523E1533}"/>
    <cellStyle name="Percent 4 19 5" xfId="16093" xr:uid="{4D7947A0-E0FA-427C-AC32-09D9B670A826}"/>
    <cellStyle name="Percent 4 19 5 2" xfId="26964" xr:uid="{307D669E-2A15-4919-80C9-C66D3DE37E30}"/>
    <cellStyle name="Percent 4 19 5 2 2" xfId="26965" xr:uid="{D6EC95CB-4F53-4828-B567-E54E7968CCB1}"/>
    <cellStyle name="Percent 4 19 5 3" xfId="26966" xr:uid="{F95CAC7E-1A99-4B6E-B05A-66275EA7386C}"/>
    <cellStyle name="Percent 4 19 5 3 2" xfId="26967" xr:uid="{BA6E43B1-9A6A-49A4-9DC7-FC555B2835E7}"/>
    <cellStyle name="Percent 4 19 5 4" xfId="26968" xr:uid="{86A342E9-C08A-4C8D-BFA1-745A8ADE28D4}"/>
    <cellStyle name="Percent 4 19 5 4 2" xfId="26969" xr:uid="{A6684041-A41C-42A0-B585-AB1E1A3C91A9}"/>
    <cellStyle name="Percent 4 19 5 5" xfId="26970" xr:uid="{CA3B972C-1281-4FFA-94B5-8C27B1B33482}"/>
    <cellStyle name="Percent 4 19 5 6" xfId="26963" xr:uid="{34EACAE4-E01A-402A-8028-2E9D5B5A23F9}"/>
    <cellStyle name="Percent 4 19 6" xfId="16094" xr:uid="{F1CECD4D-53C2-4078-BDBB-80DAF39AFD87}"/>
    <cellStyle name="Percent 4 19 6 2" xfId="26972" xr:uid="{F0F6BA18-4CD1-4323-A70A-C00EF5AC4105}"/>
    <cellStyle name="Percent 4 19 6 2 2" xfId="26973" xr:uid="{897CECDC-A75B-4321-A790-E26E332A03D8}"/>
    <cellStyle name="Percent 4 19 6 3" xfId="26974" xr:uid="{124E420B-7C45-45FC-80CD-9ECC0C5516A3}"/>
    <cellStyle name="Percent 4 19 6 3 2" xfId="26975" xr:uid="{DDB9BCF1-F176-43EA-9FD1-F8A2DBE871BB}"/>
    <cellStyle name="Percent 4 19 6 4" xfId="26976" xr:uid="{B895B31A-B1B6-47A3-8A65-B2E70D6A2158}"/>
    <cellStyle name="Percent 4 19 6 5" xfId="26971" xr:uid="{C91D69E4-6959-41FB-86D4-6AC80B86B55E}"/>
    <cellStyle name="Percent 4 19 7" xfId="16095" xr:uid="{11409D57-9F45-4A79-91C5-886EB32A550D}"/>
    <cellStyle name="Percent 4 19 7 2" xfId="26978" xr:uid="{D90374DC-35CD-48D2-A501-DD14E3EDB19E}"/>
    <cellStyle name="Percent 4 19 7 3" xfId="26977" xr:uid="{0BC078C2-0AF4-4CB4-81CB-E481DD4595F4}"/>
    <cellStyle name="Percent 4 19 8" xfId="16096" xr:uid="{212BA8E9-41BB-4C24-A9B9-F136826B380B}"/>
    <cellStyle name="Percent 4 19 8 2" xfId="26980" xr:uid="{2295959A-D091-482F-A0D5-B0E12AC475E5}"/>
    <cellStyle name="Percent 4 19 8 3" xfId="26979" xr:uid="{1D9E64F7-C8FB-425F-A3B7-07C9E7697A8D}"/>
    <cellStyle name="Percent 4 19 9" xfId="16097" xr:uid="{AC4BD258-7439-482E-A4EC-6697EF32E2B3}"/>
    <cellStyle name="Percent 4 19 9 2" xfId="26982" xr:uid="{ACED80CE-B00B-4E0D-9EF7-445333F45707}"/>
    <cellStyle name="Percent 4 19 9 3" xfId="26981" xr:uid="{7B3A24B2-F588-472C-93CC-6951A260C2F6}"/>
    <cellStyle name="Percent 4 2" xfId="315" xr:uid="{00000000-0005-0000-0000-00003D010000}"/>
    <cellStyle name="Percent 4 2 10" xfId="6081" xr:uid="{148F7C45-0349-4709-A10B-8BFB605B1486}"/>
    <cellStyle name="Percent 4 2 10 2" xfId="26985" xr:uid="{4B77F841-DA07-4A29-9106-B1E0BFE3BC9B}"/>
    <cellStyle name="Percent 4 2 10 2 2" xfId="26986" xr:uid="{26BD8A46-FCC3-4E37-81D3-9A507679B7B4}"/>
    <cellStyle name="Percent 4 2 10 3" xfId="26987" xr:uid="{87FFEA27-0058-425B-87D7-707493E35461}"/>
    <cellStyle name="Percent 4 2 10 3 2" xfId="26988" xr:uid="{EA05DE84-4308-4964-9F43-0BB3B67D726C}"/>
    <cellStyle name="Percent 4 2 10 4" xfId="26989" xr:uid="{91DD1302-0831-4F33-987A-A66D8C0E31AD}"/>
    <cellStyle name="Percent 4 2 10 5" xfId="26984" xr:uid="{F98107B7-075D-4835-8250-61FC21CFA0A3}"/>
    <cellStyle name="Percent 4 2 11" xfId="16098" xr:uid="{23CC532B-58DA-49D8-BE03-54ADF796CB5E}"/>
    <cellStyle name="Percent 4 2 11 2" xfId="26991" xr:uid="{557692E2-06AA-4CF5-90D1-BDE943B0AD98}"/>
    <cellStyle name="Percent 4 2 11 2 2" xfId="26992" xr:uid="{1619206A-75BB-4F85-AF78-DA3A79CDDFF0}"/>
    <cellStyle name="Percent 4 2 11 3" xfId="26993" xr:uid="{3A6E0EBA-E867-4AD2-8AA9-755BC5C1AD44}"/>
    <cellStyle name="Percent 4 2 11 3 2" xfId="26994" xr:uid="{A262153E-ED81-4F0E-8259-0E65CBE1C03B}"/>
    <cellStyle name="Percent 4 2 11 4" xfId="26995" xr:uid="{B6D5E9BD-832E-4FFD-9D73-A8ACFFC89BA8}"/>
    <cellStyle name="Percent 4 2 11 5" xfId="26990" xr:uid="{6A232E05-30D2-4C0C-9494-333A4C0267B6}"/>
    <cellStyle name="Percent 4 2 12" xfId="16099" xr:uid="{C7D9D72E-2CAC-4DDD-8E76-58DE9493EB1E}"/>
    <cellStyle name="Percent 4 2 12 2" xfId="26997" xr:uid="{230F1FC5-B07D-4E79-8890-103986214E35}"/>
    <cellStyle name="Percent 4 2 12 2 2" xfId="26998" xr:uid="{DD63433B-131C-4268-873A-DAE15AF6B369}"/>
    <cellStyle name="Percent 4 2 12 3" xfId="26999" xr:uid="{10DDF3E8-3991-45B4-BC89-706A7EE57577}"/>
    <cellStyle name="Percent 4 2 12 3 2" xfId="27000" xr:uid="{F48F8A4E-0E6C-4F1D-9F41-82CBA89AFEB8}"/>
    <cellStyle name="Percent 4 2 12 4" xfId="27001" xr:uid="{47953380-4927-4091-90DA-DF73E4C7FC46}"/>
    <cellStyle name="Percent 4 2 12 4 2" xfId="27002" xr:uid="{0735BB51-6B8F-4E39-9F33-180DF1585CE0}"/>
    <cellStyle name="Percent 4 2 12 5" xfId="27003" xr:uid="{A21E5850-5D96-4F19-A6C3-A5FC5FFC9AE9}"/>
    <cellStyle name="Percent 4 2 12 6" xfId="26996" xr:uid="{C1C07F01-7923-4EC8-A314-747D0D7FADC4}"/>
    <cellStyle name="Percent 4 2 13" xfId="16100" xr:uid="{B10B8D49-140C-4705-8B71-951A94318CA0}"/>
    <cellStyle name="Percent 4 2 13 2" xfId="27005" xr:uid="{19EA12D1-3C36-4FDA-A9C2-358995651A25}"/>
    <cellStyle name="Percent 4 2 13 2 2" xfId="27006" xr:uid="{8E7C488C-5984-4EF8-A959-295614B38A11}"/>
    <cellStyle name="Percent 4 2 13 3" xfId="27007" xr:uid="{198BAB51-1156-4EDD-8A1E-50F05B4167B0}"/>
    <cellStyle name="Percent 4 2 13 3 2" xfId="27008" xr:uid="{795F3CC9-BBF8-4481-9301-4BDA4FB021D1}"/>
    <cellStyle name="Percent 4 2 13 4" xfId="27009" xr:uid="{6E440CC4-7947-4C9D-9425-6D2090F89A24}"/>
    <cellStyle name="Percent 4 2 13 5" xfId="27004" xr:uid="{0396B1B0-DC25-4288-9886-4EFAB86729F2}"/>
    <cellStyle name="Percent 4 2 14" xfId="16101" xr:uid="{CE822396-3F29-4C3B-9407-F1750D9608C5}"/>
    <cellStyle name="Percent 4 2 14 2" xfId="27011" xr:uid="{F7C5AE46-443A-4168-86CA-C7E640B40AE5}"/>
    <cellStyle name="Percent 4 2 14 3" xfId="27010" xr:uid="{10E5DDE4-D79B-44C8-9D26-5EAD944FA608}"/>
    <cellStyle name="Percent 4 2 15" xfId="16102" xr:uid="{D52CA813-125C-4F2E-B83C-8B1FD5B7481C}"/>
    <cellStyle name="Percent 4 2 15 2" xfId="27013" xr:uid="{B21D20FA-0536-4036-BB0D-9C29CC6AFEEA}"/>
    <cellStyle name="Percent 4 2 15 3" xfId="27012" xr:uid="{2DFD5DF0-BB7B-4F81-90D0-45CB93882770}"/>
    <cellStyle name="Percent 4 2 16" xfId="16103" xr:uid="{91445DC4-02A4-477C-BF6D-A45E11640C83}"/>
    <cellStyle name="Percent 4 2 16 2" xfId="27015" xr:uid="{3A892DEB-C82B-4609-BF05-E522E9D33B38}"/>
    <cellStyle name="Percent 4 2 16 3" xfId="27014" xr:uid="{B3A8667C-1C17-437F-AC64-FED9B6697725}"/>
    <cellStyle name="Percent 4 2 17" xfId="16104" xr:uid="{CD9D1A8D-A759-450D-A912-56F6D0249E48}"/>
    <cellStyle name="Percent 4 2 17 2" xfId="27016" xr:uid="{46AAE973-82C0-4157-91B9-E33ED9CB1976}"/>
    <cellStyle name="Percent 4 2 18" xfId="27017" xr:uid="{728786E5-FB6F-4C87-9C35-F68070DC5B94}"/>
    <cellStyle name="Percent 4 2 19" xfId="26983" xr:uid="{5747BA92-142F-440F-99FC-6DD881931619}"/>
    <cellStyle name="Percent 4 2 2" xfId="316" xr:uid="{00000000-0005-0000-0000-00003E010000}"/>
    <cellStyle name="Percent 4 2 2 10" xfId="27019" xr:uid="{F36EE28C-5A32-4C9F-BF3C-DF3CE44AAEB8}"/>
    <cellStyle name="Percent 4 2 2 11" xfId="27018" xr:uid="{C5DEDBBF-A0C4-4562-9056-FA365A73B170}"/>
    <cellStyle name="Percent 4 2 2 2" xfId="6082" xr:uid="{4311522F-FFE0-4EA6-884D-43BDB80A3204}"/>
    <cellStyle name="Percent 4 2 2 2 2" xfId="27021" xr:uid="{17A8D81A-03A7-4D16-9319-C1D22B5CDE8D}"/>
    <cellStyle name="Percent 4 2 2 2 2 2" xfId="27022" xr:uid="{4BC0F55C-94BF-40B0-945A-E6A803A5617A}"/>
    <cellStyle name="Percent 4 2 2 2 3" xfId="27023" xr:uid="{A4A8DB96-8856-4CDB-BB35-06EEB1EBA0AE}"/>
    <cellStyle name="Percent 4 2 2 2 3 2" xfId="27024" xr:uid="{837A96CF-9FD7-470F-B9E5-63329789A3E6}"/>
    <cellStyle name="Percent 4 2 2 2 4" xfId="27025" xr:uid="{61185670-5EB0-499D-BB80-60EBB457BF9D}"/>
    <cellStyle name="Percent 4 2 2 2 5" xfId="27026" xr:uid="{C7C1E8ED-10F8-47C3-92C5-788913843B38}"/>
    <cellStyle name="Percent 4 2 2 2 6" xfId="27020" xr:uid="{3A81BECB-3253-48CD-81DB-512D1FF4F434}"/>
    <cellStyle name="Percent 4 2 2 3" xfId="16105" xr:uid="{91292AAB-7117-4F2E-9FF4-E4B8A9A672C9}"/>
    <cellStyle name="Percent 4 2 2 3 2" xfId="27028" xr:uid="{35216908-8871-4D19-8BFB-430BCFDCD81C}"/>
    <cellStyle name="Percent 4 2 2 3 2 2" xfId="27029" xr:uid="{9BB3E645-79D8-43C2-AE13-4C1F7B2C73A0}"/>
    <cellStyle name="Percent 4 2 2 3 3" xfId="27030" xr:uid="{C9E8ECEB-42A1-411B-971C-138DF02B915F}"/>
    <cellStyle name="Percent 4 2 2 3 3 2" xfId="27031" xr:uid="{74D09CE7-24C1-40D9-8787-D9B62C585DB4}"/>
    <cellStyle name="Percent 4 2 2 3 4" xfId="27032" xr:uid="{65039DCB-38FC-4074-A432-503F7B5530F3}"/>
    <cellStyle name="Percent 4 2 2 3 5" xfId="27027" xr:uid="{001B7C6A-CDC7-440D-AEB9-7533FCCE7D0C}"/>
    <cellStyle name="Percent 4 2 2 4" xfId="16106" xr:uid="{13A67173-E989-4E82-8DC0-4EEA217CBE59}"/>
    <cellStyle name="Percent 4 2 2 4 2" xfId="27034" xr:uid="{36ED082D-91E5-4AD7-B84B-DF6095CF7260}"/>
    <cellStyle name="Percent 4 2 2 4 2 2" xfId="27035" xr:uid="{F0DCC864-6883-44A0-8154-5AFCDB103996}"/>
    <cellStyle name="Percent 4 2 2 4 3" xfId="27036" xr:uid="{D4B416FA-2A06-4D53-A588-8E304427A788}"/>
    <cellStyle name="Percent 4 2 2 4 3 2" xfId="27037" xr:uid="{9034C063-FA66-4D78-98DD-E10E54F17BEB}"/>
    <cellStyle name="Percent 4 2 2 4 4" xfId="27038" xr:uid="{FD1F1758-30D3-4C5A-8489-84AF3BCC58F7}"/>
    <cellStyle name="Percent 4 2 2 4 4 2" xfId="27039" xr:uid="{02628D00-58DF-4470-ADBA-A80225BA2170}"/>
    <cellStyle name="Percent 4 2 2 4 5" xfId="27040" xr:uid="{582BEC29-10E2-4986-80BE-971782DB3B32}"/>
    <cellStyle name="Percent 4 2 2 4 6" xfId="27033" xr:uid="{3E9B7080-0622-4B8B-A62F-9084219C7F25}"/>
    <cellStyle name="Percent 4 2 2 5" xfId="16107" xr:uid="{560A5704-B219-4AC7-9954-C65DCBF62E73}"/>
    <cellStyle name="Percent 4 2 2 5 2" xfId="27042" xr:uid="{9EFBD91A-CE69-4718-BF13-D0720393E974}"/>
    <cellStyle name="Percent 4 2 2 5 2 2" xfId="27043" xr:uid="{1CC5CA5D-DC3E-4070-9E0B-3B9985FDF81C}"/>
    <cellStyle name="Percent 4 2 2 5 3" xfId="27044" xr:uid="{197C4EE1-2608-4ED7-B38A-29383FC86C63}"/>
    <cellStyle name="Percent 4 2 2 5 3 2" xfId="27045" xr:uid="{70C232A7-585C-4034-8A2E-0DF8302DF56E}"/>
    <cellStyle name="Percent 4 2 2 5 4" xfId="27046" xr:uid="{45D80F26-E731-4D9A-B2E4-29602C34568F}"/>
    <cellStyle name="Percent 4 2 2 5 5" xfId="27041" xr:uid="{4DEE0FE8-0228-4F55-B39C-2753130DCA52}"/>
    <cellStyle name="Percent 4 2 2 6" xfId="16108" xr:uid="{7909054C-2943-460C-B373-18EC49D2FE0E}"/>
    <cellStyle name="Percent 4 2 2 6 2" xfId="27048" xr:uid="{F8329F52-1D74-404D-A6F5-4C9FE3C70568}"/>
    <cellStyle name="Percent 4 2 2 6 3" xfId="27047" xr:uid="{89BDC2EE-4DA8-4B67-9C8E-9683F56ADABC}"/>
    <cellStyle name="Percent 4 2 2 7" xfId="16109" xr:uid="{238B7305-0287-47EC-87AE-630D8FFEAD0B}"/>
    <cellStyle name="Percent 4 2 2 7 2" xfId="27050" xr:uid="{7FC740F6-668A-4420-A300-C7A38200492C}"/>
    <cellStyle name="Percent 4 2 2 7 3" xfId="27049" xr:uid="{9262AE00-BF55-452A-B816-1E3A969DDFB7}"/>
    <cellStyle name="Percent 4 2 2 8" xfId="16110" xr:uid="{B3C6B789-39B9-4A2C-B671-8299B45CB774}"/>
    <cellStyle name="Percent 4 2 2 8 2" xfId="27052" xr:uid="{9C70BB34-6311-48C2-8AE7-DD321CB47531}"/>
    <cellStyle name="Percent 4 2 2 8 3" xfId="27051" xr:uid="{64505EA3-8940-4F5E-90F3-66266F4FA9AA}"/>
    <cellStyle name="Percent 4 2 2 9" xfId="16111" xr:uid="{C5BDEF03-7E8D-447E-BDE2-D8F6FF48D1AB}"/>
    <cellStyle name="Percent 4 2 2 9 2" xfId="27053" xr:uid="{3182E021-E3E9-4839-9C1A-B05351090817}"/>
    <cellStyle name="Percent 4 2 3" xfId="1813" xr:uid="{EDFE632E-07DB-4C84-959A-A2064CC4D0A8}"/>
    <cellStyle name="Percent 4 2 3 10" xfId="27055" xr:uid="{3842C60D-0DCE-4E8D-990A-BDD6D8450552}"/>
    <cellStyle name="Percent 4 2 3 11" xfId="27054" xr:uid="{0D07753B-61EB-4EB2-A688-0A8DC19BD7D6}"/>
    <cellStyle name="Percent 4 2 3 2" xfId="6083" xr:uid="{FA3143F8-C404-484D-AAE8-1C73E0F812C4}"/>
    <cellStyle name="Percent 4 2 3 2 2" xfId="27057" xr:uid="{ED55268A-BFEB-4C99-94E3-E477323C7B55}"/>
    <cellStyle name="Percent 4 2 3 2 2 2" xfId="27058" xr:uid="{C6B45C22-1D7A-4655-859F-57C9AAD75A24}"/>
    <cellStyle name="Percent 4 2 3 2 3" xfId="27059" xr:uid="{9260A80D-591A-4935-8E2C-D6F178049D9E}"/>
    <cellStyle name="Percent 4 2 3 2 3 2" xfId="27060" xr:uid="{A13BC15F-A83E-4DFE-994D-12442E74725C}"/>
    <cellStyle name="Percent 4 2 3 2 4" xfId="27061" xr:uid="{10B99A6A-DBED-433C-9E86-23CCA717650E}"/>
    <cellStyle name="Percent 4 2 3 2 5" xfId="27062" xr:uid="{0371EB6D-9DC9-4CB1-A88F-4F95645A2AB2}"/>
    <cellStyle name="Percent 4 2 3 2 6" xfId="27056" xr:uid="{8144735E-EAC8-4D33-9D63-D07D88BBE38B}"/>
    <cellStyle name="Percent 4 2 3 3" xfId="16112" xr:uid="{10A97C61-0CD5-47C0-977B-96787C51C8D6}"/>
    <cellStyle name="Percent 4 2 3 3 2" xfId="27064" xr:uid="{BF476185-9772-46D5-BCB9-A2793F84BB11}"/>
    <cellStyle name="Percent 4 2 3 3 2 2" xfId="27065" xr:uid="{05CB3895-867B-4969-87CF-9F5BB351872D}"/>
    <cellStyle name="Percent 4 2 3 3 3" xfId="27066" xr:uid="{0FDB53D4-0F3D-4638-8CB6-FDB2BA2E7B91}"/>
    <cellStyle name="Percent 4 2 3 3 3 2" xfId="27067" xr:uid="{EAB3E0C5-69E0-4F72-A3D2-F37E8D934209}"/>
    <cellStyle name="Percent 4 2 3 3 4" xfId="27068" xr:uid="{00163579-AAAD-480D-B703-904F8D5CDCD7}"/>
    <cellStyle name="Percent 4 2 3 3 5" xfId="27063" xr:uid="{8CA7963B-1671-425A-B8D0-E2123547472F}"/>
    <cellStyle name="Percent 4 2 3 4" xfId="16113" xr:uid="{7812DDF1-B7D3-4046-8F22-A2A7161C1696}"/>
    <cellStyle name="Percent 4 2 3 4 2" xfId="27070" xr:uid="{AEF1A7CD-9E5A-4D5E-8739-6C0DAFC2EEE8}"/>
    <cellStyle name="Percent 4 2 3 4 2 2" xfId="27071" xr:uid="{0BC2F9D7-0CD9-4B5B-B57B-CE9AED919E1D}"/>
    <cellStyle name="Percent 4 2 3 4 3" xfId="27072" xr:uid="{C79EE076-65FA-4F7E-A93D-8E81FB738986}"/>
    <cellStyle name="Percent 4 2 3 4 3 2" xfId="27073" xr:uid="{63BBED92-EF93-4D6D-AF2E-133D00ED7B7A}"/>
    <cellStyle name="Percent 4 2 3 4 4" xfId="27074" xr:uid="{B5EB8F31-AA68-473E-A9FA-5D6ADDEF6AFB}"/>
    <cellStyle name="Percent 4 2 3 4 4 2" xfId="27075" xr:uid="{0373AEB6-9612-491B-AC24-C4AD529D090F}"/>
    <cellStyle name="Percent 4 2 3 4 5" xfId="27076" xr:uid="{B35A2E76-0ED7-45B3-AE3B-99E4C10BF9E2}"/>
    <cellStyle name="Percent 4 2 3 4 6" xfId="27069" xr:uid="{0142EB2A-1445-4B0B-BA43-6C95A43082DB}"/>
    <cellStyle name="Percent 4 2 3 5" xfId="16114" xr:uid="{2D077C0D-9252-4C8F-9B8C-F1729ECBCC12}"/>
    <cellStyle name="Percent 4 2 3 5 2" xfId="27078" xr:uid="{6C5F18E0-B970-4D24-B230-22B76E614BC3}"/>
    <cellStyle name="Percent 4 2 3 5 2 2" xfId="27079" xr:uid="{F0DC2DEF-B579-4CC5-99E6-F0183B741007}"/>
    <cellStyle name="Percent 4 2 3 5 3" xfId="27080" xr:uid="{6D741CE8-DAC8-46D0-A7E4-A949DD2FF336}"/>
    <cellStyle name="Percent 4 2 3 5 3 2" xfId="27081" xr:uid="{771982F4-6643-4911-8427-5F67298B1BBB}"/>
    <cellStyle name="Percent 4 2 3 5 4" xfId="27082" xr:uid="{86BFD9F3-9898-4C0A-A604-EA93678EA266}"/>
    <cellStyle name="Percent 4 2 3 5 5" xfId="27077" xr:uid="{1646A997-B6CC-4E4D-B2FF-C6BB1983E09C}"/>
    <cellStyle name="Percent 4 2 3 6" xfId="16115" xr:uid="{6E82E890-5C8D-4676-9BB2-E451DD8B17FD}"/>
    <cellStyle name="Percent 4 2 3 6 2" xfId="27084" xr:uid="{DD4A06CE-F8B5-41D0-8750-390430980144}"/>
    <cellStyle name="Percent 4 2 3 6 3" xfId="27083" xr:uid="{C733776D-89DB-4F9A-BF59-8AC6143A09F2}"/>
    <cellStyle name="Percent 4 2 3 7" xfId="16116" xr:uid="{655384EA-82DA-435C-B0AC-A97F32720F60}"/>
    <cellStyle name="Percent 4 2 3 7 2" xfId="27086" xr:uid="{20532E8B-0CDB-4045-9AD0-2DB96C253FA4}"/>
    <cellStyle name="Percent 4 2 3 7 3" xfId="27085" xr:uid="{AC4583A7-AE02-48E0-B32E-4E864EF700B6}"/>
    <cellStyle name="Percent 4 2 3 8" xfId="16117" xr:uid="{8F9D7565-2691-4D24-86F8-07C8BF078A3D}"/>
    <cellStyle name="Percent 4 2 3 8 2" xfId="27088" xr:uid="{4B9EAACA-8E68-4A9D-8D24-CC135C09B921}"/>
    <cellStyle name="Percent 4 2 3 8 3" xfId="27087" xr:uid="{15FB3636-E9F5-4D45-8726-6209D479A599}"/>
    <cellStyle name="Percent 4 2 3 9" xfId="16118" xr:uid="{7B3A96FE-27B9-42D7-8724-7256E5D4B8A4}"/>
    <cellStyle name="Percent 4 2 3 9 2" xfId="27089" xr:uid="{A0FEB8BF-C600-4543-835B-BE660BF20B4C}"/>
    <cellStyle name="Percent 4 2 4" xfId="1814" xr:uid="{DAE3F891-0E0D-43CD-8313-2DA4E2B9E31E}"/>
    <cellStyle name="Percent 4 2 4 10" xfId="27091" xr:uid="{A8F35C05-B899-44E1-8C16-84D37C4B689C}"/>
    <cellStyle name="Percent 4 2 4 11" xfId="27090" xr:uid="{7FD2C6B1-2C43-4085-AD80-8FBE4EB5A31B}"/>
    <cellStyle name="Percent 4 2 4 2" xfId="6085" xr:uid="{4BD81979-F288-4B84-BB6F-1FF9D672BE67}"/>
    <cellStyle name="Percent 4 2 4 2 2" xfId="16119" xr:uid="{0E1E6904-7579-400A-ADF9-09C43E99FA8A}"/>
    <cellStyle name="Percent 4 2 4 2 2 2" xfId="27094" xr:uid="{BFEB7456-FBAD-432F-909B-DFDA72B410CC}"/>
    <cellStyle name="Percent 4 2 4 2 2 3" xfId="27093" xr:uid="{A82DCAEC-5C81-4F7B-8ADF-F0013DF70463}"/>
    <cellStyle name="Percent 4 2 4 2 3" xfId="16120" xr:uid="{21AA912F-246D-43F0-B9E0-744F2F3B373D}"/>
    <cellStyle name="Percent 4 2 4 2 3 2" xfId="27096" xr:uid="{09E535C7-F14D-464B-A97D-95C068B90BFC}"/>
    <cellStyle name="Percent 4 2 4 2 3 3" xfId="27095" xr:uid="{A55DDC6B-5C89-49AD-8E28-6992BE384CDC}"/>
    <cellStyle name="Percent 4 2 4 2 4" xfId="16121" xr:uid="{99C0E374-B998-448F-9345-D172AEB89397}"/>
    <cellStyle name="Percent 4 2 4 2 4 2" xfId="27097" xr:uid="{881A8D42-6097-4541-B946-D97D5FB494FA}"/>
    <cellStyle name="Percent 4 2 4 2 5" xfId="16122" xr:uid="{E1060574-A90B-475A-91A1-C570DD42279B}"/>
    <cellStyle name="Percent 4 2 4 2 5 2" xfId="27098" xr:uid="{5B8D7AF3-9FC3-44A5-91ED-57D5CA973F39}"/>
    <cellStyle name="Percent 4 2 4 2 6" xfId="27092" xr:uid="{9935B101-482C-4924-A1DF-6067AA0FDC49}"/>
    <cellStyle name="Percent 4 2 4 2 7" xfId="21490" xr:uid="{F46B478B-9AB7-424E-BEE3-9C94A94B436C}"/>
    <cellStyle name="Percent 4 2 4 3" xfId="6086" xr:uid="{234D2627-BD50-4722-A01A-FE00C73E4DF1}"/>
    <cellStyle name="Percent 4 2 4 3 2" xfId="16123" xr:uid="{BB966023-03A3-41D8-82ED-080D12DFDDC0}"/>
    <cellStyle name="Percent 4 2 4 3 2 2" xfId="27101" xr:uid="{393AA2DA-1894-4DA1-AF3E-1A31CF45660F}"/>
    <cellStyle name="Percent 4 2 4 3 2 3" xfId="27100" xr:uid="{002BE178-2946-4218-A189-8BDF2AAD1B19}"/>
    <cellStyle name="Percent 4 2 4 3 3" xfId="16124" xr:uid="{7D96ACFD-B5FD-45AD-A78B-9FA3763E8B43}"/>
    <cellStyle name="Percent 4 2 4 3 3 2" xfId="27103" xr:uid="{2BC1BA5C-91A3-43B5-A6E0-334AFCCA88CD}"/>
    <cellStyle name="Percent 4 2 4 3 3 3" xfId="27102" xr:uid="{49681007-A7C3-483D-B486-84BDE3751B50}"/>
    <cellStyle name="Percent 4 2 4 3 4" xfId="16125" xr:uid="{33B36976-BB01-4DAC-8735-E10C9F2F4F85}"/>
    <cellStyle name="Percent 4 2 4 3 4 2" xfId="27104" xr:uid="{E2134BEA-52DA-4EBE-96CB-0A9378BC3D87}"/>
    <cellStyle name="Percent 4 2 4 3 5" xfId="16126" xr:uid="{0B8187BD-A41C-4D66-AB4F-B355D1198C49}"/>
    <cellStyle name="Percent 4 2 4 3 5 2" xfId="27099" xr:uid="{D0AF1AF7-0800-4478-9AA6-6191CE4CA55E}"/>
    <cellStyle name="Percent 4 2 4 3 6" xfId="22162" xr:uid="{8ACDB01F-3E8A-4BB7-B3B0-63B9F79E47A3}"/>
    <cellStyle name="Percent 4 2 4 4" xfId="6084" xr:uid="{F7B65E98-A2C5-4B03-B7B6-39CA6F77F6BE}"/>
    <cellStyle name="Percent 4 2 4 4 2" xfId="27106" xr:uid="{79FE5F83-DAD8-4511-86C2-5E8BD7F2A1DC}"/>
    <cellStyle name="Percent 4 2 4 4 2 2" xfId="27107" xr:uid="{558A1E29-89E0-427B-8CB6-6BF649A74804}"/>
    <cellStyle name="Percent 4 2 4 4 3" xfId="27108" xr:uid="{8F123698-250F-42AE-BFAB-1CAF818D6FE3}"/>
    <cellStyle name="Percent 4 2 4 4 3 2" xfId="27109" xr:uid="{0482D2E7-8B47-4D1C-BC63-B80AB7DD56CB}"/>
    <cellStyle name="Percent 4 2 4 4 4" xfId="27110" xr:uid="{7D4079D2-49D2-47EF-A152-92E3482FC090}"/>
    <cellStyle name="Percent 4 2 4 4 4 2" xfId="27111" xr:uid="{F1D1DCE1-1DD2-4AEA-8313-38B2B32B4BA0}"/>
    <cellStyle name="Percent 4 2 4 4 5" xfId="27112" xr:uid="{66CEAFB5-F45A-4B15-A00A-73DE156A2035}"/>
    <cellStyle name="Percent 4 2 4 4 6" xfId="27105" xr:uid="{19F47414-F2FF-4A10-952B-3A19E7D699DB}"/>
    <cellStyle name="Percent 4 2 4 5" xfId="16127" xr:uid="{323D8D79-DECB-4D04-9EE0-1DECBDCE000A}"/>
    <cellStyle name="Percent 4 2 4 5 2" xfId="27114" xr:uid="{A40E0F3D-6EE1-4DEB-A953-31D9EEBEC5C9}"/>
    <cellStyle name="Percent 4 2 4 5 2 2" xfId="27115" xr:uid="{B01CFA84-6AB8-4D39-8F1C-2BF81106F55E}"/>
    <cellStyle name="Percent 4 2 4 5 3" xfId="27116" xr:uid="{31DCCD81-8FE5-48D6-8387-82D1352CC2E2}"/>
    <cellStyle name="Percent 4 2 4 5 3 2" xfId="27117" xr:uid="{5615C9C5-69FA-4137-95CE-3982154A18F6}"/>
    <cellStyle name="Percent 4 2 4 5 4" xfId="27118" xr:uid="{3AC26149-602D-4DCD-944F-E57B453AE207}"/>
    <cellStyle name="Percent 4 2 4 5 5" xfId="27113" xr:uid="{4CBE3536-2D04-45B5-A5E5-0AD428DB0CF5}"/>
    <cellStyle name="Percent 4 2 4 6" xfId="16128" xr:uid="{863D472E-483C-4097-A1B1-E9519D91EEF3}"/>
    <cellStyle name="Percent 4 2 4 6 2" xfId="27120" xr:uid="{45669E08-FF99-4034-9839-921378B73541}"/>
    <cellStyle name="Percent 4 2 4 6 3" xfId="27119" xr:uid="{33E5F291-BC6C-4784-BBA8-EF193311D9E8}"/>
    <cellStyle name="Percent 4 2 4 7" xfId="16129" xr:uid="{EBD2CC6E-FFAF-409B-8A7D-B544D6CA5AC8}"/>
    <cellStyle name="Percent 4 2 4 7 2" xfId="27122" xr:uid="{4A5A38A0-7A2E-4F41-9E9B-72D168D32931}"/>
    <cellStyle name="Percent 4 2 4 7 3" xfId="27121" xr:uid="{725DD7A4-47FB-4B13-98EE-A3EBE5D06545}"/>
    <cellStyle name="Percent 4 2 4 8" xfId="16130" xr:uid="{9A055099-FAEA-4A5C-A7D7-CCF846E46913}"/>
    <cellStyle name="Percent 4 2 4 8 2" xfId="27124" xr:uid="{AA7FBB8F-F327-47A2-B5BF-97E597CADCA0}"/>
    <cellStyle name="Percent 4 2 4 8 3" xfId="27123" xr:uid="{10DDA7AB-3F07-43D6-850A-E02313137072}"/>
    <cellStyle name="Percent 4 2 4 9" xfId="16131" xr:uid="{9AD9C880-BD72-4323-B43D-2AC4C049AF37}"/>
    <cellStyle name="Percent 4 2 4 9 2" xfId="27125" xr:uid="{79CE77CB-6D6E-4905-A61E-A6E8F8B3E5F3}"/>
    <cellStyle name="Percent 4 2 5" xfId="1815" xr:uid="{675D6145-CBEB-4B9B-A058-F16EEF018824}"/>
    <cellStyle name="Percent 4 2 5 10" xfId="27127" xr:uid="{A70E2C78-E051-431B-8E1E-933F16F4B43E}"/>
    <cellStyle name="Percent 4 2 5 11" xfId="27126" xr:uid="{F01047EF-3F82-4C23-93E0-BF742FEA787A}"/>
    <cellStyle name="Percent 4 2 5 2" xfId="6087" xr:uid="{6AB25537-8FD9-4E96-BA8A-3764EC107A1F}"/>
    <cellStyle name="Percent 4 2 5 2 2" xfId="27129" xr:uid="{202277B9-5082-433F-AA1B-7DFBCDF03915}"/>
    <cellStyle name="Percent 4 2 5 2 2 2" xfId="27130" xr:uid="{D650DEBF-0601-4D8E-BA96-58F6419D7D09}"/>
    <cellStyle name="Percent 4 2 5 2 3" xfId="27131" xr:uid="{42110E40-1E5C-4C46-8429-41082367E1D1}"/>
    <cellStyle name="Percent 4 2 5 2 3 2" xfId="27132" xr:uid="{07A51D3C-7AE0-45F5-B76C-C26F06E97030}"/>
    <cellStyle name="Percent 4 2 5 2 4" xfId="27133" xr:uid="{7491D9D7-5461-4782-AB60-65F77E423A62}"/>
    <cellStyle name="Percent 4 2 5 2 5" xfId="27128" xr:uid="{687290A1-924F-4622-9AB8-6AD599469783}"/>
    <cellStyle name="Percent 4 2 5 3" xfId="16132" xr:uid="{76D15BA8-B259-43B7-B276-15982767D08A}"/>
    <cellStyle name="Percent 4 2 5 3 2" xfId="27135" xr:uid="{63469239-805F-4EE1-A702-F72A3023ED1E}"/>
    <cellStyle name="Percent 4 2 5 3 2 2" xfId="27136" xr:uid="{2855B4A3-CE88-4849-9013-F6A22EC63B7A}"/>
    <cellStyle name="Percent 4 2 5 3 3" xfId="27137" xr:uid="{B89BE263-800A-4388-95A6-FED6733A679D}"/>
    <cellStyle name="Percent 4 2 5 3 3 2" xfId="27138" xr:uid="{ABA72756-A47D-4E41-956D-0F0F1E43A143}"/>
    <cellStyle name="Percent 4 2 5 3 4" xfId="27139" xr:uid="{89932493-0747-4588-8641-721BE41BC9D8}"/>
    <cellStyle name="Percent 4 2 5 3 5" xfId="27134" xr:uid="{6079BE63-48C4-4949-B55E-06F3B0AC69F0}"/>
    <cellStyle name="Percent 4 2 5 4" xfId="16133" xr:uid="{10A97FE9-6514-44DF-9326-BB51040386F6}"/>
    <cellStyle name="Percent 4 2 5 4 2" xfId="27141" xr:uid="{03453F73-9834-403D-894F-4E120C6B63ED}"/>
    <cellStyle name="Percent 4 2 5 4 2 2" xfId="27142" xr:uid="{C519C441-7032-42FA-8C6C-47EB820A3014}"/>
    <cellStyle name="Percent 4 2 5 4 3" xfId="27143" xr:uid="{617D257F-A89B-45D3-8EBB-D8D25840AEF5}"/>
    <cellStyle name="Percent 4 2 5 4 3 2" xfId="27144" xr:uid="{8A9183DC-519D-48F3-A3B6-F1C3A8021F2A}"/>
    <cellStyle name="Percent 4 2 5 4 4" xfId="27145" xr:uid="{6019344D-6411-4358-BC2C-E9EE1461B201}"/>
    <cellStyle name="Percent 4 2 5 4 4 2" xfId="27146" xr:uid="{E5421BAE-41FA-416E-BEEC-3A647409341A}"/>
    <cellStyle name="Percent 4 2 5 4 5" xfId="27147" xr:uid="{FBA7B719-81ED-4E9A-9735-E07303AE834F}"/>
    <cellStyle name="Percent 4 2 5 4 6" xfId="27140" xr:uid="{D36F847F-C568-4AD2-8A8D-3E58E441B33A}"/>
    <cellStyle name="Percent 4 2 5 5" xfId="16134" xr:uid="{FE027719-FA51-4696-9B71-E740D5E47DB2}"/>
    <cellStyle name="Percent 4 2 5 5 2" xfId="27149" xr:uid="{803FFF08-C584-43D7-9C9D-527A081C0BDA}"/>
    <cellStyle name="Percent 4 2 5 5 2 2" xfId="27150" xr:uid="{FBDA333F-5217-4775-9302-772D21B9E7A8}"/>
    <cellStyle name="Percent 4 2 5 5 3" xfId="27151" xr:uid="{46AF625F-CC36-4124-B432-DA4842E60244}"/>
    <cellStyle name="Percent 4 2 5 5 3 2" xfId="27152" xr:uid="{83A262A9-C7DA-4BD8-B754-B723CE080DFF}"/>
    <cellStyle name="Percent 4 2 5 5 4" xfId="27153" xr:uid="{5F366684-E4BD-4003-81C1-2ABCB4894E6D}"/>
    <cellStyle name="Percent 4 2 5 5 5" xfId="27148" xr:uid="{DF003F55-B423-47E9-B4C1-DAFAE609E405}"/>
    <cellStyle name="Percent 4 2 5 6" xfId="16135" xr:uid="{20DD78FF-36C9-4242-9840-369DFAADE8BC}"/>
    <cellStyle name="Percent 4 2 5 6 2" xfId="27155" xr:uid="{B08C0873-0689-41E4-A1B2-638005B1CCF1}"/>
    <cellStyle name="Percent 4 2 5 6 3" xfId="27154" xr:uid="{288DEBB8-0104-469C-8891-040589297081}"/>
    <cellStyle name="Percent 4 2 5 7" xfId="16136" xr:uid="{2D06B6B8-F28C-414D-A0C8-D416A81D75EF}"/>
    <cellStyle name="Percent 4 2 5 7 2" xfId="27157" xr:uid="{424D15BA-2F06-410E-864E-A57E500FE9DD}"/>
    <cellStyle name="Percent 4 2 5 7 3" xfId="27156" xr:uid="{206558C2-5157-4591-84D1-116360C7A486}"/>
    <cellStyle name="Percent 4 2 5 8" xfId="16137" xr:uid="{42621BEF-7E1D-428D-B8DB-4533BF6EC0A6}"/>
    <cellStyle name="Percent 4 2 5 8 2" xfId="27159" xr:uid="{445FD747-B1E4-4876-B38F-B72D02FB7CF6}"/>
    <cellStyle name="Percent 4 2 5 8 3" xfId="27158" xr:uid="{AAE519AA-5E17-4FEC-844F-B0198FD97028}"/>
    <cellStyle name="Percent 4 2 5 9" xfId="16138" xr:uid="{9D24C589-833D-4A45-A91D-F65B174922D3}"/>
    <cellStyle name="Percent 4 2 5 9 2" xfId="27160" xr:uid="{6D0B1675-EAAD-4AD1-9F62-56B0C49E9C05}"/>
    <cellStyle name="Percent 4 2 6" xfId="1816" xr:uid="{2271BA16-DEFE-434A-9EDF-E4DCAB6D87F9}"/>
    <cellStyle name="Percent 4 2 6 10" xfId="16139" xr:uid="{4B5A0742-3D35-4B1A-A2B8-7B779076FA82}"/>
    <cellStyle name="Percent 4 2 6 10 2" xfId="27162" xr:uid="{C927B7F4-5361-4DD2-84BD-FF4858074B5C}"/>
    <cellStyle name="Percent 4 2 6 11" xfId="27161" xr:uid="{3C4F7F57-9D08-4C67-B019-46768281363D}"/>
    <cellStyle name="Percent 4 2 6 12" xfId="21489" xr:uid="{548E48E8-561D-4C4E-A86E-B1D98DCA495B}"/>
    <cellStyle name="Percent 4 2 6 2" xfId="6089" xr:uid="{D08A7E55-B234-4504-BDC7-E7543BDECA56}"/>
    <cellStyle name="Percent 4 2 6 2 2" xfId="16140" xr:uid="{9D97CB6C-5227-413A-ADA5-73B73F5BC075}"/>
    <cellStyle name="Percent 4 2 6 2 2 2" xfId="27165" xr:uid="{4D3F1314-2952-4CB2-B7B0-349279934EC7}"/>
    <cellStyle name="Percent 4 2 6 2 2 3" xfId="27164" xr:uid="{B9DDF73C-04F3-468C-A48D-3CD3BD69F9E0}"/>
    <cellStyle name="Percent 4 2 6 2 3" xfId="16141" xr:uid="{8F8CA491-DAC1-4900-9211-C1FC975BAC55}"/>
    <cellStyle name="Percent 4 2 6 2 3 2" xfId="27167" xr:uid="{288421B6-EFEA-4DCB-A976-A575DC3524AE}"/>
    <cellStyle name="Percent 4 2 6 2 3 3" xfId="27166" xr:uid="{D1707638-2ED8-4CA0-B9A4-7E614AFCDBF0}"/>
    <cellStyle name="Percent 4 2 6 2 4" xfId="16142" xr:uid="{218B7DDE-2C03-46E0-8FE5-259F7621D5EF}"/>
    <cellStyle name="Percent 4 2 6 2 4 2" xfId="27168" xr:uid="{5DC9CD4B-FD6A-4344-80BC-398963244516}"/>
    <cellStyle name="Percent 4 2 6 2 5" xfId="16143" xr:uid="{3B1A8F80-ECA1-420F-AD03-05B253B60B85}"/>
    <cellStyle name="Percent 4 2 6 2 5 2" xfId="27163" xr:uid="{CB60E24A-B3B8-4916-AFE4-ED8767001C24}"/>
    <cellStyle name="Percent 4 2 6 2 6" xfId="22163" xr:uid="{849AB69D-5561-4ACD-95CF-5947810424F8}"/>
    <cellStyle name="Percent 4 2 6 3" xfId="6090" xr:uid="{CED30B83-38E1-4E78-BEDD-83BAAC4B4176}"/>
    <cellStyle name="Percent 4 2 6 3 2" xfId="16144" xr:uid="{6392483B-1D7B-4CD2-B309-19B6B43D2745}"/>
    <cellStyle name="Percent 4 2 6 3 2 2" xfId="27171" xr:uid="{C4A83BAB-E2D1-4A94-9B73-7B46DE012236}"/>
    <cellStyle name="Percent 4 2 6 3 2 3" xfId="27170" xr:uid="{DEC3E76C-7C02-4E42-A412-230EE0A6C0C8}"/>
    <cellStyle name="Percent 4 2 6 3 3" xfId="16145" xr:uid="{05B57E31-445E-4239-A0C9-74508A94A15D}"/>
    <cellStyle name="Percent 4 2 6 3 3 2" xfId="27173" xr:uid="{F28AD965-0F95-4AF1-9BDC-F8CDE22752E2}"/>
    <cellStyle name="Percent 4 2 6 3 3 3" xfId="27172" xr:uid="{8D173C39-EB9F-4B04-BC88-735DB0E41D9D}"/>
    <cellStyle name="Percent 4 2 6 3 4" xfId="16146" xr:uid="{56E3D4D1-B233-4A7E-A811-DE87D7584CB9}"/>
    <cellStyle name="Percent 4 2 6 3 4 2" xfId="27174" xr:uid="{4AD7B4B3-9D18-413B-AAA5-5FFCEC039A82}"/>
    <cellStyle name="Percent 4 2 6 3 5" xfId="16147" xr:uid="{F951B356-AB8B-4882-BFD8-EC4D6FA4E965}"/>
    <cellStyle name="Percent 4 2 6 3 6" xfId="27169" xr:uid="{F38702D8-4E5D-4360-AFF9-B10F1D62F7A6}"/>
    <cellStyle name="Percent 4 2 6 4" xfId="6088" xr:uid="{6CC49219-C2BA-4206-9AD0-648589BF5C1B}"/>
    <cellStyle name="Percent 4 2 6 4 2" xfId="27176" xr:uid="{D5E9D793-C1C8-4088-B95A-3282D3B2CA1B}"/>
    <cellStyle name="Percent 4 2 6 4 2 2" xfId="27177" xr:uid="{9569C22F-F304-4A2F-9FCC-81CBF7691D3E}"/>
    <cellStyle name="Percent 4 2 6 4 3" xfId="27178" xr:uid="{BBEEB15A-1472-4105-A46D-6E79947150E4}"/>
    <cellStyle name="Percent 4 2 6 4 3 2" xfId="27179" xr:uid="{B4F71E28-825E-4F11-8287-523BB5DAB58B}"/>
    <cellStyle name="Percent 4 2 6 4 4" xfId="27180" xr:uid="{23AFA094-61FF-4BF5-A9D8-06807F0C8616}"/>
    <cellStyle name="Percent 4 2 6 4 4 2" xfId="27181" xr:uid="{BE4E795A-8D7F-4F4B-9C2C-2ADBB4DBC782}"/>
    <cellStyle name="Percent 4 2 6 4 5" xfId="27182" xr:uid="{30F55215-F053-467C-ABB3-35FDEB8A7345}"/>
    <cellStyle name="Percent 4 2 6 4 6" xfId="27175" xr:uid="{C513A88E-8D08-4F35-B4F5-6C529446806B}"/>
    <cellStyle name="Percent 4 2 6 5" xfId="16148" xr:uid="{8DAF5BCB-0209-4B98-BF8F-91BAB3C86F7F}"/>
    <cellStyle name="Percent 4 2 6 5 2" xfId="27184" xr:uid="{A7DB4BC5-A673-4761-BB43-A605E757FDE7}"/>
    <cellStyle name="Percent 4 2 6 5 2 2" xfId="27185" xr:uid="{C0C66662-55ED-4E23-930E-1E2373273E85}"/>
    <cellStyle name="Percent 4 2 6 5 3" xfId="27186" xr:uid="{E32EA676-F543-4C25-9BBD-8435106B6EF3}"/>
    <cellStyle name="Percent 4 2 6 5 3 2" xfId="27187" xr:uid="{9A781D5E-82F9-4E9D-B292-473279610A24}"/>
    <cellStyle name="Percent 4 2 6 5 4" xfId="27188" xr:uid="{241FE9D6-F917-4417-8F6E-EED829462749}"/>
    <cellStyle name="Percent 4 2 6 5 5" xfId="27183" xr:uid="{1E828295-F1AD-42FD-80EE-77E31524EE4B}"/>
    <cellStyle name="Percent 4 2 6 6" xfId="16149" xr:uid="{2BAACCCA-75FB-410F-8F07-ED19251A73E1}"/>
    <cellStyle name="Percent 4 2 6 6 2" xfId="27190" xr:uid="{60B45FC9-984A-42A2-B621-EDF6ECCEBCAD}"/>
    <cellStyle name="Percent 4 2 6 6 3" xfId="27189" xr:uid="{482C9C3C-0111-4A76-9B12-2BDCFA1C0088}"/>
    <cellStyle name="Percent 4 2 6 7" xfId="16150" xr:uid="{3D4433D4-0BC4-4194-B8F2-B7C93D6B700A}"/>
    <cellStyle name="Percent 4 2 6 7 2" xfId="27192" xr:uid="{D9757C3A-0191-41E3-B4B3-970FDF60AEE4}"/>
    <cellStyle name="Percent 4 2 6 7 3" xfId="27191" xr:uid="{3DF8CF18-2FD3-4979-80C0-8152F7AEC0B2}"/>
    <cellStyle name="Percent 4 2 6 8" xfId="16151" xr:uid="{210926D7-15CC-496F-B752-308BFF26A33C}"/>
    <cellStyle name="Percent 4 2 6 8 2" xfId="27194" xr:uid="{3DE84898-62E6-4A21-B3CE-89A10C6FBDC7}"/>
    <cellStyle name="Percent 4 2 6 8 3" xfId="27193" xr:uid="{AC84168E-30A5-4C43-9630-862ED6BDD427}"/>
    <cellStyle name="Percent 4 2 6 9" xfId="16152" xr:uid="{F3A43919-47C4-4E83-9D01-B875118E5DF8}"/>
    <cellStyle name="Percent 4 2 6 9 2" xfId="27195" xr:uid="{B0680874-B833-4029-8D36-7D1CAE7E2EED}"/>
    <cellStyle name="Percent 4 2 7" xfId="1817" xr:uid="{24AC6ACE-4B1E-456F-8E7A-D73CA2AE7D17}"/>
    <cellStyle name="Percent 4 2 7 10" xfId="27197" xr:uid="{C7F82F89-333B-44BD-B790-D2D9F542BC32}"/>
    <cellStyle name="Percent 4 2 7 11" xfId="27196" xr:uid="{C8D8A7AC-148D-4853-A5B4-F439BF3CEC54}"/>
    <cellStyle name="Percent 4 2 7 2" xfId="6091" xr:uid="{EF107F30-845F-4F0A-B300-8A8D6B7B01EF}"/>
    <cellStyle name="Percent 4 2 7 2 2" xfId="27199" xr:uid="{8A95918E-05D8-4DA1-B4AB-852F2AF9503D}"/>
    <cellStyle name="Percent 4 2 7 2 2 2" xfId="27200" xr:uid="{D700D344-2A16-47AA-BD21-9D80F92BC805}"/>
    <cellStyle name="Percent 4 2 7 2 3" xfId="27201" xr:uid="{EE39094E-31AA-4E8A-9E4E-A0123076AC2F}"/>
    <cellStyle name="Percent 4 2 7 2 3 2" xfId="27202" xr:uid="{054D2AD4-8220-40B5-A76B-C5AE5487509A}"/>
    <cellStyle name="Percent 4 2 7 2 4" xfId="27203" xr:uid="{D857F233-A098-4283-B5B7-667EC97CCC06}"/>
    <cellStyle name="Percent 4 2 7 2 5" xfId="27198" xr:uid="{3C9653FA-C7A8-462B-893C-13783FE75E8B}"/>
    <cellStyle name="Percent 4 2 7 3" xfId="16153" xr:uid="{DCCB38F6-7636-4A5D-B0C6-7892E7D1896E}"/>
    <cellStyle name="Percent 4 2 7 3 2" xfId="27205" xr:uid="{B6C967A8-7B7B-40C0-912F-80A6086082FE}"/>
    <cellStyle name="Percent 4 2 7 3 2 2" xfId="27206" xr:uid="{FC870EA5-16D4-4170-ABF6-731F09A7CB51}"/>
    <cellStyle name="Percent 4 2 7 3 3" xfId="27207" xr:uid="{3E75852B-95BE-4935-A237-0ABA285DBF89}"/>
    <cellStyle name="Percent 4 2 7 3 3 2" xfId="27208" xr:uid="{C0E7AA9C-48DD-4BBC-A416-9EACEBB46548}"/>
    <cellStyle name="Percent 4 2 7 3 4" xfId="27209" xr:uid="{BDB44C31-BC1A-4C1E-89BD-8205146CA632}"/>
    <cellStyle name="Percent 4 2 7 3 5" xfId="27204" xr:uid="{85877F7A-270C-4E8B-B737-6B0159ACBF23}"/>
    <cellStyle name="Percent 4 2 7 4" xfId="16154" xr:uid="{6B746CCE-2196-4C72-B357-12BA6FF84241}"/>
    <cellStyle name="Percent 4 2 7 4 2" xfId="27211" xr:uid="{6C1F7F58-A2EB-4DA2-91B7-3DFD1263F313}"/>
    <cellStyle name="Percent 4 2 7 4 2 2" xfId="27212" xr:uid="{371D32F3-0331-481A-AEBB-918434D51DB8}"/>
    <cellStyle name="Percent 4 2 7 4 3" xfId="27213" xr:uid="{874B571F-0F43-4382-B37E-89FADEE59009}"/>
    <cellStyle name="Percent 4 2 7 4 3 2" xfId="27214" xr:uid="{6DC630E3-AEE5-480E-927A-A9A0F232A584}"/>
    <cellStyle name="Percent 4 2 7 4 4" xfId="27215" xr:uid="{6D42100C-235F-40C9-BE12-426C119DF71D}"/>
    <cellStyle name="Percent 4 2 7 4 4 2" xfId="27216" xr:uid="{DEEC7464-3930-4E53-8EAE-D96BAC94C150}"/>
    <cellStyle name="Percent 4 2 7 4 5" xfId="27217" xr:uid="{A174E242-5DA0-465E-9EF4-B9A0ADC18FC1}"/>
    <cellStyle name="Percent 4 2 7 4 6" xfId="27210" xr:uid="{CA867D99-9044-4A08-9D46-67B22374B227}"/>
    <cellStyle name="Percent 4 2 7 5" xfId="16155" xr:uid="{731447E0-B954-4BB2-9215-5367AB64F322}"/>
    <cellStyle name="Percent 4 2 7 5 2" xfId="27219" xr:uid="{41CB2D47-A994-481D-BB3A-CFB66DFAFDEF}"/>
    <cellStyle name="Percent 4 2 7 5 2 2" xfId="27220" xr:uid="{CFA72A37-E67F-490C-A253-C9992D43BCEE}"/>
    <cellStyle name="Percent 4 2 7 5 3" xfId="27221" xr:uid="{3EB2FBE7-51DC-4E74-98F1-81E2700EB944}"/>
    <cellStyle name="Percent 4 2 7 5 3 2" xfId="27222" xr:uid="{73D3D8BA-FC7D-4181-A8CD-1B3E0EECC3A8}"/>
    <cellStyle name="Percent 4 2 7 5 4" xfId="27223" xr:uid="{3B82C551-7236-4793-8907-0F44E6DA2A05}"/>
    <cellStyle name="Percent 4 2 7 5 5" xfId="27218" xr:uid="{7A9ABDCA-1C6C-45C4-96E6-B5F71E80576A}"/>
    <cellStyle name="Percent 4 2 7 6" xfId="16156" xr:uid="{A2C7CAB8-D60D-4C50-88A9-9DEB7CCDC635}"/>
    <cellStyle name="Percent 4 2 7 6 2" xfId="27225" xr:uid="{29D04BD0-10B3-49BD-BF58-8B5A08F5FFA0}"/>
    <cellStyle name="Percent 4 2 7 6 3" xfId="27224" xr:uid="{A88AE6AB-6108-408C-975C-ED47BB63A9E5}"/>
    <cellStyle name="Percent 4 2 7 7" xfId="16157" xr:uid="{C33C439A-3F0A-4980-86F1-906B6056C0F1}"/>
    <cellStyle name="Percent 4 2 7 7 2" xfId="27227" xr:uid="{9E0AE213-DC0C-4D9F-9115-E1CF73AFD9D5}"/>
    <cellStyle name="Percent 4 2 7 7 3" xfId="27226" xr:uid="{4BA715F2-A2FE-4351-B68D-BB72F0DD7994}"/>
    <cellStyle name="Percent 4 2 7 8" xfId="16158" xr:uid="{B70FB329-613B-41A2-B01E-716D4E2A999C}"/>
    <cellStyle name="Percent 4 2 7 8 2" xfId="27229" xr:uid="{CBA8B325-C796-4574-9367-765E75D9902D}"/>
    <cellStyle name="Percent 4 2 7 8 3" xfId="27228" xr:uid="{AD9BB0E3-A395-4AF9-B7E9-3305D69DFA5D}"/>
    <cellStyle name="Percent 4 2 7 9" xfId="16159" xr:uid="{72D1B055-F03F-4380-941B-F69FF4AF729B}"/>
    <cellStyle name="Percent 4 2 7 9 2" xfId="27230" xr:uid="{3543B0E4-77E0-4465-B35F-63DCC09A774B}"/>
    <cellStyle name="Percent 4 2 8" xfId="1818" xr:uid="{540BDEC2-CAE7-4CBB-8157-5F9A314136D1}"/>
    <cellStyle name="Percent 4 2 8 10" xfId="27232" xr:uid="{A0909B58-D23B-420B-AE4E-C538300D8862}"/>
    <cellStyle name="Percent 4 2 8 11" xfId="27231" xr:uid="{6EEBAD3F-58A9-47C2-9EE9-A23B09CA2542}"/>
    <cellStyle name="Percent 4 2 8 2" xfId="6092" xr:uid="{88605551-40CA-488A-A1E7-EDCA654DA55E}"/>
    <cellStyle name="Percent 4 2 8 2 2" xfId="27234" xr:uid="{26E2FD47-3AD7-470C-B9FB-09223680729D}"/>
    <cellStyle name="Percent 4 2 8 2 2 2" xfId="27235" xr:uid="{CD8B2F1B-23A3-48CC-AE9C-2D6CCB7C715A}"/>
    <cellStyle name="Percent 4 2 8 2 3" xfId="27236" xr:uid="{5FAD58BC-EB83-4931-8EAF-7F7765C2FC19}"/>
    <cellStyle name="Percent 4 2 8 2 3 2" xfId="27237" xr:uid="{92430012-1772-4521-A3DB-DBDF4501296D}"/>
    <cellStyle name="Percent 4 2 8 2 4" xfId="27238" xr:uid="{F104E1FB-0E63-4DB0-9B0A-C9FF466A8453}"/>
    <cellStyle name="Percent 4 2 8 2 5" xfId="27233" xr:uid="{2050791D-DA7C-4E8E-9D55-9F3491F24726}"/>
    <cellStyle name="Percent 4 2 8 3" xfId="16160" xr:uid="{CB53C7F1-7A2A-44BF-9AAD-F6DCB491D86E}"/>
    <cellStyle name="Percent 4 2 8 3 2" xfId="27240" xr:uid="{AB16131F-9AD2-4D51-A659-307E6380CAF8}"/>
    <cellStyle name="Percent 4 2 8 3 2 2" xfId="27241" xr:uid="{762109C8-5F99-4783-97A4-BBBE9656FCDE}"/>
    <cellStyle name="Percent 4 2 8 3 3" xfId="27242" xr:uid="{1190C1C4-A61B-458A-844D-A6466DFE04A4}"/>
    <cellStyle name="Percent 4 2 8 3 3 2" xfId="27243" xr:uid="{620CA994-4B2C-475E-BD09-6CBE47673D14}"/>
    <cellStyle name="Percent 4 2 8 3 4" xfId="27244" xr:uid="{50EE7E50-D4A9-4071-B1DB-652A46D2EA0E}"/>
    <cellStyle name="Percent 4 2 8 3 5" xfId="27239" xr:uid="{86DB35BB-9482-4895-B3E9-A66AF3F7C4CD}"/>
    <cellStyle name="Percent 4 2 8 4" xfId="16161" xr:uid="{85FDCFC7-1F47-452C-8CFF-DE3E9690932C}"/>
    <cellStyle name="Percent 4 2 8 4 2" xfId="27246" xr:uid="{09D84540-80F1-4E5D-848C-76BF4CB64478}"/>
    <cellStyle name="Percent 4 2 8 4 2 2" xfId="27247" xr:uid="{76BDD26A-B31C-4660-8B84-7A39E350D890}"/>
    <cellStyle name="Percent 4 2 8 4 3" xfId="27248" xr:uid="{07251C4F-55F4-4DF8-AECF-7003F474298F}"/>
    <cellStyle name="Percent 4 2 8 4 3 2" xfId="27249" xr:uid="{58B369A5-5B4A-464E-8D85-E89324568C06}"/>
    <cellStyle name="Percent 4 2 8 4 4" xfId="27250" xr:uid="{FB230BD0-2E2C-4938-B09D-798A20642CA3}"/>
    <cellStyle name="Percent 4 2 8 4 4 2" xfId="27251" xr:uid="{56F542FC-0ADF-4619-A66B-9E723558E3BD}"/>
    <cellStyle name="Percent 4 2 8 4 5" xfId="27252" xr:uid="{A4789F9F-1322-4894-94AB-7A8424EB71C0}"/>
    <cellStyle name="Percent 4 2 8 4 6" xfId="27245" xr:uid="{5C7AE511-B455-4886-B3E9-63568C0FC43A}"/>
    <cellStyle name="Percent 4 2 8 5" xfId="16162" xr:uid="{77379BAA-6C92-4B09-965B-19DFAC337DD4}"/>
    <cellStyle name="Percent 4 2 8 5 2" xfId="27254" xr:uid="{C760CCBF-0F00-4E7A-8821-38C372FEEB0E}"/>
    <cellStyle name="Percent 4 2 8 5 2 2" xfId="27255" xr:uid="{95D1C20A-21F8-4515-9E6D-E29E0792ACD9}"/>
    <cellStyle name="Percent 4 2 8 5 3" xfId="27256" xr:uid="{61B22B51-87E7-44D3-A657-9FC66835B133}"/>
    <cellStyle name="Percent 4 2 8 5 3 2" xfId="27257" xr:uid="{90AF1F2B-E7DE-4344-ADDA-173A83F2529E}"/>
    <cellStyle name="Percent 4 2 8 5 4" xfId="27258" xr:uid="{8BC2C9C9-38A4-43F7-A9EE-408CE10F657B}"/>
    <cellStyle name="Percent 4 2 8 5 5" xfId="27253" xr:uid="{71E7D869-9228-4966-A41A-2254E424D2A9}"/>
    <cellStyle name="Percent 4 2 8 6" xfId="16163" xr:uid="{D31F4279-9128-4403-92BE-233804398BBA}"/>
    <cellStyle name="Percent 4 2 8 6 2" xfId="27260" xr:uid="{3CD1904C-8DE9-4491-B3BD-440F5456362B}"/>
    <cellStyle name="Percent 4 2 8 6 3" xfId="27259" xr:uid="{32CB0723-AAFD-4355-A34B-374B40E9CC60}"/>
    <cellStyle name="Percent 4 2 8 7" xfId="16164" xr:uid="{AA825CF5-9047-4EC3-8032-F7895F1CD7A9}"/>
    <cellStyle name="Percent 4 2 8 7 2" xfId="27262" xr:uid="{55B1B6FB-E79E-420C-B86B-BB1FE97014B5}"/>
    <cellStyle name="Percent 4 2 8 7 3" xfId="27261" xr:uid="{54969076-6C92-4C11-AB91-E84E3858D626}"/>
    <cellStyle name="Percent 4 2 8 8" xfId="16165" xr:uid="{95C93AF9-0198-45E7-974C-5BA5800B1DB5}"/>
    <cellStyle name="Percent 4 2 8 8 2" xfId="27264" xr:uid="{FEE84EBC-C597-42A2-86D6-21C4B75016D6}"/>
    <cellStyle name="Percent 4 2 8 8 3" xfId="27263" xr:uid="{8CEC1B00-2764-4B25-B71A-6E60522013EC}"/>
    <cellStyle name="Percent 4 2 8 9" xfId="16166" xr:uid="{CE571BF9-1611-4DF0-9E60-58432B514B99}"/>
    <cellStyle name="Percent 4 2 8 9 2" xfId="27265" xr:uid="{5F7E4FBB-AF1E-46FB-BA1F-D6AE3E5751C0}"/>
    <cellStyle name="Percent 4 2 9" xfId="6093" xr:uid="{16F7D4B8-CB44-4723-8552-78F9080604BE}"/>
    <cellStyle name="Percent 4 2 9 2" xfId="16167" xr:uid="{AE683BC1-BDDB-40B8-888B-50009A938FFD}"/>
    <cellStyle name="Percent 4 2 9 2 2" xfId="27268" xr:uid="{4036DC66-FD63-4E27-B6C3-9DF14CB7F87B}"/>
    <cellStyle name="Percent 4 2 9 2 3" xfId="27267" xr:uid="{B5D875E6-C71A-46FC-A0D5-6AB689D23ABE}"/>
    <cellStyle name="Percent 4 2 9 3" xfId="16168" xr:uid="{DDE660CC-E06E-4859-825C-5E0838B155DE}"/>
    <cellStyle name="Percent 4 2 9 3 2" xfId="27270" xr:uid="{729CB808-00CC-4D8E-8BCB-AC604834E089}"/>
    <cellStyle name="Percent 4 2 9 3 3" xfId="27269" xr:uid="{8C41577E-D87A-4002-A319-29B3CB1EB20B}"/>
    <cellStyle name="Percent 4 2 9 4" xfId="16169" xr:uid="{E64A787B-3770-4B96-BFDD-B4EA2D02BC8F}"/>
    <cellStyle name="Percent 4 2 9 4 2" xfId="27271" xr:uid="{DD24E61F-7BAF-47C1-8458-A0F9476376A4}"/>
    <cellStyle name="Percent 4 2 9 5" xfId="16170" xr:uid="{103DA0E7-28FC-47E5-ACD2-4A8227781624}"/>
    <cellStyle name="Percent 4 2 9 5 2" xfId="27272" xr:uid="{1E77FA5F-466F-4EB3-94AA-0CE5F34B3DE1}"/>
    <cellStyle name="Percent 4 2 9 6" xfId="27266" xr:uid="{70F48967-76A0-41AA-BE09-6F8FA0C469B5}"/>
    <cellStyle name="Percent 4 2 9 7" xfId="22164" xr:uid="{B43A9870-3905-4815-9DF8-E62171FE4EC6}"/>
    <cellStyle name="Percent 4 20" xfId="6094" xr:uid="{097B629F-8530-4881-9CE8-D66159BFF76B}"/>
    <cellStyle name="Percent 4 20 10" xfId="16171" xr:uid="{36CB422A-A161-4BE7-B720-1740068947F8}"/>
    <cellStyle name="Percent 4 20 10 2" xfId="27274" xr:uid="{E6FD360B-D529-41C5-B0FB-F6A9A96C2972}"/>
    <cellStyle name="Percent 4 20 11" xfId="27275" xr:uid="{3CA10FDE-7D00-4874-B8AE-448153BC2913}"/>
    <cellStyle name="Percent 4 20 12" xfId="27273" xr:uid="{C9E27B34-FA9C-423E-99FA-6FACE8EC71D2}"/>
    <cellStyle name="Percent 4 20 13" xfId="21491" xr:uid="{E2C3591E-2E6D-4E11-B1CC-366FCFF6B0DE}"/>
    <cellStyle name="Percent 4 20 2" xfId="16172" xr:uid="{5621B9CC-0BC6-4A28-8246-733C457FFD03}"/>
    <cellStyle name="Percent 4 20 2 2" xfId="27277" xr:uid="{F234A731-B011-44F5-8B65-B50B48DA15E2}"/>
    <cellStyle name="Percent 4 20 2 2 2" xfId="27278" xr:uid="{2E2CF0BD-2BEA-4807-BDD3-E42C2AC6B73A}"/>
    <cellStyle name="Percent 4 20 2 3" xfId="27279" xr:uid="{6264D252-12DC-47DE-A76C-E7F8E3A35858}"/>
    <cellStyle name="Percent 4 20 2 3 2" xfId="27280" xr:uid="{9BD70B66-4221-475D-9371-80FC2FF700D3}"/>
    <cellStyle name="Percent 4 20 2 4" xfId="27281" xr:uid="{C90D6CBB-90BA-46DE-9357-3F9ADAECBFE7}"/>
    <cellStyle name="Percent 4 20 2 5" xfId="27282" xr:uid="{0BA35FEF-8E89-456B-8D3E-F0BC7977E5FD}"/>
    <cellStyle name="Percent 4 20 2 6" xfId="27276" xr:uid="{248ECEC8-6602-4887-9B07-7EF80F84E447}"/>
    <cellStyle name="Percent 4 20 3" xfId="16173" xr:uid="{036F16DC-F365-4A5D-91A8-FDB3629C10D6}"/>
    <cellStyle name="Percent 4 20 3 2" xfId="27284" xr:uid="{6B8C25E1-FC68-4AB9-BC52-75276D7B3848}"/>
    <cellStyle name="Percent 4 20 3 2 2" xfId="27285" xr:uid="{D69E0BA4-8D3D-4294-ADF4-DD94C5F9CE1C}"/>
    <cellStyle name="Percent 4 20 3 3" xfId="27286" xr:uid="{5AB39973-47E6-4A1D-8858-69EC3699082E}"/>
    <cellStyle name="Percent 4 20 3 3 2" xfId="27287" xr:uid="{7B27D9D2-6D04-491D-B3E2-78CBBB8237C8}"/>
    <cellStyle name="Percent 4 20 3 4" xfId="27288" xr:uid="{6B73BA89-1DC5-4FCD-8557-0C09AAE5FFA2}"/>
    <cellStyle name="Percent 4 20 3 5" xfId="27283" xr:uid="{2EB510B5-4CF4-4D87-855E-02377E717106}"/>
    <cellStyle name="Percent 4 20 4" xfId="16174" xr:uid="{5814E80D-5ED1-4FF2-AEE8-D4BDAFDA4044}"/>
    <cellStyle name="Percent 4 20 4 2" xfId="27290" xr:uid="{00B79C66-FD16-4652-ACE5-9B1E668D3E28}"/>
    <cellStyle name="Percent 4 20 4 2 2" xfId="27291" xr:uid="{7280A927-3F7B-4445-9569-3AA4F5571EE7}"/>
    <cellStyle name="Percent 4 20 4 3" xfId="27292" xr:uid="{2A890FE7-5A23-4331-86BF-A1C272BDBD4B}"/>
    <cellStyle name="Percent 4 20 4 3 2" xfId="27293" xr:uid="{DB6F8F06-1B98-4FC9-95D7-AA4391D4F0CE}"/>
    <cellStyle name="Percent 4 20 4 4" xfId="27294" xr:uid="{7D538065-1951-497A-B0E5-767A2612A362}"/>
    <cellStyle name="Percent 4 20 4 5" xfId="27289" xr:uid="{DA7271C2-371E-487C-BDDA-A6EC7C3E0693}"/>
    <cellStyle name="Percent 4 20 5" xfId="16175" xr:uid="{3537141C-332D-46EF-B107-B7D4E9E2F46F}"/>
    <cellStyle name="Percent 4 20 5 2" xfId="27296" xr:uid="{CA4B88B0-B177-4AD9-B87A-16DFDC82808C}"/>
    <cellStyle name="Percent 4 20 5 2 2" xfId="27297" xr:uid="{5FA97A28-400C-4302-8611-F1C34C58EF63}"/>
    <cellStyle name="Percent 4 20 5 3" xfId="27298" xr:uid="{13BE1189-8C38-4276-B38D-0D760FCBDC35}"/>
    <cellStyle name="Percent 4 20 5 3 2" xfId="27299" xr:uid="{2B09E3F6-4B19-4083-A2E8-2AF9AA90B012}"/>
    <cellStyle name="Percent 4 20 5 4" xfId="27300" xr:uid="{D016E56B-CFD2-4EB3-BBA8-77572FC11A37}"/>
    <cellStyle name="Percent 4 20 5 4 2" xfId="27301" xr:uid="{D9FFC577-06F9-4E53-B7D0-624A5398D18D}"/>
    <cellStyle name="Percent 4 20 5 5" xfId="27302" xr:uid="{E1D9C67E-0E07-4DAF-AF25-2660197E7290}"/>
    <cellStyle name="Percent 4 20 5 6" xfId="27295" xr:uid="{C770BEEE-6896-4062-8A03-D535720C7CFC}"/>
    <cellStyle name="Percent 4 20 6" xfId="16176" xr:uid="{177E7DEA-0DB3-433B-944E-0089025449B6}"/>
    <cellStyle name="Percent 4 20 6 2" xfId="27304" xr:uid="{98814635-713D-4461-9C1E-4E2962552E00}"/>
    <cellStyle name="Percent 4 20 6 2 2" xfId="27305" xr:uid="{31DDC2DD-B80A-401E-BF1C-489CD5A3F23B}"/>
    <cellStyle name="Percent 4 20 6 3" xfId="27306" xr:uid="{F34B7871-997F-433C-9E2A-9C0DC3036B9A}"/>
    <cellStyle name="Percent 4 20 6 3 2" xfId="27307" xr:uid="{E3F8C939-275A-4950-9D93-AED5B201A560}"/>
    <cellStyle name="Percent 4 20 6 4" xfId="27308" xr:uid="{0442E10A-6242-461D-973D-8C7BA0D9B4DD}"/>
    <cellStyle name="Percent 4 20 6 5" xfId="27303" xr:uid="{554593D4-DCB8-4A73-AEDF-3BDC15630CD9}"/>
    <cellStyle name="Percent 4 20 7" xfId="16177" xr:uid="{0D21B0DF-AAF0-41EA-ABB6-42E86E12DA47}"/>
    <cellStyle name="Percent 4 20 7 2" xfId="27310" xr:uid="{EAE50969-B2D0-4333-BD13-868C5A1E35F5}"/>
    <cellStyle name="Percent 4 20 7 3" xfId="27309" xr:uid="{C6B680F3-A19F-44B4-A35B-8CB20FEB6EAB}"/>
    <cellStyle name="Percent 4 20 8" xfId="16178" xr:uid="{76493F3D-D0F0-4ACF-A98B-7CD0D1D61DA2}"/>
    <cellStyle name="Percent 4 20 8 2" xfId="27312" xr:uid="{CABF39E9-4252-420A-8AAE-63E8F077602E}"/>
    <cellStyle name="Percent 4 20 8 3" xfId="27311" xr:uid="{40D2020D-F303-452A-A065-2F56F47F3C9C}"/>
    <cellStyle name="Percent 4 20 9" xfId="16179" xr:uid="{FC5AB520-ECFC-472B-A9E5-29BFDB766F43}"/>
    <cellStyle name="Percent 4 20 9 2" xfId="27314" xr:uid="{712748F6-78E5-475A-87E4-7046C7B5130F}"/>
    <cellStyle name="Percent 4 20 9 3" xfId="27313" xr:uid="{0AE682E5-084E-4F54-93A3-91D1B21C324A}"/>
    <cellStyle name="Percent 4 21" xfId="6095" xr:uid="{8118AEC7-5A9E-4E65-A646-B3BA1A459E84}"/>
    <cellStyle name="Percent 4 21 10" xfId="16180" xr:uid="{F1B56C19-77AF-4D5E-A4C8-5EC0D9920EE2}"/>
    <cellStyle name="Percent 4 21 10 2" xfId="27316" xr:uid="{C25DD05D-B1D8-4489-844A-D05B3D107636}"/>
    <cellStyle name="Percent 4 21 11" xfId="27317" xr:uid="{8B01D0FA-A22D-4FB5-A068-4338298CDC50}"/>
    <cellStyle name="Percent 4 21 12" xfId="27315" xr:uid="{CEDA6A24-0458-40DA-864A-88A14F113D89}"/>
    <cellStyle name="Percent 4 21 13" xfId="21492" xr:uid="{EF2302FC-A5E9-4D33-87A5-4AF03988926C}"/>
    <cellStyle name="Percent 4 21 2" xfId="16181" xr:uid="{1CC0FEF0-BA7A-4CF0-8C45-2307BD0A851F}"/>
    <cellStyle name="Percent 4 21 2 2" xfId="27319" xr:uid="{E9512997-7619-42D2-AAE5-84703AB813FB}"/>
    <cellStyle name="Percent 4 21 2 2 2" xfId="27320" xr:uid="{647156E5-0DF0-4EA1-83AF-37FEB3F502D5}"/>
    <cellStyle name="Percent 4 21 2 3" xfId="27321" xr:uid="{5F342C37-4806-4F82-8EBB-D856508517C0}"/>
    <cellStyle name="Percent 4 21 2 3 2" xfId="27322" xr:uid="{EBDF6800-629C-4D6E-B304-37E18ADBC3B8}"/>
    <cellStyle name="Percent 4 21 2 4" xfId="27323" xr:uid="{C30ABB55-A5AE-486F-B0CB-674DEA3B8899}"/>
    <cellStyle name="Percent 4 21 2 5" xfId="27324" xr:uid="{3ECEAEBA-ACD8-49D8-9418-20DFB2B1821E}"/>
    <cellStyle name="Percent 4 21 2 6" xfId="27318" xr:uid="{EC2A9370-5EA7-40C0-AE1E-2DA50D36EEF0}"/>
    <cellStyle name="Percent 4 21 3" xfId="16182" xr:uid="{9A7AB7F3-26FD-4360-BC30-05367E4B3B8F}"/>
    <cellStyle name="Percent 4 21 3 2" xfId="27326" xr:uid="{8D083FBF-DA98-420B-9335-587BEB8B0A36}"/>
    <cellStyle name="Percent 4 21 3 2 2" xfId="27327" xr:uid="{F49AE1B2-BA18-428F-8E04-473D2AA30E62}"/>
    <cellStyle name="Percent 4 21 3 3" xfId="27328" xr:uid="{6E81D87E-84CF-46C6-B938-8BF9EC255C22}"/>
    <cellStyle name="Percent 4 21 3 3 2" xfId="27329" xr:uid="{FFC7F4A3-501D-4B75-88F6-2C61F1729B2A}"/>
    <cellStyle name="Percent 4 21 3 4" xfId="27330" xr:uid="{5AB3C16E-3F73-46F4-8A07-2CE598FD655A}"/>
    <cellStyle name="Percent 4 21 3 5" xfId="27325" xr:uid="{A624502F-B824-44A6-A0D7-E0DA87C60AD7}"/>
    <cellStyle name="Percent 4 21 4" xfId="16183" xr:uid="{1E441549-F947-44DD-A349-78AD82CF8B91}"/>
    <cellStyle name="Percent 4 21 4 2" xfId="27332" xr:uid="{C0080FCD-9C83-4A99-85AA-25E7A7BCA0F5}"/>
    <cellStyle name="Percent 4 21 4 2 2" xfId="27333" xr:uid="{50BD3783-D998-4314-8F3A-D58430554756}"/>
    <cellStyle name="Percent 4 21 4 3" xfId="27334" xr:uid="{86E65CA1-AEED-4975-9202-61BEC56DC559}"/>
    <cellStyle name="Percent 4 21 4 3 2" xfId="27335" xr:uid="{769C91E4-7FB4-4953-88A7-E63431FC4A27}"/>
    <cellStyle name="Percent 4 21 4 4" xfId="27336" xr:uid="{5F52D008-471C-43B5-9EF1-CF03C7FAF5AC}"/>
    <cellStyle name="Percent 4 21 4 5" xfId="27331" xr:uid="{BC098466-59B8-4035-8EF0-FF8BBABA8A3F}"/>
    <cellStyle name="Percent 4 21 5" xfId="16184" xr:uid="{6EF0B7BD-4B2F-4DF1-AC5C-0E42AFF261F8}"/>
    <cellStyle name="Percent 4 21 5 2" xfId="27338" xr:uid="{124E4F31-C84B-4B5A-BD41-0DA2588F113A}"/>
    <cellStyle name="Percent 4 21 5 2 2" xfId="27339" xr:uid="{66CEE61E-35FC-4E1F-A1A0-62705D0BA16F}"/>
    <cellStyle name="Percent 4 21 5 3" xfId="27340" xr:uid="{CB67F7F9-8B57-41CC-AF57-C07C87D27033}"/>
    <cellStyle name="Percent 4 21 5 3 2" xfId="27341" xr:uid="{B56826E9-4D10-4837-AFD4-9ADFC48DCA70}"/>
    <cellStyle name="Percent 4 21 5 4" xfId="27342" xr:uid="{90340A7C-A445-41B5-9204-3BFAA27FE589}"/>
    <cellStyle name="Percent 4 21 5 4 2" xfId="27343" xr:uid="{AA55E89B-465A-4306-804C-E40795F9A06F}"/>
    <cellStyle name="Percent 4 21 5 5" xfId="27344" xr:uid="{7D531D04-C6FF-4A57-B801-363BFFDFA693}"/>
    <cellStyle name="Percent 4 21 5 6" xfId="27337" xr:uid="{309B63BB-0DA0-41F4-ACFC-B9817DE57FCD}"/>
    <cellStyle name="Percent 4 21 6" xfId="16185" xr:uid="{1CBDD760-6B9F-4363-88B3-07B6EE37F1D4}"/>
    <cellStyle name="Percent 4 21 6 2" xfId="27346" xr:uid="{3A0ECD54-1014-4056-AEDB-9574CE283DD9}"/>
    <cellStyle name="Percent 4 21 6 2 2" xfId="27347" xr:uid="{9C824DF1-DC2C-42B3-BE2C-7F431049191A}"/>
    <cellStyle name="Percent 4 21 6 3" xfId="27348" xr:uid="{11F284AC-C29C-4885-8109-5A81B2FD4850}"/>
    <cellStyle name="Percent 4 21 6 3 2" xfId="27349" xr:uid="{CE97DB66-5DA7-46E0-9983-2F502348AAC1}"/>
    <cellStyle name="Percent 4 21 6 4" xfId="27350" xr:uid="{FB132604-1959-4209-ACC6-344FC25A2BF6}"/>
    <cellStyle name="Percent 4 21 6 5" xfId="27345" xr:uid="{7323D23C-F7A1-423B-9668-5DF0018C29F6}"/>
    <cellStyle name="Percent 4 21 7" xfId="16186" xr:uid="{81036A4F-EB39-4BDD-9CAF-5E9809D93878}"/>
    <cellStyle name="Percent 4 21 7 2" xfId="27352" xr:uid="{039C0A82-B59B-4061-B4A7-4AEE65DED6E9}"/>
    <cellStyle name="Percent 4 21 7 3" xfId="27351" xr:uid="{63E09391-A260-4CBA-9216-B904F948D028}"/>
    <cellStyle name="Percent 4 21 8" xfId="16187" xr:uid="{1B343AD7-906F-41AC-B85D-807C80EF7C06}"/>
    <cellStyle name="Percent 4 21 8 2" xfId="27354" xr:uid="{8098045E-5A58-440F-AFAF-648BFE4848BF}"/>
    <cellStyle name="Percent 4 21 8 3" xfId="27353" xr:uid="{780F8DB8-75BB-43FF-901A-2CBD6DA26B80}"/>
    <cellStyle name="Percent 4 21 9" xfId="16188" xr:uid="{0E645D4A-1569-4DA0-B114-A8EDBF5B0851}"/>
    <cellStyle name="Percent 4 21 9 2" xfId="27356" xr:uid="{787EB1D5-CF31-4435-B22F-634CFE707BAB}"/>
    <cellStyle name="Percent 4 21 9 3" xfId="27355" xr:uid="{E331857E-E7D3-4924-8F77-F7CC2260087B}"/>
    <cellStyle name="Percent 4 22" xfId="6096" xr:uid="{0A0C35DE-8757-4EEC-9689-3CCF5C7F7293}"/>
    <cellStyle name="Percent 4 22 10" xfId="16189" xr:uid="{E055FDF5-A063-41BC-A3A9-C166D4A0CE73}"/>
    <cellStyle name="Percent 4 22 10 2" xfId="27358" xr:uid="{D69C5B56-A0EE-4CA6-A5B4-C082C2D840EC}"/>
    <cellStyle name="Percent 4 22 11" xfId="27359" xr:uid="{B1D71451-E0BC-4960-83A6-4E24149F1E1D}"/>
    <cellStyle name="Percent 4 22 12" xfId="27357" xr:uid="{0308B434-8313-4735-9819-EF2FACF6B835}"/>
    <cellStyle name="Percent 4 22 13" xfId="21493" xr:uid="{D9E1CC21-925E-4ACB-BDD6-5EDFA100516F}"/>
    <cellStyle name="Percent 4 22 2" xfId="16190" xr:uid="{EA738F41-727A-49B1-9ABD-BAB671109A16}"/>
    <cellStyle name="Percent 4 22 2 2" xfId="27361" xr:uid="{082602C5-ED56-494B-8CCF-4AEDEC2FB506}"/>
    <cellStyle name="Percent 4 22 2 2 2" xfId="27362" xr:uid="{A0CA3C3A-7387-45CA-8F4B-DA9F43BFE951}"/>
    <cellStyle name="Percent 4 22 2 3" xfId="27363" xr:uid="{B2D8F9DD-8E3A-40F3-8268-46ADF0B68662}"/>
    <cellStyle name="Percent 4 22 2 3 2" xfId="27364" xr:uid="{FCA9894B-D3A1-4362-A4FB-DB7832B2A164}"/>
    <cellStyle name="Percent 4 22 2 4" xfId="27365" xr:uid="{EBAC2A08-72E2-43DA-9D0C-EBC8919AC51F}"/>
    <cellStyle name="Percent 4 22 2 5" xfId="27366" xr:uid="{F2893E42-8B27-44D6-A227-18E35C5CA94B}"/>
    <cellStyle name="Percent 4 22 2 6" xfId="27360" xr:uid="{A4B52576-47C8-4DB6-8290-2838A064586F}"/>
    <cellStyle name="Percent 4 22 3" xfId="16191" xr:uid="{A1A6E90D-B13A-4B36-AFF7-E58884BFC190}"/>
    <cellStyle name="Percent 4 22 3 2" xfId="27368" xr:uid="{8CDD1372-EF0A-409D-B33C-926FB295FD75}"/>
    <cellStyle name="Percent 4 22 3 2 2" xfId="27369" xr:uid="{A5D1A1C6-1710-41C0-9A2E-18DB6D1C3A2E}"/>
    <cellStyle name="Percent 4 22 3 3" xfId="27370" xr:uid="{E648D1FE-8D6B-4835-BCD7-B631A449A63B}"/>
    <cellStyle name="Percent 4 22 3 3 2" xfId="27371" xr:uid="{7ABA0AA5-FE08-4991-BA7B-2510646F0B15}"/>
    <cellStyle name="Percent 4 22 3 4" xfId="27372" xr:uid="{4F2364B9-FD64-4933-B352-659E4E8CF6F7}"/>
    <cellStyle name="Percent 4 22 3 5" xfId="27367" xr:uid="{AD335015-B90A-47AA-8F38-27F848A85E37}"/>
    <cellStyle name="Percent 4 22 4" xfId="16192" xr:uid="{3E69AFB0-5D34-4848-90F9-19FB8DD950E6}"/>
    <cellStyle name="Percent 4 22 4 2" xfId="27374" xr:uid="{AC254CCD-F36C-42BD-8C7D-4F830278F4C8}"/>
    <cellStyle name="Percent 4 22 4 2 2" xfId="27375" xr:uid="{9ADAC4BD-DDA7-4346-ADD0-A962BAEC23DB}"/>
    <cellStyle name="Percent 4 22 4 3" xfId="27376" xr:uid="{AF69C06F-F0EF-4AF8-81AA-33BBEFA1BA91}"/>
    <cellStyle name="Percent 4 22 4 3 2" xfId="27377" xr:uid="{47247584-90D0-409F-A64C-708D20ADEA59}"/>
    <cellStyle name="Percent 4 22 4 4" xfId="27378" xr:uid="{12B203CF-0706-4050-9A12-3B0B9B560DCC}"/>
    <cellStyle name="Percent 4 22 4 5" xfId="27373" xr:uid="{84C8412D-7ACA-4D37-88CC-8D6EE55F287E}"/>
    <cellStyle name="Percent 4 22 5" xfId="16193" xr:uid="{2B48D48F-FCE4-43B6-BB6C-AEE6109355F0}"/>
    <cellStyle name="Percent 4 22 5 2" xfId="27380" xr:uid="{5946C824-3C20-4A1E-8343-70EC37301766}"/>
    <cellStyle name="Percent 4 22 5 2 2" xfId="27381" xr:uid="{7ED29D79-D00D-4AB7-8C0E-49DFAC3BA30C}"/>
    <cellStyle name="Percent 4 22 5 3" xfId="27382" xr:uid="{F7B7E33A-1DED-42B1-8B93-A61818E08241}"/>
    <cellStyle name="Percent 4 22 5 3 2" xfId="27383" xr:uid="{802078B3-1791-4ABE-ACB6-4B5C87C90743}"/>
    <cellStyle name="Percent 4 22 5 4" xfId="27384" xr:uid="{C0551FFD-FFA5-4A87-A7E3-598065EDF0EC}"/>
    <cellStyle name="Percent 4 22 5 4 2" xfId="27385" xr:uid="{0200E137-FEF0-4E0F-93DD-D2325A87D0AD}"/>
    <cellStyle name="Percent 4 22 5 5" xfId="27386" xr:uid="{C421ABD3-34D9-4679-8140-E7B5B6C9AF8B}"/>
    <cellStyle name="Percent 4 22 5 6" xfId="27379" xr:uid="{28C00474-A016-4B4C-89E6-3AC62369760C}"/>
    <cellStyle name="Percent 4 22 6" xfId="16194" xr:uid="{5EF3FE9D-B6D3-4201-A634-CB6904BD1B23}"/>
    <cellStyle name="Percent 4 22 6 2" xfId="27388" xr:uid="{601032FA-4570-4EA3-AC3C-6A1C73061AC6}"/>
    <cellStyle name="Percent 4 22 6 2 2" xfId="27389" xr:uid="{33AB67FB-6399-4CCB-A6B9-325287D009C0}"/>
    <cellStyle name="Percent 4 22 6 3" xfId="27390" xr:uid="{51B88B08-D5D5-4FA0-BF92-9A2C8DC593B0}"/>
    <cellStyle name="Percent 4 22 6 3 2" xfId="27391" xr:uid="{71A0AB9E-88AE-4677-A4B7-FA3A81045D5C}"/>
    <cellStyle name="Percent 4 22 6 4" xfId="27392" xr:uid="{76CC6AB0-8A9D-4366-8180-12E2F2CC66AF}"/>
    <cellStyle name="Percent 4 22 6 5" xfId="27387" xr:uid="{A5D5BE01-E4E5-468B-96D3-89E574C36EDC}"/>
    <cellStyle name="Percent 4 22 7" xfId="16195" xr:uid="{A718F806-086E-4B50-A0F9-67DFA6C20ED1}"/>
    <cellStyle name="Percent 4 22 7 2" xfId="27394" xr:uid="{54B7964C-F2B4-4AAA-BB52-6A0C44A6B8FD}"/>
    <cellStyle name="Percent 4 22 7 3" xfId="27393" xr:uid="{77973DBC-11FE-473F-BFAF-0CDD5DD5B331}"/>
    <cellStyle name="Percent 4 22 8" xfId="16196" xr:uid="{4E74306C-6E1D-4772-8083-505D1B106BC9}"/>
    <cellStyle name="Percent 4 22 8 2" xfId="27396" xr:uid="{43F452E1-E4C9-412E-819B-B36CEA75B085}"/>
    <cellStyle name="Percent 4 22 8 3" xfId="27395" xr:uid="{0CC5EA79-064E-43D5-AA23-AD31B23F4586}"/>
    <cellStyle name="Percent 4 22 9" xfId="16197" xr:uid="{A893F93E-30DD-4916-BC25-DA6530BABC6A}"/>
    <cellStyle name="Percent 4 22 9 2" xfId="27398" xr:uid="{775CA8A8-77AD-40BE-8A18-97CC5CBA0602}"/>
    <cellStyle name="Percent 4 22 9 3" xfId="27397" xr:uid="{5ECEBC74-348D-4691-A61D-DBE22BE565B6}"/>
    <cellStyle name="Percent 4 23" xfId="6097" xr:uid="{4F4F5FFF-D338-40AE-8DAB-0BEA368833BF}"/>
    <cellStyle name="Percent 4 23 10" xfId="16198" xr:uid="{E89F1C70-1D7E-4415-A5B9-015CDCC14F1F}"/>
    <cellStyle name="Percent 4 23 10 2" xfId="27400" xr:uid="{80F6DAF2-4F31-4B9D-8354-25CA0EB35E54}"/>
    <cellStyle name="Percent 4 23 11" xfId="27401" xr:uid="{E0C990F5-F21D-4B6B-B5E0-1D7941424D57}"/>
    <cellStyle name="Percent 4 23 12" xfId="27399" xr:uid="{6CBE26FB-8944-4034-AB2A-91C501A95374}"/>
    <cellStyle name="Percent 4 23 13" xfId="21494" xr:uid="{867E712C-B1FF-4F81-9430-CB3DC7711A79}"/>
    <cellStyle name="Percent 4 23 2" xfId="16199" xr:uid="{0405C75E-76EA-4D8E-9CD1-E43DFB3746AE}"/>
    <cellStyle name="Percent 4 23 2 2" xfId="27403" xr:uid="{910ECCC4-EB88-4F80-80D7-F5C27F2FB60C}"/>
    <cellStyle name="Percent 4 23 2 2 2" xfId="27404" xr:uid="{E15BAA83-FD95-4B63-9D64-652D04C9CA8C}"/>
    <cellStyle name="Percent 4 23 2 3" xfId="27405" xr:uid="{DF826A29-13A7-44DB-8D74-FABA8A529F22}"/>
    <cellStyle name="Percent 4 23 2 3 2" xfId="27406" xr:uid="{3ECBF535-0CBD-418C-8DA5-D82E86274335}"/>
    <cellStyle name="Percent 4 23 2 4" xfId="27407" xr:uid="{1C7DA59D-9403-46FB-BE1E-DDFEDA42F461}"/>
    <cellStyle name="Percent 4 23 2 5" xfId="27408" xr:uid="{7A63C524-F8CA-4926-B275-3F9A5A3ACED1}"/>
    <cellStyle name="Percent 4 23 2 6" xfId="27402" xr:uid="{A2E36403-32E1-4F75-95A9-E847D91561B2}"/>
    <cellStyle name="Percent 4 23 3" xfId="16200" xr:uid="{153EF9D5-F9D9-4776-8CE2-6DACD5518621}"/>
    <cellStyle name="Percent 4 23 3 2" xfId="27410" xr:uid="{4D1C5407-A19D-45FD-8CBF-C6612D745597}"/>
    <cellStyle name="Percent 4 23 3 2 2" xfId="27411" xr:uid="{40A903F1-6524-404B-87EF-7F50FC1F91D0}"/>
    <cellStyle name="Percent 4 23 3 3" xfId="27412" xr:uid="{A661B3A9-B9C1-4415-B299-93FC3C95809D}"/>
    <cellStyle name="Percent 4 23 3 3 2" xfId="27413" xr:uid="{DDD1B258-AC8F-4062-B9D4-AAC14351BEEF}"/>
    <cellStyle name="Percent 4 23 3 4" xfId="27414" xr:uid="{1748B54A-AE8E-4961-9DDA-8002C6D7A72B}"/>
    <cellStyle name="Percent 4 23 3 5" xfId="27409" xr:uid="{6CD9702D-16F8-4D6F-9789-AFCF02C0BC36}"/>
    <cellStyle name="Percent 4 23 4" xfId="16201" xr:uid="{285B5EA0-5BBC-4F03-9F41-8EA864453A1E}"/>
    <cellStyle name="Percent 4 23 4 2" xfId="27416" xr:uid="{01A493D6-B0DA-4279-A19C-53CA89571E17}"/>
    <cellStyle name="Percent 4 23 4 2 2" xfId="27417" xr:uid="{5AD83DE6-EAAE-4C55-AC0A-507E8165F60F}"/>
    <cellStyle name="Percent 4 23 4 3" xfId="27418" xr:uid="{E8F87B41-115F-4788-8DF1-57E3A09D042E}"/>
    <cellStyle name="Percent 4 23 4 3 2" xfId="27419" xr:uid="{8EDB02B8-91DB-4D96-BA68-4AEC5C653389}"/>
    <cellStyle name="Percent 4 23 4 4" xfId="27420" xr:uid="{C30BB489-4D28-49F2-9336-29447A85BFEA}"/>
    <cellStyle name="Percent 4 23 4 5" xfId="27415" xr:uid="{D591E510-191E-4508-9C97-F21EF4412FE0}"/>
    <cellStyle name="Percent 4 23 5" xfId="16202" xr:uid="{3F01B441-54F5-4EBB-9D70-A1FCFA172A45}"/>
    <cellStyle name="Percent 4 23 5 2" xfId="27422" xr:uid="{7401D033-2CE5-418C-95E6-E88CCB3EEA53}"/>
    <cellStyle name="Percent 4 23 5 2 2" xfId="27423" xr:uid="{31D5E444-C9D5-4473-874D-6F39E737D133}"/>
    <cellStyle name="Percent 4 23 5 3" xfId="27424" xr:uid="{B8709268-7B57-48EF-9C26-D9F2BFE4755F}"/>
    <cellStyle name="Percent 4 23 5 3 2" xfId="27425" xr:uid="{47BEE588-DD44-4175-AA0A-84594C0D338B}"/>
    <cellStyle name="Percent 4 23 5 4" xfId="27426" xr:uid="{A4ADCCB0-0E5B-4919-8ABF-E3CB5DC3A8F1}"/>
    <cellStyle name="Percent 4 23 5 4 2" xfId="27427" xr:uid="{9E37D074-6146-4D28-953D-3629727BDD78}"/>
    <cellStyle name="Percent 4 23 5 5" xfId="27428" xr:uid="{7830DEC6-CF5E-4BCB-99C1-02B8193C3181}"/>
    <cellStyle name="Percent 4 23 5 6" xfId="27421" xr:uid="{07AAB8EF-1DDA-407F-907C-CFC50EF0A225}"/>
    <cellStyle name="Percent 4 23 6" xfId="16203" xr:uid="{39F76FC0-9D54-4958-AE03-0DFC00C3C70C}"/>
    <cellStyle name="Percent 4 23 6 2" xfId="27430" xr:uid="{4148458E-CBFB-4D89-98F1-87E412B67CF6}"/>
    <cellStyle name="Percent 4 23 6 2 2" xfId="27431" xr:uid="{749F71E8-A1AF-40AF-ABB6-BFD032D08BB4}"/>
    <cellStyle name="Percent 4 23 6 3" xfId="27432" xr:uid="{41917B32-4BCD-418D-BCD2-6838D28A4E34}"/>
    <cellStyle name="Percent 4 23 6 3 2" xfId="27433" xr:uid="{673788FC-8220-415D-B194-EC164216F491}"/>
    <cellStyle name="Percent 4 23 6 4" xfId="27434" xr:uid="{84C46ECB-E665-40BA-A9EF-5B59C019D35E}"/>
    <cellStyle name="Percent 4 23 6 5" xfId="27429" xr:uid="{C392A3AB-9879-4714-955A-8927DD6C2162}"/>
    <cellStyle name="Percent 4 23 7" xfId="16204" xr:uid="{F0E2DB14-585B-47A8-B5E8-91E971537712}"/>
    <cellStyle name="Percent 4 23 7 2" xfId="27436" xr:uid="{11E1C5EB-5165-4D5E-891C-7AF7D9490612}"/>
    <cellStyle name="Percent 4 23 7 3" xfId="27435" xr:uid="{06F0DB57-92E1-4AE5-A250-D1981D6E267C}"/>
    <cellStyle name="Percent 4 23 8" xfId="16205" xr:uid="{6B860202-DC45-400F-B7AA-CB5A7F1F80A0}"/>
    <cellStyle name="Percent 4 23 8 2" xfId="27438" xr:uid="{6F79A0AC-E32E-4714-9E0D-A2FF44859E69}"/>
    <cellStyle name="Percent 4 23 8 3" xfId="27437" xr:uid="{68E12D21-F72B-4884-8EBF-47E323007498}"/>
    <cellStyle name="Percent 4 23 9" xfId="16206" xr:uid="{34F2D3A2-C244-48E0-8F4A-1BD199602551}"/>
    <cellStyle name="Percent 4 23 9 2" xfId="27440" xr:uid="{FB405299-7C62-4522-87FA-92569862EA48}"/>
    <cellStyle name="Percent 4 23 9 3" xfId="27439" xr:uid="{485E15C7-99B3-46DB-8682-D182F25C1107}"/>
    <cellStyle name="Percent 4 24" xfId="6098" xr:uid="{F08E373C-88F9-4599-81C1-59CCE53DD9A2}"/>
    <cellStyle name="Percent 4 24 10" xfId="16207" xr:uid="{75A4954D-0493-4049-8234-829D8422F113}"/>
    <cellStyle name="Percent 4 24 10 2" xfId="27442" xr:uid="{1A03148C-B473-4E57-B3EE-EFB30D917934}"/>
    <cellStyle name="Percent 4 24 11" xfId="27443" xr:uid="{E0FDE0F9-43C1-4278-8697-B96884DD4459}"/>
    <cellStyle name="Percent 4 24 12" xfId="27441" xr:uid="{F20D7655-6583-423B-A203-BD8498840E08}"/>
    <cellStyle name="Percent 4 24 13" xfId="21495" xr:uid="{43DF4DA9-E4E4-45F1-A1B5-E500B2C6A160}"/>
    <cellStyle name="Percent 4 24 2" xfId="16208" xr:uid="{38A83C9D-AEE2-4A2A-A5B0-9B10448535A7}"/>
    <cellStyle name="Percent 4 24 2 2" xfId="27445" xr:uid="{7E6DC519-72A8-4F1E-AA43-C3777292AACE}"/>
    <cellStyle name="Percent 4 24 2 2 2" xfId="27446" xr:uid="{C4292F4A-A676-4F10-B5B4-70980FCCF2D8}"/>
    <cellStyle name="Percent 4 24 2 3" xfId="27447" xr:uid="{EA89AF2A-7145-4899-9F65-44D341D5E8D6}"/>
    <cellStyle name="Percent 4 24 2 3 2" xfId="27448" xr:uid="{0ECE7F87-D2A9-40C4-9A42-8A92DD9F747A}"/>
    <cellStyle name="Percent 4 24 2 4" xfId="27449" xr:uid="{A1A270AE-82D8-4BD9-A112-59E7BE6EF4C1}"/>
    <cellStyle name="Percent 4 24 2 5" xfId="27450" xr:uid="{FFBCC097-56CC-4A9D-9E13-A7A39A5E82F4}"/>
    <cellStyle name="Percent 4 24 2 6" xfId="27444" xr:uid="{AC966336-677E-4460-A6BB-CDDE3C91F744}"/>
    <cellStyle name="Percent 4 24 3" xfId="16209" xr:uid="{BF3732B4-8EC9-4F66-8B83-3F00A4E0F2DD}"/>
    <cellStyle name="Percent 4 24 3 2" xfId="27452" xr:uid="{4BFB4339-D456-4EA5-B460-BA214E16B338}"/>
    <cellStyle name="Percent 4 24 3 2 2" xfId="27453" xr:uid="{204D0EBC-2876-41B7-B602-508642CF857A}"/>
    <cellStyle name="Percent 4 24 3 3" xfId="27454" xr:uid="{3428ECB9-9CC5-43AD-9B79-D7867CDEF814}"/>
    <cellStyle name="Percent 4 24 3 3 2" xfId="27455" xr:uid="{F01C6FAA-9B04-47E2-A8A7-C056F66C62FF}"/>
    <cellStyle name="Percent 4 24 3 4" xfId="27456" xr:uid="{D078FC95-A385-4596-AFD2-F760681C0190}"/>
    <cellStyle name="Percent 4 24 3 5" xfId="27451" xr:uid="{E89376D0-D169-4DEC-B0E9-4A5B06CB9476}"/>
    <cellStyle name="Percent 4 24 4" xfId="16210" xr:uid="{61C110D2-BBC9-4563-8964-A5B286440653}"/>
    <cellStyle name="Percent 4 24 4 2" xfId="27458" xr:uid="{4FC4BF38-1984-42B1-8E9A-6F8A47655886}"/>
    <cellStyle name="Percent 4 24 4 2 2" xfId="27459" xr:uid="{B6EA308E-ED7A-4E1C-9298-CB9851318712}"/>
    <cellStyle name="Percent 4 24 4 3" xfId="27460" xr:uid="{EA445E4C-B590-4E79-AF4E-EE343AF00C1D}"/>
    <cellStyle name="Percent 4 24 4 3 2" xfId="27461" xr:uid="{D5E2D58F-488C-45CE-B699-D06FFD5947FE}"/>
    <cellStyle name="Percent 4 24 4 4" xfId="27462" xr:uid="{D57838CC-1DFE-4ACD-9B7F-057BB5E5C406}"/>
    <cellStyle name="Percent 4 24 4 5" xfId="27457" xr:uid="{67987652-6A19-499B-ABF6-95DB931AA8A7}"/>
    <cellStyle name="Percent 4 24 5" xfId="16211" xr:uid="{54BB2B29-B822-490B-87B2-1DBF866C634E}"/>
    <cellStyle name="Percent 4 24 5 2" xfId="27464" xr:uid="{E94DA237-E28E-4221-AF19-716797DAE5C6}"/>
    <cellStyle name="Percent 4 24 5 2 2" xfId="27465" xr:uid="{EB6A9638-6267-4A3F-8F56-E54F19DF409D}"/>
    <cellStyle name="Percent 4 24 5 3" xfId="27466" xr:uid="{7AA22891-7CE4-4857-8A55-12EF95C31DA9}"/>
    <cellStyle name="Percent 4 24 5 3 2" xfId="27467" xr:uid="{052CE824-6E02-4401-8B5D-30E84D8AE506}"/>
    <cellStyle name="Percent 4 24 5 4" xfId="27468" xr:uid="{06E6A505-C07E-4184-9C36-D70E430F5C74}"/>
    <cellStyle name="Percent 4 24 5 4 2" xfId="27469" xr:uid="{E5ECD75A-4B3E-46A0-A79A-A3C5C28ECE79}"/>
    <cellStyle name="Percent 4 24 5 5" xfId="27470" xr:uid="{505E11ED-8BFF-41B1-87B0-BBDA8F90C53B}"/>
    <cellStyle name="Percent 4 24 5 6" xfId="27463" xr:uid="{D63CC9AC-1AE3-4FEE-BD8A-DA83B801D419}"/>
    <cellStyle name="Percent 4 24 6" xfId="16212" xr:uid="{63BBAF4D-E984-46B0-BA19-3B2B1AF86312}"/>
    <cellStyle name="Percent 4 24 6 2" xfId="27472" xr:uid="{0BBCFE80-6AE3-4DD8-9EE7-91B4FF76E2EA}"/>
    <cellStyle name="Percent 4 24 6 2 2" xfId="27473" xr:uid="{5B0E574B-18DE-436F-8C3E-ED51AA7DEE2D}"/>
    <cellStyle name="Percent 4 24 6 3" xfId="27474" xr:uid="{A669E1E7-E3EE-497C-9F79-808884063279}"/>
    <cellStyle name="Percent 4 24 6 3 2" xfId="27475" xr:uid="{07352F3A-D027-4E7A-B1B6-18814CA62B2D}"/>
    <cellStyle name="Percent 4 24 6 4" xfId="27476" xr:uid="{2FAA3C26-296E-4A05-98DE-82E2CD2CFBA8}"/>
    <cellStyle name="Percent 4 24 6 5" xfId="27471" xr:uid="{79BC8C41-D3E0-4F60-BDD6-127CEF581B61}"/>
    <cellStyle name="Percent 4 24 7" xfId="16213" xr:uid="{B4B55F2B-D9F5-4229-8B52-E5B82BEB4ACB}"/>
    <cellStyle name="Percent 4 24 7 2" xfId="27478" xr:uid="{CE517337-7AA6-4B67-B601-48E99D6CB795}"/>
    <cellStyle name="Percent 4 24 7 3" xfId="27477" xr:uid="{8341586A-D3AA-4DAE-8014-49B205FD0A6E}"/>
    <cellStyle name="Percent 4 24 8" xfId="16214" xr:uid="{5B12DEB3-7FC1-46F2-82E4-8D92BFD83795}"/>
    <cellStyle name="Percent 4 24 8 2" xfId="27480" xr:uid="{B9FC71C0-3263-4D51-B101-16A3FCD9B861}"/>
    <cellStyle name="Percent 4 24 8 3" xfId="27479" xr:uid="{B3666E2C-DFD5-42BF-A42E-8F5420D4FFB7}"/>
    <cellStyle name="Percent 4 24 9" xfId="16215" xr:uid="{D4065683-44A5-4BD2-9FEA-DFD113E8563A}"/>
    <cellStyle name="Percent 4 24 9 2" xfId="27482" xr:uid="{699FA716-8613-4506-9DA0-95E6C6D3C156}"/>
    <cellStyle name="Percent 4 24 9 3" xfId="27481" xr:uid="{240A9B17-C389-4C1F-9DE3-657379199D27}"/>
    <cellStyle name="Percent 4 25" xfId="6099" xr:uid="{753FD355-DA3E-4AFC-A577-9857B36615CD}"/>
    <cellStyle name="Percent 4 25 10" xfId="16216" xr:uid="{FF058BDF-37D1-45D9-B8CE-2DF91B8C01C7}"/>
    <cellStyle name="Percent 4 25 10 2" xfId="27484" xr:uid="{FA5E2C09-BBFC-422A-8CE9-87F3F852D66D}"/>
    <cellStyle name="Percent 4 25 11" xfId="27485" xr:uid="{878DA704-C36F-47F6-97AF-0E72431458C9}"/>
    <cellStyle name="Percent 4 25 12" xfId="27483" xr:uid="{7ABF03EC-CF58-4C47-84D9-784701810C60}"/>
    <cellStyle name="Percent 4 25 13" xfId="21496" xr:uid="{8BE633BB-042B-424E-9431-E1F82F7544EC}"/>
    <cellStyle name="Percent 4 25 2" xfId="16217" xr:uid="{77C0D2BC-D0B6-4C29-B63C-B7264179C405}"/>
    <cellStyle name="Percent 4 25 2 2" xfId="27487" xr:uid="{D750210F-C916-4787-9038-BF802BF04F8E}"/>
    <cellStyle name="Percent 4 25 2 2 2" xfId="27488" xr:uid="{BF1B8500-4274-4302-9999-B8734CC6451C}"/>
    <cellStyle name="Percent 4 25 2 3" xfId="27489" xr:uid="{26F66356-6448-47B4-AB16-9AE0DAF64562}"/>
    <cellStyle name="Percent 4 25 2 3 2" xfId="27490" xr:uid="{26FBD922-9986-4381-AC8E-2AEA250AC3C1}"/>
    <cellStyle name="Percent 4 25 2 4" xfId="27491" xr:uid="{D39CE665-A2B6-4AC0-9915-53D6BC78C7A8}"/>
    <cellStyle name="Percent 4 25 2 5" xfId="27492" xr:uid="{B8959C4C-79E2-498B-876E-B3A05912F97A}"/>
    <cellStyle name="Percent 4 25 2 6" xfId="27486" xr:uid="{2EAC32C1-6E43-45BA-B1DF-BA5E3E9C1677}"/>
    <cellStyle name="Percent 4 25 3" xfId="16218" xr:uid="{C8ED1DF5-8237-446F-9D60-93A22E542CAD}"/>
    <cellStyle name="Percent 4 25 3 2" xfId="27494" xr:uid="{1F64DB8B-88FC-4FFC-9FD5-7AC7639F1071}"/>
    <cellStyle name="Percent 4 25 3 2 2" xfId="27495" xr:uid="{740DC6C6-1128-431B-92FC-F2E8A67FF672}"/>
    <cellStyle name="Percent 4 25 3 3" xfId="27496" xr:uid="{C6541603-0B40-4A01-BC3C-67A78B159321}"/>
    <cellStyle name="Percent 4 25 3 3 2" xfId="27497" xr:uid="{A099C063-D86A-4BA3-AD68-A8C4013F24F0}"/>
    <cellStyle name="Percent 4 25 3 4" xfId="27498" xr:uid="{4BA32A98-EBA5-4989-93B7-DE692292E6EC}"/>
    <cellStyle name="Percent 4 25 3 5" xfId="27493" xr:uid="{A3C19B84-21D2-432B-ADBE-327DD5A430B1}"/>
    <cellStyle name="Percent 4 25 4" xfId="16219" xr:uid="{50604EEA-17D0-4C64-B100-94F303BA215F}"/>
    <cellStyle name="Percent 4 25 4 2" xfId="27500" xr:uid="{620C9BC5-F310-4E76-A1E5-AB35803FD589}"/>
    <cellStyle name="Percent 4 25 4 2 2" xfId="27501" xr:uid="{ABA7135F-367A-4131-AEB1-17781D7CFC59}"/>
    <cellStyle name="Percent 4 25 4 3" xfId="27502" xr:uid="{13EA44DD-DECE-4A25-988A-17A1B7B9F7B0}"/>
    <cellStyle name="Percent 4 25 4 3 2" xfId="27503" xr:uid="{74E5D77A-AAFA-4DA2-9F26-9F3DEC118D80}"/>
    <cellStyle name="Percent 4 25 4 4" xfId="27504" xr:uid="{F698AE74-A825-4EE2-8487-A1DB570EE4AF}"/>
    <cellStyle name="Percent 4 25 4 5" xfId="27499" xr:uid="{9663A402-E0E4-4AD7-8CFD-2DDF8235641A}"/>
    <cellStyle name="Percent 4 25 5" xfId="16220" xr:uid="{F07974C2-5B3E-4536-BD20-63DED906FAFD}"/>
    <cellStyle name="Percent 4 25 5 2" xfId="27506" xr:uid="{B8FE8064-5C11-48F6-BD0C-34228959E0B3}"/>
    <cellStyle name="Percent 4 25 5 2 2" xfId="27507" xr:uid="{3B57C508-F5B4-40AE-A15E-38F272AE2C26}"/>
    <cellStyle name="Percent 4 25 5 3" xfId="27508" xr:uid="{5E12D0A3-E04E-4B5D-A42B-995C377170C1}"/>
    <cellStyle name="Percent 4 25 5 3 2" xfId="27509" xr:uid="{801F84F4-44E0-411D-9A20-DA2D56863383}"/>
    <cellStyle name="Percent 4 25 5 4" xfId="27510" xr:uid="{1B0374E4-42B4-4743-A174-91511EF2F419}"/>
    <cellStyle name="Percent 4 25 5 4 2" xfId="27511" xr:uid="{6419B7C5-91EC-4173-B622-B98CAA59B305}"/>
    <cellStyle name="Percent 4 25 5 5" xfId="27512" xr:uid="{E662747C-5D56-44E8-AE38-D55687D049FE}"/>
    <cellStyle name="Percent 4 25 5 6" xfId="27505" xr:uid="{DE6216BB-1A23-4EB8-9373-D2ED3FE1EAEE}"/>
    <cellStyle name="Percent 4 25 6" xfId="16221" xr:uid="{A8CD7E02-45E9-4535-B651-88D990296A86}"/>
    <cellStyle name="Percent 4 25 6 2" xfId="27514" xr:uid="{16EC3DAB-3890-4B85-A017-7FC576C4A5E2}"/>
    <cellStyle name="Percent 4 25 6 2 2" xfId="27515" xr:uid="{0E46FA68-726C-4090-8772-66351511144D}"/>
    <cellStyle name="Percent 4 25 6 3" xfId="27516" xr:uid="{E07D7374-62F9-4D3F-AAAF-C08E8CF9FE36}"/>
    <cellStyle name="Percent 4 25 6 3 2" xfId="27517" xr:uid="{9FD1B810-4751-4C59-B5ED-27277840D7A3}"/>
    <cellStyle name="Percent 4 25 6 4" xfId="27518" xr:uid="{3B548EB8-57E2-426E-940D-2F0FA08B514C}"/>
    <cellStyle name="Percent 4 25 6 5" xfId="27513" xr:uid="{EBC44878-82B9-4AFE-9FFC-F3B50DDCFE3E}"/>
    <cellStyle name="Percent 4 25 7" xfId="16222" xr:uid="{E04A75EA-A252-42E3-9040-955DF701C6E8}"/>
    <cellStyle name="Percent 4 25 7 2" xfId="27520" xr:uid="{B4F377B8-5C70-4708-9B78-547967B809B2}"/>
    <cellStyle name="Percent 4 25 7 3" xfId="27519" xr:uid="{9F40051F-BDF2-4A99-8DA7-6734CD3BCC89}"/>
    <cellStyle name="Percent 4 25 8" xfId="16223" xr:uid="{2222AC1A-C074-4733-A11E-F76B8391576E}"/>
    <cellStyle name="Percent 4 25 8 2" xfId="27522" xr:uid="{6D145257-A8BF-4A1D-8AC3-0C8570AECD65}"/>
    <cellStyle name="Percent 4 25 8 3" xfId="27521" xr:uid="{00BBF82A-4C51-4ED9-8137-779104F53E1A}"/>
    <cellStyle name="Percent 4 25 9" xfId="16224" xr:uid="{BAB7F94E-A45F-4676-A44D-30032C32031E}"/>
    <cellStyle name="Percent 4 25 9 2" xfId="27524" xr:uid="{DEAEDA33-548A-46FD-A75C-FF545D1A4758}"/>
    <cellStyle name="Percent 4 25 9 3" xfId="27523" xr:uid="{5B880693-9584-4520-A6D5-63D34A3EBB16}"/>
    <cellStyle name="Percent 4 26" xfId="6100" xr:uid="{403B3069-E506-4221-8842-DED34635C2C1}"/>
    <cellStyle name="Percent 4 26 10" xfId="16225" xr:uid="{06B3A735-AAC9-41CC-B763-3B621CF4EACA}"/>
    <cellStyle name="Percent 4 26 10 2" xfId="27526" xr:uid="{63345DEF-387F-418C-8A27-CFAEC3AE572A}"/>
    <cellStyle name="Percent 4 26 11" xfId="27527" xr:uid="{159FE9A6-59CA-472F-AA38-3560E28EE51A}"/>
    <cellStyle name="Percent 4 26 12" xfId="27525" xr:uid="{267020EF-5BC0-48D9-8F7B-D8FF8A8C3B54}"/>
    <cellStyle name="Percent 4 26 13" xfId="21497" xr:uid="{1D583D76-8F45-4DB1-A707-CA487652B55C}"/>
    <cellStyle name="Percent 4 26 2" xfId="16226" xr:uid="{A129BEAB-BD47-4491-AB48-A2E44990BF54}"/>
    <cellStyle name="Percent 4 26 2 2" xfId="27529" xr:uid="{A94ECF53-C226-42CB-9302-05A6E8362AF7}"/>
    <cellStyle name="Percent 4 26 2 2 2" xfId="27530" xr:uid="{AEA7CA5B-F1BF-405B-B655-66EB9CC32C94}"/>
    <cellStyle name="Percent 4 26 2 3" xfId="27531" xr:uid="{72A08452-15A5-43D0-A30A-DF3B6EB7B0A0}"/>
    <cellStyle name="Percent 4 26 2 3 2" xfId="27532" xr:uid="{E6F30660-056F-47CB-8694-33771597F8ED}"/>
    <cellStyle name="Percent 4 26 2 4" xfId="27533" xr:uid="{341CA03C-94A4-4547-9816-A946E08A933F}"/>
    <cellStyle name="Percent 4 26 2 5" xfId="27534" xr:uid="{45AB399F-0AB5-4180-8516-524CA90D4278}"/>
    <cellStyle name="Percent 4 26 2 6" xfId="27528" xr:uid="{A7353A00-2E14-42BB-B809-21DF434D1740}"/>
    <cellStyle name="Percent 4 26 3" xfId="16227" xr:uid="{08DC1649-82BE-4A5E-B0F7-68230D700C08}"/>
    <cellStyle name="Percent 4 26 3 2" xfId="27536" xr:uid="{66D4F64F-DD32-440C-8719-D52DC3A59046}"/>
    <cellStyle name="Percent 4 26 3 2 2" xfId="27537" xr:uid="{4EDD8134-1025-4B4C-8D58-CCE9542E1CB7}"/>
    <cellStyle name="Percent 4 26 3 3" xfId="27538" xr:uid="{098F0294-B2B2-4F90-9AC1-F6EAB15217E7}"/>
    <cellStyle name="Percent 4 26 3 3 2" xfId="27539" xr:uid="{1A21EFD0-4DCD-4B43-B02B-7B2FA5AB2D7E}"/>
    <cellStyle name="Percent 4 26 3 4" xfId="27540" xr:uid="{D9627198-487F-4CD3-91B7-AB4EFB9C35F4}"/>
    <cellStyle name="Percent 4 26 3 5" xfId="27535" xr:uid="{CA9E3E1F-EE61-47B8-91EE-A93583860306}"/>
    <cellStyle name="Percent 4 26 4" xfId="16228" xr:uid="{F7BA664C-C4C3-4738-92BB-7FF9B7FD0646}"/>
    <cellStyle name="Percent 4 26 4 2" xfId="27542" xr:uid="{9C60814D-869C-4663-B07D-8FF9021EC165}"/>
    <cellStyle name="Percent 4 26 4 2 2" xfId="27543" xr:uid="{B9BF4411-CB96-4B93-9729-4A55668AF129}"/>
    <cellStyle name="Percent 4 26 4 3" xfId="27544" xr:uid="{20797B50-6D1A-47B7-91A4-5E129B87E7A0}"/>
    <cellStyle name="Percent 4 26 4 3 2" xfId="27545" xr:uid="{C14536D5-1757-4370-80AF-6551B3429D46}"/>
    <cellStyle name="Percent 4 26 4 4" xfId="27546" xr:uid="{D74BCFAD-DA43-4AAA-963B-5C748988E64F}"/>
    <cellStyle name="Percent 4 26 4 5" xfId="27541" xr:uid="{FDD7E4DF-DE9A-4BF4-864D-F3C77513BEAA}"/>
    <cellStyle name="Percent 4 26 5" xfId="16229" xr:uid="{A908CDA4-E36A-42C8-9D42-9843FDEE1444}"/>
    <cellStyle name="Percent 4 26 5 2" xfId="27548" xr:uid="{6923A902-AF0C-4633-AEC5-CE21E27E8554}"/>
    <cellStyle name="Percent 4 26 5 2 2" xfId="27549" xr:uid="{E6E3D95D-114F-4853-B187-AA1849FDEF9B}"/>
    <cellStyle name="Percent 4 26 5 3" xfId="27550" xr:uid="{167018EA-7A08-4A42-93A5-2AA1EB8F635A}"/>
    <cellStyle name="Percent 4 26 5 3 2" xfId="27551" xr:uid="{5761215C-58E9-499F-AB56-7BF328BC6560}"/>
    <cellStyle name="Percent 4 26 5 4" xfId="27552" xr:uid="{14F6E12C-47F5-4EB8-840C-9C9F35A2E940}"/>
    <cellStyle name="Percent 4 26 5 4 2" xfId="27553" xr:uid="{F72E5696-FC3C-495F-AA3F-EAD621EF67A2}"/>
    <cellStyle name="Percent 4 26 5 5" xfId="27554" xr:uid="{4B6A1F02-FC7E-478E-9560-24041900F77C}"/>
    <cellStyle name="Percent 4 26 5 6" xfId="27547" xr:uid="{54750227-E8AC-4EF7-8AFC-682D9F49DBDA}"/>
    <cellStyle name="Percent 4 26 6" xfId="16230" xr:uid="{5792537E-6AD1-4A8E-AA82-04B7425324B8}"/>
    <cellStyle name="Percent 4 26 6 2" xfId="27556" xr:uid="{F9E3ACA4-1C9C-4CBB-BD2E-0F955718A86C}"/>
    <cellStyle name="Percent 4 26 6 2 2" xfId="27557" xr:uid="{75478589-DF0E-463F-A816-28938F9A2259}"/>
    <cellStyle name="Percent 4 26 6 3" xfId="27558" xr:uid="{C49721BC-2F6B-4991-990D-964994B31A8E}"/>
    <cellStyle name="Percent 4 26 6 3 2" xfId="27559" xr:uid="{FE31785A-E4D9-4C33-BACD-A17E0FD9252A}"/>
    <cellStyle name="Percent 4 26 6 4" xfId="27560" xr:uid="{0F6B9B76-1AC2-4847-9A4B-F6387D8879B1}"/>
    <cellStyle name="Percent 4 26 6 5" xfId="27555" xr:uid="{ED0DAD9B-7D29-4D74-9B11-E64670B69B15}"/>
    <cellStyle name="Percent 4 26 7" xfId="16231" xr:uid="{32D2862C-C0F8-40E4-B654-E7783A836000}"/>
    <cellStyle name="Percent 4 26 7 2" xfId="27562" xr:uid="{828B2A70-DEAF-4734-8525-64C3454C8300}"/>
    <cellStyle name="Percent 4 26 7 3" xfId="27561" xr:uid="{CF595093-0602-4484-9A85-6D035952D8C5}"/>
    <cellStyle name="Percent 4 26 8" xfId="16232" xr:uid="{3DA97F74-D68D-41F1-88F3-830EC1AB8AC8}"/>
    <cellStyle name="Percent 4 26 8 2" xfId="27564" xr:uid="{4D8EA864-9498-45DD-916E-25150D869334}"/>
    <cellStyle name="Percent 4 26 8 3" xfId="27563" xr:uid="{0F01AB0A-931D-4E1D-A2E5-7AFB79379FB4}"/>
    <cellStyle name="Percent 4 26 9" xfId="16233" xr:uid="{755D7C92-0C09-404F-B7A8-5B127AE82CBB}"/>
    <cellStyle name="Percent 4 26 9 2" xfId="27566" xr:uid="{0B14A387-174E-4253-AA0D-C66A7909321C}"/>
    <cellStyle name="Percent 4 26 9 3" xfId="27565" xr:uid="{434C9366-9A76-4726-8332-9456084F436D}"/>
    <cellStyle name="Percent 4 27" xfId="6101" xr:uid="{679039F4-E729-490E-8989-22C0F9A199F6}"/>
    <cellStyle name="Percent 4 27 10" xfId="16234" xr:uid="{3E0AD74F-275B-4DA4-A23A-5E920955E06F}"/>
    <cellStyle name="Percent 4 27 10 2" xfId="27568" xr:uid="{62D6937A-3599-4197-8183-74B734EDB828}"/>
    <cellStyle name="Percent 4 27 11" xfId="27569" xr:uid="{06CF1443-578B-4E53-A704-12418DC6655B}"/>
    <cellStyle name="Percent 4 27 12" xfId="27567" xr:uid="{5E122687-CFE8-4FCF-A3B3-E624C1A51442}"/>
    <cellStyle name="Percent 4 27 13" xfId="21498" xr:uid="{BA7A11D4-5C4D-4C89-88EF-9685D5165F52}"/>
    <cellStyle name="Percent 4 27 2" xfId="16235" xr:uid="{862DCBF5-3972-4E45-969A-088AE7EB9306}"/>
    <cellStyle name="Percent 4 27 2 2" xfId="27571" xr:uid="{A2BBD5E3-F576-41F5-9DD6-4F1A25AB8AF4}"/>
    <cellStyle name="Percent 4 27 2 2 2" xfId="27572" xr:uid="{2099FD01-E8FD-465E-A87D-5F5D2D8F2F28}"/>
    <cellStyle name="Percent 4 27 2 3" xfId="27573" xr:uid="{522DFFAF-5198-4727-B888-9AE395937E69}"/>
    <cellStyle name="Percent 4 27 2 3 2" xfId="27574" xr:uid="{740558F5-3D48-4714-A01B-A2A460C65A61}"/>
    <cellStyle name="Percent 4 27 2 4" xfId="27575" xr:uid="{092FAB00-B064-463E-84CC-DC79A4DB20D7}"/>
    <cellStyle name="Percent 4 27 2 5" xfId="27576" xr:uid="{F892E425-2C48-4004-A014-3FA4BCFC1C82}"/>
    <cellStyle name="Percent 4 27 2 6" xfId="27570" xr:uid="{F59AC2AA-AE02-4767-8BDF-4CD92EE3187B}"/>
    <cellStyle name="Percent 4 27 3" xfId="16236" xr:uid="{35807678-7E6F-45D4-B577-17AB22EB4732}"/>
    <cellStyle name="Percent 4 27 3 2" xfId="27578" xr:uid="{AC3FD973-B286-4A7E-8B54-B9667B093AB0}"/>
    <cellStyle name="Percent 4 27 3 2 2" xfId="27579" xr:uid="{1C3979E9-A5B0-4942-A532-CE026578BD4C}"/>
    <cellStyle name="Percent 4 27 3 3" xfId="27580" xr:uid="{11C87F01-A3A2-46BE-88C0-62133105BEEB}"/>
    <cellStyle name="Percent 4 27 3 3 2" xfId="27581" xr:uid="{59C48F7E-06D6-4095-9B1A-4CEC02A80BE2}"/>
    <cellStyle name="Percent 4 27 3 4" xfId="27582" xr:uid="{F71915C3-8F75-4A8A-9D95-F9574BD22E18}"/>
    <cellStyle name="Percent 4 27 3 5" xfId="27577" xr:uid="{FEBB2930-F793-4004-A567-D5A22B5A5682}"/>
    <cellStyle name="Percent 4 27 4" xfId="16237" xr:uid="{586564EC-7B37-4844-A1AA-DD41F52E25C4}"/>
    <cellStyle name="Percent 4 27 4 2" xfId="27584" xr:uid="{14CD74AD-024A-4594-BC1E-F1C2B7D9C9BF}"/>
    <cellStyle name="Percent 4 27 4 2 2" xfId="27585" xr:uid="{A973D615-74B7-4539-A7C6-3A2BD7AEDD0A}"/>
    <cellStyle name="Percent 4 27 4 3" xfId="27586" xr:uid="{E7034A35-9EEC-4486-9042-BAA1A17E298D}"/>
    <cellStyle name="Percent 4 27 4 3 2" xfId="27587" xr:uid="{6C5B1BF5-B07F-4026-99F4-2EA02743F9EB}"/>
    <cellStyle name="Percent 4 27 4 4" xfId="27588" xr:uid="{1FD56B17-69A8-4573-A267-D02801F95DB2}"/>
    <cellStyle name="Percent 4 27 4 5" xfId="27583" xr:uid="{4CD706B5-A665-4844-9CC4-7E4780A7D8DD}"/>
    <cellStyle name="Percent 4 27 5" xfId="16238" xr:uid="{BBC8568C-8388-462A-AF12-22A2E1A0C5BB}"/>
    <cellStyle name="Percent 4 27 5 2" xfId="27590" xr:uid="{C6151B30-8783-4999-9E2D-E911807A6990}"/>
    <cellStyle name="Percent 4 27 5 2 2" xfId="27591" xr:uid="{BE08819C-5B14-4A2C-8A98-1DD2D21068DC}"/>
    <cellStyle name="Percent 4 27 5 3" xfId="27592" xr:uid="{CAD2626A-66D3-4470-8B1D-BEB629EB2D7E}"/>
    <cellStyle name="Percent 4 27 5 3 2" xfId="27593" xr:uid="{5D257224-5778-4F60-B92B-AB689A86EA86}"/>
    <cellStyle name="Percent 4 27 5 4" xfId="27594" xr:uid="{99555FCC-A70D-4244-8545-75A702C67982}"/>
    <cellStyle name="Percent 4 27 5 4 2" xfId="27595" xr:uid="{898138EA-6992-48B4-BF62-EFF36EEC96BA}"/>
    <cellStyle name="Percent 4 27 5 5" xfId="27596" xr:uid="{D0791649-B307-4705-98DE-25B2C7CFE5C5}"/>
    <cellStyle name="Percent 4 27 5 6" xfId="27589" xr:uid="{AC21DF00-ABD1-43FB-AE7C-B9D9D5BC7398}"/>
    <cellStyle name="Percent 4 27 6" xfId="16239" xr:uid="{2588295D-A2FF-4AFF-B83D-92839FEA7078}"/>
    <cellStyle name="Percent 4 27 6 2" xfId="27598" xr:uid="{5A178C7F-562A-4711-A9A4-C2A5FBAB5BDF}"/>
    <cellStyle name="Percent 4 27 6 2 2" xfId="27599" xr:uid="{116B141E-995A-4BFA-B01D-4BC4988F0097}"/>
    <cellStyle name="Percent 4 27 6 3" xfId="27600" xr:uid="{E2C89B6B-3F86-45D0-BEF0-742ADF46B8F1}"/>
    <cellStyle name="Percent 4 27 6 3 2" xfId="27601" xr:uid="{0F0702AA-409C-445F-A087-FE7B3EFFE091}"/>
    <cellStyle name="Percent 4 27 6 4" xfId="27602" xr:uid="{FC0B716A-DFCE-431E-88A7-32E3BF712D3C}"/>
    <cellStyle name="Percent 4 27 6 5" xfId="27597" xr:uid="{B04F6425-09F0-450E-933C-7E92A9632D94}"/>
    <cellStyle name="Percent 4 27 7" xfId="16240" xr:uid="{43C48AF1-1938-460B-A554-29F94F30EB20}"/>
    <cellStyle name="Percent 4 27 7 2" xfId="27604" xr:uid="{7E764DDD-DA67-45D9-BD4A-03BA1BEE866C}"/>
    <cellStyle name="Percent 4 27 7 3" xfId="27603" xr:uid="{692E397E-AC7C-4010-8BED-FF416B6AB76E}"/>
    <cellStyle name="Percent 4 27 8" xfId="16241" xr:uid="{5B28E0E1-E8F2-4184-839E-EA5CD44C9EC1}"/>
    <cellStyle name="Percent 4 27 8 2" xfId="27606" xr:uid="{2EC9948F-0DAC-441C-AAAF-CF56DADCC4D9}"/>
    <cellStyle name="Percent 4 27 8 3" xfId="27605" xr:uid="{1E5BEAEB-D49A-4AD6-AEDE-33DC531CE399}"/>
    <cellStyle name="Percent 4 27 9" xfId="16242" xr:uid="{F12D8B4F-FF02-4B28-B3BB-DD48D84365E2}"/>
    <cellStyle name="Percent 4 27 9 2" xfId="27608" xr:uid="{5B91C5EE-EE4E-4A1D-B3CB-F5E1B41BBA4A}"/>
    <cellStyle name="Percent 4 27 9 3" xfId="27607" xr:uid="{F4632900-241D-4908-B76B-00DD167E1D03}"/>
    <cellStyle name="Percent 4 28" xfId="6102" xr:uid="{39077FFD-0FE9-4A4D-8A80-713FB26FBD03}"/>
    <cellStyle name="Percent 4 28 10" xfId="16243" xr:uid="{68136C8B-626B-45FF-890B-434DEE4CFC30}"/>
    <cellStyle name="Percent 4 28 10 2" xfId="27610" xr:uid="{53905F94-7FCE-4F8B-8F14-6F0B3BDA1AAB}"/>
    <cellStyle name="Percent 4 28 11" xfId="27611" xr:uid="{96749066-D822-4B15-B485-0063EE10460A}"/>
    <cellStyle name="Percent 4 28 12" xfId="27609" xr:uid="{7C4748F5-0156-4D77-88F1-787DFDD3FBF8}"/>
    <cellStyle name="Percent 4 28 13" xfId="21499" xr:uid="{8EC8DF3F-51CE-4320-AFDB-3878C78D3FEA}"/>
    <cellStyle name="Percent 4 28 2" xfId="16244" xr:uid="{0B0B2780-4E58-414A-9408-27A85DBDD1BC}"/>
    <cellStyle name="Percent 4 28 2 2" xfId="27613" xr:uid="{83C8ED42-65C9-436A-AAB2-1E4A0BB1437B}"/>
    <cellStyle name="Percent 4 28 2 2 2" xfId="27614" xr:uid="{EF847B10-9BED-4F94-8919-84D4EF1F81C7}"/>
    <cellStyle name="Percent 4 28 2 3" xfId="27615" xr:uid="{9E7896A7-2362-4D57-A5B0-1C103EF67498}"/>
    <cellStyle name="Percent 4 28 2 3 2" xfId="27616" xr:uid="{8155730A-F4F4-4E8F-BECC-633BEB06BA09}"/>
    <cellStyle name="Percent 4 28 2 4" xfId="27617" xr:uid="{8AE66C2F-4BF0-4578-A860-AD85469E1065}"/>
    <cellStyle name="Percent 4 28 2 5" xfId="27618" xr:uid="{28E17C33-78EC-4BF8-BC09-9F395E7D33EE}"/>
    <cellStyle name="Percent 4 28 2 6" xfId="27612" xr:uid="{64EA4E6E-2D57-4F76-9979-5AFA913D5352}"/>
    <cellStyle name="Percent 4 28 3" xfId="16245" xr:uid="{F79CBABF-8CFC-4013-AF5E-FF5B0C0885E5}"/>
    <cellStyle name="Percent 4 28 3 2" xfId="27620" xr:uid="{305B66A0-F362-4CBA-BE89-0AF86422E1CD}"/>
    <cellStyle name="Percent 4 28 3 2 2" xfId="27621" xr:uid="{BB814D1A-2AC0-42B2-A328-CB81388D19D9}"/>
    <cellStyle name="Percent 4 28 3 3" xfId="27622" xr:uid="{3B2155C4-74B3-4184-826B-ABA854E7103C}"/>
    <cellStyle name="Percent 4 28 3 3 2" xfId="27623" xr:uid="{31EDB518-1D30-4C1F-ACC6-2F5D8BEAF31B}"/>
    <cellStyle name="Percent 4 28 3 4" xfId="27624" xr:uid="{A57B10DC-D3B5-4588-9478-5326A8F7E302}"/>
    <cellStyle name="Percent 4 28 3 5" xfId="27619" xr:uid="{1C0C87A7-AB79-4753-92DD-FB9C936FB75A}"/>
    <cellStyle name="Percent 4 28 4" xfId="16246" xr:uid="{0ABC4762-FC08-4246-8F78-A8FB3A2E5892}"/>
    <cellStyle name="Percent 4 28 4 2" xfId="27626" xr:uid="{F1130FF3-78E9-4890-8D5C-CFCD47EBABBB}"/>
    <cellStyle name="Percent 4 28 4 2 2" xfId="27627" xr:uid="{99975E45-1AD5-4409-AA2D-83DB08F9B4E2}"/>
    <cellStyle name="Percent 4 28 4 3" xfId="27628" xr:uid="{65B6B6C2-6077-4797-9A8E-C6CFD4095711}"/>
    <cellStyle name="Percent 4 28 4 3 2" xfId="27629" xr:uid="{E7291917-1C45-4CFD-B79C-C286277F8DB5}"/>
    <cellStyle name="Percent 4 28 4 4" xfId="27630" xr:uid="{948B7FDB-AB4E-4FC0-A338-5EF18D0D5EC2}"/>
    <cellStyle name="Percent 4 28 4 5" xfId="27625" xr:uid="{4F4E7D2C-A81B-4B0B-9B39-8F5728C19735}"/>
    <cellStyle name="Percent 4 28 5" xfId="16247" xr:uid="{A7046E5D-2348-4FCC-AC44-403A1ECC8B8D}"/>
    <cellStyle name="Percent 4 28 5 2" xfId="27632" xr:uid="{BA84F321-F5A8-4E86-9C58-DA3D60ADF39F}"/>
    <cellStyle name="Percent 4 28 5 2 2" xfId="27633" xr:uid="{9C166A28-7922-4400-A35E-7D7BAA438719}"/>
    <cellStyle name="Percent 4 28 5 3" xfId="27634" xr:uid="{3021D480-C95A-4C63-88F7-10826502E721}"/>
    <cellStyle name="Percent 4 28 5 3 2" xfId="27635" xr:uid="{F983B925-F11D-4C68-816E-4F45EAAC1FD2}"/>
    <cellStyle name="Percent 4 28 5 4" xfId="27636" xr:uid="{BF127589-F790-416D-9E4C-588F3B18C82B}"/>
    <cellStyle name="Percent 4 28 5 4 2" xfId="27637" xr:uid="{37899E60-2691-491E-B2B1-896E96A7A80D}"/>
    <cellStyle name="Percent 4 28 5 5" xfId="27638" xr:uid="{AB7A73FD-FB27-4BC7-A1FA-EA15A4F32460}"/>
    <cellStyle name="Percent 4 28 5 6" xfId="27631" xr:uid="{9FCD0478-0CAC-4DBF-8D70-7C6781DDF312}"/>
    <cellStyle name="Percent 4 28 6" xfId="16248" xr:uid="{18D265F8-65BC-4DC8-8FC3-2A7126C3DDCD}"/>
    <cellStyle name="Percent 4 28 6 2" xfId="27640" xr:uid="{7229B17F-C5CC-47E3-A76B-8B5C9A0A37D0}"/>
    <cellStyle name="Percent 4 28 6 2 2" xfId="27641" xr:uid="{B37EC721-B374-4E20-8F55-66E1EE12EE8A}"/>
    <cellStyle name="Percent 4 28 6 3" xfId="27642" xr:uid="{155D730F-6BD4-430F-95AE-A6CD71D1A9F6}"/>
    <cellStyle name="Percent 4 28 6 3 2" xfId="27643" xr:uid="{D8792EC8-1FCD-4A89-B07A-B98BA85EF361}"/>
    <cellStyle name="Percent 4 28 6 4" xfId="27644" xr:uid="{4D6DEEB6-5581-47D7-8C73-F9783C507E5A}"/>
    <cellStyle name="Percent 4 28 6 5" xfId="27639" xr:uid="{CEFEFFAC-11F8-463D-AF76-A272957E35C8}"/>
    <cellStyle name="Percent 4 28 7" xfId="16249" xr:uid="{BF7B66E4-FCB1-45B1-91F7-ED5B2EC95AD2}"/>
    <cellStyle name="Percent 4 28 7 2" xfId="27646" xr:uid="{A8859298-0515-4506-90FF-451D41378624}"/>
    <cellStyle name="Percent 4 28 7 3" xfId="27645" xr:uid="{CFA826C0-547A-4A66-9D42-63235FECCF51}"/>
    <cellStyle name="Percent 4 28 8" xfId="16250" xr:uid="{3D9BA77A-E72C-4348-914C-AECB33AD3270}"/>
    <cellStyle name="Percent 4 28 8 2" xfId="27648" xr:uid="{DEFD0454-E118-42AF-97CB-71C05E42242A}"/>
    <cellStyle name="Percent 4 28 8 3" xfId="27647" xr:uid="{16ED222D-B5B5-4BDB-BEFF-721E7B1D95FF}"/>
    <cellStyle name="Percent 4 28 9" xfId="16251" xr:uid="{316D020D-8BC2-4F84-A76A-A7F22B69DFDD}"/>
    <cellStyle name="Percent 4 28 9 2" xfId="27650" xr:uid="{79077D49-E639-4E3E-B555-003D32355832}"/>
    <cellStyle name="Percent 4 28 9 3" xfId="27649" xr:uid="{2B464010-F297-4D72-96E4-FA0A7F36E680}"/>
    <cellStyle name="Percent 4 29" xfId="6103" xr:uid="{680CF7B7-08AC-4E82-B20E-94F89B2064DA}"/>
    <cellStyle name="Percent 4 29 10" xfId="16252" xr:uid="{4A5AA714-3F99-45C2-A51A-F5D8EEFCA207}"/>
    <cellStyle name="Percent 4 29 10 2" xfId="27652" xr:uid="{9351D914-E090-4E8C-89E8-6274ACB9AE95}"/>
    <cellStyle name="Percent 4 29 11" xfId="27653" xr:uid="{EFB5650A-E4A4-4432-BDE5-F991E95E1313}"/>
    <cellStyle name="Percent 4 29 12" xfId="27651" xr:uid="{DC9418CE-F3E9-4F87-BF21-05AC081489DD}"/>
    <cellStyle name="Percent 4 29 13" xfId="21500" xr:uid="{89B8DE37-3632-42E6-9D65-8AA26F9B8B16}"/>
    <cellStyle name="Percent 4 29 2" xfId="6104" xr:uid="{745821B5-0F68-40A9-B8FB-894FEB812760}"/>
    <cellStyle name="Percent 4 29 2 2" xfId="16253" xr:uid="{2E6BE898-361C-4CC2-8074-991EDF2DC049}"/>
    <cellStyle name="Percent 4 29 2 2 2" xfId="27656" xr:uid="{017C2933-8AEA-485D-9E2A-E8ACD246AD82}"/>
    <cellStyle name="Percent 4 29 2 2 3" xfId="27657" xr:uid="{818E75F8-9034-4936-BA26-4CA2B78AAD7E}"/>
    <cellStyle name="Percent 4 29 2 2 4" xfId="27655" xr:uid="{5311E016-966C-4754-AB3F-DDA462691C24}"/>
    <cellStyle name="Percent 4 29 2 3" xfId="16254" xr:uid="{252EB35E-E25F-43D5-A76F-DFB74480D4FA}"/>
    <cellStyle name="Percent 4 29 2 3 2" xfId="27659" xr:uid="{DAAC5493-BFA1-4A3D-9289-7450FC33BEF1}"/>
    <cellStyle name="Percent 4 29 2 3 3" xfId="27658" xr:uid="{48CCBEC3-FE92-4218-BB35-CB3CFAAA09D9}"/>
    <cellStyle name="Percent 4 29 2 4" xfId="16255" xr:uid="{D408E6F2-3F56-43B7-A5C3-55FAD582B482}"/>
    <cellStyle name="Percent 4 29 2 4 2" xfId="27660" xr:uid="{DC943693-F596-4D30-A354-B43087EB50E8}"/>
    <cellStyle name="Percent 4 29 2 5" xfId="16256" xr:uid="{D6FD2856-B6F5-4F40-BA60-E1522F8B0C63}"/>
    <cellStyle name="Percent 4 29 2 5 2" xfId="27661" xr:uid="{DA1068D8-5FC9-40F5-9559-EACAD900145C}"/>
    <cellStyle name="Percent 4 29 2 6" xfId="27654" xr:uid="{351471F4-71DA-4DA5-8FA0-9467D649BA86}"/>
    <cellStyle name="Percent 4 29 2 7" xfId="21501" xr:uid="{6937DAB2-BA1D-454C-A754-33C3A4F00177}"/>
    <cellStyle name="Percent 4 29 3" xfId="6105" xr:uid="{A47F2B6F-417B-430F-AB45-A1B63E4C6282}"/>
    <cellStyle name="Percent 4 29 3 2" xfId="16257" xr:uid="{B7D2A8F6-0151-4E75-8B16-1BB5E650A9B9}"/>
    <cellStyle name="Percent 4 29 3 2 2" xfId="16258" xr:uid="{11DBEC23-C42B-426D-9A6E-9BBE7196EFD1}"/>
    <cellStyle name="Percent 4 29 3 2 2 2" xfId="16259" xr:uid="{071868C7-BBD7-4B73-B542-740EB45BC820}"/>
    <cellStyle name="Percent 4 29 3 2 2 3" xfId="27664" xr:uid="{03700CD7-1CD2-4C5D-96A4-0471E80FD3A1}"/>
    <cellStyle name="Percent 4 29 3 2 3" xfId="16260" xr:uid="{3173B8D5-4F12-4527-A08D-D9FAFEEC415A}"/>
    <cellStyle name="Percent 4 29 3 2 4" xfId="27663" xr:uid="{DD4406B2-531E-407F-8BED-894F44779D11}"/>
    <cellStyle name="Percent 4 29 3 3" xfId="16261" xr:uid="{5633650C-86F0-432A-BE66-7E90B7732FE5}"/>
    <cellStyle name="Percent 4 29 3 3 2" xfId="16262" xr:uid="{E7BC2545-F841-453D-92C8-EEC005B826B4}"/>
    <cellStyle name="Percent 4 29 3 3 2 2" xfId="16263" xr:uid="{869B6EEA-ACBA-4C8D-BF76-FB1CC59EE551}"/>
    <cellStyle name="Percent 4 29 3 3 2 3" xfId="27666" xr:uid="{5D288F71-33F5-44A8-9216-8C9DB9ECAEA2}"/>
    <cellStyle name="Percent 4 29 3 3 3" xfId="16264" xr:uid="{E9AB81BC-3EBB-457C-BA7F-EF9F5FFFB041}"/>
    <cellStyle name="Percent 4 29 3 3 4" xfId="27665" xr:uid="{DE58C470-DD95-472B-B846-4E1AC4A1852E}"/>
    <cellStyle name="Percent 4 29 3 4" xfId="16265" xr:uid="{9374AC6C-8EC7-4349-B207-B8B4A335DB40}"/>
    <cellStyle name="Percent 4 29 3 4 2" xfId="16266" xr:uid="{D8A500FD-B218-4BAE-A256-F502C23D7BA0}"/>
    <cellStyle name="Percent 4 29 3 4 3" xfId="27667" xr:uid="{DBD2B4B8-140D-422A-91EB-EF5BB2CDA2BE}"/>
    <cellStyle name="Percent 4 29 3 5" xfId="16267" xr:uid="{226A3055-C88E-4E1B-A51D-61C7E73EEFA7}"/>
    <cellStyle name="Percent 4 29 3 5 2" xfId="27668" xr:uid="{CAAE81FD-A102-4A74-984F-BAEAE5111E4E}"/>
    <cellStyle name="Percent 4 29 3 6" xfId="16268" xr:uid="{662E913B-F805-4018-B883-149EC2014241}"/>
    <cellStyle name="Percent 4 29 3 7" xfId="16269" xr:uid="{D0AF5894-85ED-4C3D-AB8D-A1E4DF029211}"/>
    <cellStyle name="Percent 4 29 3 8" xfId="16270" xr:uid="{D4F7222B-2F91-4F09-9F13-D3CF8D7308A4}"/>
    <cellStyle name="Percent 4 29 3 9" xfId="27662" xr:uid="{406070B6-3C36-4A31-BD0B-B2840B77E9E1}"/>
    <cellStyle name="Percent 4 29 4" xfId="16271" xr:uid="{F5161497-D99E-4F7E-AF22-B41F68AD0852}"/>
    <cellStyle name="Percent 4 29 4 2" xfId="16272" xr:uid="{F47D415E-2137-4BCE-9E18-92ACB9D4BFB5}"/>
    <cellStyle name="Percent 4 29 4 2 2" xfId="16273" xr:uid="{9C2B391C-F412-4133-AC00-87B89DF88402}"/>
    <cellStyle name="Percent 4 29 4 2 2 2" xfId="27671" xr:uid="{8652313D-B669-4460-B5B1-53ED19C76B39}"/>
    <cellStyle name="Percent 4 29 4 2 3" xfId="27670" xr:uid="{1EC7FF3C-5C28-449E-B383-BF651BB65182}"/>
    <cellStyle name="Percent 4 29 4 3" xfId="16274" xr:uid="{7EF5046F-F8D7-4D2B-878A-1D8765EE68E9}"/>
    <cellStyle name="Percent 4 29 4 3 2" xfId="27673" xr:uid="{BE0B584B-98C7-4EEE-AF4B-36794C9ACD33}"/>
    <cellStyle name="Percent 4 29 4 3 3" xfId="27672" xr:uid="{7808B5FF-B5FE-4499-85E8-C48C935B8AFB}"/>
    <cellStyle name="Percent 4 29 4 4" xfId="16275" xr:uid="{96C4C35C-E5AD-47E7-B99C-5DF9874C5342}"/>
    <cellStyle name="Percent 4 29 4 4 2" xfId="27674" xr:uid="{F2C83797-8F09-4149-A1B0-F8F367ACC0A0}"/>
    <cellStyle name="Percent 4 29 4 5" xfId="27675" xr:uid="{14217BBD-4776-4F8D-B087-29BC0F0B3849}"/>
    <cellStyle name="Percent 4 29 4 6" xfId="27669" xr:uid="{A419E953-11B4-42F4-9652-4CC04F4D6AA8}"/>
    <cellStyle name="Percent 4 29 5" xfId="16276" xr:uid="{4738A76E-7E30-4EBB-84E8-334B8A3F5300}"/>
    <cellStyle name="Percent 4 29 5 2" xfId="16277" xr:uid="{D3F630AC-23B7-4E32-9797-9B239238F970}"/>
    <cellStyle name="Percent 4 29 5 2 2" xfId="16278" xr:uid="{9646B4D1-BD78-4C48-ADFE-ADCD6F3FF909}"/>
    <cellStyle name="Percent 4 29 5 2 2 2" xfId="27678" xr:uid="{A44DF319-2161-4556-BDEC-AA22ADA58C71}"/>
    <cellStyle name="Percent 4 29 5 2 3" xfId="27677" xr:uid="{0CD4A5DC-5629-4657-BB9E-56EA5F4E5EC6}"/>
    <cellStyle name="Percent 4 29 5 3" xfId="16279" xr:uid="{940B4E6D-F4D2-418C-915E-D42B833A31EF}"/>
    <cellStyle name="Percent 4 29 5 3 2" xfId="27680" xr:uid="{7516DE95-FA9B-41E9-9546-77A73DE6DA47}"/>
    <cellStyle name="Percent 4 29 5 3 3" xfId="27679" xr:uid="{2E1EE7C3-10DA-4F11-BC9C-F53179CD0647}"/>
    <cellStyle name="Percent 4 29 5 4" xfId="16280" xr:uid="{A8E97613-996C-4E29-8F6C-F4F40D29E76B}"/>
    <cellStyle name="Percent 4 29 5 4 2" xfId="27682" xr:uid="{6360D5C0-C7A6-4493-A247-C4AC54C3DB02}"/>
    <cellStyle name="Percent 4 29 5 4 3" xfId="27681" xr:uid="{169AA83F-9983-4F36-A280-5892D52CB8DE}"/>
    <cellStyle name="Percent 4 29 5 5" xfId="27683" xr:uid="{A852BE9E-4DDE-400B-A8E1-9952CFB07F26}"/>
    <cellStyle name="Percent 4 29 5 6" xfId="27676" xr:uid="{A0CA6344-5A49-4F91-89EE-27DCA14D50DC}"/>
    <cellStyle name="Percent 4 29 6" xfId="16281" xr:uid="{3C783B5A-93E4-41EC-A199-968C656FB3A6}"/>
    <cellStyle name="Percent 4 29 6 2" xfId="16282" xr:uid="{111EBF21-311E-4AAE-88E2-33363164D372}"/>
    <cellStyle name="Percent 4 29 6 2 2" xfId="27686" xr:uid="{355D3D6C-E59A-4A43-AD07-6BA269E1D279}"/>
    <cellStyle name="Percent 4 29 6 2 3" xfId="27685" xr:uid="{3D7CD605-020F-44E5-ACDA-EA709D2A30B1}"/>
    <cellStyle name="Percent 4 29 6 3" xfId="16283" xr:uid="{071CBB54-AAE5-44B6-A054-8327F5AC114B}"/>
    <cellStyle name="Percent 4 29 6 3 2" xfId="27688" xr:uid="{E6D282C7-35A4-4B49-B1C9-BFCA5E19B0C6}"/>
    <cellStyle name="Percent 4 29 6 3 3" xfId="27687" xr:uid="{782F1036-E080-4CC8-A798-B477AC306F12}"/>
    <cellStyle name="Percent 4 29 6 4" xfId="27689" xr:uid="{C623A25C-5837-4217-B89E-FE369A0F9D7B}"/>
    <cellStyle name="Percent 4 29 6 5" xfId="27684" xr:uid="{7033F399-F9EB-4C6C-8009-FBE549DDE59F}"/>
    <cellStyle name="Percent 4 29 7" xfId="16284" xr:uid="{E19F0103-9454-4F07-9EAC-68741F46EF08}"/>
    <cellStyle name="Percent 4 29 7 2" xfId="27691" xr:uid="{DA739A9B-99CA-448D-B9B0-F50F8C9828D5}"/>
    <cellStyle name="Percent 4 29 7 3" xfId="27690" xr:uid="{58593ACE-DD1E-4DB2-8428-FC750E7CC324}"/>
    <cellStyle name="Percent 4 29 8" xfId="16285" xr:uid="{DE6D11B4-1FB6-4767-8EFD-6F6C32DF741C}"/>
    <cellStyle name="Percent 4 29 8 2" xfId="27693" xr:uid="{9210B4E2-4BF7-46F5-AF58-EF3362CD26D9}"/>
    <cellStyle name="Percent 4 29 8 3" xfId="27692" xr:uid="{033B1DA4-41CB-48AE-AF01-B1861039FF98}"/>
    <cellStyle name="Percent 4 29 9" xfId="16286" xr:uid="{4893592D-FFC5-4817-BFA4-EA72E43E9683}"/>
    <cellStyle name="Percent 4 29 9 2" xfId="27695" xr:uid="{DB8378AF-F996-4DEE-A950-87460BA9D42E}"/>
    <cellStyle name="Percent 4 29 9 3" xfId="27694" xr:uid="{0887388D-5785-402C-B69B-2E3EB2F68C58}"/>
    <cellStyle name="Percent 4 3" xfId="317" xr:uid="{00000000-0005-0000-0000-00003F010000}"/>
    <cellStyle name="Percent 4 3 10" xfId="16287" xr:uid="{7664E8DC-0F1B-48EE-8821-094570FEBBAE}"/>
    <cellStyle name="Percent 4 3 10 2" xfId="27698" xr:uid="{6F21809C-894A-4050-8E8A-FDB4D62F323D}"/>
    <cellStyle name="Percent 4 3 10 2 2" xfId="27699" xr:uid="{DD3B6F74-0751-4716-9419-B117B07CA0C8}"/>
    <cellStyle name="Percent 4 3 10 3" xfId="27700" xr:uid="{DB1ED87A-E8F7-4900-899A-FFA0D906251C}"/>
    <cellStyle name="Percent 4 3 10 3 2" xfId="27701" xr:uid="{A92EFDF8-F8B7-4388-8DED-AEA5F20E6460}"/>
    <cellStyle name="Percent 4 3 10 4" xfId="27702" xr:uid="{9FC385D6-8D4F-41DD-8757-3958B874F5E3}"/>
    <cellStyle name="Percent 4 3 10 5" xfId="27697" xr:uid="{DAFE8A58-8547-4753-A06D-60EE79A8DA24}"/>
    <cellStyle name="Percent 4 3 11" xfId="16288" xr:uid="{DCFA8080-BB45-46A5-8192-7F4FEC4329AC}"/>
    <cellStyle name="Percent 4 3 11 2" xfId="27704" xr:uid="{9256F04B-FAAF-430A-9AF3-C58E0B5DC300}"/>
    <cellStyle name="Percent 4 3 11 2 2" xfId="27705" xr:uid="{33470459-0813-45D2-B11A-9F34F8C55B1A}"/>
    <cellStyle name="Percent 4 3 11 3" xfId="27706" xr:uid="{0CF678D4-631B-462B-96FB-EA502DF1EBAA}"/>
    <cellStyle name="Percent 4 3 11 3 2" xfId="27707" xr:uid="{9E5E2EE2-6463-4E30-9776-D2C3E49A5268}"/>
    <cellStyle name="Percent 4 3 11 4" xfId="27708" xr:uid="{8CED6F14-C318-47E9-B42A-B7A1D38068F5}"/>
    <cellStyle name="Percent 4 3 11 5" xfId="27703" xr:uid="{2EA7FA7D-2F14-4975-A54D-8363F116D9E0}"/>
    <cellStyle name="Percent 4 3 12" xfId="16289" xr:uid="{EFA4EA21-ECE2-4C1A-9861-CA4E9FA93C57}"/>
    <cellStyle name="Percent 4 3 12 2" xfId="27710" xr:uid="{51BBA879-CD37-451E-9EF7-B9B4F699E278}"/>
    <cellStyle name="Percent 4 3 12 2 2" xfId="27711" xr:uid="{7846612A-0DD2-4222-A30E-DE736552B9E9}"/>
    <cellStyle name="Percent 4 3 12 3" xfId="27712" xr:uid="{D2D4547F-2F5C-41F8-8707-02D755E8EB45}"/>
    <cellStyle name="Percent 4 3 12 3 2" xfId="27713" xr:uid="{DFEA3EF8-81AE-4152-A088-A622DF94BBE6}"/>
    <cellStyle name="Percent 4 3 12 4" xfId="27714" xr:uid="{F2523D75-96F2-4AE9-AB0D-22EDB57588A2}"/>
    <cellStyle name="Percent 4 3 12 4 2" xfId="27715" xr:uid="{CB3B2C7E-8F68-4BD9-B385-1D5D81106D4A}"/>
    <cellStyle name="Percent 4 3 12 5" xfId="27716" xr:uid="{64E77443-4F34-4CEE-9877-EB5C02235F34}"/>
    <cellStyle name="Percent 4 3 12 6" xfId="27709" xr:uid="{E414767B-C1E5-431F-BE6C-F744213D3073}"/>
    <cellStyle name="Percent 4 3 13" xfId="16290" xr:uid="{CF0F70C0-2363-4568-8B41-88932BEF2024}"/>
    <cellStyle name="Percent 4 3 13 2" xfId="27718" xr:uid="{4FB59677-AB9A-4DA3-8982-4EDBC2E66E16}"/>
    <cellStyle name="Percent 4 3 13 2 2" xfId="27719" xr:uid="{C83FBEDF-76AD-4EA9-B242-B673B597FF12}"/>
    <cellStyle name="Percent 4 3 13 3" xfId="27720" xr:uid="{C41158E7-CC94-4CE7-A228-07E516E72341}"/>
    <cellStyle name="Percent 4 3 13 3 2" xfId="27721" xr:uid="{90A069C1-1166-4E64-9158-8C041B50BE19}"/>
    <cellStyle name="Percent 4 3 13 4" xfId="27722" xr:uid="{A1996081-363B-4F00-A3C0-8C573847DB17}"/>
    <cellStyle name="Percent 4 3 13 5" xfId="27717" xr:uid="{8EDF0F6A-F1AA-4F68-BC4A-6A237429FBA9}"/>
    <cellStyle name="Percent 4 3 14" xfId="16291" xr:uid="{48299FD9-E180-483E-B225-25FBEECDD709}"/>
    <cellStyle name="Percent 4 3 14 2" xfId="27724" xr:uid="{E87D67C8-4AB5-4F57-B903-63952A849855}"/>
    <cellStyle name="Percent 4 3 14 3" xfId="27723" xr:uid="{D2AC6668-6F03-4D3C-8567-17C6A1C3D1B3}"/>
    <cellStyle name="Percent 4 3 15" xfId="16292" xr:uid="{4DBDF593-1EB3-4435-844A-D9EAF3EDABAB}"/>
    <cellStyle name="Percent 4 3 15 2" xfId="27726" xr:uid="{4751AD55-5898-4FF4-B175-484CFC24768B}"/>
    <cellStyle name="Percent 4 3 15 3" xfId="27725" xr:uid="{89E0CC67-A91A-4BBE-9D11-350FBF44D6BA}"/>
    <cellStyle name="Percent 4 3 16" xfId="16293" xr:uid="{728FA15C-FF2C-440D-8086-AD10E446FA36}"/>
    <cellStyle name="Percent 4 3 16 2" xfId="27728" xr:uid="{6B05911E-B00F-4C65-8481-BBCC55E99D9E}"/>
    <cellStyle name="Percent 4 3 16 3" xfId="27727" xr:uid="{9036B3C6-8ADE-49BC-8DE9-91AF5938D5F1}"/>
    <cellStyle name="Percent 4 3 17" xfId="16294" xr:uid="{0DCD7861-D1AC-4405-A832-F37C92E69D18}"/>
    <cellStyle name="Percent 4 3 17 2" xfId="27729" xr:uid="{6520860A-59C5-469D-ACDD-38E6C4BA42AA}"/>
    <cellStyle name="Percent 4 3 18" xfId="27730" xr:uid="{48444A30-C442-4F3F-B167-71820ADAADAF}"/>
    <cellStyle name="Percent 4 3 19" xfId="27696" xr:uid="{F3555AEC-A45C-4509-8F01-EEDEDFC8743A}"/>
    <cellStyle name="Percent 4 3 2" xfId="1819" xr:uid="{7C838464-E00E-4F76-B2E5-DDFAD9FDCFE8}"/>
    <cellStyle name="Percent 4 3 2 10" xfId="27732" xr:uid="{0BD30DA8-3457-4EA4-B21D-5467F7897B36}"/>
    <cellStyle name="Percent 4 3 2 11" xfId="27731" xr:uid="{6CD501D1-49F6-4AA5-BC69-AC0920279F1F}"/>
    <cellStyle name="Percent 4 3 2 2" xfId="6107" xr:uid="{810F6023-48C8-461C-83E7-569E4C5560EF}"/>
    <cellStyle name="Percent 4 3 2 2 2" xfId="27734" xr:uid="{7AB92905-6E6C-4DCF-B08C-05E96BAD9B6C}"/>
    <cellStyle name="Percent 4 3 2 2 2 2" xfId="27735" xr:uid="{B85CB9F7-FBFA-4028-83A7-5FA49678053B}"/>
    <cellStyle name="Percent 4 3 2 2 3" xfId="27736" xr:uid="{72AA0B67-3C27-4209-B80B-83DBC6F4ECC6}"/>
    <cellStyle name="Percent 4 3 2 2 3 2" xfId="27737" xr:uid="{E9844BF1-51BD-4B98-A138-5E2AA3C76EA4}"/>
    <cellStyle name="Percent 4 3 2 2 4" xfId="27738" xr:uid="{EFB207F7-B406-4E46-B87E-E3388A904003}"/>
    <cellStyle name="Percent 4 3 2 2 5" xfId="27733" xr:uid="{5C68BA6F-3104-46C0-B8D2-C17C0C458E9B}"/>
    <cellStyle name="Percent 4 3 2 3" xfId="16295" xr:uid="{C14158B9-87F1-48D5-BB9D-83A3AEAEE5E8}"/>
    <cellStyle name="Percent 4 3 2 3 2" xfId="27740" xr:uid="{24FBBBD0-0AD1-4A08-9CB2-2B30BEDFAC88}"/>
    <cellStyle name="Percent 4 3 2 3 2 2" xfId="27741" xr:uid="{566C75DC-D217-481D-A0A2-A3B2FE765CBD}"/>
    <cellStyle name="Percent 4 3 2 3 3" xfId="27742" xr:uid="{2CA8562F-AFC9-4A61-AC86-30E280358D47}"/>
    <cellStyle name="Percent 4 3 2 3 3 2" xfId="27743" xr:uid="{9B0455F6-796B-434E-87E3-056937D45E87}"/>
    <cellStyle name="Percent 4 3 2 3 4" xfId="27744" xr:uid="{8A10B885-C885-41C5-89E0-6447DD053391}"/>
    <cellStyle name="Percent 4 3 2 3 5" xfId="27739" xr:uid="{8BFB3CBB-6ED1-4324-8FD9-B83283264457}"/>
    <cellStyle name="Percent 4 3 2 4" xfId="16296" xr:uid="{605396B6-B154-4437-BF46-C6152B4F86F1}"/>
    <cellStyle name="Percent 4 3 2 4 2" xfId="27746" xr:uid="{5A221988-7E84-4DB9-AE9E-43926858F3CB}"/>
    <cellStyle name="Percent 4 3 2 4 2 2" xfId="27747" xr:uid="{CCAC3DF7-541A-406F-B7E0-1532CE959035}"/>
    <cellStyle name="Percent 4 3 2 4 3" xfId="27748" xr:uid="{0C6C6970-3611-40AA-A6F8-D197DA0F4EA5}"/>
    <cellStyle name="Percent 4 3 2 4 3 2" xfId="27749" xr:uid="{67370E3A-180D-4A83-BEDD-C6CD568E43CD}"/>
    <cellStyle name="Percent 4 3 2 4 4" xfId="27750" xr:uid="{AE788FE8-28C9-41A6-890B-AD07A79C220A}"/>
    <cellStyle name="Percent 4 3 2 4 4 2" xfId="27751" xr:uid="{2114DDBE-138D-4D94-B302-E5AF701D96D1}"/>
    <cellStyle name="Percent 4 3 2 4 5" xfId="27752" xr:uid="{CE3C7150-D96E-4151-9195-2755C438A4B2}"/>
    <cellStyle name="Percent 4 3 2 4 6" xfId="27745" xr:uid="{C7C73C14-5F02-41CD-A532-27C451438FC1}"/>
    <cellStyle name="Percent 4 3 2 5" xfId="16297" xr:uid="{7A7987FC-6796-47D3-8D6C-8DBA3D87D431}"/>
    <cellStyle name="Percent 4 3 2 5 2" xfId="27754" xr:uid="{684430CD-C9E7-46BC-8127-4E1D519C9D87}"/>
    <cellStyle name="Percent 4 3 2 5 2 2" xfId="27755" xr:uid="{3B6C4D48-90F1-490E-BD8E-83FC5862AF24}"/>
    <cellStyle name="Percent 4 3 2 5 3" xfId="27756" xr:uid="{064DA304-35F5-4906-8D61-B4F5EB5B971E}"/>
    <cellStyle name="Percent 4 3 2 5 3 2" xfId="27757" xr:uid="{9695518C-46A2-494F-B8CD-AA1EE28FCB30}"/>
    <cellStyle name="Percent 4 3 2 5 4" xfId="27758" xr:uid="{69C021BB-06E6-4EE0-959B-E750E0DA28A5}"/>
    <cellStyle name="Percent 4 3 2 5 5" xfId="27753" xr:uid="{9F32ED86-5578-4C5B-BA02-D39C994CE6AE}"/>
    <cellStyle name="Percent 4 3 2 6" xfId="16298" xr:uid="{F5FC5E93-8922-4F03-9317-64E418B1EA9A}"/>
    <cellStyle name="Percent 4 3 2 6 2" xfId="27760" xr:uid="{0A941C95-09FA-4911-B75A-936D89F59E5D}"/>
    <cellStyle name="Percent 4 3 2 6 3" xfId="27759" xr:uid="{D4878A18-E7CE-40B3-8569-84B3C6A647FF}"/>
    <cellStyle name="Percent 4 3 2 7" xfId="16299" xr:uid="{25AB2BB4-1E68-4C3E-B566-758160C7119D}"/>
    <cellStyle name="Percent 4 3 2 7 2" xfId="27762" xr:uid="{37345160-C2F7-401F-B042-31CD4AFA9FCB}"/>
    <cellStyle name="Percent 4 3 2 7 3" xfId="27761" xr:uid="{0FFE7320-EDDC-454E-9085-5C53E6D40D7B}"/>
    <cellStyle name="Percent 4 3 2 8" xfId="16300" xr:uid="{3A8E2F12-6ECF-49FA-96CB-28FAF847708A}"/>
    <cellStyle name="Percent 4 3 2 8 2" xfId="27764" xr:uid="{96FCC401-5BFA-40C1-A7C0-E067DC4F8033}"/>
    <cellStyle name="Percent 4 3 2 8 3" xfId="27763" xr:uid="{A758E0FB-AC63-41C9-AC68-143E556300F5}"/>
    <cellStyle name="Percent 4 3 2 9" xfId="16301" xr:uid="{D8253AD6-765F-4036-8F07-C4C947F0D9C5}"/>
    <cellStyle name="Percent 4 3 2 9 2" xfId="27765" xr:uid="{D9766AC1-307A-4BD2-AA7C-F545F3F26CD4}"/>
    <cellStyle name="Percent 4 3 3" xfId="1820" xr:uid="{B2F62683-79A0-4060-9CAC-5A7175FC1E4A}"/>
    <cellStyle name="Percent 4 3 3 10" xfId="27767" xr:uid="{A7E29F1C-3B37-44CB-8F67-B5740FD8A0EF}"/>
    <cellStyle name="Percent 4 3 3 11" xfId="27766" xr:uid="{E074903D-1F7A-493E-993A-8CB385E710C2}"/>
    <cellStyle name="Percent 4 3 3 2" xfId="6108" xr:uid="{01F6F361-F470-4274-A9C1-BA717858AD9D}"/>
    <cellStyle name="Percent 4 3 3 2 2" xfId="27769" xr:uid="{32AA97CD-A191-4453-B96A-3A38DD55BB98}"/>
    <cellStyle name="Percent 4 3 3 2 2 2" xfId="27770" xr:uid="{E235044A-DA63-4734-98B2-25B8A81FA922}"/>
    <cellStyle name="Percent 4 3 3 2 3" xfId="27771" xr:uid="{517974CA-BED0-4EB1-811F-FC85EBB768D8}"/>
    <cellStyle name="Percent 4 3 3 2 3 2" xfId="27772" xr:uid="{BD1E58CF-A965-4022-9C09-A4EED394A842}"/>
    <cellStyle name="Percent 4 3 3 2 4" xfId="27773" xr:uid="{3EDCB1ED-872F-4B29-BBCE-F211E3730F18}"/>
    <cellStyle name="Percent 4 3 3 2 5" xfId="27768" xr:uid="{393D4311-F63D-416A-977B-0A45DD4FFEDC}"/>
    <cellStyle name="Percent 4 3 3 3" xfId="16302" xr:uid="{90B9CF9D-76B8-41B7-A2FA-900252EDAC6C}"/>
    <cellStyle name="Percent 4 3 3 3 2" xfId="27775" xr:uid="{6563BC8E-A9DE-4E72-BF9D-72E6B4A03128}"/>
    <cellStyle name="Percent 4 3 3 3 2 2" xfId="27776" xr:uid="{89E795C0-F475-45CB-B55D-0D06846D1DCC}"/>
    <cellStyle name="Percent 4 3 3 3 3" xfId="27777" xr:uid="{23D6A8F4-E3F8-4672-B02B-A6F71DE36C87}"/>
    <cellStyle name="Percent 4 3 3 3 3 2" xfId="27778" xr:uid="{850C82A8-9244-4BA7-A138-EF67B6EDF8A4}"/>
    <cellStyle name="Percent 4 3 3 3 4" xfId="27779" xr:uid="{9D0DE7B6-3DB6-4283-9F26-82C1123E49F2}"/>
    <cellStyle name="Percent 4 3 3 3 5" xfId="27774" xr:uid="{E1C5C901-884E-4C85-825A-3C9A717E4F8B}"/>
    <cellStyle name="Percent 4 3 3 4" xfId="16303" xr:uid="{977AF039-D613-4015-B513-00AA658715E7}"/>
    <cellStyle name="Percent 4 3 3 4 2" xfId="27781" xr:uid="{4086BE6C-7C5F-4D42-A8EB-F68021A6D9AA}"/>
    <cellStyle name="Percent 4 3 3 4 2 2" xfId="27782" xr:uid="{C8BF14C2-5463-4DD7-9293-E4982FABC5A7}"/>
    <cellStyle name="Percent 4 3 3 4 3" xfId="27783" xr:uid="{9978CF6B-E54C-4055-951F-BC7B9B5FAC3F}"/>
    <cellStyle name="Percent 4 3 3 4 3 2" xfId="27784" xr:uid="{FFB2B192-29E7-44AF-8E5D-230FE597CEC3}"/>
    <cellStyle name="Percent 4 3 3 4 4" xfId="27785" xr:uid="{EC5DEAF4-92B2-4192-B946-3EAF714B030D}"/>
    <cellStyle name="Percent 4 3 3 4 4 2" xfId="27786" xr:uid="{B322451C-43C9-4B9C-9CC1-212E779860B3}"/>
    <cellStyle name="Percent 4 3 3 4 5" xfId="27787" xr:uid="{BE3C1658-E990-446B-A4CC-632DEE79D23A}"/>
    <cellStyle name="Percent 4 3 3 4 6" xfId="27780" xr:uid="{883403A5-7B97-48B2-B79F-EF4A628D26FD}"/>
    <cellStyle name="Percent 4 3 3 5" xfId="16304" xr:uid="{12521B6C-39BF-4720-9ABA-7858FB560549}"/>
    <cellStyle name="Percent 4 3 3 5 2" xfId="27789" xr:uid="{F7FEDBF2-D7C0-4CFB-8A14-C0A17FAB944D}"/>
    <cellStyle name="Percent 4 3 3 5 2 2" xfId="27790" xr:uid="{8AFE6790-1C1A-4AAB-B0BB-D70E614C5029}"/>
    <cellStyle name="Percent 4 3 3 5 3" xfId="27791" xr:uid="{F76DC99C-0D8B-4E2B-9413-1722842113A0}"/>
    <cellStyle name="Percent 4 3 3 5 3 2" xfId="27792" xr:uid="{A13D07C0-45D4-498F-969A-BA1274C87935}"/>
    <cellStyle name="Percent 4 3 3 5 4" xfId="27793" xr:uid="{9E528526-C33F-4538-9A25-B99B5F245C70}"/>
    <cellStyle name="Percent 4 3 3 5 5" xfId="27788" xr:uid="{B1F4A4DB-D4E9-4736-AFE6-4E604C49C89B}"/>
    <cellStyle name="Percent 4 3 3 6" xfId="16305" xr:uid="{4EEE39E9-E75E-4D0A-B439-C77D5188B165}"/>
    <cellStyle name="Percent 4 3 3 6 2" xfId="27795" xr:uid="{E8482EF8-42FF-4F34-8290-549097A0F076}"/>
    <cellStyle name="Percent 4 3 3 6 3" xfId="27794" xr:uid="{1FD94A7B-6DE2-4B38-98C0-BC6727A91094}"/>
    <cellStyle name="Percent 4 3 3 7" xfId="16306" xr:uid="{436FE0D8-125C-41F5-99B4-769C8110C8F4}"/>
    <cellStyle name="Percent 4 3 3 7 2" xfId="27797" xr:uid="{BFD53C45-FA50-4527-8277-41ACE4A725BE}"/>
    <cellStyle name="Percent 4 3 3 7 3" xfId="27796" xr:uid="{779C24D8-232A-430C-83D3-A5970C405AE4}"/>
    <cellStyle name="Percent 4 3 3 8" xfId="16307" xr:uid="{8150EBCA-1E20-41CF-8E7D-4EAE505A56CB}"/>
    <cellStyle name="Percent 4 3 3 8 2" xfId="27799" xr:uid="{24E4CE8A-FC3F-42DD-B895-F2590B449B48}"/>
    <cellStyle name="Percent 4 3 3 8 3" xfId="27798" xr:uid="{68D6A21B-45F0-4C92-99D5-84801751A93C}"/>
    <cellStyle name="Percent 4 3 3 9" xfId="16308" xr:uid="{9F0CA533-50C9-41E8-8927-3774BF338CCF}"/>
    <cellStyle name="Percent 4 3 3 9 2" xfId="27800" xr:uid="{A2128D38-FFD5-41C5-B374-2B054B49A6F7}"/>
    <cellStyle name="Percent 4 3 4" xfId="1821" xr:uid="{52FADAD8-66A6-427A-B806-C1E429865213}"/>
    <cellStyle name="Percent 4 3 4 10" xfId="27802" xr:uid="{31124B24-C1B5-4240-A758-1331DAB52350}"/>
    <cellStyle name="Percent 4 3 4 11" xfId="27801" xr:uid="{EFE27029-5D25-419F-8356-4E4BE780EC1F}"/>
    <cellStyle name="Percent 4 3 4 2" xfId="6109" xr:uid="{09F2F581-5C72-444C-ABCA-9228FEAE24F3}"/>
    <cellStyle name="Percent 4 3 4 2 2" xfId="27804" xr:uid="{76385843-C646-4AC0-99E3-09CD1D3C0249}"/>
    <cellStyle name="Percent 4 3 4 2 2 2" xfId="27805" xr:uid="{EB317D9C-3041-4934-93E0-29E9FA82C09C}"/>
    <cellStyle name="Percent 4 3 4 2 3" xfId="27806" xr:uid="{759BDFAB-AAB9-4B84-8201-9AC4D5568CED}"/>
    <cellStyle name="Percent 4 3 4 2 3 2" xfId="27807" xr:uid="{2F506475-2FC2-4959-8316-B1C6BC0475D2}"/>
    <cellStyle name="Percent 4 3 4 2 4" xfId="27808" xr:uid="{B5185666-A942-4770-B1A2-F3281BACA63A}"/>
    <cellStyle name="Percent 4 3 4 2 5" xfId="27803" xr:uid="{AE54938F-2F7B-4B75-B7D2-5EC4F4A4D9A4}"/>
    <cellStyle name="Percent 4 3 4 3" xfId="16309" xr:uid="{4652E860-C388-4DE1-9528-70578CF271A6}"/>
    <cellStyle name="Percent 4 3 4 3 2" xfId="27810" xr:uid="{702F2E21-09A6-4CFC-8741-49C768980644}"/>
    <cellStyle name="Percent 4 3 4 3 2 2" xfId="27811" xr:uid="{5615E88C-F7E7-4A92-AB54-684E8C037D64}"/>
    <cellStyle name="Percent 4 3 4 3 3" xfId="27812" xr:uid="{F62E3BE6-743D-4B58-BE42-89EFBB85461D}"/>
    <cellStyle name="Percent 4 3 4 3 3 2" xfId="27813" xr:uid="{38EBEC3E-8319-4537-9E69-3C5EF3430A02}"/>
    <cellStyle name="Percent 4 3 4 3 4" xfId="27814" xr:uid="{621E31C5-DEDA-4437-AFD9-98CBCBA293A7}"/>
    <cellStyle name="Percent 4 3 4 3 5" xfId="27809" xr:uid="{733FF2AF-E45F-402D-82FD-B2ECB0B61C5A}"/>
    <cellStyle name="Percent 4 3 4 4" xfId="16310" xr:uid="{C8340F7D-8381-4707-9265-40A95309A0B2}"/>
    <cellStyle name="Percent 4 3 4 4 2" xfId="27816" xr:uid="{C0A82C5A-A8F3-40B3-BCF4-EFAFEA7434AF}"/>
    <cellStyle name="Percent 4 3 4 4 2 2" xfId="27817" xr:uid="{D446CAF7-9DF7-4E1B-9911-C49BF0E9707D}"/>
    <cellStyle name="Percent 4 3 4 4 3" xfId="27818" xr:uid="{C6BFFF13-6B98-4AC0-A3DF-CB41F24247CD}"/>
    <cellStyle name="Percent 4 3 4 4 3 2" xfId="27819" xr:uid="{28A72F00-3C19-4807-9068-D9891560676F}"/>
    <cellStyle name="Percent 4 3 4 4 4" xfId="27820" xr:uid="{86EDF09A-BBAB-4855-9A1A-E42A0FAF99CB}"/>
    <cellStyle name="Percent 4 3 4 4 4 2" xfId="27821" xr:uid="{E4803515-EE93-45D2-BA71-470671DDFDB0}"/>
    <cellStyle name="Percent 4 3 4 4 5" xfId="27822" xr:uid="{97FE1FE8-707D-4EC4-919C-99D6B5DD7D91}"/>
    <cellStyle name="Percent 4 3 4 4 6" xfId="27815" xr:uid="{DEA16870-2A08-4EED-A63F-3F3E2F732E7C}"/>
    <cellStyle name="Percent 4 3 4 5" xfId="16311" xr:uid="{0B1A6E6D-D037-428B-BAB9-35AAB6E50509}"/>
    <cellStyle name="Percent 4 3 4 5 2" xfId="27824" xr:uid="{A9FB5324-438E-4E4D-A625-4D1E1EE920E9}"/>
    <cellStyle name="Percent 4 3 4 5 2 2" xfId="27825" xr:uid="{C8460787-919C-4990-B14C-F5BE8F2D3017}"/>
    <cellStyle name="Percent 4 3 4 5 3" xfId="27826" xr:uid="{CB6A4BFB-D778-4406-BD06-8888A40792EF}"/>
    <cellStyle name="Percent 4 3 4 5 3 2" xfId="27827" xr:uid="{68E73EDB-125C-40D5-A011-183AB47A5BAC}"/>
    <cellStyle name="Percent 4 3 4 5 4" xfId="27828" xr:uid="{F1DE8059-2582-479B-953E-8BA08ADFC6ED}"/>
    <cellStyle name="Percent 4 3 4 5 5" xfId="27823" xr:uid="{2DF6AA8B-109C-4312-80A3-867E78988E4C}"/>
    <cellStyle name="Percent 4 3 4 6" xfId="16312" xr:uid="{5C8B9374-5536-4DC3-8D42-454ED4CA04CE}"/>
    <cellStyle name="Percent 4 3 4 6 2" xfId="27830" xr:uid="{30A44CFE-29A9-4159-B493-BFE7628C4B11}"/>
    <cellStyle name="Percent 4 3 4 6 3" xfId="27829" xr:uid="{CE9129AA-2E68-493D-8B94-E99EEAE29982}"/>
    <cellStyle name="Percent 4 3 4 7" xfId="16313" xr:uid="{1A4F6BE0-7E69-4431-8FCE-2283BDA44EFB}"/>
    <cellStyle name="Percent 4 3 4 7 2" xfId="27832" xr:uid="{E1B6C611-EBE1-4C22-830F-F14867944CF3}"/>
    <cellStyle name="Percent 4 3 4 7 3" xfId="27831" xr:uid="{FFF05E8D-EFD4-419A-BEFA-E9B617CFFCF2}"/>
    <cellStyle name="Percent 4 3 4 8" xfId="16314" xr:uid="{CF00B7DA-92B8-423A-85B3-7C26997BFAA1}"/>
    <cellStyle name="Percent 4 3 4 8 2" xfId="27834" xr:uid="{8940F2E6-872E-4F67-908F-E7A7B87D3945}"/>
    <cellStyle name="Percent 4 3 4 8 3" xfId="27833" xr:uid="{AAFD6E17-CA0A-45CC-81A0-68BCF11B4769}"/>
    <cellStyle name="Percent 4 3 4 9" xfId="16315" xr:uid="{D4BA87BA-ABD6-47F5-B178-910A8078612E}"/>
    <cellStyle name="Percent 4 3 4 9 2" xfId="27835" xr:uid="{6E896762-797B-4571-BB07-ACF2C3801F7F}"/>
    <cellStyle name="Percent 4 3 5" xfId="1822" xr:uid="{623A3422-0397-42DB-8EF6-12BC30D3FAE8}"/>
    <cellStyle name="Percent 4 3 5 10" xfId="27837" xr:uid="{CDD36E6A-BD16-4B01-943D-2730F8F41D23}"/>
    <cellStyle name="Percent 4 3 5 11" xfId="27836" xr:uid="{885911A2-2180-4565-88AD-697BF9B650A2}"/>
    <cellStyle name="Percent 4 3 5 2" xfId="6110" xr:uid="{F99DCA00-3741-4D41-B9D4-F10DE8CFE68F}"/>
    <cellStyle name="Percent 4 3 5 2 2" xfId="27839" xr:uid="{A1378652-F846-405F-B11B-A6980B674DF7}"/>
    <cellStyle name="Percent 4 3 5 2 2 2" xfId="27840" xr:uid="{16FD7F4C-837E-485B-A12B-1885AC3CDCA1}"/>
    <cellStyle name="Percent 4 3 5 2 3" xfId="27841" xr:uid="{7A68D3CB-53BB-4C80-80C0-44B31DBCF3F7}"/>
    <cellStyle name="Percent 4 3 5 2 3 2" xfId="27842" xr:uid="{F734971F-00C5-46D2-A6E7-E23E4FF172E2}"/>
    <cellStyle name="Percent 4 3 5 2 4" xfId="27843" xr:uid="{B3B6E15A-BFB8-4BF0-A7D7-36A22B0688AC}"/>
    <cellStyle name="Percent 4 3 5 2 5" xfId="27838" xr:uid="{8B5A55FB-3416-4FF5-BD21-FA2324F4787D}"/>
    <cellStyle name="Percent 4 3 5 3" xfId="16316" xr:uid="{A03B3DDC-D42B-4A3E-861A-AF47085BD216}"/>
    <cellStyle name="Percent 4 3 5 3 2" xfId="27845" xr:uid="{6881254D-4DE1-499A-82A3-C1910210B66A}"/>
    <cellStyle name="Percent 4 3 5 3 2 2" xfId="27846" xr:uid="{CDD3004E-82C3-45C0-BC18-6A0F0458C716}"/>
    <cellStyle name="Percent 4 3 5 3 3" xfId="27847" xr:uid="{7B62C5A0-EB7B-4FAE-8CBB-DEC0B8FF8D8D}"/>
    <cellStyle name="Percent 4 3 5 3 3 2" xfId="27848" xr:uid="{522B49B5-D536-4C39-9AF1-F55FAA90EDF4}"/>
    <cellStyle name="Percent 4 3 5 3 4" xfId="27849" xr:uid="{89298932-0698-49EC-A2AE-8646C4AE4F55}"/>
    <cellStyle name="Percent 4 3 5 3 5" xfId="27844" xr:uid="{85BBB8E3-0B15-47A5-815A-6AC3911FAF19}"/>
    <cellStyle name="Percent 4 3 5 4" xfId="16317" xr:uid="{443C896D-7FA8-466B-A1CC-52405D253379}"/>
    <cellStyle name="Percent 4 3 5 4 2" xfId="27851" xr:uid="{83D4E423-07B3-4BB7-874B-64CC672EAB6A}"/>
    <cellStyle name="Percent 4 3 5 4 2 2" xfId="27852" xr:uid="{99C01510-FB9C-4813-A08F-EA08BC731F76}"/>
    <cellStyle name="Percent 4 3 5 4 3" xfId="27853" xr:uid="{0649ACC5-B444-41A3-99E8-BB29D3FFD4F8}"/>
    <cellStyle name="Percent 4 3 5 4 3 2" xfId="27854" xr:uid="{812BDCA1-58EE-4AA5-A4CD-8A40230CDC4B}"/>
    <cellStyle name="Percent 4 3 5 4 4" xfId="27855" xr:uid="{1CD234CE-9E14-44A7-8535-AEA2FBA486D9}"/>
    <cellStyle name="Percent 4 3 5 4 4 2" xfId="27856" xr:uid="{783CBC1C-10FD-490B-9E9B-E2A2681CA792}"/>
    <cellStyle name="Percent 4 3 5 4 5" xfId="27857" xr:uid="{408958E9-C1A9-4400-9C6F-A404C2B4302E}"/>
    <cellStyle name="Percent 4 3 5 4 6" xfId="27850" xr:uid="{8EC4AC20-7DF0-483D-AB88-2FB6E6DF541C}"/>
    <cellStyle name="Percent 4 3 5 5" xfId="16318" xr:uid="{B41FF917-CF2D-4167-8F8C-D964886F7745}"/>
    <cellStyle name="Percent 4 3 5 5 2" xfId="27859" xr:uid="{5518F465-F85E-47AD-A579-A03C5F19462E}"/>
    <cellStyle name="Percent 4 3 5 5 2 2" xfId="27860" xr:uid="{F39A9616-CDF4-4EF8-8A58-6A11050BA5DD}"/>
    <cellStyle name="Percent 4 3 5 5 3" xfId="27861" xr:uid="{1E0714F9-E312-465B-BB34-E08A459B8F4A}"/>
    <cellStyle name="Percent 4 3 5 5 3 2" xfId="27862" xr:uid="{26C87713-A9F4-40D4-9D88-092CFDFD8E78}"/>
    <cellStyle name="Percent 4 3 5 5 4" xfId="27863" xr:uid="{686BD491-FCA3-4769-BABC-9C56B028B9DF}"/>
    <cellStyle name="Percent 4 3 5 5 5" xfId="27858" xr:uid="{F917BEDC-D3A0-460B-9CCB-D0EFBAE2362F}"/>
    <cellStyle name="Percent 4 3 5 6" xfId="16319" xr:uid="{B67EA956-923D-4AD3-9B29-55B288923456}"/>
    <cellStyle name="Percent 4 3 5 6 2" xfId="27865" xr:uid="{689BE9C5-D299-4C89-AB2A-C4185F55EE63}"/>
    <cellStyle name="Percent 4 3 5 6 3" xfId="27864" xr:uid="{9697EAF6-C68D-4E91-BB57-E47223507E84}"/>
    <cellStyle name="Percent 4 3 5 7" xfId="16320" xr:uid="{1894BD4F-073F-4FEC-B244-7091208AD254}"/>
    <cellStyle name="Percent 4 3 5 7 2" xfId="27867" xr:uid="{F98CB9F7-BE12-4BEF-92B6-9426DD6AE891}"/>
    <cellStyle name="Percent 4 3 5 7 3" xfId="27866" xr:uid="{BEFC4018-B5C6-49CF-90FB-86A4007EBB43}"/>
    <cellStyle name="Percent 4 3 5 8" xfId="16321" xr:uid="{79B02C88-D059-4ADB-B486-E35C9CCFF605}"/>
    <cellStyle name="Percent 4 3 5 8 2" xfId="27869" xr:uid="{D200B647-1A8B-449D-942C-A1BE3DE6DC0B}"/>
    <cellStyle name="Percent 4 3 5 8 3" xfId="27868" xr:uid="{E7F9C098-99CC-4214-9076-7BE7ABD49FF5}"/>
    <cellStyle name="Percent 4 3 5 9" xfId="16322" xr:uid="{3470F10A-AD6E-44C8-A941-5369C0EFDA21}"/>
    <cellStyle name="Percent 4 3 5 9 2" xfId="27870" xr:uid="{A63AE347-A326-4A9F-B495-DA0A07728CEA}"/>
    <cellStyle name="Percent 4 3 6" xfId="1823" xr:uid="{A69DDF8C-F52A-452A-87AB-103218B97C55}"/>
    <cellStyle name="Percent 4 3 6 10" xfId="27872" xr:uid="{B5365AB8-D819-43CB-9152-48CA1B82A62C}"/>
    <cellStyle name="Percent 4 3 6 11" xfId="27871" xr:uid="{389B3187-4504-4FAB-8937-5D7F58890B60}"/>
    <cellStyle name="Percent 4 3 6 2" xfId="6111" xr:uid="{50F7B3CA-37CF-4C47-A463-7D329BB07AD0}"/>
    <cellStyle name="Percent 4 3 6 2 2" xfId="27874" xr:uid="{F5B50B99-D4C5-4C0A-8B39-6A0B4AF05097}"/>
    <cellStyle name="Percent 4 3 6 2 2 2" xfId="27875" xr:uid="{BCC7F20D-75AB-4D6A-B40D-5B30C4FE0368}"/>
    <cellStyle name="Percent 4 3 6 2 3" xfId="27876" xr:uid="{B9E72C12-7034-4499-97E0-D91505F2FE4C}"/>
    <cellStyle name="Percent 4 3 6 2 3 2" xfId="27877" xr:uid="{2BF2242A-8D09-4BFC-8EBB-F36CCCA9BD09}"/>
    <cellStyle name="Percent 4 3 6 2 4" xfId="27878" xr:uid="{9A94BB9C-7BCE-4B2A-A5FD-CD780177BCCE}"/>
    <cellStyle name="Percent 4 3 6 2 5" xfId="27873" xr:uid="{9229EC67-F036-4B6F-A638-14D285A2A302}"/>
    <cellStyle name="Percent 4 3 6 3" xfId="16323" xr:uid="{40E2E416-F6D6-4D0A-BE1C-EDE688F4F7E2}"/>
    <cellStyle name="Percent 4 3 6 3 2" xfId="27880" xr:uid="{19452650-521E-4F1A-847B-F98C4F00C57E}"/>
    <cellStyle name="Percent 4 3 6 3 2 2" xfId="27881" xr:uid="{DDF2E5DB-9599-4058-A292-2520BAFC679D}"/>
    <cellStyle name="Percent 4 3 6 3 3" xfId="27882" xr:uid="{B5813D2B-0FE1-4220-B62B-A9E9B2529719}"/>
    <cellStyle name="Percent 4 3 6 3 3 2" xfId="27883" xr:uid="{D38A7DAE-E6DE-402D-85DC-B92C39205C24}"/>
    <cellStyle name="Percent 4 3 6 3 4" xfId="27884" xr:uid="{5CE566CE-4859-4A25-A198-90176D9BBF6D}"/>
    <cellStyle name="Percent 4 3 6 3 5" xfId="27879" xr:uid="{2D4F0E29-9DCE-4EE6-9525-1737CBF5B759}"/>
    <cellStyle name="Percent 4 3 6 4" xfId="16324" xr:uid="{9C4B085E-DB37-4E90-82EB-C19C4A6A1F9F}"/>
    <cellStyle name="Percent 4 3 6 4 2" xfId="27886" xr:uid="{89877CF0-F2BA-4BE0-944D-E1710E263E6C}"/>
    <cellStyle name="Percent 4 3 6 4 2 2" xfId="27887" xr:uid="{387B5A6D-A40C-4D95-93D5-ED07E3F7D9BD}"/>
    <cellStyle name="Percent 4 3 6 4 3" xfId="27888" xr:uid="{40C252FE-B042-439C-9FB2-627CB2385805}"/>
    <cellStyle name="Percent 4 3 6 4 3 2" xfId="27889" xr:uid="{BAD7F677-9E08-4A55-AA87-3300A97BDC2F}"/>
    <cellStyle name="Percent 4 3 6 4 4" xfId="27890" xr:uid="{A1EBAFE3-49EE-4B9A-80C1-89C9AF1B1D4D}"/>
    <cellStyle name="Percent 4 3 6 4 4 2" xfId="27891" xr:uid="{BFFFB135-3932-44E1-B830-989696A74DB4}"/>
    <cellStyle name="Percent 4 3 6 4 5" xfId="27892" xr:uid="{5FB514D5-B4DA-40E9-912D-6970E3DFF85D}"/>
    <cellStyle name="Percent 4 3 6 4 6" xfId="27885" xr:uid="{CA805F09-B5A6-431F-8AD2-9B62070F492A}"/>
    <cellStyle name="Percent 4 3 6 5" xfId="16325" xr:uid="{DB144554-2205-46BB-966A-944A17AD7CA8}"/>
    <cellStyle name="Percent 4 3 6 5 2" xfId="27894" xr:uid="{1EEBEC87-A8E1-4757-892F-922E211F62FA}"/>
    <cellStyle name="Percent 4 3 6 5 2 2" xfId="27895" xr:uid="{D26A3AED-2056-40EF-B84D-4AEC0D3085A0}"/>
    <cellStyle name="Percent 4 3 6 5 3" xfId="27896" xr:uid="{C036F58E-FB75-482A-9127-DA815EF3CCA2}"/>
    <cellStyle name="Percent 4 3 6 5 3 2" xfId="27897" xr:uid="{7DAE4A84-37CF-4F29-84C9-DA0D7F80F72F}"/>
    <cellStyle name="Percent 4 3 6 5 4" xfId="27898" xr:uid="{36BDA6BB-3C95-47B6-BBF4-AAD1CD8CFCFE}"/>
    <cellStyle name="Percent 4 3 6 5 5" xfId="27893" xr:uid="{5092FDD4-C0C3-4518-A28A-8722E73E0203}"/>
    <cellStyle name="Percent 4 3 6 6" xfId="16326" xr:uid="{99A1232F-184E-45AA-B714-1E3EF7300671}"/>
    <cellStyle name="Percent 4 3 6 6 2" xfId="27900" xr:uid="{5B9E7BE9-0775-43C2-BE4A-7A82E3448BD7}"/>
    <cellStyle name="Percent 4 3 6 6 3" xfId="27899" xr:uid="{D835FE9C-5E74-4749-AB2B-4F2EFDA667BE}"/>
    <cellStyle name="Percent 4 3 6 7" xfId="16327" xr:uid="{3E9C4BA8-3B9A-447C-B87D-B979E1F654C5}"/>
    <cellStyle name="Percent 4 3 6 7 2" xfId="27902" xr:uid="{7FDAD785-724A-41C1-A0EA-80FB5FA37DD2}"/>
    <cellStyle name="Percent 4 3 6 7 3" xfId="27901" xr:uid="{0BFBA57C-4F08-4080-B490-5AA26C5DAE2A}"/>
    <cellStyle name="Percent 4 3 6 8" xfId="16328" xr:uid="{C3458AE9-3BAC-4110-96AD-2FD2905D9CCE}"/>
    <cellStyle name="Percent 4 3 6 8 2" xfId="27904" xr:uid="{EA4E4B76-F7B1-4CD4-BC5F-2C93DB9DEAEB}"/>
    <cellStyle name="Percent 4 3 6 8 3" xfId="27903" xr:uid="{3185A750-666D-4A23-8928-CA61F5417338}"/>
    <cellStyle name="Percent 4 3 6 9" xfId="16329" xr:uid="{E6760E17-B0EA-4A94-9894-7B5CA81AE794}"/>
    <cellStyle name="Percent 4 3 6 9 2" xfId="27905" xr:uid="{A7C37E4A-59D5-4727-A4A0-E7F270E43D89}"/>
    <cellStyle name="Percent 4 3 7" xfId="1824" xr:uid="{A7436063-ED19-45A1-A0D3-6DFBA8839C3E}"/>
    <cellStyle name="Percent 4 3 7 10" xfId="27907" xr:uid="{98EE713F-64F0-4315-90A5-37FC5CFFBDA8}"/>
    <cellStyle name="Percent 4 3 7 11" xfId="27906" xr:uid="{A8649C48-9C85-4876-9FFE-E87B81F1B15C}"/>
    <cellStyle name="Percent 4 3 7 2" xfId="6112" xr:uid="{67747D33-26A0-4DE4-85C2-E94592F43949}"/>
    <cellStyle name="Percent 4 3 7 2 2" xfId="27909" xr:uid="{44CE40AC-2736-4D54-B1FC-5A455E7C3DD3}"/>
    <cellStyle name="Percent 4 3 7 2 2 2" xfId="27910" xr:uid="{AA06508D-2F6C-4938-A712-B591565345AE}"/>
    <cellStyle name="Percent 4 3 7 2 3" xfId="27911" xr:uid="{8B78DF7E-D893-4378-8F45-33CC24E466EA}"/>
    <cellStyle name="Percent 4 3 7 2 3 2" xfId="27912" xr:uid="{BBD4BD2D-F90A-4C55-9433-2162EBB11AFC}"/>
    <cellStyle name="Percent 4 3 7 2 4" xfId="27913" xr:uid="{6A7D8279-695B-4068-88C8-778E1E535DFE}"/>
    <cellStyle name="Percent 4 3 7 2 5" xfId="27908" xr:uid="{AFE06FA0-3285-424F-8842-9EE7FF019E37}"/>
    <cellStyle name="Percent 4 3 7 3" xfId="16330" xr:uid="{6F7E66CF-E33F-4236-AC46-E674FA9B9BA4}"/>
    <cellStyle name="Percent 4 3 7 3 2" xfId="27915" xr:uid="{32384831-647A-4B3C-B715-893C3BE000B8}"/>
    <cellStyle name="Percent 4 3 7 3 2 2" xfId="27916" xr:uid="{A05F5449-8610-45EB-89EA-167C004E4F9C}"/>
    <cellStyle name="Percent 4 3 7 3 3" xfId="27917" xr:uid="{B07556F8-FF0E-4ECF-9DDE-BB8379053922}"/>
    <cellStyle name="Percent 4 3 7 3 3 2" xfId="27918" xr:uid="{E14908E5-762D-445A-9112-5A1EFB50FC8B}"/>
    <cellStyle name="Percent 4 3 7 3 4" xfId="27919" xr:uid="{A3D2D18C-975F-4E61-9506-7E3EFA17AACC}"/>
    <cellStyle name="Percent 4 3 7 3 5" xfId="27914" xr:uid="{4721AC0B-A782-4B3E-A27B-8A3842CCDAA5}"/>
    <cellStyle name="Percent 4 3 7 4" xfId="16331" xr:uid="{0D068858-AA07-4C58-99F7-185740CE06E7}"/>
    <cellStyle name="Percent 4 3 7 4 2" xfId="27921" xr:uid="{35E65B7F-76E2-47F9-B5A8-8BB217FAD547}"/>
    <cellStyle name="Percent 4 3 7 4 2 2" xfId="27922" xr:uid="{EFB28A0E-54C3-4673-A156-A80088AEEF84}"/>
    <cellStyle name="Percent 4 3 7 4 3" xfId="27923" xr:uid="{7CC21B80-3729-46B3-9AE9-3DB9AF396996}"/>
    <cellStyle name="Percent 4 3 7 4 3 2" xfId="27924" xr:uid="{19D5F1F0-28DF-49EC-BC50-0A02801F6B13}"/>
    <cellStyle name="Percent 4 3 7 4 4" xfId="27925" xr:uid="{110974B1-C362-4D3F-8F12-A7F17310C7E7}"/>
    <cellStyle name="Percent 4 3 7 4 4 2" xfId="27926" xr:uid="{C6BDA15B-AB83-4ACF-8816-F055B089AA86}"/>
    <cellStyle name="Percent 4 3 7 4 5" xfId="27927" xr:uid="{578EDD0E-4A16-4009-B008-CD91BD17236E}"/>
    <cellStyle name="Percent 4 3 7 4 6" xfId="27920" xr:uid="{990F39C9-30AF-4980-9B4B-3A37BEB47316}"/>
    <cellStyle name="Percent 4 3 7 5" xfId="16332" xr:uid="{3B34B30F-FDDF-412D-9A01-663F07F38858}"/>
    <cellStyle name="Percent 4 3 7 5 2" xfId="27929" xr:uid="{452F8D56-7AB5-4C37-8025-BD04A5ACC176}"/>
    <cellStyle name="Percent 4 3 7 5 2 2" xfId="27930" xr:uid="{785FDBCC-458A-4C6B-90CF-310462FB681D}"/>
    <cellStyle name="Percent 4 3 7 5 3" xfId="27931" xr:uid="{9A6437A4-F3A2-4582-8D13-16832309978F}"/>
    <cellStyle name="Percent 4 3 7 5 3 2" xfId="27932" xr:uid="{4FE18CB7-7CBE-46FA-B3B6-E9686AFED467}"/>
    <cellStyle name="Percent 4 3 7 5 4" xfId="27933" xr:uid="{5F750767-A2E2-4423-B762-462C8D14CF9F}"/>
    <cellStyle name="Percent 4 3 7 5 5" xfId="27928" xr:uid="{B966560B-5935-4A84-AF88-B2BBC6C94B49}"/>
    <cellStyle name="Percent 4 3 7 6" xfId="16333" xr:uid="{88D7A245-F973-415B-8D5A-8826897A14B7}"/>
    <cellStyle name="Percent 4 3 7 6 2" xfId="27935" xr:uid="{129CDD77-2784-45EA-B83E-107817E6E7CF}"/>
    <cellStyle name="Percent 4 3 7 6 3" xfId="27934" xr:uid="{BD928D80-EFE8-4DF2-B684-25A7AD15C20F}"/>
    <cellStyle name="Percent 4 3 7 7" xfId="16334" xr:uid="{5279E1A3-98BC-43EE-9000-2439E0F388BD}"/>
    <cellStyle name="Percent 4 3 7 7 2" xfId="27937" xr:uid="{26AABCA0-65BA-427B-A0D0-0E17B9BA5660}"/>
    <cellStyle name="Percent 4 3 7 7 3" xfId="27936" xr:uid="{6B3ED39C-129B-4BAF-B7B3-22FDA28EE989}"/>
    <cellStyle name="Percent 4 3 7 8" xfId="16335" xr:uid="{B000C1CA-21A4-4FAF-8E4B-369BD6613965}"/>
    <cellStyle name="Percent 4 3 7 8 2" xfId="27939" xr:uid="{831903D7-8A2C-4D56-B8A4-7CA803372AD3}"/>
    <cellStyle name="Percent 4 3 7 8 3" xfId="27938" xr:uid="{1BAABFCA-65B1-41F4-9C76-3AE8CC832EB6}"/>
    <cellStyle name="Percent 4 3 7 9" xfId="16336" xr:uid="{00792EF8-03E6-4DBC-9FF8-8ADCA10D33DF}"/>
    <cellStyle name="Percent 4 3 7 9 2" xfId="27940" xr:uid="{2A0B94C5-4621-4DB6-A85E-25E7F6C34F05}"/>
    <cellStyle name="Percent 4 3 8" xfId="1825" xr:uid="{F4A8098D-DA7A-4380-A734-F25B9D933FD3}"/>
    <cellStyle name="Percent 4 3 8 10" xfId="27942" xr:uid="{18A4C04A-34EB-461B-AECF-3FECD8F7FD95}"/>
    <cellStyle name="Percent 4 3 8 11" xfId="27941" xr:uid="{CA01E5D1-127A-453E-947F-2CA1B19106BE}"/>
    <cellStyle name="Percent 4 3 8 2" xfId="6113" xr:uid="{EFD943E1-9281-4157-9601-5F599A68095C}"/>
    <cellStyle name="Percent 4 3 8 2 2" xfId="27944" xr:uid="{6AA981E6-C89C-4D88-95A8-479CFFA15875}"/>
    <cellStyle name="Percent 4 3 8 2 2 2" xfId="27945" xr:uid="{01E915E3-8784-4A63-8484-A8289DA44CB9}"/>
    <cellStyle name="Percent 4 3 8 2 3" xfId="27946" xr:uid="{3BDEA6F1-3657-4286-9C04-55F72B4B5C61}"/>
    <cellStyle name="Percent 4 3 8 2 3 2" xfId="27947" xr:uid="{8057B260-44A4-4214-8981-6AB86B85CA7F}"/>
    <cellStyle name="Percent 4 3 8 2 4" xfId="27948" xr:uid="{27E2D7B1-D004-447D-95E4-12E543F7DA66}"/>
    <cellStyle name="Percent 4 3 8 2 5" xfId="27943" xr:uid="{56A99970-E02F-46C6-9B3F-6C08D0D8378E}"/>
    <cellStyle name="Percent 4 3 8 3" xfId="16337" xr:uid="{B8F54A19-01D7-4BFB-968E-CD19BB3651BA}"/>
    <cellStyle name="Percent 4 3 8 3 2" xfId="27950" xr:uid="{69F1C878-6D44-4F50-942D-D5474E851468}"/>
    <cellStyle name="Percent 4 3 8 3 2 2" xfId="27951" xr:uid="{635F9CD1-0F2C-46AB-B697-5E19CA443C9A}"/>
    <cellStyle name="Percent 4 3 8 3 3" xfId="27952" xr:uid="{84B190D8-F5B5-47F2-A78A-F86A33B4CCB4}"/>
    <cellStyle name="Percent 4 3 8 3 3 2" xfId="27953" xr:uid="{9C5F3416-3423-4107-A357-052BB51FAFA9}"/>
    <cellStyle name="Percent 4 3 8 3 4" xfId="27954" xr:uid="{30983961-CA07-404A-8F68-00355CDF0F9B}"/>
    <cellStyle name="Percent 4 3 8 3 5" xfId="27949" xr:uid="{A3CC3824-9904-4D0F-A19F-FD649C938643}"/>
    <cellStyle name="Percent 4 3 8 4" xfId="16338" xr:uid="{9F5793BE-972C-4793-BCFD-BCC52A3E0B58}"/>
    <cellStyle name="Percent 4 3 8 4 2" xfId="27956" xr:uid="{EA2F8CB9-C0B1-4404-9958-C8CDC0F8269A}"/>
    <cellStyle name="Percent 4 3 8 4 2 2" xfId="27957" xr:uid="{B0DEFCCC-A1C3-4AE5-8EFC-4FE53A0A4A54}"/>
    <cellStyle name="Percent 4 3 8 4 3" xfId="27958" xr:uid="{E39237C3-8422-434B-AE5E-4197F7C4BE4C}"/>
    <cellStyle name="Percent 4 3 8 4 3 2" xfId="27959" xr:uid="{4D3C6A1A-9370-42B0-98BD-54D65B176B51}"/>
    <cellStyle name="Percent 4 3 8 4 4" xfId="27960" xr:uid="{461EC295-12D1-4F56-9706-2D4D0CAB4AFA}"/>
    <cellStyle name="Percent 4 3 8 4 4 2" xfId="27961" xr:uid="{C4DEA9F9-43EF-4460-929A-87563455ABF9}"/>
    <cellStyle name="Percent 4 3 8 4 5" xfId="27962" xr:uid="{CD378ABE-EC94-44B8-90E2-E736A44E8DB1}"/>
    <cellStyle name="Percent 4 3 8 4 6" xfId="27955" xr:uid="{FA4C1FBE-1432-4BB7-B04E-BF7B8A15473A}"/>
    <cellStyle name="Percent 4 3 8 5" xfId="16339" xr:uid="{7E79FC61-C97E-4B7E-9C5D-D6C7839D9D84}"/>
    <cellStyle name="Percent 4 3 8 5 2" xfId="27964" xr:uid="{59056757-121C-4C96-97B5-CC6F6B23CC17}"/>
    <cellStyle name="Percent 4 3 8 5 2 2" xfId="27965" xr:uid="{89EB68F9-72C2-410C-9D05-71B8EDDE7F63}"/>
    <cellStyle name="Percent 4 3 8 5 3" xfId="27966" xr:uid="{609402E7-F538-4400-9BE5-C2C42E294795}"/>
    <cellStyle name="Percent 4 3 8 5 3 2" xfId="27967" xr:uid="{0DE67A77-A397-4F9D-B422-5342C4681BBB}"/>
    <cellStyle name="Percent 4 3 8 5 4" xfId="27968" xr:uid="{E3838B0B-662F-4C82-9446-066B2AA52316}"/>
    <cellStyle name="Percent 4 3 8 5 5" xfId="27963" xr:uid="{27171BD5-46D3-40A8-AD3B-A02A107BEDC6}"/>
    <cellStyle name="Percent 4 3 8 6" xfId="16340" xr:uid="{A46D75C3-4B2C-4191-82B1-0673BD307732}"/>
    <cellStyle name="Percent 4 3 8 6 2" xfId="27970" xr:uid="{90994CDB-5593-45AC-AF37-21E726950CBC}"/>
    <cellStyle name="Percent 4 3 8 6 3" xfId="27969" xr:uid="{1DBE61D1-6983-4A06-951D-A93CD2D647CF}"/>
    <cellStyle name="Percent 4 3 8 7" xfId="16341" xr:uid="{AF7C6788-187D-4CEE-B706-0F2A6761FB54}"/>
    <cellStyle name="Percent 4 3 8 7 2" xfId="27972" xr:uid="{6E4B1FF5-90FB-46B3-BBE3-87F23FDA73BD}"/>
    <cellStyle name="Percent 4 3 8 7 3" xfId="27971" xr:uid="{45EA15F6-1D41-441C-A4AF-181955C194E0}"/>
    <cellStyle name="Percent 4 3 8 8" xfId="16342" xr:uid="{61CEA033-3B58-49E9-BEFA-9B8E2F63C520}"/>
    <cellStyle name="Percent 4 3 8 8 2" xfId="27974" xr:uid="{8DD6C96D-6DD4-4190-9981-8F1CD3385D7E}"/>
    <cellStyle name="Percent 4 3 8 8 3" xfId="27973" xr:uid="{EAC1CAFA-C0EB-4D36-92B1-3DB0A04E2844}"/>
    <cellStyle name="Percent 4 3 8 9" xfId="16343" xr:uid="{FCC9959E-F361-411B-A415-33B1C5CB6BF9}"/>
    <cellStyle name="Percent 4 3 8 9 2" xfId="27975" xr:uid="{28894B4C-873C-44D3-B3C9-30A70C20DF77}"/>
    <cellStyle name="Percent 4 3 9" xfId="6106" xr:uid="{E1FE7866-F04A-4DDC-89FF-752F487AC40E}"/>
    <cellStyle name="Percent 4 3 9 2" xfId="27977" xr:uid="{6B3FC4A7-E733-4DF4-8FEF-F132B020D7AA}"/>
    <cellStyle name="Percent 4 3 9 2 2" xfId="27978" xr:uid="{3E12E376-8F28-485A-843D-1646AFEA043C}"/>
    <cellStyle name="Percent 4 3 9 3" xfId="27979" xr:uid="{7CB8194C-6368-404F-B8A1-D50008C075EC}"/>
    <cellStyle name="Percent 4 3 9 3 2" xfId="27980" xr:uid="{A1060B33-6911-4DBB-B029-F1652EB88479}"/>
    <cellStyle name="Percent 4 3 9 4" xfId="27981" xr:uid="{73001084-7EDC-46E6-882F-FF2AA07557C8}"/>
    <cellStyle name="Percent 4 3 9 5" xfId="27982" xr:uid="{59FA85AE-7B82-4216-BF76-A9A8BCA9777E}"/>
    <cellStyle name="Percent 4 3 9 6" xfId="27976" xr:uid="{83EAE922-4FFC-44D0-A96F-112C0115EF12}"/>
    <cellStyle name="Percent 4 30" xfId="6114" xr:uid="{8E821EF3-1C58-4DD7-BF4B-FFE3B32EA28A}"/>
    <cellStyle name="Percent 4 30 2" xfId="16344" xr:uid="{450799A3-515B-4784-A6AD-D97B468408F4}"/>
    <cellStyle name="Percent 4 30 2 2" xfId="27985" xr:uid="{9B39CD8E-7CCF-4C80-8E6B-E497543686F1}"/>
    <cellStyle name="Percent 4 30 2 3" xfId="27984" xr:uid="{FBAA2725-2B84-4947-9A85-396C83CC51E7}"/>
    <cellStyle name="Percent 4 30 3" xfId="16345" xr:uid="{1A0E0BB2-D0DD-4C47-AD51-E917BC470659}"/>
    <cellStyle name="Percent 4 30 3 2" xfId="27987" xr:uid="{C1A30B71-3303-417C-9930-AC2507AA2A51}"/>
    <cellStyle name="Percent 4 30 3 3" xfId="27986" xr:uid="{1DD4B387-980B-4E5C-8D41-07EA596D06FF}"/>
    <cellStyle name="Percent 4 30 4" xfId="16346" xr:uid="{377C0CAD-1ACF-402A-936D-4F3B4E0976E5}"/>
    <cellStyle name="Percent 4 30 4 2" xfId="27988" xr:uid="{F28F653C-BC5B-4CC2-9B01-3936EF72010C}"/>
    <cellStyle name="Percent 4 30 5" xfId="16347" xr:uid="{53FA4000-2A89-45B2-8E8A-A95328CD9028}"/>
    <cellStyle name="Percent 4 30 5 2" xfId="27989" xr:uid="{FFADDABE-D926-43A5-9C8F-7616D3ADD64A}"/>
    <cellStyle name="Percent 4 30 6" xfId="27983" xr:uid="{275C1EF8-78B5-47E8-A6BB-7E64A416C230}"/>
    <cellStyle name="Percent 4 30 7" xfId="21482" xr:uid="{1D7387AD-5051-4AC2-9EEC-464388D14C9E}"/>
    <cellStyle name="Percent 4 31" xfId="6115" xr:uid="{A33CEEBB-C6B9-4B51-B95C-1A5808CD7728}"/>
    <cellStyle name="Percent 4 31 2" xfId="16348" xr:uid="{086FCC84-19F4-41D1-9A24-56A3428830E9}"/>
    <cellStyle name="Percent 4 31 2 2" xfId="27992" xr:uid="{6B80A28D-0667-4D94-925A-C9F4FDAB85CF}"/>
    <cellStyle name="Percent 4 31 2 3" xfId="27991" xr:uid="{72A3A3C9-2343-4055-BB46-172AC5E0E4D6}"/>
    <cellStyle name="Percent 4 31 3" xfId="16349" xr:uid="{0665ECE7-0B28-46EB-85C6-E3E264BD3C96}"/>
    <cellStyle name="Percent 4 31 3 2" xfId="27994" xr:uid="{C9E3FFF9-03AC-40F4-8DEB-B50A40053CDD}"/>
    <cellStyle name="Percent 4 31 3 3" xfId="27993" xr:uid="{B75670FB-D931-4125-91D4-D631EC93FAE1}"/>
    <cellStyle name="Percent 4 31 4" xfId="16350" xr:uid="{2B64AA9F-F0FD-4344-AB17-19E0A2C61956}"/>
    <cellStyle name="Percent 4 31 4 2" xfId="27995" xr:uid="{1B2B3303-CFFB-409F-A394-58F42EBBAF8E}"/>
    <cellStyle name="Percent 4 31 5" xfId="16351" xr:uid="{808C389D-6C1A-4FBA-89A1-B96E851C026B}"/>
    <cellStyle name="Percent 4 31 5 2" xfId="27996" xr:uid="{648665D7-4017-4317-B476-793D568D4949}"/>
    <cellStyle name="Percent 4 31 6" xfId="27990" xr:uid="{1CA78517-ADEE-4B4B-A9E3-298AD2229F0F}"/>
    <cellStyle name="Percent 4 32" xfId="6947" xr:uid="{41F95019-E44D-490B-8A66-5CFF2F8FF69E}"/>
    <cellStyle name="Percent 4 32 2" xfId="16352" xr:uid="{C4EC5546-ED3A-4778-A1B7-021BB2563B6D}"/>
    <cellStyle name="Percent 4 32 2 2" xfId="27999" xr:uid="{7F2546D2-0D47-4632-9B52-10982AA9DF84}"/>
    <cellStyle name="Percent 4 32 2 3" xfId="27998" xr:uid="{3C553A5B-8B20-40EF-A9BD-437DC06DCC63}"/>
    <cellStyle name="Percent 4 32 3" xfId="28000" xr:uid="{1244B987-35B4-47B5-9AE1-17414B458E1C}"/>
    <cellStyle name="Percent 4 32 3 2" xfId="28001" xr:uid="{EC446BAA-2BD5-41B5-97DE-B502C5B837C1}"/>
    <cellStyle name="Percent 4 32 4" xfId="28002" xr:uid="{4E4BCEA4-8A76-4FBB-AB42-32534130AC35}"/>
    <cellStyle name="Percent 4 32 5" xfId="27997" xr:uid="{4DBBA74F-7B60-4CBC-8699-1A73FDD96A21}"/>
    <cellStyle name="Percent 4 33" xfId="6068" xr:uid="{3E9E0215-C236-4E24-9D91-1D8E347C9F31}"/>
    <cellStyle name="Percent 4 33 2" xfId="28004" xr:uid="{79DD2623-3C56-456E-87CA-BAC2A12F0D5F}"/>
    <cellStyle name="Percent 4 33 2 2" xfId="28005" xr:uid="{9ADBE257-8782-45C8-97FC-B689A3CA10BD}"/>
    <cellStyle name="Percent 4 33 3" xfId="28006" xr:uid="{E183D6D6-27F9-4054-B872-DF0CCA029967}"/>
    <cellStyle name="Percent 4 33 3 2" xfId="28007" xr:uid="{F2F98FDA-2F9F-4DEF-A230-811AA0CE619C}"/>
    <cellStyle name="Percent 4 33 4" xfId="28008" xr:uid="{591DCE95-8A8D-44AE-98D9-551AE4FBCA9C}"/>
    <cellStyle name="Percent 4 33 4 2" xfId="28009" xr:uid="{F5584C65-5A73-4101-A904-93C57979DA60}"/>
    <cellStyle name="Percent 4 33 5" xfId="28010" xr:uid="{E9ED9CB2-AD48-4E86-8A21-FF89DBE28340}"/>
    <cellStyle name="Percent 4 33 6" xfId="28003" xr:uid="{571E3F24-5A09-42EF-9E9B-1BD0145113DA}"/>
    <cellStyle name="Percent 4 34" xfId="16353" xr:uid="{44FFD8A3-8A7C-49C1-A624-A4328B45319D}"/>
    <cellStyle name="Percent 4 34 2" xfId="28012" xr:uid="{5B19F62D-8E59-42CA-A0C7-7222EEA5EC21}"/>
    <cellStyle name="Percent 4 34 2 2" xfId="28013" xr:uid="{07B5769D-A85B-4A04-9D7A-78438E7E2FA1}"/>
    <cellStyle name="Percent 4 34 3" xfId="28014" xr:uid="{1F27ED3C-A0E2-4EF9-9703-C7B533EFA9B2}"/>
    <cellStyle name="Percent 4 34 3 2" xfId="28015" xr:uid="{ED9B561C-9A1F-46E7-BB5E-9C56FF4E0597}"/>
    <cellStyle name="Percent 4 34 4" xfId="28016" xr:uid="{8C5990F1-D64D-4CE7-9983-85E06485E951}"/>
    <cellStyle name="Percent 4 34 5" xfId="28011" xr:uid="{C85CA3DD-D466-41FA-ACC5-E9C2820E78C9}"/>
    <cellStyle name="Percent 4 35" xfId="16354" xr:uid="{B1A7BA6C-52ED-4786-AD6B-08A5FF06AE4B}"/>
    <cellStyle name="Percent 4 35 2" xfId="28018" xr:uid="{63176073-8A67-4047-BC93-4739850776BC}"/>
    <cellStyle name="Percent 4 35 3" xfId="28017" xr:uid="{BE902C5B-15D6-4DE6-A642-B8B4E26807FD}"/>
    <cellStyle name="Percent 4 36" xfId="16355" xr:uid="{55741939-FE93-478B-B878-7708F52F0843}"/>
    <cellStyle name="Percent 4 36 2" xfId="28020" xr:uid="{CB606D11-DC8B-444E-9C92-AAC5E130A923}"/>
    <cellStyle name="Percent 4 36 3" xfId="28019" xr:uid="{628C862F-D95F-4A9C-8222-F951B7580AA4}"/>
    <cellStyle name="Percent 4 37" xfId="16356" xr:uid="{8153F138-031F-4FDE-8B55-8565FB88B117}"/>
    <cellStyle name="Percent 4 37 2" xfId="28022" xr:uid="{591BCC37-24FB-4834-A4B6-EDF2DBFC9398}"/>
    <cellStyle name="Percent 4 37 3" xfId="28021" xr:uid="{33E43C76-04A0-4E40-A864-85505F44922A}"/>
    <cellStyle name="Percent 4 38" xfId="16357" xr:uid="{C634B945-1E22-41D5-A779-2352CA4C5E6D}"/>
    <cellStyle name="Percent 4 38 2" xfId="28023" xr:uid="{551AC494-F72C-43A3-9655-8FEEB5CF7D4C}"/>
    <cellStyle name="Percent 4 39" xfId="16358" xr:uid="{BFFC5060-E56D-4D1D-BEB9-030169798378}"/>
    <cellStyle name="Percent 4 39 2" xfId="28024" xr:uid="{A6D09979-EB43-493A-836C-481C70A4959C}"/>
    <cellStyle name="Percent 4 4" xfId="318" xr:uid="{00000000-0005-0000-0000-000040010000}"/>
    <cellStyle name="Percent 4 4 10" xfId="6116" xr:uid="{3E65EB96-0684-4216-826C-4DC717D6C6D0}"/>
    <cellStyle name="Percent 4 4 10 2" xfId="28027" xr:uid="{BE7447BF-1A90-47CE-9BB7-9095D6C5A60A}"/>
    <cellStyle name="Percent 4 4 10 2 2" xfId="28028" xr:uid="{B0B4E789-DB7F-4DA7-A4C1-51EC4F9C374D}"/>
    <cellStyle name="Percent 4 4 10 3" xfId="28029" xr:uid="{19398C41-6DE4-4A06-B2C5-1CD38F7ECCCC}"/>
    <cellStyle name="Percent 4 4 10 3 2" xfId="28030" xr:uid="{13F6B890-4658-4994-9B65-E9FF2E738F5A}"/>
    <cellStyle name="Percent 4 4 10 4" xfId="28031" xr:uid="{97EAAA05-1AC6-48CF-8EE6-0AF20FF90191}"/>
    <cellStyle name="Percent 4 4 10 5" xfId="28026" xr:uid="{815E69D4-495E-4782-89CE-A6BD2A01080E}"/>
    <cellStyle name="Percent 4 4 11" xfId="16359" xr:uid="{A4F08A74-9FE4-4AA1-B763-87B786906775}"/>
    <cellStyle name="Percent 4 4 11 2" xfId="28033" xr:uid="{A11135F3-AB4A-45B9-B242-49218921F524}"/>
    <cellStyle name="Percent 4 4 11 2 2" xfId="28034" xr:uid="{F1CDDA0C-FC0E-45E7-9135-AE662107BD9D}"/>
    <cellStyle name="Percent 4 4 11 3" xfId="28035" xr:uid="{416765CB-C8BA-4E65-BECD-C1C0D31324E4}"/>
    <cellStyle name="Percent 4 4 11 3 2" xfId="28036" xr:uid="{968BF10A-E314-45E7-89A6-8E142EC705AC}"/>
    <cellStyle name="Percent 4 4 11 4" xfId="28037" xr:uid="{7E6C3D11-A90C-400D-BAFD-B4CF955B03EF}"/>
    <cellStyle name="Percent 4 4 11 5" xfId="28032" xr:uid="{8061513B-9FDD-4C5A-B730-0986745B3862}"/>
    <cellStyle name="Percent 4 4 12" xfId="16360" xr:uid="{846FCD5A-C4F8-436D-AF19-A28CF8D5E787}"/>
    <cellStyle name="Percent 4 4 12 2" xfId="28039" xr:uid="{64179226-80AE-4E79-8CC8-C41E24C1150E}"/>
    <cellStyle name="Percent 4 4 12 2 2" xfId="28040" xr:uid="{F8AE2CFA-BBE9-478C-8DE5-2C60CE168616}"/>
    <cellStyle name="Percent 4 4 12 3" xfId="28041" xr:uid="{7D2A69BE-149C-469E-BB4F-D7A0A0D065D7}"/>
    <cellStyle name="Percent 4 4 12 3 2" xfId="28042" xr:uid="{DF537E00-CED8-435E-BAA5-58E3E0A7924B}"/>
    <cellStyle name="Percent 4 4 12 4" xfId="28043" xr:uid="{6E5D4CC6-1F25-4F56-9D0E-E621425727CA}"/>
    <cellStyle name="Percent 4 4 12 4 2" xfId="28044" xr:uid="{AC0F17FB-AD56-4CF1-8667-F6DFFA48EF39}"/>
    <cellStyle name="Percent 4 4 12 5" xfId="28045" xr:uid="{B33FB1A6-306C-45C4-B486-7928A08ADE12}"/>
    <cellStyle name="Percent 4 4 12 6" xfId="28038" xr:uid="{E4E72919-F9BD-46FF-AA5C-42F76E701501}"/>
    <cellStyle name="Percent 4 4 13" xfId="16361" xr:uid="{492449B4-0FF2-4A2C-A122-04AC13BBA2BC}"/>
    <cellStyle name="Percent 4 4 13 2" xfId="28047" xr:uid="{9A3EAFD2-05B1-4E5F-85F9-16E3436E29F4}"/>
    <cellStyle name="Percent 4 4 13 2 2" xfId="28048" xr:uid="{A8B3C516-06D6-40EE-9D0B-F20A98DFF3D7}"/>
    <cellStyle name="Percent 4 4 13 3" xfId="28049" xr:uid="{5C4B98A4-85FA-4FE0-B616-E8DC6B1A0120}"/>
    <cellStyle name="Percent 4 4 13 3 2" xfId="28050" xr:uid="{6113C91B-202E-497D-ABA7-4BD459BA5A3C}"/>
    <cellStyle name="Percent 4 4 13 4" xfId="28051" xr:uid="{27D8B4B4-AC9B-4FBB-A2F1-51347B620867}"/>
    <cellStyle name="Percent 4 4 13 5" xfId="28046" xr:uid="{53CB830E-2180-49BB-81B6-751062F388FE}"/>
    <cellStyle name="Percent 4 4 14" xfId="16362" xr:uid="{B060B2EF-BD79-4C5D-A563-F949D2C37C15}"/>
    <cellStyle name="Percent 4 4 14 2" xfId="28053" xr:uid="{CF2BB01B-BC95-4A52-86DA-6A479C61C6B2}"/>
    <cellStyle name="Percent 4 4 14 3" xfId="28052" xr:uid="{FD071A4F-8338-486D-80E4-E5AF367A7DAE}"/>
    <cellStyle name="Percent 4 4 15" xfId="16363" xr:uid="{E175A720-E9AB-4988-BFA8-3F9F9C8FE702}"/>
    <cellStyle name="Percent 4 4 15 2" xfId="28055" xr:uid="{756C8715-06EF-4322-BCDE-3C03FD6E60B3}"/>
    <cellStyle name="Percent 4 4 15 3" xfId="28054" xr:uid="{09FF74A6-D159-48CF-A806-D887B395A44D}"/>
    <cellStyle name="Percent 4 4 16" xfId="16364" xr:uid="{5B899B98-1E32-4168-B62E-E7057A2C0C4C}"/>
    <cellStyle name="Percent 4 4 16 2" xfId="28057" xr:uid="{B8E08FCE-09F1-444A-A0FD-3F49E41A6F1B}"/>
    <cellStyle name="Percent 4 4 16 3" xfId="28056" xr:uid="{20A1CC96-A1AF-43A4-98B0-934B2FE06C80}"/>
    <cellStyle name="Percent 4 4 17" xfId="16365" xr:uid="{6F035C79-53BF-467A-A28A-9D3B70A6A830}"/>
    <cellStyle name="Percent 4 4 17 2" xfId="28058" xr:uid="{DD40BEE2-4362-40B7-A150-7CC69152085E}"/>
    <cellStyle name="Percent 4 4 18" xfId="16366" xr:uid="{F29827DB-9B79-49FC-8BA6-555D52C958DE}"/>
    <cellStyle name="Percent 4 4 18 2" xfId="28059" xr:uid="{9361E205-104A-4821-B978-3E52C6B28DCF}"/>
    <cellStyle name="Percent 4 4 19" xfId="28025" xr:uid="{8EEAE454-B356-40DE-A1C2-3B7B3E9133AE}"/>
    <cellStyle name="Percent 4 4 2" xfId="1827" xr:uid="{51632AF9-513C-4074-8FA8-433B2C206B52}"/>
    <cellStyle name="Percent 4 4 2 10" xfId="28061" xr:uid="{B2BCF08A-CF57-4683-8AA8-B5070269DB3C}"/>
    <cellStyle name="Percent 4 4 2 11" xfId="28060" xr:uid="{4D12100C-1F60-4B6C-996E-49B596374714}"/>
    <cellStyle name="Percent 4 4 2 2" xfId="6117" xr:uid="{06D5C414-F867-4E1A-A584-1B149F9F47D8}"/>
    <cellStyle name="Percent 4 4 2 2 2" xfId="28063" xr:uid="{BBDA05E0-FBE5-4B20-8DCA-E90250A2DB75}"/>
    <cellStyle name="Percent 4 4 2 2 2 2" xfId="28064" xr:uid="{A3F56139-F958-453C-89A1-328B4C42DB12}"/>
    <cellStyle name="Percent 4 4 2 2 3" xfId="28065" xr:uid="{E257181D-12F0-4862-9F10-C5535FAD6EAC}"/>
    <cellStyle name="Percent 4 4 2 2 3 2" xfId="28066" xr:uid="{54545F41-7A51-4111-BCA5-633D83555AD5}"/>
    <cellStyle name="Percent 4 4 2 2 4" xfId="28067" xr:uid="{A52F003F-A381-458D-A694-1D674CC59F14}"/>
    <cellStyle name="Percent 4 4 2 2 5" xfId="28068" xr:uid="{611EECC2-E6D0-4CAC-BCBD-4AC4B15B1B20}"/>
    <cellStyle name="Percent 4 4 2 2 6" xfId="28062" xr:uid="{4E3090DE-14E7-45B9-8E61-4A331E136E2A}"/>
    <cellStyle name="Percent 4 4 2 3" xfId="16367" xr:uid="{0370227E-0B71-4311-8ED4-6E2F67FA3E80}"/>
    <cellStyle name="Percent 4 4 2 3 2" xfId="28070" xr:uid="{13B8B78F-D82C-4E38-89A8-F7106E381DF3}"/>
    <cellStyle name="Percent 4 4 2 3 2 2" xfId="28071" xr:uid="{1CB4D4D0-E039-4188-98FB-5BD38D8D468A}"/>
    <cellStyle name="Percent 4 4 2 3 3" xfId="28072" xr:uid="{6E0DE007-7E9C-4119-A11E-90B33EE9F4E5}"/>
    <cellStyle name="Percent 4 4 2 3 3 2" xfId="28073" xr:uid="{31A71DC6-868D-4FA5-9972-90273D9D6021}"/>
    <cellStyle name="Percent 4 4 2 3 4" xfId="28074" xr:uid="{677AB7ED-C5A7-4BCD-A618-09CE2A40FE4F}"/>
    <cellStyle name="Percent 4 4 2 3 5" xfId="28069" xr:uid="{F4D886CC-0B3D-44F7-83FA-D91A52761F3F}"/>
    <cellStyle name="Percent 4 4 2 4" xfId="16368" xr:uid="{BC81FFF6-923E-4F60-BA64-4B326E1DBB2D}"/>
    <cellStyle name="Percent 4 4 2 4 2" xfId="28076" xr:uid="{13559C62-E81E-457D-94E3-5774D79C1CDF}"/>
    <cellStyle name="Percent 4 4 2 4 2 2" xfId="28077" xr:uid="{4176089D-38E0-48A4-B976-4035BF41B4BD}"/>
    <cellStyle name="Percent 4 4 2 4 3" xfId="28078" xr:uid="{601D07FB-5356-4B51-A295-02A94A4021BE}"/>
    <cellStyle name="Percent 4 4 2 4 3 2" xfId="28079" xr:uid="{F2201997-61BF-4B0A-8673-980D1D6D6833}"/>
    <cellStyle name="Percent 4 4 2 4 4" xfId="28080" xr:uid="{B62C7D1A-7C63-4966-9D07-DB374523EA9F}"/>
    <cellStyle name="Percent 4 4 2 4 4 2" xfId="28081" xr:uid="{16C5FEA0-652B-405A-9CED-CC97CFE13E04}"/>
    <cellStyle name="Percent 4 4 2 4 5" xfId="28082" xr:uid="{EA3B3B6E-89A9-410C-B278-CDD5FA7509D6}"/>
    <cellStyle name="Percent 4 4 2 4 6" xfId="28075" xr:uid="{51B3D4F9-923F-4D3A-AD2D-991470D04E0C}"/>
    <cellStyle name="Percent 4 4 2 5" xfId="16369" xr:uid="{388FE901-F064-40AF-96AC-2CE1A848439A}"/>
    <cellStyle name="Percent 4 4 2 5 2" xfId="28084" xr:uid="{E570D516-49D3-495C-87BB-C51C73D96F5C}"/>
    <cellStyle name="Percent 4 4 2 5 2 2" xfId="28085" xr:uid="{28BEC9E2-0B82-44EF-B29A-0BBC987E9208}"/>
    <cellStyle name="Percent 4 4 2 5 3" xfId="28086" xr:uid="{7ECF3780-1A41-4C4F-8FAF-6F4EA506DC6E}"/>
    <cellStyle name="Percent 4 4 2 5 3 2" xfId="28087" xr:uid="{47B6733D-1FEB-4039-9CCD-C977CB78A043}"/>
    <cellStyle name="Percent 4 4 2 5 4" xfId="28088" xr:uid="{23B578EF-FEDD-43D7-8660-108AEC2BF9B9}"/>
    <cellStyle name="Percent 4 4 2 5 5" xfId="28083" xr:uid="{4FF1E891-1B0C-4C16-9AD5-DBAFA838CFD0}"/>
    <cellStyle name="Percent 4 4 2 6" xfId="16370" xr:uid="{5A7BE61D-8D9C-4947-8AFB-D73601A51BD0}"/>
    <cellStyle name="Percent 4 4 2 6 2" xfId="28090" xr:uid="{1DE252FD-D7B5-4DA6-B428-2928D7BCEEB7}"/>
    <cellStyle name="Percent 4 4 2 6 3" xfId="28089" xr:uid="{F209B0D1-CF08-4355-A7DD-8B635D3D3B51}"/>
    <cellStyle name="Percent 4 4 2 7" xfId="16371" xr:uid="{EB403E96-BEEF-4AE0-959F-2364181252D1}"/>
    <cellStyle name="Percent 4 4 2 7 2" xfId="28092" xr:uid="{2E50FC5D-02E1-438B-803B-4164EC9EBDD9}"/>
    <cellStyle name="Percent 4 4 2 7 3" xfId="28091" xr:uid="{56FC3546-4406-43CE-AD00-F2A21F1BCBC8}"/>
    <cellStyle name="Percent 4 4 2 8" xfId="16372" xr:uid="{D95B97BE-FDBC-4DCC-8532-2DC1B751B7D6}"/>
    <cellStyle name="Percent 4 4 2 8 2" xfId="28094" xr:uid="{6C71EB49-A530-4B37-82A2-7039B615724F}"/>
    <cellStyle name="Percent 4 4 2 8 3" xfId="28093" xr:uid="{D66176AF-0BD6-43A1-A40C-67A0DF513BDA}"/>
    <cellStyle name="Percent 4 4 2 9" xfId="16373" xr:uid="{9D02CFAE-9534-44C7-9499-FE44C65DE0E2}"/>
    <cellStyle name="Percent 4 4 2 9 2" xfId="28095" xr:uid="{2C6DA71B-A961-480C-80CD-A7C1CE344DBE}"/>
    <cellStyle name="Percent 4 4 20" xfId="21040" xr:uid="{5F01D04F-0756-4FFF-8E7D-E784CF136BE2}"/>
    <cellStyle name="Percent 4 4 21" xfId="1826" xr:uid="{E3F0100D-F53B-4CC5-B172-AD04884382A3}"/>
    <cellStyle name="Percent 4 4 3" xfId="1828" xr:uid="{746F93E2-2A83-4AFD-B76A-3647FE3D3EB1}"/>
    <cellStyle name="Percent 4 4 3 10" xfId="28097" xr:uid="{2E29EB91-E779-4719-884C-1ECD0F7D2524}"/>
    <cellStyle name="Percent 4 4 3 11" xfId="28096" xr:uid="{F5FFECFA-68A6-456C-B99C-4BD68357016C}"/>
    <cellStyle name="Percent 4 4 3 2" xfId="6118" xr:uid="{DD163E5F-46D6-4E21-A049-F035D39B2343}"/>
    <cellStyle name="Percent 4 4 3 2 2" xfId="28099" xr:uid="{BC87E137-F098-478D-AED7-1AD0838FC646}"/>
    <cellStyle name="Percent 4 4 3 2 2 2" xfId="28100" xr:uid="{69AA3BFC-8335-42BC-A2DB-E825B2A8A146}"/>
    <cellStyle name="Percent 4 4 3 2 3" xfId="28101" xr:uid="{5D5744C5-A5D5-4D6D-9F7F-465D22C8052B}"/>
    <cellStyle name="Percent 4 4 3 2 3 2" xfId="28102" xr:uid="{0A369E33-016B-46AC-B420-FE08FBF747A5}"/>
    <cellStyle name="Percent 4 4 3 2 4" xfId="28103" xr:uid="{C7C5F175-9FFC-442F-8065-CA690EF47A2B}"/>
    <cellStyle name="Percent 4 4 3 2 5" xfId="28098" xr:uid="{6F720501-5290-417A-9BAA-94B3E19B747F}"/>
    <cellStyle name="Percent 4 4 3 3" xfId="16374" xr:uid="{DA0A9C1A-45CB-4718-B63C-6F2A082FC866}"/>
    <cellStyle name="Percent 4 4 3 3 2" xfId="28105" xr:uid="{F05FB8A0-2A3B-40ED-A72C-EC0D16B0289C}"/>
    <cellStyle name="Percent 4 4 3 3 2 2" xfId="28106" xr:uid="{5E1A6175-1EDE-4EF1-B2E9-4F1F7A63217B}"/>
    <cellStyle name="Percent 4 4 3 3 3" xfId="28107" xr:uid="{E38B0B56-B305-423D-9085-BD6AC21FB644}"/>
    <cellStyle name="Percent 4 4 3 3 3 2" xfId="28108" xr:uid="{81ABAA55-F1BC-4329-940D-E0E737B25111}"/>
    <cellStyle name="Percent 4 4 3 3 4" xfId="28109" xr:uid="{A0815916-B509-4059-874C-F535852C6F0A}"/>
    <cellStyle name="Percent 4 4 3 3 5" xfId="28104" xr:uid="{63755EF2-517C-44EE-940D-C0E590FCF767}"/>
    <cellStyle name="Percent 4 4 3 4" xfId="16375" xr:uid="{63327412-DAAB-4323-81BE-62BBBA9E5ADC}"/>
    <cellStyle name="Percent 4 4 3 4 2" xfId="28111" xr:uid="{A44128E1-DCB6-49A7-80FA-DA0CC22B43FD}"/>
    <cellStyle name="Percent 4 4 3 4 2 2" xfId="28112" xr:uid="{BE452E2D-2ED6-44A6-A868-A57E53179DB9}"/>
    <cellStyle name="Percent 4 4 3 4 3" xfId="28113" xr:uid="{5A1A12B9-748E-4CB4-B5FB-9F89AEDE825B}"/>
    <cellStyle name="Percent 4 4 3 4 3 2" xfId="28114" xr:uid="{578514EB-559E-4842-84DE-37133E9CAE79}"/>
    <cellStyle name="Percent 4 4 3 4 4" xfId="28115" xr:uid="{B5DD86BA-5F6B-4A92-8AE6-B787155A78A0}"/>
    <cellStyle name="Percent 4 4 3 4 4 2" xfId="28116" xr:uid="{E28533E7-DDB3-4E35-B306-6CBE082A015F}"/>
    <cellStyle name="Percent 4 4 3 4 5" xfId="28117" xr:uid="{957998DF-4567-4B7E-9449-6B1C540DDE03}"/>
    <cellStyle name="Percent 4 4 3 4 6" xfId="28110" xr:uid="{C99E4F8B-5689-443A-9CAA-780CD6B6C12E}"/>
    <cellStyle name="Percent 4 4 3 5" xfId="16376" xr:uid="{644FFF15-32F1-41ED-9BA1-52105369C14E}"/>
    <cellStyle name="Percent 4 4 3 5 2" xfId="28119" xr:uid="{3B0B5E6B-3184-4CC4-BF26-E3B3C33FC28E}"/>
    <cellStyle name="Percent 4 4 3 5 2 2" xfId="28120" xr:uid="{B8846639-E203-460F-A16A-F3A68E909E34}"/>
    <cellStyle name="Percent 4 4 3 5 3" xfId="28121" xr:uid="{AC9BE657-B752-447F-9E37-9E6600286518}"/>
    <cellStyle name="Percent 4 4 3 5 3 2" xfId="28122" xr:uid="{F1469F4B-65BC-41AF-A4EC-FE4C720E45BF}"/>
    <cellStyle name="Percent 4 4 3 5 4" xfId="28123" xr:uid="{09A30438-79C1-4124-BA77-74DC12C4DAD7}"/>
    <cellStyle name="Percent 4 4 3 5 5" xfId="28118" xr:uid="{80D31C18-CD2B-4C8E-8EF0-B2E54231AABE}"/>
    <cellStyle name="Percent 4 4 3 6" xfId="16377" xr:uid="{15D0E48D-D0EA-48E5-B31D-7C9B8433B4EE}"/>
    <cellStyle name="Percent 4 4 3 6 2" xfId="28125" xr:uid="{9B620CC2-5924-4656-9899-8DBBE61BD726}"/>
    <cellStyle name="Percent 4 4 3 6 3" xfId="28124" xr:uid="{239BB931-5720-4E75-9EE7-C0AC64343963}"/>
    <cellStyle name="Percent 4 4 3 7" xfId="16378" xr:uid="{CCB3D91F-865D-4906-B726-9BA12CDB1D44}"/>
    <cellStyle name="Percent 4 4 3 7 2" xfId="28127" xr:uid="{281362D3-F2B6-41A4-B8F5-BC1DC756D5EC}"/>
    <cellStyle name="Percent 4 4 3 7 3" xfId="28126" xr:uid="{EACD4109-D596-43F6-9024-9005D0D5CFC5}"/>
    <cellStyle name="Percent 4 4 3 8" xfId="16379" xr:uid="{6F8D1BB1-BFF0-42E0-8AA0-95DDEED60265}"/>
    <cellStyle name="Percent 4 4 3 8 2" xfId="28129" xr:uid="{803CFE9F-D6F7-43F8-BC42-C8FCA75CA5E3}"/>
    <cellStyle name="Percent 4 4 3 8 3" xfId="28128" xr:uid="{A1E2724D-1511-4EC4-9B3C-28F474A9A105}"/>
    <cellStyle name="Percent 4 4 3 9" xfId="16380" xr:uid="{0C254075-C182-4F78-B5B7-E156A324A4E6}"/>
    <cellStyle name="Percent 4 4 3 9 2" xfId="28130" xr:uid="{2F3C84C2-04FC-4CBA-9248-39EDC8143B51}"/>
    <cellStyle name="Percent 4 4 4" xfId="1829" xr:uid="{CD00D01F-0A2C-4627-B61D-864589441D2D}"/>
    <cellStyle name="Percent 4 4 4 10" xfId="28132" xr:uid="{69A33B0B-6328-4C31-9869-974D78E8D9C7}"/>
    <cellStyle name="Percent 4 4 4 11" xfId="28131" xr:uid="{800BA78E-2CC6-46CE-9CD8-C6DEC23A3E0E}"/>
    <cellStyle name="Percent 4 4 4 2" xfId="6119" xr:uid="{3D18F536-81D0-41E4-8A55-D2B67188DDB8}"/>
    <cellStyle name="Percent 4 4 4 2 2" xfId="28134" xr:uid="{CF26B5B0-F66B-4F8C-9CFF-8CCBC492DEE1}"/>
    <cellStyle name="Percent 4 4 4 2 2 2" xfId="28135" xr:uid="{738400B5-1448-4283-81D9-214DBAF423F5}"/>
    <cellStyle name="Percent 4 4 4 2 3" xfId="28136" xr:uid="{1F372205-6411-457C-A856-0F507897CB08}"/>
    <cellStyle name="Percent 4 4 4 2 3 2" xfId="28137" xr:uid="{44DC6794-A0F3-4D7C-8A08-17D3D33801E8}"/>
    <cellStyle name="Percent 4 4 4 2 4" xfId="28138" xr:uid="{3AA70F21-A4CF-44B2-93D5-F9A982C27254}"/>
    <cellStyle name="Percent 4 4 4 2 5" xfId="28133" xr:uid="{9A61E744-A8D7-485B-9D12-2B1016F57732}"/>
    <cellStyle name="Percent 4 4 4 3" xfId="16381" xr:uid="{28CE87E1-D3A0-4E3B-9BDB-4B2438BB75AA}"/>
    <cellStyle name="Percent 4 4 4 3 2" xfId="28140" xr:uid="{FA298653-B926-44CF-A1DC-D64F14FD353A}"/>
    <cellStyle name="Percent 4 4 4 3 2 2" xfId="28141" xr:uid="{765ED9F7-6AEC-45DC-B2BF-0F66CEB9BAAF}"/>
    <cellStyle name="Percent 4 4 4 3 3" xfId="28142" xr:uid="{CD9BFD5B-6606-4953-82F2-9B842DCC3947}"/>
    <cellStyle name="Percent 4 4 4 3 3 2" xfId="28143" xr:uid="{FA1DB9FE-A654-498A-92C8-2ED015604137}"/>
    <cellStyle name="Percent 4 4 4 3 4" xfId="28144" xr:uid="{6D037A83-737F-4DD4-A647-CE0A8099D898}"/>
    <cellStyle name="Percent 4 4 4 3 5" xfId="28139" xr:uid="{FD38696F-2571-4D64-AB93-AC6D21D5FED5}"/>
    <cellStyle name="Percent 4 4 4 4" xfId="16382" xr:uid="{92ACBDBD-30E5-4FF4-8DEC-26EB365B4A52}"/>
    <cellStyle name="Percent 4 4 4 4 2" xfId="28146" xr:uid="{69C75837-02E1-4876-AEE9-44450457BE30}"/>
    <cellStyle name="Percent 4 4 4 4 2 2" xfId="28147" xr:uid="{BC035EB3-203F-42E9-AB76-3714CC1A339B}"/>
    <cellStyle name="Percent 4 4 4 4 3" xfId="28148" xr:uid="{D91F65F7-D7BA-4FC3-A5E3-2D0B7523EE35}"/>
    <cellStyle name="Percent 4 4 4 4 3 2" xfId="28149" xr:uid="{582AF6F4-35B5-4CE9-9B3E-643B430FAEDD}"/>
    <cellStyle name="Percent 4 4 4 4 4" xfId="28150" xr:uid="{2C068253-9B37-422B-A0F0-A02E0168BC09}"/>
    <cellStyle name="Percent 4 4 4 4 4 2" xfId="28151" xr:uid="{176F7E98-AF4F-466A-828B-4AE19A977A2F}"/>
    <cellStyle name="Percent 4 4 4 4 5" xfId="28152" xr:uid="{37C33175-6841-456F-B0DA-A75CD77769FF}"/>
    <cellStyle name="Percent 4 4 4 4 6" xfId="28145" xr:uid="{DE1924DB-AF9C-4F9A-8E79-7C4DA35EE0BC}"/>
    <cellStyle name="Percent 4 4 4 5" xfId="16383" xr:uid="{FF1518C2-9D5A-4D58-A30C-78968F2BB6B6}"/>
    <cellStyle name="Percent 4 4 4 5 2" xfId="28154" xr:uid="{8277E99C-1A81-407F-91AE-649308A56E2D}"/>
    <cellStyle name="Percent 4 4 4 5 2 2" xfId="28155" xr:uid="{EF664602-BE98-461D-9EF5-391A3D303E2C}"/>
    <cellStyle name="Percent 4 4 4 5 3" xfId="28156" xr:uid="{6D90CBAB-6BF8-4335-A96F-4537D70836FA}"/>
    <cellStyle name="Percent 4 4 4 5 3 2" xfId="28157" xr:uid="{2FC1FF40-9229-4550-A088-5E7E58B1D875}"/>
    <cellStyle name="Percent 4 4 4 5 4" xfId="28158" xr:uid="{5C8CF1EF-7B78-4C29-9D09-2C42ED5D5794}"/>
    <cellStyle name="Percent 4 4 4 5 5" xfId="28153" xr:uid="{36F9888D-2B6A-45C0-9386-65907BD4F6D7}"/>
    <cellStyle name="Percent 4 4 4 6" xfId="16384" xr:uid="{04886204-C0FA-419D-A7B5-86FB89B5D927}"/>
    <cellStyle name="Percent 4 4 4 6 2" xfId="28160" xr:uid="{A09B2D29-9B04-4BAE-8900-787D2F22A1F9}"/>
    <cellStyle name="Percent 4 4 4 6 3" xfId="28159" xr:uid="{F5D664BB-4E99-44B7-8CCD-9352602A7AD9}"/>
    <cellStyle name="Percent 4 4 4 7" xfId="16385" xr:uid="{F9CDB83D-A989-4F4A-B71D-F3E93A71BF6D}"/>
    <cellStyle name="Percent 4 4 4 7 2" xfId="28162" xr:uid="{B081DEC3-2222-433D-A474-8E0F455B2E51}"/>
    <cellStyle name="Percent 4 4 4 7 3" xfId="28161" xr:uid="{FEFA85C0-1D2A-4C8E-9384-339C3C59E1E8}"/>
    <cellStyle name="Percent 4 4 4 8" xfId="16386" xr:uid="{8DB2339A-89FD-496B-872D-BC4D9F704EA7}"/>
    <cellStyle name="Percent 4 4 4 8 2" xfId="28164" xr:uid="{A282AA0A-EA41-4161-A9CD-A29CB52D4A86}"/>
    <cellStyle name="Percent 4 4 4 8 3" xfId="28163" xr:uid="{B09C2E19-185E-45CB-824F-772075432C4A}"/>
    <cellStyle name="Percent 4 4 4 9" xfId="16387" xr:uid="{5CACA1BC-6E5D-4AA0-A1C0-4D2199B0FF6C}"/>
    <cellStyle name="Percent 4 4 4 9 2" xfId="28165" xr:uid="{CF04514A-7DAC-414A-8C43-DA7FEFD55137}"/>
    <cellStyle name="Percent 4 4 5" xfId="1830" xr:uid="{64662F60-8D12-4864-8BE8-AF380AD9AD22}"/>
    <cellStyle name="Percent 4 4 5 10" xfId="28167" xr:uid="{57443977-A62F-4543-8368-3FC7503795B0}"/>
    <cellStyle name="Percent 4 4 5 11" xfId="28166" xr:uid="{A4D6ABD4-40DF-4416-B4B2-9E1298A415A9}"/>
    <cellStyle name="Percent 4 4 5 2" xfId="6120" xr:uid="{E35745E0-B4AC-46A5-93C8-20F4A0BF7FE0}"/>
    <cellStyle name="Percent 4 4 5 2 2" xfId="28169" xr:uid="{2BB59AC5-CE4E-4110-88FB-601C597635A8}"/>
    <cellStyle name="Percent 4 4 5 2 2 2" xfId="28170" xr:uid="{FEB8EB03-2520-4330-B758-47AE9DE07E17}"/>
    <cellStyle name="Percent 4 4 5 2 3" xfId="28171" xr:uid="{A53735A4-0146-4DB3-8842-A955AF33694E}"/>
    <cellStyle name="Percent 4 4 5 2 3 2" xfId="28172" xr:uid="{A7E3D970-EB7A-42D9-9FBB-59CB4B41A06A}"/>
    <cellStyle name="Percent 4 4 5 2 4" xfId="28173" xr:uid="{6CFF52C3-BC97-40DA-B0AF-514BD79C80AC}"/>
    <cellStyle name="Percent 4 4 5 2 5" xfId="28168" xr:uid="{9CFA87CE-0A8B-49D7-86AB-096AF4B92F9B}"/>
    <cellStyle name="Percent 4 4 5 3" xfId="16388" xr:uid="{A18099CD-CB7A-4B88-AFBE-CDCB7CE657F1}"/>
    <cellStyle name="Percent 4 4 5 3 2" xfId="28175" xr:uid="{E3AAB4C9-C9BB-4655-835B-DF446F8027A8}"/>
    <cellStyle name="Percent 4 4 5 3 2 2" xfId="28176" xr:uid="{0329064B-85E8-4D13-BB88-A24B16F1CFE2}"/>
    <cellStyle name="Percent 4 4 5 3 3" xfId="28177" xr:uid="{C3545999-76CB-4D53-9A00-F880E4771A3A}"/>
    <cellStyle name="Percent 4 4 5 3 3 2" xfId="28178" xr:uid="{907E5323-EC9B-4571-97A9-3C70C853EBDD}"/>
    <cellStyle name="Percent 4 4 5 3 4" xfId="28179" xr:uid="{99FA5A10-3767-46D6-9999-13F7DD264F45}"/>
    <cellStyle name="Percent 4 4 5 3 5" xfId="28174" xr:uid="{05D82BB8-9AE0-4DD0-8709-3FA1437F6A15}"/>
    <cellStyle name="Percent 4 4 5 4" xfId="16389" xr:uid="{92AEC859-59A9-470A-BAEF-568586F9C7E3}"/>
    <cellStyle name="Percent 4 4 5 4 2" xfId="28181" xr:uid="{1A64C449-35D9-4BD7-BEE8-9617D1638F11}"/>
    <cellStyle name="Percent 4 4 5 4 2 2" xfId="28182" xr:uid="{EFA15EDE-EDDE-4C7C-A5D3-957584F35DC1}"/>
    <cellStyle name="Percent 4 4 5 4 3" xfId="28183" xr:uid="{BD907550-D691-4C41-983D-3CE9F6D359CB}"/>
    <cellStyle name="Percent 4 4 5 4 3 2" xfId="28184" xr:uid="{27BE2161-8A7F-4D03-A72C-2ECFC3FC99AC}"/>
    <cellStyle name="Percent 4 4 5 4 4" xfId="28185" xr:uid="{C9FC8EFD-A1E5-46F6-B89E-7A3565BE5C90}"/>
    <cellStyle name="Percent 4 4 5 4 4 2" xfId="28186" xr:uid="{C0E28264-A9EA-494A-85F6-5DAB4B4A3B17}"/>
    <cellStyle name="Percent 4 4 5 4 5" xfId="28187" xr:uid="{312F4716-CFDD-4DB3-BA9B-80EBA7E8D02E}"/>
    <cellStyle name="Percent 4 4 5 4 6" xfId="28180" xr:uid="{8674C8D3-814E-4D85-AFA9-B3DAF560B3BB}"/>
    <cellStyle name="Percent 4 4 5 5" xfId="16390" xr:uid="{DB43045B-E2FB-425A-8CCA-786AB09B68A5}"/>
    <cellStyle name="Percent 4 4 5 5 2" xfId="28189" xr:uid="{87C96938-FD34-4A22-88DF-1BFA63211256}"/>
    <cellStyle name="Percent 4 4 5 5 2 2" xfId="28190" xr:uid="{874AFCED-D481-43A3-BEB4-580DEBB443A6}"/>
    <cellStyle name="Percent 4 4 5 5 3" xfId="28191" xr:uid="{1DCB2146-8E8A-4519-9296-3D21D062EF61}"/>
    <cellStyle name="Percent 4 4 5 5 3 2" xfId="28192" xr:uid="{DB11C38C-A031-4B0F-9640-A17DA8A92EAC}"/>
    <cellStyle name="Percent 4 4 5 5 4" xfId="28193" xr:uid="{64C41F46-4EF2-4BFD-8A4A-DEBC436745EB}"/>
    <cellStyle name="Percent 4 4 5 5 5" xfId="28188" xr:uid="{443C113A-1288-4727-8900-9DC8941B475A}"/>
    <cellStyle name="Percent 4 4 5 6" xfId="16391" xr:uid="{5966C538-093A-4C47-AD26-A958B93F87D3}"/>
    <cellStyle name="Percent 4 4 5 6 2" xfId="28195" xr:uid="{6C4C795A-5069-40E8-B1BE-072AC3FA0A45}"/>
    <cellStyle name="Percent 4 4 5 6 3" xfId="28194" xr:uid="{308F3227-D3E5-4BB3-A040-E71E5460E962}"/>
    <cellStyle name="Percent 4 4 5 7" xfId="16392" xr:uid="{8D07AD52-8000-4EA5-86A2-11AF504748E4}"/>
    <cellStyle name="Percent 4 4 5 7 2" xfId="28197" xr:uid="{77EB41B0-8AB2-41CD-8802-D87FF0C5A213}"/>
    <cellStyle name="Percent 4 4 5 7 3" xfId="28196" xr:uid="{D8FE6AAA-7BAA-4D18-95CD-7AAA45E44936}"/>
    <cellStyle name="Percent 4 4 5 8" xfId="16393" xr:uid="{F19191AB-2565-4B8A-92B4-3D362D52B179}"/>
    <cellStyle name="Percent 4 4 5 8 2" xfId="28199" xr:uid="{C5C006CD-D2F2-4E67-924C-84EC370889EA}"/>
    <cellStyle name="Percent 4 4 5 8 3" xfId="28198" xr:uid="{33F14DCF-891F-4AA6-B5F1-4D881A716BA8}"/>
    <cellStyle name="Percent 4 4 5 9" xfId="16394" xr:uid="{4FB4C09C-419A-4CC7-9648-C4619A67B3EA}"/>
    <cellStyle name="Percent 4 4 5 9 2" xfId="28200" xr:uid="{DA1FDD06-0739-4FB2-9F6B-821CBF5D6F2E}"/>
    <cellStyle name="Percent 4 4 6" xfId="1831" xr:uid="{CDC4F5C8-2900-4DD7-BF39-0C7618CE9485}"/>
    <cellStyle name="Percent 4 4 6 10" xfId="28202" xr:uid="{99C11AC5-733D-4C35-AD02-1465F8C79A46}"/>
    <cellStyle name="Percent 4 4 6 11" xfId="28201" xr:uid="{9B5EC7DD-E4A6-4161-B883-9B9E9706DE7F}"/>
    <cellStyle name="Percent 4 4 6 2" xfId="6121" xr:uid="{DE2B2961-365C-461C-9D96-A7707BA14701}"/>
    <cellStyle name="Percent 4 4 6 2 2" xfId="28204" xr:uid="{86931FCA-D109-492E-BC44-942811429BE3}"/>
    <cellStyle name="Percent 4 4 6 2 2 2" xfId="28205" xr:uid="{C2EF9D56-1542-49A6-A6A3-2C79EA986DBD}"/>
    <cellStyle name="Percent 4 4 6 2 3" xfId="28206" xr:uid="{02F14D8E-C582-4216-BBCF-AB5C875E4295}"/>
    <cellStyle name="Percent 4 4 6 2 3 2" xfId="28207" xr:uid="{1CD359EB-DAE1-4A24-A230-A78D90D9BEEE}"/>
    <cellStyle name="Percent 4 4 6 2 4" xfId="28208" xr:uid="{DBEE0505-4FBF-49C2-ACFC-AA61AC2CA23D}"/>
    <cellStyle name="Percent 4 4 6 2 5" xfId="28203" xr:uid="{325A418D-277A-46B7-8B61-299A66B5C745}"/>
    <cellStyle name="Percent 4 4 6 3" xfId="16395" xr:uid="{636AB779-7334-485D-A791-514B6366275B}"/>
    <cellStyle name="Percent 4 4 6 3 2" xfId="28210" xr:uid="{25F5EED8-F4BE-4A02-AD4C-60A46B71A235}"/>
    <cellStyle name="Percent 4 4 6 3 2 2" xfId="28211" xr:uid="{3257FAC5-7AE0-4667-B7B2-4E56B9898074}"/>
    <cellStyle name="Percent 4 4 6 3 3" xfId="28212" xr:uid="{442B020C-6F69-4436-ACA3-702DA2AD7AC8}"/>
    <cellStyle name="Percent 4 4 6 3 3 2" xfId="28213" xr:uid="{19433CD8-0C91-4436-8126-64E25CE34009}"/>
    <cellStyle name="Percent 4 4 6 3 4" xfId="28214" xr:uid="{91C5A130-207F-4BDD-A9D9-00D086BC007E}"/>
    <cellStyle name="Percent 4 4 6 3 5" xfId="28209" xr:uid="{C28ED7BD-30F5-4FBD-81A9-2093FF2C103A}"/>
    <cellStyle name="Percent 4 4 6 4" xfId="16396" xr:uid="{5239F057-C107-4BE7-A461-A90C940FA4AE}"/>
    <cellStyle name="Percent 4 4 6 4 2" xfId="28216" xr:uid="{B1FBCB20-CC5C-4988-9C28-4B97044F70E7}"/>
    <cellStyle name="Percent 4 4 6 4 2 2" xfId="28217" xr:uid="{50883148-6644-4343-A825-DCF5730CBD6B}"/>
    <cellStyle name="Percent 4 4 6 4 3" xfId="28218" xr:uid="{3BD0D575-73EB-477E-A458-FC882B8CBD0A}"/>
    <cellStyle name="Percent 4 4 6 4 3 2" xfId="28219" xr:uid="{40F28188-284F-462A-84DB-B21F185FFDD9}"/>
    <cellStyle name="Percent 4 4 6 4 4" xfId="28220" xr:uid="{C0270FBC-E13E-4C8A-9A61-A9AD9C0B87AA}"/>
    <cellStyle name="Percent 4 4 6 4 4 2" xfId="28221" xr:uid="{76907EFE-600D-42E1-8807-92533DCEC59A}"/>
    <cellStyle name="Percent 4 4 6 4 5" xfId="28222" xr:uid="{44FA7C7C-0486-4A38-8336-3C7D9AE08E0A}"/>
    <cellStyle name="Percent 4 4 6 4 6" xfId="28215" xr:uid="{695F0BD4-6F8B-4A15-B61E-7372F965E46E}"/>
    <cellStyle name="Percent 4 4 6 5" xfId="16397" xr:uid="{1714DDBC-AC68-4B81-855E-90CDD5E3FB07}"/>
    <cellStyle name="Percent 4 4 6 5 2" xfId="28224" xr:uid="{CBCA4FB4-2346-4F1F-B1CD-2F7418DD8B99}"/>
    <cellStyle name="Percent 4 4 6 5 2 2" xfId="28225" xr:uid="{94192911-8D24-4853-A68F-CE0271393FC3}"/>
    <cellStyle name="Percent 4 4 6 5 3" xfId="28226" xr:uid="{EE621FEE-9382-4EE9-B7E5-2619746E8422}"/>
    <cellStyle name="Percent 4 4 6 5 3 2" xfId="28227" xr:uid="{2A3E83D6-A101-40B5-9C3E-4ECBA3CD795F}"/>
    <cellStyle name="Percent 4 4 6 5 4" xfId="28228" xr:uid="{D407B997-294B-48D3-B337-BB271B83BDF4}"/>
    <cellStyle name="Percent 4 4 6 5 5" xfId="28223" xr:uid="{75CDCCEB-D870-445F-805E-7C4869AAB69E}"/>
    <cellStyle name="Percent 4 4 6 6" xfId="16398" xr:uid="{3BCA37CE-C21A-4AC7-9E29-7E98663C1485}"/>
    <cellStyle name="Percent 4 4 6 6 2" xfId="28230" xr:uid="{6652BB06-1455-4C75-9AE0-85A3E9E4716E}"/>
    <cellStyle name="Percent 4 4 6 6 3" xfId="28229" xr:uid="{E28DE38D-FC0F-4526-8631-AEB174B32F95}"/>
    <cellStyle name="Percent 4 4 6 7" xfId="16399" xr:uid="{1BFFA633-A6D6-4670-98EC-3D42D71C2720}"/>
    <cellStyle name="Percent 4 4 6 7 2" xfId="28232" xr:uid="{AB69BAA2-0E42-4666-B211-23F7D4821B31}"/>
    <cellStyle name="Percent 4 4 6 7 3" xfId="28231" xr:uid="{A6D6371C-F85F-4A95-BBC8-41888D8A91F2}"/>
    <cellStyle name="Percent 4 4 6 8" xfId="16400" xr:uid="{9A7D259C-0B50-4C98-B1F3-4E4D7875B020}"/>
    <cellStyle name="Percent 4 4 6 8 2" xfId="28234" xr:uid="{CACA5A3A-8B8B-4E5B-963F-5927D49AAE29}"/>
    <cellStyle name="Percent 4 4 6 8 3" xfId="28233" xr:uid="{403A2386-3901-4B0F-81F6-577F5A48B509}"/>
    <cellStyle name="Percent 4 4 6 9" xfId="16401" xr:uid="{A15B0D06-0791-44E7-AAD5-C85E07209ABC}"/>
    <cellStyle name="Percent 4 4 6 9 2" xfId="28235" xr:uid="{16387642-0D24-493D-8B7E-D80F8A67B277}"/>
    <cellStyle name="Percent 4 4 7" xfId="1832" xr:uid="{4A1FFFAA-43F2-4E78-A05E-A48B2516B228}"/>
    <cellStyle name="Percent 4 4 7 10" xfId="28237" xr:uid="{08144ABC-5AF5-46D2-B1DF-5B7659091A74}"/>
    <cellStyle name="Percent 4 4 7 11" xfId="28236" xr:uid="{787AB14D-CEB3-4039-B1AC-08724C829243}"/>
    <cellStyle name="Percent 4 4 7 2" xfId="6122" xr:uid="{1FD1D628-20FB-4D28-86AE-29BC0009D173}"/>
    <cellStyle name="Percent 4 4 7 2 2" xfId="28239" xr:uid="{A3098973-263D-4E5C-906A-FA244C96519D}"/>
    <cellStyle name="Percent 4 4 7 2 2 2" xfId="28240" xr:uid="{4919CDE2-7DC9-4DF7-A249-F14B616C810B}"/>
    <cellStyle name="Percent 4 4 7 2 3" xfId="28241" xr:uid="{785E5C26-171F-4F8A-8B4A-BAA398C5BD79}"/>
    <cellStyle name="Percent 4 4 7 2 3 2" xfId="28242" xr:uid="{E177F93C-413C-4655-829B-48652C590F7F}"/>
    <cellStyle name="Percent 4 4 7 2 4" xfId="28243" xr:uid="{BBE804EF-982B-431D-A04A-5955C75D617C}"/>
    <cellStyle name="Percent 4 4 7 2 5" xfId="28238" xr:uid="{9C5640EC-8166-43EB-99D1-0A1066AA2D5B}"/>
    <cellStyle name="Percent 4 4 7 3" xfId="16402" xr:uid="{9E47CB1C-8B77-4DA7-B254-C746A9071514}"/>
    <cellStyle name="Percent 4 4 7 3 2" xfId="28245" xr:uid="{A52D90EB-6644-4FC9-8D1B-EE77EF48A9E8}"/>
    <cellStyle name="Percent 4 4 7 3 2 2" xfId="28246" xr:uid="{56B4E3A4-C6D4-4854-8DB6-19A4C9FD43EE}"/>
    <cellStyle name="Percent 4 4 7 3 3" xfId="28247" xr:uid="{B98F003D-AEE0-429B-9D12-454D055CA339}"/>
    <cellStyle name="Percent 4 4 7 3 3 2" xfId="28248" xr:uid="{21F1CB0C-95E0-45B7-8CFD-F57D16090E97}"/>
    <cellStyle name="Percent 4 4 7 3 4" xfId="28249" xr:uid="{1689237E-4AE4-4F27-8228-29FCB039B6BC}"/>
    <cellStyle name="Percent 4 4 7 3 5" xfId="28244" xr:uid="{CB78D903-BD53-4744-BB3E-6CE0A12458B5}"/>
    <cellStyle name="Percent 4 4 7 4" xfId="16403" xr:uid="{2FF945DF-DF6B-42AC-A5C6-66E1B4718019}"/>
    <cellStyle name="Percent 4 4 7 4 2" xfId="28251" xr:uid="{D0DF1D3B-BBE4-4B86-979C-44F50D6BAFF1}"/>
    <cellStyle name="Percent 4 4 7 4 2 2" xfId="28252" xr:uid="{11A7F619-3203-4A37-BDEC-A0968ED2BE53}"/>
    <cellStyle name="Percent 4 4 7 4 3" xfId="28253" xr:uid="{455B9F61-A071-4840-B5EC-7070DC9548E1}"/>
    <cellStyle name="Percent 4 4 7 4 3 2" xfId="28254" xr:uid="{62E45C9A-F2AD-4713-814E-45E56E5E50D0}"/>
    <cellStyle name="Percent 4 4 7 4 4" xfId="28255" xr:uid="{B2259220-059C-49E2-8A80-028C71EC46EF}"/>
    <cellStyle name="Percent 4 4 7 4 4 2" xfId="28256" xr:uid="{8DD1260A-B0F8-4E4D-8FC6-0BB0FB5BD452}"/>
    <cellStyle name="Percent 4 4 7 4 5" xfId="28257" xr:uid="{3584251A-440C-46CC-8B37-C438521D148C}"/>
    <cellStyle name="Percent 4 4 7 4 6" xfId="28250" xr:uid="{AE731756-FCB6-4478-A7D6-C2D25CEF6C50}"/>
    <cellStyle name="Percent 4 4 7 5" xfId="16404" xr:uid="{79CE6D08-8F54-46CE-BE40-836A7D44ABBE}"/>
    <cellStyle name="Percent 4 4 7 5 2" xfId="28259" xr:uid="{17C1682C-6460-4797-A9C8-1A6CE6102B40}"/>
    <cellStyle name="Percent 4 4 7 5 2 2" xfId="28260" xr:uid="{157670A4-F5BC-4D4E-91F4-C82FC042033E}"/>
    <cellStyle name="Percent 4 4 7 5 3" xfId="28261" xr:uid="{C76C39A4-4CA6-4D76-A892-AC4DDF8B6AD0}"/>
    <cellStyle name="Percent 4 4 7 5 3 2" xfId="28262" xr:uid="{05275FB2-ACC1-4894-9301-0A6C8127E1FB}"/>
    <cellStyle name="Percent 4 4 7 5 4" xfId="28263" xr:uid="{5B3B81F5-9B20-4219-937F-359DEA259B89}"/>
    <cellStyle name="Percent 4 4 7 5 5" xfId="28258" xr:uid="{14B58173-AAB0-485F-8B54-C35ED0267B8A}"/>
    <cellStyle name="Percent 4 4 7 6" xfId="16405" xr:uid="{53CE2CFF-9F92-4C71-AFB8-66A623404ABD}"/>
    <cellStyle name="Percent 4 4 7 6 2" xfId="28265" xr:uid="{ECEF1690-01E3-46A4-858D-85CF1397F3E6}"/>
    <cellStyle name="Percent 4 4 7 6 3" xfId="28264" xr:uid="{A5EAC65F-8533-4F54-B344-2784FC0746E2}"/>
    <cellStyle name="Percent 4 4 7 7" xfId="16406" xr:uid="{5FB48CE4-AC3B-4FB8-B812-109442DD2F38}"/>
    <cellStyle name="Percent 4 4 7 7 2" xfId="28267" xr:uid="{4294D637-A094-4221-925E-511D5CAC7A72}"/>
    <cellStyle name="Percent 4 4 7 7 3" xfId="28266" xr:uid="{3836B7A6-8A11-46F2-AA57-825B479CA121}"/>
    <cellStyle name="Percent 4 4 7 8" xfId="16407" xr:uid="{FE435ACF-FF7B-4967-B159-381CEE251C5E}"/>
    <cellStyle name="Percent 4 4 7 8 2" xfId="28269" xr:uid="{E1F0651F-8970-41B8-966A-EB4B5B81A9F8}"/>
    <cellStyle name="Percent 4 4 7 8 3" xfId="28268" xr:uid="{3219DCD4-EC42-4122-9490-C00FCA3BE2E6}"/>
    <cellStyle name="Percent 4 4 7 9" xfId="16408" xr:uid="{622E942D-D8A7-43E3-802E-A2BAB9788906}"/>
    <cellStyle name="Percent 4 4 7 9 2" xfId="28270" xr:uid="{3B5E0C1D-089B-4502-B7E5-764EBF6570D3}"/>
    <cellStyle name="Percent 4 4 8" xfId="1833" xr:uid="{F8578D79-B7B4-44F1-97FA-FC364BD95DD3}"/>
    <cellStyle name="Percent 4 4 8 10" xfId="28272" xr:uid="{0AB9507F-512B-46DC-A171-B64C1A37A7C3}"/>
    <cellStyle name="Percent 4 4 8 11" xfId="28271" xr:uid="{5201B2BA-16C0-4081-B5CF-5E3E066B1A36}"/>
    <cellStyle name="Percent 4 4 8 2" xfId="6123" xr:uid="{B4F1D48B-D700-4CA3-8700-A1F0FDF2E78D}"/>
    <cellStyle name="Percent 4 4 8 2 2" xfId="28274" xr:uid="{5163CABB-18A3-4DE7-91E1-2AB1D5681D84}"/>
    <cellStyle name="Percent 4 4 8 2 2 2" xfId="28275" xr:uid="{2307E7AA-5A42-4F24-935A-A1FDB5D9F5AD}"/>
    <cellStyle name="Percent 4 4 8 2 3" xfId="28276" xr:uid="{9CDAB74B-9250-4FA7-805B-673E2517618B}"/>
    <cellStyle name="Percent 4 4 8 2 3 2" xfId="28277" xr:uid="{4156DEFA-6CD3-4999-A1F1-57CEBE81AFD4}"/>
    <cellStyle name="Percent 4 4 8 2 4" xfId="28278" xr:uid="{B682B91E-08B8-4724-B65C-8E58C9F13BAA}"/>
    <cellStyle name="Percent 4 4 8 2 5" xfId="28273" xr:uid="{9AA4EA60-801F-4BF9-8CDF-DEE78FEBA1F1}"/>
    <cellStyle name="Percent 4 4 8 3" xfId="16409" xr:uid="{5937F946-FCD7-4AB0-B63D-D2B923F59557}"/>
    <cellStyle name="Percent 4 4 8 3 2" xfId="28280" xr:uid="{026CD0E8-F596-4BC5-8193-F249A998B5C9}"/>
    <cellStyle name="Percent 4 4 8 3 2 2" xfId="28281" xr:uid="{EDDDFDE0-7BC4-4D6A-ADC2-515B89FF3309}"/>
    <cellStyle name="Percent 4 4 8 3 3" xfId="28282" xr:uid="{D2F382D0-8E36-4125-A592-9AA1EAB2DAF5}"/>
    <cellStyle name="Percent 4 4 8 3 3 2" xfId="28283" xr:uid="{F7F68FCF-200F-484D-A2B0-E126524CA792}"/>
    <cellStyle name="Percent 4 4 8 3 4" xfId="28284" xr:uid="{F2DEEF5C-057E-47AD-A3CF-08C3F768E733}"/>
    <cellStyle name="Percent 4 4 8 3 5" xfId="28279" xr:uid="{E318DC90-8039-4CC6-889A-EAA01A176762}"/>
    <cellStyle name="Percent 4 4 8 4" xfId="16410" xr:uid="{13ACE1A6-E5CF-4B51-83AB-4D9E7CE2CBEF}"/>
    <cellStyle name="Percent 4 4 8 4 2" xfId="28286" xr:uid="{D872BBE0-2E18-4322-82D2-8BF7CBBD367F}"/>
    <cellStyle name="Percent 4 4 8 4 2 2" xfId="28287" xr:uid="{D1F2F4C9-7E53-4EB5-AAF6-B5A280A1E82D}"/>
    <cellStyle name="Percent 4 4 8 4 3" xfId="28288" xr:uid="{03C86253-90DD-4EBE-AFE6-3AD3794823C0}"/>
    <cellStyle name="Percent 4 4 8 4 3 2" xfId="28289" xr:uid="{84590E9A-4F6B-4A18-8E36-9BC6E0C9191A}"/>
    <cellStyle name="Percent 4 4 8 4 4" xfId="28290" xr:uid="{0E194B81-56B2-4E1C-A220-A75A84069666}"/>
    <cellStyle name="Percent 4 4 8 4 4 2" xfId="28291" xr:uid="{04B599CC-56C7-45C2-B835-8F2E2C125914}"/>
    <cellStyle name="Percent 4 4 8 4 5" xfId="28292" xr:uid="{A6A60F96-9E22-488F-B258-866F15DBF637}"/>
    <cellStyle name="Percent 4 4 8 4 6" xfId="28285" xr:uid="{174C3DE9-BB6C-4429-8B0E-77AB39FDDE44}"/>
    <cellStyle name="Percent 4 4 8 5" xfId="16411" xr:uid="{D759653E-2CB8-4868-8DC6-E60DEED12ADC}"/>
    <cellStyle name="Percent 4 4 8 5 2" xfId="28294" xr:uid="{47F6F977-CD96-4BEB-B57F-3BD384525F83}"/>
    <cellStyle name="Percent 4 4 8 5 2 2" xfId="28295" xr:uid="{4193661C-566B-4C3A-856C-17C9214F0A76}"/>
    <cellStyle name="Percent 4 4 8 5 3" xfId="28296" xr:uid="{35387FEC-6527-4FA2-978D-15CB7DD77AAD}"/>
    <cellStyle name="Percent 4 4 8 5 3 2" xfId="28297" xr:uid="{4A14C55B-3A21-488D-9F60-27A225462042}"/>
    <cellStyle name="Percent 4 4 8 5 4" xfId="28298" xr:uid="{87C80593-0D6F-4D59-AE36-5A7C6215E1A7}"/>
    <cellStyle name="Percent 4 4 8 5 5" xfId="28293" xr:uid="{4B094550-1EEE-437D-AE28-5E09FDBB9495}"/>
    <cellStyle name="Percent 4 4 8 6" xfId="16412" xr:uid="{08E03564-F221-4A5A-9BCE-C12280331346}"/>
    <cellStyle name="Percent 4 4 8 6 2" xfId="28300" xr:uid="{38E19CF5-A75B-448B-AEA2-998B7920582D}"/>
    <cellStyle name="Percent 4 4 8 6 3" xfId="28299" xr:uid="{FCB5045B-47F3-4820-ABB3-D0D9C72DF99A}"/>
    <cellStyle name="Percent 4 4 8 7" xfId="16413" xr:uid="{7FBBCB51-F83C-411D-85BB-BCB7CBA2734F}"/>
    <cellStyle name="Percent 4 4 8 7 2" xfId="28302" xr:uid="{B13D9E7C-347B-4574-A480-B58336A9E17E}"/>
    <cellStyle name="Percent 4 4 8 7 3" xfId="28301" xr:uid="{A1FFC43F-90A2-483C-A2CB-A0058D0F6503}"/>
    <cellStyle name="Percent 4 4 8 8" xfId="16414" xr:uid="{537FCD4F-375A-4723-BA14-F85349ECF5A6}"/>
    <cellStyle name="Percent 4 4 8 8 2" xfId="28304" xr:uid="{1D1E5E1B-90DD-4A4B-8365-53694F028A74}"/>
    <cellStyle name="Percent 4 4 8 8 3" xfId="28303" xr:uid="{42BE83B4-6EB2-41BD-928E-1D9926EC2B38}"/>
    <cellStyle name="Percent 4 4 8 9" xfId="16415" xr:uid="{645A488D-8368-4BAA-B698-A457AA06F0B5}"/>
    <cellStyle name="Percent 4 4 8 9 2" xfId="28305" xr:uid="{14593719-1AD9-4372-8B87-1E035CF06183}"/>
    <cellStyle name="Percent 4 4 9" xfId="6124" xr:uid="{7FD84A7B-8DCD-4BCA-A3ED-D2A845172574}"/>
    <cellStyle name="Percent 4 4 9 2" xfId="16416" xr:uid="{21B80F2F-1DB4-4E65-8ACA-E65B05AF3C75}"/>
    <cellStyle name="Percent 4 4 9 2 2" xfId="28308" xr:uid="{9355EDBE-9E2D-42B5-AB6E-F4122B4AF473}"/>
    <cellStyle name="Percent 4 4 9 2 3" xfId="28307" xr:uid="{50B1F986-B7BE-482D-AC53-B8237C769A7E}"/>
    <cellStyle name="Percent 4 4 9 3" xfId="16417" xr:uid="{1BC35634-A2A3-468A-BA8E-150B43C44E24}"/>
    <cellStyle name="Percent 4 4 9 3 2" xfId="28310" xr:uid="{0A98D611-A8C2-4719-9498-A7656F32622F}"/>
    <cellStyle name="Percent 4 4 9 3 3" xfId="28309" xr:uid="{8B10055E-6CAD-4AFC-9C69-A491ED9B71CE}"/>
    <cellStyle name="Percent 4 4 9 4" xfId="16418" xr:uid="{277CF943-0028-4AFA-AB76-FBCAAFC9C211}"/>
    <cellStyle name="Percent 4 4 9 4 2" xfId="28311" xr:uid="{CB99E588-D634-4C07-A715-6B484CE30C04}"/>
    <cellStyle name="Percent 4 4 9 5" xfId="16419" xr:uid="{B8C411FA-F005-42E9-9C54-0490C9DB0067}"/>
    <cellStyle name="Percent 4 4 9 5 2" xfId="28312" xr:uid="{6BAB68C9-1D17-4ADA-BC78-37B11F9EC350}"/>
    <cellStyle name="Percent 4 4 9 6" xfId="28306" xr:uid="{946952CA-5B6C-4EAE-8C95-99AA8F1294B2}"/>
    <cellStyle name="Percent 4 40" xfId="26527" xr:uid="{D4FD79EB-CC31-41C7-B953-86B9B676560B}"/>
    <cellStyle name="Percent 4 41" xfId="21039" xr:uid="{A61C2207-FBCA-47D3-89BE-79C953CE0252}"/>
    <cellStyle name="Percent 4 5" xfId="319" xr:uid="{00000000-0005-0000-0000-000041010000}"/>
    <cellStyle name="Percent 4 5 10" xfId="6125" xr:uid="{4CA64E38-5037-43ED-89B9-242146F2E651}"/>
    <cellStyle name="Percent 4 5 10 2" xfId="28315" xr:uid="{A7C20354-2C5F-4790-A7A7-8ABE9D9020B4}"/>
    <cellStyle name="Percent 4 5 10 2 2" xfId="28316" xr:uid="{C0B3933A-9168-4131-A1AE-4F01E15D6D94}"/>
    <cellStyle name="Percent 4 5 10 3" xfId="28317" xr:uid="{06CAD905-D85F-451E-A313-4D4318A0AB93}"/>
    <cellStyle name="Percent 4 5 10 3 2" xfId="28318" xr:uid="{E897A3C4-6E26-4C7B-A824-09D44A0D96A1}"/>
    <cellStyle name="Percent 4 5 10 4" xfId="28319" xr:uid="{2C123316-3520-4416-873A-F19B5336273E}"/>
    <cellStyle name="Percent 4 5 10 5" xfId="28314" xr:uid="{23074AC5-6554-4038-92BB-8C2AE93ECF9E}"/>
    <cellStyle name="Percent 4 5 11" xfId="16420" xr:uid="{FB0803C6-181E-421B-BFDE-7B4670F7A523}"/>
    <cellStyle name="Percent 4 5 11 2" xfId="28321" xr:uid="{12CF879F-C4FC-48F1-AC89-C569BD6A9928}"/>
    <cellStyle name="Percent 4 5 11 2 2" xfId="28322" xr:uid="{C1222304-3D7F-47E4-A9E2-8C28C5C06EE8}"/>
    <cellStyle name="Percent 4 5 11 3" xfId="28323" xr:uid="{A5EAEABD-566A-40F6-9FB1-3BC62A4F2027}"/>
    <cellStyle name="Percent 4 5 11 3 2" xfId="28324" xr:uid="{60CCEDA1-FF9C-4630-8BAC-DDD816B538BE}"/>
    <cellStyle name="Percent 4 5 11 4" xfId="28325" xr:uid="{8B69533F-3F9F-4FE5-9150-6E8D4B5519DA}"/>
    <cellStyle name="Percent 4 5 11 5" xfId="28320" xr:uid="{30945B50-1C80-497C-931C-88416173C0B4}"/>
    <cellStyle name="Percent 4 5 12" xfId="16421" xr:uid="{D5940EF8-7B2A-4984-A7B6-04945F167496}"/>
    <cellStyle name="Percent 4 5 12 2" xfId="28327" xr:uid="{995C8F14-8FEE-4507-BF02-A0FC4E9390ED}"/>
    <cellStyle name="Percent 4 5 12 2 2" xfId="28328" xr:uid="{C017A5A3-4E03-4FA7-8BF3-99ED180E4E83}"/>
    <cellStyle name="Percent 4 5 12 3" xfId="28329" xr:uid="{F5787A09-7F60-4ADE-86A4-8CB94F3A0E45}"/>
    <cellStyle name="Percent 4 5 12 3 2" xfId="28330" xr:uid="{4D82F7B7-30A0-4F14-A30B-6F08B7629364}"/>
    <cellStyle name="Percent 4 5 12 4" xfId="28331" xr:uid="{128E256F-4FFF-433F-90C9-4A367A857B8C}"/>
    <cellStyle name="Percent 4 5 12 4 2" xfId="28332" xr:uid="{D2BDB387-68A2-4E6A-9950-45B080DA90DD}"/>
    <cellStyle name="Percent 4 5 12 5" xfId="28333" xr:uid="{723F4DAF-725F-4003-BC04-1DDEE7D6FA02}"/>
    <cellStyle name="Percent 4 5 12 6" xfId="28326" xr:uid="{893D1089-8F45-4718-92F2-F80B25F13CA8}"/>
    <cellStyle name="Percent 4 5 13" xfId="16422" xr:uid="{11BAAF4F-63C6-4322-A878-735AF27FFD8D}"/>
    <cellStyle name="Percent 4 5 13 2" xfId="28335" xr:uid="{1EEBE265-F50F-422D-B154-A590470D1A5C}"/>
    <cellStyle name="Percent 4 5 13 2 2" xfId="28336" xr:uid="{359B0593-F1EE-4C25-A269-23066C08DBCC}"/>
    <cellStyle name="Percent 4 5 13 3" xfId="28337" xr:uid="{90C142EB-750D-487C-AF8D-FC279B412482}"/>
    <cellStyle name="Percent 4 5 13 3 2" xfId="28338" xr:uid="{6A9C922D-1695-4CFD-9F77-B617C3C51AAB}"/>
    <cellStyle name="Percent 4 5 13 4" xfId="28339" xr:uid="{E9B81C7A-E13D-4C62-8BF8-14DB8AA187DE}"/>
    <cellStyle name="Percent 4 5 13 5" xfId="28334" xr:uid="{8639A225-AA7A-4652-AFA5-9BFBCE25C4F9}"/>
    <cellStyle name="Percent 4 5 14" xfId="16423" xr:uid="{04AD8D77-1966-4FB2-86EE-C1F2AA5468A9}"/>
    <cellStyle name="Percent 4 5 14 2" xfId="28341" xr:uid="{DC25A21B-BD2C-44A7-893E-5C4936DC3DC6}"/>
    <cellStyle name="Percent 4 5 14 3" xfId="28340" xr:uid="{06D521CC-F393-4486-9C0B-A97EBA4DA3FB}"/>
    <cellStyle name="Percent 4 5 15" xfId="16424" xr:uid="{88C80D73-6A19-4255-9472-9C5C629EBA99}"/>
    <cellStyle name="Percent 4 5 15 2" xfId="28343" xr:uid="{CBE39633-56E4-4F3F-AB57-441E352B360D}"/>
    <cellStyle name="Percent 4 5 15 3" xfId="28342" xr:uid="{38C1DBF6-1BB0-407A-BD23-2C13BEBA4AA0}"/>
    <cellStyle name="Percent 4 5 16" xfId="16425" xr:uid="{5D2542A0-0F03-4CD7-8E61-685F3215EB4D}"/>
    <cellStyle name="Percent 4 5 16 2" xfId="28345" xr:uid="{7055E175-3B32-4F46-A84A-0DF868B9057E}"/>
    <cellStyle name="Percent 4 5 16 3" xfId="28344" xr:uid="{C8585421-0C75-4AEE-AB06-1C5D85FAF3EC}"/>
    <cellStyle name="Percent 4 5 17" xfId="16426" xr:uid="{1A60AB15-B7A1-41BA-8CEB-9A1A8D0B03D4}"/>
    <cellStyle name="Percent 4 5 17 2" xfId="28346" xr:uid="{9FB33F76-EBCC-467D-BF5C-D3C45942A73F}"/>
    <cellStyle name="Percent 4 5 18" xfId="16427" xr:uid="{70B74435-1221-425C-89A5-526E3F51BF1A}"/>
    <cellStyle name="Percent 4 5 18 2" xfId="28347" xr:uid="{F9DC5256-B6AB-4E75-9BB3-CD13AB7DDB91}"/>
    <cellStyle name="Percent 4 5 19" xfId="28313" xr:uid="{C5853771-10F9-4F41-AD56-56BB1331D9C8}"/>
    <cellStyle name="Percent 4 5 2" xfId="320" xr:uid="{00000000-0005-0000-0000-000042010000}"/>
    <cellStyle name="Percent 4 5 2 10" xfId="28349" xr:uid="{9E4F2D1F-2058-4171-8E64-F75B1113EDB0}"/>
    <cellStyle name="Percent 4 5 2 11" xfId="28348" xr:uid="{DBF8ECA3-E102-41D8-9890-27F1C11D9E4B}"/>
    <cellStyle name="Percent 4 5 2 2" xfId="6126" xr:uid="{3B011E73-1474-46E4-B7B5-C45AF931EFA3}"/>
    <cellStyle name="Percent 4 5 2 2 2" xfId="28351" xr:uid="{ED04279F-1BE7-4FEB-8CA7-62FF3153453B}"/>
    <cellStyle name="Percent 4 5 2 2 2 2" xfId="28352" xr:uid="{D8712DCD-1BB3-4668-94CE-E6B96C8D0717}"/>
    <cellStyle name="Percent 4 5 2 2 3" xfId="28353" xr:uid="{72CF7C9B-6846-44D9-A571-A4EB4A38B913}"/>
    <cellStyle name="Percent 4 5 2 2 3 2" xfId="28354" xr:uid="{54703819-2752-41E8-837D-87F2BEC1D16E}"/>
    <cellStyle name="Percent 4 5 2 2 4" xfId="28355" xr:uid="{9B3098AA-7393-4499-AC0D-A139782E5EBB}"/>
    <cellStyle name="Percent 4 5 2 2 5" xfId="28356" xr:uid="{9F8DD055-D084-4A91-9BAA-B80320B87B74}"/>
    <cellStyle name="Percent 4 5 2 2 6" xfId="28350" xr:uid="{600D69F1-055F-4898-9C21-B45DBF983B5F}"/>
    <cellStyle name="Percent 4 5 2 3" xfId="16428" xr:uid="{2564C771-8E28-41A5-B1F5-9EABAB77562F}"/>
    <cellStyle name="Percent 4 5 2 3 2" xfId="28358" xr:uid="{784AAEB6-442B-40CF-9000-50E93B384CFF}"/>
    <cellStyle name="Percent 4 5 2 3 2 2" xfId="28359" xr:uid="{4D827BFB-5665-4BCA-9E6B-E17C79C74A99}"/>
    <cellStyle name="Percent 4 5 2 3 3" xfId="28360" xr:uid="{6BDE422F-D607-4938-8F92-F5B1C2B9702E}"/>
    <cellStyle name="Percent 4 5 2 3 3 2" xfId="28361" xr:uid="{9A465137-2399-4CE5-8FF3-043054F0F072}"/>
    <cellStyle name="Percent 4 5 2 3 4" xfId="28362" xr:uid="{45D47867-4C28-43EC-811C-B733FA30E183}"/>
    <cellStyle name="Percent 4 5 2 3 5" xfId="28357" xr:uid="{B48F6921-B550-45C5-B9E7-D5107C40E9F5}"/>
    <cellStyle name="Percent 4 5 2 4" xfId="16429" xr:uid="{5160403F-DCDF-4205-B84B-2C90378C5BA7}"/>
    <cellStyle name="Percent 4 5 2 4 2" xfId="28364" xr:uid="{A147C8DD-AF0B-4DB5-9A3F-4FBDC9263C41}"/>
    <cellStyle name="Percent 4 5 2 4 2 2" xfId="28365" xr:uid="{F343EEF8-BCA9-44EF-A29D-4D5F750CF510}"/>
    <cellStyle name="Percent 4 5 2 4 3" xfId="28366" xr:uid="{D15A57FE-7070-4747-8F26-05DB5AD2A73D}"/>
    <cellStyle name="Percent 4 5 2 4 3 2" xfId="28367" xr:uid="{7481B3D9-6235-4BAF-B615-F3D0B35E826D}"/>
    <cellStyle name="Percent 4 5 2 4 4" xfId="28368" xr:uid="{92FB5101-077B-4B53-9A38-EA6EB5DD9CD0}"/>
    <cellStyle name="Percent 4 5 2 4 4 2" xfId="28369" xr:uid="{075CAB7C-785F-40CE-B4FC-06BD9033E6B9}"/>
    <cellStyle name="Percent 4 5 2 4 5" xfId="28370" xr:uid="{AB911192-BEFD-40F0-82BE-ECF17D6894EC}"/>
    <cellStyle name="Percent 4 5 2 4 6" xfId="28363" xr:uid="{CD6DD886-6FBA-4C2A-9379-9322FE03F05E}"/>
    <cellStyle name="Percent 4 5 2 5" xfId="16430" xr:uid="{B8DC1EE6-BB23-45DC-A47E-3BB4691ACBDB}"/>
    <cellStyle name="Percent 4 5 2 5 2" xfId="28372" xr:uid="{6D2C9B93-4F6F-429B-8762-F215B60653EF}"/>
    <cellStyle name="Percent 4 5 2 5 2 2" xfId="28373" xr:uid="{19E6AAB4-2DAB-4746-9736-8A1954B3F2DF}"/>
    <cellStyle name="Percent 4 5 2 5 3" xfId="28374" xr:uid="{8C0C5F48-7231-4963-B35F-6AFDFFD0C945}"/>
    <cellStyle name="Percent 4 5 2 5 3 2" xfId="28375" xr:uid="{4A4A6874-3DC9-4CFD-A837-4D3A490C81B5}"/>
    <cellStyle name="Percent 4 5 2 5 4" xfId="28376" xr:uid="{58AD9882-DF0F-4CBF-B3F1-7755133C8129}"/>
    <cellStyle name="Percent 4 5 2 5 5" xfId="28371" xr:uid="{5D71FFC9-F4EF-4B38-A873-E663BB99CBA5}"/>
    <cellStyle name="Percent 4 5 2 6" xfId="16431" xr:uid="{49EC8A93-4476-4BF5-89DF-763853D07872}"/>
    <cellStyle name="Percent 4 5 2 6 2" xfId="28378" xr:uid="{E768A378-CC35-4EF1-858A-0C56F4C6D21C}"/>
    <cellStyle name="Percent 4 5 2 6 3" xfId="28377" xr:uid="{6013FAAE-A256-404F-B71E-47A665C21902}"/>
    <cellStyle name="Percent 4 5 2 7" xfId="16432" xr:uid="{BE3B5C14-85DC-402E-BB0F-9222771363E8}"/>
    <cellStyle name="Percent 4 5 2 7 2" xfId="28380" xr:uid="{46D2DB1A-95FA-4480-8EA7-EFC207B0E1F4}"/>
    <cellStyle name="Percent 4 5 2 7 3" xfId="28379" xr:uid="{9E862C8E-8896-483C-8385-82613CB37883}"/>
    <cellStyle name="Percent 4 5 2 8" xfId="16433" xr:uid="{183BCB3B-2C56-4CA7-93AB-3684E853E985}"/>
    <cellStyle name="Percent 4 5 2 8 2" xfId="28382" xr:uid="{FA09A047-A529-4B98-9E3E-68CD8F674C39}"/>
    <cellStyle name="Percent 4 5 2 8 3" xfId="28381" xr:uid="{A68249E2-8EA0-47D2-8A75-86520B6DA997}"/>
    <cellStyle name="Percent 4 5 2 9" xfId="16434" xr:uid="{EE5960B2-E2CE-45A5-9238-CAA5FE97A9DA}"/>
    <cellStyle name="Percent 4 5 2 9 2" xfId="28383" xr:uid="{864FCC34-3950-4C18-82E5-54FBC775862C}"/>
    <cellStyle name="Percent 4 5 20" xfId="21502" xr:uid="{E5194274-EA4B-4FC5-BC39-278BD661EA5A}"/>
    <cellStyle name="Percent 4 5 3" xfId="1834" xr:uid="{00BAC05C-0055-43B1-8A20-D6CE340DEED0}"/>
    <cellStyle name="Percent 4 5 3 10" xfId="28385" xr:uid="{B3295DA6-E1F3-4EEC-87F1-9E4C14CE5185}"/>
    <cellStyle name="Percent 4 5 3 11" xfId="28384" xr:uid="{02B940A7-281A-462D-8C61-B1BA2D4B9EB7}"/>
    <cellStyle name="Percent 4 5 3 2" xfId="6127" xr:uid="{50B883DD-2E4D-420E-A500-DE9D6A533A1D}"/>
    <cellStyle name="Percent 4 5 3 2 2" xfId="28387" xr:uid="{0069E7DA-31C1-44E1-892D-889408764E85}"/>
    <cellStyle name="Percent 4 5 3 2 2 2" xfId="28388" xr:uid="{96A5E03A-4F35-4ABB-949E-CC7081A33CA7}"/>
    <cellStyle name="Percent 4 5 3 2 3" xfId="28389" xr:uid="{FB8943F5-9F24-4D39-8FF2-E98B2DCE7045}"/>
    <cellStyle name="Percent 4 5 3 2 3 2" xfId="28390" xr:uid="{DEA21E12-AEC1-44BD-B001-5701505D310D}"/>
    <cellStyle name="Percent 4 5 3 2 4" xfId="28391" xr:uid="{3532EAF0-B7E7-44FE-9736-88960243496E}"/>
    <cellStyle name="Percent 4 5 3 2 5" xfId="28392" xr:uid="{F06BDB8D-D5E8-4202-9319-685F2FB35C35}"/>
    <cellStyle name="Percent 4 5 3 2 6" xfId="28386" xr:uid="{2D95ED74-DD3E-426E-A4C2-8503D50DB1E4}"/>
    <cellStyle name="Percent 4 5 3 3" xfId="16435" xr:uid="{E5E49DB1-D8F5-4FF1-84FE-6485BD7D1144}"/>
    <cellStyle name="Percent 4 5 3 3 2" xfId="28394" xr:uid="{C002D8F9-A6FA-4E6A-A115-ACE1D6E607DE}"/>
    <cellStyle name="Percent 4 5 3 3 2 2" xfId="28395" xr:uid="{2E418DC4-2EA0-4FEE-ACAD-97E6FB829C18}"/>
    <cellStyle name="Percent 4 5 3 3 3" xfId="28396" xr:uid="{0A834362-27B2-4CCF-AE02-A9842D0E9293}"/>
    <cellStyle name="Percent 4 5 3 3 3 2" xfId="28397" xr:uid="{327F6EC1-62EB-4D42-8FB1-088BF051C972}"/>
    <cellStyle name="Percent 4 5 3 3 4" xfId="28398" xr:uid="{4BB9DE83-34E0-4844-836C-C2EFC8E349F9}"/>
    <cellStyle name="Percent 4 5 3 3 5" xfId="28393" xr:uid="{A0A1DDF1-4FA4-4B2F-BA36-63B85EDD50A8}"/>
    <cellStyle name="Percent 4 5 3 4" xfId="16436" xr:uid="{23A41F95-DD50-49D9-904B-B32C4D1A5C87}"/>
    <cellStyle name="Percent 4 5 3 4 2" xfId="28400" xr:uid="{3E6195C7-E33F-42FE-9136-7F9915548A71}"/>
    <cellStyle name="Percent 4 5 3 4 2 2" xfId="28401" xr:uid="{DE9C5764-2E04-45B2-9E3C-494AAA3ACE31}"/>
    <cellStyle name="Percent 4 5 3 4 3" xfId="28402" xr:uid="{1F6628EF-FF00-4A27-AD68-113A6A88AC6F}"/>
    <cellStyle name="Percent 4 5 3 4 3 2" xfId="28403" xr:uid="{C967FB19-9860-4D55-800B-861B52BA9C1E}"/>
    <cellStyle name="Percent 4 5 3 4 4" xfId="28404" xr:uid="{9FFB7ACB-218B-420A-AF8A-0808DE516897}"/>
    <cellStyle name="Percent 4 5 3 4 4 2" xfId="28405" xr:uid="{0801FCD5-C21D-490C-9F68-E4E2AE2B2139}"/>
    <cellStyle name="Percent 4 5 3 4 5" xfId="28406" xr:uid="{A4F51529-BD42-420B-AA63-D9A70660081C}"/>
    <cellStyle name="Percent 4 5 3 4 6" xfId="28399" xr:uid="{C601BFE7-C4F6-408D-9610-66E38277BCDE}"/>
    <cellStyle name="Percent 4 5 3 5" xfId="16437" xr:uid="{061F9FBD-8B49-49D9-B5CE-64FD2BE260F7}"/>
    <cellStyle name="Percent 4 5 3 5 2" xfId="28408" xr:uid="{C4868C17-F3D8-4B4B-B6A6-AAF96A0E55BB}"/>
    <cellStyle name="Percent 4 5 3 5 2 2" xfId="28409" xr:uid="{3327B765-E61F-424C-80C0-8178052D72EB}"/>
    <cellStyle name="Percent 4 5 3 5 3" xfId="28410" xr:uid="{904ED999-9B7B-45FC-B39D-21C3402BCCC6}"/>
    <cellStyle name="Percent 4 5 3 5 3 2" xfId="28411" xr:uid="{77E2D6CA-90F7-49EA-B7E2-3A022A389B98}"/>
    <cellStyle name="Percent 4 5 3 5 4" xfId="28412" xr:uid="{67A784EA-69EB-4F54-8325-71229FAD754F}"/>
    <cellStyle name="Percent 4 5 3 5 5" xfId="28407" xr:uid="{A89B787C-8762-4C9E-BF7E-88B513FFE72B}"/>
    <cellStyle name="Percent 4 5 3 6" xfId="16438" xr:uid="{C3BBE17F-3DD7-4E8A-8EB8-ED4035D4CC2E}"/>
    <cellStyle name="Percent 4 5 3 6 2" xfId="28414" xr:uid="{1C0258EE-DFD7-4E20-B4E3-902BB63DA31C}"/>
    <cellStyle name="Percent 4 5 3 6 3" xfId="28413" xr:uid="{8AECBB35-12F3-4982-9140-A4117C756A98}"/>
    <cellStyle name="Percent 4 5 3 7" xfId="16439" xr:uid="{512116A5-827C-438F-B39E-6C3185046FD1}"/>
    <cellStyle name="Percent 4 5 3 7 2" xfId="28416" xr:uid="{486DF3DB-5FD8-46AF-AB5D-430FC875BF6B}"/>
    <cellStyle name="Percent 4 5 3 7 3" xfId="28415" xr:uid="{6EA32CDA-97AE-478F-A169-1F42CA4A1EE7}"/>
    <cellStyle name="Percent 4 5 3 8" xfId="16440" xr:uid="{FED63A31-5263-476D-BC44-E1968EF96E16}"/>
    <cellStyle name="Percent 4 5 3 8 2" xfId="28418" xr:uid="{0A4ACD96-F1DD-499E-AE3A-16063E4A09EC}"/>
    <cellStyle name="Percent 4 5 3 8 3" xfId="28417" xr:uid="{AA193287-C735-4423-B031-8E5DC3130584}"/>
    <cellStyle name="Percent 4 5 3 9" xfId="16441" xr:uid="{CB39E761-26E7-4070-B8CA-37DC80C8A429}"/>
    <cellStyle name="Percent 4 5 3 9 2" xfId="28419" xr:uid="{912CD78A-18C4-46EC-9A41-9197441C52A0}"/>
    <cellStyle name="Percent 4 5 4" xfId="1835" xr:uid="{1B5FB767-30B7-4D0E-9CCD-E5DE6CB06E45}"/>
    <cellStyle name="Percent 4 5 4 10" xfId="28421" xr:uid="{C169B245-0EC8-4D91-A8D5-AB0ACFE27070}"/>
    <cellStyle name="Percent 4 5 4 11" xfId="28420" xr:uid="{D31B28CA-B490-4909-9D2D-5BEB5DB302E9}"/>
    <cellStyle name="Percent 4 5 4 2" xfId="6128" xr:uid="{71D5B9B0-F191-4424-83F5-D625BE669C75}"/>
    <cellStyle name="Percent 4 5 4 2 2" xfId="28423" xr:uid="{15BF6834-9F7C-4B7D-9EB6-879470614413}"/>
    <cellStyle name="Percent 4 5 4 2 2 2" xfId="28424" xr:uid="{8F9365A2-1DF5-472F-9635-6488F5DA21ED}"/>
    <cellStyle name="Percent 4 5 4 2 3" xfId="28425" xr:uid="{842D60AE-2EFA-4A08-8633-DB73755252AE}"/>
    <cellStyle name="Percent 4 5 4 2 3 2" xfId="28426" xr:uid="{C3C4A3B1-816C-448C-BBF9-DF1073C1C90E}"/>
    <cellStyle name="Percent 4 5 4 2 4" xfId="28427" xr:uid="{95152BF8-23BA-42C3-8020-1EBAA93E9998}"/>
    <cellStyle name="Percent 4 5 4 2 5" xfId="28422" xr:uid="{3E9062C3-23B0-45BB-A50D-B6FDA278B6FF}"/>
    <cellStyle name="Percent 4 5 4 3" xfId="16442" xr:uid="{15D2F56C-56B3-4B08-8F34-4FC35E0C763C}"/>
    <cellStyle name="Percent 4 5 4 3 2" xfId="28429" xr:uid="{3CF6A168-89A5-4724-A543-1502B9D99008}"/>
    <cellStyle name="Percent 4 5 4 3 2 2" xfId="28430" xr:uid="{769F8F1D-1FA4-4FA3-9B93-A29AF6DC2395}"/>
    <cellStyle name="Percent 4 5 4 3 3" xfId="28431" xr:uid="{2422C9E2-62F1-4C10-9A2E-A82521AB2822}"/>
    <cellStyle name="Percent 4 5 4 3 3 2" xfId="28432" xr:uid="{46770434-6BB0-4F8B-9399-DF775CC312BE}"/>
    <cellStyle name="Percent 4 5 4 3 4" xfId="28433" xr:uid="{77A59C69-E11F-4B9D-A767-9761F0C089AD}"/>
    <cellStyle name="Percent 4 5 4 3 5" xfId="28428" xr:uid="{801CFCA1-726F-406B-8BAC-6DEAE220E6C5}"/>
    <cellStyle name="Percent 4 5 4 4" xfId="16443" xr:uid="{EC84913B-678B-4CD5-BFE4-DDAEBE9F8A52}"/>
    <cellStyle name="Percent 4 5 4 4 2" xfId="28435" xr:uid="{DC9F11E8-405C-4D05-BE2C-9A6FB00EFEBE}"/>
    <cellStyle name="Percent 4 5 4 4 2 2" xfId="28436" xr:uid="{9707D46A-9E3E-481D-A8FF-50A403C224BE}"/>
    <cellStyle name="Percent 4 5 4 4 3" xfId="28437" xr:uid="{A19972CD-0C94-46B9-872C-84E3CF4F068A}"/>
    <cellStyle name="Percent 4 5 4 4 3 2" xfId="28438" xr:uid="{6D433173-2292-4E44-966B-FAC727296613}"/>
    <cellStyle name="Percent 4 5 4 4 4" xfId="28439" xr:uid="{90E583D9-0263-43C3-9ED1-6D16FCA71054}"/>
    <cellStyle name="Percent 4 5 4 4 4 2" xfId="28440" xr:uid="{0F412B6E-F703-4FD6-8059-9508185F3476}"/>
    <cellStyle name="Percent 4 5 4 4 5" xfId="28441" xr:uid="{00964216-CE49-4615-9381-0A64F2DBA8E9}"/>
    <cellStyle name="Percent 4 5 4 4 6" xfId="28434" xr:uid="{94B5E2C3-2461-4B06-88D3-827CCA1136FE}"/>
    <cellStyle name="Percent 4 5 4 5" xfId="16444" xr:uid="{F42187FD-5D96-4348-8D95-7EA3FFE5CAB6}"/>
    <cellStyle name="Percent 4 5 4 5 2" xfId="28443" xr:uid="{EEFC241E-C920-449B-91B4-A036AF971ADF}"/>
    <cellStyle name="Percent 4 5 4 5 2 2" xfId="28444" xr:uid="{492A5DFB-D1DA-4928-8825-1D9C9A5D5378}"/>
    <cellStyle name="Percent 4 5 4 5 3" xfId="28445" xr:uid="{793FABB2-C2CD-4879-B855-1F6A563AA5FC}"/>
    <cellStyle name="Percent 4 5 4 5 3 2" xfId="28446" xr:uid="{62DBFF02-4D9E-4208-B363-57FB367D1B0E}"/>
    <cellStyle name="Percent 4 5 4 5 4" xfId="28447" xr:uid="{201F5D0E-F40C-44BD-9BD1-48390852E946}"/>
    <cellStyle name="Percent 4 5 4 5 5" xfId="28442" xr:uid="{70131614-47E9-4EBB-A7D7-186083E7B562}"/>
    <cellStyle name="Percent 4 5 4 6" xfId="16445" xr:uid="{7165A9CF-739B-4129-9BB2-A9E91FE62571}"/>
    <cellStyle name="Percent 4 5 4 6 2" xfId="28449" xr:uid="{D8DEFFEB-2033-46F5-810F-ADA24C01412A}"/>
    <cellStyle name="Percent 4 5 4 6 3" xfId="28448" xr:uid="{86A95F43-3C5E-406E-9377-C55369EB4F64}"/>
    <cellStyle name="Percent 4 5 4 7" xfId="16446" xr:uid="{9B9EE5C3-7A9E-40CB-AB76-5BB94EB35177}"/>
    <cellStyle name="Percent 4 5 4 7 2" xfId="28451" xr:uid="{137D6FD4-FD96-499F-912D-CD78EB4341BB}"/>
    <cellStyle name="Percent 4 5 4 7 3" xfId="28450" xr:uid="{3395D354-BA61-4D5A-B157-36E323A4690A}"/>
    <cellStyle name="Percent 4 5 4 8" xfId="16447" xr:uid="{09324DD6-AB5B-48E6-B67E-FBEAF270B2F2}"/>
    <cellStyle name="Percent 4 5 4 8 2" xfId="28453" xr:uid="{21B614AC-78AA-4FC0-8C3C-50514EA62977}"/>
    <cellStyle name="Percent 4 5 4 8 3" xfId="28452" xr:uid="{25E4AED3-16B2-4014-ACE8-8CC884BDBE86}"/>
    <cellStyle name="Percent 4 5 4 9" xfId="16448" xr:uid="{F7D80F7C-C397-4968-8727-EBA4E0C509D2}"/>
    <cellStyle name="Percent 4 5 4 9 2" xfId="28454" xr:uid="{2D947FF6-112C-4E4B-836A-BAD3D930ED41}"/>
    <cellStyle name="Percent 4 5 5" xfId="1836" xr:uid="{5717620F-9CF2-4E01-841A-815D30F9FAF3}"/>
    <cellStyle name="Percent 4 5 5 10" xfId="28456" xr:uid="{FCC3EC86-210F-4A36-BB62-72B795E6F189}"/>
    <cellStyle name="Percent 4 5 5 11" xfId="28455" xr:uid="{FE19B372-1943-42A4-B96F-77AD4FF231C5}"/>
    <cellStyle name="Percent 4 5 5 2" xfId="6129" xr:uid="{CB99F780-27C9-4921-9F3B-BBABBB621041}"/>
    <cellStyle name="Percent 4 5 5 2 2" xfId="28458" xr:uid="{BD5FB92F-FA2A-4BA7-B4A4-93A186506291}"/>
    <cellStyle name="Percent 4 5 5 2 2 2" xfId="28459" xr:uid="{4AB9E6A2-ACC8-41CF-A22A-25821CB99F5B}"/>
    <cellStyle name="Percent 4 5 5 2 3" xfId="28460" xr:uid="{F99C2B0A-949B-4A6A-9097-717D8DAF6216}"/>
    <cellStyle name="Percent 4 5 5 2 3 2" xfId="28461" xr:uid="{57D976D9-B586-43C6-87C0-DD39897DE33F}"/>
    <cellStyle name="Percent 4 5 5 2 4" xfId="28462" xr:uid="{D0292A83-62D5-489C-8284-64893EA2C555}"/>
    <cellStyle name="Percent 4 5 5 2 5" xfId="28457" xr:uid="{4568B19A-6400-4618-970B-BE56CD89858B}"/>
    <cellStyle name="Percent 4 5 5 3" xfId="16449" xr:uid="{B34258D0-4654-4749-B1F8-530E5EB2EE58}"/>
    <cellStyle name="Percent 4 5 5 3 2" xfId="28464" xr:uid="{FB47477B-8A9C-4BDF-AA21-8026F54C596D}"/>
    <cellStyle name="Percent 4 5 5 3 2 2" xfId="28465" xr:uid="{CE2406BF-F501-4F85-971A-0EF244264834}"/>
    <cellStyle name="Percent 4 5 5 3 3" xfId="28466" xr:uid="{DFCDB080-009A-4101-992D-B6FC2AE1AA2D}"/>
    <cellStyle name="Percent 4 5 5 3 3 2" xfId="28467" xr:uid="{5C3A2961-9E78-4716-A2FD-2E0DD940A278}"/>
    <cellStyle name="Percent 4 5 5 3 4" xfId="28468" xr:uid="{15AF9F49-21DD-48CE-880B-46E2C7A1846D}"/>
    <cellStyle name="Percent 4 5 5 3 5" xfId="28463" xr:uid="{9B22D6C1-FB28-41AA-823C-BF641873A3BE}"/>
    <cellStyle name="Percent 4 5 5 4" xfId="16450" xr:uid="{D5E339F7-0839-4601-8954-258A789A607D}"/>
    <cellStyle name="Percent 4 5 5 4 2" xfId="28470" xr:uid="{44E663B4-ABAB-461E-A3DB-82659BB097AE}"/>
    <cellStyle name="Percent 4 5 5 4 2 2" xfId="28471" xr:uid="{C497E732-BEA2-49EB-859F-062C33ED0326}"/>
    <cellStyle name="Percent 4 5 5 4 3" xfId="28472" xr:uid="{89B1017D-5A96-4741-BE89-FA41CE864542}"/>
    <cellStyle name="Percent 4 5 5 4 3 2" xfId="28473" xr:uid="{73FD5388-AD81-4D89-97B3-25E478412909}"/>
    <cellStyle name="Percent 4 5 5 4 4" xfId="28474" xr:uid="{5F59EDBB-FE0C-4C46-8C60-F1AE5520E276}"/>
    <cellStyle name="Percent 4 5 5 4 4 2" xfId="28475" xr:uid="{90DF2965-B3C6-4468-A251-0FA66FBA4465}"/>
    <cellStyle name="Percent 4 5 5 4 5" xfId="28476" xr:uid="{29383F72-896A-4C7D-8FFE-2D969876C16D}"/>
    <cellStyle name="Percent 4 5 5 4 6" xfId="28469" xr:uid="{08285CB9-2EE8-4238-B6E6-0F5B67EDE2AB}"/>
    <cellStyle name="Percent 4 5 5 5" xfId="16451" xr:uid="{E87716CA-2DFC-4DF0-8083-A1249CA12952}"/>
    <cellStyle name="Percent 4 5 5 5 2" xfId="28478" xr:uid="{28AF33E4-77F3-4F11-BD1C-C8507AE3CF9A}"/>
    <cellStyle name="Percent 4 5 5 5 2 2" xfId="28479" xr:uid="{C65EBAD6-3E0B-4BC7-9355-BB238F430D59}"/>
    <cellStyle name="Percent 4 5 5 5 3" xfId="28480" xr:uid="{C372BB56-7046-4D91-8590-1D11CECA86CA}"/>
    <cellStyle name="Percent 4 5 5 5 3 2" xfId="28481" xr:uid="{77FCFD0A-9F73-4318-98BA-5D0078C3C251}"/>
    <cellStyle name="Percent 4 5 5 5 4" xfId="28482" xr:uid="{3B2A6BB2-C6F2-4F80-BB84-114702E51D1E}"/>
    <cellStyle name="Percent 4 5 5 5 5" xfId="28477" xr:uid="{BB99A7BA-3709-4FD1-8180-48A3F2EFF5B9}"/>
    <cellStyle name="Percent 4 5 5 6" xfId="16452" xr:uid="{26C00E97-0C84-4395-8EB7-FB73770765EC}"/>
    <cellStyle name="Percent 4 5 5 6 2" xfId="28484" xr:uid="{86D49D3C-328B-470F-8B97-D9B3E26DF6DE}"/>
    <cellStyle name="Percent 4 5 5 6 3" xfId="28483" xr:uid="{06619B20-122C-4B7C-BA83-4DFDA346FE79}"/>
    <cellStyle name="Percent 4 5 5 7" xfId="16453" xr:uid="{426A8A8F-2E75-4CB2-9B69-8A490B171CE2}"/>
    <cellStyle name="Percent 4 5 5 7 2" xfId="28486" xr:uid="{0DA80978-4A8B-4CCD-B2D4-CB6AFF0C2FA3}"/>
    <cellStyle name="Percent 4 5 5 7 3" xfId="28485" xr:uid="{814207D4-A3C6-4340-8CBF-80E484DE0E7F}"/>
    <cellStyle name="Percent 4 5 5 8" xfId="16454" xr:uid="{AB44E1DD-7084-4517-8F1A-9DE89C84EB42}"/>
    <cellStyle name="Percent 4 5 5 8 2" xfId="28488" xr:uid="{9B1C7F3C-64A5-45C2-AE43-174567BA9FA5}"/>
    <cellStyle name="Percent 4 5 5 8 3" xfId="28487" xr:uid="{A1D39789-CE68-4CBA-947B-6EC8713344C7}"/>
    <cellStyle name="Percent 4 5 5 9" xfId="16455" xr:uid="{D874F43F-CCA1-4874-9974-F273C7070C84}"/>
    <cellStyle name="Percent 4 5 5 9 2" xfId="28489" xr:uid="{356AD21C-F161-44B7-8AE6-EBF13B06899B}"/>
    <cellStyle name="Percent 4 5 6" xfId="1837" xr:uid="{9772882A-6211-4612-9E29-E5C6F5302E76}"/>
    <cellStyle name="Percent 4 5 6 10" xfId="28491" xr:uid="{665F0CAC-AEEC-4389-A1BB-12048A713DA9}"/>
    <cellStyle name="Percent 4 5 6 11" xfId="28490" xr:uid="{505D4976-9E72-432A-BA70-B8B1EB4935F0}"/>
    <cellStyle name="Percent 4 5 6 2" xfId="6130" xr:uid="{5AEEAEE6-D1FC-4ECD-B5C4-66F8BF3C7663}"/>
    <cellStyle name="Percent 4 5 6 2 2" xfId="28493" xr:uid="{C22BC167-7C2F-40AF-BE55-0CB0FB7F4903}"/>
    <cellStyle name="Percent 4 5 6 2 2 2" xfId="28494" xr:uid="{817F586F-7597-4CD4-ADDB-13B12EA0454F}"/>
    <cellStyle name="Percent 4 5 6 2 3" xfId="28495" xr:uid="{20ABC5A6-4539-4BC6-95DA-9865D0CC154B}"/>
    <cellStyle name="Percent 4 5 6 2 3 2" xfId="28496" xr:uid="{F4018ECC-5F98-416A-820B-BE17DD325C3F}"/>
    <cellStyle name="Percent 4 5 6 2 4" xfId="28497" xr:uid="{27642AAA-6F70-4A9F-845B-6BF3DC6D7C36}"/>
    <cellStyle name="Percent 4 5 6 2 5" xfId="28492" xr:uid="{0CBAC6B4-D7B4-465C-A44B-C3FF8528D85F}"/>
    <cellStyle name="Percent 4 5 6 3" xfId="16456" xr:uid="{D5920E90-A3BF-42D8-9001-9C538E560587}"/>
    <cellStyle name="Percent 4 5 6 3 2" xfId="28499" xr:uid="{E427765D-3B08-40C4-9F5F-2695EE3AE1A2}"/>
    <cellStyle name="Percent 4 5 6 3 2 2" xfId="28500" xr:uid="{9B0CF803-7F46-430E-8315-0E1291D438FA}"/>
    <cellStyle name="Percent 4 5 6 3 3" xfId="28501" xr:uid="{4F973399-2599-4EE1-ACFF-171560547C0F}"/>
    <cellStyle name="Percent 4 5 6 3 3 2" xfId="28502" xr:uid="{60575663-D914-43E0-B875-1D76921A37FA}"/>
    <cellStyle name="Percent 4 5 6 3 4" xfId="28503" xr:uid="{78897AAC-5A9C-4A96-84AF-34C52562BCC0}"/>
    <cellStyle name="Percent 4 5 6 3 5" xfId="28498" xr:uid="{245C4BE5-838A-4F13-97D8-ED0E66FCEB60}"/>
    <cellStyle name="Percent 4 5 6 4" xfId="16457" xr:uid="{F713A21B-2392-4D76-8CA0-77C31883C10B}"/>
    <cellStyle name="Percent 4 5 6 4 2" xfId="28505" xr:uid="{9CC154E7-EA69-4B36-966A-88D2AEE9467A}"/>
    <cellStyle name="Percent 4 5 6 4 2 2" xfId="28506" xr:uid="{CD32A823-793A-472B-8374-79C30E388705}"/>
    <cellStyle name="Percent 4 5 6 4 3" xfId="28507" xr:uid="{B5D6A75C-35B0-4F61-9ED5-65B1C569E83F}"/>
    <cellStyle name="Percent 4 5 6 4 3 2" xfId="28508" xr:uid="{35FC8FDE-FC6E-4AD4-B56D-57716E358D97}"/>
    <cellStyle name="Percent 4 5 6 4 4" xfId="28509" xr:uid="{B22A0642-9A1F-415E-AC52-3C0D5A6CEA96}"/>
    <cellStyle name="Percent 4 5 6 4 4 2" xfId="28510" xr:uid="{4B284260-2BB8-4CEB-B4E6-3A32EDAB02FB}"/>
    <cellStyle name="Percent 4 5 6 4 5" xfId="28511" xr:uid="{D4781624-F941-4469-91FC-F38C5F0A4286}"/>
    <cellStyle name="Percent 4 5 6 4 6" xfId="28504" xr:uid="{B96ACB9C-46FD-42BF-8AA9-A8965EC5E5E2}"/>
    <cellStyle name="Percent 4 5 6 5" xfId="16458" xr:uid="{2B700604-C7E7-4229-B084-306D13A8516A}"/>
    <cellStyle name="Percent 4 5 6 5 2" xfId="28513" xr:uid="{5A7B736E-F3E2-4031-9252-A989494FBF0A}"/>
    <cellStyle name="Percent 4 5 6 5 2 2" xfId="28514" xr:uid="{4BD2A45E-24DA-47CF-ACE6-DE4B463E9C90}"/>
    <cellStyle name="Percent 4 5 6 5 3" xfId="28515" xr:uid="{69F1E719-E673-472F-83EB-58D1C25878F4}"/>
    <cellStyle name="Percent 4 5 6 5 3 2" xfId="28516" xr:uid="{846E4A46-96CF-4E5E-936E-13EC4322EB91}"/>
    <cellStyle name="Percent 4 5 6 5 4" xfId="28517" xr:uid="{FCF019E0-B016-46C2-84E5-953F1309A0BE}"/>
    <cellStyle name="Percent 4 5 6 5 5" xfId="28512" xr:uid="{405E3708-841B-4411-BBD7-962875AC2D63}"/>
    <cellStyle name="Percent 4 5 6 6" xfId="16459" xr:uid="{D2D90BD5-71B9-4803-B0BB-7A6983C2B9CD}"/>
    <cellStyle name="Percent 4 5 6 6 2" xfId="28519" xr:uid="{E9B9662D-4A11-4A7B-B489-80FB02EFEF1E}"/>
    <cellStyle name="Percent 4 5 6 6 3" xfId="28518" xr:uid="{CD5D3F05-0679-406C-82B7-56F78D969AB6}"/>
    <cellStyle name="Percent 4 5 6 7" xfId="16460" xr:uid="{AEBCF17C-9716-4CEB-B283-164879E9905E}"/>
    <cellStyle name="Percent 4 5 6 7 2" xfId="28521" xr:uid="{FAFA7EA7-062D-42A4-BF90-5E62430B45F2}"/>
    <cellStyle name="Percent 4 5 6 7 3" xfId="28520" xr:uid="{5763AB2E-0A23-4E79-9464-59BBEBEC7416}"/>
    <cellStyle name="Percent 4 5 6 8" xfId="16461" xr:uid="{43C83B3A-7D56-4ADC-AD75-21B9022D5E64}"/>
    <cellStyle name="Percent 4 5 6 8 2" xfId="28523" xr:uid="{A9FABFF7-8AE6-4EF6-ABDB-B3FD70AD2E56}"/>
    <cellStyle name="Percent 4 5 6 8 3" xfId="28522" xr:uid="{F1260432-D457-474E-88D3-DCB26DF2CF6A}"/>
    <cellStyle name="Percent 4 5 6 9" xfId="16462" xr:uid="{4EF25A1C-1E7B-4983-B8D8-862B5521F5CA}"/>
    <cellStyle name="Percent 4 5 6 9 2" xfId="28524" xr:uid="{D20E58E1-47E3-4DBE-81AB-4825FE092C74}"/>
    <cellStyle name="Percent 4 5 7" xfId="1838" xr:uid="{F760817C-062D-4F5A-BA27-2D7094FD7B5D}"/>
    <cellStyle name="Percent 4 5 7 10" xfId="28526" xr:uid="{64E723E0-573D-44F9-BA06-8B2A7FB36902}"/>
    <cellStyle name="Percent 4 5 7 11" xfId="28525" xr:uid="{48C5C6F0-A047-4ECE-85CB-340AA1C436E2}"/>
    <cellStyle name="Percent 4 5 7 2" xfId="6131" xr:uid="{AB17F672-3E9A-4882-9DE5-30D9480CC93A}"/>
    <cellStyle name="Percent 4 5 7 2 2" xfId="28528" xr:uid="{574DB07C-ABC8-499A-A706-22FC788BBC5E}"/>
    <cellStyle name="Percent 4 5 7 2 2 2" xfId="28529" xr:uid="{03CB874D-4A03-460B-8481-D0ACE658D81E}"/>
    <cellStyle name="Percent 4 5 7 2 3" xfId="28530" xr:uid="{B416F0D5-4F0B-43C3-AF8B-1AB30299748A}"/>
    <cellStyle name="Percent 4 5 7 2 3 2" xfId="28531" xr:uid="{CF3CC51B-80BF-476F-9C43-358E638C34C3}"/>
    <cellStyle name="Percent 4 5 7 2 4" xfId="28532" xr:uid="{0CEF664B-5BC5-4C19-A4A2-ABF2F71483C4}"/>
    <cellStyle name="Percent 4 5 7 2 5" xfId="28527" xr:uid="{3CC21C7C-EFD8-49D7-843D-E1705EA35077}"/>
    <cellStyle name="Percent 4 5 7 3" xfId="16463" xr:uid="{743F09CA-02F6-46EB-AEB0-75A00C1AC5C0}"/>
    <cellStyle name="Percent 4 5 7 3 2" xfId="28534" xr:uid="{054723E7-8965-4922-8E90-E4013028966B}"/>
    <cellStyle name="Percent 4 5 7 3 2 2" xfId="28535" xr:uid="{E97AD834-8030-43B4-BBFD-055D8BDA465D}"/>
    <cellStyle name="Percent 4 5 7 3 3" xfId="28536" xr:uid="{7242D23B-5E78-4CCC-9AC2-9B059FA8B032}"/>
    <cellStyle name="Percent 4 5 7 3 3 2" xfId="28537" xr:uid="{0FB2DB36-9B02-458A-9C74-B10DF2E33937}"/>
    <cellStyle name="Percent 4 5 7 3 4" xfId="28538" xr:uid="{06F9A937-0B29-4ADE-9E1B-37940A899F17}"/>
    <cellStyle name="Percent 4 5 7 3 5" xfId="28533" xr:uid="{DBD7D422-3611-4DB9-9302-EB9A245F5266}"/>
    <cellStyle name="Percent 4 5 7 4" xfId="16464" xr:uid="{097EE6D9-F34F-40C4-A54D-F57618062E98}"/>
    <cellStyle name="Percent 4 5 7 4 2" xfId="28540" xr:uid="{73B8FA7B-C333-414B-9B39-ED860CAC1941}"/>
    <cellStyle name="Percent 4 5 7 4 2 2" xfId="28541" xr:uid="{EF60008B-ED55-49D3-9C05-A30996992EF7}"/>
    <cellStyle name="Percent 4 5 7 4 3" xfId="28542" xr:uid="{C7D5EF30-C19D-468C-A317-4B10125CD9EC}"/>
    <cellStyle name="Percent 4 5 7 4 3 2" xfId="28543" xr:uid="{86D24E82-5B0D-4FB0-9348-2D72B50A628E}"/>
    <cellStyle name="Percent 4 5 7 4 4" xfId="28544" xr:uid="{253E0AE4-86E4-4DB0-A004-3DE6286CBD85}"/>
    <cellStyle name="Percent 4 5 7 4 4 2" xfId="28545" xr:uid="{3FF6F6E0-771F-4487-AF35-C3190749BCCC}"/>
    <cellStyle name="Percent 4 5 7 4 5" xfId="28546" xr:uid="{589C5443-9127-4CE5-86B8-A2F01D5D7067}"/>
    <cellStyle name="Percent 4 5 7 4 6" xfId="28539" xr:uid="{8CD362F6-05A0-4154-A605-25B8F18249E6}"/>
    <cellStyle name="Percent 4 5 7 5" xfId="16465" xr:uid="{E9CF8E4A-496C-475F-9E64-C26486239D95}"/>
    <cellStyle name="Percent 4 5 7 5 2" xfId="28548" xr:uid="{572201EF-4575-4CBE-A870-1737B3E5452B}"/>
    <cellStyle name="Percent 4 5 7 5 2 2" xfId="28549" xr:uid="{8DD47219-C0F9-4CFB-B78D-CA92CA92AF53}"/>
    <cellStyle name="Percent 4 5 7 5 3" xfId="28550" xr:uid="{651643FA-D61E-4BFE-8ED7-A71BD975A660}"/>
    <cellStyle name="Percent 4 5 7 5 3 2" xfId="28551" xr:uid="{F8FA708F-2554-46E4-BBAD-6798378970E2}"/>
    <cellStyle name="Percent 4 5 7 5 4" xfId="28552" xr:uid="{A563707A-0047-4352-896A-CA7FD4FFC03A}"/>
    <cellStyle name="Percent 4 5 7 5 5" xfId="28547" xr:uid="{4A349C20-FEC9-44DB-9BA7-7D992E60DA4A}"/>
    <cellStyle name="Percent 4 5 7 6" xfId="16466" xr:uid="{5E25037B-9C13-4388-93B7-CA1996C72E53}"/>
    <cellStyle name="Percent 4 5 7 6 2" xfId="28554" xr:uid="{2A5618DD-A0D6-4F34-A597-46F7FB96844B}"/>
    <cellStyle name="Percent 4 5 7 6 3" xfId="28553" xr:uid="{5055E8EB-7FD9-49AF-A74F-6E9A5F287AD0}"/>
    <cellStyle name="Percent 4 5 7 7" xfId="16467" xr:uid="{6DC5B537-47A8-4853-9901-9B043CE8255C}"/>
    <cellStyle name="Percent 4 5 7 7 2" xfId="28556" xr:uid="{6897BAA8-9E20-47C2-816C-A166F799743D}"/>
    <cellStyle name="Percent 4 5 7 7 3" xfId="28555" xr:uid="{39F3536E-4CAD-4A99-9BDE-F38509887CB7}"/>
    <cellStyle name="Percent 4 5 7 8" xfId="16468" xr:uid="{6A30B98D-4B0B-4EED-BB34-F247B493961E}"/>
    <cellStyle name="Percent 4 5 7 8 2" xfId="28558" xr:uid="{BE9E4CBD-402F-43F9-8173-777D28442A88}"/>
    <cellStyle name="Percent 4 5 7 8 3" xfId="28557" xr:uid="{B5605EF0-DAC1-42E5-9B58-77811CCFCDA3}"/>
    <cellStyle name="Percent 4 5 7 9" xfId="16469" xr:uid="{EC718A51-D86F-46E6-8DDE-8B1642445108}"/>
    <cellStyle name="Percent 4 5 7 9 2" xfId="28559" xr:uid="{89A94ABE-CE07-451A-AAD3-26C30D288722}"/>
    <cellStyle name="Percent 4 5 8" xfId="1839" xr:uid="{9A623C68-CAB4-4B11-8304-AE689B971070}"/>
    <cellStyle name="Percent 4 5 8 10" xfId="28561" xr:uid="{E10F1347-DFA3-484B-B3FC-6B3215FCA2AD}"/>
    <cellStyle name="Percent 4 5 8 11" xfId="28560" xr:uid="{125D63F3-2572-471D-ABB3-0D605B0B5C9F}"/>
    <cellStyle name="Percent 4 5 8 2" xfId="6132" xr:uid="{835C0A74-B98F-49D1-B7EB-8B1FE9AF2747}"/>
    <cellStyle name="Percent 4 5 8 2 2" xfId="28563" xr:uid="{A61CDE88-9906-4AC8-A458-74415CD4275A}"/>
    <cellStyle name="Percent 4 5 8 2 2 2" xfId="28564" xr:uid="{0EDC4986-F38D-4ECB-A8FF-5502EAED06EA}"/>
    <cellStyle name="Percent 4 5 8 2 3" xfId="28565" xr:uid="{7FD277D6-FE4B-46E1-92D1-D18AB66B9278}"/>
    <cellStyle name="Percent 4 5 8 2 3 2" xfId="28566" xr:uid="{8F73CAE3-F5BA-42C5-A90F-3EE566AEBF1C}"/>
    <cellStyle name="Percent 4 5 8 2 4" xfId="28567" xr:uid="{47FAA628-BEB0-4981-8E15-22A0D53BDF49}"/>
    <cellStyle name="Percent 4 5 8 2 5" xfId="28562" xr:uid="{08225B9B-051D-4C77-837D-B2BB370CF13C}"/>
    <cellStyle name="Percent 4 5 8 3" xfId="16470" xr:uid="{42A92C8B-6E98-4492-B37F-FA5B7B82F21E}"/>
    <cellStyle name="Percent 4 5 8 3 2" xfId="28569" xr:uid="{732531CB-D2BB-4D91-9218-4B9AFCED0F68}"/>
    <cellStyle name="Percent 4 5 8 3 2 2" xfId="28570" xr:uid="{4E251ED5-F3AC-42BB-8F19-9BF7F13CF96E}"/>
    <cellStyle name="Percent 4 5 8 3 3" xfId="28571" xr:uid="{B2B17429-F497-4373-946F-A86F9F5B9D4A}"/>
    <cellStyle name="Percent 4 5 8 3 3 2" xfId="28572" xr:uid="{CE72D9EC-D1DB-426E-8485-D7AD03A8894D}"/>
    <cellStyle name="Percent 4 5 8 3 4" xfId="28573" xr:uid="{51DB796E-EB49-4319-8953-CF2B47ACD030}"/>
    <cellStyle name="Percent 4 5 8 3 5" xfId="28568" xr:uid="{7E9E9356-89E7-4F71-86F1-17559BAD670E}"/>
    <cellStyle name="Percent 4 5 8 4" xfId="16471" xr:uid="{51A8E477-73DD-460C-8919-34AD85D99130}"/>
    <cellStyle name="Percent 4 5 8 4 2" xfId="28575" xr:uid="{3776BFEB-78D4-4D43-8517-7DDC5E8F5D86}"/>
    <cellStyle name="Percent 4 5 8 4 2 2" xfId="28576" xr:uid="{379A1409-297F-44B4-88AD-7D52F4E9A6E2}"/>
    <cellStyle name="Percent 4 5 8 4 3" xfId="28577" xr:uid="{249DE551-0C62-4FB6-AED9-3052300F9E72}"/>
    <cellStyle name="Percent 4 5 8 4 3 2" xfId="28578" xr:uid="{7B37C6E6-599F-4B67-B694-BFC12750DAAB}"/>
    <cellStyle name="Percent 4 5 8 4 4" xfId="28579" xr:uid="{E9E181FA-3517-4D74-B2A1-FC3B743859A9}"/>
    <cellStyle name="Percent 4 5 8 4 4 2" xfId="28580" xr:uid="{DA75544A-36CD-48A4-88FE-E375B1562190}"/>
    <cellStyle name="Percent 4 5 8 4 5" xfId="28581" xr:uid="{3B50A08C-DF8A-47CA-86D4-5F5F9FFCBC8B}"/>
    <cellStyle name="Percent 4 5 8 4 6" xfId="28574" xr:uid="{CD82D93D-E3A3-41B4-91B0-5A2D5BDBE34F}"/>
    <cellStyle name="Percent 4 5 8 5" xfId="16472" xr:uid="{EB03EBEF-3203-411E-8AED-B9093B4E5863}"/>
    <cellStyle name="Percent 4 5 8 5 2" xfId="28583" xr:uid="{39082EC8-9B25-41ED-A592-60349444E066}"/>
    <cellStyle name="Percent 4 5 8 5 2 2" xfId="28584" xr:uid="{FAAAC1DA-F3B2-4808-9C76-B8B614A0442F}"/>
    <cellStyle name="Percent 4 5 8 5 3" xfId="28585" xr:uid="{E6FCCF15-304F-4E80-B913-B75A89C64FFE}"/>
    <cellStyle name="Percent 4 5 8 5 3 2" xfId="28586" xr:uid="{564129DE-2BD9-4CEF-B912-3A00992E47AD}"/>
    <cellStyle name="Percent 4 5 8 5 4" xfId="28587" xr:uid="{388FFEF0-CE93-433F-9C3A-DA8DE7CA715C}"/>
    <cellStyle name="Percent 4 5 8 5 5" xfId="28582" xr:uid="{7BF7B26D-676C-4776-8EBA-64A5F4E62DC2}"/>
    <cellStyle name="Percent 4 5 8 6" xfId="16473" xr:uid="{5D22F8FF-E360-454B-AE82-2153C1A50433}"/>
    <cellStyle name="Percent 4 5 8 6 2" xfId="28589" xr:uid="{D6EAD519-C49F-44CB-9177-B8FD7552343F}"/>
    <cellStyle name="Percent 4 5 8 6 3" xfId="28588" xr:uid="{1D2E66C1-6918-4269-9D10-E290B955DBF9}"/>
    <cellStyle name="Percent 4 5 8 7" xfId="16474" xr:uid="{46B98C72-A94F-4347-8ED5-57171059F0A1}"/>
    <cellStyle name="Percent 4 5 8 7 2" xfId="28591" xr:uid="{8B0378DD-0CC4-4D7C-AA77-BE9290180477}"/>
    <cellStyle name="Percent 4 5 8 7 3" xfId="28590" xr:uid="{81CB022F-C46F-431A-AE59-734A6376FF4B}"/>
    <cellStyle name="Percent 4 5 8 8" xfId="16475" xr:uid="{7AB41401-BEA1-48F3-9C88-3958A125E2AF}"/>
    <cellStyle name="Percent 4 5 8 8 2" xfId="28593" xr:uid="{06821190-9ED5-439C-9624-971BB1B210A7}"/>
    <cellStyle name="Percent 4 5 8 8 3" xfId="28592" xr:uid="{C030E93F-BBE7-439C-BA9A-1C0A213CFE11}"/>
    <cellStyle name="Percent 4 5 8 9" xfId="16476" xr:uid="{D2E6022C-655B-43C8-AA44-2924BD7A5F06}"/>
    <cellStyle name="Percent 4 5 8 9 2" xfId="28594" xr:uid="{CF43F643-5C70-4706-9A1B-338F7357B9A1}"/>
    <cellStyle name="Percent 4 5 9" xfId="6133" xr:uid="{00B83B89-A835-45E2-BC81-12098706B03B}"/>
    <cellStyle name="Percent 4 5 9 2" xfId="16477" xr:uid="{52A8A43D-5A5D-44AB-9DEA-D3E0D03BBAA8}"/>
    <cellStyle name="Percent 4 5 9 2 2" xfId="28597" xr:uid="{EB67757A-45E0-4BF8-93B0-5FADB1B8EF78}"/>
    <cellStyle name="Percent 4 5 9 2 3" xfId="28596" xr:uid="{C24D0B1E-A94F-4C73-B62D-9359B9B16592}"/>
    <cellStyle name="Percent 4 5 9 3" xfId="16478" xr:uid="{1D5182AC-E89B-4C74-9230-AF3F82CEB736}"/>
    <cellStyle name="Percent 4 5 9 3 2" xfId="28599" xr:uid="{18867D4B-B093-4DF6-B379-C18ACFEC5773}"/>
    <cellStyle name="Percent 4 5 9 3 3" xfId="28598" xr:uid="{0C0EC20D-78B3-4A2E-8191-0A7257361A1E}"/>
    <cellStyle name="Percent 4 5 9 4" xfId="16479" xr:uid="{23B42140-1A89-476D-921B-5C5F53B70106}"/>
    <cellStyle name="Percent 4 5 9 4 2" xfId="28600" xr:uid="{9492942F-ED1B-4298-87B8-18FF660720B0}"/>
    <cellStyle name="Percent 4 5 9 5" xfId="16480" xr:uid="{5C5BA1E7-0DC8-46AE-857E-008CE92CE71E}"/>
    <cellStyle name="Percent 4 5 9 5 2" xfId="28601" xr:uid="{3FF3CEDB-E271-4BA7-89D1-E52B8151C1B1}"/>
    <cellStyle name="Percent 4 5 9 6" xfId="28595" xr:uid="{4FB68CEE-F3C7-497D-9094-1DC97D0B2C20}"/>
    <cellStyle name="Percent 4 6" xfId="1840" xr:uid="{23E15131-5044-4CC3-B136-4AEB04359B70}"/>
    <cellStyle name="Percent 4 6 10" xfId="16481" xr:uid="{A30A78A0-7144-4206-92CD-B8D47F86A103}"/>
    <cellStyle name="Percent 4 6 10 2" xfId="28604" xr:uid="{6B4E0176-3C56-40C2-85E8-A92CEF00F2AD}"/>
    <cellStyle name="Percent 4 6 10 2 2" xfId="28605" xr:uid="{BCD14C3E-869E-4CFC-B98F-3C5C5532D807}"/>
    <cellStyle name="Percent 4 6 10 3" xfId="28606" xr:uid="{43BC18E8-D5BD-4908-8F97-524CDA937EF7}"/>
    <cellStyle name="Percent 4 6 10 3 2" xfId="28607" xr:uid="{8D9C0C6A-9BA1-4CE8-9536-17916F35B9AC}"/>
    <cellStyle name="Percent 4 6 10 4" xfId="28608" xr:uid="{6A65845D-0155-4DF9-8D46-0EA294820541}"/>
    <cellStyle name="Percent 4 6 10 5" xfId="28603" xr:uid="{AA082AAF-978D-4336-AA9F-D39D7D0C9AAC}"/>
    <cellStyle name="Percent 4 6 11" xfId="16482" xr:uid="{1C9B9604-4A47-4BAF-9DDE-68B89F87ADEA}"/>
    <cellStyle name="Percent 4 6 11 2" xfId="28610" xr:uid="{C7156305-5E8E-4D62-8612-3588C8581C1A}"/>
    <cellStyle name="Percent 4 6 11 2 2" xfId="28611" xr:uid="{ADAC5BCE-2EBE-4FFB-93FC-7094713BA7C1}"/>
    <cellStyle name="Percent 4 6 11 3" xfId="28612" xr:uid="{8CBFE0B1-993C-4599-82E3-D3CC462D2602}"/>
    <cellStyle name="Percent 4 6 11 3 2" xfId="28613" xr:uid="{38E547A2-8FA6-47C2-A01F-0D237D3E9347}"/>
    <cellStyle name="Percent 4 6 11 4" xfId="28614" xr:uid="{5DBAC0DB-BD25-4E07-8A76-C0F6F67CCF2C}"/>
    <cellStyle name="Percent 4 6 11 5" xfId="28609" xr:uid="{5A3ED883-C7F2-41CE-9073-4788BFF57C6D}"/>
    <cellStyle name="Percent 4 6 12" xfId="16483" xr:uid="{785BFD33-1C06-4D37-A1D9-5A7A4153D5F0}"/>
    <cellStyle name="Percent 4 6 12 2" xfId="28616" xr:uid="{AAFF44A8-C2D7-4EEE-B329-86C24203FF2E}"/>
    <cellStyle name="Percent 4 6 12 2 2" xfId="28617" xr:uid="{4F79AC54-9B74-4261-9AFC-32E65EDB1061}"/>
    <cellStyle name="Percent 4 6 12 3" xfId="28618" xr:uid="{521CF499-231A-4692-86A5-A9E773C5A839}"/>
    <cellStyle name="Percent 4 6 12 3 2" xfId="28619" xr:uid="{5C3CE7D5-4CB4-4733-ADF7-247A4E6DD3C8}"/>
    <cellStyle name="Percent 4 6 12 4" xfId="28620" xr:uid="{9C70C3F8-4D82-4582-A522-C4CED8F57263}"/>
    <cellStyle name="Percent 4 6 12 4 2" xfId="28621" xr:uid="{7F673C24-1E22-4259-AA94-950145AB2D0D}"/>
    <cellStyle name="Percent 4 6 12 5" xfId="28622" xr:uid="{98CB81EC-5F75-40AA-A4DD-FC04B320164B}"/>
    <cellStyle name="Percent 4 6 12 6" xfId="28615" xr:uid="{DA79981F-758C-4F8B-BA25-8225491C6381}"/>
    <cellStyle name="Percent 4 6 13" xfId="16484" xr:uid="{89F1BC94-F058-439E-9B30-F125E07B1A64}"/>
    <cellStyle name="Percent 4 6 13 2" xfId="28624" xr:uid="{FD30395D-2047-4C3E-BA56-65C0884D2FB0}"/>
    <cellStyle name="Percent 4 6 13 2 2" xfId="28625" xr:uid="{ACF9A5CF-AD21-44FB-A66D-CC35DBF43730}"/>
    <cellStyle name="Percent 4 6 13 3" xfId="28626" xr:uid="{A6839DD8-D3C1-4582-91C1-54F5D56537AA}"/>
    <cellStyle name="Percent 4 6 13 3 2" xfId="28627" xr:uid="{0401BDA1-8EA6-469C-BC36-BE37ABFADE26}"/>
    <cellStyle name="Percent 4 6 13 4" xfId="28628" xr:uid="{89ED62B8-B187-4621-8A09-FE32937D3080}"/>
    <cellStyle name="Percent 4 6 13 5" xfId="28623" xr:uid="{38D4A7FF-C54B-4EB9-B1A1-B82ED2DDE4F9}"/>
    <cellStyle name="Percent 4 6 14" xfId="16485" xr:uid="{503625C9-8A42-4A77-8E3B-11B187AC7280}"/>
    <cellStyle name="Percent 4 6 14 2" xfId="28630" xr:uid="{AD569003-0271-4B11-A39A-49D08278D564}"/>
    <cellStyle name="Percent 4 6 14 3" xfId="28629" xr:uid="{690F4ACF-9F56-4CBB-A902-65F75999D4FD}"/>
    <cellStyle name="Percent 4 6 15" xfId="16486" xr:uid="{FD130A80-D260-49B2-AD5D-45D196A8A52C}"/>
    <cellStyle name="Percent 4 6 15 2" xfId="28632" xr:uid="{9E008BCC-16EA-4353-868D-7317F18647ED}"/>
    <cellStyle name="Percent 4 6 15 3" xfId="28631" xr:uid="{6DCF3B8B-67B2-481D-BF5C-A911DC4D81AC}"/>
    <cellStyle name="Percent 4 6 16" xfId="16487" xr:uid="{6FC58943-2265-429C-8353-BB954B0F09FB}"/>
    <cellStyle name="Percent 4 6 16 2" xfId="28634" xr:uid="{7513FD73-9A6D-47EB-AF75-2BF793FEC0E2}"/>
    <cellStyle name="Percent 4 6 16 3" xfId="28633" xr:uid="{1920AF76-5C39-4D80-8702-CC22189365CC}"/>
    <cellStyle name="Percent 4 6 17" xfId="16488" xr:uid="{1AF97A28-06F9-447B-9A8A-6E10C198C9CE}"/>
    <cellStyle name="Percent 4 6 17 2" xfId="28635" xr:uid="{7EEADC52-E511-451D-BB35-46A8E7BCCD8D}"/>
    <cellStyle name="Percent 4 6 18" xfId="28636" xr:uid="{4EC1A4EE-201B-4AC0-9A29-A417BD7E6B73}"/>
    <cellStyle name="Percent 4 6 19" xfId="28602" xr:uid="{C3C0077D-E29A-4A1E-B51C-E2827BCB5A4C}"/>
    <cellStyle name="Percent 4 6 2" xfId="1841" xr:uid="{3C84F008-D7F6-4DAF-BA32-45879B307F68}"/>
    <cellStyle name="Percent 4 6 2 10" xfId="28638" xr:uid="{3B38257F-D97E-401E-92C3-1FB75554F4F3}"/>
    <cellStyle name="Percent 4 6 2 11" xfId="28637" xr:uid="{D4793683-8ACD-4C7A-98CC-7E00BECC3E81}"/>
    <cellStyle name="Percent 4 6 2 2" xfId="6135" xr:uid="{E3F7CB4C-7876-43D5-88A2-4B72F84020DF}"/>
    <cellStyle name="Percent 4 6 2 2 2" xfId="28640" xr:uid="{DD1430A4-422B-4ABC-8FA9-2E1E08224E46}"/>
    <cellStyle name="Percent 4 6 2 2 2 2" xfId="28641" xr:uid="{413567D3-0518-4494-BD3F-A0D07B9AF9AD}"/>
    <cellStyle name="Percent 4 6 2 2 3" xfId="28642" xr:uid="{DC19F317-5B6A-4164-88D7-7B7F1CFE19A4}"/>
    <cellStyle name="Percent 4 6 2 2 3 2" xfId="28643" xr:uid="{9CC9B53F-4A4B-4B45-A99F-DACA530D2D7F}"/>
    <cellStyle name="Percent 4 6 2 2 4" xfId="28644" xr:uid="{360113F7-C9FD-4662-87FB-A8BD159576F2}"/>
    <cellStyle name="Percent 4 6 2 2 5" xfId="28639" xr:uid="{EBC9D250-36B4-4F33-B27A-F7256D9E8AA8}"/>
    <cellStyle name="Percent 4 6 2 3" xfId="16489" xr:uid="{24B38105-FF7B-41EC-89A7-0851515ADF28}"/>
    <cellStyle name="Percent 4 6 2 3 2" xfId="28646" xr:uid="{50A0DB53-A27B-45C2-B959-37698EDB167C}"/>
    <cellStyle name="Percent 4 6 2 3 2 2" xfId="28647" xr:uid="{A491D798-D21E-45A7-A0BD-8134035C2662}"/>
    <cellStyle name="Percent 4 6 2 3 3" xfId="28648" xr:uid="{21C348FA-B134-42E7-AE33-A60C47F6CFFA}"/>
    <cellStyle name="Percent 4 6 2 3 3 2" xfId="28649" xr:uid="{9E5AC4F1-694F-45CA-B8E3-2E79014B3519}"/>
    <cellStyle name="Percent 4 6 2 3 4" xfId="28650" xr:uid="{B154E40B-8F88-4D49-8343-E26DE187AA02}"/>
    <cellStyle name="Percent 4 6 2 3 5" xfId="28645" xr:uid="{160E7B15-FE19-4BEB-ADF3-AB37272E784E}"/>
    <cellStyle name="Percent 4 6 2 4" xfId="16490" xr:uid="{29785B38-64F9-4323-B74A-7E7B1EC61AE6}"/>
    <cellStyle name="Percent 4 6 2 4 2" xfId="28652" xr:uid="{F85B2406-2D92-4FF4-8647-A92A420A0E15}"/>
    <cellStyle name="Percent 4 6 2 4 2 2" xfId="28653" xr:uid="{B3EC990C-1F7B-4F47-AD27-FF52146FBED9}"/>
    <cellStyle name="Percent 4 6 2 4 3" xfId="28654" xr:uid="{271F5232-EC70-43E2-8B43-AB24675A43A3}"/>
    <cellStyle name="Percent 4 6 2 4 3 2" xfId="28655" xr:uid="{530B4D95-7A85-4AB3-B791-B597E7B86B30}"/>
    <cellStyle name="Percent 4 6 2 4 4" xfId="28656" xr:uid="{16734E01-5708-4D43-AADD-C8CD5BB88281}"/>
    <cellStyle name="Percent 4 6 2 4 4 2" xfId="28657" xr:uid="{68002646-DF10-47D8-9F71-97C92F6992B4}"/>
    <cellStyle name="Percent 4 6 2 4 5" xfId="28658" xr:uid="{47599821-855F-47B0-8B9F-1B66342B0923}"/>
    <cellStyle name="Percent 4 6 2 4 6" xfId="28651" xr:uid="{563C1BD7-F860-42C2-966B-490CF0B25C6A}"/>
    <cellStyle name="Percent 4 6 2 5" xfId="16491" xr:uid="{2EF7C7F4-3C97-411A-9D0D-C69B7C60C1EF}"/>
    <cellStyle name="Percent 4 6 2 5 2" xfId="28660" xr:uid="{FB35E35F-138A-41F7-A9FE-298304A82AD4}"/>
    <cellStyle name="Percent 4 6 2 5 2 2" xfId="28661" xr:uid="{8CE0482D-2EA6-4E05-81C9-F92E46F804C6}"/>
    <cellStyle name="Percent 4 6 2 5 3" xfId="28662" xr:uid="{5A0097FE-2B8C-45DC-ABA4-E1AF4B0B890D}"/>
    <cellStyle name="Percent 4 6 2 5 3 2" xfId="28663" xr:uid="{64EE78A2-1FB7-4316-88EF-C112ED752C4A}"/>
    <cellStyle name="Percent 4 6 2 5 4" xfId="28664" xr:uid="{343C347C-2FB5-4DB7-BE14-F61B20A5825E}"/>
    <cellStyle name="Percent 4 6 2 5 5" xfId="28659" xr:uid="{4ABD5FB4-370D-4692-8CEC-445261805CC9}"/>
    <cellStyle name="Percent 4 6 2 6" xfId="16492" xr:uid="{30413087-50E4-413E-9A6B-A955AD25A0FA}"/>
    <cellStyle name="Percent 4 6 2 6 2" xfId="28666" xr:uid="{1534C6F5-FDBB-4743-9B74-AC560BBBD41B}"/>
    <cellStyle name="Percent 4 6 2 6 3" xfId="28665" xr:uid="{E2430D31-A85A-462D-B7CF-F6927780A364}"/>
    <cellStyle name="Percent 4 6 2 7" xfId="16493" xr:uid="{BB48C3DA-19A1-431D-AE23-7E0F8EC3F13C}"/>
    <cellStyle name="Percent 4 6 2 7 2" xfId="28668" xr:uid="{8D6F3FF6-205E-4A38-98E9-BE678E08D3DF}"/>
    <cellStyle name="Percent 4 6 2 7 3" xfId="28667" xr:uid="{BFA953DB-CAAF-4799-B543-CD8353CC63A6}"/>
    <cellStyle name="Percent 4 6 2 8" xfId="16494" xr:uid="{06D3EF3E-240C-4403-BB02-3F34200397A7}"/>
    <cellStyle name="Percent 4 6 2 8 2" xfId="28670" xr:uid="{C074E0DA-47CD-4EB5-899A-376A3C8D707E}"/>
    <cellStyle name="Percent 4 6 2 8 3" xfId="28669" xr:uid="{CCE1E063-27A6-48EF-9B07-25821FDD57E3}"/>
    <cellStyle name="Percent 4 6 2 9" xfId="16495" xr:uid="{5C7269DA-A061-4046-8D65-68B79CF503BE}"/>
    <cellStyle name="Percent 4 6 2 9 2" xfId="28671" xr:uid="{2C78B3DA-F7DA-44EF-8C54-639B502BBD0D}"/>
    <cellStyle name="Percent 4 6 3" xfId="1842" xr:uid="{98D82FD3-CA77-47E5-A7BE-AF19D515D9DF}"/>
    <cellStyle name="Percent 4 6 3 10" xfId="28673" xr:uid="{6A87D6E6-8BDF-4CA9-A668-9E53ECEA1ABE}"/>
    <cellStyle name="Percent 4 6 3 11" xfId="28672" xr:uid="{A3816ADB-24FC-4E96-84F7-DA1FECA34E2B}"/>
    <cellStyle name="Percent 4 6 3 2" xfId="6136" xr:uid="{BEC61F00-AAA2-4D8E-8550-1DE183085513}"/>
    <cellStyle name="Percent 4 6 3 2 2" xfId="28675" xr:uid="{897FC8F2-ADEF-49A7-8620-E3631CFA8F94}"/>
    <cellStyle name="Percent 4 6 3 2 2 2" xfId="28676" xr:uid="{90D84453-4092-48EE-8296-F59BC06B53F2}"/>
    <cellStyle name="Percent 4 6 3 2 3" xfId="28677" xr:uid="{C584C82C-A668-4228-B52C-733D62D60CDC}"/>
    <cellStyle name="Percent 4 6 3 2 3 2" xfId="28678" xr:uid="{753F3AFE-50C2-4E0C-AE75-8EC09E4EC093}"/>
    <cellStyle name="Percent 4 6 3 2 4" xfId="28679" xr:uid="{62A28944-660D-440D-AAF2-CDB0D04268CD}"/>
    <cellStyle name="Percent 4 6 3 2 5" xfId="28674" xr:uid="{2A30D082-29ED-47AC-886A-0D87B8D5587C}"/>
    <cellStyle name="Percent 4 6 3 3" xfId="16496" xr:uid="{C20A6518-E2DD-46F1-8B19-831390E87C73}"/>
    <cellStyle name="Percent 4 6 3 3 2" xfId="28681" xr:uid="{FDF85934-5878-4C5E-A748-60FAE83EAA35}"/>
    <cellStyle name="Percent 4 6 3 3 2 2" xfId="28682" xr:uid="{4F9DDE2B-F008-4625-9763-E48F7B75FAC3}"/>
    <cellStyle name="Percent 4 6 3 3 3" xfId="28683" xr:uid="{123A3249-D983-45D2-BF0C-6B993D7185FA}"/>
    <cellStyle name="Percent 4 6 3 3 3 2" xfId="28684" xr:uid="{632EB9C8-AD39-44B2-9E29-C1EB52EFBE30}"/>
    <cellStyle name="Percent 4 6 3 3 4" xfId="28685" xr:uid="{2AB3B139-7B48-44A2-93B4-464E688C76AC}"/>
    <cellStyle name="Percent 4 6 3 3 5" xfId="28680" xr:uid="{20015E91-2FDF-4017-85FF-7745B7ABACA6}"/>
    <cellStyle name="Percent 4 6 3 4" xfId="16497" xr:uid="{70025324-70B3-4796-9CA3-BE438F6D0ADE}"/>
    <cellStyle name="Percent 4 6 3 4 2" xfId="28687" xr:uid="{81D6DBD5-2E36-43E2-BA7B-7C7EDAFFFAE7}"/>
    <cellStyle name="Percent 4 6 3 4 2 2" xfId="28688" xr:uid="{EEB78C5E-8B4E-45A0-8366-E47B87F9A25E}"/>
    <cellStyle name="Percent 4 6 3 4 3" xfId="28689" xr:uid="{3B921CF9-3CC8-4AC8-BC9D-7D481C2A0A80}"/>
    <cellStyle name="Percent 4 6 3 4 3 2" xfId="28690" xr:uid="{5B1B0182-3147-445B-8DE6-CFDCF10A968D}"/>
    <cellStyle name="Percent 4 6 3 4 4" xfId="28691" xr:uid="{2FB2D213-C989-4A13-9B12-575C001BBDCC}"/>
    <cellStyle name="Percent 4 6 3 4 4 2" xfId="28692" xr:uid="{825938CE-F33D-42A8-8EE8-7D7C7B2709B4}"/>
    <cellStyle name="Percent 4 6 3 4 5" xfId="28693" xr:uid="{19EB064B-BF74-439C-A539-A5D984008428}"/>
    <cellStyle name="Percent 4 6 3 4 6" xfId="28686" xr:uid="{2B8F6197-D412-485D-8A76-9081A6905F7F}"/>
    <cellStyle name="Percent 4 6 3 5" xfId="16498" xr:uid="{2DF7FCF3-3547-4719-A316-4BCC3884111C}"/>
    <cellStyle name="Percent 4 6 3 5 2" xfId="28695" xr:uid="{560722EC-738E-4DEA-9230-B9B3675A23AF}"/>
    <cellStyle name="Percent 4 6 3 5 2 2" xfId="28696" xr:uid="{1058076B-44BC-4407-85FD-B2D820256128}"/>
    <cellStyle name="Percent 4 6 3 5 3" xfId="28697" xr:uid="{67F76CA7-EADD-4C26-9FEF-C7421D25625F}"/>
    <cellStyle name="Percent 4 6 3 5 3 2" xfId="28698" xr:uid="{E0D8B360-D57B-44D6-90BB-8B5FF1AE9DEB}"/>
    <cellStyle name="Percent 4 6 3 5 4" xfId="28699" xr:uid="{74D84C95-92B4-4061-8793-AC5EBDD5CA03}"/>
    <cellStyle name="Percent 4 6 3 5 5" xfId="28694" xr:uid="{275F03B6-4B4F-448E-8FC4-1CD810A05BE2}"/>
    <cellStyle name="Percent 4 6 3 6" xfId="16499" xr:uid="{7EA792F8-33EE-4D0C-BEE8-8BB64B36D23B}"/>
    <cellStyle name="Percent 4 6 3 6 2" xfId="28701" xr:uid="{89A29959-CBA9-4F1A-965C-ACF61A4DEAF6}"/>
    <cellStyle name="Percent 4 6 3 6 3" xfId="28700" xr:uid="{829F9A47-199D-4F87-84DD-E8C304DD808C}"/>
    <cellStyle name="Percent 4 6 3 7" xfId="16500" xr:uid="{A9D9843D-AEF5-4F93-8297-2A93026CD171}"/>
    <cellStyle name="Percent 4 6 3 7 2" xfId="28703" xr:uid="{A7EC4DDF-CD2E-4675-81CD-2E93749CCF63}"/>
    <cellStyle name="Percent 4 6 3 7 3" xfId="28702" xr:uid="{ECB1AACC-B558-43B9-9299-B626764FFE8E}"/>
    <cellStyle name="Percent 4 6 3 8" xfId="16501" xr:uid="{EB51D5CF-F164-4582-9C77-EDD82623577E}"/>
    <cellStyle name="Percent 4 6 3 8 2" xfId="28705" xr:uid="{2E3C0839-8011-4EF6-80E7-5E50699E2A5E}"/>
    <cellStyle name="Percent 4 6 3 8 3" xfId="28704" xr:uid="{9D5AF676-BA04-4DA9-8F9E-C6729F95E47F}"/>
    <cellStyle name="Percent 4 6 3 9" xfId="16502" xr:uid="{0043087F-B63D-4150-BB74-3F7313A6DD35}"/>
    <cellStyle name="Percent 4 6 3 9 2" xfId="28706" xr:uid="{C14F1C82-9270-4AEA-9463-3CB87E25D879}"/>
    <cellStyle name="Percent 4 6 4" xfId="1843" xr:uid="{8721469D-FB07-4270-833C-7DF082D3DBC4}"/>
    <cellStyle name="Percent 4 6 4 10" xfId="28708" xr:uid="{4C1326DA-0539-4F9B-8AC0-4FAA19B6BA6A}"/>
    <cellStyle name="Percent 4 6 4 11" xfId="28707" xr:uid="{8F524357-9466-4EE0-A45B-57C69D9D18CF}"/>
    <cellStyle name="Percent 4 6 4 2" xfId="6137" xr:uid="{2E6C78BC-6F7B-4B8D-A914-3580BA16DB5C}"/>
    <cellStyle name="Percent 4 6 4 2 2" xfId="28710" xr:uid="{C6FCC5D9-CA60-4729-A47B-9CD2156A6778}"/>
    <cellStyle name="Percent 4 6 4 2 2 2" xfId="28711" xr:uid="{DC58027A-F59C-4C57-86B2-423D61A09151}"/>
    <cellStyle name="Percent 4 6 4 2 3" xfId="28712" xr:uid="{8172EAB4-D933-4B35-B7E7-670A85128851}"/>
    <cellStyle name="Percent 4 6 4 2 3 2" xfId="28713" xr:uid="{83440F73-8B46-4FD1-8BED-34B91EB110F1}"/>
    <cellStyle name="Percent 4 6 4 2 4" xfId="28714" xr:uid="{F2B414EC-68B5-4A62-BB57-0FE2E5924459}"/>
    <cellStyle name="Percent 4 6 4 2 5" xfId="28709" xr:uid="{E5B6F5D5-19F2-4340-879C-81E57E5550B4}"/>
    <cellStyle name="Percent 4 6 4 3" xfId="16503" xr:uid="{767AFB50-419C-4E82-88EA-A565C8A74617}"/>
    <cellStyle name="Percent 4 6 4 3 2" xfId="28716" xr:uid="{B34E0F45-461F-4A37-969F-ED5BC7F49C1D}"/>
    <cellStyle name="Percent 4 6 4 3 2 2" xfId="28717" xr:uid="{5B0482AD-E3F7-4D36-9B24-D8F8DDF321C8}"/>
    <cellStyle name="Percent 4 6 4 3 3" xfId="28718" xr:uid="{85973330-F8E7-49A6-883C-719003A9CE41}"/>
    <cellStyle name="Percent 4 6 4 3 3 2" xfId="28719" xr:uid="{FFA9D5EB-A7FC-4442-87FA-16325A13E53E}"/>
    <cellStyle name="Percent 4 6 4 3 4" xfId="28720" xr:uid="{7AE693F2-ABE1-4DA1-83B1-9F3C728C848F}"/>
    <cellStyle name="Percent 4 6 4 3 5" xfId="28715" xr:uid="{6BCC1FCC-8324-4474-B419-50C78B398D6D}"/>
    <cellStyle name="Percent 4 6 4 4" xfId="16504" xr:uid="{5325398D-4B4E-4911-B971-6DBBCBA95971}"/>
    <cellStyle name="Percent 4 6 4 4 2" xfId="28722" xr:uid="{F8B04A8D-8C38-4BBB-917A-9BA78564D6D1}"/>
    <cellStyle name="Percent 4 6 4 4 2 2" xfId="28723" xr:uid="{32EFF03C-E799-4B2F-82B9-3431E24C55E1}"/>
    <cellStyle name="Percent 4 6 4 4 3" xfId="28724" xr:uid="{353CE588-D980-4F92-82DD-4969F536670D}"/>
    <cellStyle name="Percent 4 6 4 4 3 2" xfId="28725" xr:uid="{2DBBCD1F-58FE-4ECD-A352-BBFDEE79E024}"/>
    <cellStyle name="Percent 4 6 4 4 4" xfId="28726" xr:uid="{BD2571A6-9395-4AB4-B600-EBC0D908E35B}"/>
    <cellStyle name="Percent 4 6 4 4 4 2" xfId="28727" xr:uid="{4EB41F8F-B1B1-400A-880D-6280629ABAF4}"/>
    <cellStyle name="Percent 4 6 4 4 5" xfId="28728" xr:uid="{41F8FD3D-3D60-40AE-8363-85E73C1CAA60}"/>
    <cellStyle name="Percent 4 6 4 4 6" xfId="28721" xr:uid="{3CDCEBE8-BDE7-4138-9FA7-A24710994B58}"/>
    <cellStyle name="Percent 4 6 4 5" xfId="16505" xr:uid="{4FF7C50B-333C-4FD0-8C71-7BE6B4A53203}"/>
    <cellStyle name="Percent 4 6 4 5 2" xfId="28730" xr:uid="{B9C419E2-60CB-4060-A1D2-B97F6A0208B0}"/>
    <cellStyle name="Percent 4 6 4 5 2 2" xfId="28731" xr:uid="{F0E6F156-9CA1-49DB-9184-96CE07C81359}"/>
    <cellStyle name="Percent 4 6 4 5 3" xfId="28732" xr:uid="{45FBEBBC-636C-46A9-9270-2FE112AE00D9}"/>
    <cellStyle name="Percent 4 6 4 5 3 2" xfId="28733" xr:uid="{E99AED71-8F01-4322-BA79-F82C636CE67C}"/>
    <cellStyle name="Percent 4 6 4 5 4" xfId="28734" xr:uid="{306EA6E3-2128-4EE9-8A23-79DCAABACC4A}"/>
    <cellStyle name="Percent 4 6 4 5 5" xfId="28729" xr:uid="{6064F456-481D-4ABA-8570-30EC37DE2D81}"/>
    <cellStyle name="Percent 4 6 4 6" xfId="16506" xr:uid="{14E62757-AC7A-40EC-85C0-AA5792292093}"/>
    <cellStyle name="Percent 4 6 4 6 2" xfId="28736" xr:uid="{4E34457E-446D-4155-8391-A78E27AACB32}"/>
    <cellStyle name="Percent 4 6 4 6 3" xfId="28735" xr:uid="{E6F8E092-0D9E-45CB-A424-F33EB15DECC1}"/>
    <cellStyle name="Percent 4 6 4 7" xfId="16507" xr:uid="{27BC704F-30DC-4F4C-BE27-4C0849FF6892}"/>
    <cellStyle name="Percent 4 6 4 7 2" xfId="28738" xr:uid="{CF71BF5A-3054-48B1-BAD9-115EC68AF38C}"/>
    <cellStyle name="Percent 4 6 4 7 3" xfId="28737" xr:uid="{3DE99C38-B11B-4540-803B-4B4D8B121EA3}"/>
    <cellStyle name="Percent 4 6 4 8" xfId="16508" xr:uid="{BAC14F02-474A-4FBE-B8CA-8832615BD5F2}"/>
    <cellStyle name="Percent 4 6 4 8 2" xfId="28740" xr:uid="{3CBB86E5-3311-4163-A769-AA9A2CECB581}"/>
    <cellStyle name="Percent 4 6 4 8 3" xfId="28739" xr:uid="{622E7CFD-6971-4E6D-93D5-5514B7BCD887}"/>
    <cellStyle name="Percent 4 6 4 9" xfId="16509" xr:uid="{7ADA1841-EAE4-4566-90A5-141C92C5EE88}"/>
    <cellStyle name="Percent 4 6 4 9 2" xfId="28741" xr:uid="{33C94B52-2140-4E3F-AA94-1A230431AE95}"/>
    <cellStyle name="Percent 4 6 5" xfId="1844" xr:uid="{A547E15F-1DB6-4CB3-8BCA-BE9A8AAE3633}"/>
    <cellStyle name="Percent 4 6 5 10" xfId="28743" xr:uid="{50E4E0D1-5B7A-4B57-8C02-5B6C9F3B4AFC}"/>
    <cellStyle name="Percent 4 6 5 11" xfId="28742" xr:uid="{1BBDE46B-5ED6-48AA-AC86-04B608A25254}"/>
    <cellStyle name="Percent 4 6 5 2" xfId="6138" xr:uid="{403F6193-D3B3-4DE4-B8AF-8563BC058A86}"/>
    <cellStyle name="Percent 4 6 5 2 2" xfId="28745" xr:uid="{718E5870-AFD7-4886-BDBC-B79E830D7654}"/>
    <cellStyle name="Percent 4 6 5 2 2 2" xfId="28746" xr:uid="{65650591-1C0A-4E88-BAA1-0BE738F8F3CD}"/>
    <cellStyle name="Percent 4 6 5 2 3" xfId="28747" xr:uid="{C35E8861-0614-4321-B034-D82EB5090673}"/>
    <cellStyle name="Percent 4 6 5 2 3 2" xfId="28748" xr:uid="{75AE0D36-6755-4704-A507-45F3B4FAD951}"/>
    <cellStyle name="Percent 4 6 5 2 4" xfId="28749" xr:uid="{0CE9BE8A-3F7E-4552-9A73-B718E0DACE5C}"/>
    <cellStyle name="Percent 4 6 5 2 5" xfId="28744" xr:uid="{29E6F1B1-0BE8-4E20-966E-C6C94AA4934C}"/>
    <cellStyle name="Percent 4 6 5 3" xfId="16510" xr:uid="{50959641-0B36-4BBC-AC6B-346BFF2CFA25}"/>
    <cellStyle name="Percent 4 6 5 3 2" xfId="28751" xr:uid="{EA4D47D1-4FBA-413C-9CBE-8C15958190AC}"/>
    <cellStyle name="Percent 4 6 5 3 2 2" xfId="28752" xr:uid="{759C2961-8F2B-4580-9F17-044A41DA57E4}"/>
    <cellStyle name="Percent 4 6 5 3 3" xfId="28753" xr:uid="{53B8A30F-7580-4620-A31F-F307A0A3CE95}"/>
    <cellStyle name="Percent 4 6 5 3 3 2" xfId="28754" xr:uid="{27E77E32-4518-4CC3-B0BC-6C7466448A98}"/>
    <cellStyle name="Percent 4 6 5 3 4" xfId="28755" xr:uid="{207D52FF-FCEC-49CE-AC78-4F22F724A7E6}"/>
    <cellStyle name="Percent 4 6 5 3 5" xfId="28750" xr:uid="{7942F99E-C9D3-4B90-9660-8AC2B714A80F}"/>
    <cellStyle name="Percent 4 6 5 4" xfId="16511" xr:uid="{D1D25245-D994-436B-A26C-565A6195CBA5}"/>
    <cellStyle name="Percent 4 6 5 4 2" xfId="28757" xr:uid="{F41B1C09-526A-49B5-ACD2-E263C004A67B}"/>
    <cellStyle name="Percent 4 6 5 4 2 2" xfId="28758" xr:uid="{C024653F-D934-4E26-86AD-1DC8F23B38E6}"/>
    <cellStyle name="Percent 4 6 5 4 3" xfId="28759" xr:uid="{CA422F91-FEBA-44DD-BC17-C663D4F32E8F}"/>
    <cellStyle name="Percent 4 6 5 4 3 2" xfId="28760" xr:uid="{05713EB1-746C-4D15-B893-F103299BAB20}"/>
    <cellStyle name="Percent 4 6 5 4 4" xfId="28761" xr:uid="{7471A44B-E1C7-4C01-A8A0-93B8AD05EA32}"/>
    <cellStyle name="Percent 4 6 5 4 4 2" xfId="28762" xr:uid="{A88A6D38-9B75-4B30-BE45-F20DEEC37ED7}"/>
    <cellStyle name="Percent 4 6 5 4 5" xfId="28763" xr:uid="{768444B1-E0DE-43EA-B684-4D9592C2F792}"/>
    <cellStyle name="Percent 4 6 5 4 6" xfId="28756" xr:uid="{3F72A16C-4A2E-4296-90BD-BF6B361F52FD}"/>
    <cellStyle name="Percent 4 6 5 5" xfId="16512" xr:uid="{D26A6849-BB01-456A-9FCE-381632F0AD6B}"/>
    <cellStyle name="Percent 4 6 5 5 2" xfId="28765" xr:uid="{25E364AC-A183-48F1-9812-EC448D33A5D0}"/>
    <cellStyle name="Percent 4 6 5 5 2 2" xfId="28766" xr:uid="{C0A1F658-F641-4E0F-851C-F32733F47149}"/>
    <cellStyle name="Percent 4 6 5 5 3" xfId="28767" xr:uid="{CDDBC54F-F085-40FD-BDA9-E466D7FA3C3E}"/>
    <cellStyle name="Percent 4 6 5 5 3 2" xfId="28768" xr:uid="{31F33963-EEA5-4940-94CA-C02AA4A8CCC2}"/>
    <cellStyle name="Percent 4 6 5 5 4" xfId="28769" xr:uid="{D97F6153-BB97-46CE-98CE-63BA9C7CD3AD}"/>
    <cellStyle name="Percent 4 6 5 5 5" xfId="28764" xr:uid="{FC8E586A-70C6-4465-A4BF-8982DACABDBE}"/>
    <cellStyle name="Percent 4 6 5 6" xfId="16513" xr:uid="{EBCC6EEA-536B-48D9-9002-25D3973A3280}"/>
    <cellStyle name="Percent 4 6 5 6 2" xfId="28771" xr:uid="{9CEE915A-AC83-4A63-A817-63E3E8FA2FE4}"/>
    <cellStyle name="Percent 4 6 5 6 3" xfId="28770" xr:uid="{15998EC6-2463-4042-AA2D-C756FBE4957D}"/>
    <cellStyle name="Percent 4 6 5 7" xfId="16514" xr:uid="{E9E0E833-2536-4B95-A163-80C4389B00DB}"/>
    <cellStyle name="Percent 4 6 5 7 2" xfId="28773" xr:uid="{AF979804-0245-495E-ACC5-F6BDA1BB3ADF}"/>
    <cellStyle name="Percent 4 6 5 7 3" xfId="28772" xr:uid="{0D8C8CFF-406A-45C9-9E5D-CC322DF7A4CE}"/>
    <cellStyle name="Percent 4 6 5 8" xfId="16515" xr:uid="{DF977857-9B72-414B-ABD5-6ADA0CC13CE4}"/>
    <cellStyle name="Percent 4 6 5 8 2" xfId="28775" xr:uid="{1616E609-EC9A-42B0-AB42-14031FBEE04C}"/>
    <cellStyle name="Percent 4 6 5 8 3" xfId="28774" xr:uid="{E137C753-D9CC-476F-857D-FBA091C04DD3}"/>
    <cellStyle name="Percent 4 6 5 9" xfId="16516" xr:uid="{362CC37D-3665-4F95-A0CC-C24C277A90B7}"/>
    <cellStyle name="Percent 4 6 5 9 2" xfId="28776" xr:uid="{C4B5E7AA-E74B-4D4B-A1D8-3E70433CC8CF}"/>
    <cellStyle name="Percent 4 6 6" xfId="1845" xr:uid="{9C8C1376-12EC-462E-BA5D-A04CA9E8E1DA}"/>
    <cellStyle name="Percent 4 6 6 10" xfId="28778" xr:uid="{E8CF1FA9-2F30-4650-BB02-5E9CEE2B7C55}"/>
    <cellStyle name="Percent 4 6 6 11" xfId="28777" xr:uid="{B8899AD2-EB8C-4E87-A06A-291891A24065}"/>
    <cellStyle name="Percent 4 6 6 2" xfId="6139" xr:uid="{B7000336-E54B-4D4F-B0AF-C3D6E4D43D07}"/>
    <cellStyle name="Percent 4 6 6 2 2" xfId="28780" xr:uid="{711276A2-446B-4D5C-A2B9-5AB7BC712C33}"/>
    <cellStyle name="Percent 4 6 6 2 2 2" xfId="28781" xr:uid="{A60F5D89-10C2-4A4D-81A3-7800DF338C67}"/>
    <cellStyle name="Percent 4 6 6 2 3" xfId="28782" xr:uid="{008BEE99-5A37-4260-8D26-8CA28C9DFBEF}"/>
    <cellStyle name="Percent 4 6 6 2 3 2" xfId="28783" xr:uid="{2F4817F1-D10A-4E50-9F79-7A5D7EE64C0C}"/>
    <cellStyle name="Percent 4 6 6 2 4" xfId="28784" xr:uid="{4AAD98E6-2607-4B92-BA0A-25403B57C5E8}"/>
    <cellStyle name="Percent 4 6 6 2 5" xfId="28779" xr:uid="{99A6DB74-C204-4A64-9396-7CF9DBF3DC5F}"/>
    <cellStyle name="Percent 4 6 6 3" xfId="16517" xr:uid="{DA58080F-E1E1-4109-85B0-B6486EBE3903}"/>
    <cellStyle name="Percent 4 6 6 3 2" xfId="28786" xr:uid="{8CACC83A-5C8F-4F08-B90F-2866B627F108}"/>
    <cellStyle name="Percent 4 6 6 3 2 2" xfId="28787" xr:uid="{092D76D7-9E19-4693-A498-AF260D089DE6}"/>
    <cellStyle name="Percent 4 6 6 3 3" xfId="28788" xr:uid="{F726EB0C-27EA-4240-A1E1-D0CD40BBEFB0}"/>
    <cellStyle name="Percent 4 6 6 3 3 2" xfId="28789" xr:uid="{F63DBE0F-5241-4672-9AE1-6B870E9A898B}"/>
    <cellStyle name="Percent 4 6 6 3 4" xfId="28790" xr:uid="{158D2888-55E5-480B-866D-81A0650629A9}"/>
    <cellStyle name="Percent 4 6 6 3 5" xfId="28785" xr:uid="{CADBB1AB-A2D3-4A35-A7A0-A8BBA5A82EC8}"/>
    <cellStyle name="Percent 4 6 6 4" xfId="16518" xr:uid="{A012987D-1E00-4871-8453-7DA8BF809073}"/>
    <cellStyle name="Percent 4 6 6 4 2" xfId="28792" xr:uid="{D104B1D3-D380-47FA-A95F-89B15AE319B0}"/>
    <cellStyle name="Percent 4 6 6 4 2 2" xfId="28793" xr:uid="{AA834927-C10F-4E27-A421-5816671C706F}"/>
    <cellStyle name="Percent 4 6 6 4 3" xfId="28794" xr:uid="{FE07A055-4C4C-4B5E-A6FC-71738EF4DC10}"/>
    <cellStyle name="Percent 4 6 6 4 3 2" xfId="28795" xr:uid="{E48AFE02-6A20-476B-A234-23292B9361EF}"/>
    <cellStyle name="Percent 4 6 6 4 4" xfId="28796" xr:uid="{2055CE0F-2296-4609-AD30-43AD9614C8C9}"/>
    <cellStyle name="Percent 4 6 6 4 4 2" xfId="28797" xr:uid="{1C6E3799-F166-4305-A494-4808F14D9EFA}"/>
    <cellStyle name="Percent 4 6 6 4 5" xfId="28798" xr:uid="{6D6001EB-14DB-4BF5-9705-20FCC83B4E18}"/>
    <cellStyle name="Percent 4 6 6 4 6" xfId="28791" xr:uid="{9B8C8F69-C070-4D6F-AE18-1D87F8FC2147}"/>
    <cellStyle name="Percent 4 6 6 5" xfId="16519" xr:uid="{C1C6E91C-F639-4D6A-BD87-378EAC225CF2}"/>
    <cellStyle name="Percent 4 6 6 5 2" xfId="28800" xr:uid="{01076A1B-C1B9-4FF7-8CE2-6FFBB04B1FC0}"/>
    <cellStyle name="Percent 4 6 6 5 2 2" xfId="28801" xr:uid="{BDA6EBDC-8052-4823-A21A-CBF8C30C13DF}"/>
    <cellStyle name="Percent 4 6 6 5 3" xfId="28802" xr:uid="{8FCA5F00-8674-4270-939D-175BB822F3D8}"/>
    <cellStyle name="Percent 4 6 6 5 3 2" xfId="28803" xr:uid="{E0328148-AC60-4D4D-AAFE-9DE63716658B}"/>
    <cellStyle name="Percent 4 6 6 5 4" xfId="28804" xr:uid="{2213A6A6-3792-4FE8-A8FF-DF34293C7802}"/>
    <cellStyle name="Percent 4 6 6 5 5" xfId="28799" xr:uid="{FB0BFA68-E2D9-4DE1-8F04-4F0ED5C36259}"/>
    <cellStyle name="Percent 4 6 6 6" xfId="16520" xr:uid="{833B8969-210D-42B5-A413-8BF4C1650E99}"/>
    <cellStyle name="Percent 4 6 6 6 2" xfId="28806" xr:uid="{93CFA93D-FABE-49B2-97E9-86F6ED8E6F7D}"/>
    <cellStyle name="Percent 4 6 6 6 3" xfId="28805" xr:uid="{054AFD80-C25D-430D-B4D4-94DBA3121AFC}"/>
    <cellStyle name="Percent 4 6 6 7" xfId="16521" xr:uid="{A4A20714-C9F9-4BFD-B1E9-743E3DA4CE78}"/>
    <cellStyle name="Percent 4 6 6 7 2" xfId="28808" xr:uid="{B47FD91F-E6CE-42B2-898B-FCF495B7DC5B}"/>
    <cellStyle name="Percent 4 6 6 7 3" xfId="28807" xr:uid="{943B2D90-6580-49A7-B017-D5AF9F235C02}"/>
    <cellStyle name="Percent 4 6 6 8" xfId="16522" xr:uid="{5369C093-2166-4853-A6F9-90EBBF56AD83}"/>
    <cellStyle name="Percent 4 6 6 8 2" xfId="28810" xr:uid="{B4287130-7464-4CBE-9342-CA5BBA614419}"/>
    <cellStyle name="Percent 4 6 6 8 3" xfId="28809" xr:uid="{7AA18207-3C51-498C-91E5-C137436AC168}"/>
    <cellStyle name="Percent 4 6 6 9" xfId="16523" xr:uid="{59BB4343-E949-4BB7-BE05-9E5295403857}"/>
    <cellStyle name="Percent 4 6 6 9 2" xfId="28811" xr:uid="{40611590-0F7F-4740-8E1A-98EEFC799352}"/>
    <cellStyle name="Percent 4 6 7" xfId="1846" xr:uid="{BF2F88CC-EBD9-437D-9794-04EB9887390E}"/>
    <cellStyle name="Percent 4 6 7 10" xfId="28813" xr:uid="{5B7433E0-1C76-4B95-AF9F-8E893769E665}"/>
    <cellStyle name="Percent 4 6 7 11" xfId="28812" xr:uid="{30E60F3D-5F2B-462F-AFAF-ED02B5780A80}"/>
    <cellStyle name="Percent 4 6 7 2" xfId="6140" xr:uid="{21CBD92D-780B-4A84-AECC-3CBED7A4CB13}"/>
    <cellStyle name="Percent 4 6 7 2 2" xfId="28815" xr:uid="{D4901CDA-31FF-4AB8-AD65-0DFFB9025001}"/>
    <cellStyle name="Percent 4 6 7 2 2 2" xfId="28816" xr:uid="{1B66F700-F1AE-4643-B710-F964C6F4A670}"/>
    <cellStyle name="Percent 4 6 7 2 3" xfId="28817" xr:uid="{1BDE62B5-41A4-4E01-97B6-090F58DB99E7}"/>
    <cellStyle name="Percent 4 6 7 2 3 2" xfId="28818" xr:uid="{B6888C30-2BE1-498A-9FA7-E0F6BF7FBE26}"/>
    <cellStyle name="Percent 4 6 7 2 4" xfId="28819" xr:uid="{8B33D64C-DB9A-47CF-83A7-46D26AEC3581}"/>
    <cellStyle name="Percent 4 6 7 2 5" xfId="28814" xr:uid="{C335361A-FBEA-4BB0-85BF-DA7711F72ED7}"/>
    <cellStyle name="Percent 4 6 7 3" xfId="16524" xr:uid="{C79BF7AB-F699-4601-B312-C974BCFF5A4F}"/>
    <cellStyle name="Percent 4 6 7 3 2" xfId="28821" xr:uid="{25F5D63D-63FF-4834-A84B-1658BBAF1E84}"/>
    <cellStyle name="Percent 4 6 7 3 2 2" xfId="28822" xr:uid="{D304C940-EC46-4BC6-8760-4E3D899959D7}"/>
    <cellStyle name="Percent 4 6 7 3 3" xfId="28823" xr:uid="{0AB782BE-A22E-4961-AC88-20184ACE794A}"/>
    <cellStyle name="Percent 4 6 7 3 3 2" xfId="28824" xr:uid="{608C66C9-000D-4E0D-89D4-6C3FFD1D05DA}"/>
    <cellStyle name="Percent 4 6 7 3 4" xfId="28825" xr:uid="{1DDDA327-B30C-412B-928F-AF77D455A866}"/>
    <cellStyle name="Percent 4 6 7 3 5" xfId="28820" xr:uid="{50C12C45-D051-44FD-80CA-F42A83968A5F}"/>
    <cellStyle name="Percent 4 6 7 4" xfId="16525" xr:uid="{FC4F0FEA-3B9C-4E77-A808-BFB2406D33EC}"/>
    <cellStyle name="Percent 4 6 7 4 2" xfId="28827" xr:uid="{39B78308-5B8B-48D4-934B-F96BD4401F7C}"/>
    <cellStyle name="Percent 4 6 7 4 2 2" xfId="28828" xr:uid="{14F9A6B9-1BDA-4AEA-B70A-08CAB54B564B}"/>
    <cellStyle name="Percent 4 6 7 4 3" xfId="28829" xr:uid="{25CFF5AE-1D48-4B07-9A82-154B57CE8BC6}"/>
    <cellStyle name="Percent 4 6 7 4 3 2" xfId="28830" xr:uid="{1F05E561-C233-418A-A8D0-2C9EAC4D7E0C}"/>
    <cellStyle name="Percent 4 6 7 4 4" xfId="28831" xr:uid="{512F16D7-560A-4A14-80C2-45618D2C00E8}"/>
    <cellStyle name="Percent 4 6 7 4 4 2" xfId="28832" xr:uid="{1DABB449-EA4C-4972-B03A-DB5C17D95EC0}"/>
    <cellStyle name="Percent 4 6 7 4 5" xfId="28833" xr:uid="{EAB6DF7C-1CB8-427A-9418-76C091E7B5CF}"/>
    <cellStyle name="Percent 4 6 7 4 6" xfId="28826" xr:uid="{4A4833FA-6B69-4D59-8B17-E1541C53F594}"/>
    <cellStyle name="Percent 4 6 7 5" xfId="16526" xr:uid="{27F72E2C-FD0C-4410-819F-C6E8E3A92D4B}"/>
    <cellStyle name="Percent 4 6 7 5 2" xfId="28835" xr:uid="{EE3498C4-9F09-46EB-8E66-DCC684B828C9}"/>
    <cellStyle name="Percent 4 6 7 5 2 2" xfId="28836" xr:uid="{9C9518E2-70B7-476D-878D-CC8C8020FC10}"/>
    <cellStyle name="Percent 4 6 7 5 3" xfId="28837" xr:uid="{2AFE1166-588E-43A2-8854-96B1990979FA}"/>
    <cellStyle name="Percent 4 6 7 5 3 2" xfId="28838" xr:uid="{59BEB72B-525D-44DF-9F72-EA340E21EBE6}"/>
    <cellStyle name="Percent 4 6 7 5 4" xfId="28839" xr:uid="{6C44185E-F866-44FB-9834-58CECAAA8F94}"/>
    <cellStyle name="Percent 4 6 7 5 5" xfId="28834" xr:uid="{AFD3A0BD-2A45-44DA-BECF-BECC0630E910}"/>
    <cellStyle name="Percent 4 6 7 6" xfId="16527" xr:uid="{CAC2AB2E-05D2-4394-B89E-DB8246704F66}"/>
    <cellStyle name="Percent 4 6 7 6 2" xfId="28841" xr:uid="{65001EDC-9A4E-4367-8DE8-7B0C30FE0311}"/>
    <cellStyle name="Percent 4 6 7 6 3" xfId="28840" xr:uid="{79FF3A72-5FC3-4E97-9A97-C35689B3000E}"/>
    <cellStyle name="Percent 4 6 7 7" xfId="16528" xr:uid="{5508E7C4-8174-4CEF-93C8-64929527415C}"/>
    <cellStyle name="Percent 4 6 7 7 2" xfId="28843" xr:uid="{99FAD335-B75D-4B35-86B4-372AF6FF08C5}"/>
    <cellStyle name="Percent 4 6 7 7 3" xfId="28842" xr:uid="{AF3BF43D-E2E2-4494-93C1-FF18A0E23B36}"/>
    <cellStyle name="Percent 4 6 7 8" xfId="16529" xr:uid="{22F3DD4E-2C7F-4634-914E-C21D199652ED}"/>
    <cellStyle name="Percent 4 6 7 8 2" xfId="28845" xr:uid="{CC6AF60D-9EFF-47F2-B6B9-FEE12A891A8A}"/>
    <cellStyle name="Percent 4 6 7 8 3" xfId="28844" xr:uid="{28FE31D7-ED10-4568-9B7E-303879BC0AF0}"/>
    <cellStyle name="Percent 4 6 7 9" xfId="16530" xr:uid="{053C20D8-FE72-44A0-B9D8-6958DA93E378}"/>
    <cellStyle name="Percent 4 6 7 9 2" xfId="28846" xr:uid="{47543B2C-F5B5-4686-9090-732B95F9528F}"/>
    <cellStyle name="Percent 4 6 8" xfId="1847" xr:uid="{BCC1F1BA-FAF4-42B0-AFA5-B3437E312882}"/>
    <cellStyle name="Percent 4 6 8 10" xfId="28848" xr:uid="{D6C61947-EBF0-44AC-94B1-3A5B0D13EA2F}"/>
    <cellStyle name="Percent 4 6 8 11" xfId="28847" xr:uid="{E75FA78C-F061-433B-A26D-DF3D5087A7CF}"/>
    <cellStyle name="Percent 4 6 8 2" xfId="6141" xr:uid="{CB6449BA-15E7-412D-A6F3-8E9994D4BE4D}"/>
    <cellStyle name="Percent 4 6 8 2 2" xfId="28850" xr:uid="{AF0937A0-E4DF-41BA-A6EE-2D3B7787DC7F}"/>
    <cellStyle name="Percent 4 6 8 2 2 2" xfId="28851" xr:uid="{FDA385FB-2ED9-407C-9730-7906CBAB19B0}"/>
    <cellStyle name="Percent 4 6 8 2 3" xfId="28852" xr:uid="{9F459AD6-5E44-43C3-AB05-67082F9CFDD1}"/>
    <cellStyle name="Percent 4 6 8 2 3 2" xfId="28853" xr:uid="{9AA2FE35-0F87-470F-893C-6131C37BF29A}"/>
    <cellStyle name="Percent 4 6 8 2 4" xfId="28854" xr:uid="{C469B42C-0C79-4056-8400-B00D0C9A6479}"/>
    <cellStyle name="Percent 4 6 8 2 5" xfId="28849" xr:uid="{1AB0C974-8A93-44F9-87A1-3486CC00EEF1}"/>
    <cellStyle name="Percent 4 6 8 3" xfId="16531" xr:uid="{BB4480FC-B5EE-4C4B-8E2B-670718A27C3E}"/>
    <cellStyle name="Percent 4 6 8 3 2" xfId="28856" xr:uid="{94F6D2C2-A9E0-4F32-BF83-53C02DEFE681}"/>
    <cellStyle name="Percent 4 6 8 3 2 2" xfId="28857" xr:uid="{39BE5C59-9118-4D38-AA38-D2963B7244BA}"/>
    <cellStyle name="Percent 4 6 8 3 3" xfId="28858" xr:uid="{1D78385A-D38A-4E5C-8E0B-16AF02DC0967}"/>
    <cellStyle name="Percent 4 6 8 3 3 2" xfId="28859" xr:uid="{30E4CA73-52E8-4EB9-8EF7-17E494897DC8}"/>
    <cellStyle name="Percent 4 6 8 3 4" xfId="28860" xr:uid="{EC5800C1-1966-4A29-ADCA-358566A85D53}"/>
    <cellStyle name="Percent 4 6 8 3 5" xfId="28855" xr:uid="{1770C067-AE95-43D7-A599-B243028898B8}"/>
    <cellStyle name="Percent 4 6 8 4" xfId="16532" xr:uid="{5222C7CD-67E2-4D18-817F-30247C4D2863}"/>
    <cellStyle name="Percent 4 6 8 4 2" xfId="28862" xr:uid="{EBE56B37-C4A8-4924-8236-0C688B1837C2}"/>
    <cellStyle name="Percent 4 6 8 4 2 2" xfId="28863" xr:uid="{3ED79EEB-1EE3-416A-B3C1-64B12EC27E2D}"/>
    <cellStyle name="Percent 4 6 8 4 3" xfId="28864" xr:uid="{5885AAD1-B6F1-4458-8934-D84E24E83C90}"/>
    <cellStyle name="Percent 4 6 8 4 3 2" xfId="28865" xr:uid="{D74074F8-3941-485C-B1C1-89568714CF29}"/>
    <cellStyle name="Percent 4 6 8 4 4" xfId="28866" xr:uid="{44FD5792-36F3-40FD-A73C-50A5F287DC78}"/>
    <cellStyle name="Percent 4 6 8 4 4 2" xfId="28867" xr:uid="{4864962E-BEAE-4A44-9768-183E5EF6854F}"/>
    <cellStyle name="Percent 4 6 8 4 5" xfId="28868" xr:uid="{948633F3-756E-435C-835C-DD2D085D42BF}"/>
    <cellStyle name="Percent 4 6 8 4 6" xfId="28861" xr:uid="{A455FBCC-12C0-4059-8AEA-622AFCE86696}"/>
    <cellStyle name="Percent 4 6 8 5" xfId="16533" xr:uid="{D213A510-864E-49DB-80CC-95C417FBB53A}"/>
    <cellStyle name="Percent 4 6 8 5 2" xfId="28870" xr:uid="{18FB7A77-E775-4259-AB05-8CB3002FF0B2}"/>
    <cellStyle name="Percent 4 6 8 5 2 2" xfId="28871" xr:uid="{3F7C49F1-B766-4C67-854A-3264C4E506F5}"/>
    <cellStyle name="Percent 4 6 8 5 3" xfId="28872" xr:uid="{8ED525D8-DB3B-4F32-B480-518E3B0351C1}"/>
    <cellStyle name="Percent 4 6 8 5 3 2" xfId="28873" xr:uid="{F95FFC24-61B6-4A4E-B984-D84E8B4AF7D1}"/>
    <cellStyle name="Percent 4 6 8 5 4" xfId="28874" xr:uid="{69D7F9AC-D449-45FC-AD52-C0246C1B6D85}"/>
    <cellStyle name="Percent 4 6 8 5 5" xfId="28869" xr:uid="{C218765C-886F-4034-9AD6-76C8DD95D568}"/>
    <cellStyle name="Percent 4 6 8 6" xfId="16534" xr:uid="{54212CD4-A0CF-4B3F-8B72-BA7A13D2F7DE}"/>
    <cellStyle name="Percent 4 6 8 6 2" xfId="28876" xr:uid="{3A112009-42C0-42E6-86F9-ACCCA019ED93}"/>
    <cellStyle name="Percent 4 6 8 6 3" xfId="28875" xr:uid="{4DDF8C50-27BE-41CE-AABC-8FF78308C674}"/>
    <cellStyle name="Percent 4 6 8 7" xfId="16535" xr:uid="{3C0C6DF1-4710-4DC3-906B-69CE3812F7E5}"/>
    <cellStyle name="Percent 4 6 8 7 2" xfId="28878" xr:uid="{81D278CD-AAA9-41FA-801E-3DEBC418EB73}"/>
    <cellStyle name="Percent 4 6 8 7 3" xfId="28877" xr:uid="{DE4A7CAD-2C92-4F90-9A92-D2AAD7E02B18}"/>
    <cellStyle name="Percent 4 6 8 8" xfId="16536" xr:uid="{D901C791-6090-434D-AB70-F5A00ECF01D0}"/>
    <cellStyle name="Percent 4 6 8 8 2" xfId="28880" xr:uid="{D6FD4784-3F26-4A7E-A136-FF4968A007A0}"/>
    <cellStyle name="Percent 4 6 8 8 3" xfId="28879" xr:uid="{DF7030B9-2C3E-4A38-9B90-66346675FF95}"/>
    <cellStyle name="Percent 4 6 8 9" xfId="16537" xr:uid="{0434FA1E-53AE-4471-AE06-88A4EDB82562}"/>
    <cellStyle name="Percent 4 6 8 9 2" xfId="28881" xr:uid="{4B2620E5-59D8-469D-8A01-AAA6F0BA7C01}"/>
    <cellStyle name="Percent 4 6 9" xfId="6134" xr:uid="{8DE33455-C1C7-46F0-8160-2B19826EA95A}"/>
    <cellStyle name="Percent 4 6 9 2" xfId="28883" xr:uid="{153E27D0-EDD2-40BE-9386-2C8B4297EA29}"/>
    <cellStyle name="Percent 4 6 9 2 2" xfId="28884" xr:uid="{D4876B49-9901-4E25-A1A2-1E9A4CC77894}"/>
    <cellStyle name="Percent 4 6 9 3" xfId="28885" xr:uid="{4C9407AF-7CEF-4E34-B4D9-D7C6E8D4E0A2}"/>
    <cellStyle name="Percent 4 6 9 3 2" xfId="28886" xr:uid="{6B1E71CB-463F-43D7-85D7-EAB2312F7DE5}"/>
    <cellStyle name="Percent 4 6 9 4" xfId="28887" xr:uid="{41A0C852-344F-48C5-BA60-17F870BCDD7C}"/>
    <cellStyle name="Percent 4 6 9 5" xfId="28888" xr:uid="{8D03C769-FA51-4478-9120-DA01B2B8242A}"/>
    <cellStyle name="Percent 4 6 9 6" xfId="28882" xr:uid="{8E8B1E7B-B2A8-4808-B74F-9325AD466962}"/>
    <cellStyle name="Percent 4 7" xfId="1848" xr:uid="{AC4BFEF8-0B86-4C9B-9AEC-88B7459D7220}"/>
    <cellStyle name="Percent 4 7 10" xfId="16538" xr:uid="{916DFB3C-3107-4EA7-A269-B344570950D0}"/>
    <cellStyle name="Percent 4 7 10 2" xfId="28890" xr:uid="{836678BB-A985-4360-B07B-FB68AA7E45D1}"/>
    <cellStyle name="Percent 4 7 11" xfId="28891" xr:uid="{E02C9F08-2C17-4BC4-B4E8-13B3C371730A}"/>
    <cellStyle name="Percent 4 7 12" xfId="28889" xr:uid="{0D87A132-CBC0-4D69-83D6-F58AAD34AD08}"/>
    <cellStyle name="Percent 4 7 2" xfId="6142" xr:uid="{077956A1-EAA5-4291-8B24-0CB8A473AFDC}"/>
    <cellStyle name="Percent 4 7 2 2" xfId="28893" xr:uid="{5B6B3457-123E-42AB-9A68-08162F148480}"/>
    <cellStyle name="Percent 4 7 2 2 2" xfId="28894" xr:uid="{5E5B8D70-C46E-44F3-970A-CA193FCF6FD4}"/>
    <cellStyle name="Percent 4 7 2 3" xfId="28895" xr:uid="{F14F7CC4-A0CC-47D2-B896-66F928504BCC}"/>
    <cellStyle name="Percent 4 7 2 3 2" xfId="28896" xr:uid="{4DFED6B1-664C-4C8B-9F1F-1FE07C06E72B}"/>
    <cellStyle name="Percent 4 7 2 4" xfId="28897" xr:uid="{862AEF35-AAA8-4348-B459-3C305292B85C}"/>
    <cellStyle name="Percent 4 7 2 5" xfId="28898" xr:uid="{A5FBEA88-7768-4725-97CE-80A7846DF08A}"/>
    <cellStyle name="Percent 4 7 2 6" xfId="28892" xr:uid="{2518A9DB-F1A4-42FE-9FCC-98DFD5FB51A1}"/>
    <cellStyle name="Percent 4 7 3" xfId="16539" xr:uid="{4F5834E9-B123-4E52-A403-C2367B7BD073}"/>
    <cellStyle name="Percent 4 7 3 2" xfId="28900" xr:uid="{4BFED621-A014-438F-ACD4-568D029CB022}"/>
    <cellStyle name="Percent 4 7 3 2 2" xfId="28901" xr:uid="{84E55CE4-EE94-4326-B139-A6FD67C10A7E}"/>
    <cellStyle name="Percent 4 7 3 3" xfId="28902" xr:uid="{88D91070-52F4-4138-B0A9-FAFD65EB7857}"/>
    <cellStyle name="Percent 4 7 3 3 2" xfId="28903" xr:uid="{ED95C7CA-8A51-423E-8558-E67A5626BCD9}"/>
    <cellStyle name="Percent 4 7 3 4" xfId="28904" xr:uid="{766C95C8-5D6E-499C-B79F-270E4B2B7AE3}"/>
    <cellStyle name="Percent 4 7 3 5" xfId="28899" xr:uid="{18F10F6E-9E94-4591-BCFD-6D25EBD5C40B}"/>
    <cellStyle name="Percent 4 7 4" xfId="16540" xr:uid="{FC611D4D-1F4F-48F6-A54D-B95463FA8CE7}"/>
    <cellStyle name="Percent 4 7 4 2" xfId="28906" xr:uid="{18933CD3-D5CE-4137-8B60-E7B6E8F843F9}"/>
    <cellStyle name="Percent 4 7 4 2 2" xfId="28907" xr:uid="{CB4B60C1-69F4-4E3A-846D-C9C237B51DAF}"/>
    <cellStyle name="Percent 4 7 4 3" xfId="28908" xr:uid="{C81C2BCD-89F4-48F8-9361-C0F8D75DB20C}"/>
    <cellStyle name="Percent 4 7 4 3 2" xfId="28909" xr:uid="{54AF55E1-9D28-4535-B955-ECE0335AC786}"/>
    <cellStyle name="Percent 4 7 4 4" xfId="28910" xr:uid="{9AD22C5B-2081-4D7C-B3A6-04580F618C27}"/>
    <cellStyle name="Percent 4 7 4 5" xfId="28905" xr:uid="{15BB3ECC-A4A8-462C-8D05-0D9648218A20}"/>
    <cellStyle name="Percent 4 7 5" xfId="16541" xr:uid="{B6723A96-AC39-4F9A-B4FE-B74C3B20B5B9}"/>
    <cellStyle name="Percent 4 7 5 2" xfId="28912" xr:uid="{D6443F5F-C85A-4A90-A9AE-21B3CFA56852}"/>
    <cellStyle name="Percent 4 7 5 2 2" xfId="28913" xr:uid="{81215B15-44EB-4698-9629-AE725C25BEA5}"/>
    <cellStyle name="Percent 4 7 5 3" xfId="28914" xr:uid="{28A232C5-AC52-45E4-81B2-653C2B454D98}"/>
    <cellStyle name="Percent 4 7 5 3 2" xfId="28915" xr:uid="{4574040B-BBB5-475F-BB2E-B87D47AAEBC8}"/>
    <cellStyle name="Percent 4 7 5 4" xfId="28916" xr:uid="{A6E374DC-54EB-439A-A7C1-41A07AE8C3D5}"/>
    <cellStyle name="Percent 4 7 5 4 2" xfId="28917" xr:uid="{6490F543-E1EA-4920-B02B-DDBC3BFCF389}"/>
    <cellStyle name="Percent 4 7 5 5" xfId="28918" xr:uid="{6F9F1FA0-6D37-4C3F-92AD-B6A867676E79}"/>
    <cellStyle name="Percent 4 7 5 6" xfId="28911" xr:uid="{8AF89E11-19C4-4EB2-A623-3DDC3B724979}"/>
    <cellStyle name="Percent 4 7 6" xfId="16542" xr:uid="{237864B5-2FBA-4CBF-821B-02FC9C990811}"/>
    <cellStyle name="Percent 4 7 6 2" xfId="28920" xr:uid="{606414B8-3084-4D74-8AEA-0582B57A0AAE}"/>
    <cellStyle name="Percent 4 7 6 2 2" xfId="28921" xr:uid="{AC7EAD7C-4A78-41CD-9021-7EB2C95A1C3A}"/>
    <cellStyle name="Percent 4 7 6 3" xfId="28922" xr:uid="{2C207D35-F70A-46FE-B276-65B640FF2CFF}"/>
    <cellStyle name="Percent 4 7 6 3 2" xfId="28923" xr:uid="{A9475C04-27FD-4651-A8DA-6BDB71AD811B}"/>
    <cellStyle name="Percent 4 7 6 4" xfId="28924" xr:uid="{6995D69B-45F2-49A5-B8CE-3430CA874749}"/>
    <cellStyle name="Percent 4 7 6 5" xfId="28919" xr:uid="{CA79F9E0-A505-4E40-A061-30F82F4F9C5C}"/>
    <cellStyle name="Percent 4 7 7" xfId="16543" xr:uid="{28336F47-CFBC-423F-85F8-A1D47504B4E2}"/>
    <cellStyle name="Percent 4 7 7 2" xfId="28926" xr:uid="{21659509-F9C8-47CC-8707-1712E1E1B3E8}"/>
    <cellStyle name="Percent 4 7 7 3" xfId="28925" xr:uid="{0F76F02F-9EAB-43FE-B3C8-46F1B6FBE716}"/>
    <cellStyle name="Percent 4 7 8" xfId="16544" xr:uid="{D3AC036A-75A8-4AD5-A8BE-143859CB58D1}"/>
    <cellStyle name="Percent 4 7 8 2" xfId="28928" xr:uid="{5D1AD4F3-8E0E-44AC-B68B-CAD80983F81F}"/>
    <cellStyle name="Percent 4 7 8 3" xfId="28927" xr:uid="{7C9689EA-C91D-47AE-A8AD-6D05C3AE1257}"/>
    <cellStyle name="Percent 4 7 9" xfId="16545" xr:uid="{251D0FCC-50F7-4E64-9004-9A005A357849}"/>
    <cellStyle name="Percent 4 7 9 2" xfId="28930" xr:uid="{5B3E7B42-C3DA-40BB-A986-7B979FE27535}"/>
    <cellStyle name="Percent 4 7 9 3" xfId="28929" xr:uid="{25D50A2F-5AED-44B4-B2A9-C93ABBB06802}"/>
    <cellStyle name="Percent 4 8" xfId="1849" xr:uid="{DCEDC98E-E292-4E64-8F98-7CC9518FA7D2}"/>
    <cellStyle name="Percent 4 8 10" xfId="16546" xr:uid="{D47582AC-DFE6-4861-8298-0581D5D8BCC7}"/>
    <cellStyle name="Percent 4 8 10 2" xfId="28932" xr:uid="{0D3D69DF-168A-4ABE-8482-21ED730AD082}"/>
    <cellStyle name="Percent 4 8 11" xfId="28933" xr:uid="{46986E47-99EF-48B7-A121-AEEE84CB8F04}"/>
    <cellStyle name="Percent 4 8 12" xfId="28931" xr:uid="{A65FDB98-1300-4FF2-810F-9CFF593118A8}"/>
    <cellStyle name="Percent 4 8 2" xfId="6143" xr:uid="{C2AD80EC-CE52-4DE5-A517-1C103F9A5D0B}"/>
    <cellStyle name="Percent 4 8 2 2" xfId="28935" xr:uid="{FEF66653-3546-4EF0-B1FD-AD7E075D2A60}"/>
    <cellStyle name="Percent 4 8 2 2 2" xfId="28936" xr:uid="{F52212CB-65CA-4AC6-9D3F-72DF9C8AEBFA}"/>
    <cellStyle name="Percent 4 8 2 3" xfId="28937" xr:uid="{0AED76C1-9BE3-4741-BA82-58A6306F77AB}"/>
    <cellStyle name="Percent 4 8 2 3 2" xfId="28938" xr:uid="{EBE70D4E-3725-4344-A5A8-750CE68FF759}"/>
    <cellStyle name="Percent 4 8 2 4" xfId="28939" xr:uid="{1F34E99B-8D16-4B4F-BEF3-3F07C370F9B0}"/>
    <cellStyle name="Percent 4 8 2 5" xfId="28940" xr:uid="{CC5D2FAE-6E35-4483-8A84-E9F89ACF8237}"/>
    <cellStyle name="Percent 4 8 2 6" xfId="28934" xr:uid="{17E478CC-B639-46BC-BA50-23D32F2F8292}"/>
    <cellStyle name="Percent 4 8 3" xfId="16547" xr:uid="{2725B527-BB8A-49F2-836E-06EF6DCD8227}"/>
    <cellStyle name="Percent 4 8 3 2" xfId="28942" xr:uid="{001E906D-A92C-4BFD-BE05-CF77420C48BF}"/>
    <cellStyle name="Percent 4 8 3 2 2" xfId="28943" xr:uid="{68D4A496-A1EE-4940-9C82-26C8E87DDD6D}"/>
    <cellStyle name="Percent 4 8 3 3" xfId="28944" xr:uid="{ACC80ABC-84E4-4658-8DF9-23D7A5717A16}"/>
    <cellStyle name="Percent 4 8 3 3 2" xfId="28945" xr:uid="{94693226-69F8-4726-8EFB-21B3CCB26F68}"/>
    <cellStyle name="Percent 4 8 3 4" xfId="28946" xr:uid="{76D32BA4-27A8-4F7C-A421-B8F9B4108EEB}"/>
    <cellStyle name="Percent 4 8 3 5" xfId="28941" xr:uid="{5F226666-A4FF-48F0-8C4A-35C376967B02}"/>
    <cellStyle name="Percent 4 8 4" xfId="16548" xr:uid="{AE4D44CE-0F81-4927-B526-B043AF7BD5C9}"/>
    <cellStyle name="Percent 4 8 4 2" xfId="28948" xr:uid="{F7329663-964B-491B-B0CE-C58B4908BC2F}"/>
    <cellStyle name="Percent 4 8 4 2 2" xfId="28949" xr:uid="{65ECF3E0-B386-46FD-AA3E-D46411E43F6C}"/>
    <cellStyle name="Percent 4 8 4 3" xfId="28950" xr:uid="{26EE10CE-D9B6-44A9-998B-0F30CD269B0D}"/>
    <cellStyle name="Percent 4 8 4 3 2" xfId="28951" xr:uid="{1281F274-F9B2-4B4A-9248-D8522CFED4EF}"/>
    <cellStyle name="Percent 4 8 4 4" xfId="28952" xr:uid="{225EFE75-65CA-4C8D-9426-AAC270FD49F5}"/>
    <cellStyle name="Percent 4 8 4 5" xfId="28947" xr:uid="{97FBB892-1515-4CE0-858A-935BF851BE05}"/>
    <cellStyle name="Percent 4 8 5" xfId="16549" xr:uid="{D80DB79A-0240-4CCF-9D9D-8E87905EC86C}"/>
    <cellStyle name="Percent 4 8 5 2" xfId="28954" xr:uid="{39B41222-E293-406C-A5C9-E30A2BCBE756}"/>
    <cellStyle name="Percent 4 8 5 2 2" xfId="28955" xr:uid="{F9A34DDB-3EDE-4BA3-95F8-A068A22C9D3C}"/>
    <cellStyle name="Percent 4 8 5 3" xfId="28956" xr:uid="{86F1B9FC-A7FA-4409-BB43-EF3A89BD9FA7}"/>
    <cellStyle name="Percent 4 8 5 3 2" xfId="28957" xr:uid="{637F610B-6213-489D-A227-67D918D939D5}"/>
    <cellStyle name="Percent 4 8 5 4" xfId="28958" xr:uid="{B628F0CC-9301-4DFB-B063-645E55EB9F9A}"/>
    <cellStyle name="Percent 4 8 5 4 2" xfId="28959" xr:uid="{6D93E186-D3B5-468D-BFDD-19966C7A25EC}"/>
    <cellStyle name="Percent 4 8 5 5" xfId="28960" xr:uid="{8A3F6950-5127-4946-97D0-F73A37307A69}"/>
    <cellStyle name="Percent 4 8 5 6" xfId="28953" xr:uid="{673F0138-98A1-4E42-B684-C7172A197B82}"/>
    <cellStyle name="Percent 4 8 6" xfId="16550" xr:uid="{27D76B6C-2B47-44DF-AEF6-CC6DC94AEB8C}"/>
    <cellStyle name="Percent 4 8 6 2" xfId="28962" xr:uid="{78B51D8D-2AC6-4375-AFF9-4C3232515CB2}"/>
    <cellStyle name="Percent 4 8 6 2 2" xfId="28963" xr:uid="{96D0734B-C85D-45DA-B2CF-95A1808FE338}"/>
    <cellStyle name="Percent 4 8 6 3" xfId="28964" xr:uid="{0D72EE2F-215B-4578-8198-35DB6DCC44CA}"/>
    <cellStyle name="Percent 4 8 6 3 2" xfId="28965" xr:uid="{9C6BB197-40A8-4E65-A873-2B4C129B5528}"/>
    <cellStyle name="Percent 4 8 6 4" xfId="28966" xr:uid="{BA6C2ABA-5237-4D9B-BC96-6477FB255141}"/>
    <cellStyle name="Percent 4 8 6 5" xfId="28961" xr:uid="{29F9D2F2-EAB0-429C-9309-97AC988CFF33}"/>
    <cellStyle name="Percent 4 8 7" xfId="16551" xr:uid="{28F74919-8AF7-4D40-9DBA-0CAE16FE27B6}"/>
    <cellStyle name="Percent 4 8 7 2" xfId="28968" xr:uid="{233AC86F-E19B-4DBB-B17C-02A7264BBE80}"/>
    <cellStyle name="Percent 4 8 7 3" xfId="28967" xr:uid="{1509C1AE-29E0-44C0-9292-DF8ABF16BB86}"/>
    <cellStyle name="Percent 4 8 8" xfId="16552" xr:uid="{962DE629-F8D1-4DD4-B30F-3802ED9EDB01}"/>
    <cellStyle name="Percent 4 8 8 2" xfId="28970" xr:uid="{5C2EC763-6B3F-47DC-A6EF-FE9C3C4F4D78}"/>
    <cellStyle name="Percent 4 8 8 3" xfId="28969" xr:uid="{3FBCB993-11A6-4F38-9FC2-32E80339D8C6}"/>
    <cellStyle name="Percent 4 8 9" xfId="16553" xr:uid="{D454B6B7-875C-4719-9E0C-86F7EB53A353}"/>
    <cellStyle name="Percent 4 8 9 2" xfId="28972" xr:uid="{51637090-40F8-4A97-9CDB-CE91D7F769BD}"/>
    <cellStyle name="Percent 4 8 9 3" xfId="28971" xr:uid="{6649C5F1-298D-4BC5-8755-7B970E9ABF3E}"/>
    <cellStyle name="Percent 4 9" xfId="1850" xr:uid="{3F60A6D2-F096-423C-A158-F09DBE99E09C}"/>
    <cellStyle name="Percent 4 9 10" xfId="16554" xr:uid="{27AAF937-C623-4392-A0EC-FA47823CB71A}"/>
    <cellStyle name="Percent 4 9 10 2" xfId="28974" xr:uid="{EA5D4EB5-FED4-4FC8-8E6F-B3B1ADFF11C2}"/>
    <cellStyle name="Percent 4 9 11" xfId="28975" xr:uid="{54111D39-B207-4A6B-8C84-CF4A4B434660}"/>
    <cellStyle name="Percent 4 9 12" xfId="28973" xr:uid="{61EE8BD3-61EF-4AF8-A2DF-3E49A7D6A9BD}"/>
    <cellStyle name="Percent 4 9 2" xfId="6144" xr:uid="{D781BB8F-C3A7-4D66-AE47-1FCC16DD6FE9}"/>
    <cellStyle name="Percent 4 9 2 2" xfId="28977" xr:uid="{10993318-A4C0-4328-9634-08B40837D7DF}"/>
    <cellStyle name="Percent 4 9 2 2 2" xfId="28978" xr:uid="{B124FBAC-BB63-48AD-8157-D4D49C7F25A7}"/>
    <cellStyle name="Percent 4 9 2 3" xfId="28979" xr:uid="{4D446ADF-FFC4-4B51-8589-791A489AF109}"/>
    <cellStyle name="Percent 4 9 2 3 2" xfId="28980" xr:uid="{DB1B3787-2DEC-42CD-96CE-6BB78E869EFF}"/>
    <cellStyle name="Percent 4 9 2 4" xfId="28981" xr:uid="{76788ED4-D6E9-42E1-820B-7656BB7B01BF}"/>
    <cellStyle name="Percent 4 9 2 5" xfId="28982" xr:uid="{739EEA1C-7491-4D8F-BA13-BC9D67E73848}"/>
    <cellStyle name="Percent 4 9 2 6" xfId="28976" xr:uid="{C01CC01A-FED1-4E32-A719-DDC3F7D0BC54}"/>
    <cellStyle name="Percent 4 9 3" xfId="16555" xr:uid="{42053F75-9433-4391-91DA-3B8293E1B98A}"/>
    <cellStyle name="Percent 4 9 3 2" xfId="28984" xr:uid="{9E9DB3EE-7D06-4B52-818E-90F053666ECE}"/>
    <cellStyle name="Percent 4 9 3 2 2" xfId="28985" xr:uid="{1A7B6261-30C0-4A35-8CF0-36B00A3CEDF4}"/>
    <cellStyle name="Percent 4 9 3 3" xfId="28986" xr:uid="{EA777136-2339-40B1-AE43-521DC7F7B6C4}"/>
    <cellStyle name="Percent 4 9 3 3 2" xfId="28987" xr:uid="{66A898B3-7077-418C-A0FA-013AA288805F}"/>
    <cellStyle name="Percent 4 9 3 4" xfId="28988" xr:uid="{4AE6039D-77E6-403B-9D4B-FFDAAAD5071A}"/>
    <cellStyle name="Percent 4 9 3 5" xfId="28983" xr:uid="{D0A04BE0-5E6A-4F88-B359-2049D41185EB}"/>
    <cellStyle name="Percent 4 9 4" xfId="16556" xr:uid="{FFA23C22-22D3-46EE-BD99-13FB9647BF85}"/>
    <cellStyle name="Percent 4 9 4 2" xfId="28990" xr:uid="{82DCB57C-9591-4AE6-8503-4CF5F114A826}"/>
    <cellStyle name="Percent 4 9 4 2 2" xfId="28991" xr:uid="{ED2B8B21-3AAC-4BB7-B98D-0280A0C116D7}"/>
    <cellStyle name="Percent 4 9 4 3" xfId="28992" xr:uid="{E5E98C2C-E527-4E26-90E4-4402BF7A0806}"/>
    <cellStyle name="Percent 4 9 4 3 2" xfId="28993" xr:uid="{8F97CD59-4CF7-437B-BC84-53B675D84E94}"/>
    <cellStyle name="Percent 4 9 4 4" xfId="28994" xr:uid="{BCB52D68-DD6B-4112-BF54-C2FC911203B6}"/>
    <cellStyle name="Percent 4 9 4 5" xfId="28989" xr:uid="{3B9ECFE5-F194-4766-9077-BEDFCFCFF623}"/>
    <cellStyle name="Percent 4 9 5" xfId="16557" xr:uid="{BBD0F117-5400-4195-8061-DAAD516A257F}"/>
    <cellStyle name="Percent 4 9 5 2" xfId="28996" xr:uid="{4413A8CB-85F0-45FA-B565-DB23C092F77A}"/>
    <cellStyle name="Percent 4 9 5 2 2" xfId="28997" xr:uid="{DECAE7FD-92EC-4BE3-AB14-17503981EC75}"/>
    <cellStyle name="Percent 4 9 5 3" xfId="28998" xr:uid="{E1CA1B27-1D69-4CEA-A6A8-17FD9D92D502}"/>
    <cellStyle name="Percent 4 9 5 3 2" xfId="28999" xr:uid="{84A64F15-D537-410E-A7BD-7A6F293DF2C2}"/>
    <cellStyle name="Percent 4 9 5 4" xfId="29000" xr:uid="{17EF3A20-D490-4B39-BE4F-769557558A69}"/>
    <cellStyle name="Percent 4 9 5 4 2" xfId="29001" xr:uid="{3D0D36ED-F863-497A-B105-54B560BEBE5D}"/>
    <cellStyle name="Percent 4 9 5 5" xfId="29002" xr:uid="{A7FDE6C6-F5ED-4521-9989-B481E081A29F}"/>
    <cellStyle name="Percent 4 9 5 6" xfId="28995" xr:uid="{D558453D-37DE-432A-B2E9-25404B15C4B3}"/>
    <cellStyle name="Percent 4 9 6" xfId="16558" xr:uid="{1B452ACC-BC17-44A5-A8BE-3C764B6DFCF7}"/>
    <cellStyle name="Percent 4 9 6 2" xfId="29004" xr:uid="{704BBFE7-BC89-40FA-8BD7-C13660F37849}"/>
    <cellStyle name="Percent 4 9 6 2 2" xfId="29005" xr:uid="{73DD8131-DB69-419A-85D0-4E2555AA4063}"/>
    <cellStyle name="Percent 4 9 6 3" xfId="29006" xr:uid="{0223C198-822B-47DE-99AD-C296C74B8817}"/>
    <cellStyle name="Percent 4 9 6 3 2" xfId="29007" xr:uid="{B5AB95DB-56AE-43AB-B192-C73D57117EF1}"/>
    <cellStyle name="Percent 4 9 6 4" xfId="29008" xr:uid="{56358C09-D626-453A-AC17-84A43A62C93F}"/>
    <cellStyle name="Percent 4 9 6 5" xfId="29003" xr:uid="{A9D5DF7F-8E67-44E0-822A-1D0870094A76}"/>
    <cellStyle name="Percent 4 9 7" xfId="16559" xr:uid="{37E7F292-162A-41AD-BA9A-D1A0590D40F3}"/>
    <cellStyle name="Percent 4 9 7 2" xfId="29010" xr:uid="{4141466B-6178-424E-9E6F-8A09DBB89F56}"/>
    <cellStyle name="Percent 4 9 7 3" xfId="29009" xr:uid="{E226D958-593D-4374-924E-06C913766EEB}"/>
    <cellStyle name="Percent 4 9 8" xfId="16560" xr:uid="{AAE8B23D-8B78-4D74-9746-66CDDF5B1646}"/>
    <cellStyle name="Percent 4 9 8 2" xfId="29012" xr:uid="{94F100B2-94C8-4141-9F23-B5F10F48006F}"/>
    <cellStyle name="Percent 4 9 8 3" xfId="29011" xr:uid="{444C2510-1D59-4D03-8F2C-D8CE310748BB}"/>
    <cellStyle name="Percent 4 9 9" xfId="16561" xr:uid="{28DCF55F-AF31-404A-BC69-3BEEDF4BDF82}"/>
    <cellStyle name="Percent 4 9 9 2" xfId="29014" xr:uid="{B4079A9A-2D4D-4CF3-AFFB-D43077A4AE7D}"/>
    <cellStyle name="Percent 4 9 9 3" xfId="29013" xr:uid="{ADC752FF-B4A9-4298-A06C-CEB3D6BF1686}"/>
    <cellStyle name="Percent 5" xfId="321" xr:uid="{00000000-0005-0000-0000-000043010000}"/>
    <cellStyle name="Percent 5 10" xfId="6146" xr:uid="{AF774D50-AD68-4136-AE72-47A2FAAAF795}"/>
    <cellStyle name="Percent 5 10 2" xfId="16562" xr:uid="{6DAB7C02-94F7-4300-BE56-FA25E4613C36}"/>
    <cellStyle name="Percent 5 10 2 2" xfId="29018" xr:uid="{050915B7-5AAC-4E7A-841A-01DBBFFD1A2B}"/>
    <cellStyle name="Percent 5 10 2 3" xfId="29017" xr:uid="{583D0159-CAD6-4CDB-A364-1D2DF0BD1D0E}"/>
    <cellStyle name="Percent 5 10 3" xfId="16563" xr:uid="{30589574-B984-4E00-8DFC-3606FDD9B8A4}"/>
    <cellStyle name="Percent 5 10 3 2" xfId="29020" xr:uid="{5853DF4D-9B0D-406E-95E5-38DB5311DBFE}"/>
    <cellStyle name="Percent 5 10 3 3" xfId="29019" xr:uid="{CF8C42C6-412A-4154-8296-71500F0A3E49}"/>
    <cellStyle name="Percent 5 10 4" xfId="16564" xr:uid="{D302A550-5B1E-4AB3-BF28-9BF41165E889}"/>
    <cellStyle name="Percent 5 10 4 2" xfId="29021" xr:uid="{80C7B73E-F0AC-4C51-B728-C2DA87B00EA7}"/>
    <cellStyle name="Percent 5 10 5" xfId="16565" xr:uid="{3275A7B4-EC95-4CE6-A180-1BBA0991F4E6}"/>
    <cellStyle name="Percent 5 10 5 2" xfId="29022" xr:uid="{84AF303B-5955-4A36-92FD-28A26DB06208}"/>
    <cellStyle name="Percent 5 10 6" xfId="29016" xr:uid="{E471694A-6C00-42ED-9E19-31E36E1EADCB}"/>
    <cellStyle name="Percent 5 10 7" xfId="22165" xr:uid="{917B416B-F855-40E6-95F3-62CBC43A2A1B}"/>
    <cellStyle name="Percent 5 11" xfId="6147" xr:uid="{CFE4EC6E-2A39-4BA6-ADE8-F16877165DBC}"/>
    <cellStyle name="Percent 5 11 2" xfId="6148" xr:uid="{942B020D-7ACB-4523-A5F6-2F4094CA1A7C}"/>
    <cellStyle name="Percent 5 11 2 2" xfId="16566" xr:uid="{461F984C-56EF-48D4-AA48-F598CC8AB6EE}"/>
    <cellStyle name="Percent 5 11 2 2 2" xfId="16567" xr:uid="{AC2E2D2D-CF2E-46E7-878D-509D9C446BF7}"/>
    <cellStyle name="Percent 5 11 2 2 2 2" xfId="16568" xr:uid="{F39186E3-F912-4EC5-B594-987DFB7F3F05}"/>
    <cellStyle name="Percent 5 11 2 2 3" xfId="16569" xr:uid="{E70E22FC-6F6B-4AF3-81BC-E40880542EF4}"/>
    <cellStyle name="Percent 5 11 2 2 4" xfId="29025" xr:uid="{EE0E89DB-ECF1-4E3A-BBC7-0B021CFF5F30}"/>
    <cellStyle name="Percent 5 11 2 3" xfId="16570" xr:uid="{564408DB-536E-47CB-AA02-5C83594F9373}"/>
    <cellStyle name="Percent 5 11 2 3 2" xfId="16571" xr:uid="{60822C87-5010-408A-938A-44532BDE5C3C}"/>
    <cellStyle name="Percent 5 11 2 3 2 2" xfId="16572" xr:uid="{0A8868EB-028E-47EA-A5B7-B72CC0A706B4}"/>
    <cellStyle name="Percent 5 11 2 3 3" xfId="16573" xr:uid="{9C6191DF-5952-4699-9A67-E77A62910D89}"/>
    <cellStyle name="Percent 5 11 2 4" xfId="16574" xr:uid="{37946605-13F3-46D0-90E3-5E2C8E1F0A10}"/>
    <cellStyle name="Percent 5 11 2 4 2" xfId="16575" xr:uid="{59E03E34-7C3C-45ED-8768-3E09EAF36D5D}"/>
    <cellStyle name="Percent 5 11 2 5" xfId="16576" xr:uid="{96598A4A-442C-47DB-B909-7E3AC561825C}"/>
    <cellStyle name="Percent 5 11 2 6" xfId="16577" xr:uid="{08935E35-D791-470C-9170-30EF9F509DAA}"/>
    <cellStyle name="Percent 5 11 2 7" xfId="16578" xr:uid="{E4632F5D-B889-4276-8CF3-DE5281D52B66}"/>
    <cellStyle name="Percent 5 11 2 8" xfId="16579" xr:uid="{E8E9C659-9D0C-46A3-8ADD-D6589BB02068}"/>
    <cellStyle name="Percent 5 11 2 9" xfId="29024" xr:uid="{4FE6E9E9-4972-4338-B575-13B701FAFCE1}"/>
    <cellStyle name="Percent 5 11 3" xfId="16580" xr:uid="{74116037-4E6C-4340-9072-D7308D02B79F}"/>
    <cellStyle name="Percent 5 11 3 2" xfId="16581" xr:uid="{101B3333-6CC4-4E5C-A8BE-D863EF598236}"/>
    <cellStyle name="Percent 5 11 3 2 2" xfId="16582" xr:uid="{C236196E-92C3-4A3A-8133-07035EF79B84}"/>
    <cellStyle name="Percent 5 11 3 2 3" xfId="29027" xr:uid="{B1B3AD0D-38BC-446F-B77A-AE285CEBF451}"/>
    <cellStyle name="Percent 5 11 3 3" xfId="16583" xr:uid="{3D828CE0-95F7-4434-9007-8EBB688AF655}"/>
    <cellStyle name="Percent 5 11 3 4" xfId="29026" xr:uid="{2E4EABBD-4E71-4D88-989B-B5ECF4A28A62}"/>
    <cellStyle name="Percent 5 11 4" xfId="16584" xr:uid="{BFC8FBB8-B93F-43A2-9325-A57AC160C225}"/>
    <cellStyle name="Percent 5 11 4 2" xfId="16585" xr:uid="{AD73ECF3-1233-4094-AE7E-4FFD996A03CC}"/>
    <cellStyle name="Percent 5 11 4 2 2" xfId="16586" xr:uid="{AF23CE5B-E401-4B45-BA5B-7E8C4D0A242E}"/>
    <cellStyle name="Percent 5 11 4 3" xfId="16587" xr:uid="{88965D32-9530-4A0A-9306-EF150A66068B}"/>
    <cellStyle name="Percent 5 11 4 4" xfId="29028" xr:uid="{7BC844DE-CDAE-4530-95D5-80DB4E82890E}"/>
    <cellStyle name="Percent 5 11 5" xfId="16588" xr:uid="{DD0A0773-5D05-480F-8E9F-B7927DEB213A}"/>
    <cellStyle name="Percent 5 11 5 2" xfId="16589" xr:uid="{C3B1D886-EE3D-4411-B505-5DEABE11E4FC}"/>
    <cellStyle name="Percent 5 11 5 3" xfId="29029" xr:uid="{92BE19EC-6246-4D1B-AFE3-E7CAD35C5B91}"/>
    <cellStyle name="Percent 5 11 6" xfId="16590" xr:uid="{A8B81CE0-BF68-4AAA-BFEC-36A63CEF2EC9}"/>
    <cellStyle name="Percent 5 11 6 2" xfId="29023" xr:uid="{D11D9051-0E02-4529-B435-5CEB325C2340}"/>
    <cellStyle name="Percent 5 11 7" xfId="16591" xr:uid="{EBA3C45D-2B1F-4029-8BF2-589E047FB675}"/>
    <cellStyle name="Percent 5 11 8" xfId="16592" xr:uid="{34F41733-39E3-4118-8EE5-34E8A4764C91}"/>
    <cellStyle name="Percent 5 11 9" xfId="22166" xr:uid="{73F78937-7CBB-4174-B953-2E23B34DA976}"/>
    <cellStyle name="Percent 5 12" xfId="6145" xr:uid="{AE45AD86-A37D-465A-8EDC-5AAEAB6A8790}"/>
    <cellStyle name="Percent 5 12 2" xfId="29031" xr:uid="{01B583F5-02CE-42EE-93E7-E4885269950A}"/>
    <cellStyle name="Percent 5 12 2 2" xfId="29032" xr:uid="{C59BA053-4623-4009-B8CA-2335AF2036EA}"/>
    <cellStyle name="Percent 5 12 3" xfId="29033" xr:uid="{21824BEA-A15E-49BF-A217-0D1DC870AA9E}"/>
    <cellStyle name="Percent 5 12 3 2" xfId="29034" xr:uid="{C8D20E59-E3E9-4773-916D-5EF73A8EA72F}"/>
    <cellStyle name="Percent 5 12 4" xfId="29035" xr:uid="{5C890432-960C-4F9A-8E34-93B434A54C9E}"/>
    <cellStyle name="Percent 5 12 5" xfId="29030" xr:uid="{18FC77CE-AF16-446E-8463-CACF0C512FE8}"/>
    <cellStyle name="Percent 5 13" xfId="16593" xr:uid="{466B80CB-4F7D-46F9-98C9-9694446BB053}"/>
    <cellStyle name="Percent 5 13 2" xfId="29037" xr:uid="{64881DD8-A9B9-4A82-B302-9CDE6C136932}"/>
    <cellStyle name="Percent 5 13 2 2" xfId="29038" xr:uid="{82C33043-6E75-46A0-A6AD-5ADBA8FA63FD}"/>
    <cellStyle name="Percent 5 13 3" xfId="29039" xr:uid="{A79CDE9A-73DC-4ECD-A9D1-E9242677F56E}"/>
    <cellStyle name="Percent 5 13 3 2" xfId="29040" xr:uid="{9072DC06-C3C0-4491-BF2D-7E479DE1DC3C}"/>
    <cellStyle name="Percent 5 13 4" xfId="29041" xr:uid="{A72BABCB-5DEF-4025-9B95-255D730D6523}"/>
    <cellStyle name="Percent 5 13 4 2" xfId="29042" xr:uid="{6A7F2751-B833-4CFC-AB9B-864998839C48}"/>
    <cellStyle name="Percent 5 13 5" xfId="29043" xr:uid="{EF55296E-0E27-4A08-8605-6D79902FE922}"/>
    <cellStyle name="Percent 5 13 6" xfId="29036" xr:uid="{D752B98A-23AA-4A60-AD3D-B0888627BDBB}"/>
    <cellStyle name="Percent 5 14" xfId="16594" xr:uid="{181FD45E-A276-4A87-9021-BCA2126022CA}"/>
    <cellStyle name="Percent 5 14 2" xfId="29045" xr:uid="{F8C5365D-4380-4D9B-B1CE-F68FDC9CFC5C}"/>
    <cellStyle name="Percent 5 14 2 2" xfId="29046" xr:uid="{656848E2-1F3F-4829-8D9A-770CD6B01786}"/>
    <cellStyle name="Percent 5 14 3" xfId="29047" xr:uid="{5790DF77-F53F-4061-B251-F755222703B8}"/>
    <cellStyle name="Percent 5 14 3 2" xfId="29048" xr:uid="{F7288D08-4456-42E3-96C4-6FBE6F1A0C9D}"/>
    <cellStyle name="Percent 5 14 4" xfId="29049" xr:uid="{F98C2B04-0162-4BB7-B91B-C20B9CF6B5FD}"/>
    <cellStyle name="Percent 5 14 5" xfId="29044" xr:uid="{2DF4ECE2-0414-449F-AAAC-C6E95AADDAFF}"/>
    <cellStyle name="Percent 5 15" xfId="16595" xr:uid="{F7963CB3-913C-4313-84E3-E12B73B4010F}"/>
    <cellStyle name="Percent 5 15 2" xfId="29051" xr:uid="{0401A223-5714-4AE3-8AD2-8703E8706C08}"/>
    <cellStyle name="Percent 5 15 3" xfId="29050" xr:uid="{FBDA4482-A028-4ADF-A454-9B2A040B6328}"/>
    <cellStyle name="Percent 5 16" xfId="16596" xr:uid="{1F099EDC-5796-424D-913A-85CA680D7845}"/>
    <cellStyle name="Percent 5 16 2" xfId="29053" xr:uid="{37C48C52-D431-4DD2-AE31-28576B35D002}"/>
    <cellStyle name="Percent 5 16 3" xfId="29052" xr:uid="{42503824-E7F4-4641-B7FC-4ED622A50787}"/>
    <cellStyle name="Percent 5 17" xfId="16597" xr:uid="{753E2874-B690-41DC-ABEA-36F3367D4F9D}"/>
    <cellStyle name="Percent 5 17 2" xfId="29055" xr:uid="{78ECB96F-476E-4439-AA0A-85D3FD82AAFF}"/>
    <cellStyle name="Percent 5 17 3" xfId="29054" xr:uid="{73851BF3-32FD-4D88-9DBE-1C344169C463}"/>
    <cellStyle name="Percent 5 18" xfId="16598" xr:uid="{8194AFD8-706B-4457-8738-0127F70E6ED1}"/>
    <cellStyle name="Percent 5 18 2" xfId="29056" xr:uid="{D6C60F13-AE39-49BD-BB55-9DA6090C31E5}"/>
    <cellStyle name="Percent 5 19" xfId="29057" xr:uid="{4020997C-AEE8-4417-9EB0-718ADDE00B53}"/>
    <cellStyle name="Percent 5 2" xfId="322" xr:uid="{00000000-0005-0000-0000-000044010000}"/>
    <cellStyle name="Percent 5 2 10" xfId="29059" xr:uid="{B0424E30-F9CB-402B-BB3C-E2FFF571474A}"/>
    <cellStyle name="Percent 5 2 11" xfId="29058" xr:uid="{74908A2B-2141-401B-90C5-EC99BE0316D6}"/>
    <cellStyle name="Percent 5 2 2" xfId="6149" xr:uid="{291F49B5-C29F-4C85-8E09-1C1B2F7347F4}"/>
    <cellStyle name="Percent 5 2 2 2" xfId="29061" xr:uid="{20A832C9-EFE5-4AD0-850F-0847CE0606F4}"/>
    <cellStyle name="Percent 5 2 2 2 2" xfId="29062" xr:uid="{F68E76E5-294C-4A3C-B402-91AD794CD0BB}"/>
    <cellStyle name="Percent 5 2 2 3" xfId="29063" xr:uid="{746E949F-A4F9-4ACE-9329-DA0A33EE9ED2}"/>
    <cellStyle name="Percent 5 2 2 3 2" xfId="29064" xr:uid="{BBABE71D-C409-4D38-9D17-1B7B77F1BB55}"/>
    <cellStyle name="Percent 5 2 2 4" xfId="29065" xr:uid="{1CD2BD09-5EF6-492D-930C-493A275963AE}"/>
    <cellStyle name="Percent 5 2 2 5" xfId="29066" xr:uid="{9D76984A-DD72-42B5-BD51-5057C4E6B332}"/>
    <cellStyle name="Percent 5 2 2 6" xfId="29060" xr:uid="{04380E2D-BD9A-420B-A70E-9D7A67CEE65C}"/>
    <cellStyle name="Percent 5 2 3" xfId="16599" xr:uid="{5222444F-791C-4338-81CC-BB288DD72DF7}"/>
    <cellStyle name="Percent 5 2 3 2" xfId="29068" xr:uid="{104036F8-7E52-4B7F-871B-F64D89D4BBC6}"/>
    <cellStyle name="Percent 5 2 3 2 2" xfId="29069" xr:uid="{3312B666-7FFF-4279-AF68-AAD4BE8502C3}"/>
    <cellStyle name="Percent 5 2 3 3" xfId="29070" xr:uid="{6248F7D2-ACD8-4AAF-8073-5E38508B41A6}"/>
    <cellStyle name="Percent 5 2 3 3 2" xfId="29071" xr:uid="{04F5BE40-F667-45F2-A0AD-6AC5838E7A14}"/>
    <cellStyle name="Percent 5 2 3 4" xfId="29072" xr:uid="{061393BA-45A3-44A4-9146-E4E9814085C1}"/>
    <cellStyle name="Percent 5 2 3 5" xfId="29067" xr:uid="{1C2C822D-1C98-490D-8253-F85BC4B10C1C}"/>
    <cellStyle name="Percent 5 2 4" xfId="16600" xr:uid="{BD67C8DE-446A-48BE-AB8D-4B5BF6026EBE}"/>
    <cellStyle name="Percent 5 2 4 2" xfId="29074" xr:uid="{BD3E322B-1C3F-417B-A2CA-22DEE8929A83}"/>
    <cellStyle name="Percent 5 2 4 2 2" xfId="29075" xr:uid="{7552186B-317E-49A0-8DD3-B0D55B78C0CC}"/>
    <cellStyle name="Percent 5 2 4 3" xfId="29076" xr:uid="{3ADD13CD-8ECD-4438-896C-0389C6D94048}"/>
    <cellStyle name="Percent 5 2 4 3 2" xfId="29077" xr:uid="{77AA9C66-50D4-40C9-BCE2-A85E3B0FDAA8}"/>
    <cellStyle name="Percent 5 2 4 4" xfId="29078" xr:uid="{A52E2804-4C7F-4DC4-A213-71300B180FBD}"/>
    <cellStyle name="Percent 5 2 4 4 2" xfId="29079" xr:uid="{B647D5E2-1A2D-4271-A967-72B47DAD9D39}"/>
    <cellStyle name="Percent 5 2 4 5" xfId="29080" xr:uid="{EFB8CFB5-D2D9-4690-8A45-A481DCB3910F}"/>
    <cellStyle name="Percent 5 2 4 6" xfId="29073" xr:uid="{0FF18D0F-81CE-4519-BA56-0C774B9D2F21}"/>
    <cellStyle name="Percent 5 2 5" xfId="16601" xr:uid="{F20073EA-6698-482C-824B-6F142D98792F}"/>
    <cellStyle name="Percent 5 2 5 2" xfId="29082" xr:uid="{23418F1B-B2DF-4C87-8419-BF8F4F8DDFB8}"/>
    <cellStyle name="Percent 5 2 5 2 2" xfId="29083" xr:uid="{40EF0FA6-E188-4D4C-BEE1-FD28B31C29B2}"/>
    <cellStyle name="Percent 5 2 5 3" xfId="29084" xr:uid="{9716C098-79C0-4339-9AB1-C39B0F1DEF16}"/>
    <cellStyle name="Percent 5 2 5 3 2" xfId="29085" xr:uid="{1078C852-8F8F-4C7F-825E-4E9614590D4F}"/>
    <cellStyle name="Percent 5 2 5 4" xfId="29086" xr:uid="{C7FE5826-4D90-490A-9A07-50C317B6A514}"/>
    <cellStyle name="Percent 5 2 5 5" xfId="29081" xr:uid="{B7B6640A-1305-4821-A4F7-8A31E2A02660}"/>
    <cellStyle name="Percent 5 2 6" xfId="16602" xr:uid="{29E7894A-7D60-4CBD-B6AE-18F850D4ED5E}"/>
    <cellStyle name="Percent 5 2 6 2" xfId="29088" xr:uid="{CDAF0A81-6E8F-4576-9CE0-6CDF96F1D4C0}"/>
    <cellStyle name="Percent 5 2 6 3" xfId="29087" xr:uid="{9097CB68-A71D-4193-A6B7-E2921FCA0D6A}"/>
    <cellStyle name="Percent 5 2 7" xfId="16603" xr:uid="{4F8F2A64-C7C1-4C7B-93BA-0DF66B24BBAE}"/>
    <cellStyle name="Percent 5 2 7 2" xfId="29090" xr:uid="{4771B65C-E671-49FE-AF29-9411D283C0AE}"/>
    <cellStyle name="Percent 5 2 7 3" xfId="29089" xr:uid="{D4CA1E8F-3E80-4E86-9E8C-9364814BBE04}"/>
    <cellStyle name="Percent 5 2 8" xfId="16604" xr:uid="{B7ACD169-0DF3-4C4D-B097-A58ADEE23D05}"/>
    <cellStyle name="Percent 5 2 8 2" xfId="29092" xr:uid="{2244D40A-CB66-4FFA-A7EF-DAF4303CF2AD}"/>
    <cellStyle name="Percent 5 2 8 3" xfId="29091" xr:uid="{9F697D7A-D68F-4D4D-85FA-4A98F9DC04E8}"/>
    <cellStyle name="Percent 5 2 9" xfId="16605" xr:uid="{39946D7A-D904-4A8A-BCB1-6FAED2664200}"/>
    <cellStyle name="Percent 5 2 9 2" xfId="29093" xr:uid="{970000F5-45AD-43C9-A451-28C2C25C3CAF}"/>
    <cellStyle name="Percent 5 20" xfId="29015" xr:uid="{ABA36C92-1450-4098-9937-F4AFA4E99158}"/>
    <cellStyle name="Percent 5 3" xfId="1851" xr:uid="{6FD1D77C-E13B-4DD4-82F3-D7B29D3174B6}"/>
    <cellStyle name="Percent 5 3 10" xfId="16606" xr:uid="{5EBB22BA-2D53-454E-9D87-9F732409EF56}"/>
    <cellStyle name="Percent 5 3 10 2" xfId="29095" xr:uid="{6D33260E-DA88-4BAB-A62A-1E9201176E16}"/>
    <cellStyle name="Percent 5 3 11" xfId="29096" xr:uid="{0D09FDEA-DACB-474C-A09B-613018391449}"/>
    <cellStyle name="Percent 5 3 12" xfId="29094" xr:uid="{EEA12381-9438-4548-AE71-392880962366}"/>
    <cellStyle name="Percent 5 3 2" xfId="6151" xr:uid="{84468990-38BC-4F5B-91A2-B65505CAC2E6}"/>
    <cellStyle name="Percent 5 3 2 10" xfId="29098" xr:uid="{C04BEA69-2AAE-470D-BABE-17743535577A}"/>
    <cellStyle name="Percent 5 3 2 11" xfId="29097" xr:uid="{B75DA66C-CACA-446C-9CC7-E078B30203CE}"/>
    <cellStyle name="Percent 5 3 2 12" xfId="21504" xr:uid="{2BBE6512-62EB-40A3-99D5-C21B4B63AD13}"/>
    <cellStyle name="Percent 5 3 2 2" xfId="16607" xr:uid="{BE3B24E9-6DBD-4AAC-B2C0-C6E551D8C5F7}"/>
    <cellStyle name="Percent 5 3 2 2 2" xfId="29100" xr:uid="{5B50EBF4-E2C5-48E7-A846-4400DAC9479D}"/>
    <cellStyle name="Percent 5 3 2 2 2 2" xfId="29101" xr:uid="{E1EF73DD-1427-45B1-A22B-1211201E0E3F}"/>
    <cellStyle name="Percent 5 3 2 2 3" xfId="29102" xr:uid="{19342188-18A9-490F-8586-CD7FF9EA5F70}"/>
    <cellStyle name="Percent 5 3 2 2 3 2" xfId="29103" xr:uid="{07333B64-A8A1-45AD-8742-64A37152112C}"/>
    <cellStyle name="Percent 5 3 2 2 4" xfId="29104" xr:uid="{58C78C95-418E-4D0C-8534-DCE6F52130D9}"/>
    <cellStyle name="Percent 5 3 2 2 5" xfId="29105" xr:uid="{428054E9-D2DD-476E-9CB6-9661FBF3442D}"/>
    <cellStyle name="Percent 5 3 2 2 6" xfId="29099" xr:uid="{A412FCB8-0369-4FCF-8CE3-A637CEF1043F}"/>
    <cellStyle name="Percent 5 3 2 3" xfId="16608" xr:uid="{9FAB7D57-A18F-41E6-86EB-1AB877CEA778}"/>
    <cellStyle name="Percent 5 3 2 3 2" xfId="29107" xr:uid="{71166263-B007-4A26-A67A-75CA0C810271}"/>
    <cellStyle name="Percent 5 3 2 3 2 2" xfId="29108" xr:uid="{0B7DD0CD-6D8D-4104-A7D3-34CEE23E55C5}"/>
    <cellStyle name="Percent 5 3 2 3 3" xfId="29109" xr:uid="{5196241D-C585-48B5-93C8-7C709E43440B}"/>
    <cellStyle name="Percent 5 3 2 3 3 2" xfId="29110" xr:uid="{DA088A57-3416-46CF-96B7-BF91693CEEC1}"/>
    <cellStyle name="Percent 5 3 2 3 4" xfId="29111" xr:uid="{49CEAAA5-1588-4E60-B372-B90566AFE587}"/>
    <cellStyle name="Percent 5 3 2 3 5" xfId="29106" xr:uid="{C1F2C4A8-90A0-4D88-9FDC-E15CF671FEB3}"/>
    <cellStyle name="Percent 5 3 2 4" xfId="16609" xr:uid="{C1D3E59C-66F7-4A8A-9ED7-C00AFECF86B9}"/>
    <cellStyle name="Percent 5 3 2 4 2" xfId="29113" xr:uid="{4A3CA54F-465B-43B1-A290-97835AB6BF06}"/>
    <cellStyle name="Percent 5 3 2 4 2 2" xfId="29114" xr:uid="{05E11E39-32B1-46DF-83DE-18694FAF415D}"/>
    <cellStyle name="Percent 5 3 2 4 3" xfId="29115" xr:uid="{120E9319-D993-48B8-B5B9-C16CEDBE5DF8}"/>
    <cellStyle name="Percent 5 3 2 4 3 2" xfId="29116" xr:uid="{B2A15EE8-E297-425D-8C1D-7D3A91315526}"/>
    <cellStyle name="Percent 5 3 2 4 4" xfId="29117" xr:uid="{CCC3C1B9-40C5-4E4C-AEF1-A64F72F9EDB5}"/>
    <cellStyle name="Percent 5 3 2 4 4 2" xfId="29118" xr:uid="{8367F57D-E0F8-4884-8CC9-8E5299B47FA2}"/>
    <cellStyle name="Percent 5 3 2 4 5" xfId="29119" xr:uid="{9A66F9B8-22DD-4149-A95D-46A32326716D}"/>
    <cellStyle name="Percent 5 3 2 4 6" xfId="29112" xr:uid="{E00A97B4-81B7-4C26-92E5-0FFAE01BFA80}"/>
    <cellStyle name="Percent 5 3 2 5" xfId="16610" xr:uid="{DE2BAD6D-61D3-4AEE-90A0-794E67808DA1}"/>
    <cellStyle name="Percent 5 3 2 5 2" xfId="29121" xr:uid="{E70F3249-D9C3-4987-8F34-4DF8CEA883FE}"/>
    <cellStyle name="Percent 5 3 2 5 2 2" xfId="29122" xr:uid="{8AB7D90D-9D80-4DFD-94C5-1737A39DEF8D}"/>
    <cellStyle name="Percent 5 3 2 5 3" xfId="29123" xr:uid="{DAAAE584-90DE-4A46-AA4A-E806272457B1}"/>
    <cellStyle name="Percent 5 3 2 5 3 2" xfId="29124" xr:uid="{025635B1-562E-453E-A7D8-00B253BC4478}"/>
    <cellStyle name="Percent 5 3 2 5 4" xfId="29125" xr:uid="{947FF69B-3975-45A0-BC15-A60B3CB3F35E}"/>
    <cellStyle name="Percent 5 3 2 5 5" xfId="29120" xr:uid="{7FC18C48-F95E-4ABF-9F2F-34D8286A66CF}"/>
    <cellStyle name="Percent 5 3 2 6" xfId="16611" xr:uid="{E9770F90-7FD3-4812-8747-58E40AF5ACA0}"/>
    <cellStyle name="Percent 5 3 2 6 2" xfId="29127" xr:uid="{EF897AFD-A8D1-40F6-8FBA-FD938F52C2E0}"/>
    <cellStyle name="Percent 5 3 2 6 3" xfId="29126" xr:uid="{BE3747A6-B434-434A-B8CC-49524AB4DF9A}"/>
    <cellStyle name="Percent 5 3 2 7" xfId="16612" xr:uid="{8487B746-D3ED-4537-9320-8DCE527456B6}"/>
    <cellStyle name="Percent 5 3 2 7 2" xfId="29129" xr:uid="{19E6A023-4C4F-4EC6-8368-45040CBC2245}"/>
    <cellStyle name="Percent 5 3 2 7 3" xfId="29128" xr:uid="{5BBB64E3-75E7-49DF-9A1F-DFC003D37968}"/>
    <cellStyle name="Percent 5 3 2 8" xfId="16613" xr:uid="{8945FB3E-B734-4F2D-8818-C67B7BAC02A4}"/>
    <cellStyle name="Percent 5 3 2 8 2" xfId="29131" xr:uid="{3FC8679C-34CB-4E71-8A50-8B89B06F91C3}"/>
    <cellStyle name="Percent 5 3 2 8 3" xfId="29130" xr:uid="{FF8A5352-A4B6-484C-A2A1-49F09AB75DDE}"/>
    <cellStyle name="Percent 5 3 2 9" xfId="16614" xr:uid="{B1426A4C-0BCC-4E9A-B95E-1D7C1071FC7D}"/>
    <cellStyle name="Percent 5 3 2 9 2" xfId="29132" xr:uid="{272FA53F-DB80-45D6-8F9E-B8527A57FF91}"/>
    <cellStyle name="Percent 5 3 3" xfId="6150" xr:uid="{9B154FC2-37AC-4374-8F96-B55D0E77220A}"/>
    <cellStyle name="Percent 5 3 3 2" xfId="29134" xr:uid="{BC02DE6F-E874-4029-9482-4590F515EB90}"/>
    <cellStyle name="Percent 5 3 3 2 2" xfId="29135" xr:uid="{BFB620EB-D316-4A04-91C8-8BFC5A0249D8}"/>
    <cellStyle name="Percent 5 3 3 3" xfId="29136" xr:uid="{A11131BA-4B30-4F13-9136-988F0D56CE28}"/>
    <cellStyle name="Percent 5 3 3 3 2" xfId="29137" xr:uid="{AD87B03E-AD58-4258-AB43-234749513699}"/>
    <cellStyle name="Percent 5 3 3 4" xfId="29138" xr:uid="{DD7748DE-B4AF-4D90-8C56-CE03C9777F0E}"/>
    <cellStyle name="Percent 5 3 3 5" xfId="29139" xr:uid="{5F48D65A-3455-4208-AD39-64FB7C6AB0B1}"/>
    <cellStyle name="Percent 5 3 3 6" xfId="29133" xr:uid="{F2995190-D849-4805-BCD1-6BA997010C49}"/>
    <cellStyle name="Percent 5 3 4" xfId="16615" xr:uid="{56F1683B-444E-493C-950C-BD131BCDAD1A}"/>
    <cellStyle name="Percent 5 3 4 2" xfId="29141" xr:uid="{795D2FE5-5D62-4712-B768-8875A1101794}"/>
    <cellStyle name="Percent 5 3 4 2 2" xfId="29142" xr:uid="{83EFF821-4DB3-4AF2-9A12-E9C4B945F9D6}"/>
    <cellStyle name="Percent 5 3 4 3" xfId="29143" xr:uid="{0ECA4567-2592-48C5-97FE-2CC93EBBEF88}"/>
    <cellStyle name="Percent 5 3 4 3 2" xfId="29144" xr:uid="{B1FF12FB-B949-4326-93C4-7C80768E829E}"/>
    <cellStyle name="Percent 5 3 4 4" xfId="29145" xr:uid="{91D4844F-5D57-4925-B2E0-63530AB2A40A}"/>
    <cellStyle name="Percent 5 3 4 5" xfId="29140" xr:uid="{B1675448-679B-4890-85D1-EFE7ADEBA429}"/>
    <cellStyle name="Percent 5 3 5" xfId="16616" xr:uid="{10D12B23-36B4-4EE1-978B-2D8A06F3D3AB}"/>
    <cellStyle name="Percent 5 3 5 2" xfId="29147" xr:uid="{EDD58CD0-1FA2-4FE7-A990-068F1C960065}"/>
    <cellStyle name="Percent 5 3 5 2 2" xfId="29148" xr:uid="{A914DD24-24ED-491D-910E-E0E3D16B872A}"/>
    <cellStyle name="Percent 5 3 5 3" xfId="29149" xr:uid="{D085321B-42B9-4A23-9120-F15AF54183FD}"/>
    <cellStyle name="Percent 5 3 5 3 2" xfId="29150" xr:uid="{C1B5FF7A-BE07-4CBA-A9AB-B43A0B8D2FB4}"/>
    <cellStyle name="Percent 5 3 5 4" xfId="29151" xr:uid="{9E9ECA8E-4E2D-4DA5-B2E5-09495DD1069B}"/>
    <cellStyle name="Percent 5 3 5 4 2" xfId="29152" xr:uid="{452C5359-ABC8-4D64-BEFF-104CCC2AFB46}"/>
    <cellStyle name="Percent 5 3 5 5" xfId="29153" xr:uid="{08AA84A6-F013-4DA3-8531-0484F5DB43BD}"/>
    <cellStyle name="Percent 5 3 5 6" xfId="29146" xr:uid="{28A903DE-7C80-4914-99E3-498F61F2EE0E}"/>
    <cellStyle name="Percent 5 3 6" xfId="16617" xr:uid="{AB544130-43AE-4AC7-8F02-A27F11349499}"/>
    <cellStyle name="Percent 5 3 6 2" xfId="29155" xr:uid="{403ADF8B-D28D-47DB-97CD-3F14DB8AF4AA}"/>
    <cellStyle name="Percent 5 3 6 2 2" xfId="29156" xr:uid="{C096F993-5D4D-462F-8FF8-37724CF43D16}"/>
    <cellStyle name="Percent 5 3 6 3" xfId="29157" xr:uid="{315A016F-EA53-41C8-9A32-251E13F0B062}"/>
    <cellStyle name="Percent 5 3 6 3 2" xfId="29158" xr:uid="{8A7B10C5-1D8E-435F-9D82-7FB843FDABFB}"/>
    <cellStyle name="Percent 5 3 6 4" xfId="29159" xr:uid="{0279DAE6-BBD4-49E5-B212-1AA81AD47F6A}"/>
    <cellStyle name="Percent 5 3 6 5" xfId="29154" xr:uid="{91E73154-1D37-4F01-A65E-AEE99E08F9D4}"/>
    <cellStyle name="Percent 5 3 7" xfId="16618" xr:uid="{EABE4DEF-B74F-4B34-BD90-4441561B52D5}"/>
    <cellStyle name="Percent 5 3 7 2" xfId="29161" xr:uid="{63B90241-F6D5-4F4F-9D5B-6A925DF5E0AF}"/>
    <cellStyle name="Percent 5 3 7 3" xfId="29160" xr:uid="{B42AD1D3-FBE9-490F-90B0-EA0B2E740CE9}"/>
    <cellStyle name="Percent 5 3 8" xfId="16619" xr:uid="{8340B7AF-4A67-49AA-96A1-84184CCC76F7}"/>
    <cellStyle name="Percent 5 3 8 2" xfId="29163" xr:uid="{7853DC89-199A-4620-B6D6-AA54706C18E0}"/>
    <cellStyle name="Percent 5 3 8 3" xfId="29162" xr:uid="{2C6680E3-D1BF-407A-A444-46E4E08A399D}"/>
    <cellStyle name="Percent 5 3 9" xfId="16620" xr:uid="{B80B2862-7DD5-4705-AD99-814F9630A295}"/>
    <cellStyle name="Percent 5 3 9 2" xfId="29165" xr:uid="{97294AEF-D48E-4F7E-A590-B7E6E44B6B14}"/>
    <cellStyle name="Percent 5 3 9 3" xfId="29164" xr:uid="{9E042FAF-73F5-4F2D-BF42-56BB885F3B8B}"/>
    <cellStyle name="Percent 5 4" xfId="1852" xr:uid="{46072739-EFED-479F-92A9-F9BB9B5EEA23}"/>
    <cellStyle name="Percent 5 4 10" xfId="29167" xr:uid="{D92B8C9C-6858-4AF5-93D5-04D7ABF02503}"/>
    <cellStyle name="Percent 5 4 11" xfId="29166" xr:uid="{48F4A67F-2E75-4C2C-81D2-9928AC4A530B}"/>
    <cellStyle name="Percent 5 4 2" xfId="6153" xr:uid="{399CA519-73BF-4067-88B7-18CCF51182A1}"/>
    <cellStyle name="Percent 5 4 2 2" xfId="16621" xr:uid="{D024DF0D-4F4F-4441-93AE-1ECC1D7D8336}"/>
    <cellStyle name="Percent 5 4 2 2 2" xfId="29170" xr:uid="{EB8C33E7-D000-469C-91EA-E0B8EE8583A0}"/>
    <cellStyle name="Percent 5 4 2 2 3" xfId="29169" xr:uid="{58AC1ACE-0BA4-4C51-A572-D4347762A112}"/>
    <cellStyle name="Percent 5 4 2 3" xfId="16622" xr:uid="{ECC068AA-C8A4-4B38-9FC1-B91281D7E95F}"/>
    <cellStyle name="Percent 5 4 2 3 2" xfId="29172" xr:uid="{45F89DBB-342D-4DF4-B40E-7947ECDD88EF}"/>
    <cellStyle name="Percent 5 4 2 3 3" xfId="29171" xr:uid="{5F4D21B6-673E-40EA-8650-D2F30755E238}"/>
    <cellStyle name="Percent 5 4 2 4" xfId="16623" xr:uid="{14A0A4AF-9E0A-485F-92B9-8C80EEAA4CA2}"/>
    <cellStyle name="Percent 5 4 2 4 2" xfId="29173" xr:uid="{3F726F07-0F66-4003-88CD-9725C48BE64D}"/>
    <cellStyle name="Percent 5 4 2 5" xfId="16624" xr:uid="{CC7B88A8-09E9-4D58-8817-7433C5E37522}"/>
    <cellStyle name="Percent 5 4 2 5 2" xfId="29168" xr:uid="{270A12C2-CE3B-4C66-A78D-9551D9579AD1}"/>
    <cellStyle name="Percent 5 4 2 6" xfId="21505" xr:uid="{FFCB5ADE-EB18-4CAB-AEA1-F0CD963464F4}"/>
    <cellStyle name="Percent 5 4 3" xfId="6152" xr:uid="{7161F0BD-DC31-454A-ACE5-9D2369444D37}"/>
    <cellStyle name="Percent 5 4 3 2" xfId="29175" xr:uid="{2AC53E33-C9FD-4A29-894B-CF39217B8883}"/>
    <cellStyle name="Percent 5 4 3 2 2" xfId="29176" xr:uid="{8649A26C-7AE4-406F-9865-32A14193EC7C}"/>
    <cellStyle name="Percent 5 4 3 3" xfId="29177" xr:uid="{AC45338A-9C93-4C48-8CCE-82DC99D2624C}"/>
    <cellStyle name="Percent 5 4 3 3 2" xfId="29178" xr:uid="{8F65B7FC-6395-4043-8125-96C0D0A4E628}"/>
    <cellStyle name="Percent 5 4 3 4" xfId="29179" xr:uid="{84CFA968-5C6A-4475-812E-8DA0518B6449}"/>
    <cellStyle name="Percent 5 4 3 5" xfId="29174" xr:uid="{D9A87186-B09F-47FC-9841-3FA71975B71D}"/>
    <cellStyle name="Percent 5 4 4" xfId="16625" xr:uid="{AEB9EDD1-B997-4F68-9D3A-56B2E3AA8876}"/>
    <cellStyle name="Percent 5 4 4 2" xfId="29181" xr:uid="{25983B06-8516-44A8-88C0-7DEFE644CB1B}"/>
    <cellStyle name="Percent 5 4 4 2 2" xfId="29182" xr:uid="{0F764912-7695-4DEE-8275-50EBE495982D}"/>
    <cellStyle name="Percent 5 4 4 3" xfId="29183" xr:uid="{D52C33EC-7A65-4814-833D-92F15CAECE47}"/>
    <cellStyle name="Percent 5 4 4 3 2" xfId="29184" xr:uid="{7D25EB2B-3DD6-4636-A89F-E8366FEAF294}"/>
    <cellStyle name="Percent 5 4 4 4" xfId="29185" xr:uid="{5C90CF8E-DD95-4DDC-8FCC-423DC366BC18}"/>
    <cellStyle name="Percent 5 4 4 4 2" xfId="29186" xr:uid="{6B5702CB-D75D-4F4E-A4BA-60A5154D02E8}"/>
    <cellStyle name="Percent 5 4 4 5" xfId="29187" xr:uid="{01EFBE48-D0E2-47BA-B4DD-52FB64A5FE7B}"/>
    <cellStyle name="Percent 5 4 4 6" xfId="29180" xr:uid="{7D19E76F-4670-4D29-A973-548B74785DFA}"/>
    <cellStyle name="Percent 5 4 5" xfId="16626" xr:uid="{558EEA0D-1175-4EE9-B2C4-B702AB52CD98}"/>
    <cellStyle name="Percent 5 4 5 2" xfId="29189" xr:uid="{61EE386F-FA43-4926-A272-BDF7B1DA216D}"/>
    <cellStyle name="Percent 5 4 5 2 2" xfId="29190" xr:uid="{6D7BBF6C-71C2-4EEF-ABE8-76F058ABBE07}"/>
    <cellStyle name="Percent 5 4 5 3" xfId="29191" xr:uid="{E17348FE-6048-437C-9433-91DA534D4C35}"/>
    <cellStyle name="Percent 5 4 5 3 2" xfId="29192" xr:uid="{4BDCA16D-25B1-43AB-BA62-5F9AF0883DE8}"/>
    <cellStyle name="Percent 5 4 5 4" xfId="29193" xr:uid="{A88A44FA-301F-4069-A51D-8DDFC35F3162}"/>
    <cellStyle name="Percent 5 4 5 5" xfId="29188" xr:uid="{D886E4CD-2FE9-45F8-AC5F-B48E7AE28BFB}"/>
    <cellStyle name="Percent 5 4 6" xfId="16627" xr:uid="{698B3CA8-6DC6-4ECB-A868-82C2E8EE31CA}"/>
    <cellStyle name="Percent 5 4 6 2" xfId="29195" xr:uid="{4E7E2C6C-3700-4D77-ACF1-8EB991E07D86}"/>
    <cellStyle name="Percent 5 4 6 3" xfId="29194" xr:uid="{7ECDCE5C-46D5-4573-B7B1-107BB4C59237}"/>
    <cellStyle name="Percent 5 4 7" xfId="16628" xr:uid="{D4A940BD-DEC6-4470-9FB8-03902B869E0C}"/>
    <cellStyle name="Percent 5 4 7 2" xfId="29197" xr:uid="{B6D94418-4124-4560-AF84-8C29BE5C68A0}"/>
    <cellStyle name="Percent 5 4 7 3" xfId="29196" xr:uid="{68BDA26C-AF56-442E-B7E0-F5B4AC796771}"/>
    <cellStyle name="Percent 5 4 8" xfId="16629" xr:uid="{68F7FD72-B4A4-41A9-BCD8-036A9955ABA4}"/>
    <cellStyle name="Percent 5 4 8 2" xfId="29199" xr:uid="{A14AF584-DE0F-4000-B890-31045F5DADD1}"/>
    <cellStyle name="Percent 5 4 8 3" xfId="29198" xr:uid="{AAFCFB8C-8D87-42CA-9DA3-A60333B06750}"/>
    <cellStyle name="Percent 5 4 9" xfId="16630" xr:uid="{9D3EC516-718D-4122-9DEC-A02DD5F3073B}"/>
    <cellStyle name="Percent 5 4 9 2" xfId="29200" xr:uid="{6E78038A-CA22-4EC8-9358-C515CD5B4A0D}"/>
    <cellStyle name="Percent 5 5" xfId="1853" xr:uid="{667E0D28-C3E4-4D66-98DA-223A0A807610}"/>
    <cellStyle name="Percent 5 5 10" xfId="16631" xr:uid="{032318CA-547E-4EE1-9AC1-F3975A2D65D7}"/>
    <cellStyle name="Percent 5 5 10 2" xfId="29202" xr:uid="{03FD14D3-F123-402E-A855-DDA796877483}"/>
    <cellStyle name="Percent 5 5 11" xfId="29201" xr:uid="{2954B0FE-999D-4B3B-B377-ACF15797EB36}"/>
    <cellStyle name="Percent 5 5 12" xfId="21503" xr:uid="{385282F4-A00E-4238-8D1B-740EECBCB233}"/>
    <cellStyle name="Percent 5 5 2" xfId="6155" xr:uid="{40ACDDDC-D15E-48CA-9081-A281B2C3A03A}"/>
    <cellStyle name="Percent 5 5 2 2" xfId="16632" xr:uid="{13B3AEF2-D3B2-4991-A820-21FA5F66F2DE}"/>
    <cellStyle name="Percent 5 5 2 2 2" xfId="29205" xr:uid="{FDAAEFCA-2766-415F-B155-D6224F7A5300}"/>
    <cellStyle name="Percent 5 5 2 2 3" xfId="29204" xr:uid="{0C606AE7-DCF5-4883-8C52-A729CE0D4E55}"/>
    <cellStyle name="Percent 5 5 2 3" xfId="16633" xr:uid="{E4848256-0126-447E-8DD2-692720AF97F6}"/>
    <cellStyle name="Percent 5 5 2 3 2" xfId="29207" xr:uid="{6D9C668C-CFC2-44DE-B0D1-0ED3BF0D8554}"/>
    <cellStyle name="Percent 5 5 2 3 3" xfId="29206" xr:uid="{ED29A5D1-F62C-477D-BD4B-6AFED193D7DD}"/>
    <cellStyle name="Percent 5 5 2 4" xfId="16634" xr:uid="{41F3635C-CF16-485B-B448-4A7E8F90708D}"/>
    <cellStyle name="Percent 5 5 2 4 2" xfId="29208" xr:uid="{C743019A-C393-4A97-B860-BDB03D183683}"/>
    <cellStyle name="Percent 5 5 2 5" xfId="16635" xr:uid="{4C912E08-ED31-45BB-9FCC-65913DF2CE3C}"/>
    <cellStyle name="Percent 5 5 2 5 2" xfId="29203" xr:uid="{7725D5D9-AE50-4F3F-9DC1-695A2FCFB9E0}"/>
    <cellStyle name="Percent 5 5 2 6" xfId="22167" xr:uid="{1DF6D54B-DD04-4157-9FE6-E4FFDEB54E80}"/>
    <cellStyle name="Percent 5 5 3" xfId="6156" xr:uid="{98AE2F30-8A7E-4705-86D3-6C49A4707658}"/>
    <cellStyle name="Percent 5 5 3 2" xfId="16636" xr:uid="{275F8C9C-7191-46A4-94B9-1BE4ECAB3A9C}"/>
    <cellStyle name="Percent 5 5 3 2 2" xfId="29211" xr:uid="{3BE7661E-A1AD-4EAF-A8D7-7A2808354EA7}"/>
    <cellStyle name="Percent 5 5 3 2 3" xfId="29210" xr:uid="{7435AC55-147E-4F42-BA46-C92B41EB7678}"/>
    <cellStyle name="Percent 5 5 3 3" xfId="16637" xr:uid="{482898D5-1AF0-4EEB-8E84-2779F1A32E77}"/>
    <cellStyle name="Percent 5 5 3 3 2" xfId="29213" xr:uid="{A52E6E69-3704-40FC-8CEC-71450318E3CD}"/>
    <cellStyle name="Percent 5 5 3 3 3" xfId="29212" xr:uid="{0D096255-241A-497B-BC13-F97AD59DA5AA}"/>
    <cellStyle name="Percent 5 5 3 4" xfId="16638" xr:uid="{632DADAA-1B58-4788-AF4C-059FF281E8F1}"/>
    <cellStyle name="Percent 5 5 3 4 2" xfId="29214" xr:uid="{C798AE90-173E-4A3E-B9B0-9FA3B2F5B4F7}"/>
    <cellStyle name="Percent 5 5 3 5" xfId="16639" xr:uid="{3034705B-23A8-49E7-BA54-8FC7E314C910}"/>
    <cellStyle name="Percent 5 5 3 6" xfId="29209" xr:uid="{E9C816D9-9015-4340-80F7-5996DFFF73F1}"/>
    <cellStyle name="Percent 5 5 4" xfId="6154" xr:uid="{29C43C3D-DBE1-406A-A49E-00C995D229F0}"/>
    <cellStyle name="Percent 5 5 4 2" xfId="29216" xr:uid="{DE55E369-6A0B-48DE-A80E-B708E226B159}"/>
    <cellStyle name="Percent 5 5 4 2 2" xfId="29217" xr:uid="{B50F64B8-719A-4D0D-971E-C6CC403D5F07}"/>
    <cellStyle name="Percent 5 5 4 3" xfId="29218" xr:uid="{3769C60E-2CA5-41A5-B174-CCC5C90DE12E}"/>
    <cellStyle name="Percent 5 5 4 3 2" xfId="29219" xr:uid="{71418B30-612C-4875-BEF5-C0E7D01D060D}"/>
    <cellStyle name="Percent 5 5 4 4" xfId="29220" xr:uid="{AF9E4DAC-CA40-4295-BFF3-8E6F42F7DD37}"/>
    <cellStyle name="Percent 5 5 4 4 2" xfId="29221" xr:uid="{1CD295AB-78A4-4973-B1A1-0A6BFC63143C}"/>
    <cellStyle name="Percent 5 5 4 5" xfId="29222" xr:uid="{EADDF990-A672-45F8-84BA-BD1CE7D03B2A}"/>
    <cellStyle name="Percent 5 5 4 6" xfId="29215" xr:uid="{0064AA3E-E9AF-47E4-86F7-444C91D7F47B}"/>
    <cellStyle name="Percent 5 5 5" xfId="16640" xr:uid="{F832C135-9E4A-4910-A9D4-58E810FCD928}"/>
    <cellStyle name="Percent 5 5 5 2" xfId="29224" xr:uid="{61D8BB65-91F6-4FC2-B200-DDA7E1FE6D01}"/>
    <cellStyle name="Percent 5 5 5 2 2" xfId="29225" xr:uid="{AE75CD66-81CE-4D73-AF54-F9BF309D2148}"/>
    <cellStyle name="Percent 5 5 5 3" xfId="29226" xr:uid="{8894B89A-FF1A-476F-9641-66E4560D95BE}"/>
    <cellStyle name="Percent 5 5 5 3 2" xfId="29227" xr:uid="{593AC60F-502F-45F8-89EA-6FC5BA528FD4}"/>
    <cellStyle name="Percent 5 5 5 4" xfId="29228" xr:uid="{0AD1FB76-3349-417D-8EBC-A28A0FF90F5A}"/>
    <cellStyle name="Percent 5 5 5 5" xfId="29223" xr:uid="{401053C2-FF3E-4B28-8C9E-90ED4A35A76A}"/>
    <cellStyle name="Percent 5 5 6" xfId="16641" xr:uid="{65F6B95E-FE18-4AF3-89C5-40EE723CD276}"/>
    <cellStyle name="Percent 5 5 6 2" xfId="29230" xr:uid="{3A5477B2-72B7-46F9-A3A5-4D6788E65664}"/>
    <cellStyle name="Percent 5 5 6 3" xfId="29229" xr:uid="{8F4E25E0-415D-45B9-AB2B-2742F2D50058}"/>
    <cellStyle name="Percent 5 5 7" xfId="16642" xr:uid="{557B94FA-3BD0-4AE1-83B1-FC86223FB3B8}"/>
    <cellStyle name="Percent 5 5 7 2" xfId="29232" xr:uid="{3171F41D-47CD-4EC4-A9DA-FC23B350105A}"/>
    <cellStyle name="Percent 5 5 7 3" xfId="29231" xr:uid="{82CF2840-40EF-464E-9980-5A865DE4DF8C}"/>
    <cellStyle name="Percent 5 5 8" xfId="16643" xr:uid="{6C545D67-52C2-44E0-A522-9762EED8775D}"/>
    <cellStyle name="Percent 5 5 8 2" xfId="29234" xr:uid="{64D717D8-1360-4C2C-8974-D50BC8618B75}"/>
    <cellStyle name="Percent 5 5 8 3" xfId="29233" xr:uid="{89C76CA3-0159-47E9-A818-25D1DD0E3E58}"/>
    <cellStyle name="Percent 5 5 9" xfId="16644" xr:uid="{93B51EB1-E660-46DC-ABBD-B7AC0C554629}"/>
    <cellStyle name="Percent 5 5 9 2" xfId="29235" xr:uid="{0F8F0FDD-DC5D-464E-BA0D-F8403B60F9A6}"/>
    <cellStyle name="Percent 5 6" xfId="1854" xr:uid="{64AFF29F-8A49-4B32-ABE0-2D7DCEB2100B}"/>
    <cellStyle name="Percent 5 6 10" xfId="29237" xr:uid="{6A468B1F-614E-4949-B536-AD5E784D4B0C}"/>
    <cellStyle name="Percent 5 6 11" xfId="29236" xr:uid="{14893B03-FD4F-4F31-A487-28A8AB685ABB}"/>
    <cellStyle name="Percent 5 6 2" xfId="6157" xr:uid="{C880FA98-CCD6-4DCA-A1D9-A8C7FBEBD8B4}"/>
    <cellStyle name="Percent 5 6 2 2" xfId="29239" xr:uid="{9BFE9581-0A39-4EF3-8448-8B33BD61C055}"/>
    <cellStyle name="Percent 5 6 2 2 2" xfId="29240" xr:uid="{A04DD5A3-A48E-42B5-B96A-83EE7B2DD86B}"/>
    <cellStyle name="Percent 5 6 2 3" xfId="29241" xr:uid="{AB217623-5A49-4B7B-8392-2C04D6DC0F12}"/>
    <cellStyle name="Percent 5 6 2 3 2" xfId="29242" xr:uid="{0F19011D-02B4-46ED-ABB6-656910022B89}"/>
    <cellStyle name="Percent 5 6 2 4" xfId="29243" xr:uid="{D1A0DBC5-BB57-4540-99B6-44816E3C2DC9}"/>
    <cellStyle name="Percent 5 6 2 5" xfId="29238" xr:uid="{BEA1A7CF-AEF0-4E9C-91F4-A0034BA98036}"/>
    <cellStyle name="Percent 5 6 3" xfId="16645" xr:uid="{7BE4A0A4-67CA-4CE7-93D6-01115E5D2E55}"/>
    <cellStyle name="Percent 5 6 3 2" xfId="29245" xr:uid="{EFB192CB-2730-4765-BC1D-E27685AE7329}"/>
    <cellStyle name="Percent 5 6 3 2 2" xfId="29246" xr:uid="{489CBF9A-DE57-45FD-8FA7-0C8FE932B471}"/>
    <cellStyle name="Percent 5 6 3 3" xfId="29247" xr:uid="{D6CEEA3F-2EC8-4F8A-A5F9-A7ACF7AB7858}"/>
    <cellStyle name="Percent 5 6 3 3 2" xfId="29248" xr:uid="{9E4DAE85-01A5-4521-A4C7-381ED8299EE0}"/>
    <cellStyle name="Percent 5 6 3 4" xfId="29249" xr:uid="{8F66B437-15CF-440A-8C15-2F08988D55B1}"/>
    <cellStyle name="Percent 5 6 3 5" xfId="29244" xr:uid="{E95F3767-F998-4D7B-99DA-3B50187C4AEA}"/>
    <cellStyle name="Percent 5 6 4" xfId="16646" xr:uid="{F3B1D6B6-41F3-494F-8A1D-EF8618F86FFC}"/>
    <cellStyle name="Percent 5 6 4 2" xfId="29251" xr:uid="{10ED07F3-7F9A-4B52-BDA7-5C5E45867210}"/>
    <cellStyle name="Percent 5 6 4 2 2" xfId="29252" xr:uid="{ECD35135-CBBD-47B6-B77B-D79866DA72F0}"/>
    <cellStyle name="Percent 5 6 4 3" xfId="29253" xr:uid="{8B421198-92C3-4E02-90ED-F6CBD4A9048E}"/>
    <cellStyle name="Percent 5 6 4 3 2" xfId="29254" xr:uid="{9F555EF9-76A7-4654-A0D9-F1065330A1A0}"/>
    <cellStyle name="Percent 5 6 4 4" xfId="29255" xr:uid="{9B3F0912-30E1-4F34-8596-95098152D64F}"/>
    <cellStyle name="Percent 5 6 4 4 2" xfId="29256" xr:uid="{86CA4ECE-7A00-4C2E-BABC-7993D2F9F435}"/>
    <cellStyle name="Percent 5 6 4 5" xfId="29257" xr:uid="{97070918-7E87-4956-A1E1-EC1762456F0B}"/>
    <cellStyle name="Percent 5 6 4 6" xfId="29250" xr:uid="{646CDF8A-80EE-4E73-94E5-58C14896C6E6}"/>
    <cellStyle name="Percent 5 6 5" xfId="16647" xr:uid="{386A38AD-C9EA-4C07-8FE7-FC41F6350D8D}"/>
    <cellStyle name="Percent 5 6 5 2" xfId="29259" xr:uid="{77460AB2-39FB-4A93-A24E-D1FE4BC41FAF}"/>
    <cellStyle name="Percent 5 6 5 2 2" xfId="29260" xr:uid="{259CBEBB-E2DB-4B39-8A38-03081B4F36F7}"/>
    <cellStyle name="Percent 5 6 5 3" xfId="29261" xr:uid="{082005EA-8E63-4AC9-93B6-3283383E7F17}"/>
    <cellStyle name="Percent 5 6 5 3 2" xfId="29262" xr:uid="{BF6782D2-85F8-4E41-8B84-4646598744D4}"/>
    <cellStyle name="Percent 5 6 5 4" xfId="29263" xr:uid="{29548AE6-87A7-4E4D-AAD4-C67AC5877FD7}"/>
    <cellStyle name="Percent 5 6 5 5" xfId="29258" xr:uid="{4FB697AB-ADED-4D8C-AB11-9CC648AB6098}"/>
    <cellStyle name="Percent 5 6 6" xfId="16648" xr:uid="{6E58E1C5-4FFA-44E6-B87B-7942592C1797}"/>
    <cellStyle name="Percent 5 6 6 2" xfId="29265" xr:uid="{589556B9-80D1-43D8-BA8E-60381AF79381}"/>
    <cellStyle name="Percent 5 6 6 3" xfId="29264" xr:uid="{BB570D00-0586-41E1-896C-AA680BE6E585}"/>
    <cellStyle name="Percent 5 6 7" xfId="16649" xr:uid="{400A8DD8-175D-4BB4-BE80-88370A080A23}"/>
    <cellStyle name="Percent 5 6 7 2" xfId="29267" xr:uid="{8D101631-70B2-4C4B-9CF4-35F364778090}"/>
    <cellStyle name="Percent 5 6 7 3" xfId="29266" xr:uid="{DA0DFABE-8C47-406B-A7D2-2F724E8764CC}"/>
    <cellStyle name="Percent 5 6 8" xfId="16650" xr:uid="{BD653904-3BEB-45F3-B1CF-8A1B030516A7}"/>
    <cellStyle name="Percent 5 6 8 2" xfId="29269" xr:uid="{8A0E4442-0DD3-4C0E-859B-3A5927D522C2}"/>
    <cellStyle name="Percent 5 6 8 3" xfId="29268" xr:uid="{9C421D48-66A7-4283-BCD5-C58788AAE0CF}"/>
    <cellStyle name="Percent 5 6 9" xfId="16651" xr:uid="{C14CC600-1E45-4608-A440-197533CA5804}"/>
    <cellStyle name="Percent 5 6 9 2" xfId="29270" xr:uid="{16EBE339-FA23-46D3-BB70-495548FCBC50}"/>
    <cellStyle name="Percent 5 7" xfId="1855" xr:uid="{66E3244B-BA11-4F43-9A44-21E6FB931909}"/>
    <cellStyle name="Percent 5 7 10" xfId="29272" xr:uid="{EC25B085-D7D3-4C19-8D31-E94DC3E710CB}"/>
    <cellStyle name="Percent 5 7 11" xfId="29271" xr:uid="{569B1710-5DE8-464F-87AE-B7B03304435E}"/>
    <cellStyle name="Percent 5 7 2" xfId="6158" xr:uid="{D3888631-DD8F-401A-9720-F5E66C2B72ED}"/>
    <cellStyle name="Percent 5 7 2 2" xfId="29274" xr:uid="{77610739-6C3E-4FA4-B99B-25C3EAA9C64D}"/>
    <cellStyle name="Percent 5 7 2 2 2" xfId="29275" xr:uid="{CC7CAB58-A41D-4ADA-98E5-81B0911AD324}"/>
    <cellStyle name="Percent 5 7 2 3" xfId="29276" xr:uid="{6A923784-9923-420E-8CCE-5EFB5BE582CD}"/>
    <cellStyle name="Percent 5 7 2 3 2" xfId="29277" xr:uid="{A8D8724A-8C8C-4082-B94A-78379FC1BB7D}"/>
    <cellStyle name="Percent 5 7 2 4" xfId="29278" xr:uid="{890DE4CA-2D8F-448E-B925-810629DC6601}"/>
    <cellStyle name="Percent 5 7 2 5" xfId="29273" xr:uid="{B545C65D-F0C5-49D2-B1E7-3F54ECAE44DC}"/>
    <cellStyle name="Percent 5 7 3" xfId="16652" xr:uid="{914AD775-6082-4B65-8CE1-FA49459E941E}"/>
    <cellStyle name="Percent 5 7 3 2" xfId="29280" xr:uid="{A54ED22E-33CA-4799-B1B7-8079C13EE491}"/>
    <cellStyle name="Percent 5 7 3 2 2" xfId="29281" xr:uid="{ED737589-DEB2-482A-B40E-EB85C1524822}"/>
    <cellStyle name="Percent 5 7 3 3" xfId="29282" xr:uid="{AC188AE0-9737-415D-849D-DDDEB5CE9A60}"/>
    <cellStyle name="Percent 5 7 3 3 2" xfId="29283" xr:uid="{16E1B5A6-D9FC-4DBF-8AD4-F90CA65C4C19}"/>
    <cellStyle name="Percent 5 7 3 4" xfId="29284" xr:uid="{4A8BDC65-B266-403D-AC64-AB0FA2FE3E3C}"/>
    <cellStyle name="Percent 5 7 3 5" xfId="29279" xr:uid="{B04AF9AB-7312-45A2-B0D9-0FE1EC5834F3}"/>
    <cellStyle name="Percent 5 7 4" xfId="16653" xr:uid="{F5434EAB-4FA3-4EF9-AF55-526C296951CC}"/>
    <cellStyle name="Percent 5 7 4 2" xfId="29286" xr:uid="{7BF4EA48-5D6D-41BD-BB0E-872A2FAEC4B4}"/>
    <cellStyle name="Percent 5 7 4 2 2" xfId="29287" xr:uid="{38B51E94-4F59-407E-9463-08193F2F5454}"/>
    <cellStyle name="Percent 5 7 4 3" xfId="29288" xr:uid="{98BB279C-DF46-4016-9035-BCDBBB97257F}"/>
    <cellStyle name="Percent 5 7 4 3 2" xfId="29289" xr:uid="{0564F0E8-1138-43DE-8BAB-3EB4CD6D1EBE}"/>
    <cellStyle name="Percent 5 7 4 4" xfId="29290" xr:uid="{499213B9-D635-489F-B6A0-3C8FB3884612}"/>
    <cellStyle name="Percent 5 7 4 4 2" xfId="29291" xr:uid="{8FC5673C-EAB5-48ED-A019-1FD8BE258A57}"/>
    <cellStyle name="Percent 5 7 4 5" xfId="29292" xr:uid="{33D5D9BE-F238-4507-8B2C-156D99AF8A28}"/>
    <cellStyle name="Percent 5 7 4 6" xfId="29285" xr:uid="{D611E876-F921-41D7-B5E0-162F2AC6FAF6}"/>
    <cellStyle name="Percent 5 7 5" xfId="16654" xr:uid="{711812EC-72D6-4590-A40D-BBC27358E0F7}"/>
    <cellStyle name="Percent 5 7 5 2" xfId="29294" xr:uid="{B50E6A88-ADEE-4E71-A347-BEE1D079535F}"/>
    <cellStyle name="Percent 5 7 5 2 2" xfId="29295" xr:uid="{85084A77-2DF0-4BF6-89B8-2F10BEBE6684}"/>
    <cellStyle name="Percent 5 7 5 3" xfId="29296" xr:uid="{688B62AD-D549-47E8-94D7-B502FFA097EC}"/>
    <cellStyle name="Percent 5 7 5 3 2" xfId="29297" xr:uid="{510E5A06-6440-4BF2-9A81-CD785CCA8CCB}"/>
    <cellStyle name="Percent 5 7 5 4" xfId="29298" xr:uid="{A0FEFBC5-2904-4978-840F-C9AE5383BB54}"/>
    <cellStyle name="Percent 5 7 5 5" xfId="29293" xr:uid="{25D502FA-09CA-4A4A-8EC8-4913D7A7853F}"/>
    <cellStyle name="Percent 5 7 6" xfId="16655" xr:uid="{72723911-DAA7-4C1F-9971-47C9827839B1}"/>
    <cellStyle name="Percent 5 7 6 2" xfId="29300" xr:uid="{5BC7CAC1-2F06-4881-A3E7-F0B6811B05A5}"/>
    <cellStyle name="Percent 5 7 6 3" xfId="29299" xr:uid="{7BBB9B8B-41F1-4846-8E64-CFBED5759271}"/>
    <cellStyle name="Percent 5 7 7" xfId="16656" xr:uid="{4623BE0D-A671-4510-83E0-40FF341871D2}"/>
    <cellStyle name="Percent 5 7 7 2" xfId="29302" xr:uid="{6A0249C1-668B-4CC8-B8E1-BFA1C9250EB0}"/>
    <cellStyle name="Percent 5 7 7 3" xfId="29301" xr:uid="{37F76AB8-ADF2-4BF3-B05C-00A4751CFCB3}"/>
    <cellStyle name="Percent 5 7 8" xfId="16657" xr:uid="{34FB4F2A-3766-4E1A-934D-3111722DD7C9}"/>
    <cellStyle name="Percent 5 7 8 2" xfId="29304" xr:uid="{A2125123-20F9-43FB-AE9F-1E754CAAD89F}"/>
    <cellStyle name="Percent 5 7 8 3" xfId="29303" xr:uid="{1842427C-26D9-4D42-B1DE-8CA906B12088}"/>
    <cellStyle name="Percent 5 7 9" xfId="16658" xr:uid="{BAFB06CD-6601-4C55-8C5F-94C9C860D272}"/>
    <cellStyle name="Percent 5 7 9 2" xfId="29305" xr:uid="{5C681B38-ECC3-42E6-9760-D0B03C70047A}"/>
    <cellStyle name="Percent 5 8" xfId="1856" xr:uid="{CCC72D83-2D1F-4B75-82BD-8D57A77F9342}"/>
    <cellStyle name="Percent 5 8 10" xfId="29307" xr:uid="{568250AC-CDAA-43F3-BD83-01BFFBBD99F5}"/>
    <cellStyle name="Percent 5 8 11" xfId="29306" xr:uid="{10689584-B678-4538-882E-E7A177D332BA}"/>
    <cellStyle name="Percent 5 8 2" xfId="6159" xr:uid="{4A00C8B8-219A-46D5-9B95-4E401C29595F}"/>
    <cellStyle name="Percent 5 8 2 2" xfId="29309" xr:uid="{76128E96-B7EA-4A53-8405-1E91B2055167}"/>
    <cellStyle name="Percent 5 8 2 2 2" xfId="29310" xr:uid="{D0044F5D-3A01-43EA-9AE6-21A9E4A2438E}"/>
    <cellStyle name="Percent 5 8 2 3" xfId="29311" xr:uid="{35549AE3-1B9D-4DFA-ABBF-56FF8FBAF540}"/>
    <cellStyle name="Percent 5 8 2 3 2" xfId="29312" xr:uid="{51538696-F070-4BF3-97EC-C9AE67FE12B9}"/>
    <cellStyle name="Percent 5 8 2 4" xfId="29313" xr:uid="{ABF3EB14-B05E-4BD4-A4DE-77A8759FD3C1}"/>
    <cellStyle name="Percent 5 8 2 5" xfId="29308" xr:uid="{5BF91D96-D7F3-446F-AD70-C0F66EEC3192}"/>
    <cellStyle name="Percent 5 8 3" xfId="16659" xr:uid="{CAF9D024-1143-4E6C-9942-10752EC035B9}"/>
    <cellStyle name="Percent 5 8 3 2" xfId="29315" xr:uid="{DBF2DDC1-3678-4EFB-A0E3-3B5D811C9D00}"/>
    <cellStyle name="Percent 5 8 3 2 2" xfId="29316" xr:uid="{5A12F3D9-0B63-4015-8F1D-5C3885F6EA91}"/>
    <cellStyle name="Percent 5 8 3 3" xfId="29317" xr:uid="{9243581D-EE87-48DE-9C5C-0C4FF5ADCC57}"/>
    <cellStyle name="Percent 5 8 3 3 2" xfId="29318" xr:uid="{75AD8EF7-AD0B-42E9-9DBF-461DE10984DB}"/>
    <cellStyle name="Percent 5 8 3 4" xfId="29319" xr:uid="{6058430A-3240-42F5-BE96-93E91DCBCFDA}"/>
    <cellStyle name="Percent 5 8 3 5" xfId="29314" xr:uid="{D835E95A-5BC9-4394-968C-296CEB525E39}"/>
    <cellStyle name="Percent 5 8 4" xfId="16660" xr:uid="{1526FA35-DC5D-4365-BDC8-A979D0444D24}"/>
    <cellStyle name="Percent 5 8 4 2" xfId="29321" xr:uid="{2EE749AA-DFAD-4559-946A-9E9A1E5D1D9B}"/>
    <cellStyle name="Percent 5 8 4 2 2" xfId="29322" xr:uid="{2A5B3C38-3F65-49F2-BC6A-7A59DBB22D95}"/>
    <cellStyle name="Percent 5 8 4 3" xfId="29323" xr:uid="{03712D6E-2444-496D-9356-85E0D184C75A}"/>
    <cellStyle name="Percent 5 8 4 3 2" xfId="29324" xr:uid="{0FA60F45-08CE-4BE6-92F2-A22E2C7D183E}"/>
    <cellStyle name="Percent 5 8 4 4" xfId="29325" xr:uid="{F0F96451-8321-4B98-B5BE-D139770CD81A}"/>
    <cellStyle name="Percent 5 8 4 4 2" xfId="29326" xr:uid="{214E0223-DA8C-474B-9F33-C0090BD85BBD}"/>
    <cellStyle name="Percent 5 8 4 5" xfId="29327" xr:uid="{B74A6676-07F4-4D11-BB6C-958E448E05BA}"/>
    <cellStyle name="Percent 5 8 4 6" xfId="29320" xr:uid="{C4D4B7A0-8EB7-492A-B269-90910F753DFF}"/>
    <cellStyle name="Percent 5 8 5" xfId="16661" xr:uid="{9158AB25-9F3C-4076-86E5-A489C2C080A0}"/>
    <cellStyle name="Percent 5 8 5 2" xfId="29329" xr:uid="{7872BBAC-2C8E-4003-B3D8-D5217356E065}"/>
    <cellStyle name="Percent 5 8 5 2 2" xfId="29330" xr:uid="{893503EE-1E99-410A-9018-5D3F5CAEF556}"/>
    <cellStyle name="Percent 5 8 5 3" xfId="29331" xr:uid="{D96A7680-06A0-4C56-8546-38C86D44718C}"/>
    <cellStyle name="Percent 5 8 5 3 2" xfId="29332" xr:uid="{3FF2C3BB-D852-4F71-B3B7-B35083671983}"/>
    <cellStyle name="Percent 5 8 5 4" xfId="29333" xr:uid="{DC3EF424-46F8-46BE-BDA2-8F9CD2DF862F}"/>
    <cellStyle name="Percent 5 8 5 5" xfId="29328" xr:uid="{CBF93039-4CDE-43C3-BABB-F44D2621FA10}"/>
    <cellStyle name="Percent 5 8 6" xfId="16662" xr:uid="{BC6803FD-922B-45BC-AB54-D4BE9AE5AC1A}"/>
    <cellStyle name="Percent 5 8 6 2" xfId="29335" xr:uid="{A0C8B74A-69EE-436E-9DD7-DDF8247B5264}"/>
    <cellStyle name="Percent 5 8 6 3" xfId="29334" xr:uid="{314BBC34-807F-42C1-B71B-2553F98F9973}"/>
    <cellStyle name="Percent 5 8 7" xfId="16663" xr:uid="{0ED0E81D-A9C1-457D-916E-526AB8E57D7C}"/>
    <cellStyle name="Percent 5 8 7 2" xfId="29337" xr:uid="{F4A930B8-6C52-4E23-9684-0DD154CD6576}"/>
    <cellStyle name="Percent 5 8 7 3" xfId="29336" xr:uid="{D36D1B44-0FC8-4277-9563-0085DC30450C}"/>
    <cellStyle name="Percent 5 8 8" xfId="16664" xr:uid="{13BD1361-F49E-41AD-8293-63B7E43B10D8}"/>
    <cellStyle name="Percent 5 8 8 2" xfId="29339" xr:uid="{151D8BBE-1A77-4741-B671-169B87BA41C1}"/>
    <cellStyle name="Percent 5 8 8 3" xfId="29338" xr:uid="{41AA12B8-4815-410A-91FD-64CF6193B08B}"/>
    <cellStyle name="Percent 5 8 9" xfId="16665" xr:uid="{56861314-E2B1-4CBB-AB06-7904A28F1E5C}"/>
    <cellStyle name="Percent 5 8 9 2" xfId="29340" xr:uid="{627E1399-AD14-4126-8CB1-1E2F7297DC09}"/>
    <cellStyle name="Percent 5 9" xfId="6160" xr:uid="{4549F91A-1E3A-43F6-BFAE-D687780A59BA}"/>
    <cellStyle name="Percent 5 9 10" xfId="29342" xr:uid="{15A6613D-367B-459B-9899-8136A392184B}"/>
    <cellStyle name="Percent 5 9 11" xfId="29341" xr:uid="{BD4DFC45-9CF3-49DB-9FDA-F20A820AAA92}"/>
    <cellStyle name="Percent 5 9 12" xfId="22168" xr:uid="{018EF09D-9BFC-4BA7-8F7C-C78B5A02F368}"/>
    <cellStyle name="Percent 5 9 2" xfId="6161" xr:uid="{720C6C1E-D16D-4457-8D17-32E82717DFB1}"/>
    <cellStyle name="Percent 5 9 2 2" xfId="6162" xr:uid="{4C9EC77D-D1C1-4BD8-9EE6-BA92198CCB0F}"/>
    <cellStyle name="Percent 5 9 2 2 2" xfId="16666" xr:uid="{0851668E-7F78-4079-B66D-2A48507DD5B2}"/>
    <cellStyle name="Percent 5 9 2 2 2 2" xfId="29345" xr:uid="{4C374200-FAA1-4FC2-8190-B5B6514B1324}"/>
    <cellStyle name="Percent 5 9 2 2 3" xfId="16667" xr:uid="{45FC5E4C-98CB-4070-9237-B0A569BB47D4}"/>
    <cellStyle name="Percent 5 9 2 2 4" xfId="29344" xr:uid="{8C7020F1-4813-48CC-A0CD-6B7B36773D44}"/>
    <cellStyle name="Percent 5 9 2 3" xfId="16668" xr:uid="{30E308E4-BAB0-4751-9CF6-56520FB7B293}"/>
    <cellStyle name="Percent 5 9 2 3 2" xfId="29347" xr:uid="{5F4C78B1-E148-4DBE-AEA1-7F1A04360D19}"/>
    <cellStyle name="Percent 5 9 2 3 3" xfId="29346" xr:uid="{60BBC0A2-BDCF-4328-9F7F-189EC6C0EABD}"/>
    <cellStyle name="Percent 5 9 2 4" xfId="16669" xr:uid="{799D5F14-E04E-487E-81EA-C3C83289E2CF}"/>
    <cellStyle name="Percent 5 9 2 4 2" xfId="29348" xr:uid="{C1868483-2EB3-4EF7-8C8A-0FDFF43AE81F}"/>
    <cellStyle name="Percent 5 9 2 5" xfId="16670" xr:uid="{5A4DEFFF-251A-444F-BE5E-1AFDD2354FA5}"/>
    <cellStyle name="Percent 5 9 2 5 2" xfId="29343" xr:uid="{FC2FA5C8-21A2-4DA3-994D-7408754642D3}"/>
    <cellStyle name="Percent 5 9 2 6" xfId="16671" xr:uid="{6AC14F47-C773-4327-8EBB-29AABE187AB0}"/>
    <cellStyle name="Percent 5 9 2 7" xfId="16672" xr:uid="{A71FECCA-CE7C-40B5-9CBC-38D90E1947BD}"/>
    <cellStyle name="Percent 5 9 2 8" xfId="22169" xr:uid="{04EFC8DB-6DE4-4ACA-97F5-FFDC27B94918}"/>
    <cellStyle name="Percent 5 9 3" xfId="16673" xr:uid="{56D6C38F-638E-43DC-8A1C-FD2B5FF8C30C}"/>
    <cellStyle name="Percent 5 9 3 2" xfId="16674" xr:uid="{73FAF3C1-6E97-4EB6-85E9-1456049A510F}"/>
    <cellStyle name="Percent 5 9 3 2 2" xfId="29351" xr:uid="{DFAA3FDB-E007-4757-851E-15192EDD9971}"/>
    <cellStyle name="Percent 5 9 3 2 3" xfId="29350" xr:uid="{A12FB998-BD69-456F-BB45-ADF2A02DAC51}"/>
    <cellStyle name="Percent 5 9 3 3" xfId="16675" xr:uid="{47B58255-D6E4-465E-8375-B05195A8EC07}"/>
    <cellStyle name="Percent 5 9 3 3 2" xfId="29353" xr:uid="{EAADF2EC-7F9E-4303-B7B3-6034D97D2F85}"/>
    <cellStyle name="Percent 5 9 3 3 3" xfId="29352" xr:uid="{7AF7A4B5-9E00-4100-A6FE-BC0EF5394A21}"/>
    <cellStyle name="Percent 5 9 3 4" xfId="29354" xr:uid="{525C9955-D377-4084-9167-C731E0AEB7CC}"/>
    <cellStyle name="Percent 5 9 3 5" xfId="29349" xr:uid="{E2A2B35D-EFA3-4AA5-9C26-9F676D107321}"/>
    <cellStyle name="Percent 5 9 4" xfId="16676" xr:uid="{BB7C383B-D91B-48E3-97F7-4F08A1657416}"/>
    <cellStyle name="Percent 5 9 4 2" xfId="16677" xr:uid="{B2B79384-9BE6-4063-8FD9-AC3F80539E59}"/>
    <cellStyle name="Percent 5 9 4 2 2" xfId="16678" xr:uid="{91117675-470A-4598-9770-729769C07FAE}"/>
    <cellStyle name="Percent 5 9 4 2 2 2" xfId="29357" xr:uid="{1F17E086-F9F1-4385-A0E7-2854186FF7D6}"/>
    <cellStyle name="Percent 5 9 4 2 3" xfId="29356" xr:uid="{DFE1A4D9-5CAE-4E24-8C27-CA9FB511F5F6}"/>
    <cellStyle name="Percent 5 9 4 3" xfId="16679" xr:uid="{B13D6930-A298-4774-91F8-CA7216AE97B4}"/>
    <cellStyle name="Percent 5 9 4 3 2" xfId="29359" xr:uid="{D97042C6-21D3-478C-8BE8-DECC6EA901CB}"/>
    <cellStyle name="Percent 5 9 4 3 3" xfId="29358" xr:uid="{16F1881C-040E-4918-BB91-30BA7923194A}"/>
    <cellStyle name="Percent 5 9 4 4" xfId="16680" xr:uid="{09909D43-B08E-41CF-98C5-50077A95AC3D}"/>
    <cellStyle name="Percent 5 9 4 4 2" xfId="29361" xr:uid="{31EF5657-41C8-4CC9-B9EB-A07BAA60D500}"/>
    <cellStyle name="Percent 5 9 4 4 3" xfId="29360" xr:uid="{64687BCF-14AC-4CB1-A944-9861E49F3767}"/>
    <cellStyle name="Percent 5 9 4 5" xfId="29362" xr:uid="{964DA646-EA3F-4822-836F-6D33F64F72A2}"/>
    <cellStyle name="Percent 5 9 4 6" xfId="29355" xr:uid="{E5678014-C9C0-48B4-BA42-D760E3BB964B}"/>
    <cellStyle name="Percent 5 9 5" xfId="16681" xr:uid="{D9EB4B54-7441-4D1A-B73E-61128D99436A}"/>
    <cellStyle name="Percent 5 9 5 2" xfId="29364" xr:uid="{1C6488DF-6165-4FF6-9943-2E9FDB04F91E}"/>
    <cellStyle name="Percent 5 9 5 2 2" xfId="29365" xr:uid="{10DD5183-FC8E-44A2-B4F0-1440098BB101}"/>
    <cellStyle name="Percent 5 9 5 3" xfId="29366" xr:uid="{F0D8AD2F-F8A2-47E7-B2D1-DFA17E2B4C7C}"/>
    <cellStyle name="Percent 5 9 5 3 2" xfId="29367" xr:uid="{5DF243A5-9B64-433C-87A7-A32B6004BDB7}"/>
    <cellStyle name="Percent 5 9 5 4" xfId="29368" xr:uid="{878134F7-BF6A-42FF-BA60-7365B1DB6B81}"/>
    <cellStyle name="Percent 5 9 5 5" xfId="29363" xr:uid="{1275B2AB-4235-4E0D-B019-D6C66C31F1D8}"/>
    <cellStyle name="Percent 5 9 6" xfId="16682" xr:uid="{F87E5197-4B09-496C-A255-E3B6FAEBBD0B}"/>
    <cellStyle name="Percent 5 9 6 2" xfId="29370" xr:uid="{0925C097-9E7E-4A47-8C79-3A4D7C06783E}"/>
    <cellStyle name="Percent 5 9 6 3" xfId="29369" xr:uid="{61D14112-6A84-4A24-9D83-8444CC53BE85}"/>
    <cellStyle name="Percent 5 9 7" xfId="16683" xr:uid="{EB3705B7-3C08-4E83-B771-6AD36CE8D9E1}"/>
    <cellStyle name="Percent 5 9 7 2" xfId="29372" xr:uid="{49A864BA-0A7E-4F21-8B46-427EA420D08D}"/>
    <cellStyle name="Percent 5 9 7 3" xfId="29371" xr:uid="{42C36068-D728-436E-B894-FE2D3EB464E6}"/>
    <cellStyle name="Percent 5 9 8" xfId="16684" xr:uid="{95B0BB2B-E2A3-4C14-862D-D29CC042FE98}"/>
    <cellStyle name="Percent 5 9 8 2" xfId="29374" xr:uid="{144197C4-EF36-4B8F-B6A6-D04DE2BA027C}"/>
    <cellStyle name="Percent 5 9 8 3" xfId="29373" xr:uid="{D8C2BAC4-48E5-4B23-8C47-FEF5BF58640A}"/>
    <cellStyle name="Percent 5 9 9" xfId="16685" xr:uid="{F1DE4294-D4FB-479D-938A-3AFFDE3E52C5}"/>
    <cellStyle name="Percent 5 9 9 2" xfId="29375" xr:uid="{32FE9A29-ABD0-49B1-AC07-47B529A55718}"/>
    <cellStyle name="Percent 6" xfId="323" xr:uid="{00000000-0005-0000-0000-000045010000}"/>
    <cellStyle name="Percent 6 10" xfId="6164" xr:uid="{2347E861-AD40-435E-A9FB-E40D09DCF11C}"/>
    <cellStyle name="Percent 6 10 2" xfId="16686" xr:uid="{4FFEBA56-5068-44D3-AD30-7619FBE45A0A}"/>
    <cellStyle name="Percent 6 10 2 2" xfId="16687" xr:uid="{EF962DB6-2290-48B0-80D6-4F8F1B0F8F4C}"/>
    <cellStyle name="Percent 6 10 2 2 2" xfId="16688" xr:uid="{A52961C1-8F14-49B4-836F-F2D686B515A0}"/>
    <cellStyle name="Percent 6 10 2 2 3" xfId="29379" xr:uid="{B33BE326-442D-4A12-983D-F8211EB2C48D}"/>
    <cellStyle name="Percent 6 10 2 3" xfId="16689" xr:uid="{6B31B2D1-E8D8-4632-848F-EA420285208C}"/>
    <cellStyle name="Percent 6 10 2 4" xfId="29378" xr:uid="{CE1FB3CB-5204-426E-A42F-2AD72CEEA14E}"/>
    <cellStyle name="Percent 6 10 3" xfId="16690" xr:uid="{BB054AE4-08C9-4D69-A55C-A462678D8F35}"/>
    <cellStyle name="Percent 6 10 3 2" xfId="16691" xr:uid="{47AE9417-7B3D-4CCE-8CA2-BB1D88560476}"/>
    <cellStyle name="Percent 6 10 3 2 2" xfId="29381" xr:uid="{41701267-C655-42F1-A9D3-5ED920DB4004}"/>
    <cellStyle name="Percent 6 10 3 3" xfId="29380" xr:uid="{17A4CD73-A907-4ECC-AB9B-258FAA7F5A5B}"/>
    <cellStyle name="Percent 6 10 4" xfId="16692" xr:uid="{13757474-02AC-44C3-993F-29DB0FC73CD0}"/>
    <cellStyle name="Percent 6 10 4 2" xfId="29382" xr:uid="{010E1854-E67F-40EE-A067-4F7ADE603AB1}"/>
    <cellStyle name="Percent 6 10 5" xfId="16693" xr:uid="{B571E557-11E5-4052-B28D-1706D70C9856}"/>
    <cellStyle name="Percent 6 10 5 2" xfId="29383" xr:uid="{35741188-A575-4CAE-B8EF-25198B25BCFA}"/>
    <cellStyle name="Percent 6 10 6" xfId="16694" xr:uid="{C1269DCF-49C5-4EED-99E8-5B25809A2B8C}"/>
    <cellStyle name="Percent 6 10 7" xfId="16695" xr:uid="{998A2714-24F5-4BFE-B1B5-70F307B68BBA}"/>
    <cellStyle name="Percent 6 10 8" xfId="29377" xr:uid="{1CFB4D1C-177A-4260-BB9A-466FA7703613}"/>
    <cellStyle name="Percent 6 11" xfId="6163" xr:uid="{02A0EB80-FBD7-48EB-B9CB-5C0AE2699A86}"/>
    <cellStyle name="Percent 6 11 2" xfId="16696" xr:uid="{06343F7A-02FB-4CB3-A831-2412390DF6A1}"/>
    <cellStyle name="Percent 6 11 2 2" xfId="29386" xr:uid="{F451C448-D639-4182-9D39-37B0E721D213}"/>
    <cellStyle name="Percent 6 11 2 3" xfId="29385" xr:uid="{FFD3C7DB-9371-464C-B88D-9806E45495FB}"/>
    <cellStyle name="Percent 6 11 3" xfId="16697" xr:uid="{2B995891-6F94-4BA6-8260-F409C30A6051}"/>
    <cellStyle name="Percent 6 11 3 2" xfId="29388" xr:uid="{3B5C458D-CFDB-4DDE-A7DF-A7B2A48B6DE2}"/>
    <cellStyle name="Percent 6 11 3 3" xfId="29387" xr:uid="{04CBEBE7-2447-4D60-8E09-54A1756E2127}"/>
    <cellStyle name="Percent 6 11 4" xfId="29389" xr:uid="{DAA5339C-4F9B-483F-B387-7540EC4897E4}"/>
    <cellStyle name="Percent 6 11 5" xfId="29390" xr:uid="{44246FF2-F88F-40A6-B04E-C2D3D7930EC9}"/>
    <cellStyle name="Percent 6 11 6" xfId="29384" xr:uid="{931EF774-4CAB-4932-80CC-F44221901E36}"/>
    <cellStyle name="Percent 6 12" xfId="16698" xr:uid="{2773C122-8D81-4151-8B9F-B360C36BEB7B}"/>
    <cellStyle name="Percent 6 12 2" xfId="29392" xr:uid="{D4BA14BC-CCB9-43B6-9452-10FD328F554C}"/>
    <cellStyle name="Percent 6 12 2 2" xfId="29393" xr:uid="{36573AE7-5232-4840-8FA9-4B0B04B5CC34}"/>
    <cellStyle name="Percent 6 12 3" xfId="29394" xr:uid="{533AA1DC-D002-437B-A28B-F4AF3EF0E8AD}"/>
    <cellStyle name="Percent 6 12 3 2" xfId="29395" xr:uid="{B1270A87-7FF1-40E8-85BA-4E3DE40719E8}"/>
    <cellStyle name="Percent 6 12 4" xfId="29396" xr:uid="{C26EBEB3-A0EC-49E3-ABF7-B2DC9892991D}"/>
    <cellStyle name="Percent 6 12 5" xfId="29391" xr:uid="{2BE6C283-3E66-473B-97E1-9D5F5EA51F70}"/>
    <cellStyle name="Percent 6 13" xfId="16699" xr:uid="{1323D792-78A5-4042-A705-4CAC89CFE52B}"/>
    <cellStyle name="Percent 6 13 2" xfId="29398" xr:uid="{1DEC8BF3-6F0E-4A39-A25A-A24FCBD18AA5}"/>
    <cellStyle name="Percent 6 13 2 2" xfId="29399" xr:uid="{01EF4245-A914-4DB3-901B-B23A8B7F317A}"/>
    <cellStyle name="Percent 6 13 3" xfId="29400" xr:uid="{E4D64D80-E0E9-486A-99D7-6A759E6F3AB1}"/>
    <cellStyle name="Percent 6 13 3 2" xfId="29401" xr:uid="{B9CBED76-566E-44FA-AD6C-7DCDB6521ABE}"/>
    <cellStyle name="Percent 6 13 4" xfId="29402" xr:uid="{280EC243-F5D4-41AF-91CE-315B92E935CF}"/>
    <cellStyle name="Percent 6 13 4 2" xfId="29403" xr:uid="{912AB7F7-0A09-4D46-8771-04760D8E83BF}"/>
    <cellStyle name="Percent 6 13 5" xfId="29404" xr:uid="{D79F6199-72CF-465C-8CE5-2F144BBBED98}"/>
    <cellStyle name="Percent 6 13 6" xfId="29397" xr:uid="{15D76FA6-B91A-409A-A986-68824EDC46D9}"/>
    <cellStyle name="Percent 6 14" xfId="16700" xr:uid="{A14A5E1D-6011-450A-BE70-748B363CF2DD}"/>
    <cellStyle name="Percent 6 14 2" xfId="29406" xr:uid="{FBFFA18D-C5B8-418E-A988-86C1CFD86E9B}"/>
    <cellStyle name="Percent 6 14 2 2" xfId="29407" xr:uid="{9F1E263F-8B98-46F8-A261-C2736486001E}"/>
    <cellStyle name="Percent 6 14 3" xfId="29408" xr:uid="{A750BD7B-A24B-41BE-B49F-961D968492C1}"/>
    <cellStyle name="Percent 6 14 3 2" xfId="29409" xr:uid="{A4FBD04B-AB35-430F-A5AE-198FFCEF928C}"/>
    <cellStyle name="Percent 6 14 4" xfId="29410" xr:uid="{D881C82A-660D-4AB8-97FA-609D60F1BE38}"/>
    <cellStyle name="Percent 6 14 5" xfId="29405" xr:uid="{1FF51A6C-9EE2-470A-A2F6-9044C36AAD77}"/>
    <cellStyle name="Percent 6 15" xfId="16701" xr:uid="{30E65AF3-E05F-4791-B5F8-9BE2A255BCE6}"/>
    <cellStyle name="Percent 6 15 2" xfId="29412" xr:uid="{E89FCAE3-F7A2-4985-83D1-29BCC611A737}"/>
    <cellStyle name="Percent 6 15 3" xfId="29411" xr:uid="{F30E28FD-FE11-446E-AA42-EDA2E0749F14}"/>
    <cellStyle name="Percent 6 16" xfId="16702" xr:uid="{8A7121CC-2224-4C0E-97B9-3EAED121CA91}"/>
    <cellStyle name="Percent 6 16 2" xfId="29414" xr:uid="{DC13D174-3D51-41FB-9988-0E17046AF48C}"/>
    <cellStyle name="Percent 6 16 3" xfId="29413" xr:uid="{FE8934AE-1BF5-4900-B983-7CD704F2AA1D}"/>
    <cellStyle name="Percent 6 17" xfId="16703" xr:uid="{423A7E5C-53EE-4951-BDAF-706196685DE3}"/>
    <cellStyle name="Percent 6 17 2" xfId="29416" xr:uid="{E170CAFF-48E1-42C8-A860-34A02FE4D665}"/>
    <cellStyle name="Percent 6 17 3" xfId="29415" xr:uid="{E13E626C-DFEC-4870-918D-9711DBB8FE8F}"/>
    <cellStyle name="Percent 6 18" xfId="16704" xr:uid="{A1D44D5C-F8DE-417B-91AE-EA33987DEC17}"/>
    <cellStyle name="Percent 6 18 2" xfId="29417" xr:uid="{827E4744-C20A-4C64-A2C6-7EAEB0893358}"/>
    <cellStyle name="Percent 6 19" xfId="16705" xr:uid="{FF4CE8A9-60FD-4CF1-9F63-2D6E0A0937CF}"/>
    <cellStyle name="Percent 6 19 2" xfId="29418" xr:uid="{BE189AD7-B324-4747-A5B2-B119F3DB2B70}"/>
    <cellStyle name="Percent 6 2" xfId="1858" xr:uid="{8A6BA066-9860-49A2-994E-169DE35CC67E}"/>
    <cellStyle name="Percent 6 2 10" xfId="29420" xr:uid="{3EF745C1-3B04-4CCA-A245-83AF32CB7377}"/>
    <cellStyle name="Percent 6 2 11" xfId="29419" xr:uid="{AA32104A-CA21-4A09-8537-37043F297FFA}"/>
    <cellStyle name="Percent 6 2 2" xfId="6165" xr:uid="{6257449E-4338-4C0F-95CA-893554ACE925}"/>
    <cellStyle name="Percent 6 2 2 2" xfId="29422" xr:uid="{71358E88-186F-4834-8134-6E93B65A4449}"/>
    <cellStyle name="Percent 6 2 2 2 2" xfId="29423" xr:uid="{91EA6AE6-F897-4933-838A-FD6C592BAE29}"/>
    <cellStyle name="Percent 6 2 2 3" xfId="29424" xr:uid="{939E8B57-EA8C-47E3-ABB9-87CA78961F44}"/>
    <cellStyle name="Percent 6 2 2 3 2" xfId="29425" xr:uid="{F4C9A765-BE67-46FB-8B08-D4CA0AEE05C9}"/>
    <cellStyle name="Percent 6 2 2 4" xfId="29426" xr:uid="{ECC6726C-6F22-4C5D-8858-2CA717E29C2A}"/>
    <cellStyle name="Percent 6 2 2 5" xfId="29421" xr:uid="{DAF6AF17-E5EB-4855-A35B-FBD7346146AA}"/>
    <cellStyle name="Percent 6 2 3" xfId="16706" xr:uid="{0B2A5A67-6E7B-477F-B304-079627CC78F0}"/>
    <cellStyle name="Percent 6 2 3 2" xfId="29428" xr:uid="{F8DA4A40-AA4F-40DD-9C4B-BB315F0483CE}"/>
    <cellStyle name="Percent 6 2 3 2 2" xfId="29429" xr:uid="{BDDA67EF-FC07-4FBB-89AB-7A066ECEC822}"/>
    <cellStyle name="Percent 6 2 3 3" xfId="29430" xr:uid="{964DE574-EFA8-4217-81C7-1365AF048729}"/>
    <cellStyle name="Percent 6 2 3 3 2" xfId="29431" xr:uid="{ACB20401-D32D-4C2E-94C4-01D68894899F}"/>
    <cellStyle name="Percent 6 2 3 4" xfId="29432" xr:uid="{F07199DC-F2E8-470D-9E64-17E05379FC35}"/>
    <cellStyle name="Percent 6 2 3 5" xfId="29427" xr:uid="{63A5A3F8-6CE2-4CE1-8D76-078CD62B7449}"/>
    <cellStyle name="Percent 6 2 4" xfId="16707" xr:uid="{26DC0911-0C76-4B3E-8250-1586381D6C2F}"/>
    <cellStyle name="Percent 6 2 4 2" xfId="29434" xr:uid="{65AB04FC-38B2-417D-8357-E4DFFB1363F1}"/>
    <cellStyle name="Percent 6 2 4 2 2" xfId="29435" xr:uid="{5F914129-C9FE-4718-9AC6-62AF37E8B319}"/>
    <cellStyle name="Percent 6 2 4 3" xfId="29436" xr:uid="{5B317089-ABC0-4AED-87C1-14D338DDFECD}"/>
    <cellStyle name="Percent 6 2 4 3 2" xfId="29437" xr:uid="{211589CB-7786-4945-BED2-82FEEB7A223D}"/>
    <cellStyle name="Percent 6 2 4 4" xfId="29438" xr:uid="{14C01D82-95CD-4939-B42C-CF6BBAEF7985}"/>
    <cellStyle name="Percent 6 2 4 4 2" xfId="29439" xr:uid="{CF8BA59E-30E5-4130-BC82-08CE52C2015F}"/>
    <cellStyle name="Percent 6 2 4 5" xfId="29440" xr:uid="{47D34211-48BC-4A8B-A2B7-AA96654B5C6E}"/>
    <cellStyle name="Percent 6 2 4 6" xfId="29433" xr:uid="{5C240DC4-602E-4C2A-AE14-A281310A6A99}"/>
    <cellStyle name="Percent 6 2 5" xfId="16708" xr:uid="{FEF1FF07-13A7-47C0-958C-89009612173D}"/>
    <cellStyle name="Percent 6 2 5 2" xfId="29442" xr:uid="{9A0291FF-AE3B-4FCD-AE63-77469F565773}"/>
    <cellStyle name="Percent 6 2 5 2 2" xfId="29443" xr:uid="{07DE2593-2E54-45A6-BC4D-43D8F7C8FA25}"/>
    <cellStyle name="Percent 6 2 5 3" xfId="29444" xr:uid="{C7A4EA31-24AC-4690-BBAF-A0A715E9685B}"/>
    <cellStyle name="Percent 6 2 5 3 2" xfId="29445" xr:uid="{07DF43FC-FFA7-4391-967C-79D6C1E0B0AA}"/>
    <cellStyle name="Percent 6 2 5 4" xfId="29446" xr:uid="{BF4656C4-29F8-47A4-8CDC-6D4D620F1214}"/>
    <cellStyle name="Percent 6 2 5 5" xfId="29441" xr:uid="{AD2BC566-D857-488E-96C1-44C687B87984}"/>
    <cellStyle name="Percent 6 2 6" xfId="16709" xr:uid="{FD3FC772-8675-4D4B-BEF6-9EA4C5D5EFBB}"/>
    <cellStyle name="Percent 6 2 6 2" xfId="29448" xr:uid="{A894D025-DE80-4EF7-BD15-BC5B29F5931A}"/>
    <cellStyle name="Percent 6 2 6 3" xfId="29447" xr:uid="{8A9A34BF-FCBD-42AB-AABF-80B7D5F82557}"/>
    <cellStyle name="Percent 6 2 7" xfId="16710" xr:uid="{7279E086-6E84-4949-8F69-A64F7184B933}"/>
    <cellStyle name="Percent 6 2 7 2" xfId="29450" xr:uid="{B880AA6E-E52A-4486-BDA6-D2F8CE2E4CF0}"/>
    <cellStyle name="Percent 6 2 7 3" xfId="29449" xr:uid="{49AD0736-E1DC-4D19-B033-AAB78F4D5E21}"/>
    <cellStyle name="Percent 6 2 8" xfId="16711" xr:uid="{8286D0A3-FD9C-46FB-84F3-6AA675B7C656}"/>
    <cellStyle name="Percent 6 2 8 2" xfId="29452" xr:uid="{BC720B45-CFBB-423C-9EDE-9A08B8393198}"/>
    <cellStyle name="Percent 6 2 8 3" xfId="29451" xr:uid="{F9A378E4-59EE-41B6-9AFD-69F170BBB9B7}"/>
    <cellStyle name="Percent 6 2 9" xfId="16712" xr:uid="{EA8BA5E4-E527-4541-9A02-FA2296000C3E}"/>
    <cellStyle name="Percent 6 2 9 2" xfId="29453" xr:uid="{24217457-841E-43D6-A9D3-0C5738C5EB62}"/>
    <cellStyle name="Percent 6 20" xfId="29376" xr:uid="{12523414-FD84-46A4-8D31-40A2F322B9D9}"/>
    <cellStyle name="Percent 6 21" xfId="21054" xr:uid="{8D51D6D8-CDD1-41CE-AAEA-FE4E99F7A14F}"/>
    <cellStyle name="Percent 6 22" xfId="1857" xr:uid="{2C1CB309-48EA-4EFD-8C25-5C8587839377}"/>
    <cellStyle name="Percent 6 3" xfId="1859" xr:uid="{A7F39D44-175F-493F-8B6E-1A07459B4D28}"/>
    <cellStyle name="Percent 6 3 10" xfId="16713" xr:uid="{0BE6DE27-A594-4C01-A21A-CD766BCA1F3F}"/>
    <cellStyle name="Percent 6 3 10 2" xfId="29455" xr:uid="{81726AA2-06CE-47C1-B138-C2EF5E1F47DA}"/>
    <cellStyle name="Percent 6 3 11" xfId="29454" xr:uid="{7C5860D0-8361-4946-8024-24D395062DA5}"/>
    <cellStyle name="Percent 6 3 12" xfId="21506" xr:uid="{63C5BC9D-021C-4240-91A5-38D7FF9D66E3}"/>
    <cellStyle name="Percent 6 3 2" xfId="6167" xr:uid="{68D41942-8CD1-48F9-9E5B-A0CC19E6EFCC}"/>
    <cellStyle name="Percent 6 3 2 2" xfId="16714" xr:uid="{7C9FA271-C9F6-427D-B9B8-1C12B6850E77}"/>
    <cellStyle name="Percent 6 3 2 2 2" xfId="29458" xr:uid="{30A8220F-BA79-4A43-93C2-4689B21A3E61}"/>
    <cellStyle name="Percent 6 3 2 2 3" xfId="29457" xr:uid="{610EDD71-8C33-4A96-B38C-0F2A97531436}"/>
    <cellStyle name="Percent 6 3 2 3" xfId="16715" xr:uid="{325439F9-CB58-4953-B6B7-0653D9F9605F}"/>
    <cellStyle name="Percent 6 3 2 3 2" xfId="29460" xr:uid="{8C810E04-35D3-4DC6-A25F-A223D3568C12}"/>
    <cellStyle name="Percent 6 3 2 3 3" xfId="29459" xr:uid="{F929FEC0-0DEA-405F-8295-6C21475CE795}"/>
    <cellStyle name="Percent 6 3 2 4" xfId="16716" xr:uid="{F181C5D5-1EC3-4B3C-87A7-9BFA4FAB21A2}"/>
    <cellStyle name="Percent 6 3 2 4 2" xfId="29461" xr:uid="{E3E5F507-8618-4168-B749-F95E304C1CB8}"/>
    <cellStyle name="Percent 6 3 2 5" xfId="16717" xr:uid="{7C4E44C6-E916-4DFB-BB3A-865CA200382D}"/>
    <cellStyle name="Percent 6 3 2 5 2" xfId="29456" xr:uid="{74AE4E02-24B1-433F-9CB0-65588C60C3C4}"/>
    <cellStyle name="Percent 6 3 2 6" xfId="22170" xr:uid="{FD1FF6FE-3482-4FEF-B763-48BABA4FCA70}"/>
    <cellStyle name="Percent 6 3 3" xfId="6168" xr:uid="{F8A84357-58A8-4154-863E-860395802A55}"/>
    <cellStyle name="Percent 6 3 3 2" xfId="16718" xr:uid="{912DDDE7-06F2-4A9F-8D63-648B1E643A2E}"/>
    <cellStyle name="Percent 6 3 3 2 2" xfId="29464" xr:uid="{499330A2-1DF1-4FC4-857F-A4F1354D2B95}"/>
    <cellStyle name="Percent 6 3 3 2 3" xfId="29463" xr:uid="{C925A96B-DDD4-4C3C-A4B1-494D9789E328}"/>
    <cellStyle name="Percent 6 3 3 3" xfId="16719" xr:uid="{4ADD1908-11B5-4A79-A706-1E3332ABD5B0}"/>
    <cellStyle name="Percent 6 3 3 3 2" xfId="29466" xr:uid="{C4962711-7601-48AF-9027-5172C111CB61}"/>
    <cellStyle name="Percent 6 3 3 3 3" xfId="29465" xr:uid="{EE0565BC-45F3-4175-9E66-70FB6B8F660B}"/>
    <cellStyle name="Percent 6 3 3 4" xfId="16720" xr:uid="{DA2E6A30-2926-43D1-B60D-90FF08458AC9}"/>
    <cellStyle name="Percent 6 3 3 4 2" xfId="29467" xr:uid="{1FE91981-CF81-4F1D-AF9D-6734BFB8455B}"/>
    <cellStyle name="Percent 6 3 3 5" xfId="16721" xr:uid="{EC703F06-0892-43C6-89D5-BDFBCAC03B37}"/>
    <cellStyle name="Percent 6 3 3 6" xfId="29462" xr:uid="{3C9EE85D-56EE-4D0D-A36C-8D4F2C3CE8E2}"/>
    <cellStyle name="Percent 6 3 4" xfId="6166" xr:uid="{D0DEAE63-582F-448C-AEB6-747857CF0B17}"/>
    <cellStyle name="Percent 6 3 4 2" xfId="29469" xr:uid="{887658D5-6CF1-4091-A58C-9AAA7BAF4880}"/>
    <cellStyle name="Percent 6 3 4 2 2" xfId="29470" xr:uid="{82852C39-7391-4971-9471-C985B7CA0EB3}"/>
    <cellStyle name="Percent 6 3 4 3" xfId="29471" xr:uid="{4E5D9BA0-2D74-4938-8064-985329A64309}"/>
    <cellStyle name="Percent 6 3 4 3 2" xfId="29472" xr:uid="{3E09FA48-FFBA-4638-AE71-C2C7A969E970}"/>
    <cellStyle name="Percent 6 3 4 4" xfId="29473" xr:uid="{6DDAE0D3-A2D5-401C-8733-B0B316086297}"/>
    <cellStyle name="Percent 6 3 4 4 2" xfId="29474" xr:uid="{9BADE8F8-2529-4ACE-97AE-EFDA7DD791DD}"/>
    <cellStyle name="Percent 6 3 4 5" xfId="29475" xr:uid="{EE2F5E81-49C7-4466-8F82-FC2871C4A52E}"/>
    <cellStyle name="Percent 6 3 4 6" xfId="29468" xr:uid="{62326828-FEE5-448A-830D-C44DC120B6BC}"/>
    <cellStyle name="Percent 6 3 5" xfId="16722" xr:uid="{D3610A04-C0FA-4F74-887C-1180EF3AB000}"/>
    <cellStyle name="Percent 6 3 5 2" xfId="29477" xr:uid="{A14E95A8-889A-45D5-BE5D-FA2A52527036}"/>
    <cellStyle name="Percent 6 3 5 2 2" xfId="29478" xr:uid="{33CEB1E8-0FEB-4FD3-BDAD-A1C09B5104B6}"/>
    <cellStyle name="Percent 6 3 5 3" xfId="29479" xr:uid="{3D23DA87-7108-41A3-886C-1A6724F9DF18}"/>
    <cellStyle name="Percent 6 3 5 3 2" xfId="29480" xr:uid="{F064A154-5AF8-4751-BAC0-2029C1677BCC}"/>
    <cellStyle name="Percent 6 3 5 4" xfId="29481" xr:uid="{93F3782A-608B-4A1C-8AD7-466673919704}"/>
    <cellStyle name="Percent 6 3 5 5" xfId="29476" xr:uid="{986A3D24-0FBE-434E-9830-1C09196FE6A4}"/>
    <cellStyle name="Percent 6 3 6" xfId="16723" xr:uid="{919F0A16-8561-473E-ABDA-CC6D6C41206D}"/>
    <cellStyle name="Percent 6 3 6 2" xfId="29483" xr:uid="{214DDE2E-1022-47BE-B7F7-7C7DEE2D50C1}"/>
    <cellStyle name="Percent 6 3 6 3" xfId="29482" xr:uid="{DE651E38-021E-49D4-9DCA-208EF6C78C19}"/>
    <cellStyle name="Percent 6 3 7" xfId="16724" xr:uid="{687072F9-220F-463B-9193-B6FC1D11B31C}"/>
    <cellStyle name="Percent 6 3 7 2" xfId="29485" xr:uid="{04E7C383-6BFA-452A-832F-487FF6F8F8FB}"/>
    <cellStyle name="Percent 6 3 7 3" xfId="29484" xr:uid="{EB5BF44F-C27F-4C0C-9A2E-3E02E22DF311}"/>
    <cellStyle name="Percent 6 3 8" xfId="16725" xr:uid="{6F42A8F5-F752-48F7-8000-1D6B46ECC408}"/>
    <cellStyle name="Percent 6 3 8 2" xfId="29487" xr:uid="{6EECAA1F-CB17-487E-A22F-9EC4A5DA0E3C}"/>
    <cellStyle name="Percent 6 3 8 3" xfId="29486" xr:uid="{D4136A12-B7F9-45BD-B30B-A4F1FD4D7006}"/>
    <cellStyle name="Percent 6 3 9" xfId="16726" xr:uid="{CA58CE99-90D1-4AAD-BAB1-FA186B748DD5}"/>
    <cellStyle name="Percent 6 3 9 2" xfId="29488" xr:uid="{0583B855-5B02-4950-90F7-EB380D707740}"/>
    <cellStyle name="Percent 6 4" xfId="1860" xr:uid="{03A5BFA4-5682-4418-9DF6-2CF8685B4B55}"/>
    <cellStyle name="Percent 6 4 10" xfId="29490" xr:uid="{69AC7FAD-A5B6-45F1-953E-0CB843001C45}"/>
    <cellStyle name="Percent 6 4 11" xfId="29489" xr:uid="{F84414C9-1298-4B26-B8B7-40C36A6DD695}"/>
    <cellStyle name="Percent 6 4 2" xfId="6169" xr:uid="{57D79B87-B3BF-4FEC-AFB3-8D02B9A0D140}"/>
    <cellStyle name="Percent 6 4 2 2" xfId="29492" xr:uid="{3EE9969F-7948-4141-BE62-1EFA12798F70}"/>
    <cellStyle name="Percent 6 4 2 2 2" xfId="29493" xr:uid="{F0271DAC-37B9-445C-8E0F-12B2B415EC6A}"/>
    <cellStyle name="Percent 6 4 2 3" xfId="29494" xr:uid="{CF3C813B-C0ED-44C7-8C23-DEBA636A7A28}"/>
    <cellStyle name="Percent 6 4 2 3 2" xfId="29495" xr:uid="{4B15DBD7-F7FF-4D8E-8373-1D7791CA250B}"/>
    <cellStyle name="Percent 6 4 2 4" xfId="29496" xr:uid="{422AA1CA-B86B-4DC2-B81C-DA86B031A957}"/>
    <cellStyle name="Percent 6 4 2 5" xfId="29491" xr:uid="{66DAA497-96DE-492E-85E2-19004789F617}"/>
    <cellStyle name="Percent 6 4 3" xfId="16727" xr:uid="{CC2986E7-80EC-499C-B49D-ADD20C3870CE}"/>
    <cellStyle name="Percent 6 4 3 2" xfId="29498" xr:uid="{F71C89A7-1081-4B5E-840A-3F42436C0238}"/>
    <cellStyle name="Percent 6 4 3 2 2" xfId="29499" xr:uid="{BEE06164-45E4-4D0B-BC9A-450592C1F6DC}"/>
    <cellStyle name="Percent 6 4 3 3" xfId="29500" xr:uid="{72E4CE48-D0C8-4EA5-87C2-40E78770E4C9}"/>
    <cellStyle name="Percent 6 4 3 3 2" xfId="29501" xr:uid="{F0B20B21-360C-4B76-9388-0E1B3839C052}"/>
    <cellStyle name="Percent 6 4 3 4" xfId="29502" xr:uid="{00DF1279-F243-49CD-B2BE-D3CF7DDB553F}"/>
    <cellStyle name="Percent 6 4 3 5" xfId="29497" xr:uid="{5ECF93B1-1DC7-423E-98A4-18160A1219BF}"/>
    <cellStyle name="Percent 6 4 4" xfId="16728" xr:uid="{520E94BD-1739-4C01-A99C-432E962BB8DC}"/>
    <cellStyle name="Percent 6 4 4 2" xfId="29504" xr:uid="{F167FFB9-557D-46A6-96A2-EEAD3203DF4F}"/>
    <cellStyle name="Percent 6 4 4 2 2" xfId="29505" xr:uid="{1CE8A69A-A0DA-4812-A782-80E6EC0ACF6D}"/>
    <cellStyle name="Percent 6 4 4 3" xfId="29506" xr:uid="{2C4790D8-B1B7-4FE4-B29F-23FDD1B142EF}"/>
    <cellStyle name="Percent 6 4 4 3 2" xfId="29507" xr:uid="{10085EE7-FC58-4CD7-99D3-3CC7E7F3BF49}"/>
    <cellStyle name="Percent 6 4 4 4" xfId="29508" xr:uid="{C479F226-EF5D-46CE-A2A3-6A1A305AE3F7}"/>
    <cellStyle name="Percent 6 4 4 4 2" xfId="29509" xr:uid="{7DCB8AE0-80E4-4CA9-80C1-873676371CE2}"/>
    <cellStyle name="Percent 6 4 4 5" xfId="29510" xr:uid="{58F37721-A212-479D-819F-0614D0B04365}"/>
    <cellStyle name="Percent 6 4 4 6" xfId="29503" xr:uid="{D767C449-8911-45AB-AE8C-EF7EA0D4BD4E}"/>
    <cellStyle name="Percent 6 4 5" xfId="16729" xr:uid="{18827A6E-B311-4565-8389-EE9D8DD60BB5}"/>
    <cellStyle name="Percent 6 4 5 2" xfId="29512" xr:uid="{E84FBBC4-6CA2-4DAB-BBA4-E246259D5077}"/>
    <cellStyle name="Percent 6 4 5 2 2" xfId="29513" xr:uid="{681F27B3-E989-4081-8D98-8ABC85FD0A22}"/>
    <cellStyle name="Percent 6 4 5 3" xfId="29514" xr:uid="{47F1E164-E874-48AE-95EF-A317407C99C0}"/>
    <cellStyle name="Percent 6 4 5 3 2" xfId="29515" xr:uid="{81F44629-226D-4747-A6D7-BAE15C9E5E47}"/>
    <cellStyle name="Percent 6 4 5 4" xfId="29516" xr:uid="{1B9E14F8-6D5A-4BAC-B4D7-9FC7570FF4EF}"/>
    <cellStyle name="Percent 6 4 5 5" xfId="29511" xr:uid="{7DF56F6F-F3FB-4653-9242-7FA6C1DE2D61}"/>
    <cellStyle name="Percent 6 4 6" xfId="16730" xr:uid="{691761A0-8956-48AA-B612-571756116913}"/>
    <cellStyle name="Percent 6 4 6 2" xfId="29518" xr:uid="{574BD797-170B-4D07-B5BF-48D33DF0B083}"/>
    <cellStyle name="Percent 6 4 6 3" xfId="29517" xr:uid="{BB9F12E3-18ED-47AF-8055-23F1B2549CCB}"/>
    <cellStyle name="Percent 6 4 7" xfId="16731" xr:uid="{1D183E3B-359F-4FDD-852C-8857CDEE5E2B}"/>
    <cellStyle name="Percent 6 4 7 2" xfId="29520" xr:uid="{81543190-E39C-4291-8844-E034CCA71FA0}"/>
    <cellStyle name="Percent 6 4 7 3" xfId="29519" xr:uid="{225EE22A-9DE7-4D0B-A103-8D39C2127C7A}"/>
    <cellStyle name="Percent 6 4 8" xfId="16732" xr:uid="{AB029F15-9FAD-4C79-947C-B1F36A4C61FB}"/>
    <cellStyle name="Percent 6 4 8 2" xfId="29522" xr:uid="{64BA3FF4-2A59-4343-8F5F-B4075ADDD1E6}"/>
    <cellStyle name="Percent 6 4 8 3" xfId="29521" xr:uid="{0C56F4C4-8619-419A-954A-B7745208334D}"/>
    <cellStyle name="Percent 6 4 9" xfId="16733" xr:uid="{23EA6E5A-4985-4FF7-A897-E8665BA68446}"/>
    <cellStyle name="Percent 6 4 9 2" xfId="29523" xr:uid="{BA5A13AF-A06C-4E4C-B395-A1FF2550F0E2}"/>
    <cellStyle name="Percent 6 5" xfId="1861" xr:uid="{1E3FAB40-0952-4719-ABAA-572A0F9D644C}"/>
    <cellStyle name="Percent 6 5 10" xfId="29525" xr:uid="{7B666A90-F11A-4F9F-AFF8-DE65403A643C}"/>
    <cellStyle name="Percent 6 5 11" xfId="29524" xr:uid="{04B37F27-0110-4B99-A9C5-2258AEAC37AB}"/>
    <cellStyle name="Percent 6 5 2" xfId="6170" xr:uid="{3034498F-3422-438B-8E07-163F9E5B9D6B}"/>
    <cellStyle name="Percent 6 5 2 2" xfId="29527" xr:uid="{DD9711DB-EDFE-472B-B01F-F6A07DF76497}"/>
    <cellStyle name="Percent 6 5 2 2 2" xfId="29528" xr:uid="{6E15023F-CD27-497A-B48F-3E0E580699AA}"/>
    <cellStyle name="Percent 6 5 2 3" xfId="29529" xr:uid="{61FF2AFA-17A3-408E-8D00-BBC697DF8BE9}"/>
    <cellStyle name="Percent 6 5 2 3 2" xfId="29530" xr:uid="{A77E8EA3-164A-423D-B051-9648AB97E951}"/>
    <cellStyle name="Percent 6 5 2 4" xfId="29531" xr:uid="{EBB88A78-8DF9-4250-8FBB-662B2AD91415}"/>
    <cellStyle name="Percent 6 5 2 5" xfId="29526" xr:uid="{2F75EA24-A0D6-4B9C-9916-01A51201AE34}"/>
    <cellStyle name="Percent 6 5 3" xfId="16734" xr:uid="{B7E56556-2592-437A-8151-E75D1600C8D8}"/>
    <cellStyle name="Percent 6 5 3 2" xfId="29533" xr:uid="{DF9484DD-939A-423B-A8F8-30766DBB159A}"/>
    <cellStyle name="Percent 6 5 3 2 2" xfId="29534" xr:uid="{E143213A-853B-48B5-AAA2-3BCD7C6B13E3}"/>
    <cellStyle name="Percent 6 5 3 3" xfId="29535" xr:uid="{65F9B2B9-82C2-46E6-9106-F702D4A582A5}"/>
    <cellStyle name="Percent 6 5 3 3 2" xfId="29536" xr:uid="{F85DA785-5561-498C-BEE2-0E72A87CF46C}"/>
    <cellStyle name="Percent 6 5 3 4" xfId="29537" xr:uid="{5E1585F3-77EB-4333-A558-0B9055A6A0DF}"/>
    <cellStyle name="Percent 6 5 3 5" xfId="29532" xr:uid="{17DC6866-5FD8-432E-912B-D71E81AA0011}"/>
    <cellStyle name="Percent 6 5 4" xfId="16735" xr:uid="{10A497FE-CB5E-450E-ADE7-0822559BCFEA}"/>
    <cellStyle name="Percent 6 5 4 2" xfId="29539" xr:uid="{761BCA55-F5BA-4BDC-8E1D-5AD144C009E4}"/>
    <cellStyle name="Percent 6 5 4 2 2" xfId="29540" xr:uid="{36826587-D18E-4D67-B8AA-902DAAF4F23E}"/>
    <cellStyle name="Percent 6 5 4 3" xfId="29541" xr:uid="{DAC5DF9E-4654-4712-8AE3-5252635D4824}"/>
    <cellStyle name="Percent 6 5 4 3 2" xfId="29542" xr:uid="{D43735B1-D7E4-4106-BB0A-C92EE0095FEC}"/>
    <cellStyle name="Percent 6 5 4 4" xfId="29543" xr:uid="{44BA447D-CA35-4642-854C-5102F537C66B}"/>
    <cellStyle name="Percent 6 5 4 4 2" xfId="29544" xr:uid="{543FE83B-6E90-47AB-99F8-A5E642C7982C}"/>
    <cellStyle name="Percent 6 5 4 5" xfId="29545" xr:uid="{BAB9D78E-0A8B-46C6-A746-3F792F8711CE}"/>
    <cellStyle name="Percent 6 5 4 6" xfId="29538" xr:uid="{B29417CA-B7AD-4FD2-BCFF-AFA4325F281C}"/>
    <cellStyle name="Percent 6 5 5" xfId="16736" xr:uid="{6952E83B-FCE3-4A86-8C0F-F84058D480FA}"/>
    <cellStyle name="Percent 6 5 5 2" xfId="29547" xr:uid="{81F06318-5F14-48F9-B149-C82A933DA32E}"/>
    <cellStyle name="Percent 6 5 5 2 2" xfId="29548" xr:uid="{97191522-C276-4AFD-9EA5-694782EF2FAD}"/>
    <cellStyle name="Percent 6 5 5 3" xfId="29549" xr:uid="{43290844-2B0F-4C17-8B96-9BAE4411E255}"/>
    <cellStyle name="Percent 6 5 5 3 2" xfId="29550" xr:uid="{AE65D601-8A82-4130-96E7-8CBBA4C83126}"/>
    <cellStyle name="Percent 6 5 5 4" xfId="29551" xr:uid="{54E59861-37E4-4A97-9293-97275C731EFD}"/>
    <cellStyle name="Percent 6 5 5 5" xfId="29546" xr:uid="{4F1B103D-51BD-422A-8A49-F94353CD9431}"/>
    <cellStyle name="Percent 6 5 6" xfId="16737" xr:uid="{6ED32EB1-7333-46FC-836E-EA204679B15D}"/>
    <cellStyle name="Percent 6 5 6 2" xfId="29553" xr:uid="{763B27F1-DEF7-491A-B332-EC7911A3DBFB}"/>
    <cellStyle name="Percent 6 5 6 3" xfId="29552" xr:uid="{C417D1E6-DEE5-4081-A68F-B3F6A20523FC}"/>
    <cellStyle name="Percent 6 5 7" xfId="16738" xr:uid="{1ED53270-BAE3-4591-B89A-F024ABEAFF5E}"/>
    <cellStyle name="Percent 6 5 7 2" xfId="29555" xr:uid="{33B10E85-819D-4562-B367-C09799B0FDB3}"/>
    <cellStyle name="Percent 6 5 7 3" xfId="29554" xr:uid="{261B61F9-4B9D-4C7D-8C10-21BB8C30F95E}"/>
    <cellStyle name="Percent 6 5 8" xfId="16739" xr:uid="{1B0B6D7E-9CA1-4417-ABE2-E017A3A8EBCE}"/>
    <cellStyle name="Percent 6 5 8 2" xfId="29557" xr:uid="{9B93E63E-8B55-4683-AF59-9634762AB271}"/>
    <cellStyle name="Percent 6 5 8 3" xfId="29556" xr:uid="{32DC5697-1E48-47A4-B5EA-F02168C21DDA}"/>
    <cellStyle name="Percent 6 5 9" xfId="16740" xr:uid="{4151A7FC-03CE-4C98-9CDC-BF722FD598AA}"/>
    <cellStyle name="Percent 6 5 9 2" xfId="29558" xr:uid="{F6D7B173-7C38-4077-9726-1E9920CD0F2D}"/>
    <cellStyle name="Percent 6 6" xfId="1862" xr:uid="{F04DDF16-5FCC-48FB-BBE4-535E5983A1AB}"/>
    <cellStyle name="Percent 6 6 10" xfId="29560" xr:uid="{778E562B-72DE-40A7-9050-EF11D6ED7E82}"/>
    <cellStyle name="Percent 6 6 11" xfId="29559" xr:uid="{E60A450D-963B-4424-B997-DFF05BAF5B11}"/>
    <cellStyle name="Percent 6 6 2" xfId="6171" xr:uid="{DE2D7607-3D57-4984-8619-0A51B2439919}"/>
    <cellStyle name="Percent 6 6 2 2" xfId="29562" xr:uid="{E0768299-94B2-42FA-B1BC-4EDC6F38C74E}"/>
    <cellStyle name="Percent 6 6 2 2 2" xfId="29563" xr:uid="{581A5AB3-E4CC-4473-965D-49001852D76F}"/>
    <cellStyle name="Percent 6 6 2 3" xfId="29564" xr:uid="{C188627D-5BA4-46BE-947B-C2EAD3214787}"/>
    <cellStyle name="Percent 6 6 2 3 2" xfId="29565" xr:uid="{F3AD03AF-417D-4D7C-BD26-5876270BDB45}"/>
    <cellStyle name="Percent 6 6 2 4" xfId="29566" xr:uid="{26662E1F-44F9-4E7C-BB14-52BAEE74E10B}"/>
    <cellStyle name="Percent 6 6 2 5" xfId="29561" xr:uid="{2B688117-AC06-4029-82D2-634FE825F019}"/>
    <cellStyle name="Percent 6 6 3" xfId="16741" xr:uid="{3834914F-55F9-4C9E-9A47-6090944C475E}"/>
    <cellStyle name="Percent 6 6 3 2" xfId="29568" xr:uid="{D253E608-5FB0-4B4C-B04E-5A4C1C14C383}"/>
    <cellStyle name="Percent 6 6 3 2 2" xfId="29569" xr:uid="{42BA6742-F872-44EB-886D-89F61367CF94}"/>
    <cellStyle name="Percent 6 6 3 3" xfId="29570" xr:uid="{B6B472AC-C8AA-464C-A753-507D9CD8D0F9}"/>
    <cellStyle name="Percent 6 6 3 3 2" xfId="29571" xr:uid="{E45D19B1-DC62-413B-981C-38D60A6E0F6F}"/>
    <cellStyle name="Percent 6 6 3 4" xfId="29572" xr:uid="{25C58241-9814-4742-B807-2466C0B4A90B}"/>
    <cellStyle name="Percent 6 6 3 5" xfId="29567" xr:uid="{72116A91-FBE5-4DB8-A782-7731A53FED4F}"/>
    <cellStyle name="Percent 6 6 4" xfId="16742" xr:uid="{02498EC0-760B-45EF-81FC-FEB3EA2DDCCE}"/>
    <cellStyle name="Percent 6 6 4 2" xfId="29574" xr:uid="{14542C1A-6885-4F6D-BB62-C8E0271E152D}"/>
    <cellStyle name="Percent 6 6 4 2 2" xfId="29575" xr:uid="{35BC16E7-EE59-43A5-B9DA-61308F0F0DCA}"/>
    <cellStyle name="Percent 6 6 4 3" xfId="29576" xr:uid="{5EA62CEC-66C5-45C6-9FB0-F85FD87E550C}"/>
    <cellStyle name="Percent 6 6 4 3 2" xfId="29577" xr:uid="{482B86C2-B522-42D6-9162-C86D50E587A0}"/>
    <cellStyle name="Percent 6 6 4 4" xfId="29578" xr:uid="{546219C4-C9FC-498C-A5FD-49B3A5BC8B0D}"/>
    <cellStyle name="Percent 6 6 4 4 2" xfId="29579" xr:uid="{7AD4FC11-4652-4898-93FE-F32E5F5D748E}"/>
    <cellStyle name="Percent 6 6 4 5" xfId="29580" xr:uid="{63BC4F9C-6CD4-44C2-B213-6892B80A5642}"/>
    <cellStyle name="Percent 6 6 4 6" xfId="29573" xr:uid="{C288F599-DCA6-43D4-A4DB-66FB254E8A33}"/>
    <cellStyle name="Percent 6 6 5" xfId="16743" xr:uid="{45561C64-499C-4C89-AA1E-D9C68E0D86BE}"/>
    <cellStyle name="Percent 6 6 5 2" xfId="29582" xr:uid="{8C734887-46DB-4555-A5E4-A1E563F20BB1}"/>
    <cellStyle name="Percent 6 6 5 2 2" xfId="29583" xr:uid="{7155AFCF-1BA6-4B2D-BF26-18D3642CF55D}"/>
    <cellStyle name="Percent 6 6 5 3" xfId="29584" xr:uid="{DD7CB4D7-1258-4BE8-8ECD-4C52B22C54C2}"/>
    <cellStyle name="Percent 6 6 5 3 2" xfId="29585" xr:uid="{907603C9-1BB3-44C4-BF4E-078E770E81FB}"/>
    <cellStyle name="Percent 6 6 5 4" xfId="29586" xr:uid="{65A65601-77DB-48D3-A828-CB3E64B15DA3}"/>
    <cellStyle name="Percent 6 6 5 5" xfId="29581" xr:uid="{29F58940-3B84-4224-92A0-0FB604A8995A}"/>
    <cellStyle name="Percent 6 6 6" xfId="16744" xr:uid="{CB5F36E0-AD0B-471A-A9CA-310A5F638E21}"/>
    <cellStyle name="Percent 6 6 6 2" xfId="29588" xr:uid="{40A0A74E-B935-4CA5-81F2-BE2EF873C0FB}"/>
    <cellStyle name="Percent 6 6 6 3" xfId="29587" xr:uid="{D91B9D25-086C-4DFB-BFF5-6962822CEB43}"/>
    <cellStyle name="Percent 6 6 7" xfId="16745" xr:uid="{1F303683-8891-48B7-956A-BE68377A61D7}"/>
    <cellStyle name="Percent 6 6 7 2" xfId="29590" xr:uid="{660B5FB3-59C1-49A0-B6F5-F003F4A0F92F}"/>
    <cellStyle name="Percent 6 6 7 3" xfId="29589" xr:uid="{390869EC-13B4-43CF-9FFF-794F2865FBB3}"/>
    <cellStyle name="Percent 6 6 8" xfId="16746" xr:uid="{8627F0F2-B257-4BAB-A811-58B53B74C438}"/>
    <cellStyle name="Percent 6 6 8 2" xfId="29592" xr:uid="{177A19CF-2D18-4E0E-9E0E-1788D389B3C9}"/>
    <cellStyle name="Percent 6 6 8 3" xfId="29591" xr:uid="{2B32299D-0CEE-4BA9-8051-DA4A6EEF8CF0}"/>
    <cellStyle name="Percent 6 6 9" xfId="16747" xr:uid="{CF8DA44C-185C-4D77-A604-C045FE2B1D50}"/>
    <cellStyle name="Percent 6 6 9 2" xfId="29593" xr:uid="{2BE7C60D-9D26-4BD2-956A-93A1D1FDD5A5}"/>
    <cellStyle name="Percent 6 7" xfId="1863" xr:uid="{3D313206-31BF-4991-95F3-69B88A612B1C}"/>
    <cellStyle name="Percent 6 7 10" xfId="29595" xr:uid="{E5EB077B-B301-4A6A-B143-05B7BFCD0C2A}"/>
    <cellStyle name="Percent 6 7 11" xfId="29594" xr:uid="{9B0341E9-A624-42FE-86FF-FFBE9BD930F3}"/>
    <cellStyle name="Percent 6 7 2" xfId="6172" xr:uid="{D825CC36-4DEC-41AB-A821-5920D07B24D2}"/>
    <cellStyle name="Percent 6 7 2 2" xfId="29597" xr:uid="{B846AE44-9871-4CDB-8719-7D7D404AF235}"/>
    <cellStyle name="Percent 6 7 2 2 2" xfId="29598" xr:uid="{44B44849-664D-4004-826E-6A6BC7AC89D5}"/>
    <cellStyle name="Percent 6 7 2 3" xfId="29599" xr:uid="{E481D9B0-CF76-4EEE-9868-C0EC2D06CF4E}"/>
    <cellStyle name="Percent 6 7 2 3 2" xfId="29600" xr:uid="{55316ECD-5922-477B-BCDC-40D13DB0E45D}"/>
    <cellStyle name="Percent 6 7 2 4" xfId="29601" xr:uid="{F4FDCBE8-3D6C-4ED6-9664-FDD2C2D52E22}"/>
    <cellStyle name="Percent 6 7 2 5" xfId="29596" xr:uid="{6D04B2C8-B323-4825-AD96-F87E43EE6CD3}"/>
    <cellStyle name="Percent 6 7 3" xfId="16748" xr:uid="{0E2D2547-830F-400E-B6AA-6033DA0EC0EF}"/>
    <cellStyle name="Percent 6 7 3 2" xfId="29603" xr:uid="{4A4E9C33-E68A-4A3E-AC91-3F788F53C615}"/>
    <cellStyle name="Percent 6 7 3 2 2" xfId="29604" xr:uid="{DEE8890D-5917-4567-B230-281B2E6DDE0D}"/>
    <cellStyle name="Percent 6 7 3 3" xfId="29605" xr:uid="{9B113E8F-477F-4A0A-B337-BBE292937D21}"/>
    <cellStyle name="Percent 6 7 3 3 2" xfId="29606" xr:uid="{171D0589-78EF-42E2-90F6-BDEBBF5CD56D}"/>
    <cellStyle name="Percent 6 7 3 4" xfId="29607" xr:uid="{3400F9AC-DABA-4C1E-9D21-B9571E0F64C1}"/>
    <cellStyle name="Percent 6 7 3 5" xfId="29602" xr:uid="{418207FC-27BC-4DC4-BEA3-0856A9E7C310}"/>
    <cellStyle name="Percent 6 7 4" xfId="16749" xr:uid="{ED7FB06E-2814-425D-BEA4-8C1FD91FC696}"/>
    <cellStyle name="Percent 6 7 4 2" xfId="29609" xr:uid="{A8B5CA86-22F1-4330-B915-B0EC06D9506D}"/>
    <cellStyle name="Percent 6 7 4 2 2" xfId="29610" xr:uid="{0B6C6359-9B2C-4AC7-B8B2-8E85AD5AF118}"/>
    <cellStyle name="Percent 6 7 4 3" xfId="29611" xr:uid="{00665C7A-7EB7-461D-9EB3-48891D273C9D}"/>
    <cellStyle name="Percent 6 7 4 3 2" xfId="29612" xr:uid="{E4DB70AD-4FCF-41B2-B858-C479D2DEF22A}"/>
    <cellStyle name="Percent 6 7 4 4" xfId="29613" xr:uid="{745837C5-9419-445C-AAC4-C53B36738C8A}"/>
    <cellStyle name="Percent 6 7 4 4 2" xfId="29614" xr:uid="{BBD0A402-8D48-49C7-96A2-12B08B140F06}"/>
    <cellStyle name="Percent 6 7 4 5" xfId="29615" xr:uid="{4B5AC7C4-0CF6-457E-AF4A-8E90849023F9}"/>
    <cellStyle name="Percent 6 7 4 6" xfId="29608" xr:uid="{33F2DE1B-620F-4482-A5E2-CB124EDBB324}"/>
    <cellStyle name="Percent 6 7 5" xfId="16750" xr:uid="{7D041775-3DFE-4ABB-AB84-0259518F9B0B}"/>
    <cellStyle name="Percent 6 7 5 2" xfId="29617" xr:uid="{E7D94AA9-3884-471E-AD19-417DCF328897}"/>
    <cellStyle name="Percent 6 7 5 2 2" xfId="29618" xr:uid="{6E985EE2-2259-4314-B926-FB04BD11AE67}"/>
    <cellStyle name="Percent 6 7 5 3" xfId="29619" xr:uid="{0133E5EA-B14F-4E2B-9B6E-07093F7B8267}"/>
    <cellStyle name="Percent 6 7 5 3 2" xfId="29620" xr:uid="{EEB40D45-07E8-4B0C-B05D-F4D963264F95}"/>
    <cellStyle name="Percent 6 7 5 4" xfId="29621" xr:uid="{FB3771C5-DFF4-49B5-ADF0-2A57E8FBB3CE}"/>
    <cellStyle name="Percent 6 7 5 5" xfId="29616" xr:uid="{15F39031-300C-4A15-B864-B903D481D7DD}"/>
    <cellStyle name="Percent 6 7 6" xfId="16751" xr:uid="{5F26597E-3ECF-4B18-B97C-BFE45FBF2D05}"/>
    <cellStyle name="Percent 6 7 6 2" xfId="29623" xr:uid="{A6AC658C-6D22-46A0-8510-3902D8B47240}"/>
    <cellStyle name="Percent 6 7 6 3" xfId="29622" xr:uid="{3AAF9B4C-4039-44F7-A31F-10694063D3D2}"/>
    <cellStyle name="Percent 6 7 7" xfId="16752" xr:uid="{32005127-3E60-4E60-BF65-3DE70DACB240}"/>
    <cellStyle name="Percent 6 7 7 2" xfId="29625" xr:uid="{D8041951-4CE1-45D9-A187-AE2ED2A78CB0}"/>
    <cellStyle name="Percent 6 7 7 3" xfId="29624" xr:uid="{207F31AF-9C68-4C14-9810-6EB1A85EA4C2}"/>
    <cellStyle name="Percent 6 7 8" xfId="16753" xr:uid="{518ED07D-3D24-48F2-9AB3-4F2FD58A038C}"/>
    <cellStyle name="Percent 6 7 8 2" xfId="29627" xr:uid="{6ED1FD19-DDFD-460F-BA06-B585F3877420}"/>
    <cellStyle name="Percent 6 7 8 3" xfId="29626" xr:uid="{7A4A5338-395F-4394-8A32-1477033BAEDC}"/>
    <cellStyle name="Percent 6 7 9" xfId="16754" xr:uid="{EDC656BB-2789-4BA0-89B2-0878FA13E68F}"/>
    <cellStyle name="Percent 6 7 9 2" xfId="29628" xr:uid="{4C9CEF04-5672-450B-8FDD-35F499226152}"/>
    <cellStyle name="Percent 6 8" xfId="1864" xr:uid="{9D8B9046-0F60-494C-A0C2-6C90CB7905D8}"/>
    <cellStyle name="Percent 6 8 10" xfId="29630" xr:uid="{012E95F0-DDFC-4A45-BCDB-778D63693971}"/>
    <cellStyle name="Percent 6 8 11" xfId="29629" xr:uid="{C06EDB1D-F688-444D-A559-8FBE6B39F504}"/>
    <cellStyle name="Percent 6 8 2" xfId="6173" xr:uid="{BD70F1FD-B697-4D42-937A-535E945B66E2}"/>
    <cellStyle name="Percent 6 8 2 2" xfId="29632" xr:uid="{83B27A2B-B49E-4215-A63B-49493FCB8FBF}"/>
    <cellStyle name="Percent 6 8 2 2 2" xfId="29633" xr:uid="{6D1227A0-B016-4D6D-A4EF-E454197A8507}"/>
    <cellStyle name="Percent 6 8 2 3" xfId="29634" xr:uid="{1B44BAD4-43AC-49B1-9466-4397B012A636}"/>
    <cellStyle name="Percent 6 8 2 3 2" xfId="29635" xr:uid="{575FD60A-A168-4B5E-9A38-97D2A8F133CB}"/>
    <cellStyle name="Percent 6 8 2 4" xfId="29636" xr:uid="{EF254AFC-D2A0-4BC8-9789-1B7CA69BB470}"/>
    <cellStyle name="Percent 6 8 2 5" xfId="29631" xr:uid="{41CD6013-5917-4BC0-8DBE-396090C039D5}"/>
    <cellStyle name="Percent 6 8 3" xfId="16755" xr:uid="{8D705EF6-A67B-4CE5-B4A4-39486E848A74}"/>
    <cellStyle name="Percent 6 8 3 2" xfId="29638" xr:uid="{DBC4F3F1-D668-4CB3-A632-9C1E0226218F}"/>
    <cellStyle name="Percent 6 8 3 2 2" xfId="29639" xr:uid="{72697F24-FC59-4F26-A946-3670F47700A2}"/>
    <cellStyle name="Percent 6 8 3 3" xfId="29640" xr:uid="{862C43DE-5C26-4EB9-B617-0DC9349730C0}"/>
    <cellStyle name="Percent 6 8 3 3 2" xfId="29641" xr:uid="{2A84DED8-58D5-4832-9E22-3ABC6E31F811}"/>
    <cellStyle name="Percent 6 8 3 4" xfId="29642" xr:uid="{48136383-93E4-4385-9E16-73699E43FBD7}"/>
    <cellStyle name="Percent 6 8 3 5" xfId="29637" xr:uid="{C504F888-3B26-400B-9788-2B103E969FC3}"/>
    <cellStyle name="Percent 6 8 4" xfId="16756" xr:uid="{1317122D-410B-4DCE-9C5B-5D7BCAF78C37}"/>
    <cellStyle name="Percent 6 8 4 2" xfId="29644" xr:uid="{179835BB-DEF8-43F8-8F2B-E90D5AAE8FFD}"/>
    <cellStyle name="Percent 6 8 4 2 2" xfId="29645" xr:uid="{28312400-842B-4A36-82F6-682C368F3A54}"/>
    <cellStyle name="Percent 6 8 4 3" xfId="29646" xr:uid="{68B6E99E-6E26-4A25-B81C-F3CD2D98634D}"/>
    <cellStyle name="Percent 6 8 4 3 2" xfId="29647" xr:uid="{CA9896DA-7ACB-4CC4-BB3E-5CB1FED87194}"/>
    <cellStyle name="Percent 6 8 4 4" xfId="29648" xr:uid="{55925BE8-5058-43C0-8AF1-74C440555734}"/>
    <cellStyle name="Percent 6 8 4 4 2" xfId="29649" xr:uid="{F86C6EAD-F16C-46FB-BF11-31B2D255EF15}"/>
    <cellStyle name="Percent 6 8 4 5" xfId="29650" xr:uid="{11F6F02F-D1AC-42FA-B60F-73E619C454CC}"/>
    <cellStyle name="Percent 6 8 4 6" xfId="29643" xr:uid="{F0CF99F4-6C36-4A73-9E3B-53B68D502B97}"/>
    <cellStyle name="Percent 6 8 5" xfId="16757" xr:uid="{84E9F5F4-CB65-494D-A76C-D86F14426845}"/>
    <cellStyle name="Percent 6 8 5 2" xfId="29652" xr:uid="{BB97AB80-2AFD-43F0-8E93-C2FB199454A1}"/>
    <cellStyle name="Percent 6 8 5 2 2" xfId="29653" xr:uid="{883FF8F1-B495-45AC-83BB-D6D07F98071E}"/>
    <cellStyle name="Percent 6 8 5 3" xfId="29654" xr:uid="{22692305-2F44-45C3-806E-98E5A1C0F1A5}"/>
    <cellStyle name="Percent 6 8 5 3 2" xfId="29655" xr:uid="{76F208D0-34A7-4201-BBD4-9B744F14DB6A}"/>
    <cellStyle name="Percent 6 8 5 4" xfId="29656" xr:uid="{98431CF7-E10E-41BF-999D-91EDDF013FB0}"/>
    <cellStyle name="Percent 6 8 5 5" xfId="29651" xr:uid="{8B0878CD-BB96-46F3-9B1D-874AAFD9C0F0}"/>
    <cellStyle name="Percent 6 8 6" xfId="16758" xr:uid="{9AB10428-4257-485C-AEFA-9CE8D5FD4496}"/>
    <cellStyle name="Percent 6 8 6 2" xfId="29658" xr:uid="{8056524C-12D6-4DEC-8306-041B8C969388}"/>
    <cellStyle name="Percent 6 8 6 3" xfId="29657" xr:uid="{B3ECFB5B-8084-4C7C-B9EB-AF5B43C59290}"/>
    <cellStyle name="Percent 6 8 7" xfId="16759" xr:uid="{D8B28001-CF56-45F6-903F-D357DEFE3423}"/>
    <cellStyle name="Percent 6 8 7 2" xfId="29660" xr:uid="{6169CF22-AC48-4BC1-AE2E-8EB72B7F5208}"/>
    <cellStyle name="Percent 6 8 7 3" xfId="29659" xr:uid="{B15C2A73-46D3-46EC-AA51-921171BC92C0}"/>
    <cellStyle name="Percent 6 8 8" xfId="16760" xr:uid="{C3F5C445-3495-437C-9B00-811CB1D849AD}"/>
    <cellStyle name="Percent 6 8 8 2" xfId="29662" xr:uid="{6394C292-8F2B-484F-A4FB-0B4212FCB550}"/>
    <cellStyle name="Percent 6 8 8 3" xfId="29661" xr:uid="{0D58F28D-D8F7-4573-BC1A-542A6BFE53D4}"/>
    <cellStyle name="Percent 6 8 9" xfId="16761" xr:uid="{5ACCBDF5-31BA-4D62-A3EE-683855ABAF56}"/>
    <cellStyle name="Percent 6 8 9 2" xfId="29663" xr:uid="{94A8B763-FF36-4312-AB24-CDD92F2CE40D}"/>
    <cellStyle name="Percent 6 9" xfId="6174" xr:uid="{E3B06AB8-875E-400B-9029-3F7CE1E34CAC}"/>
    <cellStyle name="Percent 6 9 10" xfId="29665" xr:uid="{93616428-9343-4841-9CD1-3DC51C8B0523}"/>
    <cellStyle name="Percent 6 9 11" xfId="29664" xr:uid="{31957061-14A6-4C01-ACA3-004D970A239A}"/>
    <cellStyle name="Percent 6 9 2" xfId="16762" xr:uid="{238BA3C0-6DA6-4344-A33F-AD23EB1DEA3E}"/>
    <cellStyle name="Percent 6 9 2 2" xfId="16763" xr:uid="{ACE03F7D-BD0B-4A2F-ACC3-6F8F90183923}"/>
    <cellStyle name="Percent 6 9 2 2 2" xfId="16764" xr:uid="{D63AD7C3-0AE8-43CA-BD05-6361DD264219}"/>
    <cellStyle name="Percent 6 9 2 2 2 2" xfId="29668" xr:uid="{8D75E7EF-4B4F-49EE-9496-48222391051A}"/>
    <cellStyle name="Percent 6 9 2 2 3" xfId="29667" xr:uid="{2850FE69-AE3F-44F3-93E0-2D4AE0D4661C}"/>
    <cellStyle name="Percent 6 9 2 3" xfId="16765" xr:uid="{ECF8834B-2DAC-460D-83A1-DBE613F9599E}"/>
    <cellStyle name="Percent 6 9 2 3 2" xfId="29670" xr:uid="{EB40E55C-C2D5-48E5-83EA-1EECB279B291}"/>
    <cellStyle name="Percent 6 9 2 3 3" xfId="29669" xr:uid="{635B9B8D-B200-4EB4-90AA-EF9560EE95E4}"/>
    <cellStyle name="Percent 6 9 2 4" xfId="16766" xr:uid="{B4FE9332-F5FE-4E49-B3DD-7DAB692C986C}"/>
    <cellStyle name="Percent 6 9 2 4 2" xfId="29671" xr:uid="{27CA3C17-CC2A-4378-B8E1-795ECD901E7B}"/>
    <cellStyle name="Percent 6 9 2 5" xfId="29666" xr:uid="{1B7446AA-2D6B-4337-9135-97EB1AA9D91F}"/>
    <cellStyle name="Percent 6 9 3" xfId="16767" xr:uid="{B0B779B0-2292-4A66-B34F-C5436D8492AE}"/>
    <cellStyle name="Percent 6 9 3 2" xfId="16768" xr:uid="{DF08088D-34A6-4063-9ED5-5FADEF942B1A}"/>
    <cellStyle name="Percent 6 9 3 2 2" xfId="16769" xr:uid="{CA70624A-44B4-480D-859C-5D829451245A}"/>
    <cellStyle name="Percent 6 9 3 2 2 2" xfId="29674" xr:uid="{829F8EB5-9A0F-4A94-9C16-F777D50F07FB}"/>
    <cellStyle name="Percent 6 9 3 2 3" xfId="29673" xr:uid="{73839A29-741D-4153-A206-34399832FFE8}"/>
    <cellStyle name="Percent 6 9 3 3" xfId="16770" xr:uid="{DE39D217-7B23-4363-A9A7-A9CFDDE755F2}"/>
    <cellStyle name="Percent 6 9 3 3 2" xfId="29676" xr:uid="{94D46916-4F2A-4C16-95D9-9D58F1AF2479}"/>
    <cellStyle name="Percent 6 9 3 3 3" xfId="29675" xr:uid="{29BED354-416C-4422-88E1-63AF625F503A}"/>
    <cellStyle name="Percent 6 9 3 4" xfId="16771" xr:uid="{E6DFEA16-27F2-4252-A587-CAD34CB14549}"/>
    <cellStyle name="Percent 6 9 3 4 2" xfId="29677" xr:uid="{B5EEC840-09E0-441D-9F5B-8C92065D8938}"/>
    <cellStyle name="Percent 6 9 3 5" xfId="29672" xr:uid="{AA0A469F-9608-42EA-89A0-536A7EFF8357}"/>
    <cellStyle name="Percent 6 9 4" xfId="16772" xr:uid="{DC5F68AA-A23A-420F-BC69-85F84824C4EE}"/>
    <cellStyle name="Percent 6 9 4 2" xfId="16773" xr:uid="{3F818943-552E-4C41-987A-10B6918667E5}"/>
    <cellStyle name="Percent 6 9 4 2 2" xfId="29680" xr:uid="{76403EA9-4D6F-4AAA-8531-B90FBF6DC98D}"/>
    <cellStyle name="Percent 6 9 4 2 3" xfId="29679" xr:uid="{E1C0AC0D-6D02-4CE3-AA17-28D5E33139CD}"/>
    <cellStyle name="Percent 6 9 4 3" xfId="16774" xr:uid="{0DC05F79-8D80-4F31-AA22-0C8B43F3E6C2}"/>
    <cellStyle name="Percent 6 9 4 3 2" xfId="29682" xr:uid="{D7DD9B2E-AFCB-4FCF-8DC4-D683AE21020A}"/>
    <cellStyle name="Percent 6 9 4 3 3" xfId="29681" xr:uid="{078B10CE-8564-4333-82FC-4CFA61AEFFE2}"/>
    <cellStyle name="Percent 6 9 4 4" xfId="29683" xr:uid="{D4107743-89ED-40FA-BF51-607E8C723038}"/>
    <cellStyle name="Percent 6 9 4 4 2" xfId="29684" xr:uid="{EC0E2A4A-F47B-49C7-9857-25497A2C5D1F}"/>
    <cellStyle name="Percent 6 9 4 5" xfId="29685" xr:uid="{696993DA-D646-418E-8795-AF110AB0C7D1}"/>
    <cellStyle name="Percent 6 9 4 6" xfId="29678" xr:uid="{34227F83-4084-4DCD-8A60-8F655749F28F}"/>
    <cellStyle name="Percent 6 9 5" xfId="16775" xr:uid="{8BB717ED-25B8-4853-A62C-356DC97AC1AB}"/>
    <cellStyle name="Percent 6 9 5 2" xfId="29687" xr:uid="{A6AFC696-D026-48B3-88F0-38C356C84C7A}"/>
    <cellStyle name="Percent 6 9 5 2 2" xfId="29688" xr:uid="{0F7FC3CE-1352-4088-A26C-24A3A4ED82D7}"/>
    <cellStyle name="Percent 6 9 5 3" xfId="29689" xr:uid="{C9F1F1B2-AA1C-4084-8F54-121FB656DE13}"/>
    <cellStyle name="Percent 6 9 5 3 2" xfId="29690" xr:uid="{7E4DA60A-B38B-4342-B531-2A472C9B19A1}"/>
    <cellStyle name="Percent 6 9 5 4" xfId="29691" xr:uid="{61BBCC1A-3C7A-41AC-9174-85189F0F8CDD}"/>
    <cellStyle name="Percent 6 9 5 5" xfId="29686" xr:uid="{1EC95162-6B7D-4DEF-9728-775FA4851BE6}"/>
    <cellStyle name="Percent 6 9 6" xfId="16776" xr:uid="{FDE65E7B-7573-47A8-AEAC-56CA8DB78ED6}"/>
    <cellStyle name="Percent 6 9 6 2" xfId="29693" xr:uid="{5243E8DE-62BF-41AD-8438-DD0BF9427076}"/>
    <cellStyle name="Percent 6 9 6 3" xfId="29692" xr:uid="{9B8E822E-E059-4756-9806-0EC0F0E40344}"/>
    <cellStyle name="Percent 6 9 7" xfId="16777" xr:uid="{92029BFD-AB2A-45E0-A2A8-29EC1AACD1D8}"/>
    <cellStyle name="Percent 6 9 7 2" xfId="29695" xr:uid="{DCD4674F-5502-4255-8FE4-4FA03FEBE64F}"/>
    <cellStyle name="Percent 6 9 7 3" xfId="29694" xr:uid="{DFC98D89-43AF-44CC-93FD-6286658BDD4F}"/>
    <cellStyle name="Percent 6 9 8" xfId="16778" xr:uid="{DCAC4FCF-AADB-4801-B08F-47952A21E52D}"/>
    <cellStyle name="Percent 6 9 8 2" xfId="29697" xr:uid="{6286C1BA-6413-408D-9BF6-823C85BF8A95}"/>
    <cellStyle name="Percent 6 9 8 3" xfId="29696" xr:uid="{DB85AD3A-39B3-4EE4-BFCA-9C0D741BFC45}"/>
    <cellStyle name="Percent 6 9 9" xfId="16779" xr:uid="{7B2EDC5F-7164-4709-BA21-EA0FFE44B40B}"/>
    <cellStyle name="Percent 6 9 9 2" xfId="29698" xr:uid="{40F08EEF-ABEC-4B86-93BD-0E01235C5EB0}"/>
    <cellStyle name="Percent 7" xfId="324" xr:uid="{00000000-0005-0000-0000-000046010000}"/>
    <cellStyle name="Percent 7 10" xfId="6176" xr:uid="{51645E13-4D0D-4D0B-A640-0A1129D96F8D}"/>
    <cellStyle name="Percent 7 10 2" xfId="16780" xr:uid="{4E88B889-422D-4722-8F69-456D6792389A}"/>
    <cellStyle name="Percent 7 10 2 2" xfId="16781" xr:uid="{9C8C2A82-F005-47F9-B24B-B596961F566A}"/>
    <cellStyle name="Percent 7 10 2 2 2" xfId="16782" xr:uid="{366D82D8-112C-4D9E-89DB-DB7640179DBD}"/>
    <cellStyle name="Percent 7 10 2 2 3" xfId="29702" xr:uid="{30CCF1C4-FC84-43DC-8838-FC667A74F9B1}"/>
    <cellStyle name="Percent 7 10 2 3" xfId="16783" xr:uid="{263F4360-B7A9-4EC5-8068-4F12B7C9DAA5}"/>
    <cellStyle name="Percent 7 10 2 4" xfId="29701" xr:uid="{9E159DB7-B2D9-480E-B49D-36B0BD68EB17}"/>
    <cellStyle name="Percent 7 10 3" xfId="16784" xr:uid="{CCD87161-4780-4FB0-93E7-B8F9E50584B6}"/>
    <cellStyle name="Percent 7 10 3 2" xfId="16785" xr:uid="{3E9B8EFD-C357-4EAE-9B1F-EBB786BC3DC6}"/>
    <cellStyle name="Percent 7 10 3 2 2" xfId="29704" xr:uid="{57B77251-A708-439C-A0A2-C575C6132818}"/>
    <cellStyle name="Percent 7 10 3 3" xfId="29703" xr:uid="{765C06E0-137C-40D5-A8E4-325D21B86A11}"/>
    <cellStyle name="Percent 7 10 4" xfId="16786" xr:uid="{17D00247-04BF-49E6-A98D-DE4365AA67B8}"/>
    <cellStyle name="Percent 7 10 4 2" xfId="29705" xr:uid="{2E124525-45C4-4917-BC9F-3AC193D3DE4F}"/>
    <cellStyle name="Percent 7 10 5" xfId="16787" xr:uid="{D896AB61-6DE7-4FB3-8BB3-1979E1FB7DEA}"/>
    <cellStyle name="Percent 7 10 5 2" xfId="29706" xr:uid="{1F043B81-A9D8-4312-AA0F-57A30BECD688}"/>
    <cellStyle name="Percent 7 10 6" xfId="16788" xr:uid="{B158BF5B-C775-4A5D-8A1B-2A0C5A7A2123}"/>
    <cellStyle name="Percent 7 10 7" xfId="16789" xr:uid="{7E7BFDB5-79A9-4BBA-BA79-3947A181EF6E}"/>
    <cellStyle name="Percent 7 10 8" xfId="29700" xr:uid="{360E66B8-C0C1-4206-8029-628688669D79}"/>
    <cellStyle name="Percent 7 11" xfId="6175" xr:uid="{BC8BDA7B-FC19-40F0-B3F4-47ACCF0DFEC0}"/>
    <cellStyle name="Percent 7 11 2" xfId="16790" xr:uid="{A367C3B6-7188-4556-8806-45FA244A7CC4}"/>
    <cellStyle name="Percent 7 11 2 2" xfId="29709" xr:uid="{CF35EAA4-5F36-4669-BB9C-4A5C68802601}"/>
    <cellStyle name="Percent 7 11 2 3" xfId="29708" xr:uid="{42C9EAE7-E813-436E-9249-DFEE54D17510}"/>
    <cellStyle name="Percent 7 11 3" xfId="16791" xr:uid="{142B734A-1AE4-4815-9E62-54A03E685AE8}"/>
    <cellStyle name="Percent 7 11 3 2" xfId="29711" xr:uid="{DE6E979A-5BA6-478A-9FB2-B3B47D33BDC8}"/>
    <cellStyle name="Percent 7 11 3 3" xfId="29710" xr:uid="{C344DDCF-E429-461B-B45D-5D9F367F517B}"/>
    <cellStyle name="Percent 7 11 4" xfId="29712" xr:uid="{BEE2AB1D-0224-43CE-BE67-3D345EE4745A}"/>
    <cellStyle name="Percent 7 11 5" xfId="29707" xr:uid="{F5006CFB-CFB0-48A8-AC82-9CA7629E97C1}"/>
    <cellStyle name="Percent 7 12" xfId="16792" xr:uid="{021AA62C-645A-4924-A551-4A5F780B97EB}"/>
    <cellStyle name="Percent 7 12 2" xfId="29714" xr:uid="{0BEDF8CB-30C4-4F75-A26F-7DC92BBE4D97}"/>
    <cellStyle name="Percent 7 12 2 2" xfId="29715" xr:uid="{B190A83B-3807-471A-9E45-1FC1D35C0E56}"/>
    <cellStyle name="Percent 7 12 3" xfId="29716" xr:uid="{7D0DBCB1-AF4B-477F-9D98-255A534CF9DD}"/>
    <cellStyle name="Percent 7 12 3 2" xfId="29717" xr:uid="{649F5F0F-4F98-4327-9343-EDC6399FA9A6}"/>
    <cellStyle name="Percent 7 12 4" xfId="29718" xr:uid="{E11B9E99-374E-4362-9222-E007F99468AC}"/>
    <cellStyle name="Percent 7 12 5" xfId="29713" xr:uid="{2A29078A-EAD4-480A-B19E-471C0D148DC3}"/>
    <cellStyle name="Percent 7 13" xfId="16793" xr:uid="{F4909820-6C0B-433B-94CD-AA2813C88A36}"/>
    <cellStyle name="Percent 7 13 2" xfId="29720" xr:uid="{2554C358-5892-4D67-B22B-17EEB4D79B1F}"/>
    <cellStyle name="Percent 7 13 2 2" xfId="29721" xr:uid="{6EE38F56-5397-48E1-B70D-10531AE79B37}"/>
    <cellStyle name="Percent 7 13 3" xfId="29722" xr:uid="{CB55517A-E50D-4197-9AE5-774B7B08A036}"/>
    <cellStyle name="Percent 7 13 3 2" xfId="29723" xr:uid="{A2911807-3448-4023-9CEC-7170BC03FB4D}"/>
    <cellStyle name="Percent 7 13 4" xfId="29724" xr:uid="{110223FF-D199-423F-8F68-35277B1B21B6}"/>
    <cellStyle name="Percent 7 13 4 2" xfId="29725" xr:uid="{F0165C31-BADF-4BE5-8001-CDCF98855E57}"/>
    <cellStyle name="Percent 7 13 5" xfId="29726" xr:uid="{ADC54DB3-DF54-4B72-9526-BB6FF3894A07}"/>
    <cellStyle name="Percent 7 13 6" xfId="29719" xr:uid="{8FD3568F-648F-4B19-B54E-730E6A4E4EFB}"/>
    <cellStyle name="Percent 7 14" xfId="16794" xr:uid="{B18048CD-044A-4910-B5DD-39F1A710351B}"/>
    <cellStyle name="Percent 7 14 2" xfId="29728" xr:uid="{821A3BF4-786B-43B2-B94D-B1CB6B85FA03}"/>
    <cellStyle name="Percent 7 14 2 2" xfId="29729" xr:uid="{14F337E5-6E8E-4A6F-85D0-EE99FF49CEFB}"/>
    <cellStyle name="Percent 7 14 3" xfId="29730" xr:uid="{EDA75960-E98D-4F45-A06F-2F8780BDD78B}"/>
    <cellStyle name="Percent 7 14 3 2" xfId="29731" xr:uid="{F7B58673-D50E-4425-A26C-CDA447028C1B}"/>
    <cellStyle name="Percent 7 14 4" xfId="29732" xr:uid="{C8746CE7-3AE1-4404-8892-99A1B6BB5636}"/>
    <cellStyle name="Percent 7 14 5" xfId="29727" xr:uid="{99CB8DB0-F7FE-4FDD-9FE3-E862EB97A3B6}"/>
    <cellStyle name="Percent 7 15" xfId="16795" xr:uid="{717248CF-6EC4-4053-9BB9-972E957FEADC}"/>
    <cellStyle name="Percent 7 15 2" xfId="29734" xr:uid="{820D3E1D-2261-4FA3-888D-2137D39923D7}"/>
    <cellStyle name="Percent 7 15 3" xfId="29733" xr:uid="{7A31A1E6-7345-40B6-9F49-F90D09230FF3}"/>
    <cellStyle name="Percent 7 16" xfId="16796" xr:uid="{7AD428E3-8820-4E20-905B-5D812DCBE333}"/>
    <cellStyle name="Percent 7 16 2" xfId="29736" xr:uid="{979B9962-F89F-4E87-BBDC-B5D8257ABBDB}"/>
    <cellStyle name="Percent 7 16 3" xfId="29735" xr:uid="{2A81A438-6792-4DCA-841D-221D76AC0199}"/>
    <cellStyle name="Percent 7 17" xfId="16797" xr:uid="{805491F9-10EE-476F-BAA4-122DA9A7A293}"/>
    <cellStyle name="Percent 7 17 2" xfId="29738" xr:uid="{5DFE25AA-1915-47B2-9AC1-C5CF3AB9D318}"/>
    <cellStyle name="Percent 7 17 3" xfId="29737" xr:uid="{34B8CB04-8ECB-4DBA-9277-3503B444A1ED}"/>
    <cellStyle name="Percent 7 18" xfId="16798" xr:uid="{93A65A18-EBD1-4503-ACD6-44A61444A891}"/>
    <cellStyle name="Percent 7 18 2" xfId="29739" xr:uid="{0FEEF8CA-3100-4985-9085-0E18490C5DB1}"/>
    <cellStyle name="Percent 7 19" xfId="16799" xr:uid="{71DABC71-AC5A-4C9D-B4B2-9752406A6318}"/>
    <cellStyle name="Percent 7 19 2" xfId="29740" xr:uid="{0A7C2BE4-DBFE-4BA1-A2C3-E45B8CD894C8}"/>
    <cellStyle name="Percent 7 2" xfId="1865" xr:uid="{7757BEFF-5DE8-41CB-B3ED-A99073303B38}"/>
    <cellStyle name="Percent 7 2 10" xfId="29742" xr:uid="{0213BE28-F659-4C16-AA08-C90098150A39}"/>
    <cellStyle name="Percent 7 2 11" xfId="29741" xr:uid="{3E269892-790D-425F-9689-33588124F06C}"/>
    <cellStyle name="Percent 7 2 2" xfId="6177" xr:uid="{76763836-E2BB-4478-A03D-2DCDC3C4E440}"/>
    <cellStyle name="Percent 7 2 2 2" xfId="29744" xr:uid="{18D066A3-B2D6-407A-9765-9F49112D2B13}"/>
    <cellStyle name="Percent 7 2 2 2 2" xfId="29745" xr:uid="{F9728572-CB80-464B-BF03-0E18D0B4EFAB}"/>
    <cellStyle name="Percent 7 2 2 3" xfId="29746" xr:uid="{6FC30892-E636-4A06-801A-EB97A088DD8E}"/>
    <cellStyle name="Percent 7 2 2 3 2" xfId="29747" xr:uid="{E64CD223-E059-4FC8-A807-4FC647D6413B}"/>
    <cellStyle name="Percent 7 2 2 4" xfId="29748" xr:uid="{2E912EBC-527E-48AB-B301-CAEEFCCA15A2}"/>
    <cellStyle name="Percent 7 2 2 5" xfId="29743" xr:uid="{B21D9618-FF57-43DA-A120-3710FB69CDE9}"/>
    <cellStyle name="Percent 7 2 3" xfId="16800" xr:uid="{2F5E29E0-43B5-4A32-80E3-2324126093C2}"/>
    <cellStyle name="Percent 7 2 3 2" xfId="29750" xr:uid="{3B07ACA8-9A70-47EB-ABA0-D63D31FC9EAC}"/>
    <cellStyle name="Percent 7 2 3 2 2" xfId="29751" xr:uid="{B9EAD315-D835-44BB-AEBE-221EC414E3ED}"/>
    <cellStyle name="Percent 7 2 3 3" xfId="29752" xr:uid="{C5A83D59-7C39-4CE1-9713-E281E463FD1D}"/>
    <cellStyle name="Percent 7 2 3 3 2" xfId="29753" xr:uid="{EF39E4F2-7851-4638-915B-F65A93AC19C6}"/>
    <cellStyle name="Percent 7 2 3 4" xfId="29754" xr:uid="{F2AA49A3-1425-483E-A838-6F3D026E5F05}"/>
    <cellStyle name="Percent 7 2 3 5" xfId="29749" xr:uid="{20C9DC4B-DFFC-46D4-90EE-91314EF4A92D}"/>
    <cellStyle name="Percent 7 2 4" xfId="16801" xr:uid="{48C6383A-627C-4ADC-825A-7EFE733C922A}"/>
    <cellStyle name="Percent 7 2 4 2" xfId="29756" xr:uid="{761DD277-11E6-4CBC-9A54-DA9AD22C25B8}"/>
    <cellStyle name="Percent 7 2 4 2 2" xfId="29757" xr:uid="{9BAA7AD5-3E35-4E46-A7EC-7D2C99ACF275}"/>
    <cellStyle name="Percent 7 2 4 3" xfId="29758" xr:uid="{F4928719-8792-417B-A9E7-F10318BA1AB5}"/>
    <cellStyle name="Percent 7 2 4 3 2" xfId="29759" xr:uid="{BAFB65E6-EFEC-45F2-B26B-C55935D839FC}"/>
    <cellStyle name="Percent 7 2 4 4" xfId="29760" xr:uid="{9C85C6A9-3F79-4874-8735-2D30ABF139B2}"/>
    <cellStyle name="Percent 7 2 4 4 2" xfId="29761" xr:uid="{8EA1B5B2-0EE8-469C-BF5C-11E351E16891}"/>
    <cellStyle name="Percent 7 2 4 5" xfId="29762" xr:uid="{6EA8C56D-339D-4A73-9C09-27F7C1F9ECA7}"/>
    <cellStyle name="Percent 7 2 4 6" xfId="29755" xr:uid="{6ADC329A-42E0-429B-993F-5E8A54E1A41A}"/>
    <cellStyle name="Percent 7 2 5" xfId="16802" xr:uid="{7F0C94F6-17DF-40FD-AA73-CE2B0102224F}"/>
    <cellStyle name="Percent 7 2 5 2" xfId="29764" xr:uid="{73EB5DB1-32D7-43D5-85DF-6CCCAAB74701}"/>
    <cellStyle name="Percent 7 2 5 2 2" xfId="29765" xr:uid="{F72E26D4-FD4C-405E-9968-14674DE0A416}"/>
    <cellStyle name="Percent 7 2 5 3" xfId="29766" xr:uid="{75718EEA-7123-438E-A92D-65A4E273B15A}"/>
    <cellStyle name="Percent 7 2 5 3 2" xfId="29767" xr:uid="{8B90252D-43F6-4204-9DC5-6AD22A4410F8}"/>
    <cellStyle name="Percent 7 2 5 4" xfId="29768" xr:uid="{DD31062A-94CC-4A2C-A402-374A47DE5980}"/>
    <cellStyle name="Percent 7 2 5 5" xfId="29763" xr:uid="{DDE3BD28-972B-4B64-AD9E-63C041B258E6}"/>
    <cellStyle name="Percent 7 2 6" xfId="16803" xr:uid="{8A1357AC-83F2-4E97-800F-481309F9ADDB}"/>
    <cellStyle name="Percent 7 2 6 2" xfId="29770" xr:uid="{F47A230B-C28A-4CC2-838A-F3700DF99346}"/>
    <cellStyle name="Percent 7 2 6 3" xfId="29769" xr:uid="{5EDE3750-4354-4F02-AC1D-4DBCCA14E954}"/>
    <cellStyle name="Percent 7 2 7" xfId="16804" xr:uid="{28F28589-16E3-4E07-A85F-BB51D73FAA4C}"/>
    <cellStyle name="Percent 7 2 7 2" xfId="29772" xr:uid="{450C7015-0166-4940-AB22-06B2E5DFDCC9}"/>
    <cellStyle name="Percent 7 2 7 3" xfId="29771" xr:uid="{28C7073B-A2C0-4B16-8720-2EDA48B421B3}"/>
    <cellStyle name="Percent 7 2 8" xfId="16805" xr:uid="{30D0C609-EEFF-408D-AC36-17E5AD8FAB0A}"/>
    <cellStyle name="Percent 7 2 8 2" xfId="29774" xr:uid="{C5C421AF-94CB-47EC-BF16-46C478D0C308}"/>
    <cellStyle name="Percent 7 2 8 3" xfId="29773" xr:uid="{D9CAA539-539B-43CD-B8B1-D60A8A81C82F}"/>
    <cellStyle name="Percent 7 2 9" xfId="16806" xr:uid="{93F8968B-14BA-4B0C-93AA-E337603F0DC8}"/>
    <cellStyle name="Percent 7 2 9 2" xfId="29775" xr:uid="{490B2F85-35B1-4466-BFF2-C24821897796}"/>
    <cellStyle name="Percent 7 20" xfId="29699" xr:uid="{197052D7-9CAE-4094-B235-44169A23FB55}"/>
    <cellStyle name="Percent 7 21" xfId="21055" xr:uid="{99259586-F6D7-44E3-AC5A-001E22D4C1FB}"/>
    <cellStyle name="Percent 7 3" xfId="1866" xr:uid="{8F13AF0B-BAF1-4254-9320-521B70EAAC52}"/>
    <cellStyle name="Percent 7 3 10" xfId="29777" xr:uid="{0198A092-7BE2-4CCB-A318-2B6618D7184C}"/>
    <cellStyle name="Percent 7 3 11" xfId="29776" xr:uid="{039B1CCF-3B36-4CB5-81C7-A255DA9F4F12}"/>
    <cellStyle name="Percent 7 3 2" xfId="6178" xr:uid="{92974B63-EB28-4C70-88D3-CEBE18971BD6}"/>
    <cellStyle name="Percent 7 3 2 2" xfId="29779" xr:uid="{8EA371C0-82DC-41C8-BF39-EE13A31BD5F0}"/>
    <cellStyle name="Percent 7 3 2 2 2" xfId="29780" xr:uid="{F9E20D27-CF6C-4241-9E22-D6DA24CF12B2}"/>
    <cellStyle name="Percent 7 3 2 3" xfId="29781" xr:uid="{F077335D-357A-4A34-A2C2-D3E8DB994E6C}"/>
    <cellStyle name="Percent 7 3 2 3 2" xfId="29782" xr:uid="{56E9E632-E44A-4D09-877B-C2C5DC509A3D}"/>
    <cellStyle name="Percent 7 3 2 4" xfId="29783" xr:uid="{D42B7277-88B3-48BA-87C8-E6BB36815756}"/>
    <cellStyle name="Percent 7 3 2 5" xfId="29778" xr:uid="{4FD58BD9-4442-4B67-8122-8B1D18DA24CF}"/>
    <cellStyle name="Percent 7 3 3" xfId="16807" xr:uid="{6A356A32-8A90-45DA-8BE5-34AC44FA470B}"/>
    <cellStyle name="Percent 7 3 3 2" xfId="29785" xr:uid="{67846A93-37FD-4395-865C-831580968751}"/>
    <cellStyle name="Percent 7 3 3 2 2" xfId="29786" xr:uid="{80588992-2613-413E-8685-EFE37E3EA749}"/>
    <cellStyle name="Percent 7 3 3 3" xfId="29787" xr:uid="{9245DA1C-7968-4CDE-8A94-65C9B8EAE93E}"/>
    <cellStyle name="Percent 7 3 3 3 2" xfId="29788" xr:uid="{CED24487-D7C3-4433-860B-442DCAFF76EA}"/>
    <cellStyle name="Percent 7 3 3 4" xfId="29789" xr:uid="{7AA55477-0268-468B-9389-ED5A761699F3}"/>
    <cellStyle name="Percent 7 3 3 5" xfId="29784" xr:uid="{7EEF7D85-05D9-4C08-872D-E5F89F19B9B4}"/>
    <cellStyle name="Percent 7 3 4" xfId="16808" xr:uid="{26F12804-1FAC-4323-8D4D-57EEBC3BDDCA}"/>
    <cellStyle name="Percent 7 3 4 2" xfId="29791" xr:uid="{4EE951B5-408F-42CC-BB92-A065FD343AFD}"/>
    <cellStyle name="Percent 7 3 4 2 2" xfId="29792" xr:uid="{787343FB-C560-4B79-B870-E36DF8C0CFDE}"/>
    <cellStyle name="Percent 7 3 4 3" xfId="29793" xr:uid="{1472C572-5CBD-49D6-86F6-3E67E6AF1ABD}"/>
    <cellStyle name="Percent 7 3 4 3 2" xfId="29794" xr:uid="{CAC18913-6BDB-43E5-A0C1-3F67F73BC341}"/>
    <cellStyle name="Percent 7 3 4 4" xfId="29795" xr:uid="{A55C472E-2E3C-480D-A796-BE0E2C9DE9FA}"/>
    <cellStyle name="Percent 7 3 4 4 2" xfId="29796" xr:uid="{19184C3A-9B29-4760-81E9-EA11551CE9F1}"/>
    <cellStyle name="Percent 7 3 4 5" xfId="29797" xr:uid="{772B31B0-0BF1-4C3B-84F9-8DA6DA89407A}"/>
    <cellStyle name="Percent 7 3 4 6" xfId="29790" xr:uid="{DE331D45-6CAB-43EB-B519-E2FCDD87CEC3}"/>
    <cellStyle name="Percent 7 3 5" xfId="16809" xr:uid="{3BA6F35A-0F36-408B-BEAF-A3375701DBC1}"/>
    <cellStyle name="Percent 7 3 5 2" xfId="29799" xr:uid="{B3ACAA18-D866-4D2E-8978-622BD2CB6E26}"/>
    <cellStyle name="Percent 7 3 5 2 2" xfId="29800" xr:uid="{40B61B21-F183-4693-8871-8642DAFEDF87}"/>
    <cellStyle name="Percent 7 3 5 3" xfId="29801" xr:uid="{042D32C9-0D87-43DE-BFED-260DF825AE8F}"/>
    <cellStyle name="Percent 7 3 5 3 2" xfId="29802" xr:uid="{AB483960-F9C0-4F49-9E58-B4869B60A273}"/>
    <cellStyle name="Percent 7 3 5 4" xfId="29803" xr:uid="{C06EA37D-D96E-4194-A0D6-875F7C13C4D3}"/>
    <cellStyle name="Percent 7 3 5 5" xfId="29798" xr:uid="{3E5E74B2-F974-4FFC-B900-136102B0B1BC}"/>
    <cellStyle name="Percent 7 3 6" xfId="16810" xr:uid="{F27ACF45-2E7B-4D4F-8288-551A4B5E73DE}"/>
    <cellStyle name="Percent 7 3 6 2" xfId="29805" xr:uid="{395627C3-4B70-4DE9-A7C9-F0C7780A36A2}"/>
    <cellStyle name="Percent 7 3 6 3" xfId="29804" xr:uid="{53D74DF4-DA43-43CF-A4E5-EC164324D007}"/>
    <cellStyle name="Percent 7 3 7" xfId="16811" xr:uid="{973938F9-96E0-41BF-9BFC-684C97E6447E}"/>
    <cellStyle name="Percent 7 3 7 2" xfId="29807" xr:uid="{BACEFA8A-95D4-4F0C-A7B3-04AFE84F8DCC}"/>
    <cellStyle name="Percent 7 3 7 3" xfId="29806" xr:uid="{CE67DCF0-FF85-46F6-A67D-642D68CEABDC}"/>
    <cellStyle name="Percent 7 3 8" xfId="16812" xr:uid="{D4CB8271-15E4-4F6D-AE55-512798897E68}"/>
    <cellStyle name="Percent 7 3 8 2" xfId="29809" xr:uid="{EC57B4FE-19A6-414C-96D7-7FBC924B1EE5}"/>
    <cellStyle name="Percent 7 3 8 3" xfId="29808" xr:uid="{6C7A149E-861F-45C4-87B1-D75FC38E368A}"/>
    <cellStyle name="Percent 7 3 9" xfId="16813" xr:uid="{35314AB5-93B9-4212-8159-EFD27F56A77D}"/>
    <cellStyle name="Percent 7 3 9 2" xfId="29810" xr:uid="{3D1E8366-358B-4D6D-BF6D-6E49589020FF}"/>
    <cellStyle name="Percent 7 4" xfId="1867" xr:uid="{88005752-39DE-4AA5-9D4D-B6FD48702A87}"/>
    <cellStyle name="Percent 7 4 10" xfId="29812" xr:uid="{124DB250-A35A-455B-8C5A-FC8C7DF03E43}"/>
    <cellStyle name="Percent 7 4 11" xfId="29811" xr:uid="{B2343801-A56F-415C-91A3-3A71300B23BD}"/>
    <cellStyle name="Percent 7 4 2" xfId="6179" xr:uid="{3FF39A03-9C26-480E-B090-E31FE7538A6D}"/>
    <cellStyle name="Percent 7 4 2 2" xfId="29814" xr:uid="{7CAA3DFF-7252-4428-A62C-E1C12CBD60CE}"/>
    <cellStyle name="Percent 7 4 2 2 2" xfId="29815" xr:uid="{AAC694BB-BD90-472B-B3D9-6DA1926C873D}"/>
    <cellStyle name="Percent 7 4 2 3" xfId="29816" xr:uid="{07D5A631-B7CF-4CC4-88FF-12569323AFC6}"/>
    <cellStyle name="Percent 7 4 2 3 2" xfId="29817" xr:uid="{4C177210-15DE-4678-8BA2-74D2DDB7F650}"/>
    <cellStyle name="Percent 7 4 2 4" xfId="29818" xr:uid="{84560724-A605-4A5A-A3F0-E5F5FB488937}"/>
    <cellStyle name="Percent 7 4 2 5" xfId="29813" xr:uid="{66B71F9A-4E80-46A6-863E-9F2106446D4E}"/>
    <cellStyle name="Percent 7 4 3" xfId="16814" xr:uid="{ECE52934-0DBD-4766-9FF0-44F99CD0F915}"/>
    <cellStyle name="Percent 7 4 3 2" xfId="29820" xr:uid="{98512641-55A4-4A84-A189-70FE088352F0}"/>
    <cellStyle name="Percent 7 4 3 2 2" xfId="29821" xr:uid="{FC32D2A0-610D-4BFF-8BA2-D2C5ED288599}"/>
    <cellStyle name="Percent 7 4 3 3" xfId="29822" xr:uid="{0F73993F-412F-4739-913B-62C28C6269E9}"/>
    <cellStyle name="Percent 7 4 3 3 2" xfId="29823" xr:uid="{D6706D62-758A-4D2B-9687-26B6B335EB22}"/>
    <cellStyle name="Percent 7 4 3 4" xfId="29824" xr:uid="{914A1F61-6593-470B-98ED-4E85BD16837E}"/>
    <cellStyle name="Percent 7 4 3 5" xfId="29819" xr:uid="{F6D0E9A3-8194-4FD1-BFCA-A890BCC42814}"/>
    <cellStyle name="Percent 7 4 4" xfId="16815" xr:uid="{3699EDD6-D053-461B-9ADE-5AFFEB646FEC}"/>
    <cellStyle name="Percent 7 4 4 2" xfId="29826" xr:uid="{74108417-B870-46E9-B053-C6FCF17823A3}"/>
    <cellStyle name="Percent 7 4 4 2 2" xfId="29827" xr:uid="{3A6F92E7-094F-4A8F-BC22-DE25C2A801BA}"/>
    <cellStyle name="Percent 7 4 4 3" xfId="29828" xr:uid="{72E9A26D-4F8E-4662-85F5-72AEAC4ACF9D}"/>
    <cellStyle name="Percent 7 4 4 3 2" xfId="29829" xr:uid="{D6081E6C-8408-494F-8CF4-E207B7781BA2}"/>
    <cellStyle name="Percent 7 4 4 4" xfId="29830" xr:uid="{767B210C-7F34-4E63-889A-4CBD6B4B067F}"/>
    <cellStyle name="Percent 7 4 4 4 2" xfId="29831" xr:uid="{A166F4E0-D363-4546-B8FD-D1571ABAFA71}"/>
    <cellStyle name="Percent 7 4 4 5" xfId="29832" xr:uid="{A12F5C29-52EC-46F4-9307-2B5719D835F2}"/>
    <cellStyle name="Percent 7 4 4 6" xfId="29825" xr:uid="{60514C05-B38C-4D3B-BE0E-E4C5C51CAFAB}"/>
    <cellStyle name="Percent 7 4 5" xfId="16816" xr:uid="{F7F00AFE-AA8B-4B16-A495-E486F04DDC9A}"/>
    <cellStyle name="Percent 7 4 5 2" xfId="29834" xr:uid="{00D3747B-4516-4451-A77A-CAF28E1C980A}"/>
    <cellStyle name="Percent 7 4 5 2 2" xfId="29835" xr:uid="{A2174F9C-3F3B-47D8-81D4-7907966E26BC}"/>
    <cellStyle name="Percent 7 4 5 3" xfId="29836" xr:uid="{7FE9BB6A-DF94-4B3E-91C4-4EC855F2D06C}"/>
    <cellStyle name="Percent 7 4 5 3 2" xfId="29837" xr:uid="{720A1A05-F078-4E51-8684-E66A32A6E988}"/>
    <cellStyle name="Percent 7 4 5 4" xfId="29838" xr:uid="{CD014C92-C681-417C-86DC-9E7484814DBD}"/>
    <cellStyle name="Percent 7 4 5 5" xfId="29833" xr:uid="{22AD87F7-2CDF-4819-BBED-56246EC8F135}"/>
    <cellStyle name="Percent 7 4 6" xfId="16817" xr:uid="{50C62CD9-13DF-4EE0-B12A-FCA92445B56B}"/>
    <cellStyle name="Percent 7 4 6 2" xfId="29840" xr:uid="{E395C8F6-3270-45B3-9CDE-9B00583D64E3}"/>
    <cellStyle name="Percent 7 4 6 3" xfId="29839" xr:uid="{2AB64EFC-07E8-455F-985C-0AE601B4EF85}"/>
    <cellStyle name="Percent 7 4 7" xfId="16818" xr:uid="{C0E38A08-C44C-4760-8D2E-2518C59D11BC}"/>
    <cellStyle name="Percent 7 4 7 2" xfId="29842" xr:uid="{1556D29B-A585-45E8-9978-39C30F2DBEFE}"/>
    <cellStyle name="Percent 7 4 7 3" xfId="29841" xr:uid="{567C49E3-CDF8-4531-A1A7-F3846DC8D611}"/>
    <cellStyle name="Percent 7 4 8" xfId="16819" xr:uid="{1CBD2F83-98E8-4F45-85B7-08AB516E99F9}"/>
    <cellStyle name="Percent 7 4 8 2" xfId="29844" xr:uid="{CCEC171C-D24B-408A-A446-35A569D00F42}"/>
    <cellStyle name="Percent 7 4 8 3" xfId="29843" xr:uid="{1D3E3423-3437-4BFE-A2B8-09A755716BFB}"/>
    <cellStyle name="Percent 7 4 9" xfId="16820" xr:uid="{FC0615D0-480C-4386-8E9E-F966C0ED1426}"/>
    <cellStyle name="Percent 7 4 9 2" xfId="29845" xr:uid="{E5240F5C-8A9D-42B1-8144-CF24BC610D76}"/>
    <cellStyle name="Percent 7 5" xfId="1868" xr:uid="{0B0E7EC7-8C91-41BF-B430-174D9CC25CE1}"/>
    <cellStyle name="Percent 7 5 10" xfId="29847" xr:uid="{233A6346-2A54-4471-9680-67F263941982}"/>
    <cellStyle name="Percent 7 5 11" xfId="29846" xr:uid="{DEA011D2-DC16-4D6D-8F98-20C5FBCCEF2E}"/>
    <cellStyle name="Percent 7 5 2" xfId="6180" xr:uid="{4D22878F-5EF0-4A94-BA3B-C4353185678F}"/>
    <cellStyle name="Percent 7 5 2 2" xfId="29849" xr:uid="{8F625EB1-5523-483D-B714-A40F4D1AB12D}"/>
    <cellStyle name="Percent 7 5 2 2 2" xfId="29850" xr:uid="{E83070FB-2F76-4E1E-B3BB-BD5E7CF02A67}"/>
    <cellStyle name="Percent 7 5 2 3" xfId="29851" xr:uid="{81088131-A3E2-4C34-9A62-BE88E70126F6}"/>
    <cellStyle name="Percent 7 5 2 3 2" xfId="29852" xr:uid="{5D0F8D43-7814-4807-8A52-B82089C0C95D}"/>
    <cellStyle name="Percent 7 5 2 4" xfId="29853" xr:uid="{21493B3A-9452-4EE9-9438-C4C6B37EACA0}"/>
    <cellStyle name="Percent 7 5 2 5" xfId="29848" xr:uid="{416BF2EC-6060-42CC-8C77-9070716B1487}"/>
    <cellStyle name="Percent 7 5 3" xfId="16821" xr:uid="{F45D2732-CD43-40C1-A866-CD930D08DC39}"/>
    <cellStyle name="Percent 7 5 3 2" xfId="29855" xr:uid="{8E3B8C0F-AD0B-46EC-9EA5-14E8750E6CAA}"/>
    <cellStyle name="Percent 7 5 3 2 2" xfId="29856" xr:uid="{7B7E4F2C-1666-4FA6-971B-5C4B1DEE81E4}"/>
    <cellStyle name="Percent 7 5 3 3" xfId="29857" xr:uid="{309BFD5F-E1F8-4F33-8062-46CC76254A75}"/>
    <cellStyle name="Percent 7 5 3 3 2" xfId="29858" xr:uid="{CF35E295-1002-4C50-B984-0AD27BE522B7}"/>
    <cellStyle name="Percent 7 5 3 4" xfId="29859" xr:uid="{173C10CC-D883-453D-9970-91D4C03932CE}"/>
    <cellStyle name="Percent 7 5 3 5" xfId="29854" xr:uid="{0D2BFBB4-FE93-42AF-8A50-CA97B9CC1E06}"/>
    <cellStyle name="Percent 7 5 4" xfId="16822" xr:uid="{2AD89A39-AF21-4B04-AEA5-6E35D5F04B00}"/>
    <cellStyle name="Percent 7 5 4 2" xfId="29861" xr:uid="{420D5C29-9BB4-4456-82B8-F7C64576E889}"/>
    <cellStyle name="Percent 7 5 4 2 2" xfId="29862" xr:uid="{E610EDB8-44A8-4139-B831-D440FFAEEDEA}"/>
    <cellStyle name="Percent 7 5 4 3" xfId="29863" xr:uid="{C0D8EEE8-96E1-4508-8692-33389D2A41EE}"/>
    <cellStyle name="Percent 7 5 4 3 2" xfId="29864" xr:uid="{8CB4331E-0F73-4A28-9FD8-957C8EA59B26}"/>
    <cellStyle name="Percent 7 5 4 4" xfId="29865" xr:uid="{9CB1334E-9F1F-4038-A574-EB9F531ECF1F}"/>
    <cellStyle name="Percent 7 5 4 4 2" xfId="29866" xr:uid="{7BD434ED-74FA-4EFD-BB23-053E48493BB2}"/>
    <cellStyle name="Percent 7 5 4 5" xfId="29867" xr:uid="{EB5AD6EB-9663-48D3-970E-EA825A373DBE}"/>
    <cellStyle name="Percent 7 5 4 6" xfId="29860" xr:uid="{1A7EF63D-8A59-4086-A863-EFFA42EA4223}"/>
    <cellStyle name="Percent 7 5 5" xfId="16823" xr:uid="{C748B19A-1B23-4CDE-A78A-5D62788E59E2}"/>
    <cellStyle name="Percent 7 5 5 2" xfId="29869" xr:uid="{DF67A46C-9CA7-438A-9948-AD59CCD7D45A}"/>
    <cellStyle name="Percent 7 5 5 2 2" xfId="29870" xr:uid="{5FF317AD-3C11-409B-9A98-DADCAF9D6A64}"/>
    <cellStyle name="Percent 7 5 5 3" xfId="29871" xr:uid="{DF00F9CA-4AAB-4E51-A240-61652480B1EE}"/>
    <cellStyle name="Percent 7 5 5 3 2" xfId="29872" xr:uid="{A807A386-0D35-4FF6-B9DC-D17C1D7496BE}"/>
    <cellStyle name="Percent 7 5 5 4" xfId="29873" xr:uid="{6DEC89FB-BCE7-48A5-ACF8-C223CAAE17FD}"/>
    <cellStyle name="Percent 7 5 5 5" xfId="29868" xr:uid="{3D1577AF-889F-48CD-9A86-582C82301975}"/>
    <cellStyle name="Percent 7 5 6" xfId="16824" xr:uid="{04895DDD-5E98-4DFD-83D3-81E43BC771E2}"/>
    <cellStyle name="Percent 7 5 6 2" xfId="29875" xr:uid="{6DC4276C-ED14-4A32-886E-606B1E01A22F}"/>
    <cellStyle name="Percent 7 5 6 3" xfId="29874" xr:uid="{C8269161-E6E2-47C1-8B65-7D125187B8B6}"/>
    <cellStyle name="Percent 7 5 7" xfId="16825" xr:uid="{EE16F938-2CCA-480A-8841-FCACEF7CD217}"/>
    <cellStyle name="Percent 7 5 7 2" xfId="29877" xr:uid="{71418F1C-9F0A-4A59-B23F-A966163F54F7}"/>
    <cellStyle name="Percent 7 5 7 3" xfId="29876" xr:uid="{5E5C8AA9-D0CD-463E-8496-413499854F42}"/>
    <cellStyle name="Percent 7 5 8" xfId="16826" xr:uid="{17DFBA8B-241E-46BC-BB14-FE947284EAB0}"/>
    <cellStyle name="Percent 7 5 8 2" xfId="29879" xr:uid="{8F94F55B-4DDF-4D91-B3FB-E988FE9C7B7E}"/>
    <cellStyle name="Percent 7 5 8 3" xfId="29878" xr:uid="{1D830C35-B80A-46A6-87D2-90B06CAD595C}"/>
    <cellStyle name="Percent 7 5 9" xfId="16827" xr:uid="{E31E7DAA-F4ED-4CA3-8AA0-67C8F4293045}"/>
    <cellStyle name="Percent 7 5 9 2" xfId="29880" xr:uid="{DD17B0D1-7F04-4B3E-A4B2-53FFC1A2A6C0}"/>
    <cellStyle name="Percent 7 6" xfId="1869" xr:uid="{3B668D6C-C985-4B98-BE76-30D02684325E}"/>
    <cellStyle name="Percent 7 6 10" xfId="29882" xr:uid="{B83EC199-2682-4FD2-B42C-F9D876090195}"/>
    <cellStyle name="Percent 7 6 11" xfId="29881" xr:uid="{C41DF985-247E-4F9B-86CF-7DB8C2ECF332}"/>
    <cellStyle name="Percent 7 6 2" xfId="6181" xr:uid="{5A0DA05E-105F-49A9-89FC-664BE8BAF1FD}"/>
    <cellStyle name="Percent 7 6 2 2" xfId="29884" xr:uid="{367D0BD4-5EA1-414B-A665-FAE927B96397}"/>
    <cellStyle name="Percent 7 6 2 2 2" xfId="29885" xr:uid="{03CB9CD3-057C-4B3C-AD7B-9B9DE7AE2B01}"/>
    <cellStyle name="Percent 7 6 2 3" xfId="29886" xr:uid="{913CA43D-C4DF-4EC1-BB76-663D710840A0}"/>
    <cellStyle name="Percent 7 6 2 3 2" xfId="29887" xr:uid="{81C4B0BD-87F6-4394-9219-36C88F83D0BF}"/>
    <cellStyle name="Percent 7 6 2 4" xfId="29888" xr:uid="{46AF85F9-FCB9-4818-A3E0-ECD93ACD3CEB}"/>
    <cellStyle name="Percent 7 6 2 5" xfId="29883" xr:uid="{25B61EC8-4F86-4775-A353-015FB82FABE7}"/>
    <cellStyle name="Percent 7 6 3" xfId="16828" xr:uid="{4EFCB8BE-8C07-4969-BE4D-209DD85168E1}"/>
    <cellStyle name="Percent 7 6 3 2" xfId="29890" xr:uid="{1B90D6BA-FA93-41D0-ABCA-2B4C03F8970E}"/>
    <cellStyle name="Percent 7 6 3 2 2" xfId="29891" xr:uid="{818CFFA2-B879-4016-8419-97E424CA5A3C}"/>
    <cellStyle name="Percent 7 6 3 3" xfId="29892" xr:uid="{93DFB68A-FDE0-46A5-96C1-1DEFFA757573}"/>
    <cellStyle name="Percent 7 6 3 3 2" xfId="29893" xr:uid="{660699BE-C24F-4199-8804-A060B9C71521}"/>
    <cellStyle name="Percent 7 6 3 4" xfId="29894" xr:uid="{637691AE-1DDC-4BFF-8517-F8E229D0C793}"/>
    <cellStyle name="Percent 7 6 3 5" xfId="29889" xr:uid="{E0FBC260-CCD4-4E3A-8475-EDCF54AB215F}"/>
    <cellStyle name="Percent 7 6 4" xfId="16829" xr:uid="{89291AA2-827F-4DBD-B821-A99A0A964B26}"/>
    <cellStyle name="Percent 7 6 4 2" xfId="29896" xr:uid="{739EDA16-A142-47C1-9778-721E4F5641EE}"/>
    <cellStyle name="Percent 7 6 4 2 2" xfId="29897" xr:uid="{1C83537C-D755-4C76-86FA-12CB70B8E07A}"/>
    <cellStyle name="Percent 7 6 4 3" xfId="29898" xr:uid="{F0CB7242-1791-4F40-A04B-433D9399AE14}"/>
    <cellStyle name="Percent 7 6 4 3 2" xfId="29899" xr:uid="{0A637696-D506-4ED7-9928-53E74B677E25}"/>
    <cellStyle name="Percent 7 6 4 4" xfId="29900" xr:uid="{B702C05B-D829-4E46-A8AF-9589774F47BA}"/>
    <cellStyle name="Percent 7 6 4 4 2" xfId="29901" xr:uid="{111E9BA0-CC01-46B4-927E-69C353F86CEC}"/>
    <cellStyle name="Percent 7 6 4 5" xfId="29902" xr:uid="{DA150D09-FA3C-4789-88F3-C768CB74874A}"/>
    <cellStyle name="Percent 7 6 4 6" xfId="29895" xr:uid="{361C8303-8D17-4983-806D-BF2F45A87847}"/>
    <cellStyle name="Percent 7 6 5" xfId="16830" xr:uid="{64022517-BE80-4625-8D5B-15D4C26969C9}"/>
    <cellStyle name="Percent 7 6 5 2" xfId="29904" xr:uid="{05AA9103-CAEC-47CC-B1C5-2C4E5BF3BED3}"/>
    <cellStyle name="Percent 7 6 5 2 2" xfId="29905" xr:uid="{692DE1A5-DC8E-44D3-BA9B-EC6857FF0789}"/>
    <cellStyle name="Percent 7 6 5 3" xfId="29906" xr:uid="{E09F045F-6EEA-4A5B-8BFC-41BDF4CD9D62}"/>
    <cellStyle name="Percent 7 6 5 3 2" xfId="29907" xr:uid="{3EBC1A69-AD23-4AA6-BBD2-E562135ADD96}"/>
    <cellStyle name="Percent 7 6 5 4" xfId="29908" xr:uid="{F1718409-0B5F-4874-98E9-355F18AE4527}"/>
    <cellStyle name="Percent 7 6 5 5" xfId="29903" xr:uid="{D82AEDDF-A233-4013-9378-AABA017AB12D}"/>
    <cellStyle name="Percent 7 6 6" xfId="16831" xr:uid="{A4C469CD-E22B-4DDE-83EE-83633E7C2FD0}"/>
    <cellStyle name="Percent 7 6 6 2" xfId="29910" xr:uid="{3D73665F-E49A-4A71-86C2-5776DF0FD336}"/>
    <cellStyle name="Percent 7 6 6 3" xfId="29909" xr:uid="{D60506F9-9587-4E70-A888-27359F12E582}"/>
    <cellStyle name="Percent 7 6 7" xfId="16832" xr:uid="{8B22B2B2-0B60-4DE5-B5ED-89ECD2F18DB7}"/>
    <cellStyle name="Percent 7 6 7 2" xfId="29912" xr:uid="{6BAB65E9-FC0A-4C4A-BE47-9A3FD465E81B}"/>
    <cellStyle name="Percent 7 6 7 3" xfId="29911" xr:uid="{A89F9EF3-8ABC-4084-AF72-5CDF902DBA82}"/>
    <cellStyle name="Percent 7 6 8" xfId="16833" xr:uid="{5FC9F4FC-61BF-4CEA-B6EA-6C7538A60BCB}"/>
    <cellStyle name="Percent 7 6 8 2" xfId="29914" xr:uid="{569A4DBD-D666-4751-BFF0-7BBD5CD768DF}"/>
    <cellStyle name="Percent 7 6 8 3" xfId="29913" xr:uid="{EFB6CC91-1427-43E9-9FD7-DE1014A3DA85}"/>
    <cellStyle name="Percent 7 6 9" xfId="16834" xr:uid="{8A4B1ACD-30D8-4D5C-BAFC-102F7D69DAD1}"/>
    <cellStyle name="Percent 7 6 9 2" xfId="29915" xr:uid="{A22F9A28-4D3A-4B23-B2A3-0242FEA35C9C}"/>
    <cellStyle name="Percent 7 7" xfId="1870" xr:uid="{709F02F9-177D-4D95-85AA-9A4328BB2900}"/>
    <cellStyle name="Percent 7 7 10" xfId="29917" xr:uid="{79735331-EBBB-488E-A203-B4436D9CA495}"/>
    <cellStyle name="Percent 7 7 11" xfId="29916" xr:uid="{DA0A86DA-03D4-41B1-8239-5C085BFC11D3}"/>
    <cellStyle name="Percent 7 7 2" xfId="6182" xr:uid="{B1738D4F-CC39-4004-82D2-4C0B96B53E99}"/>
    <cellStyle name="Percent 7 7 2 2" xfId="29919" xr:uid="{B7580952-23E0-4149-95BD-90A676FDB617}"/>
    <cellStyle name="Percent 7 7 2 2 2" xfId="29920" xr:uid="{8FDF8977-4366-4AFA-9E18-E24B8F3B5E13}"/>
    <cellStyle name="Percent 7 7 2 3" xfId="29921" xr:uid="{A8358A8E-4FE7-4483-BA51-57500C8B559F}"/>
    <cellStyle name="Percent 7 7 2 3 2" xfId="29922" xr:uid="{BAEA5517-79AF-4847-9196-5751927163C0}"/>
    <cellStyle name="Percent 7 7 2 4" xfId="29923" xr:uid="{2EE571C3-8647-4A92-9157-88344F227C70}"/>
    <cellStyle name="Percent 7 7 2 5" xfId="29918" xr:uid="{0F10CA70-6EA5-4B29-BA15-1D3F5FF4D46E}"/>
    <cellStyle name="Percent 7 7 3" xfId="16835" xr:uid="{030A3F55-0E57-45B9-B229-667E1A933411}"/>
    <cellStyle name="Percent 7 7 3 2" xfId="29925" xr:uid="{2CFE0CF6-3C8A-45C2-923C-B46C43D14ECC}"/>
    <cellStyle name="Percent 7 7 3 2 2" xfId="29926" xr:uid="{DB86ABD7-1266-4756-A671-039C63D5F903}"/>
    <cellStyle name="Percent 7 7 3 3" xfId="29927" xr:uid="{04CC130A-0A15-4EE0-AB49-F5444B4A3704}"/>
    <cellStyle name="Percent 7 7 3 3 2" xfId="29928" xr:uid="{F7802A68-C7A2-4996-BB9D-1B4465AC17DD}"/>
    <cellStyle name="Percent 7 7 3 4" xfId="29929" xr:uid="{A3E825B4-6E1B-4611-A5E8-D3025D36CD2F}"/>
    <cellStyle name="Percent 7 7 3 5" xfId="29924" xr:uid="{D72AFEF4-AEAE-41B8-9280-9C61D5E56E13}"/>
    <cellStyle name="Percent 7 7 4" xfId="16836" xr:uid="{4BBE2ABE-C755-4F87-8F41-C6D65EF1F455}"/>
    <cellStyle name="Percent 7 7 4 2" xfId="29931" xr:uid="{6BD89160-9A70-4378-8127-0F027F5047DD}"/>
    <cellStyle name="Percent 7 7 4 2 2" xfId="29932" xr:uid="{8AB11B24-39F3-45B2-8601-9C9801145F82}"/>
    <cellStyle name="Percent 7 7 4 3" xfId="29933" xr:uid="{5DF8B1A2-D2F0-40C8-B9E8-809F134429A7}"/>
    <cellStyle name="Percent 7 7 4 3 2" xfId="29934" xr:uid="{1BD1A371-F6BC-416A-BB6D-1E758E1AF3EB}"/>
    <cellStyle name="Percent 7 7 4 4" xfId="29935" xr:uid="{D3BD9B94-5E7F-4849-A061-CF003D66A7BA}"/>
    <cellStyle name="Percent 7 7 4 4 2" xfId="29936" xr:uid="{3F4FBD0A-924A-4900-A10B-924806BDFBAA}"/>
    <cellStyle name="Percent 7 7 4 5" xfId="29937" xr:uid="{F961C542-44B9-4872-ADE2-B4F4C62D3809}"/>
    <cellStyle name="Percent 7 7 4 6" xfId="29930" xr:uid="{DA81F13C-BE24-4765-BA8B-775EB25F7FF6}"/>
    <cellStyle name="Percent 7 7 5" xfId="16837" xr:uid="{52EDABB3-3562-4447-9B08-67C93FC157F8}"/>
    <cellStyle name="Percent 7 7 5 2" xfId="29939" xr:uid="{0AEA69A4-AF47-4D6F-AAA3-7BC12120D565}"/>
    <cellStyle name="Percent 7 7 5 2 2" xfId="29940" xr:uid="{3988E650-6E06-498F-AEB6-6692EF67A6F1}"/>
    <cellStyle name="Percent 7 7 5 3" xfId="29941" xr:uid="{5751AB6B-2DB6-44FB-B3C3-1ACDD7E9EC77}"/>
    <cellStyle name="Percent 7 7 5 3 2" xfId="29942" xr:uid="{D6987840-5CE9-45C2-A1AD-84EF55DA9FEF}"/>
    <cellStyle name="Percent 7 7 5 4" xfId="29943" xr:uid="{ABE1CD69-0631-4827-87D5-8B5E76EE2520}"/>
    <cellStyle name="Percent 7 7 5 5" xfId="29938" xr:uid="{A433B29F-D35F-4A44-A15A-37583C5DE97C}"/>
    <cellStyle name="Percent 7 7 6" xfId="16838" xr:uid="{14CCB6AA-6C93-49CF-8118-F960C317ACB9}"/>
    <cellStyle name="Percent 7 7 6 2" xfId="29945" xr:uid="{444572F2-5BDF-4D9A-9AE8-409581E1C0AC}"/>
    <cellStyle name="Percent 7 7 6 3" xfId="29944" xr:uid="{3EF4E987-FB10-4271-AF21-75A7BB4A9B03}"/>
    <cellStyle name="Percent 7 7 7" xfId="16839" xr:uid="{2A9E97FC-E57F-4E61-BB8E-03168CE23458}"/>
    <cellStyle name="Percent 7 7 7 2" xfId="29947" xr:uid="{C8FD0BFB-45F6-46A4-A375-782ACA058CB1}"/>
    <cellStyle name="Percent 7 7 7 3" xfId="29946" xr:uid="{9E95552E-870A-434F-883F-8F02C7E2C90C}"/>
    <cellStyle name="Percent 7 7 8" xfId="16840" xr:uid="{EF12BBDD-9DAE-498D-BADE-5B878E36CF42}"/>
    <cellStyle name="Percent 7 7 8 2" xfId="29949" xr:uid="{7847AD18-6024-4686-A19B-62A7B238E61E}"/>
    <cellStyle name="Percent 7 7 8 3" xfId="29948" xr:uid="{37D79E92-A458-4ECB-A5CA-4599A2B010F4}"/>
    <cellStyle name="Percent 7 7 9" xfId="16841" xr:uid="{B3871BC8-FCA3-4476-A728-C9B3928A34A4}"/>
    <cellStyle name="Percent 7 7 9 2" xfId="29950" xr:uid="{CE68A0EA-045B-4145-BBCC-8D7DDEA3B03C}"/>
    <cellStyle name="Percent 7 8" xfId="1871" xr:uid="{6BC34629-DBC2-4B6D-8821-8B650B41BEF3}"/>
    <cellStyle name="Percent 7 8 10" xfId="29952" xr:uid="{A3B0A4BD-8433-4ACD-9D8C-D6094C1E091A}"/>
    <cellStyle name="Percent 7 8 11" xfId="29951" xr:uid="{0D86B871-756F-4605-A801-40B49E7A568E}"/>
    <cellStyle name="Percent 7 8 2" xfId="6183" xr:uid="{F731A9E8-F669-42D8-AB7B-0C0958E94C1C}"/>
    <cellStyle name="Percent 7 8 2 2" xfId="29954" xr:uid="{DF748F57-1C28-4219-99D4-8F35BFF0D2E7}"/>
    <cellStyle name="Percent 7 8 2 2 2" xfId="29955" xr:uid="{6725FE3D-EC83-4390-BF01-2037819F9215}"/>
    <cellStyle name="Percent 7 8 2 3" xfId="29956" xr:uid="{6E5DDE5D-1601-4C05-90F5-2C2E9CC14AEA}"/>
    <cellStyle name="Percent 7 8 2 3 2" xfId="29957" xr:uid="{180364EF-9EF6-48C2-83F1-368C3925F78C}"/>
    <cellStyle name="Percent 7 8 2 4" xfId="29958" xr:uid="{6970B208-CD3D-4AF2-ADCB-DB14F31B27B3}"/>
    <cellStyle name="Percent 7 8 2 5" xfId="29953" xr:uid="{4513A5ED-8879-4941-85DA-2CC0E0D3C3EF}"/>
    <cellStyle name="Percent 7 8 3" xfId="16842" xr:uid="{26850D97-878C-4661-B294-834A120826D0}"/>
    <cellStyle name="Percent 7 8 3 2" xfId="29960" xr:uid="{E5B7F444-57FC-4C85-93DE-73EBDD8F6D31}"/>
    <cellStyle name="Percent 7 8 3 2 2" xfId="29961" xr:uid="{7984B7CA-D9BF-4A82-817A-9F7ACA399DA5}"/>
    <cellStyle name="Percent 7 8 3 3" xfId="29962" xr:uid="{C85D8371-46FA-40DD-B350-AA03A2602C2A}"/>
    <cellStyle name="Percent 7 8 3 3 2" xfId="29963" xr:uid="{1318AFD0-8468-45C4-8229-39DED6919781}"/>
    <cellStyle name="Percent 7 8 3 4" xfId="29964" xr:uid="{13B691FB-083B-401A-9597-295978AB838C}"/>
    <cellStyle name="Percent 7 8 3 5" xfId="29959" xr:uid="{CE6C5509-CE83-4A06-BC41-108F023ED514}"/>
    <cellStyle name="Percent 7 8 4" xfId="16843" xr:uid="{CB08E29A-36AC-4B24-9C8E-0E225521082C}"/>
    <cellStyle name="Percent 7 8 4 2" xfId="29966" xr:uid="{A4EB7801-029D-49B4-A890-AC72D051285A}"/>
    <cellStyle name="Percent 7 8 4 2 2" xfId="29967" xr:uid="{F0510C7C-6316-4DC2-A054-FDB25B5D8706}"/>
    <cellStyle name="Percent 7 8 4 3" xfId="29968" xr:uid="{3A90BAC0-D91F-4F79-8E59-414496F2F339}"/>
    <cellStyle name="Percent 7 8 4 3 2" xfId="29969" xr:uid="{2A29C771-DB56-49D1-919A-9F20B5B3EF42}"/>
    <cellStyle name="Percent 7 8 4 4" xfId="29970" xr:uid="{274C3056-988A-4B58-ACC0-F45A63CD9E6E}"/>
    <cellStyle name="Percent 7 8 4 4 2" xfId="29971" xr:uid="{04A8443D-9598-4609-B012-D1C3CB7C7A14}"/>
    <cellStyle name="Percent 7 8 4 5" xfId="29972" xr:uid="{D7EA096C-1FDD-426C-B637-C1939F509ECA}"/>
    <cellStyle name="Percent 7 8 4 6" xfId="29965" xr:uid="{5585B967-8D5B-469F-B1A1-BAE18ECFEDDA}"/>
    <cellStyle name="Percent 7 8 5" xfId="16844" xr:uid="{4C28DB92-79F0-47D7-9B9E-E51DB28B22A3}"/>
    <cellStyle name="Percent 7 8 5 2" xfId="29974" xr:uid="{E53B4612-856D-4EB4-94C8-2EA759514C6A}"/>
    <cellStyle name="Percent 7 8 5 2 2" xfId="29975" xr:uid="{EADB47EC-6379-4676-A73C-94803277EEE5}"/>
    <cellStyle name="Percent 7 8 5 3" xfId="29976" xr:uid="{3EDC3EF8-E4B9-459C-89C2-6646429BCAEC}"/>
    <cellStyle name="Percent 7 8 5 3 2" xfId="29977" xr:uid="{72107DC4-BF60-4B54-8F32-FEF183AC7A91}"/>
    <cellStyle name="Percent 7 8 5 4" xfId="29978" xr:uid="{B527C98E-ECBD-4C6D-AE38-D9F64403F9E2}"/>
    <cellStyle name="Percent 7 8 5 5" xfId="29973" xr:uid="{1A5A6518-9D29-4359-85AA-B373C1ECF8D7}"/>
    <cellStyle name="Percent 7 8 6" xfId="16845" xr:uid="{EB7ECFE0-8F17-4209-962E-E7FFA5C2CA6A}"/>
    <cellStyle name="Percent 7 8 6 2" xfId="29980" xr:uid="{046CC927-60E8-4D2D-948E-7CFFB6808FCC}"/>
    <cellStyle name="Percent 7 8 6 3" xfId="29979" xr:uid="{72C076DD-001C-404B-A288-6809B6167870}"/>
    <cellStyle name="Percent 7 8 7" xfId="16846" xr:uid="{F016D442-D165-4C9B-86DC-EE5FC4C12292}"/>
    <cellStyle name="Percent 7 8 7 2" xfId="29982" xr:uid="{41ABAE02-58B5-4511-83E3-BD5760D1FEBD}"/>
    <cellStyle name="Percent 7 8 7 3" xfId="29981" xr:uid="{9313B99F-48C7-4E3D-B395-10C300D5FC87}"/>
    <cellStyle name="Percent 7 8 8" xfId="16847" xr:uid="{65B643E4-5EB8-43C2-9BFB-6F3D256232E9}"/>
    <cellStyle name="Percent 7 8 8 2" xfId="29984" xr:uid="{9D4F17F7-63B3-4556-83C4-31989BABE439}"/>
    <cellStyle name="Percent 7 8 8 3" xfId="29983" xr:uid="{BE91F6D2-0B5B-4790-95AD-C6C6FBDF1D1B}"/>
    <cellStyle name="Percent 7 8 9" xfId="16848" xr:uid="{762CC266-0219-4FFA-870B-DBA7676EB6ED}"/>
    <cellStyle name="Percent 7 8 9 2" xfId="29985" xr:uid="{1EBE7092-DA71-4B70-8908-19EC5746D209}"/>
    <cellStyle name="Percent 7 9" xfId="6184" xr:uid="{556B696A-9A3C-4721-9EF9-97B727547300}"/>
    <cellStyle name="Percent 7 9 10" xfId="29987" xr:uid="{3A5BB914-3304-435F-B381-6C9926981CF5}"/>
    <cellStyle name="Percent 7 9 11" xfId="29986" xr:uid="{375ED431-5BCD-4606-8A1C-624EC985C29C}"/>
    <cellStyle name="Percent 7 9 2" xfId="16849" xr:uid="{D080C7C2-2074-4A22-9E16-9C81D2A1CFBA}"/>
    <cellStyle name="Percent 7 9 2 2" xfId="16850" xr:uid="{321C8F7C-52A2-4E74-BA8C-F922C1272D47}"/>
    <cellStyle name="Percent 7 9 2 2 2" xfId="16851" xr:uid="{2F06F02B-0ACF-4ECB-BAD8-02B65FB31E9E}"/>
    <cellStyle name="Percent 7 9 2 2 2 2" xfId="29990" xr:uid="{CD7DD878-7E25-4765-A1D6-787F10E8A424}"/>
    <cellStyle name="Percent 7 9 2 2 3" xfId="29989" xr:uid="{2B373740-7ACF-4E9D-9A68-5A8799BC321B}"/>
    <cellStyle name="Percent 7 9 2 3" xfId="16852" xr:uid="{D40DA857-A5F8-40E5-8E79-8161440127D7}"/>
    <cellStyle name="Percent 7 9 2 3 2" xfId="29992" xr:uid="{918C6931-3E55-4EF8-A904-1D257E90B254}"/>
    <cellStyle name="Percent 7 9 2 3 3" xfId="29991" xr:uid="{35F3F5E5-87FA-430C-8919-16F5462F377B}"/>
    <cellStyle name="Percent 7 9 2 4" xfId="16853" xr:uid="{55205869-E010-4F7E-B9CF-B1295FF3E9C5}"/>
    <cellStyle name="Percent 7 9 2 4 2" xfId="29993" xr:uid="{7AF87EA9-00AF-4512-B8E4-9940A782127E}"/>
    <cellStyle name="Percent 7 9 2 5" xfId="29988" xr:uid="{D2782991-521F-4140-8534-07FD124CB210}"/>
    <cellStyle name="Percent 7 9 3" xfId="16854" xr:uid="{50C97369-9549-447D-A080-D4F0D04024E8}"/>
    <cellStyle name="Percent 7 9 3 2" xfId="16855" xr:uid="{CCB3D56D-63AA-4A1A-B8F8-0557D868D6EA}"/>
    <cellStyle name="Percent 7 9 3 2 2" xfId="16856" xr:uid="{27F2E3AA-7776-4945-9EFE-4A994A9C1951}"/>
    <cellStyle name="Percent 7 9 3 2 2 2" xfId="29996" xr:uid="{462BA05B-C7C4-4662-93E1-12DE533B6E27}"/>
    <cellStyle name="Percent 7 9 3 2 3" xfId="29995" xr:uid="{2FC26892-C0BA-42F7-9DD5-1618F53936EE}"/>
    <cellStyle name="Percent 7 9 3 3" xfId="16857" xr:uid="{5FAB6763-59E3-4C52-BAD0-490DF82EA782}"/>
    <cellStyle name="Percent 7 9 3 3 2" xfId="29998" xr:uid="{96846D7C-C40C-4A49-8DAA-D511E08855A3}"/>
    <cellStyle name="Percent 7 9 3 3 3" xfId="29997" xr:uid="{1CB1A433-97F6-4AE2-897A-B62E28874997}"/>
    <cellStyle name="Percent 7 9 3 4" xfId="16858" xr:uid="{8299EB9F-8870-4B08-9BA7-036C18EA8032}"/>
    <cellStyle name="Percent 7 9 3 4 2" xfId="29999" xr:uid="{F7A4CA44-7324-4B08-9582-5FCB053D8F0F}"/>
    <cellStyle name="Percent 7 9 3 5" xfId="29994" xr:uid="{BC2C5065-6867-4006-A5E8-37497478FBD6}"/>
    <cellStyle name="Percent 7 9 4" xfId="16859" xr:uid="{857565F4-3D66-4C2D-B98A-E3B793494BFD}"/>
    <cellStyle name="Percent 7 9 4 2" xfId="16860" xr:uid="{CB288FE5-CEB2-4492-B314-F11BAEACE687}"/>
    <cellStyle name="Percent 7 9 4 2 2" xfId="30002" xr:uid="{FC452DF4-7F7B-4616-B089-9CC3062594FD}"/>
    <cellStyle name="Percent 7 9 4 2 3" xfId="30001" xr:uid="{F58FB831-8958-41EB-9556-2CA1276F921D}"/>
    <cellStyle name="Percent 7 9 4 3" xfId="16861" xr:uid="{D050FA78-F76D-490C-80B1-4ADC32BB8C2B}"/>
    <cellStyle name="Percent 7 9 4 3 2" xfId="30004" xr:uid="{50725A3C-8162-4C11-BD1C-4BD1BA331603}"/>
    <cellStyle name="Percent 7 9 4 3 3" xfId="30003" xr:uid="{5281D604-2AC9-465E-82B9-B1FAF746F870}"/>
    <cellStyle name="Percent 7 9 4 4" xfId="30005" xr:uid="{E747915C-B687-46E4-9842-6101A7D89D85}"/>
    <cellStyle name="Percent 7 9 4 4 2" xfId="30006" xr:uid="{476AB13A-C509-405E-A5C0-CF06F8F4A8BC}"/>
    <cellStyle name="Percent 7 9 4 5" xfId="30007" xr:uid="{D97F96F7-B0B1-4493-ACA2-E89E14C843AC}"/>
    <cellStyle name="Percent 7 9 4 6" xfId="30000" xr:uid="{58B78B8E-52F9-4019-A9D1-BE1E4A1E2049}"/>
    <cellStyle name="Percent 7 9 5" xfId="16862" xr:uid="{716E2837-242F-4F7F-A301-0047FCD47CA1}"/>
    <cellStyle name="Percent 7 9 5 2" xfId="30009" xr:uid="{CE07E26B-EC68-4CD9-ABD1-D9E4911E4F57}"/>
    <cellStyle name="Percent 7 9 5 2 2" xfId="30010" xr:uid="{E8AF1A64-53D6-4C1B-B727-76AF0601E495}"/>
    <cellStyle name="Percent 7 9 5 3" xfId="30011" xr:uid="{602B321E-4EC0-476E-A472-BE4D3E7BC170}"/>
    <cellStyle name="Percent 7 9 5 3 2" xfId="30012" xr:uid="{C0D59858-275A-4D98-9083-B66210271D48}"/>
    <cellStyle name="Percent 7 9 5 4" xfId="30013" xr:uid="{C9692F9E-B7DE-4E9C-9481-FC1298447C27}"/>
    <cellStyle name="Percent 7 9 5 5" xfId="30008" xr:uid="{AFE0E38B-0642-421A-8F50-3A35FA49096E}"/>
    <cellStyle name="Percent 7 9 6" xfId="16863" xr:uid="{F96E0BD9-3BEB-424D-9CE6-59EE82783CED}"/>
    <cellStyle name="Percent 7 9 6 2" xfId="30015" xr:uid="{1E9C0E5F-EBCC-4B0F-AB31-756F926865BE}"/>
    <cellStyle name="Percent 7 9 6 3" xfId="30014" xr:uid="{E6918E5E-80AC-477B-8220-6CF3EFEF89E8}"/>
    <cellStyle name="Percent 7 9 7" xfId="16864" xr:uid="{0F6DFBE1-8F8A-4718-B77B-0A5244B2668A}"/>
    <cellStyle name="Percent 7 9 7 2" xfId="30017" xr:uid="{E8B7DC39-D1DA-4BCD-94FB-0833C124F5C8}"/>
    <cellStyle name="Percent 7 9 7 3" xfId="30016" xr:uid="{DE2BDF17-52BB-40E2-9A50-F4D45805AD00}"/>
    <cellStyle name="Percent 7 9 8" xfId="16865" xr:uid="{E26031E6-9BA1-4DBD-ADA8-BA67DC8E5ED7}"/>
    <cellStyle name="Percent 7 9 8 2" xfId="30019" xr:uid="{5C28DE52-36CF-4300-8717-618DEC885C09}"/>
    <cellStyle name="Percent 7 9 8 3" xfId="30018" xr:uid="{A9B36656-5429-4EBC-96ED-75E1BEC73F79}"/>
    <cellStyle name="Percent 7 9 9" xfId="16866" xr:uid="{798446D8-C53B-4B52-926A-2BB10FD42BB4}"/>
    <cellStyle name="Percent 7 9 9 2" xfId="30020" xr:uid="{DDBCBF6D-5556-4697-8646-84D3A9AB9686}"/>
    <cellStyle name="Percent 8" xfId="1872" xr:uid="{D66B6444-4833-4667-9D3E-7D5AC9CEEAF8}"/>
    <cellStyle name="Percent 8 10" xfId="16867" xr:uid="{C3E7BED1-2036-4423-A271-B9AB7C3617AB}"/>
    <cellStyle name="Percent 8 10 2" xfId="30023" xr:uid="{6C4922A0-0FFE-43FB-8926-0778D3E3370F}"/>
    <cellStyle name="Percent 8 10 2 2" xfId="30024" xr:uid="{F04A7218-17B7-4335-85A6-F64346EBE201}"/>
    <cellStyle name="Percent 8 10 3" xfId="30025" xr:uid="{132815AF-78BD-4139-86E6-B5C895F1641C}"/>
    <cellStyle name="Percent 8 10 3 2" xfId="30026" xr:uid="{5C5B8CCF-5B9E-4434-9A27-F8C2D9F189DC}"/>
    <cellStyle name="Percent 8 10 4" xfId="30027" xr:uid="{4632D6DC-D9CE-4F47-9D98-A822948CFD18}"/>
    <cellStyle name="Percent 8 10 5" xfId="30022" xr:uid="{9364CA9C-9640-4DFE-A8D7-E5C5D8571AA6}"/>
    <cellStyle name="Percent 8 11" xfId="16868" xr:uid="{CD4283B9-11A9-476A-A24E-7C13304DAE42}"/>
    <cellStyle name="Percent 8 11 2" xfId="30029" xr:uid="{107E4A84-7FA5-4EAC-B817-0BF9020B99DD}"/>
    <cellStyle name="Percent 8 11 2 2" xfId="30030" xr:uid="{33132EFB-6565-4537-B4BC-C0ED1558C370}"/>
    <cellStyle name="Percent 8 11 3" xfId="30031" xr:uid="{A7F547D1-7CFE-4571-8F96-2B1A45D2974D}"/>
    <cellStyle name="Percent 8 11 3 2" xfId="30032" xr:uid="{001E4E92-9B33-49C2-8B17-CC2D72CB5D39}"/>
    <cellStyle name="Percent 8 11 4" xfId="30033" xr:uid="{023461B9-A6CA-40D8-8878-6621FC8BA323}"/>
    <cellStyle name="Percent 8 11 4 2" xfId="30034" xr:uid="{60E14D47-71A0-451E-BCD0-4B9C0AFA992E}"/>
    <cellStyle name="Percent 8 11 5" xfId="30035" xr:uid="{E32F462B-A363-4A08-94C4-F37C4BFD2A18}"/>
    <cellStyle name="Percent 8 11 6" xfId="30028" xr:uid="{A9ECF1F4-5C3C-45A5-8722-65DFF74B9654}"/>
    <cellStyle name="Percent 8 12" xfId="16869" xr:uid="{D4238BCA-080A-4FB2-A1B9-11D7033D409E}"/>
    <cellStyle name="Percent 8 12 2" xfId="30037" xr:uid="{1D9ED9FE-45B6-4FD3-BC9A-43D6A0B0D369}"/>
    <cellStyle name="Percent 8 12 2 2" xfId="30038" xr:uid="{1681CEA3-33CE-4EDC-A817-3E51B4BB795B}"/>
    <cellStyle name="Percent 8 12 3" xfId="30039" xr:uid="{47B31F90-ACF7-4BCF-993E-C9955417ADA7}"/>
    <cellStyle name="Percent 8 12 3 2" xfId="30040" xr:uid="{0487B431-7A7A-49E0-BE3E-B1F493F65889}"/>
    <cellStyle name="Percent 8 12 4" xfId="30041" xr:uid="{44F0BD70-AB90-41DA-B690-A7DA1A001917}"/>
    <cellStyle name="Percent 8 12 5" xfId="30036" xr:uid="{98611AC6-D327-4650-BB56-A41D90719B81}"/>
    <cellStyle name="Percent 8 13" xfId="16870" xr:uid="{AC5A7972-87B7-4C38-A5EF-BB1E68E27EDA}"/>
    <cellStyle name="Percent 8 13 2" xfId="30043" xr:uid="{CAAA97E6-0E94-4AF7-AD8F-2A6B9804627A}"/>
    <cellStyle name="Percent 8 13 3" xfId="30042" xr:uid="{9A7B228D-7290-4234-9AC8-18840CB24022}"/>
    <cellStyle name="Percent 8 14" xfId="16871" xr:uid="{EAD4EDCB-F6F2-43DB-B3AF-1DEA2ABC0C5F}"/>
    <cellStyle name="Percent 8 14 2" xfId="30045" xr:uid="{AFEDFD91-9184-45C7-A1C5-5584EA6B9E7E}"/>
    <cellStyle name="Percent 8 14 3" xfId="30044" xr:uid="{EC3D85A2-D925-407A-995E-C0095A3D644A}"/>
    <cellStyle name="Percent 8 15" xfId="16872" xr:uid="{15EE6EE9-5D88-4DE3-A908-CED690F22732}"/>
    <cellStyle name="Percent 8 15 2" xfId="30047" xr:uid="{ABCB7C1A-5EE8-4618-AE2F-23C5E0010537}"/>
    <cellStyle name="Percent 8 15 3" xfId="30046" xr:uid="{83B9AFE0-4B34-4C7D-9E07-732FAD0B44AD}"/>
    <cellStyle name="Percent 8 16" xfId="16873" xr:uid="{C298EC7B-68B2-47B5-8DDE-5D922E8DA9C9}"/>
    <cellStyle name="Percent 8 16 2" xfId="30048" xr:uid="{9748F124-A4C7-408D-8391-318C600AD78F}"/>
    <cellStyle name="Percent 8 17" xfId="30049" xr:uid="{FCAA1B76-BEE5-4A2E-AFD9-5896DCAF9380}"/>
    <cellStyle name="Percent 8 18" xfId="30021" xr:uid="{CB62F72B-B0F5-46BC-9066-9EE92130ED91}"/>
    <cellStyle name="Percent 8 2" xfId="1873" xr:uid="{2F28D5D4-8A9D-4C2C-B81D-EE21F8E595CD}"/>
    <cellStyle name="Percent 8 2 10" xfId="30051" xr:uid="{3B3C7CFD-2F0A-47CB-AD61-4988341777B4}"/>
    <cellStyle name="Percent 8 2 11" xfId="30050" xr:uid="{67B9A600-ACFF-41A4-8107-0800C42817DA}"/>
    <cellStyle name="Percent 8 2 2" xfId="6186" xr:uid="{D69D6E52-4775-464A-ADD9-EFC390B2D9CA}"/>
    <cellStyle name="Percent 8 2 2 2" xfId="30053" xr:uid="{73435139-39C7-4AC5-ACE0-2005C5A342C2}"/>
    <cellStyle name="Percent 8 2 2 2 2" xfId="30054" xr:uid="{E5DDEBBA-B1E4-4421-833D-B28E2119F31F}"/>
    <cellStyle name="Percent 8 2 2 3" xfId="30055" xr:uid="{AE740DE3-8C8F-4293-8E53-B07C7EB8AFE6}"/>
    <cellStyle name="Percent 8 2 2 3 2" xfId="30056" xr:uid="{AF90277C-9528-43E5-987A-8FE1062AD8D5}"/>
    <cellStyle name="Percent 8 2 2 4" xfId="30057" xr:uid="{0AA859FA-209E-47AE-9377-5B6D2ECC96E4}"/>
    <cellStyle name="Percent 8 2 2 5" xfId="30052" xr:uid="{EE6EA872-411B-448C-BC71-F3606F5F96DE}"/>
    <cellStyle name="Percent 8 2 3" xfId="16874" xr:uid="{7183312E-13A2-4865-8BE4-C953DB2F0706}"/>
    <cellStyle name="Percent 8 2 3 2" xfId="30059" xr:uid="{482A7B73-F749-48D3-B760-3F4ADFA7C098}"/>
    <cellStyle name="Percent 8 2 3 2 2" xfId="30060" xr:uid="{A68C3EA8-806B-498A-9211-E1015BF65CFE}"/>
    <cellStyle name="Percent 8 2 3 3" xfId="30061" xr:uid="{1E9182D9-AA0A-4325-A626-56AC38FB10E8}"/>
    <cellStyle name="Percent 8 2 3 3 2" xfId="30062" xr:uid="{0743868A-E097-488E-A455-889C5351EFEA}"/>
    <cellStyle name="Percent 8 2 3 4" xfId="30063" xr:uid="{24CB1D55-2BB6-4907-90E4-DD08A94FD25E}"/>
    <cellStyle name="Percent 8 2 3 5" xfId="30058" xr:uid="{C2B1A501-9CEE-44DF-B72E-DD7A66D2CB7E}"/>
    <cellStyle name="Percent 8 2 4" xfId="16875" xr:uid="{83E71172-6BEC-4BDB-93AB-2CD7DA6CAB27}"/>
    <cellStyle name="Percent 8 2 4 2" xfId="30065" xr:uid="{23EF1944-0942-4006-95B5-24918EAFC8D6}"/>
    <cellStyle name="Percent 8 2 4 2 2" xfId="30066" xr:uid="{5BB9134E-6010-4553-BBCC-2B89D405CECE}"/>
    <cellStyle name="Percent 8 2 4 3" xfId="30067" xr:uid="{0F780945-F7C9-4E5E-B168-B2C7E6C341AF}"/>
    <cellStyle name="Percent 8 2 4 3 2" xfId="30068" xr:uid="{680F0FD5-4935-4A7D-9C1A-8D85F59547FC}"/>
    <cellStyle name="Percent 8 2 4 4" xfId="30069" xr:uid="{9D61D0F2-E267-4FF0-A472-B54D2E353448}"/>
    <cellStyle name="Percent 8 2 4 4 2" xfId="30070" xr:uid="{E88AC8E5-63ED-46A2-9EA5-108042635F92}"/>
    <cellStyle name="Percent 8 2 4 5" xfId="30071" xr:uid="{C3C4359B-C8D1-45B6-9DB7-3A16E7E3C835}"/>
    <cellStyle name="Percent 8 2 4 6" xfId="30064" xr:uid="{DF5102F2-E2F7-42C1-B962-5789A72E1DCB}"/>
    <cellStyle name="Percent 8 2 5" xfId="16876" xr:uid="{9ED4C4E2-3365-4AAE-BC77-E82C281A1A07}"/>
    <cellStyle name="Percent 8 2 5 2" xfId="30073" xr:uid="{89CCA646-4D8D-4776-A40E-382733D2D6B6}"/>
    <cellStyle name="Percent 8 2 5 2 2" xfId="30074" xr:uid="{708469D0-26E6-4BA5-B874-BF71DD2FF2CD}"/>
    <cellStyle name="Percent 8 2 5 3" xfId="30075" xr:uid="{98A6BF13-2861-4675-82A1-B08D302819A6}"/>
    <cellStyle name="Percent 8 2 5 3 2" xfId="30076" xr:uid="{258EF747-4C49-4190-AFB8-8318883E240B}"/>
    <cellStyle name="Percent 8 2 5 4" xfId="30077" xr:uid="{19D0FC66-0C3F-4587-862D-64E8CFFAE88E}"/>
    <cellStyle name="Percent 8 2 5 5" xfId="30072" xr:uid="{446DE19E-3453-4093-BC42-98627F7657A6}"/>
    <cellStyle name="Percent 8 2 6" xfId="16877" xr:uid="{B22845ED-90D3-4269-8D2A-899CE7D86593}"/>
    <cellStyle name="Percent 8 2 6 2" xfId="30079" xr:uid="{380B2DC4-8E50-4FE8-A19A-093B954CDE94}"/>
    <cellStyle name="Percent 8 2 6 3" xfId="30078" xr:uid="{E327F321-884C-43B6-8A10-35E60BFAA2CB}"/>
    <cellStyle name="Percent 8 2 7" xfId="16878" xr:uid="{897FC2A5-FC7B-4880-A172-576763C9E7F5}"/>
    <cellStyle name="Percent 8 2 7 2" xfId="30081" xr:uid="{8A3B31BD-C059-4C7A-AC37-C75FEEC61DF2}"/>
    <cellStyle name="Percent 8 2 7 3" xfId="30080" xr:uid="{67178CC0-14F5-4C8E-B21C-F21F5EC197AA}"/>
    <cellStyle name="Percent 8 2 8" xfId="16879" xr:uid="{ACC9F3D8-F834-44F0-97AC-CE96A30054C0}"/>
    <cellStyle name="Percent 8 2 8 2" xfId="30083" xr:uid="{5CEA33C8-E859-4FBD-A597-940C673C29BD}"/>
    <cellStyle name="Percent 8 2 8 3" xfId="30082" xr:uid="{A83C95E4-B660-4DAE-978F-1C7A155DB946}"/>
    <cellStyle name="Percent 8 2 9" xfId="16880" xr:uid="{BC6C9815-A477-4BBF-9D48-D8AEB19D50ED}"/>
    <cellStyle name="Percent 8 2 9 2" xfId="30084" xr:uid="{0F0065C8-862E-4722-B3F9-4527E4AFA8D4}"/>
    <cellStyle name="Percent 8 3" xfId="1874" xr:uid="{D82D14BA-4400-43B0-889C-8F86AB62D387}"/>
    <cellStyle name="Percent 8 3 10" xfId="30086" xr:uid="{C79688DE-AE79-4181-B7F2-39E2454CD7A5}"/>
    <cellStyle name="Percent 8 3 11" xfId="30085" xr:uid="{DF0FE258-EE08-4D8B-B73C-15E3C034D595}"/>
    <cellStyle name="Percent 8 3 2" xfId="6187" xr:uid="{FA586836-F8DF-4395-8459-69E1A7C4BE16}"/>
    <cellStyle name="Percent 8 3 2 2" xfId="30088" xr:uid="{C32121FE-879C-4944-909D-51B35DB53A3C}"/>
    <cellStyle name="Percent 8 3 2 2 2" xfId="30089" xr:uid="{D7E8DAD0-BE3C-48EC-87B2-FB01F9B825B6}"/>
    <cellStyle name="Percent 8 3 2 3" xfId="30090" xr:uid="{1B04C8C1-1D5E-4FEC-BA6C-C212445CA703}"/>
    <cellStyle name="Percent 8 3 2 3 2" xfId="30091" xr:uid="{F42B2CEB-FE1C-4014-ADA2-B68EF6ACECB3}"/>
    <cellStyle name="Percent 8 3 2 4" xfId="30092" xr:uid="{EA968E5D-CD3A-47C9-B3A9-3EDC76D5BFBD}"/>
    <cellStyle name="Percent 8 3 2 5" xfId="30087" xr:uid="{109C456A-05ED-4890-B33A-FD06851D7E98}"/>
    <cellStyle name="Percent 8 3 3" xfId="16881" xr:uid="{7236E0B2-C064-4368-9371-631B1AEB9015}"/>
    <cellStyle name="Percent 8 3 3 2" xfId="30094" xr:uid="{93A38359-8517-45A3-8347-E938EE6CA13E}"/>
    <cellStyle name="Percent 8 3 3 2 2" xfId="30095" xr:uid="{A7297229-C360-46D5-944F-D078A50F3A5A}"/>
    <cellStyle name="Percent 8 3 3 3" xfId="30096" xr:uid="{8FDE9B76-2684-4DE4-94B8-DDF77A3F3F83}"/>
    <cellStyle name="Percent 8 3 3 3 2" xfId="30097" xr:uid="{798E4ECF-8F6C-4E0F-A7BD-8F86B3B32661}"/>
    <cellStyle name="Percent 8 3 3 4" xfId="30098" xr:uid="{E03EEC01-C769-4134-982A-9BE11C531C8A}"/>
    <cellStyle name="Percent 8 3 3 5" xfId="30093" xr:uid="{77B70EFC-6543-4274-B12E-5BEB4C0B4540}"/>
    <cellStyle name="Percent 8 3 4" xfId="16882" xr:uid="{42D7D799-A0B0-428E-9888-05D29C3E8F4A}"/>
    <cellStyle name="Percent 8 3 4 2" xfId="30100" xr:uid="{D31EA1BB-4069-4132-B88C-F6E722260314}"/>
    <cellStyle name="Percent 8 3 4 2 2" xfId="30101" xr:uid="{841423D1-BC69-49E0-8FC0-7436026D8D56}"/>
    <cellStyle name="Percent 8 3 4 3" xfId="30102" xr:uid="{2919BDE9-E117-48F6-A357-CE56A96C7F0E}"/>
    <cellStyle name="Percent 8 3 4 3 2" xfId="30103" xr:uid="{7BE65DC3-A762-4FF3-9524-651A61840C84}"/>
    <cellStyle name="Percent 8 3 4 4" xfId="30104" xr:uid="{94182F47-919D-465D-85DD-02D3368CD5D8}"/>
    <cellStyle name="Percent 8 3 4 4 2" xfId="30105" xr:uid="{D71F357D-283B-4AD1-994E-F65A682D5630}"/>
    <cellStyle name="Percent 8 3 4 5" xfId="30106" xr:uid="{793A48A6-EE32-4DFB-8F0D-B8B6D372D2BB}"/>
    <cellStyle name="Percent 8 3 4 6" xfId="30099" xr:uid="{011A698F-8D3A-4CF9-8A61-D280EACCF7AA}"/>
    <cellStyle name="Percent 8 3 5" xfId="16883" xr:uid="{4281DB85-C73B-4E22-88AB-1141CED276C9}"/>
    <cellStyle name="Percent 8 3 5 2" xfId="30108" xr:uid="{CCE9864A-C67C-478A-ACDB-D0A38BEB13E1}"/>
    <cellStyle name="Percent 8 3 5 2 2" xfId="30109" xr:uid="{648470A6-41EA-45CE-96A8-12D6084DE320}"/>
    <cellStyle name="Percent 8 3 5 3" xfId="30110" xr:uid="{AE56D309-BDE7-41AA-B41B-0934784B3D05}"/>
    <cellStyle name="Percent 8 3 5 3 2" xfId="30111" xr:uid="{531FD163-9C78-461B-95C9-8BEEC884919F}"/>
    <cellStyle name="Percent 8 3 5 4" xfId="30112" xr:uid="{DC7425C3-C802-4B37-87F8-40F3CD5E617B}"/>
    <cellStyle name="Percent 8 3 5 5" xfId="30107" xr:uid="{0E8F2162-55F2-43B6-B2FB-FBBB3E7EFE8A}"/>
    <cellStyle name="Percent 8 3 6" xfId="16884" xr:uid="{D85087CC-8710-4B0F-BA00-C72DC4C253A9}"/>
    <cellStyle name="Percent 8 3 6 2" xfId="30114" xr:uid="{B6C2CD38-5AEF-490D-B6E7-68720CEC9778}"/>
    <cellStyle name="Percent 8 3 6 3" xfId="30113" xr:uid="{B1D17434-AE7C-444E-BB86-E909488ED9A4}"/>
    <cellStyle name="Percent 8 3 7" xfId="16885" xr:uid="{CE6A62CE-513D-4BE5-8449-7E36A64229EF}"/>
    <cellStyle name="Percent 8 3 7 2" xfId="30116" xr:uid="{CCE41614-9692-4E4C-8991-01F755FB3B7A}"/>
    <cellStyle name="Percent 8 3 7 3" xfId="30115" xr:uid="{15C990E4-F3E6-400F-8B6B-5F66D6A430D3}"/>
    <cellStyle name="Percent 8 3 8" xfId="16886" xr:uid="{E2899DB6-83F9-4A8C-972C-6F20A9DAF727}"/>
    <cellStyle name="Percent 8 3 8 2" xfId="30118" xr:uid="{E3587C50-E644-4DFC-A2E8-49ECF814E1FD}"/>
    <cellStyle name="Percent 8 3 8 3" xfId="30117" xr:uid="{03C53F4C-EAD8-4252-95F6-56C61CE76895}"/>
    <cellStyle name="Percent 8 3 9" xfId="16887" xr:uid="{16016770-6650-4B5F-B32A-A48363552856}"/>
    <cellStyle name="Percent 8 3 9 2" xfId="30119" xr:uid="{77195BC5-0FCD-48E6-BD5A-40421FBEEDE5}"/>
    <cellStyle name="Percent 8 4" xfId="1875" xr:uid="{C47B7617-CF8B-4968-844B-49D24745FC71}"/>
    <cellStyle name="Percent 8 4 10" xfId="30121" xr:uid="{1A6CDC02-FC09-474D-80E2-41D467B95F94}"/>
    <cellStyle name="Percent 8 4 11" xfId="30120" xr:uid="{0850777D-9BFC-424F-9740-2F3615A7A744}"/>
    <cellStyle name="Percent 8 4 2" xfId="6188" xr:uid="{9336E89E-59BC-4D83-9CE4-50B9DB5CD14B}"/>
    <cellStyle name="Percent 8 4 2 2" xfId="30123" xr:uid="{F0BF43F6-28EB-48CF-98E2-A2742248AA79}"/>
    <cellStyle name="Percent 8 4 2 2 2" xfId="30124" xr:uid="{8DB3FBBE-CC83-4F24-AF57-3E4D856091A8}"/>
    <cellStyle name="Percent 8 4 2 3" xfId="30125" xr:uid="{1A5E1BE9-8DB5-47E4-A8F6-7F2022BC002D}"/>
    <cellStyle name="Percent 8 4 2 3 2" xfId="30126" xr:uid="{9116D5A9-69EE-47B8-88B8-CAFCA1247145}"/>
    <cellStyle name="Percent 8 4 2 4" xfId="30127" xr:uid="{84DF4BB8-3DF8-45BF-9E7B-A4098AD0BBCE}"/>
    <cellStyle name="Percent 8 4 2 5" xfId="30122" xr:uid="{DE7C2BE2-C27B-4DCA-9C52-71CA54B5483A}"/>
    <cellStyle name="Percent 8 4 3" xfId="16888" xr:uid="{C8E8DE52-B672-4786-B70A-CC1230E2FBF7}"/>
    <cellStyle name="Percent 8 4 3 2" xfId="30129" xr:uid="{EC98E9B3-C528-4B68-B52B-DAF20362CA08}"/>
    <cellStyle name="Percent 8 4 3 2 2" xfId="30130" xr:uid="{FCC1465E-4CFE-4091-8CDD-2F0335E8B0ED}"/>
    <cellStyle name="Percent 8 4 3 3" xfId="30131" xr:uid="{47E05CFF-8451-4073-AF28-31E4FE9CAB74}"/>
    <cellStyle name="Percent 8 4 3 3 2" xfId="30132" xr:uid="{6227D26F-D6D7-431F-9935-69BF47C6AEB0}"/>
    <cellStyle name="Percent 8 4 3 4" xfId="30133" xr:uid="{6563BC34-4E5C-4F7C-94D9-3B42E85161BF}"/>
    <cellStyle name="Percent 8 4 3 5" xfId="30128" xr:uid="{3CF095C7-E049-4C0B-A2B3-477B93F31BF7}"/>
    <cellStyle name="Percent 8 4 4" xfId="16889" xr:uid="{5B20C8BF-0A36-4D31-8BD2-804C8CD95AF4}"/>
    <cellStyle name="Percent 8 4 4 2" xfId="30135" xr:uid="{E3E6C9A5-FB7C-4BCF-AC16-9B2E0E8A0500}"/>
    <cellStyle name="Percent 8 4 4 2 2" xfId="30136" xr:uid="{EF5A3120-D998-4120-A694-CBB7A1C7D46F}"/>
    <cellStyle name="Percent 8 4 4 3" xfId="30137" xr:uid="{78059CE6-A242-40C7-865B-6F01231B0BBD}"/>
    <cellStyle name="Percent 8 4 4 3 2" xfId="30138" xr:uid="{3DD15DAA-BF8E-4C2D-9AEE-81C11963B2BB}"/>
    <cellStyle name="Percent 8 4 4 4" xfId="30139" xr:uid="{E6410BFB-99CD-46C6-894F-2147CEB074BE}"/>
    <cellStyle name="Percent 8 4 4 4 2" xfId="30140" xr:uid="{7FD733C5-63CB-4374-9685-4ED6B827DEC3}"/>
    <cellStyle name="Percent 8 4 4 5" xfId="30141" xr:uid="{789E1079-AC99-4AE7-9BA6-C496CB3C5E67}"/>
    <cellStyle name="Percent 8 4 4 6" xfId="30134" xr:uid="{3C036A91-510C-4A5F-9718-7BDD96E7A4C5}"/>
    <cellStyle name="Percent 8 4 5" xfId="16890" xr:uid="{646E2455-EC3F-49A7-B1D1-385F9C412FBC}"/>
    <cellStyle name="Percent 8 4 5 2" xfId="30143" xr:uid="{BD33F240-3EA5-460E-B899-DAE1237C62E0}"/>
    <cellStyle name="Percent 8 4 5 2 2" xfId="30144" xr:uid="{994145D0-F4A2-484F-96D5-FC0BCA6BC9C5}"/>
    <cellStyle name="Percent 8 4 5 3" xfId="30145" xr:uid="{523BC87F-7670-4B78-9B18-03AF7A9B6E13}"/>
    <cellStyle name="Percent 8 4 5 3 2" xfId="30146" xr:uid="{A58B82D3-1CA1-4426-A485-91B03F7A38A9}"/>
    <cellStyle name="Percent 8 4 5 4" xfId="30147" xr:uid="{4DA79EB3-6397-4D5C-A012-381D8303C2C2}"/>
    <cellStyle name="Percent 8 4 5 5" xfId="30142" xr:uid="{B67E800F-4C63-47A2-802C-CCA5CC951B2D}"/>
    <cellStyle name="Percent 8 4 6" xfId="16891" xr:uid="{82416A9C-31CC-4AE7-A9C1-789E9364B4E1}"/>
    <cellStyle name="Percent 8 4 6 2" xfId="30149" xr:uid="{AD82F4EA-2C39-4471-8F0C-04D0AE387720}"/>
    <cellStyle name="Percent 8 4 6 3" xfId="30148" xr:uid="{AB0FF4DF-347A-4C39-8FE3-917844ADEF57}"/>
    <cellStyle name="Percent 8 4 7" xfId="16892" xr:uid="{A10A48A0-71DA-4553-AAA1-90522F91F52F}"/>
    <cellStyle name="Percent 8 4 7 2" xfId="30151" xr:uid="{988FB29C-F9BD-42CF-819F-8589D81F9D5D}"/>
    <cellStyle name="Percent 8 4 7 3" xfId="30150" xr:uid="{61D9B431-9CF8-41EB-940C-BC151C443C77}"/>
    <cellStyle name="Percent 8 4 8" xfId="16893" xr:uid="{7D50BCE9-7843-4A29-877C-4983211EF24B}"/>
    <cellStyle name="Percent 8 4 8 2" xfId="30153" xr:uid="{9755F187-A1A7-4773-B2A8-6F1F6FBA8D1C}"/>
    <cellStyle name="Percent 8 4 8 3" xfId="30152" xr:uid="{CAE5DC6B-8737-430E-8066-AA8EC66F53A1}"/>
    <cellStyle name="Percent 8 4 9" xfId="16894" xr:uid="{07724C11-3F3D-4C3E-A8B9-BE86C827DAA7}"/>
    <cellStyle name="Percent 8 4 9 2" xfId="30154" xr:uid="{4552F0EE-3D0E-40E0-B0CA-D36F08C956B3}"/>
    <cellStyle name="Percent 8 5" xfId="1876" xr:uid="{BB6A6C10-9A5E-4AC9-A0DD-56EEF8D64447}"/>
    <cellStyle name="Percent 8 5 10" xfId="30156" xr:uid="{B457D0D1-9395-404A-84C6-BD1960687F4B}"/>
    <cellStyle name="Percent 8 5 11" xfId="30155" xr:uid="{9F97DF35-4865-496C-8A9B-50E11AE32B57}"/>
    <cellStyle name="Percent 8 5 2" xfId="6189" xr:uid="{3874DB75-5ADE-4D5D-8EC2-23857FE20477}"/>
    <cellStyle name="Percent 8 5 2 2" xfId="30158" xr:uid="{7DE8CEDE-7173-42A2-A825-980C17CB7DBA}"/>
    <cellStyle name="Percent 8 5 2 2 2" xfId="30159" xr:uid="{64B19C9E-1892-4F35-AA0D-1F10FCFBD0C3}"/>
    <cellStyle name="Percent 8 5 2 3" xfId="30160" xr:uid="{166C0B62-8E76-46BA-9EBC-522E3579E4E7}"/>
    <cellStyle name="Percent 8 5 2 3 2" xfId="30161" xr:uid="{BFDAF32F-AA1A-4F88-9668-63E7D2E45AFC}"/>
    <cellStyle name="Percent 8 5 2 4" xfId="30162" xr:uid="{81663003-92A9-452D-B064-84F10F052B43}"/>
    <cellStyle name="Percent 8 5 2 5" xfId="30157" xr:uid="{090E92B2-3308-4505-BC7E-4AD24372E628}"/>
    <cellStyle name="Percent 8 5 3" xfId="16895" xr:uid="{83D14F1F-46A6-41D4-861C-33B8DB8E4028}"/>
    <cellStyle name="Percent 8 5 3 2" xfId="30164" xr:uid="{9FD9307A-CA59-496E-8541-247B8E56636A}"/>
    <cellStyle name="Percent 8 5 3 2 2" xfId="30165" xr:uid="{649EC644-D3AA-4F91-A47F-26A50F0A26A2}"/>
    <cellStyle name="Percent 8 5 3 3" xfId="30166" xr:uid="{BAAB093D-3D64-4768-9857-341BAFD2BFA1}"/>
    <cellStyle name="Percent 8 5 3 3 2" xfId="30167" xr:uid="{452089A5-9C32-4495-869F-A1E7260A18BC}"/>
    <cellStyle name="Percent 8 5 3 4" xfId="30168" xr:uid="{4B91DBDC-5524-4894-991D-1D3829D3FE4D}"/>
    <cellStyle name="Percent 8 5 3 5" xfId="30163" xr:uid="{9148DF5D-06A6-4467-B593-E63D369318EA}"/>
    <cellStyle name="Percent 8 5 4" xfId="16896" xr:uid="{749379AE-A473-4357-B9F2-A2C8E6F638D8}"/>
    <cellStyle name="Percent 8 5 4 2" xfId="30170" xr:uid="{B468991A-137A-4C00-B68A-19B4EBC1CA60}"/>
    <cellStyle name="Percent 8 5 4 2 2" xfId="30171" xr:uid="{EE995B72-BA85-4DB2-8B9E-A27A88E874A3}"/>
    <cellStyle name="Percent 8 5 4 3" xfId="30172" xr:uid="{22C79D72-BA92-4025-B6F2-8968A36E494E}"/>
    <cellStyle name="Percent 8 5 4 3 2" xfId="30173" xr:uid="{DA1F2B5B-04E4-4CB8-803C-CC90BF272B72}"/>
    <cellStyle name="Percent 8 5 4 4" xfId="30174" xr:uid="{F8FF0E8A-B746-4952-B164-282209081312}"/>
    <cellStyle name="Percent 8 5 4 4 2" xfId="30175" xr:uid="{9C48D2EC-5160-4D6C-8D72-EDBD571BEE80}"/>
    <cellStyle name="Percent 8 5 4 5" xfId="30176" xr:uid="{459FDAA2-415C-4C50-9AB4-BE39B15B9346}"/>
    <cellStyle name="Percent 8 5 4 6" xfId="30169" xr:uid="{2148B1B6-D388-40C4-8E12-434C7D1F15A4}"/>
    <cellStyle name="Percent 8 5 5" xfId="16897" xr:uid="{72F84F06-4EDC-4471-8862-403A00EED169}"/>
    <cellStyle name="Percent 8 5 5 2" xfId="30178" xr:uid="{C1F268D5-9F1B-41C8-A1B2-CDAD89F1D090}"/>
    <cellStyle name="Percent 8 5 5 2 2" xfId="30179" xr:uid="{DF511A5D-06B9-4EF9-A32D-1FD0D9EAE3B4}"/>
    <cellStyle name="Percent 8 5 5 3" xfId="30180" xr:uid="{7354D143-841D-4216-89E5-51BEECD98085}"/>
    <cellStyle name="Percent 8 5 5 3 2" xfId="30181" xr:uid="{373697E7-89F5-41F0-8463-FB25913855FA}"/>
    <cellStyle name="Percent 8 5 5 4" xfId="30182" xr:uid="{1DA233F1-D182-4E1E-A76D-65B3BF8E738A}"/>
    <cellStyle name="Percent 8 5 5 5" xfId="30177" xr:uid="{D7B5102E-EB47-4585-A18C-200D8C9AB05C}"/>
    <cellStyle name="Percent 8 5 6" xfId="16898" xr:uid="{F0119F75-B7BD-4C4E-ACB7-428A80B06401}"/>
    <cellStyle name="Percent 8 5 6 2" xfId="30184" xr:uid="{DA09757A-A4C5-42FA-9C58-4037CF2CE960}"/>
    <cellStyle name="Percent 8 5 6 3" xfId="30183" xr:uid="{D5506E9D-DD26-4B84-8BF9-4C649A913D2D}"/>
    <cellStyle name="Percent 8 5 7" xfId="16899" xr:uid="{A4A0431D-5415-47AD-BB66-9807C9F0CC6D}"/>
    <cellStyle name="Percent 8 5 7 2" xfId="30186" xr:uid="{30050251-23D1-4BA2-9C5B-D3F1310B790F}"/>
    <cellStyle name="Percent 8 5 7 3" xfId="30185" xr:uid="{415ED992-2CFF-4418-8556-9C436E50B1CF}"/>
    <cellStyle name="Percent 8 5 8" xfId="16900" xr:uid="{94A66D22-9FCC-40A4-9C2D-9C423396F378}"/>
    <cellStyle name="Percent 8 5 8 2" xfId="30188" xr:uid="{ABD71711-682E-4E90-8DAD-694DE830A3CC}"/>
    <cellStyle name="Percent 8 5 8 3" xfId="30187" xr:uid="{3CE4D406-E433-49B2-91CF-EEF2FEB18CF1}"/>
    <cellStyle name="Percent 8 5 9" xfId="16901" xr:uid="{27784E76-12A8-4FBE-9976-4D2BD1CD41FD}"/>
    <cellStyle name="Percent 8 5 9 2" xfId="30189" xr:uid="{39689E23-8802-4BEE-9FD4-EC11DCE1F158}"/>
    <cellStyle name="Percent 8 6" xfId="1877" xr:uid="{A9E21F6E-3EFA-4710-8227-574DFAB3878C}"/>
    <cellStyle name="Percent 8 6 10" xfId="30191" xr:uid="{7DCF675C-2778-4BC4-9A1F-DC704B41C6C3}"/>
    <cellStyle name="Percent 8 6 11" xfId="30190" xr:uid="{13F0644A-9AE4-4135-970A-EF350A9603DE}"/>
    <cellStyle name="Percent 8 6 2" xfId="6190" xr:uid="{3C62132E-6709-40C8-A185-CCA7ECFAF877}"/>
    <cellStyle name="Percent 8 6 2 2" xfId="30193" xr:uid="{8DC18893-28AE-4D08-8FC1-20622B119DF8}"/>
    <cellStyle name="Percent 8 6 2 2 2" xfId="30194" xr:uid="{616BA2C0-DEAF-4B2C-BDF4-49459B05D1D9}"/>
    <cellStyle name="Percent 8 6 2 3" xfId="30195" xr:uid="{4E7FEE52-7A2C-4334-95D6-37A98135F2B2}"/>
    <cellStyle name="Percent 8 6 2 3 2" xfId="30196" xr:uid="{74DB1B1C-6B70-4320-BE4C-AC73320EBBCA}"/>
    <cellStyle name="Percent 8 6 2 4" xfId="30197" xr:uid="{AC4A44D8-EF5C-471F-8A4A-4C80AD950CC8}"/>
    <cellStyle name="Percent 8 6 2 5" xfId="30192" xr:uid="{2609A5B9-8ACE-4407-81E8-FE97CBF2F38E}"/>
    <cellStyle name="Percent 8 6 3" xfId="16902" xr:uid="{6CB6D19A-CA27-4078-AEE9-5A56436F3250}"/>
    <cellStyle name="Percent 8 6 3 2" xfId="30199" xr:uid="{590F4EC1-B830-48BA-9BC5-F4B29E81A4DF}"/>
    <cellStyle name="Percent 8 6 3 2 2" xfId="30200" xr:uid="{919CBA71-31F0-49DC-BBF6-309096D111E4}"/>
    <cellStyle name="Percent 8 6 3 3" xfId="30201" xr:uid="{8C9C21EE-C865-4FED-96E4-646F45304E99}"/>
    <cellStyle name="Percent 8 6 3 3 2" xfId="30202" xr:uid="{B40106F6-0698-42B8-9EF3-F3D2E8A85316}"/>
    <cellStyle name="Percent 8 6 3 4" xfId="30203" xr:uid="{88A31259-E263-4ABA-B269-AB893410AA62}"/>
    <cellStyle name="Percent 8 6 3 5" xfId="30198" xr:uid="{CE574189-1DF8-45F3-9735-D299F43AF89A}"/>
    <cellStyle name="Percent 8 6 4" xfId="16903" xr:uid="{B41F6370-EF71-4882-93E1-1F8F3B299250}"/>
    <cellStyle name="Percent 8 6 4 2" xfId="30205" xr:uid="{4520A9E4-AD48-4FD2-8EC9-3DEDAD782575}"/>
    <cellStyle name="Percent 8 6 4 2 2" xfId="30206" xr:uid="{22817DFE-0CF1-4775-BC04-11F87630D0F1}"/>
    <cellStyle name="Percent 8 6 4 3" xfId="30207" xr:uid="{66E5D6EB-0295-4AA6-986A-17E67D7C6C87}"/>
    <cellStyle name="Percent 8 6 4 3 2" xfId="30208" xr:uid="{D5F512C9-65F6-427E-8AFA-1EB8F7EA5E53}"/>
    <cellStyle name="Percent 8 6 4 4" xfId="30209" xr:uid="{3F412BA4-2D65-4E48-9586-16DF46B6C270}"/>
    <cellStyle name="Percent 8 6 4 4 2" xfId="30210" xr:uid="{F9A0FE16-8F57-4864-B32C-F8B0146769A7}"/>
    <cellStyle name="Percent 8 6 4 5" xfId="30211" xr:uid="{AB63D6B1-232E-4539-BF02-479A93755C53}"/>
    <cellStyle name="Percent 8 6 4 6" xfId="30204" xr:uid="{6146B19C-1D2E-44C6-AE7D-0350589240B3}"/>
    <cellStyle name="Percent 8 6 5" xfId="16904" xr:uid="{1920E06E-DC44-4E55-9B0D-8CF21CE2A685}"/>
    <cellStyle name="Percent 8 6 5 2" xfId="30213" xr:uid="{0D0B7C22-6C79-4B15-9B08-9086F40285C9}"/>
    <cellStyle name="Percent 8 6 5 2 2" xfId="30214" xr:uid="{6650BC33-6AE7-48C3-8BFA-9028362613E3}"/>
    <cellStyle name="Percent 8 6 5 3" xfId="30215" xr:uid="{162153F0-6F5F-4F6E-8B90-F94E29A2D509}"/>
    <cellStyle name="Percent 8 6 5 3 2" xfId="30216" xr:uid="{2BA0C02D-4667-493C-9124-B994EAD0B2CB}"/>
    <cellStyle name="Percent 8 6 5 4" xfId="30217" xr:uid="{7B976029-29B4-4D4E-AF3F-440277D9112C}"/>
    <cellStyle name="Percent 8 6 5 5" xfId="30212" xr:uid="{5009E61E-C31B-47ED-BB7C-90E0FD57F24E}"/>
    <cellStyle name="Percent 8 6 6" xfId="16905" xr:uid="{039F718D-28BF-42CB-99ED-E2E56BEF8058}"/>
    <cellStyle name="Percent 8 6 6 2" xfId="30219" xr:uid="{2D2F66CA-BB99-4CA6-8FFF-0331C38FBBAE}"/>
    <cellStyle name="Percent 8 6 6 3" xfId="30218" xr:uid="{685AA5E3-A090-4678-BB97-CAA2B250422D}"/>
    <cellStyle name="Percent 8 6 7" xfId="16906" xr:uid="{2EF56631-47D6-4DF7-A256-B5B113BFFDB2}"/>
    <cellStyle name="Percent 8 6 7 2" xfId="30221" xr:uid="{BCCEE945-365C-47E2-861B-A6825857D9EF}"/>
    <cellStyle name="Percent 8 6 7 3" xfId="30220" xr:uid="{EBCE1FD0-28CE-460F-8336-1E56B099C5CF}"/>
    <cellStyle name="Percent 8 6 8" xfId="16907" xr:uid="{1B34D074-FF7F-45FD-9734-51740D8F2FA7}"/>
    <cellStyle name="Percent 8 6 8 2" xfId="30223" xr:uid="{70213B5F-9F87-466F-8903-8E1C9619652E}"/>
    <cellStyle name="Percent 8 6 8 3" xfId="30222" xr:uid="{DB125F7C-5DFF-4948-BAB5-95F0189D58D2}"/>
    <cellStyle name="Percent 8 6 9" xfId="16908" xr:uid="{1D41DB53-ADD0-451A-85FE-3B82A61CCE6D}"/>
    <cellStyle name="Percent 8 6 9 2" xfId="30224" xr:uid="{55FAE270-EF90-4663-8F2A-6D65CD5FE8F9}"/>
    <cellStyle name="Percent 8 7" xfId="1878" xr:uid="{9E1829AC-A58E-401E-A3C5-EE51A1AC1B3D}"/>
    <cellStyle name="Percent 8 7 10" xfId="30226" xr:uid="{B60CB674-CB55-4189-AD77-CFF22F2BBF1E}"/>
    <cellStyle name="Percent 8 7 11" xfId="30225" xr:uid="{071EA4EF-E1F6-4873-9B37-81C78ED0F22A}"/>
    <cellStyle name="Percent 8 7 2" xfId="6191" xr:uid="{9D9E3B10-D701-4D0E-9747-C192849D2DAD}"/>
    <cellStyle name="Percent 8 7 2 2" xfId="30228" xr:uid="{1FFDCCF5-E9B4-4C71-9DE2-E51D72605095}"/>
    <cellStyle name="Percent 8 7 2 2 2" xfId="30229" xr:uid="{F80CFAF7-8CAA-402E-A1F6-8D9306BC4A87}"/>
    <cellStyle name="Percent 8 7 2 3" xfId="30230" xr:uid="{D315A738-2037-4DD7-A5A3-26A8A4CB4C6C}"/>
    <cellStyle name="Percent 8 7 2 3 2" xfId="30231" xr:uid="{6958624D-ECBB-4261-A07D-CD40997E326C}"/>
    <cellStyle name="Percent 8 7 2 4" xfId="30232" xr:uid="{44609977-BB2E-4726-8860-052A18E28ED8}"/>
    <cellStyle name="Percent 8 7 2 5" xfId="30227" xr:uid="{5A3F7AE4-BB36-4ED7-9813-E1953C6473F1}"/>
    <cellStyle name="Percent 8 7 3" xfId="16909" xr:uid="{ED6F80EC-C3E8-4F34-9BAF-2588EA5FB1A7}"/>
    <cellStyle name="Percent 8 7 3 2" xfId="30234" xr:uid="{478CBDAA-7E9C-4CBD-9C41-1AAA65669FFA}"/>
    <cellStyle name="Percent 8 7 3 2 2" xfId="30235" xr:uid="{CB679810-C9F5-4CAC-9495-9FFF38D57CFD}"/>
    <cellStyle name="Percent 8 7 3 3" xfId="30236" xr:uid="{5F3DBC0D-2324-4540-A955-746EA3764F0F}"/>
    <cellStyle name="Percent 8 7 3 3 2" xfId="30237" xr:uid="{AD758D2A-3A45-4ABF-AA84-C41032335918}"/>
    <cellStyle name="Percent 8 7 3 4" xfId="30238" xr:uid="{A5DDCB36-055D-437B-AF15-2EB77DF14CA0}"/>
    <cellStyle name="Percent 8 7 3 5" xfId="30233" xr:uid="{B229BF92-13F4-448E-8247-D5F2FCC23A72}"/>
    <cellStyle name="Percent 8 7 4" xfId="16910" xr:uid="{4B373712-A6AF-4E15-AF58-130AB1C177BE}"/>
    <cellStyle name="Percent 8 7 4 2" xfId="30240" xr:uid="{0128E654-1700-45BA-B942-3BFACA412A7B}"/>
    <cellStyle name="Percent 8 7 4 2 2" xfId="30241" xr:uid="{C3FFDF4F-846E-44DB-93BE-9E72BF910482}"/>
    <cellStyle name="Percent 8 7 4 3" xfId="30242" xr:uid="{4E84E63E-BBB7-4DE6-9099-B73054DD3286}"/>
    <cellStyle name="Percent 8 7 4 3 2" xfId="30243" xr:uid="{61AB2092-89C4-4006-B895-D0BE2B38A155}"/>
    <cellStyle name="Percent 8 7 4 4" xfId="30244" xr:uid="{0F9D8331-A361-43AF-BFB5-917B9BB279BA}"/>
    <cellStyle name="Percent 8 7 4 4 2" xfId="30245" xr:uid="{968707D6-5078-4693-8CB0-90DECD6A0397}"/>
    <cellStyle name="Percent 8 7 4 5" xfId="30246" xr:uid="{247411E1-EA59-4AB0-AF2A-5CF356DEFD75}"/>
    <cellStyle name="Percent 8 7 4 6" xfId="30239" xr:uid="{CCEBD989-DE21-44EA-BFF0-E5FC2CD0CD84}"/>
    <cellStyle name="Percent 8 7 5" xfId="16911" xr:uid="{CB976872-2F3C-4059-B4FD-572EE719CA15}"/>
    <cellStyle name="Percent 8 7 5 2" xfId="30248" xr:uid="{8DECDDF7-2482-4D32-A9AD-E4E8F42B2F80}"/>
    <cellStyle name="Percent 8 7 5 2 2" xfId="30249" xr:uid="{D223EF25-88F3-40A9-B365-03B6B3FBAFF1}"/>
    <cellStyle name="Percent 8 7 5 3" xfId="30250" xr:uid="{D381D6AB-E23D-4492-A63F-249C2F6FD116}"/>
    <cellStyle name="Percent 8 7 5 3 2" xfId="30251" xr:uid="{451CDAE1-FE17-49B2-8C12-C870F8F711DE}"/>
    <cellStyle name="Percent 8 7 5 4" xfId="30252" xr:uid="{12FCAE6D-282B-47FF-B0CC-5A27C8620D72}"/>
    <cellStyle name="Percent 8 7 5 5" xfId="30247" xr:uid="{2AFD8471-8F87-403F-8A84-9BCA4175CA3B}"/>
    <cellStyle name="Percent 8 7 6" xfId="16912" xr:uid="{7C53A530-3EF2-41B8-9825-BC088557EDD4}"/>
    <cellStyle name="Percent 8 7 6 2" xfId="30254" xr:uid="{780ACBC1-7629-4781-9518-9F8148EBA066}"/>
    <cellStyle name="Percent 8 7 6 3" xfId="30253" xr:uid="{709266A5-18AE-4EBB-87D7-F8D6C79EA81D}"/>
    <cellStyle name="Percent 8 7 7" xfId="16913" xr:uid="{432EBA3B-4703-4AB1-972E-BDA6F4B9F6B1}"/>
    <cellStyle name="Percent 8 7 7 2" xfId="30256" xr:uid="{6A06A545-3CDF-435A-B8E9-5E8E0E0F8BC8}"/>
    <cellStyle name="Percent 8 7 7 3" xfId="30255" xr:uid="{652F803C-AD3D-462E-A950-6DCB9C6B9938}"/>
    <cellStyle name="Percent 8 7 8" xfId="16914" xr:uid="{DA40996C-1BD6-4A4B-85BF-0827ECD9577A}"/>
    <cellStyle name="Percent 8 7 8 2" xfId="30258" xr:uid="{FF1724A8-3E77-43FD-AECB-894E847151D5}"/>
    <cellStyle name="Percent 8 7 8 3" xfId="30257" xr:uid="{46ADFA19-B718-4EC4-A748-4A42508ED9C4}"/>
    <cellStyle name="Percent 8 7 9" xfId="16915" xr:uid="{21F5FFD1-CB36-44BB-BEB6-69C75DF001C3}"/>
    <cellStyle name="Percent 8 7 9 2" xfId="30259" xr:uid="{7CF3FEAD-04B6-4256-8BFF-75CA326615FD}"/>
    <cellStyle name="Percent 8 8" xfId="1879" xr:uid="{4412C3BA-C826-4055-B5CA-D24403685F77}"/>
    <cellStyle name="Percent 8 8 10" xfId="30261" xr:uid="{04DCCD53-7A7C-4E5C-ACE9-2C18DF42B709}"/>
    <cellStyle name="Percent 8 8 11" xfId="30260" xr:uid="{0DD30CD3-80D5-421F-86D4-5E5982A2C89B}"/>
    <cellStyle name="Percent 8 8 2" xfId="6192" xr:uid="{5E20D311-484A-4958-9816-EA30DF86225B}"/>
    <cellStyle name="Percent 8 8 2 2" xfId="30263" xr:uid="{094EEB73-29B8-4B59-BB10-4746E9B6D3F0}"/>
    <cellStyle name="Percent 8 8 2 2 2" xfId="30264" xr:uid="{8EA2AE7B-4C16-4BD8-AF6A-CF15C6664095}"/>
    <cellStyle name="Percent 8 8 2 3" xfId="30265" xr:uid="{71740335-1AC3-489E-878C-AF6E46D62BF6}"/>
    <cellStyle name="Percent 8 8 2 3 2" xfId="30266" xr:uid="{BB88C3DB-FA22-4EA0-BD40-E76E0C950490}"/>
    <cellStyle name="Percent 8 8 2 4" xfId="30267" xr:uid="{E9BFF6E4-C750-4225-A9EB-AF8E31A8D6B8}"/>
    <cellStyle name="Percent 8 8 2 5" xfId="30262" xr:uid="{B27D6FC4-090E-4025-AFF1-DB52C90E8CD2}"/>
    <cellStyle name="Percent 8 8 3" xfId="16916" xr:uid="{FB6280ED-9A26-4BF3-A01F-00A861887F50}"/>
    <cellStyle name="Percent 8 8 3 2" xfId="30269" xr:uid="{8F86D88F-3462-4735-8FC3-7EB881E56632}"/>
    <cellStyle name="Percent 8 8 3 2 2" xfId="30270" xr:uid="{505202F9-882E-40F9-9574-646F6ADAC962}"/>
    <cellStyle name="Percent 8 8 3 3" xfId="30271" xr:uid="{0E8FDBC1-4CE2-4D4F-BD94-D4B9676B5B84}"/>
    <cellStyle name="Percent 8 8 3 3 2" xfId="30272" xr:uid="{048A35EE-09F1-4758-A815-A4D84A704F37}"/>
    <cellStyle name="Percent 8 8 3 4" xfId="30273" xr:uid="{0A115BEB-A12A-4E38-B1A8-59A448024E77}"/>
    <cellStyle name="Percent 8 8 3 5" xfId="30268" xr:uid="{4A4D26D5-C591-450B-B3A6-FFC25A30E482}"/>
    <cellStyle name="Percent 8 8 4" xfId="16917" xr:uid="{9F8C3811-890C-4C47-8E54-B98DB823DB0A}"/>
    <cellStyle name="Percent 8 8 4 2" xfId="30275" xr:uid="{0BF48FF1-9565-4AD0-805D-AC9939F0D2ED}"/>
    <cellStyle name="Percent 8 8 4 2 2" xfId="30276" xr:uid="{BF54F523-381A-4AB5-94F2-EE3BA389A1A2}"/>
    <cellStyle name="Percent 8 8 4 3" xfId="30277" xr:uid="{3D673C02-C0CB-4334-84EE-5EAAB8B1D114}"/>
    <cellStyle name="Percent 8 8 4 3 2" xfId="30278" xr:uid="{C9EBAF57-8F61-4286-85E9-E6F33732B6A8}"/>
    <cellStyle name="Percent 8 8 4 4" xfId="30279" xr:uid="{8C903699-5806-4089-BA8B-8AAE9AFC2DE1}"/>
    <cellStyle name="Percent 8 8 4 4 2" xfId="30280" xr:uid="{C4753A42-56FF-4A07-B00D-96324610E228}"/>
    <cellStyle name="Percent 8 8 4 5" xfId="30281" xr:uid="{5C577159-35A8-4A2C-84DE-29D6579620A3}"/>
    <cellStyle name="Percent 8 8 4 6" xfId="30274" xr:uid="{ED01C778-9B7A-49BD-B09B-E7B0F7D97A3B}"/>
    <cellStyle name="Percent 8 8 5" xfId="16918" xr:uid="{DC670B9C-786A-4DBE-B608-A3BE6207FDB9}"/>
    <cellStyle name="Percent 8 8 5 2" xfId="30283" xr:uid="{9FEF96AC-9556-4A39-8CE5-995380B84BFF}"/>
    <cellStyle name="Percent 8 8 5 2 2" xfId="30284" xr:uid="{D4E6F7ED-D806-4A36-BCF2-9AD23555F1F6}"/>
    <cellStyle name="Percent 8 8 5 3" xfId="30285" xr:uid="{8C20B4A2-F70B-4414-8DC5-40B9690FEE5E}"/>
    <cellStyle name="Percent 8 8 5 3 2" xfId="30286" xr:uid="{CA0778DD-C642-4AA8-BAB7-8822761349E0}"/>
    <cellStyle name="Percent 8 8 5 4" xfId="30287" xr:uid="{24DACBBE-9EA5-49F1-A596-2455A595B56D}"/>
    <cellStyle name="Percent 8 8 5 5" xfId="30282" xr:uid="{E2D3C0A1-54FB-4BF1-BB7F-05EC278F11FA}"/>
    <cellStyle name="Percent 8 8 6" xfId="16919" xr:uid="{6E564C61-E4AD-4E10-810E-88FCA4DF4A1A}"/>
    <cellStyle name="Percent 8 8 6 2" xfId="30289" xr:uid="{5D0306CD-831E-46B5-83E6-D9AE14382F14}"/>
    <cellStyle name="Percent 8 8 6 3" xfId="30288" xr:uid="{24F57395-1A21-4D5D-A680-E4494A245863}"/>
    <cellStyle name="Percent 8 8 7" xfId="16920" xr:uid="{87AD66C1-C756-4470-B25C-DF86FB407AF3}"/>
    <cellStyle name="Percent 8 8 7 2" xfId="30291" xr:uid="{8A12E0FB-E3AB-4E3B-AE06-0248E7F05297}"/>
    <cellStyle name="Percent 8 8 7 3" xfId="30290" xr:uid="{CB036F62-E60B-404E-99F0-88BEC14EA1B8}"/>
    <cellStyle name="Percent 8 8 8" xfId="16921" xr:uid="{54DE9E9E-3E73-4337-AA19-0DCDBED3B7E9}"/>
    <cellStyle name="Percent 8 8 8 2" xfId="30293" xr:uid="{A0601345-1A30-4A43-A0EF-D7EE8C95B7D2}"/>
    <cellStyle name="Percent 8 8 8 3" xfId="30292" xr:uid="{178FD5C0-13EF-4E35-9689-286CB3C0E8ED}"/>
    <cellStyle name="Percent 8 8 9" xfId="16922" xr:uid="{D596D21F-02A0-48B4-BB3B-F1105696E023}"/>
    <cellStyle name="Percent 8 8 9 2" xfId="30294" xr:uid="{CE76A062-D07B-448F-8308-5E760CDF02EC}"/>
    <cellStyle name="Percent 8 9" xfId="6185" xr:uid="{041078F8-E650-4D07-873F-0FD93DAC8AD6}"/>
    <cellStyle name="Percent 8 9 2" xfId="30296" xr:uid="{CEBF14A0-4E81-4A2A-A491-1EF9A94CFAE3}"/>
    <cellStyle name="Percent 8 9 2 2" xfId="30297" xr:uid="{5B63C707-4B8E-4DD9-B158-3AE21349B44A}"/>
    <cellStyle name="Percent 8 9 3" xfId="30298" xr:uid="{306680DE-EB38-425E-9A04-738385DF8874}"/>
    <cellStyle name="Percent 8 9 3 2" xfId="30299" xr:uid="{6387A925-14D0-49CA-AA19-CD7A3256818E}"/>
    <cellStyle name="Percent 8 9 4" xfId="30300" xr:uid="{4BCE64E4-65FB-4D48-B8EA-4041B5944BE9}"/>
    <cellStyle name="Percent 8 9 5" xfId="30295" xr:uid="{7AD10930-E956-41D3-898F-CE094F496070}"/>
    <cellStyle name="Percent 9" xfId="1880" xr:uid="{0E1BB5D0-7CDA-4546-8DEB-5A9B62459F80}"/>
    <cellStyle name="Percent 9 10" xfId="6194" xr:uid="{D0076BCC-C1BC-4BD6-A2AC-5A335790837D}"/>
    <cellStyle name="Percent 9 10 10" xfId="16923" xr:uid="{77F48722-8D96-4C70-9016-3C02716D7C20}"/>
    <cellStyle name="Percent 9 10 10 2" xfId="30303" xr:uid="{D3F31C9C-3708-49B2-B12F-9376E190F855}"/>
    <cellStyle name="Percent 9 10 11" xfId="30304" xr:uid="{9CEA36B4-E65E-4248-BB2B-DA1C21AE4359}"/>
    <cellStyle name="Percent 9 10 12" xfId="30302" xr:uid="{F89AB9B3-2706-400A-89F3-33A8F257C27D}"/>
    <cellStyle name="Percent 9 10 13" xfId="21507" xr:uid="{95CCD432-6EB7-4B3F-B889-4ACB121769E5}"/>
    <cellStyle name="Percent 9 10 2" xfId="16924" xr:uid="{DD341906-B721-472E-84DC-D6E98668AE87}"/>
    <cellStyle name="Percent 9 10 2 2" xfId="30306" xr:uid="{2BCD7782-C4E1-45C5-BFE6-228DEAF17DF1}"/>
    <cellStyle name="Percent 9 10 2 2 2" xfId="30307" xr:uid="{554CE2A0-9BE4-42FA-A0C5-33A71FE697AF}"/>
    <cellStyle name="Percent 9 10 2 3" xfId="30308" xr:uid="{C8B6DBDB-AFE7-4516-BC73-E0FAC19DCB22}"/>
    <cellStyle name="Percent 9 10 2 3 2" xfId="30309" xr:uid="{48055699-918D-4DDC-B21E-27A34E855926}"/>
    <cellStyle name="Percent 9 10 2 4" xfId="30310" xr:uid="{474BEA89-620A-41B8-BC5C-688D41039829}"/>
    <cellStyle name="Percent 9 10 2 5" xfId="30311" xr:uid="{6EEE15A8-7308-46FF-B8AC-0FF42EAD403A}"/>
    <cellStyle name="Percent 9 10 2 6" xfId="30305" xr:uid="{029DBD5F-B4A5-452D-B72F-F7428ACE267D}"/>
    <cellStyle name="Percent 9 10 3" xfId="16925" xr:uid="{8DB9B577-83D1-47B5-AE72-6576591F6AA9}"/>
    <cellStyle name="Percent 9 10 3 2" xfId="30313" xr:uid="{BFC67B3F-0691-41B4-9D1B-FC37EA7C5EA7}"/>
    <cellStyle name="Percent 9 10 3 2 2" xfId="30314" xr:uid="{88E39A36-7608-45D5-A738-9CED83356E76}"/>
    <cellStyle name="Percent 9 10 3 3" xfId="30315" xr:uid="{6DB1515C-3F6F-42F3-B839-33DC031A5862}"/>
    <cellStyle name="Percent 9 10 3 3 2" xfId="30316" xr:uid="{46308205-49C8-4DC6-B081-8D4487DF7427}"/>
    <cellStyle name="Percent 9 10 3 4" xfId="30317" xr:uid="{BF3B7895-6DB9-4EF6-92C8-5FF8ACAE1366}"/>
    <cellStyle name="Percent 9 10 3 5" xfId="30312" xr:uid="{ED86C61D-B8F1-4A0A-83FB-9960C0BA3ECE}"/>
    <cellStyle name="Percent 9 10 4" xfId="16926" xr:uid="{0634DC1E-9BF4-4B6D-A482-9239B5D7528B}"/>
    <cellStyle name="Percent 9 10 4 2" xfId="30319" xr:uid="{4A9E58C2-744E-46D3-A2B7-A88EF546D63E}"/>
    <cellStyle name="Percent 9 10 4 2 2" xfId="30320" xr:uid="{FFDB8CCB-4727-4A18-8388-B490267103FC}"/>
    <cellStyle name="Percent 9 10 4 3" xfId="30321" xr:uid="{51DD03B3-5C5F-4581-AAF2-A0CE5961B7DB}"/>
    <cellStyle name="Percent 9 10 4 3 2" xfId="30322" xr:uid="{57CA4C8C-FB4A-421C-94B0-73AF92089D99}"/>
    <cellStyle name="Percent 9 10 4 4" xfId="30323" xr:uid="{7E9997FE-4F27-48F7-B9F9-CB0114D087E3}"/>
    <cellStyle name="Percent 9 10 4 5" xfId="30318" xr:uid="{889AEEDF-B2A5-4A7A-8B13-DAF4E5352F0F}"/>
    <cellStyle name="Percent 9 10 5" xfId="16927" xr:uid="{AAB73FCC-9DAF-4CA4-8300-135E82E9F9AB}"/>
    <cellStyle name="Percent 9 10 5 2" xfId="30325" xr:uid="{8D20A79F-B88E-41A7-B0BE-CB6FE27C481B}"/>
    <cellStyle name="Percent 9 10 5 2 2" xfId="30326" xr:uid="{CCE72F53-5FD4-49FA-8776-520E8BD48E5B}"/>
    <cellStyle name="Percent 9 10 5 3" xfId="30327" xr:uid="{BCE6503E-3552-41E6-B167-897E2190BA6A}"/>
    <cellStyle name="Percent 9 10 5 3 2" xfId="30328" xr:uid="{F509064B-B760-4C4D-95A1-30D33673D4C3}"/>
    <cellStyle name="Percent 9 10 5 4" xfId="30329" xr:uid="{1CC71DC2-4161-4297-A28D-71EE3360D15B}"/>
    <cellStyle name="Percent 9 10 5 4 2" xfId="30330" xr:uid="{8EB11D8B-49A0-49D3-9672-D778C0CD946E}"/>
    <cellStyle name="Percent 9 10 5 5" xfId="30331" xr:uid="{46DABD76-890D-4DB5-A4AD-138B780E44D5}"/>
    <cellStyle name="Percent 9 10 5 6" xfId="30324" xr:uid="{4DBA575E-AE7D-4BEF-A53D-7207BB9EBD29}"/>
    <cellStyle name="Percent 9 10 6" xfId="16928" xr:uid="{9AFA66DA-A1AC-4B39-AC75-45FC24994610}"/>
    <cellStyle name="Percent 9 10 6 2" xfId="30333" xr:uid="{CFEF05A3-330D-42E4-A521-C841F8494811}"/>
    <cellStyle name="Percent 9 10 6 2 2" xfId="30334" xr:uid="{CE9558C3-BADB-4A32-9E47-92A9AD0736E7}"/>
    <cellStyle name="Percent 9 10 6 3" xfId="30335" xr:uid="{8915E203-C753-416E-A9D6-C12FD3045989}"/>
    <cellStyle name="Percent 9 10 6 3 2" xfId="30336" xr:uid="{47E4DFFD-B8A7-4054-9934-425398E4867C}"/>
    <cellStyle name="Percent 9 10 6 4" xfId="30337" xr:uid="{0905D80D-AE90-48B4-A63B-12B4B5995972}"/>
    <cellStyle name="Percent 9 10 6 5" xfId="30332" xr:uid="{88349DBD-AC79-44F3-A28A-002A9118285B}"/>
    <cellStyle name="Percent 9 10 7" xfId="16929" xr:uid="{558874A2-6A7E-43AB-ACBA-D2432227A552}"/>
    <cellStyle name="Percent 9 10 7 2" xfId="30339" xr:uid="{3F52A3C0-6680-47D6-BE84-EEC62C88DDEC}"/>
    <cellStyle name="Percent 9 10 7 3" xfId="30338" xr:uid="{17E08A26-C442-4C97-AD9F-097A4B826465}"/>
    <cellStyle name="Percent 9 10 8" xfId="16930" xr:uid="{37329BF3-43DF-44CA-9556-A8410A33EAF8}"/>
    <cellStyle name="Percent 9 10 8 2" xfId="30341" xr:uid="{4375D412-7FB2-4680-96C2-273BC92940EF}"/>
    <cellStyle name="Percent 9 10 8 3" xfId="30340" xr:uid="{3F6FA3A7-F298-422C-9E5E-4DBB837E143D}"/>
    <cellStyle name="Percent 9 10 9" xfId="16931" xr:uid="{7F1CCB37-9EF2-4AB2-908E-CF19192C08B0}"/>
    <cellStyle name="Percent 9 10 9 2" xfId="30343" xr:uid="{D2C7A341-7B89-4042-B6F0-52302FE67B88}"/>
    <cellStyle name="Percent 9 10 9 3" xfId="30342" xr:uid="{7AC9ECBF-DFDB-4410-8DBB-AEE6EE5627B3}"/>
    <cellStyle name="Percent 9 11" xfId="6195" xr:uid="{760FEA3A-9183-49DA-AE57-37124C0C9BE4}"/>
    <cellStyle name="Percent 9 11 10" xfId="16932" xr:uid="{E09260DA-6C49-4205-9040-BDD901A0923A}"/>
    <cellStyle name="Percent 9 11 10 2" xfId="30345" xr:uid="{B99F8D95-4EAD-46A1-9BB7-61C46AB3A2F8}"/>
    <cellStyle name="Percent 9 11 11" xfId="30346" xr:uid="{87CEFC61-74D7-466A-923C-E8C217C84997}"/>
    <cellStyle name="Percent 9 11 12" xfId="30344" xr:uid="{0711A369-8EC1-411A-A08E-99B205BA0997}"/>
    <cellStyle name="Percent 9 11 13" xfId="21508" xr:uid="{2D18FC9B-2120-4CAF-AA89-6035638D9CBF}"/>
    <cellStyle name="Percent 9 11 2" xfId="16933" xr:uid="{C9A27DFB-47EB-4E3F-A70B-86F92CC521DD}"/>
    <cellStyle name="Percent 9 11 2 2" xfId="30348" xr:uid="{5976F85D-CE4F-4FC0-9E35-489ABBA5B8B4}"/>
    <cellStyle name="Percent 9 11 2 2 2" xfId="30349" xr:uid="{1E44D6A3-4BB9-4635-BD14-AE18F8C8F95C}"/>
    <cellStyle name="Percent 9 11 2 3" xfId="30350" xr:uid="{BBD340A8-1B16-4359-8BBD-330BAB914F29}"/>
    <cellStyle name="Percent 9 11 2 3 2" xfId="30351" xr:uid="{6DA7234D-D8E1-47F6-A60C-B4BB49086918}"/>
    <cellStyle name="Percent 9 11 2 4" xfId="30352" xr:uid="{2A161370-CC94-43D2-997F-EBD4B685888E}"/>
    <cellStyle name="Percent 9 11 2 5" xfId="30353" xr:uid="{7F5A7362-A7D7-482C-B0F6-23C7ACED1E9D}"/>
    <cellStyle name="Percent 9 11 2 6" xfId="30347" xr:uid="{50729777-1FBE-4DC0-BBEA-45788B631AEC}"/>
    <cellStyle name="Percent 9 11 3" xfId="16934" xr:uid="{F5C6CF2A-B3C3-43BC-8AB6-107405199B28}"/>
    <cellStyle name="Percent 9 11 3 2" xfId="30355" xr:uid="{4EA31D1D-4497-458B-9DA9-04C21A0EE8FC}"/>
    <cellStyle name="Percent 9 11 3 2 2" xfId="30356" xr:uid="{414E145F-05B5-4DAD-ABE5-97DAFC8D88D3}"/>
    <cellStyle name="Percent 9 11 3 3" xfId="30357" xr:uid="{09DC3B32-B14E-4965-B3B0-59DB99A3897B}"/>
    <cellStyle name="Percent 9 11 3 3 2" xfId="30358" xr:uid="{6E779907-C8B9-4A85-AD13-31133E0B24C0}"/>
    <cellStyle name="Percent 9 11 3 4" xfId="30359" xr:uid="{C5BAA190-DECA-43C7-A3D0-8D9D2D65438D}"/>
    <cellStyle name="Percent 9 11 3 5" xfId="30354" xr:uid="{A8978A49-7F7A-4D1C-BDAE-AC915B4AFD4A}"/>
    <cellStyle name="Percent 9 11 4" xfId="16935" xr:uid="{22BB9EEE-DBE5-4345-AF1E-20CBD4B818AD}"/>
    <cellStyle name="Percent 9 11 4 2" xfId="30361" xr:uid="{746E8DC4-E386-4E48-8400-8CAAA8614874}"/>
    <cellStyle name="Percent 9 11 4 2 2" xfId="30362" xr:uid="{A807568C-B8AB-4090-B229-D3B64AB60D28}"/>
    <cellStyle name="Percent 9 11 4 3" xfId="30363" xr:uid="{AFDA1F68-594B-4BD0-A3FD-0D1D7D629754}"/>
    <cellStyle name="Percent 9 11 4 3 2" xfId="30364" xr:uid="{CEDB0BCD-FDFB-43DE-A9F5-0B05F382235D}"/>
    <cellStyle name="Percent 9 11 4 4" xfId="30365" xr:uid="{1E004D2B-3EB5-4AD8-8723-DB8535BC77FC}"/>
    <cellStyle name="Percent 9 11 4 5" xfId="30360" xr:uid="{41ED44E7-8F1C-463A-8614-102211F65D87}"/>
    <cellStyle name="Percent 9 11 5" xfId="16936" xr:uid="{5947D355-433A-4CDD-910E-A14D1A122599}"/>
    <cellStyle name="Percent 9 11 5 2" xfId="30367" xr:uid="{3FC3A734-B609-48DA-A6E5-3E52A0A8BD5C}"/>
    <cellStyle name="Percent 9 11 5 2 2" xfId="30368" xr:uid="{8B88DBE3-269C-4095-BFC4-E3D164696318}"/>
    <cellStyle name="Percent 9 11 5 3" xfId="30369" xr:uid="{9ABBE67A-7B9E-41CC-A32E-C83385D65715}"/>
    <cellStyle name="Percent 9 11 5 3 2" xfId="30370" xr:uid="{860BD4FB-92FC-4912-A0CA-D2DBAF498664}"/>
    <cellStyle name="Percent 9 11 5 4" xfId="30371" xr:uid="{FC74E06C-E035-462B-AA44-6325DCAC0E10}"/>
    <cellStyle name="Percent 9 11 5 4 2" xfId="30372" xr:uid="{2B229B42-3BD2-482C-8CFB-44DAB9B18D94}"/>
    <cellStyle name="Percent 9 11 5 5" xfId="30373" xr:uid="{19DD1039-C87A-457C-B4D0-D1A6C4BFB3F5}"/>
    <cellStyle name="Percent 9 11 5 6" xfId="30366" xr:uid="{1BB67882-D963-4AF0-B97C-CEF8955CCDAE}"/>
    <cellStyle name="Percent 9 11 6" xfId="16937" xr:uid="{0CAFCCEC-60BD-4F28-8BCD-476B5A4DF81C}"/>
    <cellStyle name="Percent 9 11 6 2" xfId="30375" xr:uid="{2F10FF1C-FB84-438D-A4ED-B1E6A66517CB}"/>
    <cellStyle name="Percent 9 11 6 2 2" xfId="30376" xr:uid="{C00DF7F1-E68B-4943-BF56-252AB0D4D938}"/>
    <cellStyle name="Percent 9 11 6 3" xfId="30377" xr:uid="{0BA2F61E-75D2-43C9-BF04-0444A520DBF1}"/>
    <cellStyle name="Percent 9 11 6 3 2" xfId="30378" xr:uid="{C4C2668D-CCD7-41FB-95A8-70B0B1235AD4}"/>
    <cellStyle name="Percent 9 11 6 4" xfId="30379" xr:uid="{DBF532B2-7A0E-445F-8828-F70D10AD702B}"/>
    <cellStyle name="Percent 9 11 6 5" xfId="30374" xr:uid="{D87CDBE1-E7A5-409C-A924-9DB4E43E2B84}"/>
    <cellStyle name="Percent 9 11 7" xfId="16938" xr:uid="{2247F80B-4569-4904-96B4-9861462E621D}"/>
    <cellStyle name="Percent 9 11 7 2" xfId="30381" xr:uid="{658237F9-0A11-4BBF-B542-BD64ACDEA419}"/>
    <cellStyle name="Percent 9 11 7 3" xfId="30380" xr:uid="{634630DB-4697-4547-9313-1A8E5A3088D7}"/>
    <cellStyle name="Percent 9 11 8" xfId="16939" xr:uid="{83E88C66-7E56-4A07-A1C5-D12B9AC7C3F5}"/>
    <cellStyle name="Percent 9 11 8 2" xfId="30383" xr:uid="{CDCA92C8-6F42-4A78-840E-EEDDE118CBA3}"/>
    <cellStyle name="Percent 9 11 8 3" xfId="30382" xr:uid="{5186272B-228F-4418-A7F6-85E44BE4BBBD}"/>
    <cellStyle name="Percent 9 11 9" xfId="16940" xr:uid="{73568422-F67B-452D-A117-3EB6068A27B2}"/>
    <cellStyle name="Percent 9 11 9 2" xfId="30385" xr:uid="{201DF106-4424-4A85-A6B8-E226889D5842}"/>
    <cellStyle name="Percent 9 11 9 3" xfId="30384" xr:uid="{BCA95B9C-CBCA-4753-8820-4F2079591FB5}"/>
    <cellStyle name="Percent 9 12" xfId="6196" xr:uid="{5007E774-F762-4687-9785-D9574DC9A6E3}"/>
    <cellStyle name="Percent 9 12 10" xfId="16941" xr:uid="{A739DB05-ADFE-474F-9622-8061AA22E973}"/>
    <cellStyle name="Percent 9 12 10 2" xfId="30387" xr:uid="{B4B7172D-ECAC-413E-BF48-8ABA6749A807}"/>
    <cellStyle name="Percent 9 12 11" xfId="30388" xr:uid="{3A960671-1E9B-47ED-A71E-8B7A9F706158}"/>
    <cellStyle name="Percent 9 12 12" xfId="30386" xr:uid="{A638DDD8-1354-4C12-8195-D7D3147127A3}"/>
    <cellStyle name="Percent 9 12 13" xfId="21509" xr:uid="{184AC327-B22E-4C1A-9227-2305092780BD}"/>
    <cellStyle name="Percent 9 12 2" xfId="16942" xr:uid="{23AF768D-7E7E-41FE-A896-74F9DFDCEF75}"/>
    <cellStyle name="Percent 9 12 2 2" xfId="30390" xr:uid="{36555A14-AE5F-40CF-9465-49CF1D9DEADB}"/>
    <cellStyle name="Percent 9 12 2 2 2" xfId="30391" xr:uid="{1EE7171A-F8F2-4705-ADAD-85ECB57FEB03}"/>
    <cellStyle name="Percent 9 12 2 3" xfId="30392" xr:uid="{01A96BA1-FDDC-4C54-A244-3E53125B8F22}"/>
    <cellStyle name="Percent 9 12 2 3 2" xfId="30393" xr:uid="{C4F45778-A9E4-4F6A-8A4A-13D70A897672}"/>
    <cellStyle name="Percent 9 12 2 4" xfId="30394" xr:uid="{105494DA-C0C2-4407-97B7-2E3B74C1B9B1}"/>
    <cellStyle name="Percent 9 12 2 5" xfId="30395" xr:uid="{94EDE187-03A6-46A2-AC78-8ED7A5966C0A}"/>
    <cellStyle name="Percent 9 12 2 6" xfId="30389" xr:uid="{72F49FD5-831A-4F2A-8D6D-532170BCA614}"/>
    <cellStyle name="Percent 9 12 3" xfId="16943" xr:uid="{4A0EBB3A-AD1B-46D3-AF0F-DEAA94F3741D}"/>
    <cellStyle name="Percent 9 12 3 2" xfId="30397" xr:uid="{B2F66281-B324-48B2-BD5D-E6B3DEF7CAAB}"/>
    <cellStyle name="Percent 9 12 3 2 2" xfId="30398" xr:uid="{6D4E4727-DE82-49D1-B251-75BFB7BDCBD5}"/>
    <cellStyle name="Percent 9 12 3 3" xfId="30399" xr:uid="{433FDA0D-56EF-47DE-A132-D37062C56BE7}"/>
    <cellStyle name="Percent 9 12 3 3 2" xfId="30400" xr:uid="{F09BEEEC-123C-4673-A4CC-60F3CA16F067}"/>
    <cellStyle name="Percent 9 12 3 4" xfId="30401" xr:uid="{69D79326-7F5C-4465-A361-2D40CA534E68}"/>
    <cellStyle name="Percent 9 12 3 5" xfId="30396" xr:uid="{0A980423-3CBE-4840-BE61-B58641D6DC0A}"/>
    <cellStyle name="Percent 9 12 4" xfId="16944" xr:uid="{19FB704E-6050-42F4-A71C-D28DC0F00AFF}"/>
    <cellStyle name="Percent 9 12 4 2" xfId="30403" xr:uid="{1532DB32-117C-4E7E-986E-9955EC69F195}"/>
    <cellStyle name="Percent 9 12 4 2 2" xfId="30404" xr:uid="{AF73C245-7F1C-4362-973B-F4378D3C35C9}"/>
    <cellStyle name="Percent 9 12 4 3" xfId="30405" xr:uid="{E9CC7A1D-D051-4E47-AFD1-7E8C2667AB41}"/>
    <cellStyle name="Percent 9 12 4 3 2" xfId="30406" xr:uid="{9A1342C1-9A04-494C-8D99-0F920CC9C5DE}"/>
    <cellStyle name="Percent 9 12 4 4" xfId="30407" xr:uid="{828AC47A-32B8-4C19-BC8D-7B7853155BF0}"/>
    <cellStyle name="Percent 9 12 4 5" xfId="30402" xr:uid="{63F216A8-21F7-445A-AF1B-935DAFFD763F}"/>
    <cellStyle name="Percent 9 12 5" xfId="16945" xr:uid="{690FE105-E53F-41AC-8515-A99862F22F06}"/>
    <cellStyle name="Percent 9 12 5 2" xfId="30409" xr:uid="{0E1F6693-1E30-423C-BA72-D1C7136D515F}"/>
    <cellStyle name="Percent 9 12 5 2 2" xfId="30410" xr:uid="{84DD4CFC-6A01-4A97-8E68-ED59A1395E5B}"/>
    <cellStyle name="Percent 9 12 5 3" xfId="30411" xr:uid="{AF1BF79D-2CE5-45C3-B1D2-1E4D2FD58511}"/>
    <cellStyle name="Percent 9 12 5 3 2" xfId="30412" xr:uid="{A6E2B44C-8120-445B-B51A-AC8ACA2D64D1}"/>
    <cellStyle name="Percent 9 12 5 4" xfId="30413" xr:uid="{793F0E2D-483A-453B-BBC1-2C67AFE2BEDD}"/>
    <cellStyle name="Percent 9 12 5 4 2" xfId="30414" xr:uid="{D4C12716-34F7-4238-AD98-036495C9C2ED}"/>
    <cellStyle name="Percent 9 12 5 5" xfId="30415" xr:uid="{DF7DAA1B-25E9-4018-82D5-32FC114F5D63}"/>
    <cellStyle name="Percent 9 12 5 6" xfId="30408" xr:uid="{7AEB529E-49B1-464B-9819-FE7246882CD4}"/>
    <cellStyle name="Percent 9 12 6" xfId="16946" xr:uid="{01FAFC4A-AA11-4B39-AC11-3F330DB4D660}"/>
    <cellStyle name="Percent 9 12 6 2" xfId="30417" xr:uid="{A5C8AE9F-0DAA-499B-9A3D-3DF43F08E2A5}"/>
    <cellStyle name="Percent 9 12 6 2 2" xfId="30418" xr:uid="{59CED13E-9531-4052-9239-59275966D84F}"/>
    <cellStyle name="Percent 9 12 6 3" xfId="30419" xr:uid="{416A095B-BFF6-460C-A417-64695D0A8E67}"/>
    <cellStyle name="Percent 9 12 6 3 2" xfId="30420" xr:uid="{5151195E-0281-40AC-8411-90A54FC0AC1E}"/>
    <cellStyle name="Percent 9 12 6 4" xfId="30421" xr:uid="{943B5561-4613-46DB-BAB5-B9E05CA4AC0D}"/>
    <cellStyle name="Percent 9 12 6 5" xfId="30416" xr:uid="{93AC0B6A-4BF4-471F-9C6C-9A275BAE8102}"/>
    <cellStyle name="Percent 9 12 7" xfId="16947" xr:uid="{9DE9EB18-6A7C-495F-9BAF-AF664AD84A8D}"/>
    <cellStyle name="Percent 9 12 7 2" xfId="30423" xr:uid="{9AC74583-449F-429A-B893-4E5A714D5B20}"/>
    <cellStyle name="Percent 9 12 7 3" xfId="30422" xr:uid="{63610354-02E1-4502-A28A-A31DA70C0271}"/>
    <cellStyle name="Percent 9 12 8" xfId="16948" xr:uid="{9462C2A0-E90F-48A4-90A3-CBDB2A4BC7E1}"/>
    <cellStyle name="Percent 9 12 8 2" xfId="30425" xr:uid="{E1EAB277-A5AF-490A-83FC-0B229C27F363}"/>
    <cellStyle name="Percent 9 12 8 3" xfId="30424" xr:uid="{17F220F8-8B18-4751-877E-340550FC3E8D}"/>
    <cellStyle name="Percent 9 12 9" xfId="16949" xr:uid="{EDF5A4E2-19F1-4F2A-BC2A-115DA589B93B}"/>
    <cellStyle name="Percent 9 12 9 2" xfId="30427" xr:uid="{C696DF16-C57D-49C3-9667-FDD37D4DEF42}"/>
    <cellStyle name="Percent 9 12 9 3" xfId="30426" xr:uid="{211E5B1F-FEA9-4301-9C42-68103ACA2CFA}"/>
    <cellStyle name="Percent 9 13" xfId="6197" xr:uid="{4DB84187-99F2-433A-B095-C889C4DA6366}"/>
    <cellStyle name="Percent 9 13 10" xfId="16950" xr:uid="{BDD10DFF-F6D4-48A1-86BB-19913C5C8BA3}"/>
    <cellStyle name="Percent 9 13 10 2" xfId="30429" xr:uid="{B82F43D6-A7EE-4DDB-AB4D-0F531220702C}"/>
    <cellStyle name="Percent 9 13 11" xfId="30430" xr:uid="{75C04B7E-A4EE-44AB-96AE-AC080A470F52}"/>
    <cellStyle name="Percent 9 13 12" xfId="30428" xr:uid="{83777614-EA04-4495-A91C-84CC1CF60FB7}"/>
    <cellStyle name="Percent 9 13 13" xfId="21510" xr:uid="{D1B42F23-8928-4930-B066-F4D001E8C50E}"/>
    <cellStyle name="Percent 9 13 2" xfId="16951" xr:uid="{ED65A185-245E-40D5-ABA9-DE4D9961B2BF}"/>
    <cellStyle name="Percent 9 13 2 2" xfId="30432" xr:uid="{0037D4FC-00C5-49B6-B3CE-6CE86A748DE8}"/>
    <cellStyle name="Percent 9 13 2 2 2" xfId="30433" xr:uid="{AFEF7A04-83B9-40C8-9E87-E9C6BABE1DB2}"/>
    <cellStyle name="Percent 9 13 2 3" xfId="30434" xr:uid="{3EE015B6-0589-495F-BA3D-012AC9E99228}"/>
    <cellStyle name="Percent 9 13 2 3 2" xfId="30435" xr:uid="{11D96284-7131-4311-A85D-B20A909F96FE}"/>
    <cellStyle name="Percent 9 13 2 4" xfId="30436" xr:uid="{F3CADDF2-B011-4797-9D9E-D146681E2FD0}"/>
    <cellStyle name="Percent 9 13 2 5" xfId="30437" xr:uid="{11317912-92E4-4CE2-89EF-2BC23C24DC3E}"/>
    <cellStyle name="Percent 9 13 2 6" xfId="30431" xr:uid="{2F6D0E88-AA85-4E67-9E47-4FCC5B67E1CC}"/>
    <cellStyle name="Percent 9 13 3" xfId="16952" xr:uid="{524A5689-F10C-4E7F-9843-F321B2E8CADB}"/>
    <cellStyle name="Percent 9 13 3 2" xfId="30439" xr:uid="{DA6268AF-5CA3-4B94-8383-64A1522205B0}"/>
    <cellStyle name="Percent 9 13 3 2 2" xfId="30440" xr:uid="{9AFB5136-E681-4367-B42A-E37EF33845C0}"/>
    <cellStyle name="Percent 9 13 3 3" xfId="30441" xr:uid="{0B48BC09-79C6-43A8-866B-977BC5B480DF}"/>
    <cellStyle name="Percent 9 13 3 3 2" xfId="30442" xr:uid="{830BD932-B195-4AC1-832B-5805A1E6AC65}"/>
    <cellStyle name="Percent 9 13 3 4" xfId="30443" xr:uid="{37FA1D59-9C6C-4C58-AA45-6E0E9CC53553}"/>
    <cellStyle name="Percent 9 13 3 5" xfId="30438" xr:uid="{472E7C19-6C8F-4A8D-B3F7-7A28FB5C8AD5}"/>
    <cellStyle name="Percent 9 13 4" xfId="16953" xr:uid="{1C560A13-E9C4-4EFB-89DC-F2D9542874F5}"/>
    <cellStyle name="Percent 9 13 4 2" xfId="30445" xr:uid="{6532EEBB-6F09-496E-913F-569BF9A71285}"/>
    <cellStyle name="Percent 9 13 4 2 2" xfId="30446" xr:uid="{47AC61B5-7DC5-4FFA-962A-5D5F2F6E4E2E}"/>
    <cellStyle name="Percent 9 13 4 3" xfId="30447" xr:uid="{5510A438-2859-40DB-BEBE-D81D8A2350C6}"/>
    <cellStyle name="Percent 9 13 4 3 2" xfId="30448" xr:uid="{DD11B346-A6AF-4C95-99D0-77006552042E}"/>
    <cellStyle name="Percent 9 13 4 4" xfId="30449" xr:uid="{5A2C285B-C989-44AE-B50A-4AC194A804F0}"/>
    <cellStyle name="Percent 9 13 4 5" xfId="30444" xr:uid="{ADD3ADF3-7540-4424-9E5A-9651539AABFF}"/>
    <cellStyle name="Percent 9 13 5" xfId="16954" xr:uid="{95ED789D-3E5E-4739-9782-F5C6B16BB349}"/>
    <cellStyle name="Percent 9 13 5 2" xfId="30451" xr:uid="{1ED26A18-61BC-4B46-B870-6DF25BA6BCED}"/>
    <cellStyle name="Percent 9 13 5 2 2" xfId="30452" xr:uid="{B96C4410-DACD-4AEF-8CED-B2522F668D35}"/>
    <cellStyle name="Percent 9 13 5 3" xfId="30453" xr:uid="{4F33F869-A496-48ED-9183-44B856E98254}"/>
    <cellStyle name="Percent 9 13 5 3 2" xfId="30454" xr:uid="{A91A9D80-B359-4D9E-B70A-33460C040771}"/>
    <cellStyle name="Percent 9 13 5 4" xfId="30455" xr:uid="{0F7F1341-AF37-425D-B4C9-FA587BD1E9FC}"/>
    <cellStyle name="Percent 9 13 5 4 2" xfId="30456" xr:uid="{32637CA8-8228-4671-80A0-308EBA305B73}"/>
    <cellStyle name="Percent 9 13 5 5" xfId="30457" xr:uid="{E4E4C84C-7E2C-4F25-9ADA-9F550F58F239}"/>
    <cellStyle name="Percent 9 13 5 6" xfId="30450" xr:uid="{EDD2763D-ACE0-477A-BC0A-11D813DAB80A}"/>
    <cellStyle name="Percent 9 13 6" xfId="16955" xr:uid="{42108273-E548-4842-B419-B3AE06147B17}"/>
    <cellStyle name="Percent 9 13 6 2" xfId="30459" xr:uid="{17A02B34-F131-42FA-B618-C1428F1EE011}"/>
    <cellStyle name="Percent 9 13 6 2 2" xfId="30460" xr:uid="{AB828CE9-0B78-4C6A-8A0E-F7AA6444E784}"/>
    <cellStyle name="Percent 9 13 6 3" xfId="30461" xr:uid="{E11720AB-A9FA-4031-BAD9-09B65FE3041A}"/>
    <cellStyle name="Percent 9 13 6 3 2" xfId="30462" xr:uid="{755FAF65-C9B2-4BC6-B4CB-7B71B16E982A}"/>
    <cellStyle name="Percent 9 13 6 4" xfId="30463" xr:uid="{B6B17007-B964-4D92-817D-1C143F51DEE1}"/>
    <cellStyle name="Percent 9 13 6 5" xfId="30458" xr:uid="{8288D07B-B02A-4B58-8F21-55E61BF12387}"/>
    <cellStyle name="Percent 9 13 7" xfId="16956" xr:uid="{D40128F8-13AE-4821-8C47-CF87FD442ED9}"/>
    <cellStyle name="Percent 9 13 7 2" xfId="30465" xr:uid="{945F420F-6136-4902-9AB7-13BBA31411D4}"/>
    <cellStyle name="Percent 9 13 7 3" xfId="30464" xr:uid="{0775377F-20F1-443E-B924-AD7EBA44176D}"/>
    <cellStyle name="Percent 9 13 8" xfId="16957" xr:uid="{B8FD3244-F1F4-4CEC-A2D9-6F68700EEB3F}"/>
    <cellStyle name="Percent 9 13 8 2" xfId="30467" xr:uid="{0241BC26-BC1D-4458-BB04-7C1F80BD40E2}"/>
    <cellStyle name="Percent 9 13 8 3" xfId="30466" xr:uid="{CB2C8D89-4EC6-447A-B485-C46CCBDE3B49}"/>
    <cellStyle name="Percent 9 13 9" xfId="16958" xr:uid="{A664E872-025C-40A7-8AD5-F14F6066E0AC}"/>
    <cellStyle name="Percent 9 13 9 2" xfId="30469" xr:uid="{24E4980C-1F33-46EF-852C-6134C2C70B23}"/>
    <cellStyle name="Percent 9 13 9 3" xfId="30468" xr:uid="{1CFFA235-5102-4571-A7D9-90478DDF51F7}"/>
    <cellStyle name="Percent 9 14" xfId="6198" xr:uid="{D22CFA5C-3905-4813-92B2-8604C60FD284}"/>
    <cellStyle name="Percent 9 14 10" xfId="16959" xr:uid="{AE507376-E51E-45C2-A652-15E0336936F0}"/>
    <cellStyle name="Percent 9 14 10 2" xfId="30471" xr:uid="{7627F3C1-E894-47B9-8034-4037472F4A3F}"/>
    <cellStyle name="Percent 9 14 11" xfId="30472" xr:uid="{D503C9E4-A69A-4911-B322-4EB997F8AC3C}"/>
    <cellStyle name="Percent 9 14 12" xfId="30470" xr:uid="{BD54F4A3-3707-45C4-8328-D9DC49A3EDFD}"/>
    <cellStyle name="Percent 9 14 13" xfId="21511" xr:uid="{F0811573-9083-4BD6-826C-4BEC6CFB8AEB}"/>
    <cellStyle name="Percent 9 14 2" xfId="16960" xr:uid="{EFAB5DC4-FE37-42B8-BEE6-5B2BE78B0660}"/>
    <cellStyle name="Percent 9 14 2 2" xfId="30474" xr:uid="{36C1DC48-BBC6-48E1-ACDB-E367692F4AF6}"/>
    <cellStyle name="Percent 9 14 2 2 2" xfId="30475" xr:uid="{EC9F9C50-6551-4668-B2E4-00D3B2F50729}"/>
    <cellStyle name="Percent 9 14 2 3" xfId="30476" xr:uid="{CFA6FCC9-BE40-46E9-8353-0C4FCFCA18B0}"/>
    <cellStyle name="Percent 9 14 2 3 2" xfId="30477" xr:uid="{7063DD04-D95D-4EF2-9357-BC093D99E55B}"/>
    <cellStyle name="Percent 9 14 2 4" xfId="30478" xr:uid="{01CA5DE3-52FC-4F32-823C-6FE84107CFA7}"/>
    <cellStyle name="Percent 9 14 2 5" xfId="30479" xr:uid="{CD6CBE70-AC9A-4FA2-816B-357C791FF792}"/>
    <cellStyle name="Percent 9 14 2 6" xfId="30473" xr:uid="{0A1BEF70-A2BB-4704-85A2-57345BE10E6D}"/>
    <cellStyle name="Percent 9 14 3" xfId="16961" xr:uid="{C9333BC8-6F4D-4A33-B027-ADBF205F31C2}"/>
    <cellStyle name="Percent 9 14 3 2" xfId="30481" xr:uid="{92DE9D15-083E-45C2-B4E0-D3958D84E4E3}"/>
    <cellStyle name="Percent 9 14 3 2 2" xfId="30482" xr:uid="{C037362B-8432-47D8-A211-721C540EFF3D}"/>
    <cellStyle name="Percent 9 14 3 3" xfId="30483" xr:uid="{772C7244-A15D-46BE-BF95-684C5F27B8AA}"/>
    <cellStyle name="Percent 9 14 3 3 2" xfId="30484" xr:uid="{D6EDFA38-EFEB-4B9A-962B-241E6D7B16C7}"/>
    <cellStyle name="Percent 9 14 3 4" xfId="30485" xr:uid="{415CE500-F169-4BB3-A9C9-B23E19F6FE53}"/>
    <cellStyle name="Percent 9 14 3 5" xfId="30480" xr:uid="{A00232A2-04AE-4FDA-BBB0-062AF1A86593}"/>
    <cellStyle name="Percent 9 14 4" xfId="16962" xr:uid="{37A21DF9-2EDB-46EC-9E52-4C71BE463261}"/>
    <cellStyle name="Percent 9 14 4 2" xfId="30487" xr:uid="{28C7227D-C7F2-4D01-B244-BB75EFCCADDB}"/>
    <cellStyle name="Percent 9 14 4 2 2" xfId="30488" xr:uid="{9F7E8C6A-B46D-44B7-9101-835C3E17F277}"/>
    <cellStyle name="Percent 9 14 4 3" xfId="30489" xr:uid="{11A5207D-1B55-4499-A5A7-269BD4BB85D2}"/>
    <cellStyle name="Percent 9 14 4 3 2" xfId="30490" xr:uid="{FBFD630E-3247-4EAF-A4A2-29DA317F9956}"/>
    <cellStyle name="Percent 9 14 4 4" xfId="30491" xr:uid="{F6FD7DF8-7027-4F9F-AE0C-1CD5558D4617}"/>
    <cellStyle name="Percent 9 14 4 5" xfId="30486" xr:uid="{F1393203-101F-4360-87F0-A5BEE17E3977}"/>
    <cellStyle name="Percent 9 14 5" xfId="16963" xr:uid="{3A757D35-7275-4016-BF6C-D56EBDBAA249}"/>
    <cellStyle name="Percent 9 14 5 2" xfId="30493" xr:uid="{A527EBBD-91CA-4D03-B305-593364970832}"/>
    <cellStyle name="Percent 9 14 5 2 2" xfId="30494" xr:uid="{9DA3BA03-7F18-477E-82E0-F426E9C2353B}"/>
    <cellStyle name="Percent 9 14 5 3" xfId="30495" xr:uid="{E55F87C8-4561-4A0C-8C02-1CC574944CC0}"/>
    <cellStyle name="Percent 9 14 5 3 2" xfId="30496" xr:uid="{C316E4DE-30DE-4757-844B-F556CF30095C}"/>
    <cellStyle name="Percent 9 14 5 4" xfId="30497" xr:uid="{6FF9F1E5-C70F-484F-B5CA-306BADB94728}"/>
    <cellStyle name="Percent 9 14 5 4 2" xfId="30498" xr:uid="{A3CF92C8-30A7-464B-9848-9C986557264D}"/>
    <cellStyle name="Percent 9 14 5 5" xfId="30499" xr:uid="{66C42503-83F4-4919-899F-C4CD3AC5B76C}"/>
    <cellStyle name="Percent 9 14 5 6" xfId="30492" xr:uid="{7CED82F6-2B21-4243-9F42-0A967EB56854}"/>
    <cellStyle name="Percent 9 14 6" xfId="16964" xr:uid="{CB41D809-6CCB-43E3-8996-EDD784A68181}"/>
    <cellStyle name="Percent 9 14 6 2" xfId="30501" xr:uid="{1348BCCD-1C93-4896-9A6E-923908F37031}"/>
    <cellStyle name="Percent 9 14 6 2 2" xfId="30502" xr:uid="{25A73B13-87E3-4D0D-8CBB-601CE13B8A1E}"/>
    <cellStyle name="Percent 9 14 6 3" xfId="30503" xr:uid="{28E33EDF-13FF-4758-886E-4CE0BF4557FB}"/>
    <cellStyle name="Percent 9 14 6 3 2" xfId="30504" xr:uid="{A8C4C392-ABA4-42D3-8B25-63EEE141606E}"/>
    <cellStyle name="Percent 9 14 6 4" xfId="30505" xr:uid="{E2089B4E-DEF4-4486-8F00-ED00A94322F7}"/>
    <cellStyle name="Percent 9 14 6 5" xfId="30500" xr:uid="{43FAB334-1F98-436A-B93F-D5841455A243}"/>
    <cellStyle name="Percent 9 14 7" xfId="16965" xr:uid="{A57DCFD6-2EA6-49D7-9DE1-0E4747D6D55B}"/>
    <cellStyle name="Percent 9 14 7 2" xfId="30507" xr:uid="{659A0534-D93F-4BD7-965D-35C592277841}"/>
    <cellStyle name="Percent 9 14 7 3" xfId="30506" xr:uid="{17C14471-CCE6-40CF-A850-5D6C95060F16}"/>
    <cellStyle name="Percent 9 14 8" xfId="16966" xr:uid="{6D05A232-2BAD-41F4-931B-A09B34703088}"/>
    <cellStyle name="Percent 9 14 8 2" xfId="30509" xr:uid="{771CB30C-67EF-4058-AD7E-0F5EBE79BA7B}"/>
    <cellStyle name="Percent 9 14 8 3" xfId="30508" xr:uid="{143DCCDF-3D04-40BF-B862-AD2EAEC01CCF}"/>
    <cellStyle name="Percent 9 14 9" xfId="16967" xr:uid="{ECFBD475-D410-49A5-BBC1-E827C9BB447C}"/>
    <cellStyle name="Percent 9 14 9 2" xfId="30511" xr:uid="{D7E7B5EF-9E34-46A9-84FB-728482A66880}"/>
    <cellStyle name="Percent 9 14 9 3" xfId="30510" xr:uid="{5B01EB0D-5B3C-4553-9065-EDE55B12AEED}"/>
    <cellStyle name="Percent 9 15" xfId="6199" xr:uid="{CC9A4AB9-430C-499C-B878-E80A326449DB}"/>
    <cellStyle name="Percent 9 15 10" xfId="16968" xr:uid="{AA403DCC-2909-494D-8C43-ECEEDB023F16}"/>
    <cellStyle name="Percent 9 15 10 2" xfId="30513" xr:uid="{08AA0C61-E881-4904-9A6D-42A55948656F}"/>
    <cellStyle name="Percent 9 15 11" xfId="30514" xr:uid="{DC5547F3-7AD7-41D4-BEC8-81EECB6037D4}"/>
    <cellStyle name="Percent 9 15 12" xfId="30512" xr:uid="{37704E42-0ACB-4DD0-8576-B3D2573862AB}"/>
    <cellStyle name="Percent 9 15 13" xfId="21512" xr:uid="{E6B6DB0F-14B5-4AF7-BC89-ACAEB7AD0782}"/>
    <cellStyle name="Percent 9 15 2" xfId="16969" xr:uid="{44E97237-9E48-4EC8-96A2-52551FC47D6C}"/>
    <cellStyle name="Percent 9 15 2 2" xfId="30516" xr:uid="{F7EFD7A6-F007-4369-82A3-372F3C86671A}"/>
    <cellStyle name="Percent 9 15 2 2 2" xfId="30517" xr:uid="{F9D5C75D-0A09-4EB7-877F-18770D0C708F}"/>
    <cellStyle name="Percent 9 15 2 3" xfId="30518" xr:uid="{DD1E21D6-41D1-4C71-A30E-3D9725626223}"/>
    <cellStyle name="Percent 9 15 2 3 2" xfId="30519" xr:uid="{CAC13BD1-0C7A-47E1-B8C4-65305DC400F1}"/>
    <cellStyle name="Percent 9 15 2 4" xfId="30520" xr:uid="{EDA374DF-C200-434A-B9BD-9DF67DEE9CC0}"/>
    <cellStyle name="Percent 9 15 2 5" xfId="30521" xr:uid="{66850CB7-32C8-4AE5-9687-7A2CF353AC9A}"/>
    <cellStyle name="Percent 9 15 2 6" xfId="30515" xr:uid="{D5F540F3-C616-41F4-9EC8-4E3759E4B84E}"/>
    <cellStyle name="Percent 9 15 3" xfId="16970" xr:uid="{42236000-A683-4214-BB82-29F911E3EFBE}"/>
    <cellStyle name="Percent 9 15 3 2" xfId="30523" xr:uid="{97883534-C4D3-4D8B-BF30-971E872F7A32}"/>
    <cellStyle name="Percent 9 15 3 2 2" xfId="30524" xr:uid="{451E92FB-1B86-4245-A6D4-3BDC457C5ECE}"/>
    <cellStyle name="Percent 9 15 3 3" xfId="30525" xr:uid="{2EC43BB2-89FB-49C9-91ED-43DFD1E90F11}"/>
    <cellStyle name="Percent 9 15 3 3 2" xfId="30526" xr:uid="{6481F848-E105-4426-B1A9-CA492F4C7CC6}"/>
    <cellStyle name="Percent 9 15 3 4" xfId="30527" xr:uid="{971E2521-9610-43F0-8B48-37B3136AA8AC}"/>
    <cellStyle name="Percent 9 15 3 5" xfId="30522" xr:uid="{22ACC6D3-3806-43CA-8E88-A57F4D7E11B5}"/>
    <cellStyle name="Percent 9 15 4" xfId="16971" xr:uid="{1EB03E24-1799-40FC-A737-6B8E3BA5FF10}"/>
    <cellStyle name="Percent 9 15 4 2" xfId="30529" xr:uid="{D42B2B95-CF08-478D-91F9-4B129F77A716}"/>
    <cellStyle name="Percent 9 15 4 2 2" xfId="30530" xr:uid="{4C6587E6-678A-4549-9E7C-F735BE2F9428}"/>
    <cellStyle name="Percent 9 15 4 3" xfId="30531" xr:uid="{F8C623FD-7E4E-488E-9F5F-8FBBD3A640E3}"/>
    <cellStyle name="Percent 9 15 4 3 2" xfId="30532" xr:uid="{44C3C827-2A17-45EA-BBEF-9958C01528F2}"/>
    <cellStyle name="Percent 9 15 4 4" xfId="30533" xr:uid="{A415A7DD-F0BF-4EFB-A727-40A18480329B}"/>
    <cellStyle name="Percent 9 15 4 5" xfId="30528" xr:uid="{3C86B395-0A82-4F27-B211-A2A34200FD21}"/>
    <cellStyle name="Percent 9 15 5" xfId="16972" xr:uid="{99B841A2-3FA4-4AFD-999C-3A442D107D52}"/>
    <cellStyle name="Percent 9 15 5 2" xfId="30535" xr:uid="{1FEC4945-9A4B-44E8-89D7-D18A916777AA}"/>
    <cellStyle name="Percent 9 15 5 2 2" xfId="30536" xr:uid="{FD7B1C7E-8B26-4B03-A84D-5C5130920137}"/>
    <cellStyle name="Percent 9 15 5 3" xfId="30537" xr:uid="{F8DFF43D-0751-4335-AAE3-46EA32304149}"/>
    <cellStyle name="Percent 9 15 5 3 2" xfId="30538" xr:uid="{57D6D5D9-3A98-49E4-82F2-66FA06250FEE}"/>
    <cellStyle name="Percent 9 15 5 4" xfId="30539" xr:uid="{3187E7B7-940E-4B57-921F-3446E3477506}"/>
    <cellStyle name="Percent 9 15 5 4 2" xfId="30540" xr:uid="{D6F64309-86DD-4868-B9F4-C75EB26A8EDD}"/>
    <cellStyle name="Percent 9 15 5 5" xfId="30541" xr:uid="{B0C05C3E-322B-4DBB-8908-35F362CFD04B}"/>
    <cellStyle name="Percent 9 15 5 6" xfId="30534" xr:uid="{DB5DD36B-FDC3-4701-89E3-3AF862F4B13A}"/>
    <cellStyle name="Percent 9 15 6" xfId="16973" xr:uid="{0662F764-091F-41BE-B2DD-57332D1B40CC}"/>
    <cellStyle name="Percent 9 15 6 2" xfId="30543" xr:uid="{EDF56F62-F137-4A42-A7CA-F67205E35A24}"/>
    <cellStyle name="Percent 9 15 6 2 2" xfId="30544" xr:uid="{03E56796-0BF2-41FC-9738-DBC6C0446E7B}"/>
    <cellStyle name="Percent 9 15 6 3" xfId="30545" xr:uid="{08D788D3-AD82-4230-B24C-6DD511DB98F3}"/>
    <cellStyle name="Percent 9 15 6 3 2" xfId="30546" xr:uid="{C2618C07-1536-4BF1-A975-501AA4B7B7B1}"/>
    <cellStyle name="Percent 9 15 6 4" xfId="30547" xr:uid="{F28B7BA7-45EC-4987-8E15-3CC1D411EAE2}"/>
    <cellStyle name="Percent 9 15 6 5" xfId="30542" xr:uid="{12291654-3B71-4655-A1CD-9A1E16A509FF}"/>
    <cellStyle name="Percent 9 15 7" xfId="16974" xr:uid="{01E3407E-85AF-4127-8FCD-DE4C76BD9876}"/>
    <cellStyle name="Percent 9 15 7 2" xfId="30549" xr:uid="{33AEF9E0-50AC-4ADC-B490-A16027AFD734}"/>
    <cellStyle name="Percent 9 15 7 3" xfId="30548" xr:uid="{E409152A-04CF-484B-BE5E-5B08B4E93B63}"/>
    <cellStyle name="Percent 9 15 8" xfId="16975" xr:uid="{558BA5A8-07EB-429C-8155-651EBB7531FF}"/>
    <cellStyle name="Percent 9 15 8 2" xfId="30551" xr:uid="{B03AB3C9-8593-4350-A966-DC9F401AAF14}"/>
    <cellStyle name="Percent 9 15 8 3" xfId="30550" xr:uid="{3956ACE2-3197-4CD2-8DA7-2716FCAAF1BA}"/>
    <cellStyle name="Percent 9 15 9" xfId="16976" xr:uid="{F38A5136-C685-444E-847B-EA69B842B6D5}"/>
    <cellStyle name="Percent 9 15 9 2" xfId="30553" xr:uid="{25B2507F-A753-4858-A53E-ADD42E208DC9}"/>
    <cellStyle name="Percent 9 15 9 3" xfId="30552" xr:uid="{FF62E9CC-24EA-483C-B666-45D834A622D0}"/>
    <cellStyle name="Percent 9 16" xfId="6200" xr:uid="{7FD41FCA-B007-4B0A-A5C6-CA003F5327C9}"/>
    <cellStyle name="Percent 9 16 10" xfId="16977" xr:uid="{849BE2C1-EC6C-4A38-ACA9-17060B3408B0}"/>
    <cellStyle name="Percent 9 16 10 2" xfId="30555" xr:uid="{5FF2FADE-FD2A-4EA8-BE1B-E718E150810E}"/>
    <cellStyle name="Percent 9 16 11" xfId="30556" xr:uid="{865A4D58-FE12-44AF-A30F-DB9D3A10ECC9}"/>
    <cellStyle name="Percent 9 16 12" xfId="30554" xr:uid="{0812335A-D4B2-48A9-B56F-8D7F61020714}"/>
    <cellStyle name="Percent 9 16 13" xfId="21513" xr:uid="{C15F1CF7-B831-4502-A159-BB9FD39E5D49}"/>
    <cellStyle name="Percent 9 16 2" xfId="16978" xr:uid="{7B058959-D262-4F60-A881-B8FC53D2D3FA}"/>
    <cellStyle name="Percent 9 16 2 2" xfId="30558" xr:uid="{30CCDF8E-8321-4FD3-9100-9F1A2F222A0F}"/>
    <cellStyle name="Percent 9 16 2 2 2" xfId="30559" xr:uid="{DBE90D96-2BF5-4415-8F85-DCFFBEA40146}"/>
    <cellStyle name="Percent 9 16 2 3" xfId="30560" xr:uid="{64A38877-D16C-4ACB-840B-E1B46DAC98DE}"/>
    <cellStyle name="Percent 9 16 2 3 2" xfId="30561" xr:uid="{882E12D1-10BE-4386-BF3D-F7B1359E18AD}"/>
    <cellStyle name="Percent 9 16 2 4" xfId="30562" xr:uid="{8C8B6A01-6DD1-409F-A872-10D1E548D9B8}"/>
    <cellStyle name="Percent 9 16 2 5" xfId="30563" xr:uid="{5CC08B1B-21DB-4C74-8A89-90318C4377E1}"/>
    <cellStyle name="Percent 9 16 2 6" xfId="30557" xr:uid="{7BA31677-89B4-4D4F-AA69-11D5A7BAD7D2}"/>
    <cellStyle name="Percent 9 16 3" xfId="16979" xr:uid="{1BA21CC3-B534-4790-A9EE-839307B68344}"/>
    <cellStyle name="Percent 9 16 3 2" xfId="30565" xr:uid="{363C4522-48FA-4981-95DB-C095DC4C1183}"/>
    <cellStyle name="Percent 9 16 3 2 2" xfId="30566" xr:uid="{C98A85F1-49B8-4D8D-B5A2-84ECDDF4A66D}"/>
    <cellStyle name="Percent 9 16 3 3" xfId="30567" xr:uid="{80F0D465-041D-412A-9427-EEA5155C7CAF}"/>
    <cellStyle name="Percent 9 16 3 3 2" xfId="30568" xr:uid="{5EB4D649-3C7E-4956-A1A4-4397BA2DAA5C}"/>
    <cellStyle name="Percent 9 16 3 4" xfId="30569" xr:uid="{F7977957-8DF5-4E9C-8CD0-6D429F1C7D52}"/>
    <cellStyle name="Percent 9 16 3 5" xfId="30564" xr:uid="{EF732D02-CF3B-423F-B64A-B54A6AA25414}"/>
    <cellStyle name="Percent 9 16 4" xfId="16980" xr:uid="{1BDD35E7-7E98-4B75-BF6E-75A3DF46A0A2}"/>
    <cellStyle name="Percent 9 16 4 2" xfId="30571" xr:uid="{67E8A955-56F7-4F1A-8C73-C1051A116DAB}"/>
    <cellStyle name="Percent 9 16 4 2 2" xfId="30572" xr:uid="{0A4C7C0E-760A-40D6-AED8-52418884AB45}"/>
    <cellStyle name="Percent 9 16 4 3" xfId="30573" xr:uid="{3ED0873C-6599-4DF9-A526-858656B9E0A1}"/>
    <cellStyle name="Percent 9 16 4 3 2" xfId="30574" xr:uid="{9079DC09-6813-468C-AE32-7C3E7EE14A68}"/>
    <cellStyle name="Percent 9 16 4 4" xfId="30575" xr:uid="{51617A57-FBAB-47C5-B2B0-899774BCB2AA}"/>
    <cellStyle name="Percent 9 16 4 5" xfId="30570" xr:uid="{FEC3A643-DA43-4317-BD5E-D56DBF3F333D}"/>
    <cellStyle name="Percent 9 16 5" xfId="16981" xr:uid="{CDDE661B-46DF-41FB-B50E-D8AAD6B2FF26}"/>
    <cellStyle name="Percent 9 16 5 2" xfId="30577" xr:uid="{18FB45BB-27E6-4185-AA8B-B812D5090CA3}"/>
    <cellStyle name="Percent 9 16 5 2 2" xfId="30578" xr:uid="{708D4CB1-B504-4B40-A936-2AC6E41DD919}"/>
    <cellStyle name="Percent 9 16 5 3" xfId="30579" xr:uid="{A32B5F5B-36F2-4458-BCC3-8D3C7B676231}"/>
    <cellStyle name="Percent 9 16 5 3 2" xfId="30580" xr:uid="{C191235D-3B26-4B3D-819A-5D5E79A99F47}"/>
    <cellStyle name="Percent 9 16 5 4" xfId="30581" xr:uid="{999DB82B-EADB-475D-8E2D-7391D697D8B0}"/>
    <cellStyle name="Percent 9 16 5 4 2" xfId="30582" xr:uid="{DD5779FE-BA7E-4143-9C4D-B1DB7416373C}"/>
    <cellStyle name="Percent 9 16 5 5" xfId="30583" xr:uid="{677F440E-8485-4658-847D-DFED211105F8}"/>
    <cellStyle name="Percent 9 16 5 6" xfId="30576" xr:uid="{43F313D3-8DC1-48F2-B494-31B6DBB6495E}"/>
    <cellStyle name="Percent 9 16 6" xfId="16982" xr:uid="{10D8B507-C50D-4F9F-8179-2DBF6F57D144}"/>
    <cellStyle name="Percent 9 16 6 2" xfId="30585" xr:uid="{4337EB36-B552-4314-BFE7-5C5E7D10FFBE}"/>
    <cellStyle name="Percent 9 16 6 2 2" xfId="30586" xr:uid="{EC684EF6-34A1-4F27-A7BE-1377E896C2ED}"/>
    <cellStyle name="Percent 9 16 6 3" xfId="30587" xr:uid="{5802FFA2-AE45-4C98-96B6-C35AA3422704}"/>
    <cellStyle name="Percent 9 16 6 3 2" xfId="30588" xr:uid="{83E9A3FF-D286-45B5-839E-D08BA2DD70C7}"/>
    <cellStyle name="Percent 9 16 6 4" xfId="30589" xr:uid="{23586407-9CA2-480E-B86B-B99CF7664C59}"/>
    <cellStyle name="Percent 9 16 6 5" xfId="30584" xr:uid="{7E284F6D-7035-4304-BD9B-50B2B2A01C80}"/>
    <cellStyle name="Percent 9 16 7" xfId="16983" xr:uid="{1E671505-D1CF-43FF-8596-952FAC28A06D}"/>
    <cellStyle name="Percent 9 16 7 2" xfId="30591" xr:uid="{78130970-879E-46DE-8B18-058F64DCE369}"/>
    <cellStyle name="Percent 9 16 7 3" xfId="30590" xr:uid="{1FF79C24-DC60-4049-8EC8-EF23C851DF1E}"/>
    <cellStyle name="Percent 9 16 8" xfId="16984" xr:uid="{97B2DA74-51C0-4A68-B088-90E70C30C86F}"/>
    <cellStyle name="Percent 9 16 8 2" xfId="30593" xr:uid="{3B6A2675-BEE8-42EC-875B-7590336C0A69}"/>
    <cellStyle name="Percent 9 16 8 3" xfId="30592" xr:uid="{AEA96D6D-D689-409A-A7D9-683C18764AB2}"/>
    <cellStyle name="Percent 9 16 9" xfId="16985" xr:uid="{EAC95D9A-BDDE-4426-9630-3F568D5D72A8}"/>
    <cellStyle name="Percent 9 16 9 2" xfId="30595" xr:uid="{1D133B46-052F-441C-AC24-3439D317C395}"/>
    <cellStyle name="Percent 9 16 9 3" xfId="30594" xr:uid="{AB1817BF-3207-49B6-B64D-B91D3B761A99}"/>
    <cellStyle name="Percent 9 17" xfId="6201" xr:uid="{4F55CE21-AC63-4431-9871-CCA0627E5A1D}"/>
    <cellStyle name="Percent 9 17 10" xfId="16986" xr:uid="{D4CFB52A-559E-40D5-86BE-EFEA9903A850}"/>
    <cellStyle name="Percent 9 17 10 2" xfId="30597" xr:uid="{35175EF2-0914-40A2-8FF2-481454C7A226}"/>
    <cellStyle name="Percent 9 17 11" xfId="30598" xr:uid="{573BE9B2-91F2-4E64-8757-8D580679004C}"/>
    <cellStyle name="Percent 9 17 12" xfId="30596" xr:uid="{9F97D8F9-E649-4D1D-9873-1C6760CB0BCD}"/>
    <cellStyle name="Percent 9 17 13" xfId="21514" xr:uid="{80B446B3-9985-4730-A365-5D076B778697}"/>
    <cellStyle name="Percent 9 17 2" xfId="16987" xr:uid="{18FA93B0-9DFA-4031-A819-1E7AD3EF0EED}"/>
    <cellStyle name="Percent 9 17 2 2" xfId="30600" xr:uid="{7EB1DD04-1C61-4AD1-8C25-89D0CB742435}"/>
    <cellStyle name="Percent 9 17 2 2 2" xfId="30601" xr:uid="{A7338315-9AF9-48E8-8EE7-85D6AC35F38E}"/>
    <cellStyle name="Percent 9 17 2 3" xfId="30602" xr:uid="{4F4AEFAC-CDBA-4B23-92E0-5A313D29D89B}"/>
    <cellStyle name="Percent 9 17 2 3 2" xfId="30603" xr:uid="{BBCE1583-D49F-4707-93DF-8DB223E448E9}"/>
    <cellStyle name="Percent 9 17 2 4" xfId="30604" xr:uid="{A109692D-4833-4A78-A4FA-2051238BED96}"/>
    <cellStyle name="Percent 9 17 2 5" xfId="30605" xr:uid="{D2ED0477-4D79-4715-8810-5AEEF4EC4100}"/>
    <cellStyle name="Percent 9 17 2 6" xfId="30599" xr:uid="{B280B948-589B-4F75-B52A-855187511BF3}"/>
    <cellStyle name="Percent 9 17 3" xfId="16988" xr:uid="{3E5A52BD-E7F8-416F-8BC5-92567274B623}"/>
    <cellStyle name="Percent 9 17 3 2" xfId="30607" xr:uid="{9E7F38CC-4C3B-4FE9-A0EA-7788363CEC79}"/>
    <cellStyle name="Percent 9 17 3 2 2" xfId="30608" xr:uid="{39CC29EE-9BA4-425F-851C-5E58ECBB9E8C}"/>
    <cellStyle name="Percent 9 17 3 3" xfId="30609" xr:uid="{562BA024-D639-478E-B336-6A09F7778DF3}"/>
    <cellStyle name="Percent 9 17 3 3 2" xfId="30610" xr:uid="{B4754B00-86E5-450D-A842-27B3083942E5}"/>
    <cellStyle name="Percent 9 17 3 4" xfId="30611" xr:uid="{2645B38E-266A-4AAF-99EB-B7C748D5DE65}"/>
    <cellStyle name="Percent 9 17 3 5" xfId="30606" xr:uid="{D59E4959-2BDC-4E29-87B0-D2254F843094}"/>
    <cellStyle name="Percent 9 17 4" xfId="16989" xr:uid="{D6CA0AB9-F0EB-4FC8-B5D5-81FD90624AE4}"/>
    <cellStyle name="Percent 9 17 4 2" xfId="30613" xr:uid="{69E3DC49-57FB-43A4-BF44-E9F4ADDE4D1D}"/>
    <cellStyle name="Percent 9 17 4 2 2" xfId="30614" xr:uid="{50CFF2D8-E3E7-47A9-BC05-E602E3AD9CF5}"/>
    <cellStyle name="Percent 9 17 4 3" xfId="30615" xr:uid="{98685744-98AE-4F99-9B14-F47F758808C3}"/>
    <cellStyle name="Percent 9 17 4 3 2" xfId="30616" xr:uid="{C12E07A3-BC7C-451F-A375-2BFE3E86BC34}"/>
    <cellStyle name="Percent 9 17 4 4" xfId="30617" xr:uid="{7EE6749B-6955-40A6-A6D7-86B5591A5118}"/>
    <cellStyle name="Percent 9 17 4 5" xfId="30612" xr:uid="{011212D1-8EB1-47AD-81EC-153F91558BED}"/>
    <cellStyle name="Percent 9 17 5" xfId="16990" xr:uid="{44669C66-231C-4E0C-9960-3BD3834F8A81}"/>
    <cellStyle name="Percent 9 17 5 2" xfId="30619" xr:uid="{9AAFAF44-8197-45C2-8B26-5A11114C2DFE}"/>
    <cellStyle name="Percent 9 17 5 2 2" xfId="30620" xr:uid="{F64EAFB2-96A5-4D45-A272-FC949398D5A4}"/>
    <cellStyle name="Percent 9 17 5 3" xfId="30621" xr:uid="{93383661-10A4-460E-B82C-128D5490B16F}"/>
    <cellStyle name="Percent 9 17 5 3 2" xfId="30622" xr:uid="{C4B40DF8-C7EB-40CB-B648-C0E77A902948}"/>
    <cellStyle name="Percent 9 17 5 4" xfId="30623" xr:uid="{F5AC5049-5496-47BF-B9DF-D19979B784B1}"/>
    <cellStyle name="Percent 9 17 5 4 2" xfId="30624" xr:uid="{8DFD9CC4-C434-4D25-AC1C-4B0D00E5EDA3}"/>
    <cellStyle name="Percent 9 17 5 5" xfId="30625" xr:uid="{48BC6E44-54BF-4C93-BC60-5BCEC418F69D}"/>
    <cellStyle name="Percent 9 17 5 6" xfId="30618" xr:uid="{01AC2B04-DA77-483C-B6D5-004D9EC7EF96}"/>
    <cellStyle name="Percent 9 17 6" xfId="16991" xr:uid="{B74061AF-38A7-440B-97DD-6F399321EBAC}"/>
    <cellStyle name="Percent 9 17 6 2" xfId="30627" xr:uid="{2543C368-9E5A-4EAB-BB82-B82503CC226A}"/>
    <cellStyle name="Percent 9 17 6 2 2" xfId="30628" xr:uid="{974EEA3F-873A-4DD0-B479-D90611179436}"/>
    <cellStyle name="Percent 9 17 6 3" xfId="30629" xr:uid="{7D7F0DDA-CE94-49C8-A98E-E4A6DFA65C58}"/>
    <cellStyle name="Percent 9 17 6 3 2" xfId="30630" xr:uid="{ACE13E77-3A16-4C77-8307-BC90096B3F51}"/>
    <cellStyle name="Percent 9 17 6 4" xfId="30631" xr:uid="{72C8ABC8-21E1-4824-8A74-9A7CB3A85155}"/>
    <cellStyle name="Percent 9 17 6 5" xfId="30626" xr:uid="{BF881620-2C45-49FC-A86E-D3E87E11C090}"/>
    <cellStyle name="Percent 9 17 7" xfId="16992" xr:uid="{1A5A5A76-5B19-4F2A-B9EA-0FD10FD878F5}"/>
    <cellStyle name="Percent 9 17 7 2" xfId="30633" xr:uid="{9AD9AC5C-1893-40C7-BED0-C168D3A098F9}"/>
    <cellStyle name="Percent 9 17 7 3" xfId="30632" xr:uid="{3D51CEA6-FDF0-4BBB-A6AC-77E1D70A5D55}"/>
    <cellStyle name="Percent 9 17 8" xfId="16993" xr:uid="{B39E63CB-EFF1-499C-8E9A-F16841804FF5}"/>
    <cellStyle name="Percent 9 17 8 2" xfId="30635" xr:uid="{99F36DB9-B266-443A-82D7-79DEA7BD0A2D}"/>
    <cellStyle name="Percent 9 17 8 3" xfId="30634" xr:uid="{3E85D99B-DCEB-432B-BB79-ACF6B2AF9C5C}"/>
    <cellStyle name="Percent 9 17 9" xfId="16994" xr:uid="{D289C352-817F-49A6-9DF5-1186CC80924B}"/>
    <cellStyle name="Percent 9 17 9 2" xfId="30637" xr:uid="{D0FC4578-699F-4FE2-9787-19C64E4F6AA1}"/>
    <cellStyle name="Percent 9 17 9 3" xfId="30636" xr:uid="{C69CACC5-7905-4ED7-93FE-7C1D5AA1AEE7}"/>
    <cellStyle name="Percent 9 18" xfId="6202" xr:uid="{D6CB5E99-10C6-4877-87D2-A8547241D555}"/>
    <cellStyle name="Percent 9 18 10" xfId="16995" xr:uid="{62079672-F3C7-4F80-8E02-462D6CD025C9}"/>
    <cellStyle name="Percent 9 18 10 2" xfId="30639" xr:uid="{8D56B16E-6331-4157-90F3-3AB41186AFD9}"/>
    <cellStyle name="Percent 9 18 11" xfId="30640" xr:uid="{F94DD6A0-5EA0-405F-B9DC-6FE5DAFE602C}"/>
    <cellStyle name="Percent 9 18 12" xfId="30638" xr:uid="{B7826A92-3FC3-49CE-93D6-C91C7F565444}"/>
    <cellStyle name="Percent 9 18 13" xfId="21515" xr:uid="{B9138711-F1CB-434E-9C8F-099536D467CC}"/>
    <cellStyle name="Percent 9 18 2" xfId="16996" xr:uid="{D0163AB3-C85C-45A1-8066-498EF6C02C40}"/>
    <cellStyle name="Percent 9 18 2 2" xfId="30642" xr:uid="{CD8F5C30-8E9E-4A89-8DFE-1E261429CFCF}"/>
    <cellStyle name="Percent 9 18 2 2 2" xfId="30643" xr:uid="{B9ED3B48-9435-471A-ACD4-C9BFD208AFE1}"/>
    <cellStyle name="Percent 9 18 2 3" xfId="30644" xr:uid="{550CDF74-445D-40ED-BEAE-4ECA4B8E6591}"/>
    <cellStyle name="Percent 9 18 2 3 2" xfId="30645" xr:uid="{92073AF5-BB78-4B78-B4DF-73D784CC3A4F}"/>
    <cellStyle name="Percent 9 18 2 4" xfId="30646" xr:uid="{F108BF4B-4B1A-469C-8E56-F6093D4326A3}"/>
    <cellStyle name="Percent 9 18 2 5" xfId="30647" xr:uid="{AF608627-4476-4AA1-A510-E2FC1FD083FB}"/>
    <cellStyle name="Percent 9 18 2 6" xfId="30641" xr:uid="{C3D7F8E7-C913-4F43-BF92-47756572171D}"/>
    <cellStyle name="Percent 9 18 3" xfId="16997" xr:uid="{C979E3E6-4244-445D-ADC3-5AF53E50EF2D}"/>
    <cellStyle name="Percent 9 18 3 2" xfId="30649" xr:uid="{9655AA7B-C9AA-47F5-9285-0ED4E6D1D922}"/>
    <cellStyle name="Percent 9 18 3 2 2" xfId="30650" xr:uid="{7EFDBCB7-F6C8-4F5F-B5AE-BBECC74CAB9F}"/>
    <cellStyle name="Percent 9 18 3 3" xfId="30651" xr:uid="{0E9BC0F7-6794-453D-8556-3153BBDA1E5B}"/>
    <cellStyle name="Percent 9 18 3 3 2" xfId="30652" xr:uid="{AB7FAE54-52E1-415C-AEA8-EE8978BEFA3B}"/>
    <cellStyle name="Percent 9 18 3 4" xfId="30653" xr:uid="{0DC55ABB-0F69-4A71-BC3E-69EDEF14617C}"/>
    <cellStyle name="Percent 9 18 3 5" xfId="30648" xr:uid="{420055B9-3D28-4FD3-B8FC-1D5F7135DDD4}"/>
    <cellStyle name="Percent 9 18 4" xfId="16998" xr:uid="{B6E8D099-8187-4CBE-8DB1-B6D336E08650}"/>
    <cellStyle name="Percent 9 18 4 2" xfId="30655" xr:uid="{AC3ACB9C-1BB7-4A17-8120-135101A0FDA5}"/>
    <cellStyle name="Percent 9 18 4 2 2" xfId="30656" xr:uid="{97876C2B-4A8A-4BE6-90F4-D5E27769A5FC}"/>
    <cellStyle name="Percent 9 18 4 3" xfId="30657" xr:uid="{73512200-3170-4CA0-A392-53498FE8960F}"/>
    <cellStyle name="Percent 9 18 4 3 2" xfId="30658" xr:uid="{89FA6FFF-DA7E-484C-8C4A-98B174199796}"/>
    <cellStyle name="Percent 9 18 4 4" xfId="30659" xr:uid="{24D5E199-ABB7-456D-B0C3-96FB53240B97}"/>
    <cellStyle name="Percent 9 18 4 5" xfId="30654" xr:uid="{F7DA22B6-534E-46CB-93D4-F8030C02478F}"/>
    <cellStyle name="Percent 9 18 5" xfId="16999" xr:uid="{BCBC8B4C-885B-4BD4-80E0-24AB2C8D7FB8}"/>
    <cellStyle name="Percent 9 18 5 2" xfId="30661" xr:uid="{46F769E6-B4B1-4549-AEE8-A62138858817}"/>
    <cellStyle name="Percent 9 18 5 2 2" xfId="30662" xr:uid="{941665E0-1565-4295-A91E-DB452909B0A1}"/>
    <cellStyle name="Percent 9 18 5 3" xfId="30663" xr:uid="{31126019-3CA8-4E6B-AC21-5C26087E4079}"/>
    <cellStyle name="Percent 9 18 5 3 2" xfId="30664" xr:uid="{A110F797-D7AE-43AE-B640-E35F6224E961}"/>
    <cellStyle name="Percent 9 18 5 4" xfId="30665" xr:uid="{A66FF925-6789-4702-80EA-B85B70F6C29D}"/>
    <cellStyle name="Percent 9 18 5 4 2" xfId="30666" xr:uid="{D482679B-7B17-4E3B-8567-A5CAC11A7A39}"/>
    <cellStyle name="Percent 9 18 5 5" xfId="30667" xr:uid="{6309E119-8AE0-456C-8237-1109CE8F2EAF}"/>
    <cellStyle name="Percent 9 18 5 6" xfId="30660" xr:uid="{1B2DCD3E-D48A-4A03-A178-75BFF3E01A7D}"/>
    <cellStyle name="Percent 9 18 6" xfId="17000" xr:uid="{5F0151B7-E907-4F9C-8593-4BBA6BEA356D}"/>
    <cellStyle name="Percent 9 18 6 2" xfId="30669" xr:uid="{FA49EE7B-F1E2-4B12-A6D5-080917FFFD5E}"/>
    <cellStyle name="Percent 9 18 6 2 2" xfId="30670" xr:uid="{A807A916-CF58-400E-A2F7-B1DA2C0DF24B}"/>
    <cellStyle name="Percent 9 18 6 3" xfId="30671" xr:uid="{2D21466B-4747-4348-AE22-2B9690658C62}"/>
    <cellStyle name="Percent 9 18 6 3 2" xfId="30672" xr:uid="{4524FC51-4010-4002-B09C-ED79747D8A51}"/>
    <cellStyle name="Percent 9 18 6 4" xfId="30673" xr:uid="{A9B2B511-51FD-48C3-B9E1-76470921FE18}"/>
    <cellStyle name="Percent 9 18 6 5" xfId="30668" xr:uid="{A296BA30-5629-4703-8293-48A4E42CFC37}"/>
    <cellStyle name="Percent 9 18 7" xfId="17001" xr:uid="{271BFE11-4093-4777-B0BB-5C6B4A756C0C}"/>
    <cellStyle name="Percent 9 18 7 2" xfId="30675" xr:uid="{23D5AD6C-5971-43D7-B191-21498B6C7F9F}"/>
    <cellStyle name="Percent 9 18 7 3" xfId="30674" xr:uid="{ED373A1F-07C4-4A16-ACF0-617E3DD3AB27}"/>
    <cellStyle name="Percent 9 18 8" xfId="17002" xr:uid="{16C49547-293A-4202-A69E-0C03793D9026}"/>
    <cellStyle name="Percent 9 18 8 2" xfId="30677" xr:uid="{A9A9014A-4998-4314-AA4C-9E2EB027FD65}"/>
    <cellStyle name="Percent 9 18 8 3" xfId="30676" xr:uid="{13393C8A-A065-4B87-8B20-BD8D98E821D1}"/>
    <cellStyle name="Percent 9 18 9" xfId="17003" xr:uid="{0EA910AF-7B5D-4C9C-809A-97F221086689}"/>
    <cellStyle name="Percent 9 18 9 2" xfId="30679" xr:uid="{3FE28CC3-D699-4295-9BDA-B241E0012507}"/>
    <cellStyle name="Percent 9 18 9 3" xfId="30678" xr:uid="{5971A055-65B4-443F-A8BD-07ED1F98EE38}"/>
    <cellStyle name="Percent 9 19" xfId="6203" xr:uid="{45688510-FFF2-473C-8813-4B2ED67CC7D3}"/>
    <cellStyle name="Percent 9 19 10" xfId="17004" xr:uid="{AF00838C-2056-4E18-9EE0-452E6BE5251B}"/>
    <cellStyle name="Percent 9 19 10 2" xfId="30681" xr:uid="{E3E47488-FAE7-4608-AE5F-88DE1F9E3A95}"/>
    <cellStyle name="Percent 9 19 11" xfId="30682" xr:uid="{EFA93860-1570-4D81-BE9B-145992834489}"/>
    <cellStyle name="Percent 9 19 12" xfId="30680" xr:uid="{8FECD47F-5E6B-474C-A948-33C8C0ED7886}"/>
    <cellStyle name="Percent 9 19 13" xfId="21516" xr:uid="{D80BA450-ED8C-446C-B618-A342935B10DE}"/>
    <cellStyle name="Percent 9 19 2" xfId="17005" xr:uid="{D8D11317-9B31-4B36-B1A3-A50797ED015C}"/>
    <cellStyle name="Percent 9 19 2 2" xfId="30684" xr:uid="{372FA66D-DB5F-4C0D-9DB3-A09D72DF09C3}"/>
    <cellStyle name="Percent 9 19 2 2 2" xfId="30685" xr:uid="{64F770C0-E1C8-4D96-B5FD-AE6D2C4B58CC}"/>
    <cellStyle name="Percent 9 19 2 3" xfId="30686" xr:uid="{E6CCD229-3D15-4547-9266-B67327B4478D}"/>
    <cellStyle name="Percent 9 19 2 3 2" xfId="30687" xr:uid="{A463EFCD-F91B-4EF9-9553-11BFA8708B5C}"/>
    <cellStyle name="Percent 9 19 2 4" xfId="30688" xr:uid="{D44419E0-010F-4117-A873-EE35A8DC08AC}"/>
    <cellStyle name="Percent 9 19 2 5" xfId="30689" xr:uid="{DADFA8A9-02E5-484E-8204-1227E6565011}"/>
    <cellStyle name="Percent 9 19 2 6" xfId="30683" xr:uid="{E37B5347-64E1-4C06-A6DA-541DA74F278E}"/>
    <cellStyle name="Percent 9 19 3" xfId="17006" xr:uid="{C8BF4DAC-4F69-4333-944F-DE278D9B4C73}"/>
    <cellStyle name="Percent 9 19 3 2" xfId="30691" xr:uid="{C3871D0F-511E-47D3-9E0A-1C894108A3E5}"/>
    <cellStyle name="Percent 9 19 3 2 2" xfId="30692" xr:uid="{3E89CFE1-D7D1-4AF9-AF80-2DC39ED1E153}"/>
    <cellStyle name="Percent 9 19 3 3" xfId="30693" xr:uid="{668AF93D-0C35-4EA2-932E-7B694543DE73}"/>
    <cellStyle name="Percent 9 19 3 3 2" xfId="30694" xr:uid="{5FE2212C-8022-4C3A-BDBC-152941D1613B}"/>
    <cellStyle name="Percent 9 19 3 4" xfId="30695" xr:uid="{8F17E343-7404-4062-A1D2-D00CCBFCCE98}"/>
    <cellStyle name="Percent 9 19 3 5" xfId="30690" xr:uid="{4E194336-671B-46CD-B686-6E0A94AAAE09}"/>
    <cellStyle name="Percent 9 19 4" xfId="17007" xr:uid="{639BF331-90DB-4FB0-9461-70D35EFE5C83}"/>
    <cellStyle name="Percent 9 19 4 2" xfId="30697" xr:uid="{757ACCE0-7397-4300-8D48-A55AF4B1695A}"/>
    <cellStyle name="Percent 9 19 4 2 2" xfId="30698" xr:uid="{91247B0F-EFEE-4A26-9C66-2571B8E6E200}"/>
    <cellStyle name="Percent 9 19 4 3" xfId="30699" xr:uid="{E4F537A7-769F-4C1E-85C2-925A8D57200E}"/>
    <cellStyle name="Percent 9 19 4 3 2" xfId="30700" xr:uid="{E4452F31-CE7A-4F5D-A02B-4C64E91C4EFC}"/>
    <cellStyle name="Percent 9 19 4 4" xfId="30701" xr:uid="{50FC17DC-5D4D-4A21-A508-A3156724B053}"/>
    <cellStyle name="Percent 9 19 4 5" xfId="30696" xr:uid="{D0EDDC8E-FDF9-4009-AF28-17400C8AB78C}"/>
    <cellStyle name="Percent 9 19 5" xfId="17008" xr:uid="{708391B0-2A6F-46C1-AD50-5EAAEB5D7B05}"/>
    <cellStyle name="Percent 9 19 5 2" xfId="30703" xr:uid="{A387F03C-5C69-4E87-A207-24C47D8EA690}"/>
    <cellStyle name="Percent 9 19 5 2 2" xfId="30704" xr:uid="{0BFCDDFD-4429-43EA-90C1-FD72EE55ED7F}"/>
    <cellStyle name="Percent 9 19 5 3" xfId="30705" xr:uid="{37F17A63-C8AE-4F33-BE08-470145D350B4}"/>
    <cellStyle name="Percent 9 19 5 3 2" xfId="30706" xr:uid="{6ADA1142-5F3D-4B0B-AE7E-833EF0FDC1BF}"/>
    <cellStyle name="Percent 9 19 5 4" xfId="30707" xr:uid="{FDE3AC2B-6FD0-4A23-AFE2-490336EA591E}"/>
    <cellStyle name="Percent 9 19 5 4 2" xfId="30708" xr:uid="{219EEB17-11A3-4221-B489-FDC99BFDFF81}"/>
    <cellStyle name="Percent 9 19 5 5" xfId="30709" xr:uid="{8B860E14-D01B-41D1-8D3E-AC47F0200AC7}"/>
    <cellStyle name="Percent 9 19 5 6" xfId="30702" xr:uid="{0D308FC7-6DB1-47DA-B746-6D769DBF1D1D}"/>
    <cellStyle name="Percent 9 19 6" xfId="17009" xr:uid="{54C94105-BD33-46BE-B03E-372C37D737D5}"/>
    <cellStyle name="Percent 9 19 6 2" xfId="30711" xr:uid="{12166121-8D6E-4689-AE03-F4D930C8F9C2}"/>
    <cellStyle name="Percent 9 19 6 2 2" xfId="30712" xr:uid="{2ABAB1C5-AF1A-48BC-9565-CF75D3545EC2}"/>
    <cellStyle name="Percent 9 19 6 3" xfId="30713" xr:uid="{19F9E58C-8EC6-4134-9EB6-9FE3290646B3}"/>
    <cellStyle name="Percent 9 19 6 3 2" xfId="30714" xr:uid="{3E52FCB0-336E-4437-9E7C-0E390714C560}"/>
    <cellStyle name="Percent 9 19 6 4" xfId="30715" xr:uid="{13F5A95A-4B6F-48E9-9180-0F070CA41125}"/>
    <cellStyle name="Percent 9 19 6 5" xfId="30710" xr:uid="{5F891134-0EFF-41D7-BD0E-662A47EE6F63}"/>
    <cellStyle name="Percent 9 19 7" xfId="17010" xr:uid="{8E4E2A25-2BFB-4B9E-B408-34D1DD5A8C1E}"/>
    <cellStyle name="Percent 9 19 7 2" xfId="30717" xr:uid="{65A79EE9-BEDA-4246-A070-90AF44DD1F14}"/>
    <cellStyle name="Percent 9 19 7 3" xfId="30716" xr:uid="{F0677D61-2FF8-4B90-A221-CAC382DE0177}"/>
    <cellStyle name="Percent 9 19 8" xfId="17011" xr:uid="{39D6FFD8-E8CF-4B77-8DD1-413B9C818630}"/>
    <cellStyle name="Percent 9 19 8 2" xfId="30719" xr:uid="{47ABE2ED-1514-4DAE-8166-8280C7532638}"/>
    <cellStyle name="Percent 9 19 8 3" xfId="30718" xr:uid="{70E0BE21-9ABF-43F1-8F5C-2F8436E44A92}"/>
    <cellStyle name="Percent 9 19 9" xfId="17012" xr:uid="{2487E7F3-02DB-4DE2-8AE4-01A1968E6D5D}"/>
    <cellStyle name="Percent 9 19 9 2" xfId="30721" xr:uid="{60543A52-694B-473D-BB62-23DE10C7B40E}"/>
    <cellStyle name="Percent 9 19 9 3" xfId="30720" xr:uid="{5DD9587B-C596-4910-AEA0-60272CE2875F}"/>
    <cellStyle name="Percent 9 2" xfId="1881" xr:uid="{69C4B373-5FCC-47A9-B763-6F58F2CFA1B8}"/>
    <cellStyle name="Percent 9 2 10" xfId="17013" xr:uid="{4E9E767C-630E-4D65-8AAD-6756EAB2BF95}"/>
    <cellStyle name="Percent 9 2 10 2" xfId="30724" xr:uid="{52B370E7-16ED-4300-A515-8C10553800F9}"/>
    <cellStyle name="Percent 9 2 10 3" xfId="30723" xr:uid="{9D332803-6EB1-4BE7-85EB-D476B04E6C58}"/>
    <cellStyle name="Percent 9 2 11" xfId="17014" xr:uid="{3123EBC6-3E92-4906-A4D7-84BB582C5FDE}"/>
    <cellStyle name="Percent 9 2 11 2" xfId="30725" xr:uid="{B50F8CFB-DDBA-448B-B2AE-6B884CCBAC1E}"/>
    <cellStyle name="Percent 9 2 12" xfId="17015" xr:uid="{5B3C4F97-45FD-4FD1-A216-653B641C13CA}"/>
    <cellStyle name="Percent 9 2 12 2" xfId="30726" xr:uid="{D7A8500A-5827-4247-9898-B8B8FCEDEB2A}"/>
    <cellStyle name="Percent 9 2 13" xfId="30722" xr:uid="{64A529B0-65A6-42B4-9520-92D0A1C85A9D}"/>
    <cellStyle name="Percent 9 2 14" xfId="21517" xr:uid="{EE2005B7-BCCE-41D9-880B-C62DD95D6642}"/>
    <cellStyle name="Percent 9 2 2" xfId="6205" xr:uid="{DAC43F05-B5F9-40D4-B510-75BA68F5A4E4}"/>
    <cellStyle name="Percent 9 2 2 10" xfId="30728" xr:uid="{78CEF457-196E-454A-8B5D-EA24BCDD800A}"/>
    <cellStyle name="Percent 9 2 2 11" xfId="30727" xr:uid="{36D7A82A-7431-4A3A-B370-174D0185A27C}"/>
    <cellStyle name="Percent 9 2 2 12" xfId="22172" xr:uid="{F5130E52-E024-4636-8C9A-92740E753894}"/>
    <cellStyle name="Percent 9 2 2 2" xfId="17016" xr:uid="{CD5AB679-7961-4F8B-B4E8-94F31A0A5999}"/>
    <cellStyle name="Percent 9 2 2 2 2" xfId="30730" xr:uid="{EC9EF2B4-7CF2-4141-A295-599A15A50EE3}"/>
    <cellStyle name="Percent 9 2 2 2 2 2" xfId="30731" xr:uid="{949CC78B-6CBC-4350-8291-0326AC6EDFEC}"/>
    <cellStyle name="Percent 9 2 2 2 3" xfId="30732" xr:uid="{F8A9A185-1145-4AFD-99FC-7C1D41849FCF}"/>
    <cellStyle name="Percent 9 2 2 2 3 2" xfId="30733" xr:uid="{697DBE63-8A80-4D2F-99A1-6EB93705FBDB}"/>
    <cellStyle name="Percent 9 2 2 2 4" xfId="30734" xr:uid="{EF7E9AC5-B134-44F2-9C51-59834B22A503}"/>
    <cellStyle name="Percent 9 2 2 2 5" xfId="30729" xr:uid="{BAAE9498-489E-486C-8E94-D13B15902769}"/>
    <cellStyle name="Percent 9 2 2 3" xfId="17017" xr:uid="{3252E329-F1F2-4049-9FF4-70616FD0548D}"/>
    <cellStyle name="Percent 9 2 2 3 2" xfId="30736" xr:uid="{172E612A-7FD4-4F97-987B-C4DEED847554}"/>
    <cellStyle name="Percent 9 2 2 3 2 2" xfId="30737" xr:uid="{98EA554C-0E7D-44C2-AECE-B2DA4E82F998}"/>
    <cellStyle name="Percent 9 2 2 3 3" xfId="30738" xr:uid="{931910B6-5800-4156-B812-C5A83C5D1085}"/>
    <cellStyle name="Percent 9 2 2 3 3 2" xfId="30739" xr:uid="{D790F733-3AB4-4010-958D-089439E4C7BB}"/>
    <cellStyle name="Percent 9 2 2 3 4" xfId="30740" xr:uid="{6BDC55D3-195B-4EC5-9411-39C86F6CA60E}"/>
    <cellStyle name="Percent 9 2 2 3 5" xfId="30735" xr:uid="{BDE33190-84E5-437B-9942-2D8C82854796}"/>
    <cellStyle name="Percent 9 2 2 4" xfId="17018" xr:uid="{A2BDB0EE-C33B-4E65-B79E-92FFD98CB347}"/>
    <cellStyle name="Percent 9 2 2 4 2" xfId="30742" xr:uid="{C9749B78-2BD7-4D7B-A7E5-0F0725EF5A14}"/>
    <cellStyle name="Percent 9 2 2 4 2 2" xfId="30743" xr:uid="{0EFF2E4F-27B0-4C9A-BB2C-7B37C8F2129A}"/>
    <cellStyle name="Percent 9 2 2 4 3" xfId="30744" xr:uid="{44513AD6-425E-4D03-B5A8-665BFAFA0307}"/>
    <cellStyle name="Percent 9 2 2 4 3 2" xfId="30745" xr:uid="{4FB97753-89C4-4ABE-8F9B-B03521CBD4D4}"/>
    <cellStyle name="Percent 9 2 2 4 4" xfId="30746" xr:uid="{643FB97F-8E82-409A-B00D-8F5FE82CA6B5}"/>
    <cellStyle name="Percent 9 2 2 4 4 2" xfId="30747" xr:uid="{BA5A7E4B-758A-472E-A1BA-60D7349928D5}"/>
    <cellStyle name="Percent 9 2 2 4 5" xfId="30748" xr:uid="{1EFDEFBB-29F7-4E91-87AF-C0A6713287AB}"/>
    <cellStyle name="Percent 9 2 2 4 6" xfId="30741" xr:uid="{180F7605-67E1-4862-9ED7-BC5B2596DB8E}"/>
    <cellStyle name="Percent 9 2 2 5" xfId="17019" xr:uid="{577D46C1-CA47-45AD-B6D7-BBE08623817F}"/>
    <cellStyle name="Percent 9 2 2 5 2" xfId="30750" xr:uid="{6D0C0B9A-706B-475F-9DB5-0EE4B15847EE}"/>
    <cellStyle name="Percent 9 2 2 5 2 2" xfId="30751" xr:uid="{5D6E6A4E-B6E9-405E-A7CD-BDD42D902418}"/>
    <cellStyle name="Percent 9 2 2 5 3" xfId="30752" xr:uid="{AA90DBD9-C1DE-4DC7-A542-3641744331F7}"/>
    <cellStyle name="Percent 9 2 2 5 3 2" xfId="30753" xr:uid="{F64AB170-7058-45CA-B788-5D2D6277DE4F}"/>
    <cellStyle name="Percent 9 2 2 5 4" xfId="30754" xr:uid="{A764134C-F9CF-46CA-87A2-DE9B0ADC9AF4}"/>
    <cellStyle name="Percent 9 2 2 5 5" xfId="30749" xr:uid="{0B6478FF-FD97-41A1-95AE-77BE2E87E240}"/>
    <cellStyle name="Percent 9 2 2 6" xfId="17020" xr:uid="{BF8F45B7-2D49-4A91-A1C0-E9529766D294}"/>
    <cellStyle name="Percent 9 2 2 6 2" xfId="30756" xr:uid="{48177E31-FDF2-469A-B3FD-6417705A5653}"/>
    <cellStyle name="Percent 9 2 2 6 3" xfId="30755" xr:uid="{753EFD48-B1AE-47E7-8B98-89C0ABBD8574}"/>
    <cellStyle name="Percent 9 2 2 7" xfId="17021" xr:uid="{A59483C3-7DB9-49C8-8E72-02DB1A4E6CBA}"/>
    <cellStyle name="Percent 9 2 2 7 2" xfId="30758" xr:uid="{05BCDB94-0374-4287-82B4-EDEFC87738BD}"/>
    <cellStyle name="Percent 9 2 2 7 3" xfId="30757" xr:uid="{3FC78718-7C73-4739-ACBE-CA39EBAC9C44}"/>
    <cellStyle name="Percent 9 2 2 8" xfId="17022" xr:uid="{031AA848-BB09-4F94-887A-26326E899A1F}"/>
    <cellStyle name="Percent 9 2 2 8 2" xfId="30760" xr:uid="{A738F76F-EBB4-43AA-BCE4-9B9C692FDBA3}"/>
    <cellStyle name="Percent 9 2 2 8 3" xfId="30759" xr:uid="{CB5BD31B-370E-4F82-8B9B-229D4EE272E7}"/>
    <cellStyle name="Percent 9 2 2 9" xfId="17023" xr:uid="{85384E0A-43E3-4992-8003-5D2A9F0A3CF9}"/>
    <cellStyle name="Percent 9 2 2 9 2" xfId="30761" xr:uid="{AA8C05FC-C6D5-406A-8D1E-D44A1CD78BB9}"/>
    <cellStyle name="Percent 9 2 3" xfId="6206" xr:uid="{998949DF-B665-40A0-8F0C-4F5DEFE6ABD6}"/>
    <cellStyle name="Percent 9 2 3 2" xfId="17024" xr:uid="{6094E596-ECC1-4ADF-8E29-543CF394D919}"/>
    <cellStyle name="Percent 9 2 3 2 2" xfId="30764" xr:uid="{876B631B-8835-470C-9FA2-7D1EF8D2CA97}"/>
    <cellStyle name="Percent 9 2 3 2 3" xfId="30763" xr:uid="{57F15A43-843B-4C76-A25A-5371DA3A7CF4}"/>
    <cellStyle name="Percent 9 2 3 3" xfId="17025" xr:uid="{33D9BC77-12DF-44E1-8197-26EB9CE49C22}"/>
    <cellStyle name="Percent 9 2 3 3 2" xfId="30766" xr:uid="{BCA2E6D0-280B-4774-8BBC-D2378CF46575}"/>
    <cellStyle name="Percent 9 2 3 3 3" xfId="30765" xr:uid="{19BB79DF-EE5F-4EFB-A73F-C32D7D90BCFC}"/>
    <cellStyle name="Percent 9 2 3 4" xfId="17026" xr:uid="{AE74516F-50AE-4E1A-940F-B6F5AC814C51}"/>
    <cellStyle name="Percent 9 2 3 4 2" xfId="30767" xr:uid="{6AD88F1F-84FF-44DE-9597-EDA784ADDF14}"/>
    <cellStyle name="Percent 9 2 3 5" xfId="17027" xr:uid="{237B294A-674A-4C48-BA81-0540AEB16574}"/>
    <cellStyle name="Percent 9 2 3 5 2" xfId="30768" xr:uid="{3AB6D54A-D40C-4584-8909-AA3EE47D34CE}"/>
    <cellStyle name="Percent 9 2 3 6" xfId="30762" xr:uid="{B4DC6B67-86BF-4ADD-B9DB-03BDF866AD6B}"/>
    <cellStyle name="Percent 9 2 4" xfId="6204" xr:uid="{2C2AFF81-3EAE-47DA-9681-2779203D8CCE}"/>
    <cellStyle name="Percent 9 2 4 2" xfId="30770" xr:uid="{D5A6E44F-87F6-4733-946E-B0DA49F9830B}"/>
    <cellStyle name="Percent 9 2 4 2 2" xfId="30771" xr:uid="{A6FE542F-5CEC-49CF-AF01-00640F14FB23}"/>
    <cellStyle name="Percent 9 2 4 3" xfId="30772" xr:uid="{59627518-41C7-4A50-93B1-BE74ADCAE5BA}"/>
    <cellStyle name="Percent 9 2 4 3 2" xfId="30773" xr:uid="{E27C613B-BA82-4F42-A9E3-692309BB66D4}"/>
    <cellStyle name="Percent 9 2 4 4" xfId="30774" xr:uid="{8825BB73-2237-4CCF-93A5-17C5CBB3D4FE}"/>
    <cellStyle name="Percent 9 2 4 5" xfId="30769" xr:uid="{89E28D33-28D1-4CE2-A249-C3822B99C376}"/>
    <cellStyle name="Percent 9 2 5" xfId="17028" xr:uid="{1D211FBA-FADC-4643-99B1-50CC4F14BA32}"/>
    <cellStyle name="Percent 9 2 5 2" xfId="30776" xr:uid="{66308834-CECB-4F92-A6D5-5A4AB712A09E}"/>
    <cellStyle name="Percent 9 2 5 2 2" xfId="30777" xr:uid="{777D5984-5BF8-4C10-A234-BCA4A33DD222}"/>
    <cellStyle name="Percent 9 2 5 3" xfId="30778" xr:uid="{5FD32A02-12FB-428B-82ED-13DB0D479EE9}"/>
    <cellStyle name="Percent 9 2 5 3 2" xfId="30779" xr:uid="{37A5F51D-4BA4-4A1E-9C9B-8BA361FF2737}"/>
    <cellStyle name="Percent 9 2 5 4" xfId="30780" xr:uid="{419602A8-ACE5-4042-B3BE-841A7B60EF14}"/>
    <cellStyle name="Percent 9 2 5 5" xfId="30775" xr:uid="{7EFEF326-F660-4062-AB1C-DCEF16F013BD}"/>
    <cellStyle name="Percent 9 2 6" xfId="17029" xr:uid="{F8F8B78D-5E6C-416C-93D1-85724799FBC7}"/>
    <cellStyle name="Percent 9 2 6 2" xfId="30782" xr:uid="{9F363A3A-9712-4F24-BE05-5947D1E83DEC}"/>
    <cellStyle name="Percent 9 2 6 2 2" xfId="30783" xr:uid="{C042C030-B910-4519-AC93-A53DE73EAC56}"/>
    <cellStyle name="Percent 9 2 6 3" xfId="30784" xr:uid="{C664E466-5074-40BA-BAEC-4FEA6556E01E}"/>
    <cellStyle name="Percent 9 2 6 3 2" xfId="30785" xr:uid="{C564FF89-466A-4FD6-ABAE-BB4CE05EFA77}"/>
    <cellStyle name="Percent 9 2 6 4" xfId="30786" xr:uid="{06DA7E15-4136-4A42-8F12-832D924BA189}"/>
    <cellStyle name="Percent 9 2 6 4 2" xfId="30787" xr:uid="{5FEE8413-659D-4B3B-8DDD-356C893E6210}"/>
    <cellStyle name="Percent 9 2 6 5" xfId="30788" xr:uid="{368D4E30-DC73-4157-92B5-254D91451DE6}"/>
    <cellStyle name="Percent 9 2 6 6" xfId="30781" xr:uid="{0F9691ED-1B11-4F8F-8534-EA2B11193FA9}"/>
    <cellStyle name="Percent 9 2 7" xfId="17030" xr:uid="{F9A8BFF4-45ED-4927-BEDA-F85B683922B6}"/>
    <cellStyle name="Percent 9 2 7 2" xfId="30790" xr:uid="{99CAC47A-6515-4069-845B-0259CA22F19D}"/>
    <cellStyle name="Percent 9 2 7 2 2" xfId="30791" xr:uid="{AE769C0C-0EBD-4852-8DC7-732975064B8E}"/>
    <cellStyle name="Percent 9 2 7 3" xfId="30792" xr:uid="{060C9CD0-35BA-430E-854E-D07922B2D410}"/>
    <cellStyle name="Percent 9 2 7 3 2" xfId="30793" xr:uid="{E94FDFEE-1A45-4296-AD87-AA24147C6BDB}"/>
    <cellStyle name="Percent 9 2 7 4" xfId="30794" xr:uid="{0DE27718-B8E9-4AC2-8C52-53AC418FD287}"/>
    <cellStyle name="Percent 9 2 7 5" xfId="30789" xr:uid="{43119860-28C5-46A8-AE6A-A77658F41A57}"/>
    <cellStyle name="Percent 9 2 8" xfId="17031" xr:uid="{28858D4C-CFA7-48F3-AB85-FF52E3C0D20D}"/>
    <cellStyle name="Percent 9 2 8 2" xfId="30796" xr:uid="{BD9465C6-B68B-4E86-946C-89DB65D51985}"/>
    <cellStyle name="Percent 9 2 8 3" xfId="30795" xr:uid="{FAA5BE28-1C8F-4C32-9180-DCFBE7EA1672}"/>
    <cellStyle name="Percent 9 2 9" xfId="17032" xr:uid="{96D7FDF7-0877-432A-8E6A-5B54A8A027F0}"/>
    <cellStyle name="Percent 9 2 9 2" xfId="30798" xr:uid="{C67EBECF-5187-4329-99F0-445CA9C999BE}"/>
    <cellStyle name="Percent 9 2 9 3" xfId="30797" xr:uid="{F93241D9-E03C-4761-A1E8-E43E9DF04994}"/>
    <cellStyle name="Percent 9 20" xfId="6207" xr:uid="{35FD3FC3-2856-41BD-98A5-CC064790F071}"/>
    <cellStyle name="Percent 9 20 10" xfId="17033" xr:uid="{15E00BDA-46D1-4A64-A501-61D6F8EFA9F8}"/>
    <cellStyle name="Percent 9 20 10 2" xfId="30800" xr:uid="{9C205067-9AD4-4446-B1F2-B89ACDDC2EF5}"/>
    <cellStyle name="Percent 9 20 11" xfId="30801" xr:uid="{3A3BAFFF-E56C-4840-A8D6-7A013BF23291}"/>
    <cellStyle name="Percent 9 20 12" xfId="30799" xr:uid="{3A3F3FF8-211D-454E-A036-59C314D2C3DF}"/>
    <cellStyle name="Percent 9 20 13" xfId="21518" xr:uid="{EB7F6653-B714-43B2-A53D-2AE45BB9F90B}"/>
    <cellStyle name="Percent 9 20 2" xfId="17034" xr:uid="{D85280E9-0D9C-4B48-9C19-291021CFA5DD}"/>
    <cellStyle name="Percent 9 20 2 2" xfId="30803" xr:uid="{B5D4FB2D-57C0-4B58-912C-EA78E2A33ACC}"/>
    <cellStyle name="Percent 9 20 2 2 2" xfId="30804" xr:uid="{4846C916-CFBE-47A8-BAB0-396F14E5609A}"/>
    <cellStyle name="Percent 9 20 2 3" xfId="30805" xr:uid="{DD104DD1-A3BB-4073-BD14-920E6AEEA541}"/>
    <cellStyle name="Percent 9 20 2 3 2" xfId="30806" xr:uid="{4DE12660-983B-4F8A-9C81-08B68924A1C3}"/>
    <cellStyle name="Percent 9 20 2 4" xfId="30807" xr:uid="{80954A67-FD2C-4393-AD60-34C46BE2774B}"/>
    <cellStyle name="Percent 9 20 2 5" xfId="30808" xr:uid="{39E7F83B-CB29-453D-9326-19AC7BCC0D7B}"/>
    <cellStyle name="Percent 9 20 2 6" xfId="30802" xr:uid="{EEF33FAF-D430-4D4C-9C54-272919E32D22}"/>
    <cellStyle name="Percent 9 20 3" xfId="17035" xr:uid="{C8115379-57AF-40D7-8625-9951A06C6296}"/>
    <cellStyle name="Percent 9 20 3 2" xfId="30810" xr:uid="{2114A3B0-7828-44D3-AE04-4A63784CA7D8}"/>
    <cellStyle name="Percent 9 20 3 2 2" xfId="30811" xr:uid="{EB2DD8B2-7FA4-4DBE-8471-1483F104211F}"/>
    <cellStyle name="Percent 9 20 3 3" xfId="30812" xr:uid="{C4E5E0E4-C5B9-4765-BEE5-D9EE87705472}"/>
    <cellStyle name="Percent 9 20 3 3 2" xfId="30813" xr:uid="{42DB5D04-CC46-4E0E-8E31-4A11E4004620}"/>
    <cellStyle name="Percent 9 20 3 4" xfId="30814" xr:uid="{D7BA6339-DB56-4223-B32F-D08FFB1BD8EA}"/>
    <cellStyle name="Percent 9 20 3 5" xfId="30809" xr:uid="{6002A69F-2B4B-48F6-84E7-72BD979DB257}"/>
    <cellStyle name="Percent 9 20 4" xfId="17036" xr:uid="{7BA3778E-C265-43B2-A989-28596FC22FE2}"/>
    <cellStyle name="Percent 9 20 4 2" xfId="30816" xr:uid="{46022CBA-A625-4423-856C-10D5DD2C4B41}"/>
    <cellStyle name="Percent 9 20 4 2 2" xfId="30817" xr:uid="{CC469D41-15C8-4CFF-BD4F-F5930E37D6E7}"/>
    <cellStyle name="Percent 9 20 4 3" xfId="30818" xr:uid="{9C73A716-E712-42B0-90DA-6FC4D057A018}"/>
    <cellStyle name="Percent 9 20 4 3 2" xfId="30819" xr:uid="{F308328E-4246-4E7E-9AD5-35A9BEE3D5B9}"/>
    <cellStyle name="Percent 9 20 4 4" xfId="30820" xr:uid="{3D1DF55B-C3FF-434D-98D5-1A0C18392017}"/>
    <cellStyle name="Percent 9 20 4 5" xfId="30815" xr:uid="{BD884A6B-9C51-426A-A558-E9EF394AD81B}"/>
    <cellStyle name="Percent 9 20 5" xfId="17037" xr:uid="{2A2EAF82-3839-465E-B6B4-C5B45DAEA8FA}"/>
    <cellStyle name="Percent 9 20 5 2" xfId="30822" xr:uid="{E1A4F35B-1BD3-4021-AF66-280D3010CCCC}"/>
    <cellStyle name="Percent 9 20 5 2 2" xfId="30823" xr:uid="{FD4FA65E-1161-41DE-8C1A-4DF1727CFDBF}"/>
    <cellStyle name="Percent 9 20 5 3" xfId="30824" xr:uid="{54B9380D-5822-4541-91A7-6FE51B0AC338}"/>
    <cellStyle name="Percent 9 20 5 3 2" xfId="30825" xr:uid="{8F97D2CE-BED3-40A7-B20C-41D9C8B785B0}"/>
    <cellStyle name="Percent 9 20 5 4" xfId="30826" xr:uid="{858BE2E3-6235-49BD-B612-E4A708EECE7B}"/>
    <cellStyle name="Percent 9 20 5 4 2" xfId="30827" xr:uid="{37BC5A97-EAE8-437B-AAFC-B8FBE80A298F}"/>
    <cellStyle name="Percent 9 20 5 5" xfId="30828" xr:uid="{42209556-4E14-495D-8E02-A5AFC4991749}"/>
    <cellStyle name="Percent 9 20 5 6" xfId="30821" xr:uid="{A8120E96-439B-4F22-BA15-B9A67D6B3796}"/>
    <cellStyle name="Percent 9 20 6" xfId="17038" xr:uid="{CC1B9F39-1B8D-4310-A26B-8ABEA6168651}"/>
    <cellStyle name="Percent 9 20 6 2" xfId="30830" xr:uid="{0A32126D-73C8-4A40-80D9-341507A1D605}"/>
    <cellStyle name="Percent 9 20 6 2 2" xfId="30831" xr:uid="{22B442D2-0D53-422C-94D0-3921EF7CCB5E}"/>
    <cellStyle name="Percent 9 20 6 3" xfId="30832" xr:uid="{9EFD469A-3065-4CDC-8E6B-B637250BBD25}"/>
    <cellStyle name="Percent 9 20 6 3 2" xfId="30833" xr:uid="{7C1B64B2-3ABA-468B-AD11-9ED380F30E31}"/>
    <cellStyle name="Percent 9 20 6 4" xfId="30834" xr:uid="{92B9302B-18FE-461F-9E69-C968FC3F4549}"/>
    <cellStyle name="Percent 9 20 6 5" xfId="30829" xr:uid="{6D8FB22E-3107-497E-AD4A-F365F74DFA4B}"/>
    <cellStyle name="Percent 9 20 7" xfId="17039" xr:uid="{6325748B-5BB9-4881-80A9-7E969A7FEA38}"/>
    <cellStyle name="Percent 9 20 7 2" xfId="30836" xr:uid="{CD1D38D1-378E-48B4-AF59-FC822340D339}"/>
    <cellStyle name="Percent 9 20 7 3" xfId="30835" xr:uid="{7B029907-531A-42B3-8C27-AE42E1821450}"/>
    <cellStyle name="Percent 9 20 8" xfId="17040" xr:uid="{4B9FF65A-5616-4EFE-9EEF-0E739057EA0A}"/>
    <cellStyle name="Percent 9 20 8 2" xfId="30838" xr:uid="{1C129410-BB7E-451A-BB7F-FF2B77DA8E5A}"/>
    <cellStyle name="Percent 9 20 8 3" xfId="30837" xr:uid="{E31AE1EF-4493-440B-A16B-5AAA7C9B4F90}"/>
    <cellStyle name="Percent 9 20 9" xfId="17041" xr:uid="{65B56A10-58BC-4D1F-A5FC-F642AFDA248F}"/>
    <cellStyle name="Percent 9 20 9 2" xfId="30840" xr:uid="{2990F7E8-4E6D-4AD6-815E-29CC859E0D7A}"/>
    <cellStyle name="Percent 9 20 9 3" xfId="30839" xr:uid="{347E9C6E-2C34-4117-AE31-63AE3B907AFC}"/>
    <cellStyle name="Percent 9 21" xfId="6208" xr:uid="{F3025C3B-22EE-4F8D-8E97-A92FE1865CF8}"/>
    <cellStyle name="Percent 9 21 2" xfId="17042" xr:uid="{B9436429-7E90-4C32-8B3E-D3200A039568}"/>
    <cellStyle name="Percent 9 21 2 2" xfId="30843" xr:uid="{04549202-3075-447E-9264-F6B1AA0D25A0}"/>
    <cellStyle name="Percent 9 21 2 3" xfId="30842" xr:uid="{A6DA1236-C400-4441-95A6-53C20047300D}"/>
    <cellStyle name="Percent 9 21 3" xfId="17043" xr:uid="{4DA67E81-6EF3-4FBA-81CE-27035DBEBE91}"/>
    <cellStyle name="Percent 9 21 3 2" xfId="30845" xr:uid="{F9FCFDF3-D3EB-4B04-8437-227C4DDB11BC}"/>
    <cellStyle name="Percent 9 21 3 3" xfId="30844" xr:uid="{A70EC0EC-DBEA-459A-98A2-DF59758E810A}"/>
    <cellStyle name="Percent 9 21 4" xfId="17044" xr:uid="{AC2EBA0A-814A-4141-989E-32FA2EBF32CF}"/>
    <cellStyle name="Percent 9 21 4 2" xfId="30846" xr:uid="{06AAEDE7-ADCA-48CB-A95F-39BA8E95AE28}"/>
    <cellStyle name="Percent 9 21 5" xfId="17045" xr:uid="{243A6E13-4183-486D-9B82-25EEEC73309F}"/>
    <cellStyle name="Percent 9 21 5 2" xfId="30841" xr:uid="{02A47770-030D-424D-934A-9393C9BAD747}"/>
    <cellStyle name="Percent 9 21 6" xfId="22171" xr:uid="{D48653DC-0C2A-49AF-87A6-12A7DA27FFA5}"/>
    <cellStyle name="Percent 9 22" xfId="6209" xr:uid="{D54FBB83-C87D-4C73-9802-009B82AAC3F4}"/>
    <cellStyle name="Percent 9 22 2" xfId="17046" xr:uid="{0FF7677A-642B-4745-AF88-4E2A52CCE764}"/>
    <cellStyle name="Percent 9 22 2 2" xfId="30849" xr:uid="{0FDDD30D-53B7-4F47-8D1B-5F55BA4E2033}"/>
    <cellStyle name="Percent 9 22 2 3" xfId="30848" xr:uid="{9B049A34-1587-4737-8E8E-E7B00A3F56C9}"/>
    <cellStyle name="Percent 9 22 3" xfId="17047" xr:uid="{D419E2D6-849C-49AF-BD50-DFA115205385}"/>
    <cellStyle name="Percent 9 22 3 2" xfId="30851" xr:uid="{11107F2A-0FC8-49AD-8724-FAAE93C42A9D}"/>
    <cellStyle name="Percent 9 22 3 3" xfId="30850" xr:uid="{1A67BE64-FF75-49BD-A826-1FE7B9AE4CA9}"/>
    <cellStyle name="Percent 9 22 4" xfId="17048" xr:uid="{CACA9C16-4CEA-4EED-BC6E-6ED378C89050}"/>
    <cellStyle name="Percent 9 22 4 2" xfId="30852" xr:uid="{B089C299-5020-4BAE-B855-24677670C0D0}"/>
    <cellStyle name="Percent 9 22 5" xfId="17049" xr:uid="{E2D929D0-BB3D-48F2-A9FA-6AC150532C26}"/>
    <cellStyle name="Percent 9 22 6" xfId="30847" xr:uid="{23779C77-9784-4038-AC44-51BB326FB412}"/>
    <cellStyle name="Percent 9 23" xfId="6193" xr:uid="{98C0207A-56C3-43D3-8320-B9A2AC05CEA6}"/>
    <cellStyle name="Percent 9 23 2" xfId="30854" xr:uid="{F3A13F69-F443-4A0D-B0CD-F450C5B4FB43}"/>
    <cellStyle name="Percent 9 23 2 2" xfId="30855" xr:uid="{BA02EDEC-37A7-4619-BB75-F8F5FC1C9332}"/>
    <cellStyle name="Percent 9 23 3" xfId="30856" xr:uid="{830B1660-22C9-4829-8AB4-76F74E778D5F}"/>
    <cellStyle name="Percent 9 23 3 2" xfId="30857" xr:uid="{617C2444-1B4A-4B56-AD7C-E220CF78E63D}"/>
    <cellStyle name="Percent 9 23 4" xfId="30858" xr:uid="{F3B14742-1A48-4CC0-8746-475A7F07C44C}"/>
    <cellStyle name="Percent 9 23 4 2" xfId="30859" xr:uid="{555E0FEC-BFD9-4BBE-93F5-7795B73C0E81}"/>
    <cellStyle name="Percent 9 23 5" xfId="30860" xr:uid="{9C40C6A6-13FF-4C7C-B588-81A4CBCFC9B3}"/>
    <cellStyle name="Percent 9 23 6" xfId="30853" xr:uid="{8A25DCAA-0CC2-4D5D-B37B-09F75EEC7DED}"/>
    <cellStyle name="Percent 9 24" xfId="17050" xr:uid="{896C68C4-948B-4913-A0DC-6CA9D23AC7D6}"/>
    <cellStyle name="Percent 9 24 2" xfId="30862" xr:uid="{D0F8C52E-30D4-46F2-A579-6AF03474654C}"/>
    <cellStyle name="Percent 9 24 2 2" xfId="30863" xr:uid="{D027DD60-F558-4201-9807-4F13A8A82425}"/>
    <cellStyle name="Percent 9 24 3" xfId="30864" xr:uid="{123D8B54-9D75-4A10-8A4B-93DAC6D79947}"/>
    <cellStyle name="Percent 9 24 3 2" xfId="30865" xr:uid="{14136935-1C6B-4374-835A-B9C942FC34C7}"/>
    <cellStyle name="Percent 9 24 4" xfId="30866" xr:uid="{F90AB32F-3A00-4B6D-820B-1A3462797C32}"/>
    <cellStyle name="Percent 9 24 5" xfId="30861" xr:uid="{F1A6EEC8-8F0F-4FFC-BCD2-E5FBC293B968}"/>
    <cellStyle name="Percent 9 25" xfId="17051" xr:uid="{9D13990F-18AF-4AB2-A5AD-C299FB3CAA6B}"/>
    <cellStyle name="Percent 9 25 2" xfId="30868" xr:uid="{60B38E4C-F82F-4A04-A2BB-9CB0460AFB74}"/>
    <cellStyle name="Percent 9 25 3" xfId="30867" xr:uid="{358B07C6-B943-4C18-912F-8319E2542B69}"/>
    <cellStyle name="Percent 9 26" xfId="17052" xr:uid="{7DD1F0FF-CF10-4B8B-A8FD-F94AB1696A47}"/>
    <cellStyle name="Percent 9 26 2" xfId="30870" xr:uid="{8521CBF6-253B-491D-85C8-6C074787AE65}"/>
    <cellStyle name="Percent 9 26 3" xfId="30869" xr:uid="{A09A0ED1-F184-45D0-8A6F-6AAF337E8067}"/>
    <cellStyle name="Percent 9 27" xfId="17053" xr:uid="{721A3C38-FC80-4301-950F-503E375A01FF}"/>
    <cellStyle name="Percent 9 27 2" xfId="30872" xr:uid="{0C1B149E-A295-4557-9423-3916042F7308}"/>
    <cellStyle name="Percent 9 27 3" xfId="30871" xr:uid="{BCB16C10-AD0A-4985-9CFD-79C9307DC96E}"/>
    <cellStyle name="Percent 9 28" xfId="17054" xr:uid="{091B3648-8988-460F-AE31-557C2F309D1B}"/>
    <cellStyle name="Percent 9 28 2" xfId="30873" xr:uid="{3458F292-95FC-42EF-BAD3-2CC971E5B9A7}"/>
    <cellStyle name="Percent 9 29" xfId="17055" xr:uid="{30CD6623-0A87-4A06-B45F-822C489C622B}"/>
    <cellStyle name="Percent 9 29 2" xfId="30874" xr:uid="{1A8157CB-EE7F-4434-A238-AA45A2EB6FCD}"/>
    <cellStyle name="Percent 9 3" xfId="1882" xr:uid="{01E2FF2B-AF63-4696-AC3A-38755FC9A640}"/>
    <cellStyle name="Percent 9 3 10" xfId="17056" xr:uid="{7877646F-BC3F-4CE8-8993-641D06096626}"/>
    <cellStyle name="Percent 9 3 10 2" xfId="30877" xr:uid="{847D7E1E-17B9-4B20-BDDB-4D216AC99570}"/>
    <cellStyle name="Percent 9 3 10 3" xfId="30876" xr:uid="{71529728-2E33-4D83-B466-1E9CB7C9E2FA}"/>
    <cellStyle name="Percent 9 3 11" xfId="17057" xr:uid="{A01912CA-5F59-4008-B65E-DA7250506C11}"/>
    <cellStyle name="Percent 9 3 11 2" xfId="30878" xr:uid="{3206D3EE-7F81-4275-BC21-648F84A0DAC1}"/>
    <cellStyle name="Percent 9 3 12" xfId="17058" xr:uid="{EE59D897-80CD-41BF-B49B-B4754D8B7173}"/>
    <cellStyle name="Percent 9 3 12 2" xfId="30879" xr:uid="{83B77CBE-3C3A-473F-B0B0-F75171BB8A81}"/>
    <cellStyle name="Percent 9 3 13" xfId="30875" xr:uid="{EC54E685-DAF0-46BE-897D-9F94760652DF}"/>
    <cellStyle name="Percent 9 3 14" xfId="21519" xr:uid="{19B2BE5A-33AB-4466-BB78-57D541EA3061}"/>
    <cellStyle name="Percent 9 3 2" xfId="6211" xr:uid="{E3CE4B94-C8C2-49CC-87F7-5FB87FFFBE04}"/>
    <cellStyle name="Percent 9 3 2 10" xfId="30881" xr:uid="{8D7EAE57-27EB-4C5C-A375-72FF0EBEA89D}"/>
    <cellStyle name="Percent 9 3 2 11" xfId="30880" xr:uid="{CC83F341-9049-4713-9D99-FB29B469E7AA}"/>
    <cellStyle name="Percent 9 3 2 12" xfId="22173" xr:uid="{EF002DA4-2326-4DEB-9E2C-F4C5A240A03A}"/>
    <cellStyle name="Percent 9 3 2 2" xfId="17059" xr:uid="{3126D9FF-E9FC-4740-9E36-F2690A2A1DF3}"/>
    <cellStyle name="Percent 9 3 2 2 2" xfId="30883" xr:uid="{59996C5C-FB04-41E9-BA55-3C82665169EC}"/>
    <cellStyle name="Percent 9 3 2 2 2 2" xfId="30884" xr:uid="{95539BF1-052D-4B44-807C-0F77EE5A56C1}"/>
    <cellStyle name="Percent 9 3 2 2 3" xfId="30885" xr:uid="{BB99BBDD-6D3E-4A80-AA49-A384E15A7F3C}"/>
    <cellStyle name="Percent 9 3 2 2 3 2" xfId="30886" xr:uid="{2EADB568-570B-4167-8870-9ED19A4295BC}"/>
    <cellStyle name="Percent 9 3 2 2 4" xfId="30887" xr:uid="{E321A0E2-9034-4038-8EAD-1DA428D09D2D}"/>
    <cellStyle name="Percent 9 3 2 2 5" xfId="30882" xr:uid="{C26B5D24-54E7-4EBC-A573-22D891FB3506}"/>
    <cellStyle name="Percent 9 3 2 3" xfId="17060" xr:uid="{7AF30FB2-6869-4FD5-A462-603075EF96FE}"/>
    <cellStyle name="Percent 9 3 2 3 2" xfId="30889" xr:uid="{B7B522F5-8122-4781-A68F-56DCD4311445}"/>
    <cellStyle name="Percent 9 3 2 3 2 2" xfId="30890" xr:uid="{6F92DDC8-25CD-4C02-AE6B-8B6FBC8ED55B}"/>
    <cellStyle name="Percent 9 3 2 3 3" xfId="30891" xr:uid="{90AE074A-C93E-4103-A3DC-3BD3AE94BE56}"/>
    <cellStyle name="Percent 9 3 2 3 3 2" xfId="30892" xr:uid="{6A68E1E3-59A6-4EB8-8037-E64F456CF802}"/>
    <cellStyle name="Percent 9 3 2 3 4" xfId="30893" xr:uid="{D2C53C38-357C-45F8-87C6-0350026969C7}"/>
    <cellStyle name="Percent 9 3 2 3 5" xfId="30888" xr:uid="{A759C574-0D11-473F-AF24-8B0A5F214414}"/>
    <cellStyle name="Percent 9 3 2 4" xfId="17061" xr:uid="{43955F36-8C0E-4DA6-B84B-080CFF7C0F22}"/>
    <cellStyle name="Percent 9 3 2 4 2" xfId="30895" xr:uid="{CBF99D41-C7D5-45AD-A8E9-10879A2544F6}"/>
    <cellStyle name="Percent 9 3 2 4 2 2" xfId="30896" xr:uid="{089069DE-A339-4963-BDB8-8F642B22E9A0}"/>
    <cellStyle name="Percent 9 3 2 4 3" xfId="30897" xr:uid="{F081BA3D-4E95-4A52-809F-6653CA499B3A}"/>
    <cellStyle name="Percent 9 3 2 4 3 2" xfId="30898" xr:uid="{58B8535C-F446-455C-908A-C6AC64DF60C9}"/>
    <cellStyle name="Percent 9 3 2 4 4" xfId="30899" xr:uid="{D10CB082-DB6B-4795-B4A6-ACDFE8831046}"/>
    <cellStyle name="Percent 9 3 2 4 4 2" xfId="30900" xr:uid="{6F4234DD-FB80-4823-92A9-9F1A6E91B615}"/>
    <cellStyle name="Percent 9 3 2 4 5" xfId="30901" xr:uid="{AF3EBD3C-B957-4539-A5AF-AD9CA8FD7066}"/>
    <cellStyle name="Percent 9 3 2 4 6" xfId="30894" xr:uid="{59E78429-6B67-495C-A685-66B62F49A07D}"/>
    <cellStyle name="Percent 9 3 2 5" xfId="17062" xr:uid="{5A1AB02B-1C3B-4F4D-9659-06E9E211566F}"/>
    <cellStyle name="Percent 9 3 2 5 2" xfId="30903" xr:uid="{9903D118-139E-4BD3-9C9C-0358FF15360C}"/>
    <cellStyle name="Percent 9 3 2 5 2 2" xfId="30904" xr:uid="{D602AE29-F763-460D-9230-B0AD9A9708E7}"/>
    <cellStyle name="Percent 9 3 2 5 3" xfId="30905" xr:uid="{5E728FDE-375E-42DF-9A17-D726A48B0788}"/>
    <cellStyle name="Percent 9 3 2 5 3 2" xfId="30906" xr:uid="{9C83D7D3-F953-441A-965C-0FE959ACF915}"/>
    <cellStyle name="Percent 9 3 2 5 4" xfId="30907" xr:uid="{A8D3D831-E273-4D31-B39F-BE70E5BFD152}"/>
    <cellStyle name="Percent 9 3 2 5 5" xfId="30902" xr:uid="{2F8DF725-A727-429C-BEF0-25A374AF3908}"/>
    <cellStyle name="Percent 9 3 2 6" xfId="17063" xr:uid="{620950B1-5647-492B-919A-AB31FE962968}"/>
    <cellStyle name="Percent 9 3 2 6 2" xfId="30909" xr:uid="{8868D072-E6DD-4A26-8D7E-A6D6CC7D78FE}"/>
    <cellStyle name="Percent 9 3 2 6 3" xfId="30908" xr:uid="{5E3A1A45-B768-44FA-AA46-FA55CD20A903}"/>
    <cellStyle name="Percent 9 3 2 7" xfId="17064" xr:uid="{CD0AF0CA-58C8-4178-A300-F308A1225DAD}"/>
    <cellStyle name="Percent 9 3 2 7 2" xfId="30911" xr:uid="{2BF81EB3-FCF9-4A79-A9C0-8B2BB726A524}"/>
    <cellStyle name="Percent 9 3 2 7 3" xfId="30910" xr:uid="{D057A2FB-5610-4D12-8F82-F8685CA8961A}"/>
    <cellStyle name="Percent 9 3 2 8" xfId="17065" xr:uid="{928B2BF0-1C86-4BC9-807E-DEA807F7BF9F}"/>
    <cellStyle name="Percent 9 3 2 8 2" xfId="30913" xr:uid="{812F7151-6EF5-44AE-B6AD-FE7FC5A2B5DE}"/>
    <cellStyle name="Percent 9 3 2 8 3" xfId="30912" xr:uid="{D3E28812-5D46-46AF-B628-E589B69CAB2B}"/>
    <cellStyle name="Percent 9 3 2 9" xfId="17066" xr:uid="{A001FC6B-4CC9-40E4-9E06-B0F16B9C6C0C}"/>
    <cellStyle name="Percent 9 3 2 9 2" xfId="30914" xr:uid="{694D88B4-F1E2-4B5A-8769-6BA9862A2683}"/>
    <cellStyle name="Percent 9 3 3" xfId="6212" xr:uid="{8CF85BF0-840B-4112-B56E-89B52C059514}"/>
    <cellStyle name="Percent 9 3 3 2" xfId="17067" xr:uid="{E15BEED8-FF00-447C-A127-106C0ED9F619}"/>
    <cellStyle name="Percent 9 3 3 2 2" xfId="30917" xr:uid="{13C1AF5C-9DB2-4F71-B514-4CA3DF907449}"/>
    <cellStyle name="Percent 9 3 3 2 3" xfId="30916" xr:uid="{5381B0FD-93E1-4E39-8F03-2FF38C7CF322}"/>
    <cellStyle name="Percent 9 3 3 3" xfId="17068" xr:uid="{7E647CC3-AAFF-40A5-A3E2-E8A6AB203430}"/>
    <cellStyle name="Percent 9 3 3 3 2" xfId="30919" xr:uid="{6C994EEC-4BA6-4752-9E17-B9FFD2E0A4D9}"/>
    <cellStyle name="Percent 9 3 3 3 3" xfId="30918" xr:uid="{161DE34B-91F6-4C5F-AE2A-4047D3352348}"/>
    <cellStyle name="Percent 9 3 3 4" xfId="17069" xr:uid="{BD53BCC3-3DB2-4641-A07A-E0A93C8991C5}"/>
    <cellStyle name="Percent 9 3 3 4 2" xfId="30920" xr:uid="{466970F1-E0D1-4C51-A4F9-A65DE24FF9A5}"/>
    <cellStyle name="Percent 9 3 3 5" xfId="17070" xr:uid="{5E8221CD-8168-4157-97D3-756B85B2AED3}"/>
    <cellStyle name="Percent 9 3 3 5 2" xfId="30921" xr:uid="{C424FA83-21B7-434E-BD1A-4DB44C0AC650}"/>
    <cellStyle name="Percent 9 3 3 6" xfId="30915" xr:uid="{269219E1-6398-4515-BE9B-2659F606D10B}"/>
    <cellStyle name="Percent 9 3 4" xfId="6210" xr:uid="{FB6DEEF7-F7BB-4801-B594-A6E75B082EAA}"/>
    <cellStyle name="Percent 9 3 4 2" xfId="30923" xr:uid="{9DCB4411-9557-4087-90EF-0FDCE6579349}"/>
    <cellStyle name="Percent 9 3 4 2 2" xfId="30924" xr:uid="{0CB01351-DB57-42B5-B383-07EEDAA21238}"/>
    <cellStyle name="Percent 9 3 4 3" xfId="30925" xr:uid="{E65DAD8C-D12A-4C58-87C0-520FD19AB1A0}"/>
    <cellStyle name="Percent 9 3 4 3 2" xfId="30926" xr:uid="{FC6D73D2-B055-490A-B62D-8EF0D594C6F9}"/>
    <cellStyle name="Percent 9 3 4 4" xfId="30927" xr:uid="{E9497755-3240-458E-A5A5-4BA05A8CC521}"/>
    <cellStyle name="Percent 9 3 4 5" xfId="30922" xr:uid="{98366C0F-117D-4CBA-9588-06B8EFB20055}"/>
    <cellStyle name="Percent 9 3 5" xfId="17071" xr:uid="{98000C21-5CCD-4142-B81E-AAA4A2735ACB}"/>
    <cellStyle name="Percent 9 3 5 2" xfId="30929" xr:uid="{09DCCCA3-FFA9-4FA3-AC0D-6EC89B56490E}"/>
    <cellStyle name="Percent 9 3 5 2 2" xfId="30930" xr:uid="{0D9B8E2B-6395-44D9-9377-69D706BB751A}"/>
    <cellStyle name="Percent 9 3 5 3" xfId="30931" xr:uid="{54FB6716-4923-44ED-ABF8-8BAD2FEF4D44}"/>
    <cellStyle name="Percent 9 3 5 3 2" xfId="30932" xr:uid="{C5BF0929-80A6-40E6-957A-33AB5C895D1E}"/>
    <cellStyle name="Percent 9 3 5 4" xfId="30933" xr:uid="{A1B169C9-3856-40D3-9C39-6D94F5724542}"/>
    <cellStyle name="Percent 9 3 5 5" xfId="30928" xr:uid="{1C347EBD-E113-4925-9487-A379CDDD9157}"/>
    <cellStyle name="Percent 9 3 6" xfId="17072" xr:uid="{D9C9F76C-EC61-4FEB-A043-FC28956FED9A}"/>
    <cellStyle name="Percent 9 3 6 2" xfId="30935" xr:uid="{32E5560A-01FA-40D6-A10E-FA2DFC879712}"/>
    <cellStyle name="Percent 9 3 6 2 2" xfId="30936" xr:uid="{4514DF6C-960C-4070-8386-B43074E5154B}"/>
    <cellStyle name="Percent 9 3 6 3" xfId="30937" xr:uid="{B4662F55-E77E-4990-92BD-AF5B0A9DB36B}"/>
    <cellStyle name="Percent 9 3 6 3 2" xfId="30938" xr:uid="{98831EEC-5A1C-4E31-8C6E-D7F611CEF4EE}"/>
    <cellStyle name="Percent 9 3 6 4" xfId="30939" xr:uid="{3401C0FF-B84F-4A41-872A-6E5D791E3BE1}"/>
    <cellStyle name="Percent 9 3 6 4 2" xfId="30940" xr:uid="{C7D52B62-2EAB-45AB-8440-78A85B96F79F}"/>
    <cellStyle name="Percent 9 3 6 5" xfId="30941" xr:uid="{43BED425-CD5B-4C27-9D7A-3E9BD89A6CCA}"/>
    <cellStyle name="Percent 9 3 6 6" xfId="30934" xr:uid="{BECFBDE1-A883-4199-B9AF-EB13E6BCAB6C}"/>
    <cellStyle name="Percent 9 3 7" xfId="17073" xr:uid="{09CAA132-013C-4FF6-A174-D29EC6802AAA}"/>
    <cellStyle name="Percent 9 3 7 2" xfId="30943" xr:uid="{BCF4D910-DCAB-4D5A-A7B5-B5F4F1652EF0}"/>
    <cellStyle name="Percent 9 3 7 2 2" xfId="30944" xr:uid="{1CF4C37D-0306-4725-87B3-0E6C109F5A91}"/>
    <cellStyle name="Percent 9 3 7 3" xfId="30945" xr:uid="{5A2E12B2-5208-4753-8ADA-A0BC188DFD81}"/>
    <cellStyle name="Percent 9 3 7 3 2" xfId="30946" xr:uid="{E775B187-EE1F-4E09-B612-FE2B4993884C}"/>
    <cellStyle name="Percent 9 3 7 4" xfId="30947" xr:uid="{5745C4F2-13AE-4B92-97DE-EC2F7425F6E2}"/>
    <cellStyle name="Percent 9 3 7 5" xfId="30942" xr:uid="{BD9676CA-A202-4383-833E-2C45649172C4}"/>
    <cellStyle name="Percent 9 3 8" xfId="17074" xr:uid="{821114C0-F46A-42DF-8938-4A52E60EFD06}"/>
    <cellStyle name="Percent 9 3 8 2" xfId="30949" xr:uid="{2F6127B2-F325-4ABD-A9FB-C37B144ACC73}"/>
    <cellStyle name="Percent 9 3 8 3" xfId="30948" xr:uid="{D6A9055C-94D3-4B4C-AA30-BDE81D50869F}"/>
    <cellStyle name="Percent 9 3 9" xfId="17075" xr:uid="{AFCF9B3D-F96D-49BF-A7CF-A76488F5A43F}"/>
    <cellStyle name="Percent 9 3 9 2" xfId="30951" xr:uid="{CE100A10-AB72-4FD7-A962-BF593375466E}"/>
    <cellStyle name="Percent 9 3 9 3" xfId="30950" xr:uid="{4249D22A-5969-4F49-A62D-1B2EC503A1ED}"/>
    <cellStyle name="Percent 9 30" xfId="30301" xr:uid="{1F17D674-B48F-4DA8-BF50-6C21CCE49C3B}"/>
    <cellStyle name="Percent 9 31" xfId="21112" xr:uid="{60E774E5-3B96-468F-A6FF-7AB2578C4282}"/>
    <cellStyle name="Percent 9 4" xfId="1883" xr:uid="{4E99483D-015D-4258-88A8-3C17C3EF070C}"/>
    <cellStyle name="Percent 9 4 10" xfId="17076" xr:uid="{FDB06150-C145-4640-8B51-B125BBB132F6}"/>
    <cellStyle name="Percent 9 4 10 2" xfId="30954" xr:uid="{AE3D7D12-99E6-453C-AAEB-88A61DD026B9}"/>
    <cellStyle name="Percent 9 4 10 3" xfId="30953" xr:uid="{D4A9F33F-B867-4DC4-ADAC-32FB08747878}"/>
    <cellStyle name="Percent 9 4 11" xfId="17077" xr:uid="{030BFC21-8591-4A60-A901-5018A5069A23}"/>
    <cellStyle name="Percent 9 4 11 2" xfId="30955" xr:uid="{AF9D6180-B0CC-432F-84CF-5727B58FE94D}"/>
    <cellStyle name="Percent 9 4 12" xfId="17078" xr:uid="{8E25BB00-04EB-47DD-9611-6C9BBDD99788}"/>
    <cellStyle name="Percent 9 4 12 2" xfId="30956" xr:uid="{738526DD-680D-4D03-A9CD-1DE9C25F5734}"/>
    <cellStyle name="Percent 9 4 13" xfId="30952" xr:uid="{6D3CA9D3-0AE5-4E83-B027-911C8AAE44B7}"/>
    <cellStyle name="Percent 9 4 14" xfId="21520" xr:uid="{F3A1E893-E1DA-4DDA-85DE-6F586EC47F15}"/>
    <cellStyle name="Percent 9 4 2" xfId="6214" xr:uid="{7A38C599-575D-4D8F-ACA1-82CEBAD50903}"/>
    <cellStyle name="Percent 9 4 2 10" xfId="30958" xr:uid="{9B78336E-B43F-413F-B58C-A30AB0495637}"/>
    <cellStyle name="Percent 9 4 2 11" xfId="30957" xr:uid="{01A8578E-1907-458E-8016-9F462DF7B41E}"/>
    <cellStyle name="Percent 9 4 2 12" xfId="22174" xr:uid="{00A8FDAD-4FD7-41DB-B66A-48B730FDE9E6}"/>
    <cellStyle name="Percent 9 4 2 2" xfId="17079" xr:uid="{8B2E43FD-D8A7-4095-97C4-4B0304E7AD62}"/>
    <cellStyle name="Percent 9 4 2 2 2" xfId="30960" xr:uid="{F4522619-DAD9-464C-BF8D-49CB40A99B91}"/>
    <cellStyle name="Percent 9 4 2 2 2 2" xfId="30961" xr:uid="{81AEC56B-27E4-45E8-8570-0DC74BB01D52}"/>
    <cellStyle name="Percent 9 4 2 2 3" xfId="30962" xr:uid="{28230165-446E-46E8-B1DD-8C8E9040000E}"/>
    <cellStyle name="Percent 9 4 2 2 3 2" xfId="30963" xr:uid="{9C353B35-CD08-4BF1-B2B2-33821436A82D}"/>
    <cellStyle name="Percent 9 4 2 2 4" xfId="30964" xr:uid="{2C17EA3D-0F17-4937-BE6A-29489DF03AB0}"/>
    <cellStyle name="Percent 9 4 2 2 5" xfId="30959" xr:uid="{333DF300-3745-41F8-BA73-C2D168C11E0F}"/>
    <cellStyle name="Percent 9 4 2 3" xfId="17080" xr:uid="{6BE1895C-CA2F-4648-88F0-5B89D8D4EED2}"/>
    <cellStyle name="Percent 9 4 2 3 2" xfId="30966" xr:uid="{BABFB00B-86B0-42B6-8BB6-5148AC8E4DC9}"/>
    <cellStyle name="Percent 9 4 2 3 2 2" xfId="30967" xr:uid="{76ACF882-04A2-4EF0-AFF4-F8BA55FC0633}"/>
    <cellStyle name="Percent 9 4 2 3 3" xfId="30968" xr:uid="{FAD1B618-9242-4E93-81ED-F4799AF6AA89}"/>
    <cellStyle name="Percent 9 4 2 3 3 2" xfId="30969" xr:uid="{B935BEBA-5174-4E3D-BC86-5AAB2C50BB99}"/>
    <cellStyle name="Percent 9 4 2 3 4" xfId="30970" xr:uid="{53064791-D7D1-43EB-96C6-624D80A0915C}"/>
    <cellStyle name="Percent 9 4 2 3 5" xfId="30965" xr:uid="{99665D61-7AE0-4065-928E-A33670CB73DD}"/>
    <cellStyle name="Percent 9 4 2 4" xfId="17081" xr:uid="{B415D275-E813-4FF0-BE58-55AFF36CF7B2}"/>
    <cellStyle name="Percent 9 4 2 4 2" xfId="30972" xr:uid="{073EBC9D-E467-43BB-8156-FF57D340DC26}"/>
    <cellStyle name="Percent 9 4 2 4 2 2" xfId="30973" xr:uid="{D180E5F4-B6B0-474E-9658-361A42A9BFFC}"/>
    <cellStyle name="Percent 9 4 2 4 3" xfId="30974" xr:uid="{2105F1D1-5C91-4541-AC8A-06AF089673A0}"/>
    <cellStyle name="Percent 9 4 2 4 3 2" xfId="30975" xr:uid="{D8719F56-B49F-461C-96FA-90A79ABEA96D}"/>
    <cellStyle name="Percent 9 4 2 4 4" xfId="30976" xr:uid="{562F086F-B8DF-4D9D-8E45-969D5D94A988}"/>
    <cellStyle name="Percent 9 4 2 4 4 2" xfId="30977" xr:uid="{322063C0-72A2-41E3-8598-8A27C700E383}"/>
    <cellStyle name="Percent 9 4 2 4 5" xfId="30978" xr:uid="{D99139C6-F129-4D1E-BB73-63FBFCC8B89A}"/>
    <cellStyle name="Percent 9 4 2 4 6" xfId="30971" xr:uid="{DD52C171-295E-4E91-8750-699040044B27}"/>
    <cellStyle name="Percent 9 4 2 5" xfId="17082" xr:uid="{6005E6A6-D1EB-405E-8ED2-27FF34FCEE96}"/>
    <cellStyle name="Percent 9 4 2 5 2" xfId="30980" xr:uid="{6EA9FD2B-6028-49E0-9725-0E6779B8AAEA}"/>
    <cellStyle name="Percent 9 4 2 5 2 2" xfId="30981" xr:uid="{171838C9-D141-4464-8544-78F24DDC1287}"/>
    <cellStyle name="Percent 9 4 2 5 3" xfId="30982" xr:uid="{408B27F1-5668-4D10-902B-04991FB0963F}"/>
    <cellStyle name="Percent 9 4 2 5 3 2" xfId="30983" xr:uid="{96FCEC1D-FC18-43FF-9C26-A8B5782130F0}"/>
    <cellStyle name="Percent 9 4 2 5 4" xfId="30984" xr:uid="{7B10CB71-AD38-4999-95CD-3DD513E779A3}"/>
    <cellStyle name="Percent 9 4 2 5 5" xfId="30979" xr:uid="{F9A05DC8-1B6D-4788-8661-E97D8465CC6A}"/>
    <cellStyle name="Percent 9 4 2 6" xfId="17083" xr:uid="{3CF6EBA6-49C8-48A9-B752-A6047DF32C78}"/>
    <cellStyle name="Percent 9 4 2 6 2" xfId="30986" xr:uid="{F601CADC-B7B2-4C27-92F7-FCA599B7D427}"/>
    <cellStyle name="Percent 9 4 2 6 3" xfId="30985" xr:uid="{DE95CEE5-BA50-4EC1-8671-04AEE181306E}"/>
    <cellStyle name="Percent 9 4 2 7" xfId="17084" xr:uid="{0F650340-8151-4481-965B-C58744946D6A}"/>
    <cellStyle name="Percent 9 4 2 7 2" xfId="30988" xr:uid="{811E1B8B-CCFF-4280-A2EC-C40DF8C36286}"/>
    <cellStyle name="Percent 9 4 2 7 3" xfId="30987" xr:uid="{8EF96A01-8544-45F6-A871-69D20E1AC1BA}"/>
    <cellStyle name="Percent 9 4 2 8" xfId="17085" xr:uid="{42E37BF5-5DED-44EB-A26F-4EE42A17297C}"/>
    <cellStyle name="Percent 9 4 2 8 2" xfId="30990" xr:uid="{907A7496-5317-4CC6-BBDC-B3C697F570DE}"/>
    <cellStyle name="Percent 9 4 2 8 3" xfId="30989" xr:uid="{93E28298-B7FD-4A06-B638-EEE17FE9A749}"/>
    <cellStyle name="Percent 9 4 2 9" xfId="17086" xr:uid="{FB9A7AE0-8C8D-46C3-B777-431A90B4B51B}"/>
    <cellStyle name="Percent 9 4 2 9 2" xfId="30991" xr:uid="{BF72555A-D644-42DA-849C-010D6BBBD118}"/>
    <cellStyle name="Percent 9 4 3" xfId="6215" xr:uid="{AB2C7915-908C-49C5-A45E-0BD01EBDA051}"/>
    <cellStyle name="Percent 9 4 3 2" xfId="17087" xr:uid="{4458541F-7BBD-4A23-BAAF-D444FB6E7108}"/>
    <cellStyle name="Percent 9 4 3 2 2" xfId="30994" xr:uid="{750FF3D3-9FD3-46AA-9E8D-13573F586F69}"/>
    <cellStyle name="Percent 9 4 3 2 3" xfId="30993" xr:uid="{B9213C95-4F68-40BA-A07E-19A9C921B2E8}"/>
    <cellStyle name="Percent 9 4 3 3" xfId="17088" xr:uid="{9D637DB7-6129-4F01-8E4B-49C183B7B083}"/>
    <cellStyle name="Percent 9 4 3 3 2" xfId="30996" xr:uid="{E64FC6B7-D32D-4C54-920F-80C07660EA7C}"/>
    <cellStyle name="Percent 9 4 3 3 3" xfId="30995" xr:uid="{37280368-105A-4371-815A-3A477F268BF9}"/>
    <cellStyle name="Percent 9 4 3 4" xfId="17089" xr:uid="{EE333F5B-792C-4C22-A792-32A0AAFCE94E}"/>
    <cellStyle name="Percent 9 4 3 4 2" xfId="30997" xr:uid="{93CB3DF1-A465-4AD1-AFD1-B36195974188}"/>
    <cellStyle name="Percent 9 4 3 5" xfId="17090" xr:uid="{74A4970F-71C5-4BD3-8E64-7F9EBF0A4659}"/>
    <cellStyle name="Percent 9 4 3 5 2" xfId="30998" xr:uid="{98E9EF70-7B05-41C2-A54A-EDF86FB55837}"/>
    <cellStyle name="Percent 9 4 3 6" xfId="30992" xr:uid="{333E1BEE-0B38-4860-B704-EC62F83D9D9F}"/>
    <cellStyle name="Percent 9 4 4" xfId="6213" xr:uid="{EE756BBD-643B-4A56-B22D-48954CA2B0E2}"/>
    <cellStyle name="Percent 9 4 4 2" xfId="31000" xr:uid="{3552C39D-159C-4A66-8C77-F0A7C07A18FD}"/>
    <cellStyle name="Percent 9 4 4 2 2" xfId="31001" xr:uid="{9725ACE1-DC22-4889-8A23-D831F315A2A9}"/>
    <cellStyle name="Percent 9 4 4 3" xfId="31002" xr:uid="{D6BB822D-FD0D-457E-990A-C06F26059A2F}"/>
    <cellStyle name="Percent 9 4 4 3 2" xfId="31003" xr:uid="{EBF5E9BE-FC7D-4241-8948-F96485B68611}"/>
    <cellStyle name="Percent 9 4 4 4" xfId="31004" xr:uid="{A10112B6-30FD-40C3-9DA6-0B3B22FE9FD1}"/>
    <cellStyle name="Percent 9 4 4 5" xfId="30999" xr:uid="{2AB13052-EF53-416B-8999-EB9D75657B06}"/>
    <cellStyle name="Percent 9 4 5" xfId="17091" xr:uid="{67CF435B-3713-4D28-A411-2417BF6EB4CF}"/>
    <cellStyle name="Percent 9 4 5 2" xfId="31006" xr:uid="{A8C15EF4-D21C-4064-80B9-8E9FA0584581}"/>
    <cellStyle name="Percent 9 4 5 2 2" xfId="31007" xr:uid="{B829B37F-3814-465D-AC52-BEDB8D6840E3}"/>
    <cellStyle name="Percent 9 4 5 3" xfId="31008" xr:uid="{94B69FC6-9927-4DB7-8A4E-C8BC0DEF07FD}"/>
    <cellStyle name="Percent 9 4 5 3 2" xfId="31009" xr:uid="{DDF882E1-A65A-4624-90AD-45E03272AF0D}"/>
    <cellStyle name="Percent 9 4 5 4" xfId="31010" xr:uid="{68A83411-AA1D-4255-A37C-1856691E9E50}"/>
    <cellStyle name="Percent 9 4 5 5" xfId="31005" xr:uid="{1FEDF961-C179-4F5D-BC9A-4A9253D69705}"/>
    <cellStyle name="Percent 9 4 6" xfId="17092" xr:uid="{6DD0613B-76C3-410A-9A2D-087F523A0361}"/>
    <cellStyle name="Percent 9 4 6 2" xfId="31012" xr:uid="{5DBF301A-1B7C-467D-BF6D-6C2AC6834393}"/>
    <cellStyle name="Percent 9 4 6 2 2" xfId="31013" xr:uid="{10E8D21E-14C6-4FB2-B652-EE83609C2430}"/>
    <cellStyle name="Percent 9 4 6 3" xfId="31014" xr:uid="{7CE515E7-7E90-458A-A3F2-140941BD7DD4}"/>
    <cellStyle name="Percent 9 4 6 3 2" xfId="31015" xr:uid="{DB36F811-BEB7-4F1E-B436-E0CA5B270E93}"/>
    <cellStyle name="Percent 9 4 6 4" xfId="31016" xr:uid="{BDBCDB6E-50DA-4E5F-8430-5E7B79C112FE}"/>
    <cellStyle name="Percent 9 4 6 4 2" xfId="31017" xr:uid="{3F327D56-5DB5-4134-B5D5-DB9F7BB0E869}"/>
    <cellStyle name="Percent 9 4 6 5" xfId="31018" xr:uid="{1A945324-2A4D-4CD0-B52E-2A895A5AE262}"/>
    <cellStyle name="Percent 9 4 6 6" xfId="31011" xr:uid="{794BAB8B-A0C4-4895-88C3-3C129A58F5B4}"/>
    <cellStyle name="Percent 9 4 7" xfId="17093" xr:uid="{D89782EB-1B82-4021-AE44-724C65CC24F8}"/>
    <cellStyle name="Percent 9 4 7 2" xfId="31020" xr:uid="{4CECE125-BD17-416F-AB18-DED3938BA774}"/>
    <cellStyle name="Percent 9 4 7 2 2" xfId="31021" xr:uid="{E012A45C-A73C-40EF-B9D4-A690630B6247}"/>
    <cellStyle name="Percent 9 4 7 3" xfId="31022" xr:uid="{CFDB20A0-1741-453D-98EE-D638680833B5}"/>
    <cellStyle name="Percent 9 4 7 3 2" xfId="31023" xr:uid="{B7519173-CF34-4F01-B8F9-52FA5F0D21FB}"/>
    <cellStyle name="Percent 9 4 7 4" xfId="31024" xr:uid="{44CB0573-75B7-4F90-BB90-06AF571C9A3B}"/>
    <cellStyle name="Percent 9 4 7 5" xfId="31019" xr:uid="{C3AE204E-471A-43B5-B7D4-CB1370513047}"/>
    <cellStyle name="Percent 9 4 8" xfId="17094" xr:uid="{2BBF3E97-6FD8-491F-9720-50281676C277}"/>
    <cellStyle name="Percent 9 4 8 2" xfId="31026" xr:uid="{6AFFADEA-8E7D-4D9E-8C80-225310448976}"/>
    <cellStyle name="Percent 9 4 8 3" xfId="31025" xr:uid="{621F3958-8CC9-4285-AB5A-C0B5CF9469AC}"/>
    <cellStyle name="Percent 9 4 9" xfId="17095" xr:uid="{0E7D5D41-09A1-430D-99C5-755F05772C5E}"/>
    <cellStyle name="Percent 9 4 9 2" xfId="31028" xr:uid="{CE70340D-B4A2-477C-8BF7-A6F987345834}"/>
    <cellStyle name="Percent 9 4 9 3" xfId="31027" xr:uid="{B14200D7-A948-4373-99C1-9C538DE067F9}"/>
    <cellStyle name="Percent 9 5" xfId="1884" xr:uid="{DF10E46D-D4E6-4D8C-AE78-67056EE38770}"/>
    <cellStyle name="Percent 9 5 10" xfId="17096" xr:uid="{36BE4350-35DE-4E2B-8907-98183462B394}"/>
    <cellStyle name="Percent 9 5 10 2" xfId="31031" xr:uid="{45114DA1-B8CC-483E-B2D9-16008981C865}"/>
    <cellStyle name="Percent 9 5 10 3" xfId="31030" xr:uid="{E44D89A9-62F2-4FFC-B848-6492C4AFB187}"/>
    <cellStyle name="Percent 9 5 11" xfId="17097" xr:uid="{0ABDDCD0-2099-4837-8EC1-D13B53BB424C}"/>
    <cellStyle name="Percent 9 5 11 2" xfId="31032" xr:uid="{464361DB-E79C-4638-88AF-55397BD8FE1C}"/>
    <cellStyle name="Percent 9 5 12" xfId="17098" xr:uid="{50CA69D0-8E88-4954-A11E-8660A63EA10A}"/>
    <cellStyle name="Percent 9 5 12 2" xfId="31033" xr:uid="{31CA3B3D-42E0-420C-BACC-DD920DECF0C9}"/>
    <cellStyle name="Percent 9 5 13" xfId="31029" xr:uid="{5E81C8F7-76A7-4AC8-9B68-9F32F32D10BF}"/>
    <cellStyle name="Percent 9 5 14" xfId="21521" xr:uid="{A635F32F-B3A8-459A-BAD7-8AD43F574E23}"/>
    <cellStyle name="Percent 9 5 2" xfId="6217" xr:uid="{3EAAE4B1-E009-4CE6-9239-80F4CD6F86F7}"/>
    <cellStyle name="Percent 9 5 2 10" xfId="31035" xr:uid="{8860B16B-BE3C-426C-8204-233300159629}"/>
    <cellStyle name="Percent 9 5 2 11" xfId="31034" xr:uid="{85740879-3C52-4276-AA78-A7D5D7BD3BBD}"/>
    <cellStyle name="Percent 9 5 2 12" xfId="22175" xr:uid="{44DAF0CB-2360-4C91-9806-E4C3C6083754}"/>
    <cellStyle name="Percent 9 5 2 2" xfId="17099" xr:uid="{608BD4ED-23F9-4294-AD25-5299039B4A3A}"/>
    <cellStyle name="Percent 9 5 2 2 2" xfId="31037" xr:uid="{C45F0A2A-BE41-4078-BB57-6E5474FE7C0C}"/>
    <cellStyle name="Percent 9 5 2 2 2 2" xfId="31038" xr:uid="{C54AAB57-25E0-4063-A064-7530309C7344}"/>
    <cellStyle name="Percent 9 5 2 2 3" xfId="31039" xr:uid="{B39A73FA-9804-4C51-81E8-62C45D5894B9}"/>
    <cellStyle name="Percent 9 5 2 2 3 2" xfId="31040" xr:uid="{6BC781CA-2F67-4658-83E8-A0FB7B20515F}"/>
    <cellStyle name="Percent 9 5 2 2 4" xfId="31041" xr:uid="{DEDE4C85-753E-440E-82AC-5D9204FDA5B1}"/>
    <cellStyle name="Percent 9 5 2 2 5" xfId="31036" xr:uid="{7CE1DF8C-F23B-46D5-A7E8-C9EBB688027C}"/>
    <cellStyle name="Percent 9 5 2 3" xfId="17100" xr:uid="{BEE6C767-822F-416E-8CB3-0A6AFA980C3E}"/>
    <cellStyle name="Percent 9 5 2 3 2" xfId="31043" xr:uid="{B6195938-5EE8-4BE3-A70E-1250C8A6599E}"/>
    <cellStyle name="Percent 9 5 2 3 2 2" xfId="31044" xr:uid="{E043BE30-6D5D-4539-9C90-53404D078776}"/>
    <cellStyle name="Percent 9 5 2 3 3" xfId="31045" xr:uid="{27E7C6BC-6693-4294-BDED-E4A1A5A47B77}"/>
    <cellStyle name="Percent 9 5 2 3 3 2" xfId="31046" xr:uid="{E3AB9007-1B41-42A3-AC6A-C17D84024C80}"/>
    <cellStyle name="Percent 9 5 2 3 4" xfId="31047" xr:uid="{2594E6E9-7552-4630-9E98-300DB1114A6C}"/>
    <cellStyle name="Percent 9 5 2 3 5" xfId="31042" xr:uid="{D6184FDB-8DC1-49B9-BE36-E6B5BFD72FF0}"/>
    <cellStyle name="Percent 9 5 2 4" xfId="17101" xr:uid="{CBCF2E31-FCD3-4D8B-BC99-37B7DCA913E1}"/>
    <cellStyle name="Percent 9 5 2 4 2" xfId="31049" xr:uid="{D1CD1550-0738-42C3-B596-7401642D89BC}"/>
    <cellStyle name="Percent 9 5 2 4 2 2" xfId="31050" xr:uid="{CFE677E7-1CDB-46FC-8764-53AFC18EE3E1}"/>
    <cellStyle name="Percent 9 5 2 4 3" xfId="31051" xr:uid="{1A9004A3-B4E9-471F-AE45-415C2A349ACA}"/>
    <cellStyle name="Percent 9 5 2 4 3 2" xfId="31052" xr:uid="{64064411-D153-4B0E-9B51-FD2473B19F37}"/>
    <cellStyle name="Percent 9 5 2 4 4" xfId="31053" xr:uid="{24FDBE13-03E3-4D2D-8843-CDB1B18CA3F6}"/>
    <cellStyle name="Percent 9 5 2 4 4 2" xfId="31054" xr:uid="{1AA5EA66-4750-4D6F-9418-2B1AF1A07C93}"/>
    <cellStyle name="Percent 9 5 2 4 5" xfId="31055" xr:uid="{79846EF2-1B21-443B-92D3-6B51A84FE278}"/>
    <cellStyle name="Percent 9 5 2 4 6" xfId="31048" xr:uid="{F5E534C9-6555-4D75-8AB9-459AF26CF4E8}"/>
    <cellStyle name="Percent 9 5 2 5" xfId="17102" xr:uid="{C6230B79-A9F6-4E4A-807A-C82855BDCB9D}"/>
    <cellStyle name="Percent 9 5 2 5 2" xfId="31057" xr:uid="{8AC34F73-4325-442D-B1D0-86E8B02B474A}"/>
    <cellStyle name="Percent 9 5 2 5 2 2" xfId="31058" xr:uid="{DA54161E-E9D3-4A71-AFCC-D5CC59B28AAD}"/>
    <cellStyle name="Percent 9 5 2 5 3" xfId="31059" xr:uid="{831FC151-7AE5-482F-B85E-E74B5EE84E43}"/>
    <cellStyle name="Percent 9 5 2 5 3 2" xfId="31060" xr:uid="{AB3C951D-D17A-4824-A81B-79F38623D579}"/>
    <cellStyle name="Percent 9 5 2 5 4" xfId="31061" xr:uid="{B590A29F-E2FF-4936-8EA3-1E225138EA22}"/>
    <cellStyle name="Percent 9 5 2 5 5" xfId="31056" xr:uid="{83257A9E-7D4E-4DD2-9922-CCDCAC4EB6C2}"/>
    <cellStyle name="Percent 9 5 2 6" xfId="17103" xr:uid="{4048C2B6-A38E-4DB4-AAD2-DB4585AC143D}"/>
    <cellStyle name="Percent 9 5 2 6 2" xfId="31063" xr:uid="{96AC5C8F-7429-4D74-BCF4-4AD11DB4DD81}"/>
    <cellStyle name="Percent 9 5 2 6 3" xfId="31062" xr:uid="{13B22A9E-2851-424A-ACB8-7D80D2BDB26A}"/>
    <cellStyle name="Percent 9 5 2 7" xfId="17104" xr:uid="{7148C825-E995-4747-AB94-DA68C80C2AB0}"/>
    <cellStyle name="Percent 9 5 2 7 2" xfId="31065" xr:uid="{1278C6FA-23F5-4E61-97BF-48780C0A0F13}"/>
    <cellStyle name="Percent 9 5 2 7 3" xfId="31064" xr:uid="{A9246B32-A03C-441F-B8A1-B05DC4F85DEE}"/>
    <cellStyle name="Percent 9 5 2 8" xfId="17105" xr:uid="{2D1411CD-DCFE-4B49-A642-8E8DF92CEDDE}"/>
    <cellStyle name="Percent 9 5 2 8 2" xfId="31067" xr:uid="{422FBAAB-058B-4CED-BFB4-5527F47920F9}"/>
    <cellStyle name="Percent 9 5 2 8 3" xfId="31066" xr:uid="{02B8C8F1-2E8D-404F-B360-DA54B5C6F993}"/>
    <cellStyle name="Percent 9 5 2 9" xfId="17106" xr:uid="{E2794576-3EBA-45D2-B68E-D94F802B5F6B}"/>
    <cellStyle name="Percent 9 5 2 9 2" xfId="31068" xr:uid="{CE8AEECB-9FFA-4295-BC23-1FF0FF4FFC45}"/>
    <cellStyle name="Percent 9 5 3" xfId="6218" xr:uid="{8CEBA807-9372-4A8B-BCAC-C0532B768C8F}"/>
    <cellStyle name="Percent 9 5 3 2" xfId="17107" xr:uid="{D6AF496C-6263-4E80-AB34-65E8D82EE718}"/>
    <cellStyle name="Percent 9 5 3 2 2" xfId="31071" xr:uid="{0E85FEA8-E3EB-48AF-9515-945C52F582B0}"/>
    <cellStyle name="Percent 9 5 3 2 3" xfId="31070" xr:uid="{2B000CD2-7A16-4CB8-BA75-6F1F554A81DF}"/>
    <cellStyle name="Percent 9 5 3 3" xfId="17108" xr:uid="{9C5547C1-C3EA-4313-BED0-3043F1FC7CE6}"/>
    <cellStyle name="Percent 9 5 3 3 2" xfId="31073" xr:uid="{3ADD3392-ED45-41E5-AFBB-24BB40BF4163}"/>
    <cellStyle name="Percent 9 5 3 3 3" xfId="31072" xr:uid="{0824C401-0260-4C57-9A38-D7DDB5B3CAA1}"/>
    <cellStyle name="Percent 9 5 3 4" xfId="17109" xr:uid="{1CCB24B5-F67D-4E6F-85F1-9137E4CE5072}"/>
    <cellStyle name="Percent 9 5 3 4 2" xfId="31074" xr:uid="{C70063C0-D92D-47E8-950A-98BFA6CF0A4F}"/>
    <cellStyle name="Percent 9 5 3 5" xfId="17110" xr:uid="{EE65FB41-5D23-4D1D-A3DB-F544861F757E}"/>
    <cellStyle name="Percent 9 5 3 5 2" xfId="31075" xr:uid="{06C3EB3B-075E-4D59-B96D-102C7F34C6D4}"/>
    <cellStyle name="Percent 9 5 3 6" xfId="31069" xr:uid="{37574D7C-4F5F-4AD0-9435-057043574F9B}"/>
    <cellStyle name="Percent 9 5 4" xfId="6216" xr:uid="{E2C8D43C-A602-4F95-AB1D-D8BF89E88BF1}"/>
    <cellStyle name="Percent 9 5 4 2" xfId="31077" xr:uid="{B8B9DF31-1265-487D-9BC8-BB74980F4721}"/>
    <cellStyle name="Percent 9 5 4 2 2" xfId="31078" xr:uid="{F027B739-1AB3-488D-A359-996620E02A11}"/>
    <cellStyle name="Percent 9 5 4 3" xfId="31079" xr:uid="{32841B51-B454-4EB7-8F45-A428532AC895}"/>
    <cellStyle name="Percent 9 5 4 3 2" xfId="31080" xr:uid="{01DD7616-48EB-4B9E-A3AF-4194334603D7}"/>
    <cellStyle name="Percent 9 5 4 4" xfId="31081" xr:uid="{658F2474-527E-4F28-BAE7-295C12054C9C}"/>
    <cellStyle name="Percent 9 5 4 5" xfId="31076" xr:uid="{D6CD21A0-2CA3-4BEA-8D3A-30C66F7D1038}"/>
    <cellStyle name="Percent 9 5 5" xfId="17111" xr:uid="{A219E865-42BF-4A04-873C-F3ED33DE1217}"/>
    <cellStyle name="Percent 9 5 5 2" xfId="31083" xr:uid="{94ED7F0F-18E6-458D-98E0-D1D69962F802}"/>
    <cellStyle name="Percent 9 5 5 2 2" xfId="31084" xr:uid="{A5D9D7E4-42C7-42CD-82C9-9D2285542986}"/>
    <cellStyle name="Percent 9 5 5 3" xfId="31085" xr:uid="{B1B7F961-EBEC-4203-9366-A3B3E2F89B65}"/>
    <cellStyle name="Percent 9 5 5 3 2" xfId="31086" xr:uid="{9BD24859-6F3B-4869-8468-EA1BCC7A12FB}"/>
    <cellStyle name="Percent 9 5 5 4" xfId="31087" xr:uid="{45F1DF5A-D14C-46D2-974C-9392BE834B47}"/>
    <cellStyle name="Percent 9 5 5 5" xfId="31082" xr:uid="{F58C8CBA-DC1B-49ED-800C-8A839093886B}"/>
    <cellStyle name="Percent 9 5 6" xfId="17112" xr:uid="{62CFDBEB-4E2F-49A9-97CC-8D84C1697214}"/>
    <cellStyle name="Percent 9 5 6 2" xfId="31089" xr:uid="{44B9FEFB-4373-41B5-8C81-E5763658F71C}"/>
    <cellStyle name="Percent 9 5 6 2 2" xfId="31090" xr:uid="{0A0A2282-D7CE-44C0-98C5-EDE912866D54}"/>
    <cellStyle name="Percent 9 5 6 3" xfId="31091" xr:uid="{1E7601B3-3642-4FA4-A1E4-86C50282EFF3}"/>
    <cellStyle name="Percent 9 5 6 3 2" xfId="31092" xr:uid="{04F1DB69-03B6-4928-9837-4595DD71688E}"/>
    <cellStyle name="Percent 9 5 6 4" xfId="31093" xr:uid="{1C74DE8C-1C59-4125-BB3A-FAB59C105CF2}"/>
    <cellStyle name="Percent 9 5 6 4 2" xfId="31094" xr:uid="{14564410-7D58-45D8-9735-E87D29455C51}"/>
    <cellStyle name="Percent 9 5 6 5" xfId="31095" xr:uid="{C34FCF81-0444-4CB8-8A8C-60D2CD9FFF7E}"/>
    <cellStyle name="Percent 9 5 6 6" xfId="31088" xr:uid="{63863681-C813-49CB-ACF4-356F90102E3B}"/>
    <cellStyle name="Percent 9 5 7" xfId="17113" xr:uid="{47917411-D95E-4F99-A63C-2233E770BCEC}"/>
    <cellStyle name="Percent 9 5 7 2" xfId="31097" xr:uid="{F81462FF-0FCE-4674-9D4B-BE28DB7FFEDB}"/>
    <cellStyle name="Percent 9 5 7 2 2" xfId="31098" xr:uid="{90D28789-A31B-4881-A634-1F7CDD095653}"/>
    <cellStyle name="Percent 9 5 7 3" xfId="31099" xr:uid="{215F66CF-3118-42F0-B1F1-0AE92DACE98E}"/>
    <cellStyle name="Percent 9 5 7 3 2" xfId="31100" xr:uid="{DD750E64-F2C1-4D33-87B0-A120D28B1B7C}"/>
    <cellStyle name="Percent 9 5 7 4" xfId="31101" xr:uid="{2B16DDD6-2002-46E7-B704-18D87A5F0FE1}"/>
    <cellStyle name="Percent 9 5 7 5" xfId="31096" xr:uid="{CD602D0F-0E28-4560-97CF-C1A6B1573CF2}"/>
    <cellStyle name="Percent 9 5 8" xfId="17114" xr:uid="{9FAA7097-08B2-49F9-9845-006E59673EEE}"/>
    <cellStyle name="Percent 9 5 8 2" xfId="31103" xr:uid="{D4753496-D228-43FD-8492-A150A95FA020}"/>
    <cellStyle name="Percent 9 5 8 3" xfId="31102" xr:uid="{842EC8C0-5CC1-4757-A274-CD2DCBD02D1A}"/>
    <cellStyle name="Percent 9 5 9" xfId="17115" xr:uid="{24A76B10-8B98-4C7D-887C-C4CE18329F02}"/>
    <cellStyle name="Percent 9 5 9 2" xfId="31105" xr:uid="{A14DEF6D-B02D-43A7-B4B1-5F360A412B4B}"/>
    <cellStyle name="Percent 9 5 9 3" xfId="31104" xr:uid="{B9E8C6B1-2152-4F96-95FA-88822A51FD90}"/>
    <cellStyle name="Percent 9 6" xfId="1885" xr:uid="{E784F906-B895-437C-8CFA-BDD685541EDD}"/>
    <cellStyle name="Percent 9 6 10" xfId="17116" xr:uid="{572026A9-26A3-4D3E-BBBB-7903210CB5FF}"/>
    <cellStyle name="Percent 9 6 10 2" xfId="31108" xr:uid="{2CC2AA01-2640-4498-AE29-CF069C1BF8B5}"/>
    <cellStyle name="Percent 9 6 10 3" xfId="31107" xr:uid="{5CDACB83-D8B0-4A11-976A-64B6EA76D84B}"/>
    <cellStyle name="Percent 9 6 11" xfId="17117" xr:uid="{F90A15B4-B389-4E9A-AD6C-9E8F5FA8B9B7}"/>
    <cellStyle name="Percent 9 6 11 2" xfId="31109" xr:uid="{D9FF9E6E-2C63-4FE9-86BA-1E90EECAC613}"/>
    <cellStyle name="Percent 9 6 12" xfId="17118" xr:uid="{DCC6BEB8-5678-49D3-BC99-738DD357094F}"/>
    <cellStyle name="Percent 9 6 12 2" xfId="31110" xr:uid="{38FE574D-9D69-40CC-B3C1-C3C1B61B8A53}"/>
    <cellStyle name="Percent 9 6 13" xfId="31106" xr:uid="{31E8619C-9C9C-41CB-A6D2-06312EAD9F24}"/>
    <cellStyle name="Percent 9 6 14" xfId="21522" xr:uid="{E0DF1072-615D-4132-A9B9-C4C36760D281}"/>
    <cellStyle name="Percent 9 6 2" xfId="6220" xr:uid="{D9C73ABF-8CC0-4790-B51C-67A8077128B1}"/>
    <cellStyle name="Percent 9 6 2 10" xfId="31112" xr:uid="{CA35E9FE-F111-4C28-8BD5-CDD022265810}"/>
    <cellStyle name="Percent 9 6 2 11" xfId="31111" xr:uid="{099C80D9-7D5D-42BA-8361-0D46A210903D}"/>
    <cellStyle name="Percent 9 6 2 12" xfId="22176" xr:uid="{BD9250D6-EFAA-47FA-B4A1-0F5DA3854C2E}"/>
    <cellStyle name="Percent 9 6 2 2" xfId="17119" xr:uid="{82F957A0-D37D-4324-B337-DEF1D808E7F5}"/>
    <cellStyle name="Percent 9 6 2 2 2" xfId="31114" xr:uid="{1C847B8A-386D-4195-B72E-1E6EF931BD01}"/>
    <cellStyle name="Percent 9 6 2 2 2 2" xfId="31115" xr:uid="{27A4AB31-6798-4099-B683-16CE7603499A}"/>
    <cellStyle name="Percent 9 6 2 2 3" xfId="31116" xr:uid="{1F55A8F5-B017-4450-AF9F-E556FC2193E9}"/>
    <cellStyle name="Percent 9 6 2 2 3 2" xfId="31117" xr:uid="{539FC0E5-26C9-4212-B304-82EACBC59511}"/>
    <cellStyle name="Percent 9 6 2 2 4" xfId="31118" xr:uid="{B95F1DFE-12F0-4744-95E4-7B9BBDE5ED81}"/>
    <cellStyle name="Percent 9 6 2 2 5" xfId="31113" xr:uid="{0FFD92C1-B18C-41D3-8623-F21D6CCE9913}"/>
    <cellStyle name="Percent 9 6 2 3" xfId="17120" xr:uid="{C1A5CCA2-2DE8-4995-810D-B9D21184CF8A}"/>
    <cellStyle name="Percent 9 6 2 3 2" xfId="31120" xr:uid="{EB3B70AB-0731-4983-A79E-D584D5BDF3C5}"/>
    <cellStyle name="Percent 9 6 2 3 2 2" xfId="31121" xr:uid="{36DBB50E-67F7-4876-A004-EBA8D2163C6A}"/>
    <cellStyle name="Percent 9 6 2 3 3" xfId="31122" xr:uid="{88D0BD9A-7401-42ED-8707-03798C7AACD6}"/>
    <cellStyle name="Percent 9 6 2 3 3 2" xfId="31123" xr:uid="{25480888-DF74-4B3F-B2C8-414A7B3CFFC9}"/>
    <cellStyle name="Percent 9 6 2 3 4" xfId="31124" xr:uid="{EA2B2E1F-D0FA-4218-ABE8-1C3BFFB80EF5}"/>
    <cellStyle name="Percent 9 6 2 3 5" xfId="31119" xr:uid="{90CFC859-6A05-40F8-B7FD-60E3B0CF4E05}"/>
    <cellStyle name="Percent 9 6 2 4" xfId="17121" xr:uid="{7D4C301E-F0A4-4D08-B851-9DF3E5E51D21}"/>
    <cellStyle name="Percent 9 6 2 4 2" xfId="31126" xr:uid="{BFDDE39A-6C61-48AD-ACF0-A8A2DF7C3A39}"/>
    <cellStyle name="Percent 9 6 2 4 2 2" xfId="31127" xr:uid="{6EF6748C-45FE-4745-B97F-69FA85DE468D}"/>
    <cellStyle name="Percent 9 6 2 4 3" xfId="31128" xr:uid="{D6DE2C32-4D9C-496A-825B-C6E06FBAB68A}"/>
    <cellStyle name="Percent 9 6 2 4 3 2" xfId="31129" xr:uid="{A207C6E7-05A4-41E6-96D4-6B9C92250E53}"/>
    <cellStyle name="Percent 9 6 2 4 4" xfId="31130" xr:uid="{24096E5E-B76A-4C1F-B087-6531DA8C6427}"/>
    <cellStyle name="Percent 9 6 2 4 4 2" xfId="31131" xr:uid="{8C05F253-8910-47A1-BB3E-05605B5A4AE9}"/>
    <cellStyle name="Percent 9 6 2 4 5" xfId="31132" xr:uid="{8BEF2FF7-4B36-4CEB-97F4-C25B21027324}"/>
    <cellStyle name="Percent 9 6 2 4 6" xfId="31125" xr:uid="{6B30FB91-CED9-496D-BCD1-8E4DBBBD0818}"/>
    <cellStyle name="Percent 9 6 2 5" xfId="17122" xr:uid="{F8260203-7BDF-4C9D-87B0-875307CDBAEC}"/>
    <cellStyle name="Percent 9 6 2 5 2" xfId="31134" xr:uid="{69FEF24F-0CF3-4FF2-A922-B131B0272325}"/>
    <cellStyle name="Percent 9 6 2 5 2 2" xfId="31135" xr:uid="{317C18F7-8AC6-4256-B370-C7D18EF86DAD}"/>
    <cellStyle name="Percent 9 6 2 5 3" xfId="31136" xr:uid="{11FD0C3E-5873-41D3-BC17-0A0AD02BAE2B}"/>
    <cellStyle name="Percent 9 6 2 5 3 2" xfId="31137" xr:uid="{1C77F049-9928-43C9-B8B8-5E96D74A8799}"/>
    <cellStyle name="Percent 9 6 2 5 4" xfId="31138" xr:uid="{AEBC1321-B2D0-4FD7-8B5F-EDF7BC7C50B2}"/>
    <cellStyle name="Percent 9 6 2 5 5" xfId="31133" xr:uid="{D6E3A08A-2B12-48E0-9BA7-B8DC8C749B22}"/>
    <cellStyle name="Percent 9 6 2 6" xfId="17123" xr:uid="{FBB134F6-9659-4650-A3C7-0F0E776F256A}"/>
    <cellStyle name="Percent 9 6 2 6 2" xfId="31140" xr:uid="{92F2B453-06C5-4EE7-856E-384E1C37814F}"/>
    <cellStyle name="Percent 9 6 2 6 3" xfId="31139" xr:uid="{08266862-EC3D-40A2-BC3A-CD1927A0E8F8}"/>
    <cellStyle name="Percent 9 6 2 7" xfId="17124" xr:uid="{859DF49E-9095-4749-BC66-7021354B4FC9}"/>
    <cellStyle name="Percent 9 6 2 7 2" xfId="31142" xr:uid="{762B6CB0-2718-481B-903D-D02F2ABE4F9E}"/>
    <cellStyle name="Percent 9 6 2 7 3" xfId="31141" xr:uid="{0A653BE3-7D4A-43EC-BC77-F7CC27C02D2C}"/>
    <cellStyle name="Percent 9 6 2 8" xfId="17125" xr:uid="{D0895ED5-3A7D-4109-9548-DB98E82ACE14}"/>
    <cellStyle name="Percent 9 6 2 8 2" xfId="31144" xr:uid="{3E78B58A-1843-44A5-ABC0-59E3302FE732}"/>
    <cellStyle name="Percent 9 6 2 8 3" xfId="31143" xr:uid="{38590B0C-0B3A-45B4-B98A-BEE0227302AE}"/>
    <cellStyle name="Percent 9 6 2 9" xfId="17126" xr:uid="{7F67F524-534A-44B8-9BED-5A203219399E}"/>
    <cellStyle name="Percent 9 6 2 9 2" xfId="31145" xr:uid="{88689A45-5B7B-43F9-A671-4C6A29F7816C}"/>
    <cellStyle name="Percent 9 6 3" xfId="6221" xr:uid="{08724F59-C7DB-4E1C-ADF1-07E9445B11BB}"/>
    <cellStyle name="Percent 9 6 3 2" xfId="17127" xr:uid="{6D7A174F-C1AF-4711-9E9F-FE36FABE8567}"/>
    <cellStyle name="Percent 9 6 3 2 2" xfId="31148" xr:uid="{730A7C02-1138-4522-9B69-31E808A2C8C0}"/>
    <cellStyle name="Percent 9 6 3 2 3" xfId="31147" xr:uid="{9A11A95A-7D46-407E-8185-D8E76848A3D8}"/>
    <cellStyle name="Percent 9 6 3 3" xfId="17128" xr:uid="{BC8FB886-2A7A-48A2-B161-527837BC1DBC}"/>
    <cellStyle name="Percent 9 6 3 3 2" xfId="31150" xr:uid="{138550A3-DFFE-4EB3-A3D1-4E0063060897}"/>
    <cellStyle name="Percent 9 6 3 3 3" xfId="31149" xr:uid="{96B9BBF1-96DC-43FC-ADE9-110A8AC32D68}"/>
    <cellStyle name="Percent 9 6 3 4" xfId="17129" xr:uid="{58FE7E47-DF56-4EDC-B55F-6FDCC2D44AC8}"/>
    <cellStyle name="Percent 9 6 3 4 2" xfId="31151" xr:uid="{6AC5F2D9-4B14-4D88-9E35-E306CD78253B}"/>
    <cellStyle name="Percent 9 6 3 5" xfId="17130" xr:uid="{E0E3BDA7-60B5-4252-9AD5-5E94B40EABB1}"/>
    <cellStyle name="Percent 9 6 3 5 2" xfId="31152" xr:uid="{E43FA760-1DDE-44DC-915A-E729E0594524}"/>
    <cellStyle name="Percent 9 6 3 6" xfId="31146" xr:uid="{57639CD6-371C-4A1A-AD71-3351E06E0801}"/>
    <cellStyle name="Percent 9 6 4" xfId="6219" xr:uid="{EB63B226-3028-4D81-BE79-04CA70DF8EBB}"/>
    <cellStyle name="Percent 9 6 4 2" xfId="31154" xr:uid="{1F460DCE-906B-45CC-A749-E2F6EBE57E69}"/>
    <cellStyle name="Percent 9 6 4 2 2" xfId="31155" xr:uid="{88AF9B5E-0053-4A3C-822E-DA87BAED4035}"/>
    <cellStyle name="Percent 9 6 4 3" xfId="31156" xr:uid="{4A59E7B9-537E-4260-A8C6-F26DAE3CF5F0}"/>
    <cellStyle name="Percent 9 6 4 3 2" xfId="31157" xr:uid="{E072F8B4-09F8-4356-BBA9-5F9FCC711AC6}"/>
    <cellStyle name="Percent 9 6 4 4" xfId="31158" xr:uid="{949F3F2B-11A2-4890-909C-E127EB95167D}"/>
    <cellStyle name="Percent 9 6 4 5" xfId="31153" xr:uid="{54602FFA-281A-459B-B395-3152334E9C38}"/>
    <cellStyle name="Percent 9 6 5" xfId="17131" xr:uid="{E950AF88-69D2-405D-B8B6-1AA65CE3FCE9}"/>
    <cellStyle name="Percent 9 6 5 2" xfId="31160" xr:uid="{FB20EA5B-BD0E-44D3-BF87-E109F32A25A1}"/>
    <cellStyle name="Percent 9 6 5 2 2" xfId="31161" xr:uid="{5A2D4154-FA76-40C9-B4D3-8E35D0836E0E}"/>
    <cellStyle name="Percent 9 6 5 3" xfId="31162" xr:uid="{DE403B3B-3E0D-4CEB-813D-109B50671138}"/>
    <cellStyle name="Percent 9 6 5 3 2" xfId="31163" xr:uid="{F3D7EAE2-1E54-4BE7-BA88-4DD64F764348}"/>
    <cellStyle name="Percent 9 6 5 4" xfId="31164" xr:uid="{61B4247A-5FE9-4907-A9B8-D0E98B056171}"/>
    <cellStyle name="Percent 9 6 5 5" xfId="31159" xr:uid="{A899C1A4-BD2D-4651-98A8-B2856834F3E3}"/>
    <cellStyle name="Percent 9 6 6" xfId="17132" xr:uid="{D0255A59-8555-49A9-BD62-BE47FAD7ACA7}"/>
    <cellStyle name="Percent 9 6 6 2" xfId="31166" xr:uid="{72B2C024-BEB7-4E9F-94F9-1C239A50B2FC}"/>
    <cellStyle name="Percent 9 6 6 2 2" xfId="31167" xr:uid="{D625DEE9-F451-4F67-A801-0F5B207BE67B}"/>
    <cellStyle name="Percent 9 6 6 3" xfId="31168" xr:uid="{F1A7674C-21C5-44CE-B02C-3616E1F8DE88}"/>
    <cellStyle name="Percent 9 6 6 3 2" xfId="31169" xr:uid="{C2FCAE7D-7930-4647-AC51-287777B73EF5}"/>
    <cellStyle name="Percent 9 6 6 4" xfId="31170" xr:uid="{FA30A49F-77E9-4E52-8A95-827F6C1057A6}"/>
    <cellStyle name="Percent 9 6 6 4 2" xfId="31171" xr:uid="{25AB5B72-8F99-4496-9746-292672041F20}"/>
    <cellStyle name="Percent 9 6 6 5" xfId="31172" xr:uid="{542B3546-BD63-4D02-8E7C-80B0620377EC}"/>
    <cellStyle name="Percent 9 6 6 6" xfId="31165" xr:uid="{059FC0DE-FF13-4A2E-97CC-24F77FFDE8A3}"/>
    <cellStyle name="Percent 9 6 7" xfId="17133" xr:uid="{7BC498D1-721A-4191-B202-5BA251F5AF34}"/>
    <cellStyle name="Percent 9 6 7 2" xfId="31174" xr:uid="{5A7CA7BB-0411-4286-867F-A5BC7B4EC76F}"/>
    <cellStyle name="Percent 9 6 7 2 2" xfId="31175" xr:uid="{2AA1D934-7174-46AA-A661-73916404534D}"/>
    <cellStyle name="Percent 9 6 7 3" xfId="31176" xr:uid="{536E6B92-4B4C-4195-84D9-671D2F344DF4}"/>
    <cellStyle name="Percent 9 6 7 3 2" xfId="31177" xr:uid="{B6C48003-DF02-48EF-859A-5DE946B4D031}"/>
    <cellStyle name="Percent 9 6 7 4" xfId="31178" xr:uid="{BD16A4AE-8F1F-454A-9D2A-02D768112DD7}"/>
    <cellStyle name="Percent 9 6 7 5" xfId="31173" xr:uid="{DBC54C3E-5790-4507-94E1-644C87570E5C}"/>
    <cellStyle name="Percent 9 6 8" xfId="17134" xr:uid="{6BAC4485-5CAA-4044-B70B-E5E85C73F16E}"/>
    <cellStyle name="Percent 9 6 8 2" xfId="31180" xr:uid="{05E5DD6E-9B5E-489F-BD2E-17F303927945}"/>
    <cellStyle name="Percent 9 6 8 3" xfId="31179" xr:uid="{E7676ED1-4DB6-41F4-BA29-C67660926921}"/>
    <cellStyle name="Percent 9 6 9" xfId="17135" xr:uid="{19826EBD-CE82-4BF5-9F76-3590C3FF5655}"/>
    <cellStyle name="Percent 9 6 9 2" xfId="31182" xr:uid="{CB844B6C-B135-4F7C-87F0-F6845EE0CD36}"/>
    <cellStyle name="Percent 9 6 9 3" xfId="31181" xr:uid="{0DDD0F14-D839-445E-BBAC-018C53033663}"/>
    <cellStyle name="Percent 9 7" xfId="1886" xr:uid="{9FBF1425-0255-4B26-9937-9C5AD097178A}"/>
    <cellStyle name="Percent 9 7 10" xfId="17136" xr:uid="{EFE2A7E4-E1A1-47B7-BC75-FA7AA648D8EA}"/>
    <cellStyle name="Percent 9 7 10 2" xfId="31185" xr:uid="{9374EA03-1658-4817-A4A7-7555823D1714}"/>
    <cellStyle name="Percent 9 7 10 3" xfId="31184" xr:uid="{ADFCE5E9-3336-4E76-A5FE-A53DBEC96FF4}"/>
    <cellStyle name="Percent 9 7 11" xfId="17137" xr:uid="{52175D34-2BAE-461C-B7F8-CD954F7024AC}"/>
    <cellStyle name="Percent 9 7 11 2" xfId="31187" xr:uid="{5F2C03EC-DD76-4B20-8874-BDD30922B356}"/>
    <cellStyle name="Percent 9 7 11 3" xfId="31186" xr:uid="{A7FA3FC7-8D3C-40C8-84EF-1BDBC13DBF1F}"/>
    <cellStyle name="Percent 9 7 12" xfId="17138" xr:uid="{94B6E672-03B6-400A-92C7-703AD4867413}"/>
    <cellStyle name="Percent 9 7 12 2" xfId="31189" xr:uid="{E10F1AC0-6E3D-48B7-8366-25A7B3EB9123}"/>
    <cellStyle name="Percent 9 7 12 3" xfId="31188" xr:uid="{56939322-E909-47A9-A627-7A3051BD1AE1}"/>
    <cellStyle name="Percent 9 7 13" xfId="17139" xr:uid="{FE6BEEF4-861C-4499-967D-8BB2BF686541}"/>
    <cellStyle name="Percent 9 7 13 2" xfId="31190" xr:uid="{8BD50FD1-84DB-4E39-AB54-8DCF7B07C778}"/>
    <cellStyle name="Percent 9 7 14" xfId="17140" xr:uid="{F91FC6CF-6BCC-4181-ADCD-96297562DDDC}"/>
    <cellStyle name="Percent 9 7 14 2" xfId="31191" xr:uid="{3C4FFCC6-9E8E-4D8C-8168-EDCEAC877BF0}"/>
    <cellStyle name="Percent 9 7 15" xfId="31183" xr:uid="{F9B270B0-3C48-4B74-9C74-04B77F638BF8}"/>
    <cellStyle name="Percent 9 7 16" xfId="21523" xr:uid="{61F27362-059F-4095-B311-5F4A54044229}"/>
    <cellStyle name="Percent 9 7 2" xfId="6223" xr:uid="{3416BD5D-0F7B-4922-9D03-A2A919A85630}"/>
    <cellStyle name="Percent 9 7 2 10" xfId="17141" xr:uid="{7DA19263-C792-4E49-96DD-39B7F71CFD82}"/>
    <cellStyle name="Percent 9 7 2 10 2" xfId="31193" xr:uid="{9D5DBB65-3D1A-4F5F-8F90-2D1B62D03E26}"/>
    <cellStyle name="Percent 9 7 2 11" xfId="31194" xr:uid="{79A3C2CF-1E19-46C9-BCC8-ACE3FE70908E}"/>
    <cellStyle name="Percent 9 7 2 12" xfId="31192" xr:uid="{ADD64989-B90D-4C1B-ABE6-1BAE9D3FCD04}"/>
    <cellStyle name="Percent 9 7 2 13" xfId="21524" xr:uid="{70DFB2DB-BF08-4C51-A72A-AE0FE5591938}"/>
    <cellStyle name="Percent 9 7 2 2" xfId="17142" xr:uid="{36A532AC-A48C-4FAF-A729-805FA40A8E5D}"/>
    <cellStyle name="Percent 9 7 2 2 2" xfId="31196" xr:uid="{2659E983-23CF-4F8E-89CF-22B6ED6447EB}"/>
    <cellStyle name="Percent 9 7 2 2 2 2" xfId="31197" xr:uid="{11AA952C-9DDF-48AF-9EED-F21427D4B743}"/>
    <cellStyle name="Percent 9 7 2 2 3" xfId="31198" xr:uid="{54C83220-6A24-4486-8677-AD7F98631D88}"/>
    <cellStyle name="Percent 9 7 2 2 3 2" xfId="31199" xr:uid="{FB3F15F5-FDBF-4B8E-9310-A97283ABDF6E}"/>
    <cellStyle name="Percent 9 7 2 2 4" xfId="31200" xr:uid="{540CE8B2-8785-467E-B0C4-B5AEBFE6553E}"/>
    <cellStyle name="Percent 9 7 2 2 5" xfId="31201" xr:uid="{B6878487-00BF-4FAB-AB18-710CF73067E8}"/>
    <cellStyle name="Percent 9 7 2 2 6" xfId="31195" xr:uid="{AFB73802-FD2A-4444-A8AD-E5E256B4741C}"/>
    <cellStyle name="Percent 9 7 2 3" xfId="17143" xr:uid="{2036E8EC-0D8C-4989-BCEC-C8CA5A4C1118}"/>
    <cellStyle name="Percent 9 7 2 3 2" xfId="31203" xr:uid="{442E1BF8-5E49-4711-89FC-CDE28BFC3E84}"/>
    <cellStyle name="Percent 9 7 2 3 2 2" xfId="31204" xr:uid="{6F75AA51-6592-42AD-8B1F-F95F7CF3BDF9}"/>
    <cellStyle name="Percent 9 7 2 3 3" xfId="31205" xr:uid="{97703366-1239-4B73-8710-5AC5B31A3989}"/>
    <cellStyle name="Percent 9 7 2 3 3 2" xfId="31206" xr:uid="{64598DD3-8764-4CDA-9A3B-8D28D0767159}"/>
    <cellStyle name="Percent 9 7 2 3 4" xfId="31207" xr:uid="{3406D018-C39E-40FE-B060-E8EEE642DC8D}"/>
    <cellStyle name="Percent 9 7 2 3 5" xfId="31202" xr:uid="{E302916A-AF68-46A6-807D-7CFFF4AEF996}"/>
    <cellStyle name="Percent 9 7 2 4" xfId="17144" xr:uid="{237D3BF0-8600-423A-8F78-0AD1FA65C690}"/>
    <cellStyle name="Percent 9 7 2 4 2" xfId="31209" xr:uid="{2C36086F-9485-40FE-A2C0-D0B0AE1C81FF}"/>
    <cellStyle name="Percent 9 7 2 4 2 2" xfId="31210" xr:uid="{378A8FB3-ACA5-426D-A903-0205EBFF956A}"/>
    <cellStyle name="Percent 9 7 2 4 3" xfId="31211" xr:uid="{95112DFA-8EC0-46C8-BBF5-F23E0B22A7E0}"/>
    <cellStyle name="Percent 9 7 2 4 3 2" xfId="31212" xr:uid="{105B002D-A67F-47D9-BE56-19A0917BD34D}"/>
    <cellStyle name="Percent 9 7 2 4 4" xfId="31213" xr:uid="{2C399C06-3265-419D-9653-48BF57A590D2}"/>
    <cellStyle name="Percent 9 7 2 4 5" xfId="31208" xr:uid="{4E560A1F-7E00-4359-92BE-4440DC556004}"/>
    <cellStyle name="Percent 9 7 2 5" xfId="17145" xr:uid="{FA6D9F43-AB66-497F-B9CE-3002017872C8}"/>
    <cellStyle name="Percent 9 7 2 5 2" xfId="31215" xr:uid="{4A74F061-BF98-47E6-B8E5-0574C1D760B6}"/>
    <cellStyle name="Percent 9 7 2 5 2 2" xfId="31216" xr:uid="{CA390271-90AF-4624-BA7A-B453B8F5335F}"/>
    <cellStyle name="Percent 9 7 2 5 3" xfId="31217" xr:uid="{901EAED1-49C3-4556-9129-C8996F1ABD3E}"/>
    <cellStyle name="Percent 9 7 2 5 3 2" xfId="31218" xr:uid="{6B45BC98-883C-44B4-BD1F-4A7DD2313CE1}"/>
    <cellStyle name="Percent 9 7 2 5 4" xfId="31219" xr:uid="{B22B8A70-CE68-483F-A441-439EE8E6F9E2}"/>
    <cellStyle name="Percent 9 7 2 5 4 2" xfId="31220" xr:uid="{2A94BF95-2446-42EE-B87E-A559F82D9039}"/>
    <cellStyle name="Percent 9 7 2 5 5" xfId="31221" xr:uid="{788AB0A2-F97A-4919-8F85-9572C2886145}"/>
    <cellStyle name="Percent 9 7 2 5 6" xfId="31214" xr:uid="{DE29B68E-99C3-4AB4-A9AF-915844D80922}"/>
    <cellStyle name="Percent 9 7 2 6" xfId="17146" xr:uid="{CAFF9E86-B10F-403F-B269-4FA4AB010E46}"/>
    <cellStyle name="Percent 9 7 2 6 2" xfId="31223" xr:uid="{36654A6F-B94A-41C5-BF1B-03B21965FE0F}"/>
    <cellStyle name="Percent 9 7 2 6 2 2" xfId="31224" xr:uid="{AE7C39F1-4BF7-42F3-9AB4-EDD3AE5BCCFA}"/>
    <cellStyle name="Percent 9 7 2 6 3" xfId="31225" xr:uid="{3756AFEC-7F0A-4D9C-80B2-29C937A49A52}"/>
    <cellStyle name="Percent 9 7 2 6 3 2" xfId="31226" xr:uid="{C77AA655-7755-461F-ADAF-B2EE20FDD176}"/>
    <cellStyle name="Percent 9 7 2 6 4" xfId="31227" xr:uid="{6D858025-AF65-4453-90E2-C263DDFA764F}"/>
    <cellStyle name="Percent 9 7 2 6 5" xfId="31222" xr:uid="{1DE159BA-10A3-4B12-83D7-5FC0FD708A41}"/>
    <cellStyle name="Percent 9 7 2 7" xfId="17147" xr:uid="{D2DB3501-E2D1-4C5F-A610-8DF507729C3A}"/>
    <cellStyle name="Percent 9 7 2 7 2" xfId="31229" xr:uid="{D8F71485-2AE4-4D49-9152-7F51B9818159}"/>
    <cellStyle name="Percent 9 7 2 7 3" xfId="31228" xr:uid="{E5288CEE-C116-406D-A662-C7A7DF34CD36}"/>
    <cellStyle name="Percent 9 7 2 8" xfId="17148" xr:uid="{285F23DF-AEA7-4C80-9977-F2F63BFF7731}"/>
    <cellStyle name="Percent 9 7 2 8 2" xfId="31231" xr:uid="{BBBEFB6A-969B-4D45-B063-F9B559E3A1FD}"/>
    <cellStyle name="Percent 9 7 2 8 3" xfId="31230" xr:uid="{60C7BA38-093C-4E85-A5F5-0BD76E7E09C1}"/>
    <cellStyle name="Percent 9 7 2 9" xfId="17149" xr:uid="{CEA897AE-1F53-42DF-BB67-9C7F37B2ED78}"/>
    <cellStyle name="Percent 9 7 2 9 2" xfId="31233" xr:uid="{95977D16-1E95-4CCB-942B-0798DA57ADB9}"/>
    <cellStyle name="Percent 9 7 2 9 3" xfId="31232" xr:uid="{EE98D241-9976-40BB-BC85-04378E8944AE}"/>
    <cellStyle name="Percent 9 7 3" xfId="6224" xr:uid="{C2D8D3D4-982E-472E-98AA-2290880A221C}"/>
    <cellStyle name="Percent 9 7 3 10" xfId="17150" xr:uid="{5C546736-EBFC-4381-B580-26964A502D5F}"/>
    <cellStyle name="Percent 9 7 3 10 2" xfId="31235" xr:uid="{56119EB0-B839-47B6-9947-AFE2575406C7}"/>
    <cellStyle name="Percent 9 7 3 11" xfId="31236" xr:uid="{3F993568-AD08-4C0A-8F45-F077B080869F}"/>
    <cellStyle name="Percent 9 7 3 12" xfId="31234" xr:uid="{F3FABD66-4B5A-4D78-9696-3FE36D14B2F2}"/>
    <cellStyle name="Percent 9 7 3 13" xfId="21525" xr:uid="{14E360D0-EAB1-4E04-B2DA-6024D87DA0D3}"/>
    <cellStyle name="Percent 9 7 3 2" xfId="17151" xr:uid="{3A28907E-FF15-41C8-8A36-B43E911964AD}"/>
    <cellStyle name="Percent 9 7 3 2 2" xfId="31238" xr:uid="{94793F31-258F-4813-9A2A-DA188123BB8F}"/>
    <cellStyle name="Percent 9 7 3 2 2 2" xfId="31239" xr:uid="{BF268EF4-A300-4DFC-A1F5-F8D64C8EB9F3}"/>
    <cellStyle name="Percent 9 7 3 2 3" xfId="31240" xr:uid="{ACC37904-B29B-4385-983B-FBCB531140B5}"/>
    <cellStyle name="Percent 9 7 3 2 3 2" xfId="31241" xr:uid="{274293D5-D268-43E5-B311-B688CFEE01FA}"/>
    <cellStyle name="Percent 9 7 3 2 4" xfId="31242" xr:uid="{A42A9F8A-6980-4F9B-98A8-68E2F4FBCB45}"/>
    <cellStyle name="Percent 9 7 3 2 5" xfId="31243" xr:uid="{714F2FF0-2B6A-44CC-A7CD-77B6220CE213}"/>
    <cellStyle name="Percent 9 7 3 2 6" xfId="31237" xr:uid="{60BD9017-77D9-4DE7-A577-8A35A0CF8A05}"/>
    <cellStyle name="Percent 9 7 3 3" xfId="17152" xr:uid="{CF63827A-8899-4F1B-92AF-A2ACAADADFE6}"/>
    <cellStyle name="Percent 9 7 3 3 2" xfId="31245" xr:uid="{7691CB73-18C5-4BDB-9C6F-EE663D96BF44}"/>
    <cellStyle name="Percent 9 7 3 3 2 2" xfId="31246" xr:uid="{A598FBAD-C397-4759-A9B8-6F341BD02637}"/>
    <cellStyle name="Percent 9 7 3 3 3" xfId="31247" xr:uid="{EA480F8C-BAC3-4D4A-8DE1-513647C58B62}"/>
    <cellStyle name="Percent 9 7 3 3 3 2" xfId="31248" xr:uid="{108D1F3E-A376-45B7-AC31-64447318FF67}"/>
    <cellStyle name="Percent 9 7 3 3 4" xfId="31249" xr:uid="{8B154828-BAE5-4B10-907E-E7D44D1E8C9A}"/>
    <cellStyle name="Percent 9 7 3 3 5" xfId="31244" xr:uid="{9B16BF3E-5464-416E-A0C6-90421E3AFA10}"/>
    <cellStyle name="Percent 9 7 3 4" xfId="17153" xr:uid="{650EFA18-65AF-4575-B2D3-080B9B360C28}"/>
    <cellStyle name="Percent 9 7 3 4 2" xfId="31251" xr:uid="{E694FD53-EFF1-4381-8077-750B8A7B46A3}"/>
    <cellStyle name="Percent 9 7 3 4 2 2" xfId="31252" xr:uid="{C8B2F11B-88F9-4732-8AB6-A684044ECCFB}"/>
    <cellStyle name="Percent 9 7 3 4 3" xfId="31253" xr:uid="{3AE23EA6-9BDF-4790-861A-B1A7DC95EC73}"/>
    <cellStyle name="Percent 9 7 3 4 3 2" xfId="31254" xr:uid="{E8AB7E8C-558E-46EB-97D0-49E12487A932}"/>
    <cellStyle name="Percent 9 7 3 4 4" xfId="31255" xr:uid="{4AAE952C-11A4-49DE-AAF4-F65F6B027998}"/>
    <cellStyle name="Percent 9 7 3 4 5" xfId="31250" xr:uid="{9E1BB8E6-2685-4401-88CB-59E8942844F0}"/>
    <cellStyle name="Percent 9 7 3 5" xfId="17154" xr:uid="{1CE07EAF-65CA-484A-B96B-E2F9B64CEBE2}"/>
    <cellStyle name="Percent 9 7 3 5 2" xfId="31257" xr:uid="{E506CB8C-CB7F-4EB3-B61A-46FF0F745B58}"/>
    <cellStyle name="Percent 9 7 3 5 2 2" xfId="31258" xr:uid="{425EB4F0-E36F-40A4-91A6-07E4CE6283AD}"/>
    <cellStyle name="Percent 9 7 3 5 3" xfId="31259" xr:uid="{E9ECF575-F17F-4723-B8BD-FC4BD5387EEB}"/>
    <cellStyle name="Percent 9 7 3 5 3 2" xfId="31260" xr:uid="{563DC79B-BBEC-4288-8A06-BC3089880E1D}"/>
    <cellStyle name="Percent 9 7 3 5 4" xfId="31261" xr:uid="{7F7CBF60-4078-44C9-A4E9-815C7CD9B15A}"/>
    <cellStyle name="Percent 9 7 3 5 4 2" xfId="31262" xr:uid="{341506CA-3075-4AEF-B1DC-049270891F50}"/>
    <cellStyle name="Percent 9 7 3 5 5" xfId="31263" xr:uid="{2F1B78F6-3E38-4188-BA72-8EDC945DDBFF}"/>
    <cellStyle name="Percent 9 7 3 5 6" xfId="31256" xr:uid="{3EBEAF76-299A-46E5-AC6C-E61BE8ED53A9}"/>
    <cellStyle name="Percent 9 7 3 6" xfId="17155" xr:uid="{265098F5-D8D7-4857-885E-01A6E4D35A9C}"/>
    <cellStyle name="Percent 9 7 3 6 2" xfId="31265" xr:uid="{AB0131D0-0C22-4BB5-B907-2D0D65287B4F}"/>
    <cellStyle name="Percent 9 7 3 6 2 2" xfId="31266" xr:uid="{02712C4F-81D0-473E-829A-D45321C50C7F}"/>
    <cellStyle name="Percent 9 7 3 6 3" xfId="31267" xr:uid="{728F3BDC-92BC-41AF-9778-7433726C20C0}"/>
    <cellStyle name="Percent 9 7 3 6 3 2" xfId="31268" xr:uid="{ABFEAA99-4458-4A9A-96DA-E05F4C58EB57}"/>
    <cellStyle name="Percent 9 7 3 6 4" xfId="31269" xr:uid="{6A224742-3182-41E2-94FA-2C49C494B5AE}"/>
    <cellStyle name="Percent 9 7 3 6 5" xfId="31264" xr:uid="{6EDB132B-A587-48F9-AE27-C06763328120}"/>
    <cellStyle name="Percent 9 7 3 7" xfId="17156" xr:uid="{F8260B7C-62C2-4396-8597-3AC373C534A7}"/>
    <cellStyle name="Percent 9 7 3 7 2" xfId="31271" xr:uid="{53B3B5E0-EE75-49B9-BCEA-0DD97E8EEA8E}"/>
    <cellStyle name="Percent 9 7 3 7 3" xfId="31270" xr:uid="{4B4183DF-A8D0-44E4-B5A8-2BFB46113510}"/>
    <cellStyle name="Percent 9 7 3 8" xfId="17157" xr:uid="{403F8CCF-E1BC-4B5D-952F-96B654636A53}"/>
    <cellStyle name="Percent 9 7 3 8 2" xfId="31273" xr:uid="{54E2217B-71EF-4B05-8006-AEC5FF0EC823}"/>
    <cellStyle name="Percent 9 7 3 8 3" xfId="31272" xr:uid="{9DCA579E-B56F-4F19-A888-DB64357A30F8}"/>
    <cellStyle name="Percent 9 7 3 9" xfId="17158" xr:uid="{F75261D4-DE55-4577-98B9-01AB02AB86CD}"/>
    <cellStyle name="Percent 9 7 3 9 2" xfId="31275" xr:uid="{BAA03BE6-6455-4471-99DA-C8DA3FB56517}"/>
    <cellStyle name="Percent 9 7 3 9 3" xfId="31274" xr:uid="{472E57F1-3DED-400D-A094-DF7389851E5B}"/>
    <cellStyle name="Percent 9 7 4" xfId="6225" xr:uid="{6D08BDFE-DE39-4F4E-AB54-B28E3CA1EF05}"/>
    <cellStyle name="Percent 9 7 4 10" xfId="31277" xr:uid="{C5DDA30A-F8D4-426E-9964-DDD7E52EF578}"/>
    <cellStyle name="Percent 9 7 4 11" xfId="31276" xr:uid="{32CEBD1A-5FDB-45A3-8991-4B3798AF96FE}"/>
    <cellStyle name="Percent 9 7 4 12" xfId="22177" xr:uid="{D29427EF-E5CB-47CC-BDBC-4BA85B0533D3}"/>
    <cellStyle name="Percent 9 7 4 2" xfId="17159" xr:uid="{B3339923-A80A-4A47-A988-2601A94C862A}"/>
    <cellStyle name="Percent 9 7 4 2 2" xfId="31279" xr:uid="{E4B4972D-B975-4092-BC35-348826D98CC3}"/>
    <cellStyle name="Percent 9 7 4 2 2 2" xfId="31280" xr:uid="{DD67821C-B032-45E7-B8A5-3D71F151F98C}"/>
    <cellStyle name="Percent 9 7 4 2 3" xfId="31281" xr:uid="{BBBD6FC9-565A-4BE5-96FF-77A1768AEA88}"/>
    <cellStyle name="Percent 9 7 4 2 3 2" xfId="31282" xr:uid="{6680A5C8-BC28-48C0-8905-2E0EB8623EF9}"/>
    <cellStyle name="Percent 9 7 4 2 4" xfId="31283" xr:uid="{086A916E-7DF1-4CEF-8BBC-9A6F3EC69B0C}"/>
    <cellStyle name="Percent 9 7 4 2 5" xfId="31278" xr:uid="{B410D572-9810-4E5F-AA25-C0905B125223}"/>
    <cellStyle name="Percent 9 7 4 3" xfId="17160" xr:uid="{DC3F20A0-6015-4C4C-A2CF-0D4675E96380}"/>
    <cellStyle name="Percent 9 7 4 3 2" xfId="31285" xr:uid="{BB5B0EE7-5104-49BA-BE3C-B3B1A4B1887B}"/>
    <cellStyle name="Percent 9 7 4 3 2 2" xfId="31286" xr:uid="{F65209C9-1B91-4138-8289-7AA92CAC538A}"/>
    <cellStyle name="Percent 9 7 4 3 3" xfId="31287" xr:uid="{22062955-25B8-43A2-ACF0-780B0EE39CF4}"/>
    <cellStyle name="Percent 9 7 4 3 3 2" xfId="31288" xr:uid="{FA8B8731-D8F4-4D10-951D-E1768BC01F1C}"/>
    <cellStyle name="Percent 9 7 4 3 4" xfId="31289" xr:uid="{4711A934-05EA-4543-A4A9-6AD6B04DAEDB}"/>
    <cellStyle name="Percent 9 7 4 3 5" xfId="31284" xr:uid="{226EA87E-8CFD-4486-ADF5-F1808CC7F2D9}"/>
    <cellStyle name="Percent 9 7 4 4" xfId="17161" xr:uid="{17D08A12-E152-4CB8-82A3-B860AE7A25C3}"/>
    <cellStyle name="Percent 9 7 4 4 2" xfId="31291" xr:uid="{491EB9BC-FD96-44BD-8AF8-9EC149023BBF}"/>
    <cellStyle name="Percent 9 7 4 4 2 2" xfId="31292" xr:uid="{F91547FA-A622-445C-97C0-2BB590591CEB}"/>
    <cellStyle name="Percent 9 7 4 4 3" xfId="31293" xr:uid="{68AE5866-DC8C-492C-B1AB-4A227715A3FB}"/>
    <cellStyle name="Percent 9 7 4 4 3 2" xfId="31294" xr:uid="{662F754B-07A6-4AC3-AB28-FB9F69913197}"/>
    <cellStyle name="Percent 9 7 4 4 4" xfId="31295" xr:uid="{FD19F538-5230-4042-8971-46B86C531D03}"/>
    <cellStyle name="Percent 9 7 4 4 4 2" xfId="31296" xr:uid="{0F23A052-305B-4BB9-8CF4-7D3FAEAE7C9E}"/>
    <cellStyle name="Percent 9 7 4 4 5" xfId="31297" xr:uid="{643C0D4E-0E7B-4C52-9DC8-E6E813FB798A}"/>
    <cellStyle name="Percent 9 7 4 4 6" xfId="31290" xr:uid="{C5B7762C-5FBB-483E-80AE-786B0D97797B}"/>
    <cellStyle name="Percent 9 7 4 5" xfId="17162" xr:uid="{A627D670-4073-48A9-8B02-AD1C26AF1820}"/>
    <cellStyle name="Percent 9 7 4 5 2" xfId="31299" xr:uid="{4DCEB4CE-FC00-48A4-974D-BFF1824D8338}"/>
    <cellStyle name="Percent 9 7 4 5 2 2" xfId="31300" xr:uid="{F340DBEA-E334-4692-8E56-29D32CF65D36}"/>
    <cellStyle name="Percent 9 7 4 5 3" xfId="31301" xr:uid="{1AB01B99-83F9-45AA-87DE-FE2ACA749392}"/>
    <cellStyle name="Percent 9 7 4 5 3 2" xfId="31302" xr:uid="{AF13378F-B6BA-4B5D-B741-EF8AB5E035C4}"/>
    <cellStyle name="Percent 9 7 4 5 4" xfId="31303" xr:uid="{90C12BAA-5DA2-4E64-B4FB-801129FB8B17}"/>
    <cellStyle name="Percent 9 7 4 5 5" xfId="31298" xr:uid="{7E5B6FDF-6C60-4503-9CB9-D7182527B598}"/>
    <cellStyle name="Percent 9 7 4 6" xfId="17163" xr:uid="{A6D3D824-FA89-4D45-B5B8-129666197507}"/>
    <cellStyle name="Percent 9 7 4 6 2" xfId="31305" xr:uid="{F31B1658-BA94-4CAD-A1D5-17F03C0A6C79}"/>
    <cellStyle name="Percent 9 7 4 6 3" xfId="31304" xr:uid="{6986D89F-819F-4998-ACDE-1212459156A6}"/>
    <cellStyle name="Percent 9 7 4 7" xfId="17164" xr:uid="{04332E71-F9D4-4518-80B4-33BBAAD0FDEF}"/>
    <cellStyle name="Percent 9 7 4 7 2" xfId="31307" xr:uid="{F2CA6B59-118D-4DBF-8FF4-A46D3902D7B6}"/>
    <cellStyle name="Percent 9 7 4 7 3" xfId="31306" xr:uid="{67DBD682-F5E1-4C69-99F1-99A68A66D7A0}"/>
    <cellStyle name="Percent 9 7 4 8" xfId="17165" xr:uid="{C7D43F5B-6DCC-42F1-A684-11439DE3C82B}"/>
    <cellStyle name="Percent 9 7 4 8 2" xfId="31309" xr:uid="{EE1A5B66-98C6-4281-A272-F0D59A2CFEF5}"/>
    <cellStyle name="Percent 9 7 4 8 3" xfId="31308" xr:uid="{340B248D-7E75-4415-80F4-1D5C0463317A}"/>
    <cellStyle name="Percent 9 7 4 9" xfId="17166" xr:uid="{F2D8123F-1029-4F3B-AC65-1FC67C3D4951}"/>
    <cellStyle name="Percent 9 7 4 9 2" xfId="31310" xr:uid="{866917CB-A8A7-4477-BF74-A001367B0006}"/>
    <cellStyle name="Percent 9 7 5" xfId="6226" xr:uid="{C133B001-7225-4840-93F9-A54AC00300EB}"/>
    <cellStyle name="Percent 9 7 5 2" xfId="17167" xr:uid="{ED8B9FA6-EE86-43AD-9630-5FD7494A5880}"/>
    <cellStyle name="Percent 9 7 5 2 2" xfId="31313" xr:uid="{7F28C53F-C773-4617-83C5-70DFC23A9E5A}"/>
    <cellStyle name="Percent 9 7 5 2 3" xfId="31312" xr:uid="{A3DBDB53-3048-4F44-B1D6-0DD7D6F3EDCE}"/>
    <cellStyle name="Percent 9 7 5 3" xfId="17168" xr:uid="{AAA6DD04-A38B-4218-B0A7-3B2318220F79}"/>
    <cellStyle name="Percent 9 7 5 3 2" xfId="31315" xr:uid="{1490E35F-1304-4AEF-B6F3-CA60C8D2BA57}"/>
    <cellStyle name="Percent 9 7 5 3 3" xfId="31314" xr:uid="{9750ADFA-371A-40B3-86B1-82F9B9F1A922}"/>
    <cellStyle name="Percent 9 7 5 4" xfId="17169" xr:uid="{986F792F-79C6-40C5-B51F-88E6F0654B76}"/>
    <cellStyle name="Percent 9 7 5 4 2" xfId="31316" xr:uid="{32667E8E-4697-4711-93E0-E7D8615A0629}"/>
    <cellStyle name="Percent 9 7 5 5" xfId="17170" xr:uid="{3FEDA02E-0565-487D-9244-9D449CF73A8C}"/>
    <cellStyle name="Percent 9 7 5 5 2" xfId="31317" xr:uid="{297A3D5F-7C40-4195-AE03-1B0DE617F5FC}"/>
    <cellStyle name="Percent 9 7 5 6" xfId="31311" xr:uid="{C7E296F1-B756-4DF4-A9C1-4DA4ADA8C087}"/>
    <cellStyle name="Percent 9 7 6" xfId="6222" xr:uid="{26BC0C96-513A-4BF9-837A-F246345224E1}"/>
    <cellStyle name="Percent 9 7 6 2" xfId="31319" xr:uid="{31E1419F-41CB-4461-A774-704C91E89EB7}"/>
    <cellStyle name="Percent 9 7 6 2 2" xfId="31320" xr:uid="{1E1CCF4F-8E2A-435D-9E25-E1B97DFB7AA5}"/>
    <cellStyle name="Percent 9 7 6 3" xfId="31321" xr:uid="{2FE85011-3297-426B-99CD-149B5C84566B}"/>
    <cellStyle name="Percent 9 7 6 3 2" xfId="31322" xr:uid="{3D1B70DA-75C9-4DF6-AEE3-CC79662AD8D0}"/>
    <cellStyle name="Percent 9 7 6 4" xfId="31323" xr:uid="{4D9AEDD3-336E-4496-B8EA-670AD5652155}"/>
    <cellStyle name="Percent 9 7 6 5" xfId="31318" xr:uid="{91725838-0270-46FA-B942-9E4FA9B6A636}"/>
    <cellStyle name="Percent 9 7 7" xfId="17171" xr:uid="{9E970AE8-A664-4BBB-8F64-A697FAC2A168}"/>
    <cellStyle name="Percent 9 7 7 2" xfId="31325" xr:uid="{C1EADDC1-AECC-41F7-92A1-F082B2245A71}"/>
    <cellStyle name="Percent 9 7 7 2 2" xfId="31326" xr:uid="{EF5B395E-119E-4033-BD0A-7144ADA746E6}"/>
    <cellStyle name="Percent 9 7 7 3" xfId="31327" xr:uid="{5249DC07-7807-4397-91E3-3DEC42A2812E}"/>
    <cellStyle name="Percent 9 7 7 3 2" xfId="31328" xr:uid="{E06C5390-35C7-4ED8-A214-AA57D4330F9C}"/>
    <cellStyle name="Percent 9 7 7 4" xfId="31329" xr:uid="{B9B65D1D-7A5A-47A2-9D6D-ED62B2B6A38F}"/>
    <cellStyle name="Percent 9 7 7 5" xfId="31324" xr:uid="{88B78FF1-8179-4F4B-AE35-133E5906E97D}"/>
    <cellStyle name="Percent 9 7 8" xfId="17172" xr:uid="{66DA3590-30F0-4F04-8D05-02F42738D4C0}"/>
    <cellStyle name="Percent 9 7 8 2" xfId="31331" xr:uid="{0B758559-3B0F-469A-8E71-7F5F06DDBC36}"/>
    <cellStyle name="Percent 9 7 8 2 2" xfId="31332" xr:uid="{1414FE97-6D34-4E5D-B6A4-4E8CCAB2DA87}"/>
    <cellStyle name="Percent 9 7 8 3" xfId="31333" xr:uid="{627316B2-D68D-4B76-95AC-A3F6D171A52D}"/>
    <cellStyle name="Percent 9 7 8 3 2" xfId="31334" xr:uid="{7BBCDD68-4C7D-4EEF-866D-5B4974D7938B}"/>
    <cellStyle name="Percent 9 7 8 4" xfId="31335" xr:uid="{1968C7D8-BDEB-4B0B-A9F3-88B347D2A93E}"/>
    <cellStyle name="Percent 9 7 8 4 2" xfId="31336" xr:uid="{20CC4943-045E-4B7F-B599-FED44FC0FF14}"/>
    <cellStyle name="Percent 9 7 8 5" xfId="31337" xr:uid="{3D266BEA-6046-4830-8CC8-F9A4384318D0}"/>
    <cellStyle name="Percent 9 7 8 6" xfId="31330" xr:uid="{4AD155FC-F9D1-49BC-A2F3-542ADB3CBB73}"/>
    <cellStyle name="Percent 9 7 9" xfId="17173" xr:uid="{BE82B2A8-FA66-4AC9-AF51-39E4DBA40F27}"/>
    <cellStyle name="Percent 9 7 9 2" xfId="31339" xr:uid="{0A6D9D1C-38B4-4D18-89AC-6497BBCDA59D}"/>
    <cellStyle name="Percent 9 7 9 2 2" xfId="31340" xr:uid="{E1C4A101-DC08-4CE0-945A-5E14FB17B99F}"/>
    <cellStyle name="Percent 9 7 9 3" xfId="31341" xr:uid="{81B977FE-F222-4242-A344-CE40E4E40C5C}"/>
    <cellStyle name="Percent 9 7 9 3 2" xfId="31342" xr:uid="{7D831B52-D24F-4B17-B530-53F38825CEDE}"/>
    <cellStyle name="Percent 9 7 9 4" xfId="31343" xr:uid="{4D467074-5FAF-4DCE-86F4-43F9E791AB6C}"/>
    <cellStyle name="Percent 9 7 9 5" xfId="31338" xr:uid="{064AF6EF-0761-4EE4-9FC4-A0D2B0ED1F72}"/>
    <cellStyle name="Percent 9 8" xfId="1887" xr:uid="{4C190BAD-53A9-421A-8DAB-FD2A8E487A55}"/>
    <cellStyle name="Percent 9 8 10" xfId="17174" xr:uid="{A192EE54-4ABD-43ED-893A-F4A0EAE46A19}"/>
    <cellStyle name="Percent 9 8 10 2" xfId="31346" xr:uid="{589919B2-DE19-4DF0-9C7D-1A3DFA5DC41B}"/>
    <cellStyle name="Percent 9 8 10 3" xfId="31345" xr:uid="{C2A8C600-F81F-486C-BF3A-3BA4139D442E}"/>
    <cellStyle name="Percent 9 8 11" xfId="17175" xr:uid="{24A6A9A0-DFD4-48D2-B509-ECEECAF1238B}"/>
    <cellStyle name="Percent 9 8 11 2" xfId="31347" xr:uid="{E6114F64-0455-4EDB-A26A-64C38519D0FF}"/>
    <cellStyle name="Percent 9 8 12" xfId="17176" xr:uid="{1A9DED42-F9C4-4671-B5D9-91D262D5E94C}"/>
    <cellStyle name="Percent 9 8 12 2" xfId="31348" xr:uid="{A131F0AB-EE5A-4417-9A24-7CC7909CB71A}"/>
    <cellStyle name="Percent 9 8 13" xfId="31344" xr:uid="{31B87F78-3F7E-4C8B-B8CC-8C74884A3B5C}"/>
    <cellStyle name="Percent 9 8 14" xfId="21526" xr:uid="{5EE434DA-4D69-49E5-BA89-78D0C0BCD80A}"/>
    <cellStyle name="Percent 9 8 2" xfId="6228" xr:uid="{B0B6E53B-AF8A-462E-B1EE-B3F4327ED52C}"/>
    <cellStyle name="Percent 9 8 2 10" xfId="31350" xr:uid="{F52C8279-6865-4B67-B68A-BE08E6F65C59}"/>
    <cellStyle name="Percent 9 8 2 11" xfId="31349" xr:uid="{5022A1CB-9D52-4951-A612-6BB0B669FB0F}"/>
    <cellStyle name="Percent 9 8 2 12" xfId="22178" xr:uid="{E286906A-6E36-404A-A3B5-C74E04195C82}"/>
    <cellStyle name="Percent 9 8 2 2" xfId="17177" xr:uid="{1816C050-1D41-4D72-B035-647EE3410331}"/>
    <cellStyle name="Percent 9 8 2 2 2" xfId="31352" xr:uid="{E9CF5194-3B2E-4A62-A9FE-CD46AE37EC4A}"/>
    <cellStyle name="Percent 9 8 2 2 2 2" xfId="31353" xr:uid="{C3DADF6F-84C3-4C58-AB2E-9AF609DB69A7}"/>
    <cellStyle name="Percent 9 8 2 2 3" xfId="31354" xr:uid="{D0CEDDD6-09C1-4CB0-AEC6-007CA882120F}"/>
    <cellStyle name="Percent 9 8 2 2 3 2" xfId="31355" xr:uid="{3F8FC7C4-5BA1-4018-A5A2-A520E6209BE3}"/>
    <cellStyle name="Percent 9 8 2 2 4" xfId="31356" xr:uid="{457ACBB4-A8E8-405E-879E-4A70A42F125E}"/>
    <cellStyle name="Percent 9 8 2 2 5" xfId="31351" xr:uid="{EB593FFD-62AB-47DC-BADF-E9959E192A66}"/>
    <cellStyle name="Percent 9 8 2 3" xfId="17178" xr:uid="{C315D1D7-45D3-4588-B635-85EDCC4F9E6E}"/>
    <cellStyle name="Percent 9 8 2 3 2" xfId="31358" xr:uid="{B8DA827A-731F-495F-8439-57B6B5476F84}"/>
    <cellStyle name="Percent 9 8 2 3 2 2" xfId="31359" xr:uid="{582D97BB-B357-4184-8499-6BCB79DB267B}"/>
    <cellStyle name="Percent 9 8 2 3 3" xfId="31360" xr:uid="{32C45E6B-5923-40FE-9241-DDC40B2CCFAB}"/>
    <cellStyle name="Percent 9 8 2 3 3 2" xfId="31361" xr:uid="{63B5F121-515C-4C3D-BB29-47FABC42902C}"/>
    <cellStyle name="Percent 9 8 2 3 4" xfId="31362" xr:uid="{C7241391-A6AD-4962-B768-636D62317EFF}"/>
    <cellStyle name="Percent 9 8 2 3 5" xfId="31357" xr:uid="{3F127B1A-085D-4080-B9D7-3A88ACE0F1A0}"/>
    <cellStyle name="Percent 9 8 2 4" xfId="17179" xr:uid="{8D246F41-B6B5-4A71-B480-A9C717FD71AD}"/>
    <cellStyle name="Percent 9 8 2 4 2" xfId="31364" xr:uid="{3BCAB606-EB8C-43BF-8B3B-A57EE1585849}"/>
    <cellStyle name="Percent 9 8 2 4 2 2" xfId="31365" xr:uid="{9B3D553A-A1C0-4AE7-BC80-67F84739F772}"/>
    <cellStyle name="Percent 9 8 2 4 3" xfId="31366" xr:uid="{0E9D7B34-CD40-49EE-A283-47B666C30A48}"/>
    <cellStyle name="Percent 9 8 2 4 3 2" xfId="31367" xr:uid="{E1B12612-15C1-4C5D-937E-9C123E4FE7F7}"/>
    <cellStyle name="Percent 9 8 2 4 4" xfId="31368" xr:uid="{7A5ECFF5-9527-4E26-BD27-236821AE49F0}"/>
    <cellStyle name="Percent 9 8 2 4 4 2" xfId="31369" xr:uid="{2BE919DA-0DBD-434E-9F0B-310D4CE393AD}"/>
    <cellStyle name="Percent 9 8 2 4 5" xfId="31370" xr:uid="{4DE1A106-5AAC-4B8E-8C6E-2C29344F65AB}"/>
    <cellStyle name="Percent 9 8 2 4 6" xfId="31363" xr:uid="{4C961EC4-64B7-4A36-8B9A-ECC4CE2F335C}"/>
    <cellStyle name="Percent 9 8 2 5" xfId="17180" xr:uid="{4A0C1FA2-1BB5-44F8-AE14-9860D39D0B61}"/>
    <cellStyle name="Percent 9 8 2 5 2" xfId="31372" xr:uid="{A1C8C8B6-98A0-4D4C-A9D9-F34AEE9C5D09}"/>
    <cellStyle name="Percent 9 8 2 5 2 2" xfId="31373" xr:uid="{ACCD32D4-EC34-450A-9B68-EB1C4AF2981B}"/>
    <cellStyle name="Percent 9 8 2 5 3" xfId="31374" xr:uid="{2818AAD5-0D9C-4A23-BCB8-69E82431F800}"/>
    <cellStyle name="Percent 9 8 2 5 3 2" xfId="31375" xr:uid="{0704CF48-A826-4668-BE71-92595B341416}"/>
    <cellStyle name="Percent 9 8 2 5 4" xfId="31376" xr:uid="{1AA7F1CD-B9ED-4778-8DCD-0F0FD58F276C}"/>
    <cellStyle name="Percent 9 8 2 5 5" xfId="31371" xr:uid="{D71BA19C-A8A3-4889-82F6-5DC41146C186}"/>
    <cellStyle name="Percent 9 8 2 6" xfId="17181" xr:uid="{6665A43C-57FE-44B5-A740-86B2DDF775E6}"/>
    <cellStyle name="Percent 9 8 2 6 2" xfId="31378" xr:uid="{B62363BE-758D-453A-B82E-33DA222B409D}"/>
    <cellStyle name="Percent 9 8 2 6 3" xfId="31377" xr:uid="{1F0C4376-40AE-42C9-8DB0-FE4A166F9626}"/>
    <cellStyle name="Percent 9 8 2 7" xfId="17182" xr:uid="{9AB8D535-E237-4274-9479-7BA4384A8CE1}"/>
    <cellStyle name="Percent 9 8 2 7 2" xfId="31380" xr:uid="{F6C610A4-1868-4CE6-9550-45FD3FF572D3}"/>
    <cellStyle name="Percent 9 8 2 7 3" xfId="31379" xr:uid="{9080B815-A045-446A-8203-A536E58B69D3}"/>
    <cellStyle name="Percent 9 8 2 8" xfId="17183" xr:uid="{C3DA7FAC-00C0-45C6-83EB-9C96DA21442F}"/>
    <cellStyle name="Percent 9 8 2 8 2" xfId="31382" xr:uid="{8FD86868-E0F4-46A1-956C-4A7C56381FD0}"/>
    <cellStyle name="Percent 9 8 2 8 3" xfId="31381" xr:uid="{C4D57B66-0792-4642-82D9-92FBCC6D2997}"/>
    <cellStyle name="Percent 9 8 2 9" xfId="17184" xr:uid="{111CEA99-E30E-409B-B9C5-95D960B88FB0}"/>
    <cellStyle name="Percent 9 8 2 9 2" xfId="31383" xr:uid="{1701F75C-F481-41B0-992B-84ADFA08C442}"/>
    <cellStyle name="Percent 9 8 3" xfId="6229" xr:uid="{06E18CC0-BEE5-4DFA-9B91-0BC478CC9395}"/>
    <cellStyle name="Percent 9 8 3 2" xfId="17185" xr:uid="{4EDDCFF8-E15E-4595-99C6-B3432249EADD}"/>
    <cellStyle name="Percent 9 8 3 2 2" xfId="31386" xr:uid="{A67E8ABD-01E3-4305-A486-59A6D35BD45C}"/>
    <cellStyle name="Percent 9 8 3 2 3" xfId="31385" xr:uid="{B31A75CA-887E-42E6-BB78-AB6072AEC06B}"/>
    <cellStyle name="Percent 9 8 3 3" xfId="17186" xr:uid="{EE242AC3-1256-4FB2-9850-5F272F88F6C9}"/>
    <cellStyle name="Percent 9 8 3 3 2" xfId="31388" xr:uid="{BB8A9B69-B064-4C54-AE0C-1C24C82DEDFF}"/>
    <cellStyle name="Percent 9 8 3 3 3" xfId="31387" xr:uid="{BA37E118-A4CF-4B11-96A5-813CE637FDAE}"/>
    <cellStyle name="Percent 9 8 3 4" xfId="17187" xr:uid="{5F7571BF-AE25-47F4-8A9F-ADC899DC5872}"/>
    <cellStyle name="Percent 9 8 3 4 2" xfId="31389" xr:uid="{7045A8FB-701C-4B04-8F8C-C9BA21DB3588}"/>
    <cellStyle name="Percent 9 8 3 5" xfId="17188" xr:uid="{340C7D1C-D72C-4D7D-A2EC-E4A895DA1304}"/>
    <cellStyle name="Percent 9 8 3 5 2" xfId="31390" xr:uid="{43C5ABA3-B7F3-4E7E-9549-997EF82ECAB6}"/>
    <cellStyle name="Percent 9 8 3 6" xfId="31384" xr:uid="{EBC477D2-A801-40DF-8C48-5F172C9C9399}"/>
    <cellStyle name="Percent 9 8 4" xfId="6227" xr:uid="{9ECCD4E8-EBA5-42F3-B9AA-FE4C080CB287}"/>
    <cellStyle name="Percent 9 8 4 2" xfId="31392" xr:uid="{A26F528E-D6D7-42EB-91E2-90DD9A6359DA}"/>
    <cellStyle name="Percent 9 8 4 2 2" xfId="31393" xr:uid="{A4A0F6FE-A390-4E4A-A0B1-6A183798694E}"/>
    <cellStyle name="Percent 9 8 4 3" xfId="31394" xr:uid="{A7276059-BDCB-4259-83B6-C73BC0B78CE0}"/>
    <cellStyle name="Percent 9 8 4 3 2" xfId="31395" xr:uid="{0289AD6C-4897-469A-8A52-7D8FD3E65D53}"/>
    <cellStyle name="Percent 9 8 4 4" xfId="31396" xr:uid="{5D7A3873-ACCD-461C-9089-E1E9552E0E38}"/>
    <cellStyle name="Percent 9 8 4 5" xfId="31391" xr:uid="{410EC1FF-84B8-45B4-8D79-64913DBD2B88}"/>
    <cellStyle name="Percent 9 8 5" xfId="17189" xr:uid="{8C5E0D11-6EF3-4ADB-A9E3-882E8C887D60}"/>
    <cellStyle name="Percent 9 8 5 2" xfId="31398" xr:uid="{36A4C088-98B5-4546-AF81-CAF8D29695AB}"/>
    <cellStyle name="Percent 9 8 5 2 2" xfId="31399" xr:uid="{4646DAB4-668A-4614-A871-FA5BD3BA71C4}"/>
    <cellStyle name="Percent 9 8 5 3" xfId="31400" xr:uid="{4FB929FC-CA24-4E7E-94DA-BA28DF8D0E33}"/>
    <cellStyle name="Percent 9 8 5 3 2" xfId="31401" xr:uid="{E5A3E655-8094-4779-B5CF-CB94EFC50D0A}"/>
    <cellStyle name="Percent 9 8 5 4" xfId="31402" xr:uid="{68E270D0-D6D2-4133-ABCE-AD887AA209CF}"/>
    <cellStyle name="Percent 9 8 5 5" xfId="31397" xr:uid="{4D757710-DD3A-446F-BA09-152A476F3DE1}"/>
    <cellStyle name="Percent 9 8 6" xfId="17190" xr:uid="{6F61D6AA-2619-485E-AD84-B8F4D564FDA7}"/>
    <cellStyle name="Percent 9 8 6 2" xfId="31404" xr:uid="{5AE2F4E3-26A9-483F-BA8E-86C078D1C076}"/>
    <cellStyle name="Percent 9 8 6 2 2" xfId="31405" xr:uid="{581C7576-2A89-4A3F-8F49-2EDC38D3507F}"/>
    <cellStyle name="Percent 9 8 6 3" xfId="31406" xr:uid="{AEBD6A8E-0F20-48A0-B54E-744FE70E1564}"/>
    <cellStyle name="Percent 9 8 6 3 2" xfId="31407" xr:uid="{2128DDF8-6E96-451F-999C-83F4F8E1A81B}"/>
    <cellStyle name="Percent 9 8 6 4" xfId="31408" xr:uid="{A6565EB6-EEBB-4D5B-B3CD-1F264875FFA6}"/>
    <cellStyle name="Percent 9 8 6 4 2" xfId="31409" xr:uid="{D9332252-19E2-4EA8-8C84-75F79435596A}"/>
    <cellStyle name="Percent 9 8 6 5" xfId="31410" xr:uid="{BDDA539F-0B20-45D1-8CCD-073FC58059EE}"/>
    <cellStyle name="Percent 9 8 6 6" xfId="31403" xr:uid="{CE653DA6-685E-45C6-8EBF-71B2DCBC18B0}"/>
    <cellStyle name="Percent 9 8 7" xfId="17191" xr:uid="{C347422F-F94D-4483-8362-2F87A29B6B81}"/>
    <cellStyle name="Percent 9 8 7 2" xfId="31412" xr:uid="{7ED02ED1-DC63-444D-81BC-7519E7D9899F}"/>
    <cellStyle name="Percent 9 8 7 2 2" xfId="31413" xr:uid="{B090AADE-AB85-48A1-9412-F24065C09DC2}"/>
    <cellStyle name="Percent 9 8 7 3" xfId="31414" xr:uid="{99CA5FD1-8256-4072-8D60-6039744D9121}"/>
    <cellStyle name="Percent 9 8 7 3 2" xfId="31415" xr:uid="{4B5D2292-14A8-4AB3-92F6-04C2CE65581D}"/>
    <cellStyle name="Percent 9 8 7 4" xfId="31416" xr:uid="{59740D78-A237-4F11-B0BE-17AE5AA3C8E7}"/>
    <cellStyle name="Percent 9 8 7 5" xfId="31411" xr:uid="{6638BAA5-84C4-4D00-9197-4D88F8D0AA2D}"/>
    <cellStyle name="Percent 9 8 8" xfId="17192" xr:uid="{393BB048-C43B-4BDF-BABC-0F8DAC784BB4}"/>
    <cellStyle name="Percent 9 8 8 2" xfId="31418" xr:uid="{AA3D774A-7FF0-4BC5-9D7F-3068BAA1D0E2}"/>
    <cellStyle name="Percent 9 8 8 3" xfId="31417" xr:uid="{5508B68A-4A03-402D-B0DB-17FA76F220F2}"/>
    <cellStyle name="Percent 9 8 9" xfId="17193" xr:uid="{7DE13554-2FF9-49F8-A71A-011582AD7A3B}"/>
    <cellStyle name="Percent 9 8 9 2" xfId="31420" xr:uid="{8347A662-F401-4D94-9AC7-016002398846}"/>
    <cellStyle name="Percent 9 8 9 3" xfId="31419" xr:uid="{4C3CCA12-A071-43FA-871D-93C41E000A70}"/>
    <cellStyle name="Percent 9 9" xfId="6230" xr:uid="{40F84964-9E96-4A04-BDF4-1D5CF841B194}"/>
    <cellStyle name="Percent 9 9 10" xfId="17194" xr:uid="{160F03D9-B89E-4EED-A4D4-F4C97B95D044}"/>
    <cellStyle name="Percent 9 9 10 2" xfId="31422" xr:uid="{CDAF4649-5481-460C-91B6-C17E818118AD}"/>
    <cellStyle name="Percent 9 9 11" xfId="31423" xr:uid="{1E85BF96-DE24-4A65-B291-50D8F147F6DA}"/>
    <cellStyle name="Percent 9 9 12" xfId="31421" xr:uid="{7FAF93B5-C221-4FD3-926B-F79FA5816A01}"/>
    <cellStyle name="Percent 9 9 13" xfId="21527" xr:uid="{FE6F9A09-5CF8-4838-BAF5-E69CA874EE1C}"/>
    <cellStyle name="Percent 9 9 2" xfId="17195" xr:uid="{6A843F62-EFE7-4CE4-A17C-8C1B64746572}"/>
    <cellStyle name="Percent 9 9 2 2" xfId="31425" xr:uid="{EA519D55-5941-49A2-A155-B4BCABE86002}"/>
    <cellStyle name="Percent 9 9 2 2 2" xfId="31426" xr:uid="{66048389-8485-4121-9B19-F5A349E7C0F9}"/>
    <cellStyle name="Percent 9 9 2 3" xfId="31427" xr:uid="{6770936C-AD47-4D47-8E35-641D7454D060}"/>
    <cellStyle name="Percent 9 9 2 3 2" xfId="31428" xr:uid="{8FE03997-2FF4-4C4A-8029-330F471C6497}"/>
    <cellStyle name="Percent 9 9 2 4" xfId="31429" xr:uid="{49B036E4-77D6-4E38-A331-188A1F343852}"/>
    <cellStyle name="Percent 9 9 2 5" xfId="31430" xr:uid="{5BA01C97-9C8B-4676-BD5C-25AF93DFDC31}"/>
    <cellStyle name="Percent 9 9 2 6" xfId="31424" xr:uid="{26D1DA9F-41EA-492F-B1EF-39D2C779028A}"/>
    <cellStyle name="Percent 9 9 3" xfId="17196" xr:uid="{E14F79EA-B1A7-48AA-8E33-40DFE2747C27}"/>
    <cellStyle name="Percent 9 9 3 2" xfId="31432" xr:uid="{703CC427-CD47-42FB-9DB9-490F5DB7FEB6}"/>
    <cellStyle name="Percent 9 9 3 2 2" xfId="31433" xr:uid="{23136535-4F2F-4767-B89C-753BBC038C04}"/>
    <cellStyle name="Percent 9 9 3 3" xfId="31434" xr:uid="{800346F1-0A8E-41ED-8C2E-A5067A0518AA}"/>
    <cellStyle name="Percent 9 9 3 3 2" xfId="31435" xr:uid="{AF28EB9E-4596-4696-82FB-1C347F640629}"/>
    <cellStyle name="Percent 9 9 3 4" xfId="31436" xr:uid="{FE8DFF6F-8FB5-4638-A640-3CCA205D33BB}"/>
    <cellStyle name="Percent 9 9 3 5" xfId="31431" xr:uid="{18FC8A1C-A711-4967-9839-CF22C3AE39B2}"/>
    <cellStyle name="Percent 9 9 4" xfId="17197" xr:uid="{61F3FA32-2FFB-4BBE-8490-78CC7AE2CEDD}"/>
    <cellStyle name="Percent 9 9 4 2" xfId="31438" xr:uid="{90929C89-3A14-4772-86F1-5806B9C56DF4}"/>
    <cellStyle name="Percent 9 9 4 2 2" xfId="31439" xr:uid="{6B735C12-C9F8-4219-9388-B58D72A71EDD}"/>
    <cellStyle name="Percent 9 9 4 3" xfId="31440" xr:uid="{49E058B9-B3C3-459E-BB64-46D5889C8054}"/>
    <cellStyle name="Percent 9 9 4 3 2" xfId="31441" xr:uid="{E2D2EC2F-72B4-4340-8403-CF7C1C6CD607}"/>
    <cellStyle name="Percent 9 9 4 4" xfId="31442" xr:uid="{3663918E-D41E-47FC-81D3-F36FDCC9B7D1}"/>
    <cellStyle name="Percent 9 9 4 5" xfId="31437" xr:uid="{F2AD67F3-01D3-498C-BA5C-21C700760DE6}"/>
    <cellStyle name="Percent 9 9 5" xfId="17198" xr:uid="{33EB920E-D2B7-49CC-BAEB-51A499643327}"/>
    <cellStyle name="Percent 9 9 5 2" xfId="31444" xr:uid="{8DAC010D-A645-4A09-BB2F-6E785EF0073E}"/>
    <cellStyle name="Percent 9 9 5 2 2" xfId="31445" xr:uid="{A3D65CEE-D685-4A6E-AA5F-627E88B5A969}"/>
    <cellStyle name="Percent 9 9 5 3" xfId="31446" xr:uid="{1AED7A0A-0C6A-4996-A382-CB9AC9454C6E}"/>
    <cellStyle name="Percent 9 9 5 3 2" xfId="31447" xr:uid="{BC246BB2-E234-4995-A418-DFA8DA074B02}"/>
    <cellStyle name="Percent 9 9 5 4" xfId="31448" xr:uid="{1BD7B2AB-06CF-428A-870F-F1242CE36167}"/>
    <cellStyle name="Percent 9 9 5 4 2" xfId="31449" xr:uid="{019DFF9E-7290-479F-9674-5DCC465813F2}"/>
    <cellStyle name="Percent 9 9 5 5" xfId="31450" xr:uid="{CADDC663-9FBC-44FA-9A25-A2DD0C0EE8EA}"/>
    <cellStyle name="Percent 9 9 5 6" xfId="31443" xr:uid="{8107A2E0-3843-464C-9E04-0466567A9AD9}"/>
    <cellStyle name="Percent 9 9 6" xfId="17199" xr:uid="{3284C605-E217-4E21-B6C0-DFCD2562DCAF}"/>
    <cellStyle name="Percent 9 9 6 2" xfId="31452" xr:uid="{FCAAFBDC-A390-4731-9092-C326B5DF5807}"/>
    <cellStyle name="Percent 9 9 6 2 2" xfId="31453" xr:uid="{8BDFF82A-A943-4CF4-9F60-1404CF4BA61B}"/>
    <cellStyle name="Percent 9 9 6 3" xfId="31454" xr:uid="{AF4F9EBA-4301-492B-B08E-5F09291E1A8E}"/>
    <cellStyle name="Percent 9 9 6 3 2" xfId="31455" xr:uid="{A6584DDF-489F-4878-9FCA-BCF60D4E5AA9}"/>
    <cellStyle name="Percent 9 9 6 4" xfId="31456" xr:uid="{98799593-C573-4526-9600-D0FE3CE8EB9D}"/>
    <cellStyle name="Percent 9 9 6 5" xfId="31451" xr:uid="{7CD64A4D-4E1B-4053-A73A-20024A8C35A6}"/>
    <cellStyle name="Percent 9 9 7" xfId="17200" xr:uid="{1FEDA535-E3AD-412C-898E-DE1FA9D05CE4}"/>
    <cellStyle name="Percent 9 9 7 2" xfId="31458" xr:uid="{6E5C0BE6-F1D4-42F6-B5C2-E3ED6AEACE2E}"/>
    <cellStyle name="Percent 9 9 7 3" xfId="31457" xr:uid="{FE799BB6-7157-4F40-97A3-E78874368302}"/>
    <cellStyle name="Percent 9 9 8" xfId="17201" xr:uid="{7D19F3F7-3E52-491B-AAA8-C3056A1972DC}"/>
    <cellStyle name="Percent 9 9 8 2" xfId="31460" xr:uid="{7BDA9E03-F666-40A5-8AB6-0E3ABCB759A5}"/>
    <cellStyle name="Percent 9 9 8 3" xfId="31459" xr:uid="{8A0B1144-DD56-4103-83DC-C0EEAECD2891}"/>
    <cellStyle name="Percent 9 9 9" xfId="17202" xr:uid="{8D99DAF3-17BE-4016-ABAD-274DCC981D0A}"/>
    <cellStyle name="Percent 9 9 9 2" xfId="31462" xr:uid="{65348A9D-253F-46ED-8924-9A4FB81F3E19}"/>
    <cellStyle name="Percent 9 9 9 3" xfId="31461" xr:uid="{7953AED4-0E55-4A87-B353-05589810EB74}"/>
    <cellStyle name="Percentagem 2 2" xfId="6231" xr:uid="{EDEAC5A8-8B84-49EA-A4EF-7A24A449B9EA}"/>
    <cellStyle name="Percentagem 2 2 10" xfId="17203" xr:uid="{CD1A9967-1273-4BDE-B2B9-D3D3C2C1F48E}"/>
    <cellStyle name="Percentagem 2 2 10 2" xfId="31464" xr:uid="{93AAF0C7-BF05-40AC-9810-03E9B4F82182}"/>
    <cellStyle name="Percentagem 2 2 11" xfId="31465" xr:uid="{01E2A1BD-5D0A-45AB-8D9B-57A9148E02B0}"/>
    <cellStyle name="Percentagem 2 2 12" xfId="31463" xr:uid="{7D36075F-F27C-4DE1-BD08-923008D60FDC}"/>
    <cellStyle name="Percentagem 2 2 13" xfId="21528" xr:uid="{F89F0152-EF5C-4C29-A834-BBBFC1539E4A}"/>
    <cellStyle name="Percentagem 2 2 2" xfId="17204" xr:uid="{F2842566-3F97-454F-9551-53599C2C6FF5}"/>
    <cellStyle name="Percentagem 2 2 2 2" xfId="31467" xr:uid="{F942B9B7-ADF1-486C-88E1-0923C6315EF5}"/>
    <cellStyle name="Percentagem 2 2 2 2 2" xfId="31468" xr:uid="{F57F37E1-4DD2-4685-93AD-46D7B50536E4}"/>
    <cellStyle name="Percentagem 2 2 2 3" xfId="31469" xr:uid="{00E4FFFD-660C-446C-B569-05B230E542C2}"/>
    <cellStyle name="Percentagem 2 2 2 3 2" xfId="31470" xr:uid="{ACBF445B-B1D3-4E02-8B73-E72886B8A028}"/>
    <cellStyle name="Percentagem 2 2 2 4" xfId="31471" xr:uid="{8407624F-B5F6-468A-95E4-4778E06EDAC5}"/>
    <cellStyle name="Percentagem 2 2 2 5" xfId="31472" xr:uid="{4BA6CEB8-A367-42E4-83EB-F696FA5FF78D}"/>
    <cellStyle name="Percentagem 2 2 2 6" xfId="31466" xr:uid="{A7E525C3-B484-46BA-A9CE-614D80CC71E7}"/>
    <cellStyle name="Percentagem 2 2 3" xfId="17205" xr:uid="{691EB11C-DA46-4A1B-BD14-BB2267F5F346}"/>
    <cellStyle name="Percentagem 2 2 3 2" xfId="31474" xr:uid="{B0F8B8F0-317F-4971-BD59-D29AE95461D2}"/>
    <cellStyle name="Percentagem 2 2 3 2 2" xfId="31475" xr:uid="{775E8111-7F48-426D-A682-71C0122277A3}"/>
    <cellStyle name="Percentagem 2 2 3 3" xfId="31476" xr:uid="{3A0362F7-6109-467F-BAC8-7AFBC04F9862}"/>
    <cellStyle name="Percentagem 2 2 3 3 2" xfId="31477" xr:uid="{C09527AC-2006-4E80-937A-C1B7D079770A}"/>
    <cellStyle name="Percentagem 2 2 3 4" xfId="31478" xr:uid="{9FD12AA6-EA53-467E-9BD1-EC5816A71F09}"/>
    <cellStyle name="Percentagem 2 2 3 5" xfId="31473" xr:uid="{0E079954-2D62-4D0A-9DF8-7F6C065991FA}"/>
    <cellStyle name="Percentagem 2 2 4" xfId="17206" xr:uid="{582D3A3E-2965-4A7A-AE57-31D9F48C8116}"/>
    <cellStyle name="Percentagem 2 2 4 2" xfId="31480" xr:uid="{0F7AC55A-2CEA-445B-AFDE-F64F3A59997A}"/>
    <cellStyle name="Percentagem 2 2 4 2 2" xfId="31481" xr:uid="{B4CEE6C2-61FC-4BBB-970D-AF8E91A0CF58}"/>
    <cellStyle name="Percentagem 2 2 4 3" xfId="31482" xr:uid="{BDEA1C2F-7FCD-4BBB-B8BD-524819AE537F}"/>
    <cellStyle name="Percentagem 2 2 4 3 2" xfId="31483" xr:uid="{228431BB-C88F-4050-A5F0-60F73EECE610}"/>
    <cellStyle name="Percentagem 2 2 4 4" xfId="31484" xr:uid="{5A34B49D-A008-4A08-80C6-7B7B33C6951C}"/>
    <cellStyle name="Percentagem 2 2 4 5" xfId="31479" xr:uid="{CE7B1BCC-197E-4C01-9F06-AACE57F0A3EB}"/>
    <cellStyle name="Percentagem 2 2 5" xfId="17207" xr:uid="{95E8D215-101E-44D7-A39D-9488402E58A5}"/>
    <cellStyle name="Percentagem 2 2 5 2" xfId="31486" xr:uid="{CAD112E6-4308-4012-8608-F19D24978EC2}"/>
    <cellStyle name="Percentagem 2 2 5 2 2" xfId="31487" xr:uid="{CAB5BE1F-47AF-455A-877E-E76F0592A462}"/>
    <cellStyle name="Percentagem 2 2 5 3" xfId="31488" xr:uid="{B4B65DB6-A1FC-4BDA-9FD6-F15FC402C15B}"/>
    <cellStyle name="Percentagem 2 2 5 3 2" xfId="31489" xr:uid="{037CE584-3DCB-465B-9957-8F78F903DCA2}"/>
    <cellStyle name="Percentagem 2 2 5 4" xfId="31490" xr:uid="{B2A31CC8-C308-4D7B-8EDA-4E820094269F}"/>
    <cellStyle name="Percentagem 2 2 5 4 2" xfId="31491" xr:uid="{DF6D9079-548C-4798-B9AC-B1AC8090D1A8}"/>
    <cellStyle name="Percentagem 2 2 5 5" xfId="31492" xr:uid="{3AAB38B1-0046-4BEF-952D-F9DDB45D5403}"/>
    <cellStyle name="Percentagem 2 2 5 6" xfId="31485" xr:uid="{6E8173FC-3395-4F52-8BC2-25D13F27C50F}"/>
    <cellStyle name="Percentagem 2 2 6" xfId="17208" xr:uid="{C0D6EB35-9EC8-42EA-935A-ACE7A4786517}"/>
    <cellStyle name="Percentagem 2 2 6 2" xfId="31494" xr:uid="{6E412C96-D3E2-48B0-B2D5-52B3FDF90689}"/>
    <cellStyle name="Percentagem 2 2 6 2 2" xfId="31495" xr:uid="{FF358E3C-2C0F-4FD3-B8A0-C7797622AC9C}"/>
    <cellStyle name="Percentagem 2 2 6 3" xfId="31496" xr:uid="{8782CFB8-578E-433B-B726-CBDAABC50153}"/>
    <cellStyle name="Percentagem 2 2 6 3 2" xfId="31497" xr:uid="{4C96EE39-5D02-4D66-AFB9-83A1F0070D2C}"/>
    <cellStyle name="Percentagem 2 2 6 4" xfId="31498" xr:uid="{D269DCD5-E10F-478D-881E-DCB994EC9E6D}"/>
    <cellStyle name="Percentagem 2 2 6 5" xfId="31493" xr:uid="{F273D6CF-0860-4977-A4C1-A01FD4A43639}"/>
    <cellStyle name="Percentagem 2 2 7" xfId="17209" xr:uid="{C82B8B94-58AA-4C7A-99CB-90AA8F266FB5}"/>
    <cellStyle name="Percentagem 2 2 7 2" xfId="31500" xr:uid="{560D6D6F-D663-46CD-8E56-C120187F5824}"/>
    <cellStyle name="Percentagem 2 2 7 3" xfId="31499" xr:uid="{64D32824-0030-4332-AA4D-5F8B5F12EAFB}"/>
    <cellStyle name="Percentagem 2 2 8" xfId="17210" xr:uid="{309556E1-3BF6-425E-8C39-2840118E97EA}"/>
    <cellStyle name="Percentagem 2 2 8 2" xfId="31502" xr:uid="{000C76D1-6B73-4113-A710-233D86C8F8C0}"/>
    <cellStyle name="Percentagem 2 2 8 3" xfId="31501" xr:uid="{FC1BA665-ED75-4300-B7E7-FC5B3EB43129}"/>
    <cellStyle name="Percentagem 2 2 9" xfId="17211" xr:uid="{89D458D4-28AB-4997-A270-9961354F1FF6}"/>
    <cellStyle name="Percentagem 2 2 9 2" xfId="31504" xr:uid="{46D229ED-682E-40FD-9D74-2A58C27CB254}"/>
    <cellStyle name="Percentagem 2 2 9 3" xfId="31503" xr:uid="{E40062F2-672C-407D-978E-6FA00B68BD8F}"/>
    <cellStyle name="Percentagem 2 3" xfId="6232" xr:uid="{74DCF41C-CE8A-4358-96FF-80EE218A50F1}"/>
    <cellStyle name="Percentagem 2 3 10" xfId="17212" xr:uid="{C3040AA9-984F-422F-B280-53D61DF2491D}"/>
    <cellStyle name="Percentagem 2 3 10 2" xfId="31506" xr:uid="{8A85788D-CBD7-4C91-91D0-45F06D6DCE70}"/>
    <cellStyle name="Percentagem 2 3 11" xfId="31507" xr:uid="{413796DD-9A76-4DA6-ACC2-FDC08DE5FD5A}"/>
    <cellStyle name="Percentagem 2 3 12" xfId="31505" xr:uid="{0AA81EEE-52BE-4000-9C9D-05EC43C6CD87}"/>
    <cellStyle name="Percentagem 2 3 13" xfId="21529" xr:uid="{5FC21CD7-1025-4D47-87A3-F88AE96AA588}"/>
    <cellStyle name="Percentagem 2 3 2" xfId="17213" xr:uid="{92576400-8324-4DB5-AD44-36B4FDB96256}"/>
    <cellStyle name="Percentagem 2 3 2 2" xfId="31509" xr:uid="{4B1DB81D-0874-4228-82D9-BE5CA4ECE8C5}"/>
    <cellStyle name="Percentagem 2 3 2 2 2" xfId="31510" xr:uid="{F31ADA2E-BB6F-4B12-8264-E6DCEA4C27C7}"/>
    <cellStyle name="Percentagem 2 3 2 3" xfId="31511" xr:uid="{2EA2BA7B-C8F1-4BBF-B59A-3CABCCC2E41D}"/>
    <cellStyle name="Percentagem 2 3 2 3 2" xfId="31512" xr:uid="{A626E148-ADFF-4448-B28D-E7FA6DDC33D6}"/>
    <cellStyle name="Percentagem 2 3 2 4" xfId="31513" xr:uid="{692A2BB0-EE43-4296-BA39-635E218BDD45}"/>
    <cellStyle name="Percentagem 2 3 2 5" xfId="31514" xr:uid="{78284D96-4156-480F-A744-B24B7D9ABE68}"/>
    <cellStyle name="Percentagem 2 3 2 6" xfId="31508" xr:uid="{C072D87D-589B-4E08-8524-F8B281CE09BE}"/>
    <cellStyle name="Percentagem 2 3 3" xfId="17214" xr:uid="{A7F88E6E-9DC3-4849-A53B-88F382535245}"/>
    <cellStyle name="Percentagem 2 3 3 2" xfId="31516" xr:uid="{34C2ABBA-EC7B-4DDB-A3D7-9A20FA344F38}"/>
    <cellStyle name="Percentagem 2 3 3 2 2" xfId="31517" xr:uid="{649F00FE-07B2-4E76-84B6-B10D32708893}"/>
    <cellStyle name="Percentagem 2 3 3 3" xfId="31518" xr:uid="{2EC18617-C572-44D4-9D45-EF0DFF4B820D}"/>
    <cellStyle name="Percentagem 2 3 3 3 2" xfId="31519" xr:uid="{4470C343-06D8-4A75-8CCA-2EE7FF2DF008}"/>
    <cellStyle name="Percentagem 2 3 3 4" xfId="31520" xr:uid="{64B7B075-5322-4176-BAC5-A784E75FE7B9}"/>
    <cellStyle name="Percentagem 2 3 3 5" xfId="31515" xr:uid="{09B39063-8C7A-42B8-BD04-1BB41CC4B95A}"/>
    <cellStyle name="Percentagem 2 3 4" xfId="17215" xr:uid="{BDAC4752-CF36-49B6-85F3-BD1868F64BF4}"/>
    <cellStyle name="Percentagem 2 3 4 2" xfId="31522" xr:uid="{209A15B1-50F2-4678-91A4-14964FB4B876}"/>
    <cellStyle name="Percentagem 2 3 4 2 2" xfId="31523" xr:uid="{7893EDC2-A043-4E8C-9AE4-B164B444B8FC}"/>
    <cellStyle name="Percentagem 2 3 4 3" xfId="31524" xr:uid="{09CF0C8D-BBB4-46A9-9D61-E735B8AA87E8}"/>
    <cellStyle name="Percentagem 2 3 4 3 2" xfId="31525" xr:uid="{A05A564C-01DE-4D98-B8A2-B47137ACFC23}"/>
    <cellStyle name="Percentagem 2 3 4 4" xfId="31526" xr:uid="{1D7F832E-5197-4485-967A-2E6F2369CADA}"/>
    <cellStyle name="Percentagem 2 3 4 5" xfId="31521" xr:uid="{3EFA6939-4334-4416-84FA-C6FB912E990B}"/>
    <cellStyle name="Percentagem 2 3 5" xfId="17216" xr:uid="{F8BAE0E2-FC44-4FF6-8345-95A968465CC8}"/>
    <cellStyle name="Percentagem 2 3 5 2" xfId="31528" xr:uid="{ABBFFBB1-A03E-4F3F-AD66-6E454F1B7AD5}"/>
    <cellStyle name="Percentagem 2 3 5 2 2" xfId="31529" xr:uid="{8AD79F77-6F1E-4CD1-89DB-AAB579E7631E}"/>
    <cellStyle name="Percentagem 2 3 5 3" xfId="31530" xr:uid="{892D02DA-CC81-4949-A47E-7AB087A82019}"/>
    <cellStyle name="Percentagem 2 3 5 3 2" xfId="31531" xr:uid="{4E5022C5-26BA-4B3C-AFFF-92AA170E1776}"/>
    <cellStyle name="Percentagem 2 3 5 4" xfId="31532" xr:uid="{63B54192-28FD-492C-B8F9-E20D954FF12A}"/>
    <cellStyle name="Percentagem 2 3 5 4 2" xfId="31533" xr:uid="{5A2F6765-2238-4CB7-8E12-46A1F21BF0AA}"/>
    <cellStyle name="Percentagem 2 3 5 5" xfId="31534" xr:uid="{B40CD4A0-E937-4F64-BE09-79CBB1BA59CE}"/>
    <cellStyle name="Percentagem 2 3 5 6" xfId="31527" xr:uid="{EAD5CFCE-59A6-43FB-885B-AB90010DD862}"/>
    <cellStyle name="Percentagem 2 3 6" xfId="17217" xr:uid="{400D19A9-BCC5-479A-A72C-926723140179}"/>
    <cellStyle name="Percentagem 2 3 6 2" xfId="31536" xr:uid="{9EA960B9-2C74-4A15-9AEF-D647E56DD964}"/>
    <cellStyle name="Percentagem 2 3 6 2 2" xfId="31537" xr:uid="{8C67E58E-B00F-4C51-9BB8-CF42BAF4C1A4}"/>
    <cellStyle name="Percentagem 2 3 6 3" xfId="31538" xr:uid="{5977B72F-45BC-431B-AF7B-1D468CC90BC5}"/>
    <cellStyle name="Percentagem 2 3 6 3 2" xfId="31539" xr:uid="{8AB8B07F-0F25-42BD-8BB3-BB7428CF8058}"/>
    <cellStyle name="Percentagem 2 3 6 4" xfId="31540" xr:uid="{1C9DFB73-4DA3-4D5B-BABE-5980F21B169E}"/>
    <cellStyle name="Percentagem 2 3 6 5" xfId="31535" xr:uid="{FE81486A-AFDE-47C7-984E-35E6F6984643}"/>
    <cellStyle name="Percentagem 2 3 7" xfId="17218" xr:uid="{2825291E-4F2C-401E-9F4C-9D2D5DFDA564}"/>
    <cellStyle name="Percentagem 2 3 7 2" xfId="31542" xr:uid="{39F4562F-8A28-43A6-AA2C-C250EE80420F}"/>
    <cellStyle name="Percentagem 2 3 7 3" xfId="31541" xr:uid="{417BAADF-C303-4EC6-B038-1444B670F0E7}"/>
    <cellStyle name="Percentagem 2 3 8" xfId="17219" xr:uid="{AB318613-9791-4790-AC65-B350D65CFB28}"/>
    <cellStyle name="Percentagem 2 3 8 2" xfId="31544" xr:uid="{799C29CA-36B5-4A41-9745-A5F8B001A713}"/>
    <cellStyle name="Percentagem 2 3 8 3" xfId="31543" xr:uid="{3F2DCFED-85AC-4074-973B-085C0674A7D7}"/>
    <cellStyle name="Percentagem 2 3 9" xfId="17220" xr:uid="{347BE6F0-B9E0-488C-ACBB-E37AA71E4488}"/>
    <cellStyle name="Percentagem 2 3 9 2" xfId="31546" xr:uid="{C32D9613-E8AA-42CA-945B-465192EE34D0}"/>
    <cellStyle name="Percentagem 2 3 9 3" xfId="31545" xr:uid="{BF7EEC1F-C0EE-4075-8666-0AD49118AD1C}"/>
    <cellStyle name="Pilkku_Layo9704" xfId="325" xr:uid="{00000000-0005-0000-0000-000047010000}"/>
    <cellStyle name="Publication_style" xfId="6908" xr:uid="{4AEF4D38-8574-4EAA-8912-548DB27A46D5}"/>
    <cellStyle name="Pyör. luku_Layo9704" xfId="326" xr:uid="{00000000-0005-0000-0000-000048010000}"/>
    <cellStyle name="Pyör. valuutta_Layo9704" xfId="327" xr:uid="{00000000-0005-0000-0000-000049010000}"/>
    <cellStyle name="Refdb standard" xfId="6909" xr:uid="{90242F7A-8B0D-422C-8B98-6BBC98A11584}"/>
    <cellStyle name="Refdb standard 2" xfId="6910" xr:uid="{AB91D175-BD87-4700-957C-1D08B340E33C}"/>
    <cellStyle name="Schlecht" xfId="6233" xr:uid="{9BD35D78-AA0E-4614-9EE1-44D1F9171AAC}"/>
    <cellStyle name="Schlecht 10" xfId="17221" xr:uid="{BAFCFD28-9642-49A7-B801-0C893DB86E47}"/>
    <cellStyle name="Schlecht 10 2" xfId="31548" xr:uid="{38FFEFA2-3351-40F3-A778-4332E99FDB6E}"/>
    <cellStyle name="Schlecht 11" xfId="31549" xr:uid="{947C000B-49F5-4EBF-8D07-532AA943D203}"/>
    <cellStyle name="Schlecht 12" xfId="31547" xr:uid="{11C5DF94-BB35-4C7B-925E-224679EC199A}"/>
    <cellStyle name="Schlecht 13" xfId="21530" xr:uid="{BF8D1428-C10E-47F1-9E02-1E9E126AD8C8}"/>
    <cellStyle name="Schlecht 2" xfId="17222" xr:uid="{176CFF20-53C1-4B95-925D-3363ADBC4ED5}"/>
    <cellStyle name="Schlecht 2 2" xfId="31551" xr:uid="{F4E876AA-D54F-40D0-A81D-3EB1DEB74D0F}"/>
    <cellStyle name="Schlecht 2 2 2" xfId="31552" xr:uid="{A8FD5F1F-BA4E-4BEC-9CDE-57AA7AE3F45A}"/>
    <cellStyle name="Schlecht 2 3" xfId="31553" xr:uid="{C0D0DA56-3D31-4622-836A-5083BE025497}"/>
    <cellStyle name="Schlecht 2 3 2" xfId="31554" xr:uid="{BBCACE97-175D-4AC9-B429-61614C67E225}"/>
    <cellStyle name="Schlecht 2 4" xfId="31555" xr:uid="{9C18EF3C-EBDD-45A9-AB11-075296FD79C2}"/>
    <cellStyle name="Schlecht 2 5" xfId="31556" xr:uid="{FCBFB454-CBC3-4693-98D1-063034C2ED9F}"/>
    <cellStyle name="Schlecht 2 6" xfId="31550" xr:uid="{8BB34FBE-6D38-4FAA-813D-26429F703B74}"/>
    <cellStyle name="Schlecht 3" xfId="17223" xr:uid="{FA38F0CD-E9A7-4213-A981-A68BE7F91BDA}"/>
    <cellStyle name="Schlecht 3 2" xfId="31558" xr:uid="{69D92244-3003-4AB3-AB40-FBFE0F80B5FB}"/>
    <cellStyle name="Schlecht 3 2 2" xfId="31559" xr:uid="{62F13347-9409-4421-916F-E37F8A257B29}"/>
    <cellStyle name="Schlecht 3 3" xfId="31560" xr:uid="{E9F5D0C0-989F-4EAC-AA40-B2FB5A65A175}"/>
    <cellStyle name="Schlecht 3 3 2" xfId="31561" xr:uid="{A613CDDB-79E7-4134-B66C-A0DB2A872160}"/>
    <cellStyle name="Schlecht 3 4" xfId="31562" xr:uid="{D1BF59D0-32B5-43CA-95A0-4E4D16FBF113}"/>
    <cellStyle name="Schlecht 3 5" xfId="31557" xr:uid="{16F4517C-7747-4F1D-A3CE-C073A1B9B84C}"/>
    <cellStyle name="Schlecht 4" xfId="17224" xr:uid="{A8A8922C-D719-40F1-ADF0-3DFF8A82DC4B}"/>
    <cellStyle name="Schlecht 4 2" xfId="31564" xr:uid="{F9984750-AFEC-40C7-9856-E3DF902CFF55}"/>
    <cellStyle name="Schlecht 4 2 2" xfId="31565" xr:uid="{FBAF6CA0-37CB-4EC9-95C5-8CC3715F70A6}"/>
    <cellStyle name="Schlecht 4 3" xfId="31566" xr:uid="{CD4CF785-424A-4034-A224-3682307E344B}"/>
    <cellStyle name="Schlecht 4 3 2" xfId="31567" xr:uid="{211E1245-1A6B-4EBE-B9E8-72BECCD2649C}"/>
    <cellStyle name="Schlecht 4 4" xfId="31568" xr:uid="{6853F65C-BAB6-4994-9574-CAC66FF72980}"/>
    <cellStyle name="Schlecht 4 5" xfId="31563" xr:uid="{729CB20A-5B51-4A64-BAF0-CCCC2317EF22}"/>
    <cellStyle name="Schlecht 5" xfId="17225" xr:uid="{E7C8D666-66B4-4015-8BCC-154BF811F3C5}"/>
    <cellStyle name="Schlecht 5 2" xfId="31570" xr:uid="{CB3BA0BF-BF22-48FC-B422-79034E18280C}"/>
    <cellStyle name="Schlecht 5 2 2" xfId="31571" xr:uid="{868CC72C-DB5E-470B-AD6F-06422EC3E03E}"/>
    <cellStyle name="Schlecht 5 3" xfId="31572" xr:uid="{9E3E0D10-5D2E-4FB7-A373-F26706A022F6}"/>
    <cellStyle name="Schlecht 5 3 2" xfId="31573" xr:uid="{DB65E430-FC03-401A-AB8E-FF5CB3EC483D}"/>
    <cellStyle name="Schlecht 5 4" xfId="31574" xr:uid="{1E9F1984-425E-4148-8AA3-50065EE97F6B}"/>
    <cellStyle name="Schlecht 5 4 2" xfId="31575" xr:uid="{AE8530D6-B073-48ED-9630-A510C76E73EA}"/>
    <cellStyle name="Schlecht 5 5" xfId="31576" xr:uid="{C35DCEDD-D663-45DD-ADC8-DFC77E736D1E}"/>
    <cellStyle name="Schlecht 5 6" xfId="31569" xr:uid="{80510956-6143-4BCB-A099-5339432191B9}"/>
    <cellStyle name="Schlecht 6" xfId="17226" xr:uid="{01BB805A-AD6F-4AF8-967B-F31DEEBA260C}"/>
    <cellStyle name="Schlecht 6 2" xfId="31578" xr:uid="{21F79F5B-8E07-4EAC-A3EF-F66ED2338A65}"/>
    <cellStyle name="Schlecht 6 2 2" xfId="31579" xr:uid="{5A417136-4058-42B3-AE94-D49328FAC7F0}"/>
    <cellStyle name="Schlecht 6 3" xfId="31580" xr:uid="{C9A26D99-0977-4227-BC8E-AF4A1CA51978}"/>
    <cellStyle name="Schlecht 6 3 2" xfId="31581" xr:uid="{A713B72C-AB1D-4B99-949D-6552403D3399}"/>
    <cellStyle name="Schlecht 6 4" xfId="31582" xr:uid="{EA212634-6F6E-4D86-AC54-5B41BC696A0E}"/>
    <cellStyle name="Schlecht 6 5" xfId="31577" xr:uid="{27A4421A-0E7D-451C-B376-A4DE46DF5FF5}"/>
    <cellStyle name="Schlecht 7" xfId="17227" xr:uid="{52231EFC-7AE4-4B94-970F-23D18D8EA060}"/>
    <cellStyle name="Schlecht 7 2" xfId="31584" xr:uid="{C50A375E-0626-45DA-A8BC-F1CD2C129CD3}"/>
    <cellStyle name="Schlecht 7 3" xfId="31583" xr:uid="{90639C5E-DD1B-43C3-B0CC-D3FB68C5F690}"/>
    <cellStyle name="Schlecht 8" xfId="17228" xr:uid="{01F4EB38-A3C5-40E3-A07B-9BB64A8C1481}"/>
    <cellStyle name="Schlecht 8 2" xfId="31586" xr:uid="{9AAC22AD-CEA8-4853-9DC1-EB150363CE6C}"/>
    <cellStyle name="Schlecht 8 3" xfId="31585" xr:uid="{89606E38-0395-4A45-8B90-D9BB3F83BE4C}"/>
    <cellStyle name="Schlecht 9" xfId="17229" xr:uid="{1CAC5B80-D87D-4991-9FA4-4EC03BCE52DA}"/>
    <cellStyle name="Schlecht 9 2" xfId="31588" xr:uid="{DACC452F-B2D3-433D-9564-4925DD691B9A}"/>
    <cellStyle name="Schlecht 9 3" xfId="31587" xr:uid="{E0006B9B-2633-4089-BF29-0A9D25CC7315}"/>
    <cellStyle name="Shade" xfId="6234" xr:uid="{F12AF884-99B1-411B-A1B5-7BBCC4C5A2B4}"/>
    <cellStyle name="Shade 10" xfId="17230" xr:uid="{6C867A85-0E31-4C70-8892-CEB8A2C2BDC8}"/>
    <cellStyle name="Shade 10 2" xfId="31590" xr:uid="{9575F84A-E7B3-45B3-9BE2-2DAD708B51D6}"/>
    <cellStyle name="Shade 11" xfId="31591" xr:uid="{F3735AAE-DA53-437A-9D52-830AD28E41CD}"/>
    <cellStyle name="Shade 12" xfId="31589" xr:uid="{9D8A3178-9233-4E10-8C80-F91E544C84D0}"/>
    <cellStyle name="Shade 2" xfId="6911" xr:uid="{6FF3F80D-2D14-4052-B5D9-D173F8E5AA6F}"/>
    <cellStyle name="Shade 2 2" xfId="17231" xr:uid="{741E1D7C-1E62-4D66-B56B-66E542EABB4F}"/>
    <cellStyle name="Shade 2 2 2" xfId="31594" xr:uid="{FE6663BA-C933-4F3C-87AD-DE682EA2491C}"/>
    <cellStyle name="Shade 2 2 3" xfId="31593" xr:uid="{813B514D-6B3C-4C6D-BA87-F4084C7A24A5}"/>
    <cellStyle name="Shade 2 3" xfId="31595" xr:uid="{348D348E-ACE3-44A1-88B5-D2233B97D6B4}"/>
    <cellStyle name="Shade 2 3 2" xfId="31596" xr:uid="{0E79EE63-D10C-439E-A3ED-D208FBC5111C}"/>
    <cellStyle name="Shade 2 4" xfId="31597" xr:uid="{B6824F4F-7B3E-45E8-80D8-21B729147754}"/>
    <cellStyle name="Shade 2 5" xfId="31598" xr:uid="{CAF2E55C-2FAD-4318-8C14-BC1A734D4B92}"/>
    <cellStyle name="Shade 2 6" xfId="31592" xr:uid="{9D426F19-A7A8-402A-9357-06D7BCEBF7CE}"/>
    <cellStyle name="Shade 3" xfId="17232" xr:uid="{25F5AD32-5254-423D-B0CA-BEFD4211953E}"/>
    <cellStyle name="Shade 3 2" xfId="31600" xr:uid="{3D45063B-66BC-4595-892D-D88224BA1EF3}"/>
    <cellStyle name="Shade 3 2 2" xfId="31601" xr:uid="{4B518F68-764C-4A96-9970-2246E62BD9E6}"/>
    <cellStyle name="Shade 3 3" xfId="31602" xr:uid="{9E320776-BF3F-4E4E-9372-40F7E9DD7ACD}"/>
    <cellStyle name="Shade 3 3 2" xfId="31603" xr:uid="{D1E52C86-C348-4FD7-B073-D2407DC44440}"/>
    <cellStyle name="Shade 3 4" xfId="31604" xr:uid="{BFBC352A-5CB6-4BEF-A356-4B2F354B0042}"/>
    <cellStyle name="Shade 3 5" xfId="31599" xr:uid="{64803476-8323-4A21-BF87-B41BCA3254AD}"/>
    <cellStyle name="Shade 4" xfId="17233" xr:uid="{B3D287DC-6FAA-460F-BB24-5C12B9268C1C}"/>
    <cellStyle name="Shade 4 2" xfId="31606" xr:uid="{E902EB91-A3E1-4F6F-8A6A-D833108413B8}"/>
    <cellStyle name="Shade 4 2 2" xfId="31607" xr:uid="{6A2E92A3-3CB0-46BA-B48D-9D9C5887D577}"/>
    <cellStyle name="Shade 4 3" xfId="31608" xr:uid="{5E9291E6-FF96-4029-B465-3DDEC991589A}"/>
    <cellStyle name="Shade 4 3 2" xfId="31609" xr:uid="{6EC4830E-D174-4960-9CEF-AB520CF7EDBD}"/>
    <cellStyle name="Shade 4 4" xfId="31610" xr:uid="{23253FCC-1EC0-43CD-942E-9F87DCE190E6}"/>
    <cellStyle name="Shade 4 5" xfId="31605" xr:uid="{20B56E95-957E-41CD-BA5E-B463D0799CCA}"/>
    <cellStyle name="Shade 5" xfId="17234" xr:uid="{F8DB4F50-7745-43F2-AB8B-37A3B6575A58}"/>
    <cellStyle name="Shade 5 2" xfId="31612" xr:uid="{3F16F722-2A3B-456E-A62E-0BB8AB55BF2E}"/>
    <cellStyle name="Shade 5 2 2" xfId="31613" xr:uid="{6C7A7D1F-F484-4295-ACAA-E6C6473BE33F}"/>
    <cellStyle name="Shade 5 3" xfId="31614" xr:uid="{5D84A084-42C4-4074-96FA-2E5007D8B381}"/>
    <cellStyle name="Shade 5 3 2" xfId="31615" xr:uid="{A3E00F28-E540-492D-B639-E4B45B7FF9E7}"/>
    <cellStyle name="Shade 5 4" xfId="31616" xr:uid="{1311BCC0-A706-4D13-A710-D4B53CA79F8A}"/>
    <cellStyle name="Shade 5 4 2" xfId="31617" xr:uid="{6EA324B4-211D-4C04-AA91-5468858A87B5}"/>
    <cellStyle name="Shade 5 5" xfId="31618" xr:uid="{330E70E9-08CF-42E8-8B3E-A18C392A6EFA}"/>
    <cellStyle name="Shade 5 6" xfId="31611" xr:uid="{60E08BBC-F5AD-4195-B062-BA9B661285A3}"/>
    <cellStyle name="Shade 6" xfId="17235" xr:uid="{E7C17B92-0FB3-477A-8B47-9EF1E804027A}"/>
    <cellStyle name="Shade 6 2" xfId="31620" xr:uid="{90A0000C-4726-4B21-9C13-3BD5A001C71B}"/>
    <cellStyle name="Shade 6 2 2" xfId="31621" xr:uid="{95E2F852-CBD1-4BE5-A096-782828A2B90F}"/>
    <cellStyle name="Shade 6 3" xfId="31622" xr:uid="{2659F135-D323-4EC1-A207-DEF4CEBED3C4}"/>
    <cellStyle name="Shade 6 3 2" xfId="31623" xr:uid="{25BF85CE-0BD7-4780-9A27-FE954E315348}"/>
    <cellStyle name="Shade 6 4" xfId="31624" xr:uid="{2C355AA8-195D-42EB-96F9-02A58B4864A2}"/>
    <cellStyle name="Shade 6 5" xfId="31619" xr:uid="{A0430430-F556-4CD6-B592-9244590CBF72}"/>
    <cellStyle name="Shade 7" xfId="17236" xr:uid="{81773FE0-8759-4734-BAD2-E3BB6C5352A2}"/>
    <cellStyle name="Shade 7 2" xfId="31626" xr:uid="{E23B5878-87FC-4B6C-99E9-9E5FFE22613D}"/>
    <cellStyle name="Shade 7 3" xfId="31625" xr:uid="{CA46DC8D-B12F-44B4-81C1-C84E0E0BC3BD}"/>
    <cellStyle name="Shade 8" xfId="17237" xr:uid="{CBE4E32C-2616-4B57-A748-0245790DBCD7}"/>
    <cellStyle name="Shade 8 2" xfId="31628" xr:uid="{790A84E4-3FCB-4586-A367-74C8252E8642}"/>
    <cellStyle name="Shade 8 3" xfId="31627" xr:uid="{A7276E57-8C3A-4976-8695-CABA90BB35FA}"/>
    <cellStyle name="Shade 9" xfId="17238" xr:uid="{B3E39D4C-20CF-4B08-B21D-A49EAF328F32}"/>
    <cellStyle name="Shade 9 2" xfId="31630" xr:uid="{CEAA331E-1F50-4A94-919A-AE71E31D2C48}"/>
    <cellStyle name="Shade 9 3" xfId="31629" xr:uid="{BE60D4B5-A6C8-43BD-9426-9269C5518205}"/>
    <cellStyle name="source" xfId="328" xr:uid="{00000000-0005-0000-0000-00004A010000}"/>
    <cellStyle name="source 10" xfId="17239" xr:uid="{CD6C322B-F262-4377-AA58-7905A3420BED}"/>
    <cellStyle name="source 10 2" xfId="31632" xr:uid="{DB7EA904-E9EB-4146-BF08-6D7799333EE8}"/>
    <cellStyle name="source 11" xfId="31633" xr:uid="{94593D57-6695-4127-8C88-01E10ED9FB1A}"/>
    <cellStyle name="source 12" xfId="31631" xr:uid="{6A5854FE-1380-49F5-9BA8-565836247C1C}"/>
    <cellStyle name="source 13" xfId="21044" xr:uid="{F26C5090-1B85-4215-98A3-F8BFC4419326}"/>
    <cellStyle name="source 14" xfId="6235" xr:uid="{95066663-07F0-4A5E-B379-1DC90EA3FDBD}"/>
    <cellStyle name="source 2" xfId="329" xr:uid="{00000000-0005-0000-0000-00004B010000}"/>
    <cellStyle name="source 2 2" xfId="17240" xr:uid="{6FF12656-D4F2-402A-8CF6-709570F13957}"/>
    <cellStyle name="source 2 2 2" xfId="31636" xr:uid="{5210B032-878F-44FF-A495-80B66E391AEC}"/>
    <cellStyle name="source 2 2 3" xfId="31635" xr:uid="{6D212B6C-C449-4623-95F8-81E9F69EB683}"/>
    <cellStyle name="source 2 3" xfId="17241" xr:uid="{EB4B80AE-2B53-47EF-AC36-D16F2D4DAA07}"/>
    <cellStyle name="source 2 3 2" xfId="31638" xr:uid="{F07D7584-776A-463C-9CAB-6B01C37DAAE9}"/>
    <cellStyle name="source 2 3 3" xfId="31637" xr:uid="{6586079B-522D-4CD2-976D-271B48720831}"/>
    <cellStyle name="source 2 4" xfId="17242" xr:uid="{CE14E2CC-B77B-49AD-BF76-493996081661}"/>
    <cellStyle name="source 2 4 2" xfId="31639" xr:uid="{D0B96E24-648C-42FF-8927-CDF7D3B231F9}"/>
    <cellStyle name="source 2 5" xfId="17243" xr:uid="{4A3E5356-2ACE-4D16-A03D-F46EC72AACCD}"/>
    <cellStyle name="source 2 5 2" xfId="31640" xr:uid="{0C4B05DC-452B-4BC6-8CBB-16396B5BAC85}"/>
    <cellStyle name="source 2 6" xfId="31634" xr:uid="{30F8E225-657D-466A-A5E0-CC94C65B97F1}"/>
    <cellStyle name="source 2 7" xfId="21531" xr:uid="{492B47BB-39D0-407D-8E1F-27130017F116}"/>
    <cellStyle name="source 2 8" xfId="6236" xr:uid="{764F3252-81C9-48E0-8E5C-609438268856}"/>
    <cellStyle name="source 3" xfId="330" xr:uid="{00000000-0005-0000-0000-00004C010000}"/>
    <cellStyle name="source 3 2" xfId="17244" xr:uid="{4809B12D-71F4-448F-B156-A1E30E9A373E}"/>
    <cellStyle name="source 3 2 2" xfId="31643" xr:uid="{91A9C501-D9EA-4990-8E28-543C1274E425}"/>
    <cellStyle name="source 3 2 3" xfId="31642" xr:uid="{1906DAFD-EA58-490D-96C7-94335563EF34}"/>
    <cellStyle name="source 3 3" xfId="31644" xr:uid="{A30D3C55-38CA-4C77-BBC0-BFB89972AEFE}"/>
    <cellStyle name="source 3 3 2" xfId="31645" xr:uid="{2AF35CEF-4887-4B10-BCD9-F2C1FDE00DBC}"/>
    <cellStyle name="source 3 4" xfId="31646" xr:uid="{AEF05EC4-6894-448B-A9E8-B44F5DC1A6BE}"/>
    <cellStyle name="source 3 5" xfId="31641" xr:uid="{A2A51113-3BF1-4579-BD58-6B9C8DB80542}"/>
    <cellStyle name="Source 3 6" xfId="6912" xr:uid="{0588B6E5-3CED-48A9-AC8A-7235E712E34E}"/>
    <cellStyle name="source 4" xfId="17245" xr:uid="{55E59CE3-C435-4316-B91B-CBD942283299}"/>
    <cellStyle name="source 4 2" xfId="31648" xr:uid="{62E452C2-331B-4EE8-AB9E-E1EFEB637F82}"/>
    <cellStyle name="source 4 2 2" xfId="31649" xr:uid="{D618CA28-4D3C-4DE7-A9A0-38200E90C560}"/>
    <cellStyle name="source 4 3" xfId="31650" xr:uid="{4867F794-3151-4FD9-9DCF-B76529430330}"/>
    <cellStyle name="source 4 3 2" xfId="31651" xr:uid="{E570094B-9C35-4E70-A66A-ECD755BF9265}"/>
    <cellStyle name="source 4 4" xfId="31652" xr:uid="{B71ACA85-45C2-45F3-8D73-96080F1A553A}"/>
    <cellStyle name="source 4 5" xfId="31647" xr:uid="{5F11D2DC-58F5-4984-B13C-DFD67A064040}"/>
    <cellStyle name="source 5" xfId="17246" xr:uid="{B7C78569-F640-4D42-93F2-DD39196DD33C}"/>
    <cellStyle name="source 5 2" xfId="31654" xr:uid="{970D9FEA-174D-430B-AE11-3C4D22CD7F92}"/>
    <cellStyle name="source 5 2 2" xfId="31655" xr:uid="{D72CFF84-DB79-4E1D-B091-467FCB1B18B6}"/>
    <cellStyle name="source 5 3" xfId="31656" xr:uid="{A379B5B0-C583-428C-BB4B-B93698CAE64A}"/>
    <cellStyle name="source 5 3 2" xfId="31657" xr:uid="{805ED5DE-091F-43F0-B44F-EE0D7E495E2E}"/>
    <cellStyle name="source 5 4" xfId="31658" xr:uid="{6803A408-447D-4EE5-BDC8-67318C90EF3F}"/>
    <cellStyle name="source 5 4 2" xfId="31659" xr:uid="{F8158816-FF96-444E-8EFC-F7C314A527E2}"/>
    <cellStyle name="source 5 5" xfId="31660" xr:uid="{C371D790-0B94-4A87-8D29-B0DA5B254B05}"/>
    <cellStyle name="source 5 6" xfId="31653" xr:uid="{43EA222D-80DB-47B7-8691-A82838C32918}"/>
    <cellStyle name="source 6" xfId="17247" xr:uid="{ACBF7521-5968-45DB-981B-E624F8F1E621}"/>
    <cellStyle name="source 6 2" xfId="31662" xr:uid="{49BB64E2-7E56-4BE6-8F29-64F1EB2D9CFD}"/>
    <cellStyle name="source 6 2 2" xfId="31663" xr:uid="{3A055C1D-216D-4461-8329-A646E11D501D}"/>
    <cellStyle name="source 6 3" xfId="31664" xr:uid="{1BE52B0A-5A82-420A-8F3A-E74D6BBDC5A2}"/>
    <cellStyle name="source 6 3 2" xfId="31665" xr:uid="{D4043EAA-58D9-4B48-BC49-395433D04CB1}"/>
    <cellStyle name="source 6 4" xfId="31666" xr:uid="{7D553554-C0DD-433A-8CF9-1C35CED839B9}"/>
    <cellStyle name="source 6 5" xfId="31661" xr:uid="{C3AC7476-3192-4763-A3F5-B916D81B0EE2}"/>
    <cellStyle name="source 7" xfId="17248" xr:uid="{BFCF4D22-ADBA-420C-A089-C303EB272B49}"/>
    <cellStyle name="source 7 2" xfId="31668" xr:uid="{C08B5D33-633B-4326-BAC1-73767E94AC15}"/>
    <cellStyle name="source 7 3" xfId="31667" xr:uid="{3441974D-D5DE-44AE-8A4A-B8121987D400}"/>
    <cellStyle name="source 8" xfId="17249" xr:uid="{FF80532B-7B43-4741-94D3-4FD89ED52BE6}"/>
    <cellStyle name="source 8 2" xfId="31670" xr:uid="{A1AFCBB2-853A-4BD1-876D-FE61C29531A4}"/>
    <cellStyle name="source 8 3" xfId="31669" xr:uid="{BA4F6401-5705-4CCC-8ED6-53F81B8976D3}"/>
    <cellStyle name="source 9" xfId="17250" xr:uid="{8344AF4D-C1B9-4277-A108-DCF7359B2646}"/>
    <cellStyle name="source 9 2" xfId="31672" xr:uid="{4C60D5C4-9CA9-4AAB-8999-279BA2D4578B}"/>
    <cellStyle name="source 9 3" xfId="31671" xr:uid="{57FF9521-138B-4352-8435-A2FAFA469D1D}"/>
    <cellStyle name="Standaard_Blad1" xfId="6237" xr:uid="{35FF17F8-2C72-4900-812D-E200C2592A42}"/>
    <cellStyle name="Standard 2" xfId="6238" xr:uid="{B7FBE258-4397-455A-92E8-C97D40DF6735}"/>
    <cellStyle name="Standard 2 10" xfId="31674" xr:uid="{EC634D72-0BF5-41BD-AD08-EFAF17AA1F0F}"/>
    <cellStyle name="Standard 2 11" xfId="31673" xr:uid="{6F21F80B-8ABE-4C48-83DA-24B1F464ECB2}"/>
    <cellStyle name="Standard 2 2" xfId="17251" xr:uid="{1EF6CC24-2D4B-412B-8532-18D85B81943B}"/>
    <cellStyle name="Standard 2 2 2" xfId="31676" xr:uid="{43F9689C-1D34-4DBE-8815-93DB30D22914}"/>
    <cellStyle name="Standard 2 2 2 2" xfId="31677" xr:uid="{D0EBD528-0A94-402F-95ED-81147A81C618}"/>
    <cellStyle name="Standard 2 2 3" xfId="31678" xr:uid="{5B9983F6-2BBF-41CA-B9EE-EDF5EAD1B3B8}"/>
    <cellStyle name="Standard 2 2 3 2" xfId="31679" xr:uid="{C5087CAB-5C5B-4D83-8879-2E37222619A7}"/>
    <cellStyle name="Standard 2 2 4" xfId="31680" xr:uid="{62E814CF-6E15-4010-986E-D4E808CD402F}"/>
    <cellStyle name="Standard 2 2 5" xfId="31681" xr:uid="{BEDC15B4-8B2B-407F-8A8F-F8B28A993019}"/>
    <cellStyle name="Standard 2 2 6" xfId="31675" xr:uid="{B44F0D60-719E-4A61-94F9-59B76FE05F28}"/>
    <cellStyle name="Standard 2 3" xfId="17252" xr:uid="{05D35D14-4F4B-4C84-BC92-B649D2140123}"/>
    <cellStyle name="Standard 2 3 2" xfId="31683" xr:uid="{6D7BC928-DA0A-401A-878A-616802CC6087}"/>
    <cellStyle name="Standard 2 3 2 2" xfId="31684" xr:uid="{C481F956-28AA-4492-9B71-6BA8D86029CA}"/>
    <cellStyle name="Standard 2 3 3" xfId="31685" xr:uid="{AC1D3D44-AC2C-45C9-B5C4-8A227435F45B}"/>
    <cellStyle name="Standard 2 3 3 2" xfId="31686" xr:uid="{96A0F82B-5295-4AA3-9B40-928A6F7477A7}"/>
    <cellStyle name="Standard 2 3 4" xfId="31687" xr:uid="{556A64A0-E609-4AAF-B7E6-DC45DE77CA5D}"/>
    <cellStyle name="Standard 2 3 5" xfId="31682" xr:uid="{AA2067C5-3AB6-4B37-B12A-93EE68B17A23}"/>
    <cellStyle name="Standard 2 4" xfId="17253" xr:uid="{538CE1A9-59C4-4004-8092-74F0AAEBAE8A}"/>
    <cellStyle name="Standard 2 4 2" xfId="31689" xr:uid="{53CA32D7-698C-4CDA-8EBE-2095EF4ED493}"/>
    <cellStyle name="Standard 2 4 2 2" xfId="31690" xr:uid="{13EE6C2D-B193-4924-A67B-B9D1D58D6BC0}"/>
    <cellStyle name="Standard 2 4 3" xfId="31691" xr:uid="{5F36C7C9-0460-4720-8A00-641827262B46}"/>
    <cellStyle name="Standard 2 4 3 2" xfId="31692" xr:uid="{DC2FB4EE-CA0F-48D1-9655-C2516017DDBA}"/>
    <cellStyle name="Standard 2 4 4" xfId="31693" xr:uid="{6B8DF2D8-7B5A-4F2B-8E26-A15F67B37DF8}"/>
    <cellStyle name="Standard 2 4 4 2" xfId="31694" xr:uid="{AC0E61AD-51C0-4E64-B656-EF621A08B806}"/>
    <cellStyle name="Standard 2 4 5" xfId="31695" xr:uid="{325DE1C3-431A-40FD-99BB-8A88E069D998}"/>
    <cellStyle name="Standard 2 4 6" xfId="31688" xr:uid="{DEE65AA1-F49A-4E28-8168-38AD8D87C68A}"/>
    <cellStyle name="Standard 2 5" xfId="17254" xr:uid="{9E2C2387-1A3B-47A0-B5F1-8C2159747BE7}"/>
    <cellStyle name="Standard 2 5 2" xfId="31697" xr:uid="{02C98481-92C7-4FBE-8262-351F943328D7}"/>
    <cellStyle name="Standard 2 5 2 2" xfId="31698" xr:uid="{47166456-C422-4D83-902B-6E6DD438516E}"/>
    <cellStyle name="Standard 2 5 3" xfId="31699" xr:uid="{AFA13B61-8C61-426A-952F-824142460DB6}"/>
    <cellStyle name="Standard 2 5 3 2" xfId="31700" xr:uid="{991E293A-4719-4B4D-8C53-9B15EA15B8BB}"/>
    <cellStyle name="Standard 2 5 4" xfId="31701" xr:uid="{0E4CEA28-3C52-4466-9CEC-F906193F3F08}"/>
    <cellStyle name="Standard 2 5 5" xfId="31696" xr:uid="{7F1BB649-A587-4263-B4EE-1B07A3E18B9A}"/>
    <cellStyle name="Standard 2 6" xfId="17255" xr:uid="{1088B951-06D2-4A5E-9494-9BBAFB963994}"/>
    <cellStyle name="Standard 2 6 2" xfId="31703" xr:uid="{8B8384F7-5B06-4405-896C-2FD6926E31EE}"/>
    <cellStyle name="Standard 2 6 3" xfId="31702" xr:uid="{65087506-D6A6-4907-8937-73C31D8B5666}"/>
    <cellStyle name="Standard 2 7" xfId="17256" xr:uid="{108E7ACF-8BE3-49B1-BEDC-8091C2D9BE5B}"/>
    <cellStyle name="Standard 2 7 2" xfId="31705" xr:uid="{9E9FF7F0-E899-4B92-9A9F-71F67AA37326}"/>
    <cellStyle name="Standard 2 7 3" xfId="31704" xr:uid="{8CC2FA3D-ACA9-4C30-8D64-E79D12D9F6AF}"/>
    <cellStyle name="Standard 2 8" xfId="31706" xr:uid="{61A8FC4F-600A-4986-8542-8277FD7454EC}"/>
    <cellStyle name="Standard 2 8 2" xfId="31707" xr:uid="{FB115EA2-E800-4BB4-8386-21B030083013}"/>
    <cellStyle name="Standard 2 9" xfId="31708" xr:uid="{068E3060-B357-47CB-ACFE-2AC7653A14CF}"/>
    <cellStyle name="Standard 3" xfId="6239" xr:uid="{8EEB40FF-7979-4C14-B89C-31B78940D4FE}"/>
    <cellStyle name="Standard 3 10" xfId="31710" xr:uid="{C2D2E5AC-AE27-4BC3-B64B-BF4C503A5106}"/>
    <cellStyle name="Standard 3 11" xfId="31709" xr:uid="{FA4067C4-DC96-4676-B1B1-A8B97C9B1519}"/>
    <cellStyle name="Standard 3 2" xfId="17257" xr:uid="{554E3EDB-9B24-4607-9845-7CEE4D216E17}"/>
    <cellStyle name="Standard 3 2 2" xfId="31712" xr:uid="{A1330B16-7974-43ED-8F05-69952C174965}"/>
    <cellStyle name="Standard 3 2 2 2" xfId="31713" xr:uid="{DA6B8E19-1932-48AA-80A5-AF7B0F47152B}"/>
    <cellStyle name="Standard 3 2 3" xfId="31714" xr:uid="{EE9D1F03-6602-473D-B9D2-0C97DF995C86}"/>
    <cellStyle name="Standard 3 2 3 2" xfId="31715" xr:uid="{6EEF1653-1C9D-40C3-8435-3763B9A4DB86}"/>
    <cellStyle name="Standard 3 2 4" xfId="31716" xr:uid="{9FD91541-82E8-402D-9406-D89BA4713BF7}"/>
    <cellStyle name="Standard 3 2 5" xfId="31717" xr:uid="{C85E3079-DBF3-4FA7-9A8F-DD12AFBCA1F1}"/>
    <cellStyle name="Standard 3 2 6" xfId="31711" xr:uid="{3F531BB0-A1FF-456F-9FEF-4F8F5477883C}"/>
    <cellStyle name="Standard 3 3" xfId="17258" xr:uid="{A13653CC-D401-4CA7-ABD9-E0CD843E8F37}"/>
    <cellStyle name="Standard 3 3 2" xfId="31719" xr:uid="{9323D6D0-76B3-4434-BBB7-A551B1AFE8D9}"/>
    <cellStyle name="Standard 3 3 2 2" xfId="31720" xr:uid="{7E8CE1CA-E9B1-4255-A32B-70B88826DB48}"/>
    <cellStyle name="Standard 3 3 3" xfId="31721" xr:uid="{45B6FE59-BE1E-4FC4-9B4B-BD9DB545B618}"/>
    <cellStyle name="Standard 3 3 3 2" xfId="31722" xr:uid="{E6A302AD-59DA-4AE6-AC8F-4809D0ACF4B7}"/>
    <cellStyle name="Standard 3 3 4" xfId="31723" xr:uid="{923F3402-A9C4-4F72-8961-865FFC433BEB}"/>
    <cellStyle name="Standard 3 3 5" xfId="31718" xr:uid="{7D4E0CE3-AA1B-4D64-929E-ABC0E7DB23C0}"/>
    <cellStyle name="Standard 3 4" xfId="17259" xr:uid="{A9C90775-C6B3-484B-9488-FC7CBC9C513A}"/>
    <cellStyle name="Standard 3 4 2" xfId="31725" xr:uid="{F11EEDF3-28A5-4E72-8319-2592DCEF7C49}"/>
    <cellStyle name="Standard 3 4 2 2" xfId="31726" xr:uid="{71C23913-386F-4066-BF80-9493EC8053BA}"/>
    <cellStyle name="Standard 3 4 3" xfId="31727" xr:uid="{2C6FD42D-A595-4EC0-8E01-0A3A539AE9A5}"/>
    <cellStyle name="Standard 3 4 3 2" xfId="31728" xr:uid="{A116A608-5BE7-4420-887F-9E9A03377C70}"/>
    <cellStyle name="Standard 3 4 4" xfId="31729" xr:uid="{A73F0551-D1D9-4A8D-B2E3-F44C9A2C6C1D}"/>
    <cellStyle name="Standard 3 4 4 2" xfId="31730" xr:uid="{B454B67D-C37C-428B-98F7-4FF06E6E2EDF}"/>
    <cellStyle name="Standard 3 4 5" xfId="31731" xr:uid="{823808F7-E5D6-49BF-B4D3-1E7D25C25831}"/>
    <cellStyle name="Standard 3 4 6" xfId="31724" xr:uid="{E8E25ED1-E372-44F3-8079-0A9B877956B7}"/>
    <cellStyle name="Standard 3 5" xfId="17260" xr:uid="{33D957A3-9068-4C88-B57E-DF4420CA1A48}"/>
    <cellStyle name="Standard 3 5 2" xfId="31733" xr:uid="{ACB3F664-52A6-4B73-B658-F84C57F79066}"/>
    <cellStyle name="Standard 3 5 2 2" xfId="31734" xr:uid="{76C04415-8BBA-4E7B-B856-51E73EAEDE74}"/>
    <cellStyle name="Standard 3 5 3" xfId="31735" xr:uid="{53E4FD4B-9E5C-4FD3-A2D4-EAE806C9FCEB}"/>
    <cellStyle name="Standard 3 5 3 2" xfId="31736" xr:uid="{4B12A7D4-11E8-435A-B1EE-085D4B716288}"/>
    <cellStyle name="Standard 3 5 4" xfId="31737" xr:uid="{FB8098F2-7D9F-450E-B349-4C723F4F8D38}"/>
    <cellStyle name="Standard 3 5 5" xfId="31732" xr:uid="{7396FF86-C55E-4403-9FF2-86213EDED12C}"/>
    <cellStyle name="Standard 3 6" xfId="17261" xr:uid="{A9B16026-A28A-4694-BEE8-B9B043AE33A6}"/>
    <cellStyle name="Standard 3 6 2" xfId="31739" xr:uid="{BE1290A5-0831-488E-97B0-7CDCC8AE7702}"/>
    <cellStyle name="Standard 3 6 3" xfId="31738" xr:uid="{CC0650F9-D3C0-4996-A98E-1856E5423914}"/>
    <cellStyle name="Standard 3 7" xfId="17262" xr:uid="{0009D363-D12D-424B-9CDE-45D25C45D851}"/>
    <cellStyle name="Standard 3 7 2" xfId="31741" xr:uid="{E5E6E7CA-D8E0-4C13-8ADD-80310E50E3D2}"/>
    <cellStyle name="Standard 3 7 3" xfId="31740" xr:uid="{C1F51B8D-F5E6-478F-B6D2-0CF3A9F0DFCD}"/>
    <cellStyle name="Standard 3 8" xfId="31742" xr:uid="{2D551400-7B87-4205-8999-1CC2E7582DEB}"/>
    <cellStyle name="Standard 3 8 2" xfId="31743" xr:uid="{E50BD91D-B04A-4DD0-8C04-93A16EE34956}"/>
    <cellStyle name="Standard 3 9" xfId="31744" xr:uid="{E8F7EEDE-950C-4444-8268-98655E367626}"/>
    <cellStyle name="Standard_Sce_D_Extraction" xfId="6240" xr:uid="{859F69C1-9034-4E53-AAD3-C81AA571295C}"/>
    <cellStyle name="Style 1" xfId="6241" xr:uid="{AB491527-C5EE-4AF1-9089-A9CA0C0B90CA}"/>
    <cellStyle name="Style 1 10" xfId="17263" xr:uid="{B1B86212-5F06-4247-9A37-1B571384A881}"/>
    <cellStyle name="Style 1 10 2" xfId="31746" xr:uid="{3EC834DA-6A30-4509-B3C9-FA4DF1A16EF8}"/>
    <cellStyle name="Style 1 11" xfId="31747" xr:uid="{87CC29AB-E8EE-425F-A951-BACFF745C3EE}"/>
    <cellStyle name="Style 1 12" xfId="31745" xr:uid="{C9660F0F-7033-4B1F-9B6C-9BE9BE39E82B}"/>
    <cellStyle name="Style 1 2" xfId="6913" xr:uid="{A4DDC027-EC90-47D9-9A4D-03B24720C44B}"/>
    <cellStyle name="Style 1 2 2" xfId="17264" xr:uid="{F8188322-5D74-4133-BA68-58C20D6F701A}"/>
    <cellStyle name="Style 1 2 2 2" xfId="31750" xr:uid="{BE76246D-EDF6-4761-8151-000CF305D54F}"/>
    <cellStyle name="Style 1 2 2 3" xfId="31749" xr:uid="{21A39E2D-930D-44A7-9491-D2BEB0A8D882}"/>
    <cellStyle name="Style 1 2 3" xfId="31751" xr:uid="{592EE1EE-5653-42C9-ACA5-AAF6F2234163}"/>
    <cellStyle name="Style 1 2 3 2" xfId="31752" xr:uid="{5F150C4F-A82B-454F-A4A8-757377CED1DD}"/>
    <cellStyle name="Style 1 2 4" xfId="31753" xr:uid="{4214A508-3FBD-4E63-9624-A92AA8B323AE}"/>
    <cellStyle name="Style 1 2 5" xfId="31754" xr:uid="{7C1BA514-B878-4A33-93BC-ED64C1B0B71F}"/>
    <cellStyle name="Style 1 2 6" xfId="31748" xr:uid="{356DC7D3-7CCE-4E5E-AE18-FBC72EA13405}"/>
    <cellStyle name="Style 1 3" xfId="17265" xr:uid="{A7D0C079-B5F8-42AE-BC95-11C9380C55A3}"/>
    <cellStyle name="Style 1 3 2" xfId="31756" xr:uid="{130C6302-284B-455F-8357-EE7FB22F41FC}"/>
    <cellStyle name="Style 1 3 2 2" xfId="31757" xr:uid="{FF5BE914-F5A8-4ECA-A439-ECB088BAE04F}"/>
    <cellStyle name="Style 1 3 3" xfId="31758" xr:uid="{26C0EB9F-8C26-4C4C-951B-509EBE5A8376}"/>
    <cellStyle name="Style 1 3 3 2" xfId="31759" xr:uid="{C3E9D2A7-0033-4AB3-9116-2C8000BDA821}"/>
    <cellStyle name="Style 1 3 4" xfId="31760" xr:uid="{D71488FE-5C94-49A9-9352-691018BD6F3A}"/>
    <cellStyle name="Style 1 3 5" xfId="31755" xr:uid="{9790197D-0497-4EA1-8E7C-EED0E4B475C1}"/>
    <cellStyle name="Style 1 4" xfId="17266" xr:uid="{D3BD33D3-9E9B-4615-9AA5-DADE1A17C8D6}"/>
    <cellStyle name="Style 1 4 2" xfId="31762" xr:uid="{662F00E5-33BA-41BF-B31B-94B36DBD698C}"/>
    <cellStyle name="Style 1 4 2 2" xfId="31763" xr:uid="{6D2A4C72-3772-4A33-952D-B3EAD62BF5E0}"/>
    <cellStyle name="Style 1 4 3" xfId="31764" xr:uid="{0C56A951-E3A0-4A7F-8936-0BBFA0947B7A}"/>
    <cellStyle name="Style 1 4 3 2" xfId="31765" xr:uid="{35694ED6-E7D5-466D-9137-65DC7C757B98}"/>
    <cellStyle name="Style 1 4 4" xfId="31766" xr:uid="{A2FBC6DE-3F32-4886-A4D7-1778E22E8F25}"/>
    <cellStyle name="Style 1 4 5" xfId="31761" xr:uid="{53329E8A-C56C-4064-A5F7-37C1F023CB12}"/>
    <cellStyle name="Style 1 5" xfId="17267" xr:uid="{FFA853F8-926E-4BCE-95C0-8FE1FDD5967F}"/>
    <cellStyle name="Style 1 5 2" xfId="31768" xr:uid="{85175022-2C75-4D22-B67E-B805FA0B0888}"/>
    <cellStyle name="Style 1 5 2 2" xfId="31769" xr:uid="{A37DFFCB-7C56-4FFB-87E2-83A88BE8458B}"/>
    <cellStyle name="Style 1 5 3" xfId="31770" xr:uid="{B30901BF-9D55-4197-BA0E-75B3A41EB2DC}"/>
    <cellStyle name="Style 1 5 3 2" xfId="31771" xr:uid="{CFE5A80B-300C-4D62-8492-03C7CC5705AF}"/>
    <cellStyle name="Style 1 5 4" xfId="31772" xr:uid="{21294E7A-D297-4483-9CA7-9C7FE93F50F8}"/>
    <cellStyle name="Style 1 5 4 2" xfId="31773" xr:uid="{E827946D-2AB9-43E0-BA80-16FD229B09AF}"/>
    <cellStyle name="Style 1 5 5" xfId="31774" xr:uid="{0F1D5CD5-8D90-4415-B1FB-723E58B489F5}"/>
    <cellStyle name="Style 1 5 6" xfId="31767" xr:uid="{EEDFDF84-2A38-4383-959E-4E0E376D694B}"/>
    <cellStyle name="Style 1 6" xfId="17268" xr:uid="{D91559B5-9577-4B9D-9C0C-660FBE8B7F66}"/>
    <cellStyle name="Style 1 6 2" xfId="31776" xr:uid="{8BE084EC-D290-477C-BA45-226640B818F2}"/>
    <cellStyle name="Style 1 6 2 2" xfId="31777" xr:uid="{65E78562-47FB-4FBB-B70B-460CBB9C052A}"/>
    <cellStyle name="Style 1 6 3" xfId="31778" xr:uid="{D64FE8BC-EDF6-4AF0-9A6E-305C5F763915}"/>
    <cellStyle name="Style 1 6 3 2" xfId="31779" xr:uid="{426FE874-1718-4556-9326-B252EB7E6504}"/>
    <cellStyle name="Style 1 6 4" xfId="31780" xr:uid="{AF45CF5F-FE8C-4E33-BBEB-9D69A7DD5956}"/>
    <cellStyle name="Style 1 6 5" xfId="31775" xr:uid="{89B26151-CAA6-4806-9090-48CD698DE2E7}"/>
    <cellStyle name="Style 1 7" xfId="17269" xr:uid="{2171B9EE-5B15-4B30-9CE9-27C5E24BD18B}"/>
    <cellStyle name="Style 1 7 2" xfId="31782" xr:uid="{81F7E720-E5D2-4C63-94BE-8BE65784FE00}"/>
    <cellStyle name="Style 1 7 3" xfId="31781" xr:uid="{10F11BDD-EB15-4D5C-9D47-A526497A3BAE}"/>
    <cellStyle name="Style 1 8" xfId="17270" xr:uid="{7B4BB1C0-51A5-4430-B12E-FE90B1559AE4}"/>
    <cellStyle name="Style 1 8 2" xfId="31784" xr:uid="{DA8A2E11-ED02-4678-82FC-881CEF1A2D3E}"/>
    <cellStyle name="Style 1 8 3" xfId="31783" xr:uid="{8AFD7C6D-961C-46A5-819F-9A704913CA3B}"/>
    <cellStyle name="Style 1 9" xfId="17271" xr:uid="{1F63E36C-A2EC-4892-8FD6-4B4CF2A6CAD1}"/>
    <cellStyle name="Style 1 9 2" xfId="31786" xr:uid="{B56BE1D2-FC8D-476E-B4E9-6F216D1FE6EA}"/>
    <cellStyle name="Style 1 9 3" xfId="31785" xr:uid="{EC5CD5DA-63BD-44AB-AE34-16312D814CB8}"/>
    <cellStyle name="Style 103" xfId="6242" xr:uid="{2D4FEE08-4E8F-46C7-8705-085646B0AAB3}"/>
    <cellStyle name="Style 103 2" xfId="6243" xr:uid="{F158AB58-DCDC-45F5-B45D-93830D049841}"/>
    <cellStyle name="Style 103 2 2" xfId="17272" xr:uid="{0274D00E-48D1-4679-BF68-4A0E7D4A8E84}"/>
    <cellStyle name="Style 103 2 3" xfId="17273" xr:uid="{45CD2DC0-B6AA-49E5-9685-1BD57E51268E}"/>
    <cellStyle name="Style 103 2 4" xfId="17274" xr:uid="{5E79F174-20B7-47FE-A71E-AB1788925F19}"/>
    <cellStyle name="Style 103 2 5" xfId="17275" xr:uid="{42698B89-59D9-4455-ADE4-C071E5F28A49}"/>
    <cellStyle name="Style 103 2 6" xfId="21533" xr:uid="{534C2018-DE92-4CCD-A294-D5D4B90E90A3}"/>
    <cellStyle name="Style 103 3" xfId="6244" xr:uid="{DB35EB4E-FB92-4DEF-BB05-E96C640223D0}"/>
    <cellStyle name="Style 103 3 2" xfId="17276" xr:uid="{AC6B1D46-40A2-462A-BA76-394F6949094F}"/>
    <cellStyle name="Style 103 3 3" xfId="17277" xr:uid="{551B9268-4022-4617-92C0-C8F68EEF4CC6}"/>
    <cellStyle name="Style 103 3 4" xfId="17278" xr:uid="{443C4121-9717-425B-BCE5-8C4DD62C2128}"/>
    <cellStyle name="Style 103 3 5" xfId="17279" xr:uid="{7ED282A9-7450-4363-97D1-F068B736698F}"/>
    <cellStyle name="Style 103 3 6" xfId="21534" xr:uid="{DFA078D6-2F5E-4D27-9B77-C576888538BB}"/>
    <cellStyle name="Style 103 4" xfId="17280" xr:uid="{E94CD7C8-C3E6-4B9C-878C-D1155A60D046}"/>
    <cellStyle name="Style 103 5" xfId="17281" xr:uid="{C2EF213D-2658-44B1-9996-E4A4D3B5FFD4}"/>
    <cellStyle name="Style 103 6" xfId="17282" xr:uid="{0D9F8E3D-2247-4147-BD5D-D00B40534226}"/>
    <cellStyle name="Style 103 7" xfId="17283" xr:uid="{A0683456-E8BE-49E0-9D72-AD411522E317}"/>
    <cellStyle name="Style 103 8" xfId="21532" xr:uid="{88EEDB27-9017-4F20-9542-FFA6FF53ACB8}"/>
    <cellStyle name="Style 104" xfId="6245" xr:uid="{37BC4B0D-F003-4401-AD68-B318C87162DE}"/>
    <cellStyle name="Style 104 2" xfId="6246" xr:uid="{254D8470-8051-429F-B7F6-B9D25EF2806E}"/>
    <cellStyle name="Style 104 2 2" xfId="17284" xr:uid="{252D1102-94FF-4D9D-8E1E-21FB2BEEC20E}"/>
    <cellStyle name="Style 104 2 3" xfId="17285" xr:uid="{4B2F3ABB-A0C4-4D79-8195-00E9C3461B0B}"/>
    <cellStyle name="Style 104 2 4" xfId="17286" xr:uid="{4B502741-D7E1-469E-B1CF-06FA8EF1ECFE}"/>
    <cellStyle name="Style 104 2 5" xfId="17287" xr:uid="{04E521CB-B4F6-412E-80CD-6909DA4619DC}"/>
    <cellStyle name="Style 104 2 6" xfId="21536" xr:uid="{CC7EE1DF-319B-46C5-9459-4A6841D6FDEA}"/>
    <cellStyle name="Style 104 3" xfId="6247" xr:uid="{C4BBFA90-1B55-4A0F-88E0-5464F0F183A3}"/>
    <cellStyle name="Style 104 3 2" xfId="17288" xr:uid="{6D4FC647-92E5-4319-8338-9CF531C75881}"/>
    <cellStyle name="Style 104 3 3" xfId="17289" xr:uid="{1CEFEFF4-1DD6-44D1-9563-4A0A813B3249}"/>
    <cellStyle name="Style 104 3 4" xfId="17290" xr:uid="{8952835C-4AE7-42C3-B9F3-89E504432800}"/>
    <cellStyle name="Style 104 3 5" xfId="17291" xr:uid="{3861FB35-249E-46A7-9349-39C64F9DA81F}"/>
    <cellStyle name="Style 104 3 6" xfId="21537" xr:uid="{2BB95194-762A-41D1-92D5-88DFD7F7AF61}"/>
    <cellStyle name="Style 104 4" xfId="17292" xr:uid="{E6D7ABD6-4B20-4777-A8E0-CFA25D956845}"/>
    <cellStyle name="Style 104 5" xfId="17293" xr:uid="{F58CCB56-CF72-4114-8928-A4EE1D49247E}"/>
    <cellStyle name="Style 104 6" xfId="17294" xr:uid="{7AF1D2EF-4A37-41E0-9115-AD576519B83F}"/>
    <cellStyle name="Style 104 7" xfId="17295" xr:uid="{5F43D422-3D23-40C5-B207-CAD34CD2D800}"/>
    <cellStyle name="Style 104 8" xfId="21535" xr:uid="{4D84B631-A6D9-4CFA-9F6D-0D31D20EBCD0}"/>
    <cellStyle name="Style 105" xfId="6248" xr:uid="{5374363F-C99C-4681-B54D-7124C9D346DE}"/>
    <cellStyle name="Style 105 2" xfId="6249" xr:uid="{82FAA344-9E12-44A3-88B5-6470F0BB65E3}"/>
    <cellStyle name="Style 105 2 2" xfId="17296" xr:uid="{1C03786E-6EF8-4D6C-9BC0-4B2E3FEFB752}"/>
    <cellStyle name="Style 105 2 3" xfId="17297" xr:uid="{48786DF7-E745-4867-A119-31CA6CAC58F9}"/>
    <cellStyle name="Style 105 2 4" xfId="17298" xr:uid="{FF154D71-F5F3-425F-A1D4-575C99CE1E87}"/>
    <cellStyle name="Style 105 2 5" xfId="17299" xr:uid="{E80D12DE-B082-447C-A0B8-E897743D37C4}"/>
    <cellStyle name="Style 105 2 6" xfId="21539" xr:uid="{5AAF10CA-36CA-4FDC-ABB8-817897820711}"/>
    <cellStyle name="Style 105 3" xfId="17300" xr:uid="{318D08A8-A660-4178-8382-E0444F858617}"/>
    <cellStyle name="Style 105 4" xfId="17301" xr:uid="{CB488FB3-E2D3-4951-AC3A-4CB673573302}"/>
    <cellStyle name="Style 105 5" xfId="17302" xr:uid="{B3FD96FC-272F-4E41-B7CB-81F4B5D962A5}"/>
    <cellStyle name="Style 105 6" xfId="17303" xr:uid="{9BDFC05F-06CD-4CAC-A47F-430592506145}"/>
    <cellStyle name="Style 105 7" xfId="21538" xr:uid="{795D687D-4B6F-4530-9091-9E9912E62802}"/>
    <cellStyle name="Style 106" xfId="6250" xr:uid="{E9819C2A-23B5-45FD-85C6-42C4B107A711}"/>
    <cellStyle name="Style 106 2" xfId="6251" xr:uid="{5ABA3DA9-BFEA-4FD4-AB98-BD190F9CE507}"/>
    <cellStyle name="Style 106 2 2" xfId="17304" xr:uid="{444F2BDC-E94C-46F9-BF64-BC7427E9A90C}"/>
    <cellStyle name="Style 106 2 3" xfId="17305" xr:uid="{2F9C0710-253D-4DDF-9BA9-57416A091F01}"/>
    <cellStyle name="Style 106 2 4" xfId="17306" xr:uid="{A77E43A7-A145-484A-8990-4CEE3D0874C6}"/>
    <cellStyle name="Style 106 2 5" xfId="17307" xr:uid="{F7D6ADB5-4732-48C1-B49F-954D85350065}"/>
    <cellStyle name="Style 106 2 6" xfId="21541" xr:uid="{71DEE7D8-81B6-460C-9742-6A96204AC5C6}"/>
    <cellStyle name="Style 106 3" xfId="17308" xr:uid="{BDC3D60A-6149-4E59-9A6A-E4E800579F43}"/>
    <cellStyle name="Style 106 4" xfId="17309" xr:uid="{D90592E8-4D4E-4E00-9070-5109E71096BC}"/>
    <cellStyle name="Style 106 5" xfId="17310" xr:uid="{054A0177-8D35-41B8-8B11-36A262050004}"/>
    <cellStyle name="Style 106 6" xfId="17311" xr:uid="{876C90DF-9977-4C29-9E1E-B3C9FFCF9D20}"/>
    <cellStyle name="Style 106 7" xfId="21540" xr:uid="{D68CC307-CDC0-4169-9964-06763994F8C0}"/>
    <cellStyle name="Style 107" xfId="6252" xr:uid="{A0DFB493-A9D4-4672-A2D2-18436FD1BEB3}"/>
    <cellStyle name="Style 107 2" xfId="6253" xr:uid="{06A186B9-B8DE-496B-B678-AAAE81550AA3}"/>
    <cellStyle name="Style 107 2 2" xfId="17312" xr:uid="{9629107D-C36A-4A80-B783-03D929FC26C1}"/>
    <cellStyle name="Style 107 2 3" xfId="17313" xr:uid="{1A3CA5E7-87B9-4EB7-9030-9781FF6164C1}"/>
    <cellStyle name="Style 107 2 4" xfId="17314" xr:uid="{01BC9981-0C17-4E7B-8A2D-5BF7CA994E09}"/>
    <cellStyle name="Style 107 2 5" xfId="17315" xr:uid="{30E27771-966D-4A18-8242-2B1A1302F4C8}"/>
    <cellStyle name="Style 107 2 6" xfId="21543" xr:uid="{72BCEAD6-477E-4808-9541-8CFE049CCBF2}"/>
    <cellStyle name="Style 107 3" xfId="17316" xr:uid="{02D87C57-BE77-4554-A22A-BFF85C7774DC}"/>
    <cellStyle name="Style 107 4" xfId="17317" xr:uid="{253860E5-FBBC-4F02-9DD0-F5CEAF2C7DC0}"/>
    <cellStyle name="Style 107 5" xfId="17318" xr:uid="{6D41F8E0-6C2C-47F8-8790-528B6ED86E97}"/>
    <cellStyle name="Style 107 6" xfId="17319" xr:uid="{3AD8CA7F-A1BE-45A8-98AA-9BC58D7EB179}"/>
    <cellStyle name="Style 107 7" xfId="21542" xr:uid="{E91B2C77-66FB-41B1-87C5-DB45C4E88C9E}"/>
    <cellStyle name="Style 108" xfId="6254" xr:uid="{7AD26965-B3FC-49BB-87C1-0F2E65627C69}"/>
    <cellStyle name="Style 108 2" xfId="6255" xr:uid="{D1C627A0-2EEA-42BC-AABE-EFC33CCF5CD5}"/>
    <cellStyle name="Style 108 2 2" xfId="17320" xr:uid="{EBAD14DA-4EE4-4065-B884-0D2E0FD052D9}"/>
    <cellStyle name="Style 108 2 3" xfId="17321" xr:uid="{B10B1145-4B52-40A0-915E-11F484D5BE21}"/>
    <cellStyle name="Style 108 2 4" xfId="17322" xr:uid="{CD1FC282-3950-4342-A01E-5C9A4C55C7EE}"/>
    <cellStyle name="Style 108 2 5" xfId="17323" xr:uid="{0672BE86-3B47-4D9B-9848-7D5B03CB1283}"/>
    <cellStyle name="Style 108 2 6" xfId="21545" xr:uid="{D55B3A5C-2EE2-45F0-A4F2-EC04AEE809D7}"/>
    <cellStyle name="Style 108 3" xfId="6256" xr:uid="{B58F54A5-76FE-4560-9171-0B1B166CBA9E}"/>
    <cellStyle name="Style 108 3 2" xfId="17324" xr:uid="{53E1C1C0-05AA-40EA-B0BE-781D0C656623}"/>
    <cellStyle name="Style 108 3 3" xfId="17325" xr:uid="{28B0C117-9266-4DB0-AC80-2421DCF1D01B}"/>
    <cellStyle name="Style 108 3 4" xfId="17326" xr:uid="{7BD1E836-CAEC-4BBC-91DA-D309017A7F09}"/>
    <cellStyle name="Style 108 3 5" xfId="17327" xr:uid="{692D7B32-5F5F-4D7E-A7D0-2976EC92DC81}"/>
    <cellStyle name="Style 108 3 6" xfId="21546" xr:uid="{B74E4C16-73A4-4104-AB85-A423FA6DA1F8}"/>
    <cellStyle name="Style 108 4" xfId="17328" xr:uid="{0E5B3A1D-3ABF-4BF2-9C33-213FC8130730}"/>
    <cellStyle name="Style 108 5" xfId="17329" xr:uid="{1352F321-3208-4C5C-B101-F4BEEEA8EC35}"/>
    <cellStyle name="Style 108 6" xfId="17330" xr:uid="{ED8674A1-1106-4B20-9094-CC2C658EEA7B}"/>
    <cellStyle name="Style 108 7" xfId="17331" xr:uid="{DC619F3D-3E17-4FE0-8812-DEE4EFF4A65A}"/>
    <cellStyle name="Style 108 8" xfId="21544" xr:uid="{D677419D-8B81-45FA-82B8-1BCA408E8CB9}"/>
    <cellStyle name="Style 109" xfId="6257" xr:uid="{2E0C25A1-1F6C-4BBD-BF09-CE863AB35240}"/>
    <cellStyle name="Style 109 2" xfId="6258" xr:uid="{F9A807C2-A93C-4690-A312-4AAA048F42F9}"/>
    <cellStyle name="Style 109 2 2" xfId="17332" xr:uid="{D4ACD85F-7489-4395-AF59-656DC2ACF289}"/>
    <cellStyle name="Style 109 2 3" xfId="17333" xr:uid="{F4D1D0B5-1373-438F-8173-D295193D19ED}"/>
    <cellStyle name="Style 109 2 4" xfId="17334" xr:uid="{B0456DE6-AD4B-4D40-984A-63BD6ABC31FC}"/>
    <cellStyle name="Style 109 2 5" xfId="17335" xr:uid="{4671EDC4-05FA-4326-A370-D48A47A410E8}"/>
    <cellStyle name="Style 109 2 6" xfId="21548" xr:uid="{FFBEDC40-536C-40F2-9A68-BB152DA6F3EC}"/>
    <cellStyle name="Style 109 3" xfId="17336" xr:uid="{88417037-9C24-4027-97D7-F1C76C097FF9}"/>
    <cellStyle name="Style 109 4" xfId="17337" xr:uid="{F1EF79FC-D399-4D36-8320-858DAD15B963}"/>
    <cellStyle name="Style 109 5" xfId="17338" xr:uid="{65ED7542-962F-4318-BD5C-87A1EBE06D00}"/>
    <cellStyle name="Style 109 6" xfId="17339" xr:uid="{C626805F-938D-42D1-8C19-CD44F79ABC06}"/>
    <cellStyle name="Style 109 7" xfId="21547" xr:uid="{D112C711-08FB-4808-BF2B-1F395FC51FB6}"/>
    <cellStyle name="Style 110" xfId="6259" xr:uid="{BBFE6AF7-4223-4245-B992-449A581B0610}"/>
    <cellStyle name="Style 110 2" xfId="6260" xr:uid="{A08596F9-17D2-4FB7-9ABE-1B05C8CAB52D}"/>
    <cellStyle name="Style 110 2 2" xfId="17340" xr:uid="{475C73FB-E9C5-40BD-B052-39DBE1013AEB}"/>
    <cellStyle name="Style 110 2 3" xfId="17341" xr:uid="{5FE28748-1619-4B39-93CE-246E9558028D}"/>
    <cellStyle name="Style 110 2 4" xfId="17342" xr:uid="{0D4029FF-1AB8-426E-B627-EC21E1F949EA}"/>
    <cellStyle name="Style 110 2 5" xfId="17343" xr:uid="{9E309A80-C8E4-4BEC-AC83-4AD125438144}"/>
    <cellStyle name="Style 110 2 6" xfId="21550" xr:uid="{8F82CC0B-7ACC-41E7-AF3C-5F968E5C297E}"/>
    <cellStyle name="Style 110 3" xfId="17344" xr:uid="{529DF473-6806-4189-8A4A-5869D48BF093}"/>
    <cellStyle name="Style 110 4" xfId="17345" xr:uid="{2C24D25D-3464-49E1-A0A5-6B9BD294B814}"/>
    <cellStyle name="Style 110 5" xfId="17346" xr:uid="{C2127660-E287-4B94-8861-129353897E09}"/>
    <cellStyle name="Style 110 6" xfId="17347" xr:uid="{8ECDB6B6-8505-4E38-847E-7A318B26A635}"/>
    <cellStyle name="Style 110 7" xfId="21549" xr:uid="{D267AE1C-4A76-47D8-9592-1173C2EA7521}"/>
    <cellStyle name="Style 114" xfId="6261" xr:uid="{6BC26E9A-1BC4-4E67-9530-D883CB569397}"/>
    <cellStyle name="Style 114 2" xfId="6262" xr:uid="{485C5A22-966A-45A7-B4A7-23835E5D92FA}"/>
    <cellStyle name="Style 114 2 2" xfId="17348" xr:uid="{86665847-A922-4A46-9A65-C62BF24B70D9}"/>
    <cellStyle name="Style 114 2 3" xfId="17349" xr:uid="{7E7DBBE9-053F-4C07-895D-F31416F09E7A}"/>
    <cellStyle name="Style 114 2 4" xfId="17350" xr:uid="{983ED805-DD8B-4EA0-B1FA-2BD8B59245C1}"/>
    <cellStyle name="Style 114 2 5" xfId="17351" xr:uid="{DFB4AA70-2064-4A85-AEE9-463CA2401F48}"/>
    <cellStyle name="Style 114 2 6" xfId="21552" xr:uid="{AE36AB11-CDF9-450E-BCAF-DA858BF58C0B}"/>
    <cellStyle name="Style 114 3" xfId="6263" xr:uid="{E7E95B24-AE15-4091-BA8D-D9FB134ECDC7}"/>
    <cellStyle name="Style 114 3 2" xfId="17352" xr:uid="{8BD1D53B-61D2-44D6-9D03-4B1F220F8777}"/>
    <cellStyle name="Style 114 3 3" xfId="17353" xr:uid="{B0E4590E-CF6C-4597-9566-DEACA29AF98F}"/>
    <cellStyle name="Style 114 3 4" xfId="17354" xr:uid="{D0AE8B16-5674-473A-BD90-E6DE9F6ECEAB}"/>
    <cellStyle name="Style 114 3 5" xfId="17355" xr:uid="{CD2932C7-927B-412E-8813-A91AC677766D}"/>
    <cellStyle name="Style 114 3 6" xfId="21553" xr:uid="{63E04FC3-DD10-49DB-8052-3E1FC4CB37A7}"/>
    <cellStyle name="Style 114 4" xfId="17356" xr:uid="{57E588FD-3B20-4AE2-8776-0FAF1D13F45F}"/>
    <cellStyle name="Style 114 5" xfId="17357" xr:uid="{0F5F6DD3-06A1-4333-949E-71827A8A0B87}"/>
    <cellStyle name="Style 114 6" xfId="17358" xr:uid="{4F40E1A7-2360-4DDE-BCF5-943877A83F78}"/>
    <cellStyle name="Style 114 7" xfId="17359" xr:uid="{595A5F69-EBBF-4F94-AA00-F66516CC0F69}"/>
    <cellStyle name="Style 114 8" xfId="21551" xr:uid="{B9447BEE-F8B8-47B7-819E-285472B27B6A}"/>
    <cellStyle name="Style 115" xfId="6264" xr:uid="{242E7BDB-505D-40C6-82B4-C3455B99110D}"/>
    <cellStyle name="Style 115 2" xfId="6265" xr:uid="{51F5B745-C24B-47FB-B8D7-931F1F43F87D}"/>
    <cellStyle name="Style 115 2 2" xfId="17360" xr:uid="{B1DCBEC2-C165-47C9-9F02-24B9E9ED4918}"/>
    <cellStyle name="Style 115 2 3" xfId="17361" xr:uid="{D23711A7-1EB8-4031-9132-0E9628C2A694}"/>
    <cellStyle name="Style 115 2 4" xfId="17362" xr:uid="{5684ADE1-CC79-43E7-8625-C1DFBAED5953}"/>
    <cellStyle name="Style 115 2 5" xfId="17363" xr:uid="{BE5053C7-6B2F-4952-A728-110D132F3D58}"/>
    <cellStyle name="Style 115 2 6" xfId="21555" xr:uid="{784FEFBD-490B-4DB2-A146-8AF0A44DF2CB}"/>
    <cellStyle name="Style 115 3" xfId="6266" xr:uid="{FCE48B8A-558A-4F4A-A647-3E125794A4D3}"/>
    <cellStyle name="Style 115 3 2" xfId="17364" xr:uid="{2B8079B4-C661-4101-ADB4-297E2EB617AF}"/>
    <cellStyle name="Style 115 3 3" xfId="17365" xr:uid="{002FDE90-9D2F-4BEC-8C4B-AB2AB07173D9}"/>
    <cellStyle name="Style 115 3 4" xfId="17366" xr:uid="{3E3AF2C5-C92A-41DE-8142-22B213E74E73}"/>
    <cellStyle name="Style 115 3 5" xfId="17367" xr:uid="{A9E125D2-150B-49B7-B0FD-DA1F23D0E4DE}"/>
    <cellStyle name="Style 115 3 6" xfId="21556" xr:uid="{9AF0A008-84DA-4FD2-B501-82E528C986C7}"/>
    <cellStyle name="Style 115 4" xfId="17368" xr:uid="{F0A168D5-70F8-40CA-9996-7079CAC04C7C}"/>
    <cellStyle name="Style 115 5" xfId="17369" xr:uid="{22410398-D362-40C0-AE74-067B02D8CE3A}"/>
    <cellStyle name="Style 115 6" xfId="17370" xr:uid="{BA3A4923-54CE-4E20-A721-9D3E39FF6BF6}"/>
    <cellStyle name="Style 115 7" xfId="17371" xr:uid="{2137C521-305B-4021-AD99-7DF2A6822C1E}"/>
    <cellStyle name="Style 115 8" xfId="21554" xr:uid="{A0D6761A-4271-4791-ADFF-AA7E05169B14}"/>
    <cellStyle name="Style 116" xfId="6267" xr:uid="{2A4ADD21-A0D0-49B1-92A4-C06EDC9937A8}"/>
    <cellStyle name="Style 116 2" xfId="6268" xr:uid="{FAD3587C-B478-477F-A9EC-7077BDFD50D7}"/>
    <cellStyle name="Style 116 2 2" xfId="17372" xr:uid="{44B5FFE4-7D9B-4BF3-9CF6-099069CFC035}"/>
    <cellStyle name="Style 116 2 3" xfId="17373" xr:uid="{77F98970-2D2C-4493-8257-269D64A6F8D0}"/>
    <cellStyle name="Style 116 2 4" xfId="17374" xr:uid="{F40C1D06-F2B1-4969-93AF-7098730069C5}"/>
    <cellStyle name="Style 116 2 5" xfId="17375" xr:uid="{D5C39295-C942-4669-ACE4-E509FA833971}"/>
    <cellStyle name="Style 116 2 6" xfId="21558" xr:uid="{FF4DAC55-0A5F-4D47-8D3C-EC55E292FD19}"/>
    <cellStyle name="Style 116 3" xfId="17376" xr:uid="{9A895661-173C-45D0-B68B-9695B42D280E}"/>
    <cellStyle name="Style 116 4" xfId="17377" xr:uid="{2D710C35-FFCF-4FF8-87E1-F9203C121DA6}"/>
    <cellStyle name="Style 116 5" xfId="17378" xr:uid="{A45A6DB1-5337-43E2-A8D0-9728EE0934B2}"/>
    <cellStyle name="Style 116 6" xfId="17379" xr:uid="{AE66A45A-2930-44F0-A0EF-5E86D086EEE7}"/>
    <cellStyle name="Style 116 7" xfId="21557" xr:uid="{94E27698-93DC-4373-B60E-7E2F86EE7592}"/>
    <cellStyle name="Style 117" xfId="6269" xr:uid="{5455BD37-F4EC-49E9-A536-60856C0DF6E9}"/>
    <cellStyle name="Style 117 2" xfId="6270" xr:uid="{86343309-8F3A-443A-84D2-A12D9A289671}"/>
    <cellStyle name="Style 117 2 2" xfId="17380" xr:uid="{19C4F8B1-F82E-470E-9CEE-1646C1945CB0}"/>
    <cellStyle name="Style 117 2 3" xfId="17381" xr:uid="{0AE63D31-8413-4568-A758-B7F65206A524}"/>
    <cellStyle name="Style 117 2 4" xfId="17382" xr:uid="{F57B1C9B-912A-4E69-A7A6-EB47B28F9880}"/>
    <cellStyle name="Style 117 2 5" xfId="17383" xr:uid="{A4CC6ADB-9E15-4195-A021-0616B1025079}"/>
    <cellStyle name="Style 117 2 6" xfId="21560" xr:uid="{773EB0D4-DAEF-44DC-8292-7C24B0EA6CE3}"/>
    <cellStyle name="Style 117 3" xfId="17384" xr:uid="{B1D94065-3F2D-4008-AF8B-857A47E6022A}"/>
    <cellStyle name="Style 117 4" xfId="17385" xr:uid="{96079CC1-29EC-48C4-91DB-9629B76AF918}"/>
    <cellStyle name="Style 117 5" xfId="17386" xr:uid="{36D32193-98E4-405B-B55B-13EC61A54AB2}"/>
    <cellStyle name="Style 117 6" xfId="17387" xr:uid="{D1A4CF5F-489E-4256-A4FA-85C1B1CB2863}"/>
    <cellStyle name="Style 117 7" xfId="21559" xr:uid="{31B294FA-0018-4182-A769-7AA600E8F815}"/>
    <cellStyle name="Style 118" xfId="6271" xr:uid="{2A4D3809-C584-4587-8ED8-8C368D4F3553}"/>
    <cellStyle name="Style 118 2" xfId="6272" xr:uid="{77BFE7C0-D043-48D0-9BC2-835E55DF4E72}"/>
    <cellStyle name="Style 118 2 2" xfId="17388" xr:uid="{1786B0C5-EA35-4305-8E04-A554935F1B76}"/>
    <cellStyle name="Style 118 2 3" xfId="17389" xr:uid="{0C53287D-6E6A-4B79-BCEB-FEBA7A5D6BD2}"/>
    <cellStyle name="Style 118 2 4" xfId="17390" xr:uid="{82D27FAB-3258-4EBC-B1EB-BD2B03561374}"/>
    <cellStyle name="Style 118 2 5" xfId="17391" xr:uid="{1FC5F78B-CE57-4AFF-B51D-3DCC4391BE1C}"/>
    <cellStyle name="Style 118 2 6" xfId="21562" xr:uid="{7D445C7F-8F6F-44FC-803A-34EE41CC7060}"/>
    <cellStyle name="Style 118 3" xfId="17392" xr:uid="{37783F98-178A-4C66-B5CA-D3B35667EA5F}"/>
    <cellStyle name="Style 118 4" xfId="17393" xr:uid="{BC0BC18D-D431-446A-9934-6B75142DF80B}"/>
    <cellStyle name="Style 118 5" xfId="17394" xr:uid="{322B15B8-686F-4AC5-81AF-9FEBA446FAB6}"/>
    <cellStyle name="Style 118 6" xfId="17395" xr:uid="{442C5E57-117A-4F05-B40B-F84BD0AAE2F6}"/>
    <cellStyle name="Style 118 7" xfId="21561" xr:uid="{D9C25C93-69AC-4108-98C5-F605779E9ABD}"/>
    <cellStyle name="Style 119" xfId="6273" xr:uid="{B8F451FB-CEC0-4110-B3BB-08DEAEBE4263}"/>
    <cellStyle name="Style 119 2" xfId="6274" xr:uid="{CE653370-0C7C-4BBF-86B9-62DE8A072C2C}"/>
    <cellStyle name="Style 119 2 2" xfId="17396" xr:uid="{271673A6-5D74-4C42-88C3-C819B570BFE7}"/>
    <cellStyle name="Style 119 2 3" xfId="17397" xr:uid="{5C226F6E-E53F-4D0D-AB8E-F4E2279CEB6E}"/>
    <cellStyle name="Style 119 2 4" xfId="17398" xr:uid="{012235D0-9364-4FE1-9B12-AB8EE634A00C}"/>
    <cellStyle name="Style 119 2 5" xfId="17399" xr:uid="{8F94975E-3818-4B54-8C79-D2087E8A838B}"/>
    <cellStyle name="Style 119 2 6" xfId="21564" xr:uid="{0E814141-ADCB-4573-9A69-A7FE135A2D14}"/>
    <cellStyle name="Style 119 3" xfId="6275" xr:uid="{03DC1CF1-0038-4441-85B7-7E04FCE23986}"/>
    <cellStyle name="Style 119 3 2" xfId="17400" xr:uid="{2FC7D7A5-89A4-4EBF-B0C9-BE1F3771C000}"/>
    <cellStyle name="Style 119 3 3" xfId="17401" xr:uid="{800D6378-D2E4-453C-ABB4-9B86FEE06CC8}"/>
    <cellStyle name="Style 119 3 4" xfId="17402" xr:uid="{BD60B62A-7C08-47E2-AFCF-29A68AE357F1}"/>
    <cellStyle name="Style 119 3 5" xfId="17403" xr:uid="{EF33A830-5F72-4116-BD71-9C430B765E7E}"/>
    <cellStyle name="Style 119 3 6" xfId="21565" xr:uid="{577E072A-A941-4089-B544-7A2F7291048E}"/>
    <cellStyle name="Style 119 4" xfId="17404" xr:uid="{B7A13938-C497-4FA7-9E58-96A45DC99039}"/>
    <cellStyle name="Style 119 5" xfId="17405" xr:uid="{2EF2AFA1-75F8-466D-850A-FE344151EBA2}"/>
    <cellStyle name="Style 119 6" xfId="17406" xr:uid="{D9C1CD20-4E4A-4D5D-8045-97F783F451A7}"/>
    <cellStyle name="Style 119 7" xfId="17407" xr:uid="{E65B94D3-B70C-40ED-A5D3-636D66086E92}"/>
    <cellStyle name="Style 119 8" xfId="21563" xr:uid="{94CF3158-050A-4D0A-A372-000542C4B093}"/>
    <cellStyle name="Style 120" xfId="6276" xr:uid="{B6A52752-5054-485D-94F2-087B6A64E81E}"/>
    <cellStyle name="Style 120 2" xfId="6277" xr:uid="{DEDB4E73-3A48-4AAA-A3C7-E587FCAC28B6}"/>
    <cellStyle name="Style 120 2 2" xfId="17408" xr:uid="{1493DF28-7B8F-4B31-8A7A-93A3AAB806AB}"/>
    <cellStyle name="Style 120 2 3" xfId="17409" xr:uid="{5BB7D5E4-A233-4406-99C4-071EE43CB00C}"/>
    <cellStyle name="Style 120 2 4" xfId="17410" xr:uid="{9FEE7A77-D5D7-432A-BAB1-4D9CF24EE005}"/>
    <cellStyle name="Style 120 2 5" xfId="17411" xr:uid="{8BC8B8B3-325B-4B78-AFF6-FAE52A466939}"/>
    <cellStyle name="Style 120 2 6" xfId="21567" xr:uid="{C274BE12-5761-4116-AAB1-C4C4069434EB}"/>
    <cellStyle name="Style 120 3" xfId="17412" xr:uid="{DF2915D8-0A3E-46FC-B539-EC01EDD8D801}"/>
    <cellStyle name="Style 120 4" xfId="17413" xr:uid="{59C5A164-9CEB-4278-8ED7-94B12F46C3B4}"/>
    <cellStyle name="Style 120 5" xfId="17414" xr:uid="{08E0DC1A-DA6D-41A1-BF32-86846285CA62}"/>
    <cellStyle name="Style 120 6" xfId="17415" xr:uid="{940C6AEE-379D-4294-9AA5-8EEA4B20DD03}"/>
    <cellStyle name="Style 120 7" xfId="21566" xr:uid="{2D42AC60-B2F1-445E-BD20-4479752CF699}"/>
    <cellStyle name="Style 121" xfId="6278" xr:uid="{72F12265-CCE9-46F3-833F-18FD80742861}"/>
    <cellStyle name="Style 121 2" xfId="6279" xr:uid="{323BA2E5-85C4-470A-B880-F3757DF3115C}"/>
    <cellStyle name="Style 121 2 2" xfId="17416" xr:uid="{0C3EFCD1-0767-4468-89B2-5987504AD233}"/>
    <cellStyle name="Style 121 2 3" xfId="17417" xr:uid="{37160F29-5D39-4B1C-8D86-B83B5A90A0B2}"/>
    <cellStyle name="Style 121 2 4" xfId="17418" xr:uid="{0EB83482-D26A-4EFE-A325-430924057D44}"/>
    <cellStyle name="Style 121 2 5" xfId="17419" xr:uid="{BCBC3E02-5CC9-4343-A814-6C885C44F5BD}"/>
    <cellStyle name="Style 121 2 6" xfId="21569" xr:uid="{B7B5968A-10CA-422E-B915-521E70E199AD}"/>
    <cellStyle name="Style 121 3" xfId="17420" xr:uid="{94084C00-5FC5-4F0A-A155-5C40972D00A1}"/>
    <cellStyle name="Style 121 4" xfId="17421" xr:uid="{340944DA-C8E2-4E3C-874F-DF4ACAEB151B}"/>
    <cellStyle name="Style 121 5" xfId="17422" xr:uid="{38FD2205-5A6B-4837-8528-1D17A4DC76F7}"/>
    <cellStyle name="Style 121 6" xfId="17423" xr:uid="{7A423FC6-F151-433B-A3F0-85F185BBAA01}"/>
    <cellStyle name="Style 121 7" xfId="21568" xr:uid="{699C7C0C-2BE9-4321-BEC4-4264D1CBDE45}"/>
    <cellStyle name="Style 126" xfId="6280" xr:uid="{DB1A0D6F-539B-4F87-A6F5-09F709E0BC6E}"/>
    <cellStyle name="Style 126 2" xfId="6281" xr:uid="{BAB7BDA5-691B-4893-9A9B-050667B4B974}"/>
    <cellStyle name="Style 126 2 2" xfId="17424" xr:uid="{91CDD110-0F5C-4278-9CEA-6F09F701AAF4}"/>
    <cellStyle name="Style 126 2 3" xfId="17425" xr:uid="{781E3406-BD28-4F43-8708-E6742BDF0F69}"/>
    <cellStyle name="Style 126 2 4" xfId="17426" xr:uid="{56CA37C8-1BA8-4A09-928D-4B85DAD21A54}"/>
    <cellStyle name="Style 126 2 5" xfId="17427" xr:uid="{BE13B310-E78F-47E5-A4E8-8D7E3AFEEC4D}"/>
    <cellStyle name="Style 126 2 6" xfId="21571" xr:uid="{DF9C3342-8D98-491D-8F28-5B135D1D4D36}"/>
    <cellStyle name="Style 126 3" xfId="6282" xr:uid="{CC2ACE7B-D7BA-495E-9B74-D532712D066B}"/>
    <cellStyle name="Style 126 3 2" xfId="17428" xr:uid="{9F42CA30-0C62-4F31-BE9C-B5143C7F0DE0}"/>
    <cellStyle name="Style 126 3 3" xfId="17429" xr:uid="{AF1DF0BD-88E5-4E16-985D-6C06AB0B177E}"/>
    <cellStyle name="Style 126 3 4" xfId="17430" xr:uid="{EA39F41B-728F-4443-BB08-82F6EF476D60}"/>
    <cellStyle name="Style 126 3 5" xfId="17431" xr:uid="{81E07709-CA7E-4F93-B963-5D5C2560F96C}"/>
    <cellStyle name="Style 126 3 6" xfId="21572" xr:uid="{F2ACF222-C966-463A-8FD9-7C1D2C934EF5}"/>
    <cellStyle name="Style 126 4" xfId="17432" xr:uid="{68584CCB-9588-43BC-9212-D03646D24D8C}"/>
    <cellStyle name="Style 126 5" xfId="17433" xr:uid="{E687D836-3AF4-4F82-85CC-95BF53E87B69}"/>
    <cellStyle name="Style 126 6" xfId="17434" xr:uid="{A4786BB5-7E4C-433C-9DB3-1CC0BF291057}"/>
    <cellStyle name="Style 126 7" xfId="17435" xr:uid="{3C5E6D69-9B54-4854-9A1A-7F17429E6372}"/>
    <cellStyle name="Style 126 8" xfId="21570" xr:uid="{9604C078-EB4A-4F1D-8D33-AC2060D037B7}"/>
    <cellStyle name="Style 127" xfId="6283" xr:uid="{634D7195-F07B-4A2C-A889-ABFCF0453C20}"/>
    <cellStyle name="Style 127 2" xfId="6284" xr:uid="{F1365455-554B-48B7-BDFE-78FB4F9C655B}"/>
    <cellStyle name="Style 127 2 2" xfId="17436" xr:uid="{FE5247AF-7B23-4D4A-A68D-0BB78E24E0F4}"/>
    <cellStyle name="Style 127 2 3" xfId="17437" xr:uid="{D037D037-EC9B-4F85-BD5A-2EFA0858D12E}"/>
    <cellStyle name="Style 127 2 4" xfId="17438" xr:uid="{C6D6CB3F-0706-4AF3-B240-1128F0AA681C}"/>
    <cellStyle name="Style 127 2 5" xfId="17439" xr:uid="{E178405E-8704-402A-9D9B-005BCC319B8E}"/>
    <cellStyle name="Style 127 2 6" xfId="21574" xr:uid="{62314BAA-5113-400E-9661-78CFBD69DC02}"/>
    <cellStyle name="Style 127 3" xfId="17440" xr:uid="{284EBBD3-A103-4435-8440-1A7C91F8C7D6}"/>
    <cellStyle name="Style 127 4" xfId="17441" xr:uid="{E619705E-2648-4040-B1A8-0CDF0ACD69D8}"/>
    <cellStyle name="Style 127 5" xfId="17442" xr:uid="{5A8E132E-E359-41A1-86C3-B1E204226DB8}"/>
    <cellStyle name="Style 127 6" xfId="17443" xr:uid="{7650DF7D-DC0D-4CDB-9D4A-6CE9040C0B54}"/>
    <cellStyle name="Style 127 7" xfId="21573" xr:uid="{90614306-81EE-405C-9D30-8619113CABDB}"/>
    <cellStyle name="Style 128" xfId="6285" xr:uid="{19BFC4A0-A184-48A3-B3F4-65EC044DDB15}"/>
    <cellStyle name="Style 128 2" xfId="6286" xr:uid="{49E18A91-D78A-49FC-B0C0-6148FE8B163C}"/>
    <cellStyle name="Style 128 2 2" xfId="17444" xr:uid="{08981ADC-B8F4-47DF-B61B-E776FBF03F28}"/>
    <cellStyle name="Style 128 2 3" xfId="17445" xr:uid="{569EE8F4-020F-40EC-8681-C45C2E6C1E00}"/>
    <cellStyle name="Style 128 2 4" xfId="17446" xr:uid="{3A527490-07FF-401A-BE53-899219B47E70}"/>
    <cellStyle name="Style 128 2 5" xfId="17447" xr:uid="{ABE3CA1D-379C-4CC3-ABCB-383DBB495119}"/>
    <cellStyle name="Style 128 2 6" xfId="21576" xr:uid="{823FDB69-BEEE-4EB7-B159-8C3D9F831C79}"/>
    <cellStyle name="Style 128 3" xfId="17448" xr:uid="{497013DA-D333-4278-A344-8352A9373318}"/>
    <cellStyle name="Style 128 4" xfId="17449" xr:uid="{A075D2B3-5870-481C-90A0-CD52239862A7}"/>
    <cellStyle name="Style 128 5" xfId="17450" xr:uid="{EC107761-33C8-4409-A997-8B71D3EEB3B3}"/>
    <cellStyle name="Style 128 6" xfId="17451" xr:uid="{6642B7FA-3AB7-4D0A-A9E0-BD9BC5932251}"/>
    <cellStyle name="Style 128 7" xfId="21575" xr:uid="{11DF99FF-6232-4C46-B7F9-124F1DB2E06D}"/>
    <cellStyle name="Style 129" xfId="6287" xr:uid="{E3748ACF-96B0-4C92-A7B0-C63CC10C5373}"/>
    <cellStyle name="Style 129 2" xfId="6288" xr:uid="{63332AF9-E5AE-4DCC-BDBC-CE6567ED255A}"/>
    <cellStyle name="Style 129 2 2" xfId="17452" xr:uid="{A0B20A88-475C-4B1C-803A-62359E9B45E3}"/>
    <cellStyle name="Style 129 2 3" xfId="17453" xr:uid="{CCE3494B-536F-4FF3-ADCD-3A394CD1FEB2}"/>
    <cellStyle name="Style 129 2 4" xfId="17454" xr:uid="{9956C1C7-EB95-48B5-A9E1-3A4B64E6B850}"/>
    <cellStyle name="Style 129 2 5" xfId="17455" xr:uid="{F7ADA05F-9FF0-4293-80FC-B29EFAF76814}"/>
    <cellStyle name="Style 129 2 6" xfId="21578" xr:uid="{DAC8227D-F13E-4650-B767-E75339E5BECB}"/>
    <cellStyle name="Style 129 3" xfId="17456" xr:uid="{9B86CEF5-88CF-4255-940B-0B9FBF719CDD}"/>
    <cellStyle name="Style 129 4" xfId="17457" xr:uid="{6AA21A60-DA59-4A9F-AA01-5006F9910520}"/>
    <cellStyle name="Style 129 5" xfId="17458" xr:uid="{9F0826DF-AB03-465E-80DB-A1D93F129BF2}"/>
    <cellStyle name="Style 129 6" xfId="17459" xr:uid="{FFC935C5-EFA5-48DB-8569-CEF5B4732726}"/>
    <cellStyle name="Style 129 7" xfId="21577" xr:uid="{7AAE9718-E6DF-4504-8845-28F729C95657}"/>
    <cellStyle name="Style 130" xfId="6289" xr:uid="{0625BCE4-81D7-4494-AEBA-70B845424D29}"/>
    <cellStyle name="Style 130 2" xfId="6290" xr:uid="{83293E7B-CA62-469D-9093-DF4AB4FB2C09}"/>
    <cellStyle name="Style 130 2 2" xfId="17460" xr:uid="{247755FF-8336-4BF0-87E1-896A3693CF75}"/>
    <cellStyle name="Style 130 2 3" xfId="17461" xr:uid="{FA7520B5-D49C-4F16-A1A8-6CA2A3F8E1B2}"/>
    <cellStyle name="Style 130 2 4" xfId="17462" xr:uid="{5C1AA071-EA42-4E08-B136-D2FF2DE23C13}"/>
    <cellStyle name="Style 130 2 5" xfId="17463" xr:uid="{84215791-F8FB-4C9B-BCF5-99301CBE3EBD}"/>
    <cellStyle name="Style 130 2 6" xfId="21580" xr:uid="{B6C05015-CEE2-4DF7-B2D5-CC89CEE4CBDA}"/>
    <cellStyle name="Style 130 3" xfId="6291" xr:uid="{07A2204F-D93B-4491-9259-F7FDAF7F78DB}"/>
    <cellStyle name="Style 130 3 2" xfId="17464" xr:uid="{8EDACCCC-DD55-4FAD-896E-B30C47458E63}"/>
    <cellStyle name="Style 130 3 3" xfId="17465" xr:uid="{D36CE6FC-BD69-4C59-8F8A-2DFD365B0E1F}"/>
    <cellStyle name="Style 130 3 4" xfId="17466" xr:uid="{941C5D3C-0F61-478A-97E6-41E6D1032750}"/>
    <cellStyle name="Style 130 3 5" xfId="17467" xr:uid="{CDBDC819-C7A0-4F5D-AB28-B2BC8EA3654F}"/>
    <cellStyle name="Style 130 3 6" xfId="21581" xr:uid="{2D45FE14-FC07-4A1C-BF0C-E09D3346F1C5}"/>
    <cellStyle name="Style 130 4" xfId="17468" xr:uid="{769BEA56-CBEA-4637-A50D-44BDFFDE0124}"/>
    <cellStyle name="Style 130 5" xfId="17469" xr:uid="{3AF128BE-15DC-4249-B393-96FF26313000}"/>
    <cellStyle name="Style 130 6" xfId="17470" xr:uid="{92824005-507B-48DF-B105-C2F29ADF8214}"/>
    <cellStyle name="Style 130 7" xfId="17471" xr:uid="{2A08FCDA-B634-4CF3-9A1C-A71903E910BC}"/>
    <cellStyle name="Style 130 8" xfId="21579" xr:uid="{0DAF89AD-BCA8-47AF-85C2-97505DF720F9}"/>
    <cellStyle name="Style 131" xfId="6292" xr:uid="{AB836844-4906-41A8-AABD-2697F221A909}"/>
    <cellStyle name="Style 131 2" xfId="6293" xr:uid="{A29D9A2C-5DCB-434F-A73A-19107B5B9B70}"/>
    <cellStyle name="Style 131 2 2" xfId="17472" xr:uid="{CC833FE3-8590-454D-828F-6E6FD8650FA9}"/>
    <cellStyle name="Style 131 2 3" xfId="17473" xr:uid="{87CBE8DB-8D75-400E-911E-54C5A2C9FD6B}"/>
    <cellStyle name="Style 131 2 4" xfId="17474" xr:uid="{226BFCE9-8234-4AC7-AA24-53F0D6F2EE4C}"/>
    <cellStyle name="Style 131 2 5" xfId="17475" xr:uid="{8DAEEB04-4176-4E81-9CE3-554BF263766E}"/>
    <cellStyle name="Style 131 2 6" xfId="21583" xr:uid="{3BDD9C44-6338-44AF-A8C6-31BDC5F29A97}"/>
    <cellStyle name="Style 131 3" xfId="17476" xr:uid="{33AA8AE9-4838-4E9A-8388-C2EDFB4A5A97}"/>
    <cellStyle name="Style 131 4" xfId="17477" xr:uid="{49CDF9D6-05C9-422D-B3DB-4E114E2245F1}"/>
    <cellStyle name="Style 131 5" xfId="17478" xr:uid="{B548CE83-AF1D-4787-A07A-241A3CD2C919}"/>
    <cellStyle name="Style 131 6" xfId="17479" xr:uid="{630A23A2-8958-45EB-A25D-80687B39457A}"/>
    <cellStyle name="Style 131 7" xfId="21582" xr:uid="{3BABBFB4-95C2-4AE8-A8F0-31B7B7E2A01A}"/>
    <cellStyle name="Style 132" xfId="6294" xr:uid="{0400F9B6-EB4A-4986-BCE1-80968FF63E87}"/>
    <cellStyle name="Style 132 2" xfId="6295" xr:uid="{0CEC586C-9696-473D-B7BB-EDFD40DECDAC}"/>
    <cellStyle name="Style 132 2 2" xfId="17480" xr:uid="{FB5E4F6D-092F-43E0-A965-6683E273C581}"/>
    <cellStyle name="Style 132 2 3" xfId="17481" xr:uid="{E2367242-56CF-4E2D-AFCA-B9A53D581A63}"/>
    <cellStyle name="Style 132 2 4" xfId="17482" xr:uid="{7839D768-646A-4F98-A1E8-CCD86615866F}"/>
    <cellStyle name="Style 132 2 5" xfId="17483" xr:uid="{A69B991E-8E21-41ED-BFE9-06D148384BAA}"/>
    <cellStyle name="Style 132 2 6" xfId="21585" xr:uid="{943BF75B-D107-407E-997A-1D6028CD7AD2}"/>
    <cellStyle name="Style 132 3" xfId="17484" xr:uid="{3F64100F-FB82-4789-9797-6A7594785E0B}"/>
    <cellStyle name="Style 132 4" xfId="17485" xr:uid="{36E8E28D-DE09-4AC9-B6D7-18EF2F0A61DD}"/>
    <cellStyle name="Style 132 5" xfId="17486" xr:uid="{4F6220BF-1AE4-4944-BFA4-F637185C4E90}"/>
    <cellStyle name="Style 132 6" xfId="17487" xr:uid="{4BD2E005-C8E6-475E-94F8-21C7142D9DE4}"/>
    <cellStyle name="Style 132 7" xfId="21584" xr:uid="{8EFB03DE-EA29-444B-89C8-ACAF4B5FCF43}"/>
    <cellStyle name="Style 137" xfId="6296" xr:uid="{96F0878B-AEED-482D-9197-8AC55943B9C1}"/>
    <cellStyle name="Style 137 2" xfId="6297" xr:uid="{DA9CF3CB-8167-4980-817C-A5599CF4816C}"/>
    <cellStyle name="Style 137 2 2" xfId="17488" xr:uid="{5EA1BC2B-02FD-449E-A3CA-853D8F7800F9}"/>
    <cellStyle name="Style 137 2 3" xfId="17489" xr:uid="{C19037D3-FF41-4F1A-B07D-D7B88D562A16}"/>
    <cellStyle name="Style 137 2 4" xfId="17490" xr:uid="{23117013-775D-4999-8B32-9FE14A2DB8A7}"/>
    <cellStyle name="Style 137 2 5" xfId="17491" xr:uid="{2B6D5B16-D563-4F31-8560-5338CFBAB39C}"/>
    <cellStyle name="Style 137 2 6" xfId="21587" xr:uid="{BCC8B0FD-9034-4341-8917-C30FADAE7159}"/>
    <cellStyle name="Style 137 3" xfId="6298" xr:uid="{B435D785-DB48-4DFC-84B3-9771685F533F}"/>
    <cellStyle name="Style 137 3 2" xfId="17492" xr:uid="{4ACDBAD6-0C06-4A08-B301-90BB5B41289B}"/>
    <cellStyle name="Style 137 3 3" xfId="17493" xr:uid="{4FBF9094-DA01-400F-BEFC-425818889E49}"/>
    <cellStyle name="Style 137 3 4" xfId="17494" xr:uid="{FDE1DF4D-192E-4842-9B8B-8CA3AFE842E2}"/>
    <cellStyle name="Style 137 3 5" xfId="17495" xr:uid="{72961B2F-6EF1-47CE-BB26-57B0E32EC3A6}"/>
    <cellStyle name="Style 137 3 6" xfId="21588" xr:uid="{96498035-1849-4D2B-AE56-35F1F0E85F37}"/>
    <cellStyle name="Style 137 4" xfId="17496" xr:uid="{A2D39F7D-61B2-4BFB-A066-02254E856ADC}"/>
    <cellStyle name="Style 137 5" xfId="17497" xr:uid="{E06A4165-839E-4D0B-81FD-4A657D967148}"/>
    <cellStyle name="Style 137 6" xfId="17498" xr:uid="{2BE704D9-F425-4369-9C1F-F99BCFA999C5}"/>
    <cellStyle name="Style 137 7" xfId="17499" xr:uid="{B0E1B047-908F-495D-A189-D8267441B927}"/>
    <cellStyle name="Style 137 8" xfId="21586" xr:uid="{5A92E7DD-2962-431B-B5B5-28F7B0889A82}"/>
    <cellStyle name="Style 138" xfId="6299" xr:uid="{942CD401-2A10-44C2-88BB-69224880F39C}"/>
    <cellStyle name="Style 138 2" xfId="6300" xr:uid="{D7F85529-F0B7-48F2-8A19-4EBA0B6EBAA3}"/>
    <cellStyle name="Style 138 2 2" xfId="17500" xr:uid="{835E7818-5B2F-4518-8C37-C3D8A1E07867}"/>
    <cellStyle name="Style 138 2 3" xfId="17501" xr:uid="{44F67DC6-5A7E-4BC8-BAC4-354389B494DA}"/>
    <cellStyle name="Style 138 2 4" xfId="17502" xr:uid="{5D77B846-3E9E-46D7-B011-6BB72AF7E190}"/>
    <cellStyle name="Style 138 2 5" xfId="17503" xr:uid="{29C32004-BF2B-4030-A596-1F6DAD33DD42}"/>
    <cellStyle name="Style 138 2 6" xfId="21590" xr:uid="{42EF19F8-72FD-4AE4-8AF5-26D68E1F6FFD}"/>
    <cellStyle name="Style 138 3" xfId="17504" xr:uid="{2F30C61A-C0C0-43F3-810F-F08059C63C0E}"/>
    <cellStyle name="Style 138 4" xfId="17505" xr:uid="{9211508A-6218-4454-BA0C-0D0743547AE3}"/>
    <cellStyle name="Style 138 5" xfId="17506" xr:uid="{EE05E222-35A1-4C51-8FA9-5BD7D022D8F4}"/>
    <cellStyle name="Style 138 6" xfId="17507" xr:uid="{AD3E2D83-7CEE-46E1-A327-738EC44124D7}"/>
    <cellStyle name="Style 138 7" xfId="21589" xr:uid="{8F1DBDAA-52E4-4D9F-993C-2A6340D5FEDD}"/>
    <cellStyle name="Style 139" xfId="6301" xr:uid="{4015236E-6934-4789-ABC8-DD2082993DD0}"/>
    <cellStyle name="Style 139 2" xfId="6302" xr:uid="{5C147638-C175-44A6-A526-C3A0920F4D79}"/>
    <cellStyle name="Style 139 2 2" xfId="17508" xr:uid="{1D1BFC13-BD2F-4542-8D05-73EF6628AFB7}"/>
    <cellStyle name="Style 139 2 3" xfId="17509" xr:uid="{8583B48E-11B7-4881-A39A-8A801BBA1650}"/>
    <cellStyle name="Style 139 2 4" xfId="17510" xr:uid="{0B690D7B-C8E2-49FC-A365-FADF8DAE3C01}"/>
    <cellStyle name="Style 139 2 5" xfId="17511" xr:uid="{33E9BE6D-9E30-4341-A291-4E821279D16D}"/>
    <cellStyle name="Style 139 2 6" xfId="21592" xr:uid="{89B0E53C-D7A2-4D32-B22A-4D9DA18CDE48}"/>
    <cellStyle name="Style 139 3" xfId="17512" xr:uid="{A93AD1C3-1A75-43D6-B425-E57B81D14333}"/>
    <cellStyle name="Style 139 4" xfId="17513" xr:uid="{C22EBAF8-E3B8-4557-9E0F-4A20C6F60EFA}"/>
    <cellStyle name="Style 139 5" xfId="17514" xr:uid="{C704E6E6-DAC6-45A7-85DC-CC4AC3D534B8}"/>
    <cellStyle name="Style 139 6" xfId="17515" xr:uid="{CB715773-314E-4F09-AC0D-7E275B20D50C}"/>
    <cellStyle name="Style 139 7" xfId="21591" xr:uid="{5DE45560-C6DD-416B-A0E7-0DE91A46409C}"/>
    <cellStyle name="Style 140" xfId="6303" xr:uid="{AC40A71B-D710-469E-B782-EF48F1D9B967}"/>
    <cellStyle name="Style 140 2" xfId="6304" xr:uid="{351898E6-1300-445D-B43D-A574C969D2FF}"/>
    <cellStyle name="Style 140 2 2" xfId="17516" xr:uid="{960C9ABC-D49A-4D21-88D0-3A57AD80640B}"/>
    <cellStyle name="Style 140 2 3" xfId="17517" xr:uid="{B5DA8BB2-59F6-4B33-B41E-D3E0341223D1}"/>
    <cellStyle name="Style 140 2 4" xfId="17518" xr:uid="{119006CA-BB6F-40F0-AFD1-A2881F280020}"/>
    <cellStyle name="Style 140 2 5" xfId="17519" xr:uid="{8623C1BD-3157-441B-96BC-0373386EF080}"/>
    <cellStyle name="Style 140 2 6" xfId="21594" xr:uid="{A9E65C59-05DD-4172-B187-AC0F0F1B6924}"/>
    <cellStyle name="Style 140 3" xfId="17520" xr:uid="{FCAAEACE-5A0F-4711-8F39-B1840A6A2B98}"/>
    <cellStyle name="Style 140 4" xfId="17521" xr:uid="{9D1EF0FE-C67A-4BA2-BDA8-449786E02C17}"/>
    <cellStyle name="Style 140 5" xfId="17522" xr:uid="{4D25BFAF-72A3-4BEF-A917-B45A88097307}"/>
    <cellStyle name="Style 140 6" xfId="17523" xr:uid="{0F1AA0CD-C67D-4CB2-938A-8322E37C2F74}"/>
    <cellStyle name="Style 140 7" xfId="21593" xr:uid="{22CFA5C7-4C1D-4589-BCDC-565030459369}"/>
    <cellStyle name="Style 141" xfId="6305" xr:uid="{ECFEF73C-6832-4CCE-9A03-F15F6417B613}"/>
    <cellStyle name="Style 141 2" xfId="6306" xr:uid="{E154B8D4-20A7-4DEA-8583-F6BFB1B93312}"/>
    <cellStyle name="Style 141 2 2" xfId="17524" xr:uid="{427ECB7A-4A44-4C2F-B247-49F7EAC2B3F2}"/>
    <cellStyle name="Style 141 2 3" xfId="17525" xr:uid="{6A6DD93D-BB16-4D78-AEA6-7A25E12842CE}"/>
    <cellStyle name="Style 141 2 4" xfId="17526" xr:uid="{8863087F-C13D-40BA-92F5-8DF6CB09C305}"/>
    <cellStyle name="Style 141 2 5" xfId="17527" xr:uid="{63770DC3-315A-4BA4-8300-C3AF0DCB6730}"/>
    <cellStyle name="Style 141 2 6" xfId="21596" xr:uid="{1BBFFC86-31EC-43F5-A1D2-5016ABB166A2}"/>
    <cellStyle name="Style 141 3" xfId="6307" xr:uid="{8D94FA02-EA4F-49F0-8BA1-13F81F750919}"/>
    <cellStyle name="Style 141 3 2" xfId="17528" xr:uid="{C5BA4682-7223-4199-AC79-84B54E799AF8}"/>
    <cellStyle name="Style 141 3 3" xfId="17529" xr:uid="{C92DFAD0-0452-45B1-8A07-B9B491E90DFA}"/>
    <cellStyle name="Style 141 3 4" xfId="17530" xr:uid="{CD473C67-6FBB-43E7-A514-B88B25DDFBAF}"/>
    <cellStyle name="Style 141 3 5" xfId="17531" xr:uid="{557443C9-135A-4D97-94AE-103643A50EC6}"/>
    <cellStyle name="Style 141 3 6" xfId="21597" xr:uid="{8F18F74E-054C-4B5C-A3B2-3BEC90CE5606}"/>
    <cellStyle name="Style 141 4" xfId="17532" xr:uid="{60170000-E5A6-4315-8913-88E12D3E2449}"/>
    <cellStyle name="Style 141 5" xfId="17533" xr:uid="{FC77D560-33A8-4F61-9629-43BAECF88B8B}"/>
    <cellStyle name="Style 141 6" xfId="17534" xr:uid="{423553C1-EAEB-4528-BD6B-3A2A40BECD42}"/>
    <cellStyle name="Style 141 7" xfId="17535" xr:uid="{BF528D0D-8095-45A4-BC3B-47E9375427A4}"/>
    <cellStyle name="Style 141 8" xfId="21595" xr:uid="{CB669C56-6993-4D71-949F-7C55DA1B6D11}"/>
    <cellStyle name="Style 142" xfId="6308" xr:uid="{7E1294ED-7F7B-4950-B114-66BA1E130F8F}"/>
    <cellStyle name="Style 142 2" xfId="6309" xr:uid="{F9046CF8-451D-44CB-8401-23A1981F91CD}"/>
    <cellStyle name="Style 142 2 2" xfId="17536" xr:uid="{F03C08DA-E459-4875-906A-71D150A60729}"/>
    <cellStyle name="Style 142 2 3" xfId="17537" xr:uid="{A2D77C96-186A-4565-B18E-5EC0C3CD6E6C}"/>
    <cellStyle name="Style 142 2 4" xfId="17538" xr:uid="{40639503-C899-4A25-99BA-BD13A84AF756}"/>
    <cellStyle name="Style 142 2 5" xfId="17539" xr:uid="{AD3AB3F9-B04A-4931-9C20-3015E530A738}"/>
    <cellStyle name="Style 142 2 6" xfId="21599" xr:uid="{C46A916E-F15A-4DA7-885E-5609BD5468E8}"/>
    <cellStyle name="Style 142 3" xfId="17540" xr:uid="{36E03C52-C5D2-45D9-9A13-38806345B212}"/>
    <cellStyle name="Style 142 4" xfId="17541" xr:uid="{6ACBE49C-806B-4175-9A8D-EB7096C544A4}"/>
    <cellStyle name="Style 142 5" xfId="17542" xr:uid="{3F72BB11-FEC0-4AC1-A66B-B057CEB4FA22}"/>
    <cellStyle name="Style 142 6" xfId="17543" xr:uid="{7B306D68-93A4-4B64-8566-94E90F51D7CA}"/>
    <cellStyle name="Style 142 7" xfId="21598" xr:uid="{31EC48F3-7B85-497B-A4BE-45DE72688437}"/>
    <cellStyle name="Style 143" xfId="6310" xr:uid="{D79014E5-F2FF-4693-B5CC-FD9270704DED}"/>
    <cellStyle name="Style 143 2" xfId="6311" xr:uid="{5AD5A2A3-F465-4451-B58D-476642A1380B}"/>
    <cellStyle name="Style 143 2 2" xfId="17544" xr:uid="{5BFA4BF6-22CC-498C-82FA-A5B5997BD7D6}"/>
    <cellStyle name="Style 143 2 3" xfId="17545" xr:uid="{46020D46-DCCC-4070-8360-F470FCF84AA7}"/>
    <cellStyle name="Style 143 2 4" xfId="17546" xr:uid="{9739D038-EB7A-4316-A90C-CDAD97A482A8}"/>
    <cellStyle name="Style 143 2 5" xfId="17547" xr:uid="{CF9F1355-5844-4E4D-9CC1-64ECF327C09E}"/>
    <cellStyle name="Style 143 2 6" xfId="21601" xr:uid="{91D75DA8-CDAB-4810-A057-4E29AF70D215}"/>
    <cellStyle name="Style 143 3" xfId="17548" xr:uid="{A9E8154A-E92F-49E4-8AB4-E2FB7E204AFC}"/>
    <cellStyle name="Style 143 4" xfId="17549" xr:uid="{EBEBA018-49FB-4FAF-9FE0-C3C75CED42F5}"/>
    <cellStyle name="Style 143 5" xfId="17550" xr:uid="{2CFC5F34-217C-41A5-B439-9863546E7EB4}"/>
    <cellStyle name="Style 143 6" xfId="17551" xr:uid="{AD4F0D2C-C568-42CC-B798-C86E00448A7A}"/>
    <cellStyle name="Style 143 7" xfId="21600" xr:uid="{FD159D93-A406-4A05-8B3D-9C6B12F08474}"/>
    <cellStyle name="Style 148" xfId="6312" xr:uid="{6E8F0C53-421B-4073-8247-6C61AFB62467}"/>
    <cellStyle name="Style 148 2" xfId="6313" xr:uid="{10A004D2-D187-41B8-94DE-07FC1B86AB51}"/>
    <cellStyle name="Style 148 2 2" xfId="17552" xr:uid="{B95A1177-9B28-4B06-B863-C4F8B2152D78}"/>
    <cellStyle name="Style 148 2 3" xfId="17553" xr:uid="{37BBF6FB-0954-41F0-847C-89007E528700}"/>
    <cellStyle name="Style 148 2 4" xfId="17554" xr:uid="{5B9FBB06-B9B3-4821-9161-5C3CA831CE8A}"/>
    <cellStyle name="Style 148 2 5" xfId="17555" xr:uid="{D69F48ED-6DF4-4B34-8D06-7A41A4653384}"/>
    <cellStyle name="Style 148 2 6" xfId="21603" xr:uid="{5F29A59E-1B4A-482C-A0DB-024097C36EF5}"/>
    <cellStyle name="Style 148 3" xfId="6314" xr:uid="{380CBCD8-C77A-4489-BC35-79065A2D34F4}"/>
    <cellStyle name="Style 148 3 2" xfId="17556" xr:uid="{BD05958E-CF75-41CE-9DE9-5A86762B3A12}"/>
    <cellStyle name="Style 148 3 3" xfId="17557" xr:uid="{1C708EAC-9D35-45F1-891D-14912E9F51C1}"/>
    <cellStyle name="Style 148 3 4" xfId="17558" xr:uid="{6A78A98F-1E1D-4AC8-9AD0-AA8DF600D24D}"/>
    <cellStyle name="Style 148 3 5" xfId="17559" xr:uid="{8B3F8512-862B-443C-9B6F-94102AD4C053}"/>
    <cellStyle name="Style 148 3 6" xfId="21604" xr:uid="{AAFEBB3C-88AF-4C6D-9F9C-08D547129841}"/>
    <cellStyle name="Style 148 4" xfId="17560" xr:uid="{FB8165AA-FF7D-4D2A-80EC-38AC4EA0C70A}"/>
    <cellStyle name="Style 148 5" xfId="17561" xr:uid="{89F48A84-CFC2-4CBE-BD7C-DB443155A860}"/>
    <cellStyle name="Style 148 6" xfId="17562" xr:uid="{A31C1368-8804-4925-A488-DFAFF6FAF2A1}"/>
    <cellStyle name="Style 148 7" xfId="17563" xr:uid="{40E62264-0D9F-49A5-990E-2175E738D105}"/>
    <cellStyle name="Style 148 8" xfId="21602" xr:uid="{13EC3DF4-F9D1-44CD-9014-04CD084918CF}"/>
    <cellStyle name="Style 149" xfId="6315" xr:uid="{0F8D3A9B-212E-4E0B-A07F-EC90D8A9AAE9}"/>
    <cellStyle name="Style 149 2" xfId="6316" xr:uid="{832ADC04-1629-4184-9390-6AEA7FCDEB42}"/>
    <cellStyle name="Style 149 2 2" xfId="17564" xr:uid="{D75AF798-2EF1-4C3E-8E17-07038BF26E69}"/>
    <cellStyle name="Style 149 2 3" xfId="17565" xr:uid="{05D5D7B5-0309-4380-812D-0F858348A6A9}"/>
    <cellStyle name="Style 149 2 4" xfId="17566" xr:uid="{1B93E3C7-323F-4F3E-8D10-6F23F3AC8555}"/>
    <cellStyle name="Style 149 2 5" xfId="17567" xr:uid="{57067F2D-93DB-44EF-B96B-112DCCAE1EC9}"/>
    <cellStyle name="Style 149 2 6" xfId="21606" xr:uid="{9FF30A30-9C30-49F6-9DC3-75BDE95B0EFD}"/>
    <cellStyle name="Style 149 3" xfId="17568" xr:uid="{98C20CC7-2BEF-474C-915E-43CF58458318}"/>
    <cellStyle name="Style 149 4" xfId="17569" xr:uid="{03488B69-D8A4-4A26-B4F6-0C5F14F0421F}"/>
    <cellStyle name="Style 149 5" xfId="17570" xr:uid="{CB55229B-71D7-4767-BD7D-E4A55BD3EA25}"/>
    <cellStyle name="Style 149 6" xfId="17571" xr:uid="{CA524549-942E-435F-BB46-0476E3A0A447}"/>
    <cellStyle name="Style 149 7" xfId="21605" xr:uid="{151471F2-3B51-41D6-A1B7-0C3C35916F4A}"/>
    <cellStyle name="Style 150" xfId="6317" xr:uid="{C147EA82-694F-44A9-A0A8-076E24EC9BA2}"/>
    <cellStyle name="Style 150 2" xfId="6318" xr:uid="{C114327B-A77E-490D-A49B-4F9A64AD8C29}"/>
    <cellStyle name="Style 150 2 2" xfId="17572" xr:uid="{7DA4BA31-E0A9-447A-A5F9-5A52F6751CC0}"/>
    <cellStyle name="Style 150 2 3" xfId="17573" xr:uid="{396D56EE-97CC-4901-9A91-94DF3C0407A5}"/>
    <cellStyle name="Style 150 2 4" xfId="17574" xr:uid="{C34864DC-B2BA-44C4-B35A-5A64F4E70537}"/>
    <cellStyle name="Style 150 2 5" xfId="17575" xr:uid="{353B1560-3CED-4B04-8C02-A5C11B6DAFDF}"/>
    <cellStyle name="Style 150 2 6" xfId="21608" xr:uid="{496B76E1-3B66-4A6B-ABDB-7D46FBD8623A}"/>
    <cellStyle name="Style 150 3" xfId="17576" xr:uid="{876AFB1D-8403-4D90-B23A-02375FEB5FF3}"/>
    <cellStyle name="Style 150 4" xfId="17577" xr:uid="{3ECA58AF-09CB-4513-A465-174D14547420}"/>
    <cellStyle name="Style 150 5" xfId="17578" xr:uid="{C411676F-F6E9-4C4B-8A2C-1040886AA237}"/>
    <cellStyle name="Style 150 6" xfId="17579" xr:uid="{8266F9BB-C2E5-4BC9-A7C9-D580B27FEC2B}"/>
    <cellStyle name="Style 150 7" xfId="21607" xr:uid="{4388E91F-87B0-4C08-B40C-44997061BDD2}"/>
    <cellStyle name="Style 151" xfId="6319" xr:uid="{93B083D5-36E4-43E1-B4C3-99DE35B9CAB1}"/>
    <cellStyle name="Style 151 2" xfId="6320" xr:uid="{31BF66CB-B3FF-4342-BC6A-4CE8DCF3B121}"/>
    <cellStyle name="Style 151 2 2" xfId="17580" xr:uid="{E99DA102-34CD-4D11-8BF1-C560053ECF0E}"/>
    <cellStyle name="Style 151 2 3" xfId="17581" xr:uid="{5419AF67-1D33-4CDB-9F1A-4C7912F66D8C}"/>
    <cellStyle name="Style 151 2 4" xfId="17582" xr:uid="{4B9CF5A8-B23C-45FF-B52B-7492661A9313}"/>
    <cellStyle name="Style 151 2 5" xfId="17583" xr:uid="{73DA5213-98EC-46CF-B47F-31D720669896}"/>
    <cellStyle name="Style 151 2 6" xfId="21610" xr:uid="{5290DF69-5D07-42C9-8FEC-4F4DC07FB37F}"/>
    <cellStyle name="Style 151 3" xfId="17584" xr:uid="{8C509F60-73B4-4895-AEC0-20A1927194A6}"/>
    <cellStyle name="Style 151 4" xfId="17585" xr:uid="{43ED5EA8-DFCE-4C88-895F-EC46EB2F0D3D}"/>
    <cellStyle name="Style 151 5" xfId="17586" xr:uid="{BA070DB9-51F1-48E5-B2C2-18F2B34CB1D4}"/>
    <cellStyle name="Style 151 6" xfId="17587" xr:uid="{245A75C7-887A-4764-B3DA-6E98218FF4F8}"/>
    <cellStyle name="Style 151 7" xfId="21609" xr:uid="{B06B2F4C-3085-4D61-89F3-3B6B6B480BE6}"/>
    <cellStyle name="Style 152" xfId="6321" xr:uid="{C54CE97D-4429-4549-98F2-F51D3F9FBCC0}"/>
    <cellStyle name="Style 152 2" xfId="6322" xr:uid="{B7C299C9-4D9A-4759-BF54-039EACD25350}"/>
    <cellStyle name="Style 152 2 2" xfId="17588" xr:uid="{4F8101A2-3E6D-46BC-9126-4A1B52057AF4}"/>
    <cellStyle name="Style 152 2 3" xfId="17589" xr:uid="{07170234-A1B6-453B-B3FF-C2D8016030FC}"/>
    <cellStyle name="Style 152 2 4" xfId="17590" xr:uid="{AA44C338-EB59-406A-B575-0F6CAEA598A0}"/>
    <cellStyle name="Style 152 2 5" xfId="17591" xr:uid="{09CC051F-D7A4-4E3E-B022-ECDCDC6508CE}"/>
    <cellStyle name="Style 152 2 6" xfId="21612" xr:uid="{E33C9557-8ADF-4059-B0A0-54EBCE1AF29C}"/>
    <cellStyle name="Style 152 3" xfId="6323" xr:uid="{A8D2D9AB-12AF-4749-9985-1F07102783CB}"/>
    <cellStyle name="Style 152 3 2" xfId="17592" xr:uid="{523285D2-7216-4B17-9332-9ADF9FCF8D2D}"/>
    <cellStyle name="Style 152 3 3" xfId="17593" xr:uid="{522752D5-F442-4FFE-9859-3B91169A7D8D}"/>
    <cellStyle name="Style 152 3 4" xfId="17594" xr:uid="{04F15D72-CACB-440C-AA1F-3FDD05F7C4F7}"/>
    <cellStyle name="Style 152 3 5" xfId="17595" xr:uid="{6013E23F-8CA5-47AB-8742-564A7FE22EE7}"/>
    <cellStyle name="Style 152 3 6" xfId="21613" xr:uid="{2D362F32-D3BC-46F8-A9EB-A7FDAD8E833F}"/>
    <cellStyle name="Style 152 4" xfId="17596" xr:uid="{2E0E56A9-AB70-4BE8-A615-2DC7E3FF14D6}"/>
    <cellStyle name="Style 152 5" xfId="17597" xr:uid="{08C823FF-880C-4FD4-9379-C06F2C826CC0}"/>
    <cellStyle name="Style 152 6" xfId="17598" xr:uid="{876C381D-D99B-4524-9E3F-36589A07C3B4}"/>
    <cellStyle name="Style 152 7" xfId="17599" xr:uid="{56BBD074-8A69-46C7-99C6-DBB6BD9138C7}"/>
    <cellStyle name="Style 152 8" xfId="21611" xr:uid="{CB9389F2-FA61-45F1-A498-B8265C2CE55A}"/>
    <cellStyle name="Style 153" xfId="6324" xr:uid="{A9464551-CE1B-4FE5-8976-029ADDC4907E}"/>
    <cellStyle name="Style 153 2" xfId="6325" xr:uid="{954C108B-8005-4DFA-AB03-8893024AAC9D}"/>
    <cellStyle name="Style 153 2 2" xfId="17600" xr:uid="{043D00EE-143B-402F-878E-A36A54494225}"/>
    <cellStyle name="Style 153 2 3" xfId="17601" xr:uid="{133000A4-F8F0-4DB2-A6AD-431D6E5EB92A}"/>
    <cellStyle name="Style 153 2 4" xfId="17602" xr:uid="{940BDBAC-3EE8-46D7-BCFD-79F82C929A8B}"/>
    <cellStyle name="Style 153 2 5" xfId="17603" xr:uid="{8B9FB6F1-6818-4266-B54B-3826C95611B9}"/>
    <cellStyle name="Style 153 2 6" xfId="21615" xr:uid="{0ACE905B-5351-42CA-BE63-2BBCAE76617E}"/>
    <cellStyle name="Style 153 3" xfId="17604" xr:uid="{A15CA9C1-FC3D-49CF-9FC3-B661C60EFFE5}"/>
    <cellStyle name="Style 153 4" xfId="17605" xr:uid="{042162D3-3AB5-48F7-BB75-A78CFFE5F2E9}"/>
    <cellStyle name="Style 153 5" xfId="17606" xr:uid="{7769EB30-4900-421F-9CC1-9487F5E77852}"/>
    <cellStyle name="Style 153 6" xfId="17607" xr:uid="{5E19C902-7B4D-4567-B4C3-1D65F5958480}"/>
    <cellStyle name="Style 153 7" xfId="21614" xr:uid="{26010D98-F984-4663-B8AF-DACAA2FF5576}"/>
    <cellStyle name="Style 154" xfId="6326" xr:uid="{B15410D2-DEB7-4D75-A230-69ECE65F22D8}"/>
    <cellStyle name="Style 154 2" xfId="6327" xr:uid="{04D906A1-3682-45C5-8E6F-EBFD3732B36C}"/>
    <cellStyle name="Style 154 2 2" xfId="17608" xr:uid="{8F58936D-8B36-421C-9978-6D8EE6B440A8}"/>
    <cellStyle name="Style 154 2 3" xfId="17609" xr:uid="{5A041855-BED3-4CBA-A698-C528DFB8AF4E}"/>
    <cellStyle name="Style 154 2 4" xfId="17610" xr:uid="{2FCD5E5A-2F31-426B-A079-6831BF69C766}"/>
    <cellStyle name="Style 154 2 5" xfId="17611" xr:uid="{F5BD2B15-AC75-4C72-AF9C-A4B626FC2214}"/>
    <cellStyle name="Style 154 2 6" xfId="21617" xr:uid="{FAD9952D-B042-471C-A19C-9A8BE9D466C8}"/>
    <cellStyle name="Style 154 3" xfId="17612" xr:uid="{26E963C7-6BDF-44E8-A886-71945078FE8F}"/>
    <cellStyle name="Style 154 4" xfId="17613" xr:uid="{2C1A2C19-99F1-4769-AADE-C7910385015D}"/>
    <cellStyle name="Style 154 5" xfId="17614" xr:uid="{F3AFC8C8-C010-44D2-AEFF-BF064675D68E}"/>
    <cellStyle name="Style 154 6" xfId="17615" xr:uid="{5D021794-E56B-4DD3-8AE9-DA33078DC123}"/>
    <cellStyle name="Style 154 7" xfId="21616" xr:uid="{BB017CAA-4BDE-4316-8775-F8B44D7D844E}"/>
    <cellStyle name="Style 159" xfId="6328" xr:uid="{E950B389-4233-4864-936C-6E9483BAA8B9}"/>
    <cellStyle name="Style 159 2" xfId="6329" xr:uid="{0C168B46-602D-4FAB-9292-7D8C9FC8C59B}"/>
    <cellStyle name="Style 159 2 2" xfId="17616" xr:uid="{174216DE-F657-45C2-AA3B-09FAE92D7CA9}"/>
    <cellStyle name="Style 159 2 3" xfId="17617" xr:uid="{3FE8D1A4-702F-44DA-9D5F-69896A33B29A}"/>
    <cellStyle name="Style 159 2 4" xfId="17618" xr:uid="{710D3F0B-C2DC-4599-851C-81986C4A3FCE}"/>
    <cellStyle name="Style 159 2 5" xfId="17619" xr:uid="{13A79B66-B495-4955-9327-B8ED0D970AFF}"/>
    <cellStyle name="Style 159 2 6" xfId="21619" xr:uid="{602C91E2-EC5E-4873-8585-C0EAF1F37515}"/>
    <cellStyle name="Style 159 3" xfId="6330" xr:uid="{B052D0F2-3FCB-4762-8E50-4BDF45B74E01}"/>
    <cellStyle name="Style 159 3 2" xfId="17620" xr:uid="{D2295CC4-1AED-4DF5-8651-6CEB6C650D72}"/>
    <cellStyle name="Style 159 3 3" xfId="17621" xr:uid="{D28DF375-C318-4491-872A-801BC1B9DEB6}"/>
    <cellStyle name="Style 159 3 4" xfId="17622" xr:uid="{F83F8A31-F2E7-4459-8FBE-6C873A2DE5D9}"/>
    <cellStyle name="Style 159 3 5" xfId="17623" xr:uid="{6DD25E2B-7463-4F8D-A3D3-9CD81B16B13F}"/>
    <cellStyle name="Style 159 3 6" xfId="21620" xr:uid="{E62A8AD9-386B-411A-B33C-6D9B86EB50A9}"/>
    <cellStyle name="Style 159 4" xfId="17624" xr:uid="{08D0B9C4-BB15-43E8-A4DD-2C338997C209}"/>
    <cellStyle name="Style 159 5" xfId="17625" xr:uid="{094DBDE4-CE98-422C-A6F0-221A6D59B2DC}"/>
    <cellStyle name="Style 159 6" xfId="17626" xr:uid="{128D464E-19B2-40F6-B587-5EDE7CAA40C5}"/>
    <cellStyle name="Style 159 7" xfId="17627" xr:uid="{C6E6E2D7-7962-4A66-A74C-0D8BAE4F47ED}"/>
    <cellStyle name="Style 159 8" xfId="21618" xr:uid="{E9B9B4F0-AC64-4531-A6CB-712203D20356}"/>
    <cellStyle name="Style 160" xfId="6331" xr:uid="{5047DDB0-8DBB-4C7A-8861-191CE2B97D51}"/>
    <cellStyle name="Style 160 2" xfId="6332" xr:uid="{9B237F3A-04DE-4228-83EB-2AC4CABD4681}"/>
    <cellStyle name="Style 160 2 2" xfId="17628" xr:uid="{F625701F-8B05-4887-917F-9FEA3DB993E6}"/>
    <cellStyle name="Style 160 2 3" xfId="17629" xr:uid="{FFFBA9CE-6927-4C4B-96F6-B46ECF86F5F5}"/>
    <cellStyle name="Style 160 2 4" xfId="17630" xr:uid="{87F61190-6B5E-4091-927D-6718B170AF61}"/>
    <cellStyle name="Style 160 2 5" xfId="17631" xr:uid="{B834E676-EE87-4525-9D1F-63DE081C9596}"/>
    <cellStyle name="Style 160 2 6" xfId="21622" xr:uid="{4B5FB796-1D7C-4A64-8E17-2B2EB0A8F899}"/>
    <cellStyle name="Style 160 3" xfId="17632" xr:uid="{07C809C6-1B9C-4A23-B594-FB86F19FA5A6}"/>
    <cellStyle name="Style 160 4" xfId="17633" xr:uid="{38C3D69D-C081-44F7-B0F1-D4F065F150BB}"/>
    <cellStyle name="Style 160 5" xfId="17634" xr:uid="{EC0EFFEC-CC32-4D25-A85A-8FDD2C383B2E}"/>
    <cellStyle name="Style 160 6" xfId="17635" xr:uid="{893A9343-A3D0-4E81-AB80-8E4D9C2E4E94}"/>
    <cellStyle name="Style 160 7" xfId="21621" xr:uid="{40556B6F-B38C-4C75-9799-96FC3BC74B08}"/>
    <cellStyle name="Style 161" xfId="6333" xr:uid="{512FF1B3-704E-49A2-AF30-98DA3FAADA63}"/>
    <cellStyle name="Style 161 2" xfId="6334" xr:uid="{01A404F2-7E33-4370-8097-09FD4F236DDE}"/>
    <cellStyle name="Style 161 2 2" xfId="17636" xr:uid="{DA84AE84-F306-4D85-B8FB-A2D3B2BA4200}"/>
    <cellStyle name="Style 161 2 3" xfId="17637" xr:uid="{F0958EBB-63FF-4F47-98ED-17B0E6D9E740}"/>
    <cellStyle name="Style 161 2 4" xfId="17638" xr:uid="{05FF6F0D-5663-493C-BB62-2F779876F0A8}"/>
    <cellStyle name="Style 161 2 5" xfId="17639" xr:uid="{D76E7803-209F-48DF-808B-70FBE908C2E4}"/>
    <cellStyle name="Style 161 2 6" xfId="21624" xr:uid="{4B748304-689E-485E-97AE-AEF3EF6D033D}"/>
    <cellStyle name="Style 161 3" xfId="17640" xr:uid="{F789C72E-5CC7-415E-A4D8-17CA49385633}"/>
    <cellStyle name="Style 161 4" xfId="17641" xr:uid="{5D7E9A48-6882-4D88-AA7C-DC621DC5C83D}"/>
    <cellStyle name="Style 161 5" xfId="17642" xr:uid="{DE7A6DDC-D9B8-4FFD-87D6-6596E3894F38}"/>
    <cellStyle name="Style 161 6" xfId="17643" xr:uid="{A35C3F2F-7463-48A6-B0AD-F7FB04802C5A}"/>
    <cellStyle name="Style 161 7" xfId="21623" xr:uid="{879367BF-D889-4952-9B97-2A2E62B18F62}"/>
    <cellStyle name="Style 162" xfId="6335" xr:uid="{EF545E9C-A9B4-40EC-9AF5-B6263DD58251}"/>
    <cellStyle name="Style 162 2" xfId="6336" xr:uid="{EA70F5FB-3094-43A7-9460-0541D8636FB2}"/>
    <cellStyle name="Style 162 2 2" xfId="17644" xr:uid="{5435E6A2-5B8B-4D75-B72B-0CEEC9236BCC}"/>
    <cellStyle name="Style 162 2 3" xfId="17645" xr:uid="{0604E7DE-75F5-4802-8EE3-77827276BC10}"/>
    <cellStyle name="Style 162 2 4" xfId="17646" xr:uid="{3E8C1D78-D3F8-4A57-9934-D4A5A5C70A15}"/>
    <cellStyle name="Style 162 2 5" xfId="17647" xr:uid="{BCDBC4A8-3B77-4CA0-A09A-6F4EB277E064}"/>
    <cellStyle name="Style 162 2 6" xfId="21626" xr:uid="{810F9E55-BE25-4986-A367-D173B75015C6}"/>
    <cellStyle name="Style 162 3" xfId="17648" xr:uid="{9A42521F-E910-49FB-B55B-87B171D4A0EE}"/>
    <cellStyle name="Style 162 4" xfId="17649" xr:uid="{3AEE94A4-15FA-412F-AB4B-417E06353E03}"/>
    <cellStyle name="Style 162 5" xfId="17650" xr:uid="{6F26016A-6074-4B71-A37C-C71DE3AE5066}"/>
    <cellStyle name="Style 162 6" xfId="17651" xr:uid="{EFBE2E3A-076B-4451-AFDF-77857AEAD60F}"/>
    <cellStyle name="Style 162 7" xfId="21625" xr:uid="{9DF7BB2A-FD24-4E2E-B166-14DF25732CFF}"/>
    <cellStyle name="Style 163" xfId="6337" xr:uid="{ABB7BFFC-C984-4223-84EF-99C153869411}"/>
    <cellStyle name="Style 163 2" xfId="6338" xr:uid="{FCB845B7-1DA4-4868-BDED-E341BF6B74AF}"/>
    <cellStyle name="Style 163 2 2" xfId="17652" xr:uid="{B5EBFBCA-A880-49F3-B5C0-F2DB98D03E5D}"/>
    <cellStyle name="Style 163 2 3" xfId="17653" xr:uid="{15C1989A-4045-41D2-96AA-C366695BBA14}"/>
    <cellStyle name="Style 163 2 4" xfId="17654" xr:uid="{DBBFF7C4-2BE9-4E2F-848D-F4CCA2257173}"/>
    <cellStyle name="Style 163 2 5" xfId="17655" xr:uid="{894C8C70-4C3F-4F9B-828B-23DFD4C8B757}"/>
    <cellStyle name="Style 163 2 6" xfId="21628" xr:uid="{45213EAF-F2A0-4B02-9B90-31B99FE1BAE3}"/>
    <cellStyle name="Style 163 3" xfId="6339" xr:uid="{22BA9A7F-BF44-42BF-A9A9-548EAAE06394}"/>
    <cellStyle name="Style 163 3 2" xfId="17656" xr:uid="{282EFE84-B0F2-4BD8-8E5B-C97665AF25C0}"/>
    <cellStyle name="Style 163 3 3" xfId="17657" xr:uid="{E588D084-98DA-4C63-8A1C-7D7B2B543739}"/>
    <cellStyle name="Style 163 3 4" xfId="17658" xr:uid="{1EC10892-2EA4-4A30-9238-13CF922A6F3E}"/>
    <cellStyle name="Style 163 3 5" xfId="17659" xr:uid="{F2ECB585-9C44-4124-894F-5A6271E3AA24}"/>
    <cellStyle name="Style 163 3 6" xfId="21629" xr:uid="{5F1A0733-3C7D-4DE9-8D19-651797475433}"/>
    <cellStyle name="Style 163 4" xfId="17660" xr:uid="{34B1EE9E-8FF3-492B-8550-8DCAA7754ECF}"/>
    <cellStyle name="Style 163 5" xfId="17661" xr:uid="{69AC964A-9981-42F4-A9CE-4C357A9981A3}"/>
    <cellStyle name="Style 163 6" xfId="17662" xr:uid="{7D29252A-AFA0-499D-B463-B7656395054B}"/>
    <cellStyle name="Style 163 7" xfId="17663" xr:uid="{10DC8F52-A1FE-4F4B-8460-02FE5C6314AD}"/>
    <cellStyle name="Style 163 8" xfId="21627" xr:uid="{B90D6A9E-F368-4520-ADBB-2CD28D99F43D}"/>
    <cellStyle name="Style 164" xfId="6340" xr:uid="{F2313EC9-84E3-4D67-93CA-97B96D3A7434}"/>
    <cellStyle name="Style 164 2" xfId="6341" xr:uid="{E6E77554-65B9-4542-AA7F-8B6E79348417}"/>
    <cellStyle name="Style 164 2 2" xfId="17664" xr:uid="{5A343EC1-F4F7-4532-AB62-B326F09ED86C}"/>
    <cellStyle name="Style 164 2 3" xfId="17665" xr:uid="{A8221DFE-DA2E-4231-ADE6-433E89BBF1E7}"/>
    <cellStyle name="Style 164 2 4" xfId="17666" xr:uid="{22AC9345-D7FA-4BFF-9B9D-9FD08C532D6D}"/>
    <cellStyle name="Style 164 2 5" xfId="17667" xr:uid="{D1EEFA0C-8097-4BD5-B80A-0F8B595C2C27}"/>
    <cellStyle name="Style 164 2 6" xfId="21631" xr:uid="{E1286C6A-9213-44D1-8B3D-45CEED83F9D2}"/>
    <cellStyle name="Style 164 3" xfId="17668" xr:uid="{B6AB0565-D7F9-4CAC-9174-6707F99270FB}"/>
    <cellStyle name="Style 164 4" xfId="17669" xr:uid="{7EF0DD0B-E1E9-49B8-ADB2-0CD3E25AA610}"/>
    <cellStyle name="Style 164 5" xfId="17670" xr:uid="{24782833-F0FF-40B1-BD2D-BB6BA9C4A78E}"/>
    <cellStyle name="Style 164 6" xfId="17671" xr:uid="{99284B01-A24C-422F-8725-FB2E4FD435DB}"/>
    <cellStyle name="Style 164 7" xfId="21630" xr:uid="{AF8C87F6-B6E8-421B-8927-3A85C262C1F6}"/>
    <cellStyle name="Style 165" xfId="6342" xr:uid="{1C3F32BA-E341-4253-9EB6-BC226026BF31}"/>
    <cellStyle name="Style 165 2" xfId="6343" xr:uid="{B2FE43EA-D989-4FDB-8E10-84B8EABD14FF}"/>
    <cellStyle name="Style 165 2 2" xfId="17672" xr:uid="{AD7E34FF-149E-45E8-99B3-3A6E04E20A34}"/>
    <cellStyle name="Style 165 2 3" xfId="17673" xr:uid="{7456A40D-629E-46C3-BCD5-919559D02E31}"/>
    <cellStyle name="Style 165 2 4" xfId="17674" xr:uid="{EDB146A1-7492-4D88-A00B-353710979EAA}"/>
    <cellStyle name="Style 165 2 5" xfId="17675" xr:uid="{7680F90F-AAA9-478E-9E3E-DDE5FEB04E26}"/>
    <cellStyle name="Style 165 2 6" xfId="21633" xr:uid="{689AFA2B-154D-48DE-B504-93E2A3ED7142}"/>
    <cellStyle name="Style 165 3" xfId="17676" xr:uid="{8FA4C8DA-808A-44E6-9123-D470262E6B23}"/>
    <cellStyle name="Style 165 4" xfId="17677" xr:uid="{4BAAF299-C57D-4262-BFED-9C08D240E64E}"/>
    <cellStyle name="Style 165 5" xfId="17678" xr:uid="{B8DBAEFD-1F2B-44D3-9D5E-3903BDD4E7DB}"/>
    <cellStyle name="Style 165 6" xfId="17679" xr:uid="{67DB0C38-A345-46FC-8169-F0FEF2C0B67F}"/>
    <cellStyle name="Style 165 7" xfId="21632" xr:uid="{CF4EDE33-8FB5-4D18-9C9D-79D15203CE46}"/>
    <cellStyle name="Style 21" xfId="331" xr:uid="{00000000-0005-0000-0000-00004D010000}"/>
    <cellStyle name="Style 21 10" xfId="17680" xr:uid="{09E5F104-04F8-452C-9AA3-8346429DC306}"/>
    <cellStyle name="Style 21 10 2" xfId="31789" xr:uid="{66BD6D43-E079-4B04-BDAF-F80DBF0794D8}"/>
    <cellStyle name="Style 21 10 3" xfId="31788" xr:uid="{3786EDD5-F5B5-47E3-82D6-BD044B907BCE}"/>
    <cellStyle name="Style 21 11" xfId="17681" xr:uid="{7CAA5BDC-0874-401A-B38F-48FA1900D327}"/>
    <cellStyle name="Style 21 11 2" xfId="31790" xr:uid="{ACA8F9CD-8E3F-44F2-9EF8-7965137BF1B6}"/>
    <cellStyle name="Style 21 12" xfId="31791" xr:uid="{DB7A7103-F554-4B9B-9B22-97C8B03E76CE}"/>
    <cellStyle name="Style 21 13" xfId="31787" xr:uid="{43DF4050-A5DD-40BD-B503-3AAA255E79CA}"/>
    <cellStyle name="Style 21 14" xfId="6344" xr:uid="{2EE6D73E-D761-4433-8FB8-3979412F9299}"/>
    <cellStyle name="Style 21 2" xfId="332" xr:uid="{00000000-0005-0000-0000-00004E010000}"/>
    <cellStyle name="Style 21 2 10" xfId="17682" xr:uid="{C735639F-3D3B-40AC-9DA6-4BFD8E126541}"/>
    <cellStyle name="Style 21 2 10 2" xfId="31793" xr:uid="{C34693E2-79F0-4F84-8371-D2474BDE0FA4}"/>
    <cellStyle name="Style 21 2 11" xfId="31794" xr:uid="{DDF72CE2-9DEC-4F7B-9370-A98785DEECA4}"/>
    <cellStyle name="Style 21 2 12" xfId="31792" xr:uid="{EE6D0E95-CDA8-4C42-BE60-AFD25B49A16C}"/>
    <cellStyle name="Style 21 2 13" xfId="6345" xr:uid="{EC1CB22F-12CA-4201-9D3F-129D134B607E}"/>
    <cellStyle name="Style 21 2 2" xfId="6346" xr:uid="{1C2C3C92-4D74-4444-88D7-49B594D54EDD}"/>
    <cellStyle name="Style 21 2 2 2" xfId="6917" xr:uid="{9D171455-FFA4-425C-BDC2-E339CF9AFCD3}"/>
    <cellStyle name="Style 21 2 2 2 2" xfId="17683" xr:uid="{07B7C1E8-7618-4A68-9789-7FA6761DD44A}"/>
    <cellStyle name="Style 21 2 2 2 2 2" xfId="31797" xr:uid="{44B50499-EF22-4C4E-81BB-FD57C5D69CE0}"/>
    <cellStyle name="Style 21 2 2 2 3" xfId="31796" xr:uid="{D005E20C-AD33-4FA7-86DD-28996C5DA1E9}"/>
    <cellStyle name="Style 21 2 2 3" xfId="6916" xr:uid="{2F7C05FB-F4BD-45EE-97DB-372E63CB48FC}"/>
    <cellStyle name="Style 21 2 2 3 2" xfId="17684" xr:uid="{EB0271ED-AFF9-425B-B375-ECF488E6B18E}"/>
    <cellStyle name="Style 21 2 2 3 2 2" xfId="31799" xr:uid="{83423388-7053-4258-860D-3F70947CCA03}"/>
    <cellStyle name="Style 21 2 2 3 3" xfId="31798" xr:uid="{A4F5A173-6EC3-402A-8F7B-28ACD27D18D6}"/>
    <cellStyle name="Style 21 2 2 4" xfId="17685" xr:uid="{12C5127A-9B59-431A-BDDC-7DF3F13A63ED}"/>
    <cellStyle name="Style 21 2 2 4 2" xfId="31800" xr:uid="{458868EE-AE19-4C63-951E-F27EAE9EAAC6}"/>
    <cellStyle name="Style 21 2 2 5" xfId="17686" xr:uid="{194D92D4-16E0-40EB-B880-CB53ED8678C0}"/>
    <cellStyle name="Style 21 2 2 5 2" xfId="31801" xr:uid="{131773DC-CA6E-4E8D-8731-24CB15620136}"/>
    <cellStyle name="Style 21 2 2 6" xfId="31795" xr:uid="{19DBAF0B-675B-42B5-82CC-3ECF72EDAD05}"/>
    <cellStyle name="Style 21 2 3" xfId="6347" xr:uid="{88839450-1F23-48C0-9B7C-F434B8C0516D}"/>
    <cellStyle name="Style 21 2 3 2" xfId="17687" xr:uid="{2A87EC14-4DB6-47F6-B8A7-48B150144231}"/>
    <cellStyle name="Style 21 2 3 2 2" xfId="31804" xr:uid="{CD3AFC84-AB37-418A-9485-00E02F8DC750}"/>
    <cellStyle name="Style 21 2 3 2 3" xfId="31803" xr:uid="{051070C5-868A-4B43-862E-CF2008C0F3CD}"/>
    <cellStyle name="Style 21 2 3 3" xfId="17688" xr:uid="{0F7088B4-D90B-4DC1-B10B-700A4FFFC237}"/>
    <cellStyle name="Style 21 2 3 3 2" xfId="31806" xr:uid="{B5D9EAF6-E760-4EFA-A099-01D7EBD1C753}"/>
    <cellStyle name="Style 21 2 3 3 3" xfId="31805" xr:uid="{ABEE03A5-9F9C-49B9-A4CC-F4EA69FDF810}"/>
    <cellStyle name="Style 21 2 3 4" xfId="17689" xr:uid="{560E5231-4224-42F4-995B-2C2F74E3859C}"/>
    <cellStyle name="Style 21 2 3 4 2" xfId="31807" xr:uid="{BD0F10AC-BB7B-4FC5-B104-807E35A0254D}"/>
    <cellStyle name="Style 21 2 3 5" xfId="17690" xr:uid="{E6F1F146-0A45-4D74-94FA-65D4587CA350}"/>
    <cellStyle name="Style 21 2 3 5 2" xfId="31802" xr:uid="{2AB0C98B-F6E0-43B5-99E8-676706354386}"/>
    <cellStyle name="Style 21 2 3 6" xfId="21635" xr:uid="{A3AF7A78-A9D1-4D86-A83A-AE3751178516}"/>
    <cellStyle name="Style 21 2 4" xfId="6915" xr:uid="{B9102E9C-F455-4B99-AC12-E1C51D161280}"/>
    <cellStyle name="Style 21 2 4 2" xfId="17691" xr:uid="{6528C7A1-395D-4894-92C6-A17DFB463BE6}"/>
    <cellStyle name="Style 21 2 4 2 2" xfId="31810" xr:uid="{F9EBCF16-9408-44B9-B601-7FF095B3FB8E}"/>
    <cellStyle name="Style 21 2 4 2 3" xfId="31809" xr:uid="{DFC0FA31-254C-41BB-BFD2-A2CEE1FAB728}"/>
    <cellStyle name="Style 21 2 4 3" xfId="31811" xr:uid="{B6E47B1A-0AEA-43A0-BD21-EBD0F4A06AAE}"/>
    <cellStyle name="Style 21 2 4 3 2" xfId="31812" xr:uid="{7A2923A0-EC6A-425A-A294-A74D09BA4100}"/>
    <cellStyle name="Style 21 2 4 4" xfId="31813" xr:uid="{05463045-C25E-49F8-A244-6F9EA1375B3A}"/>
    <cellStyle name="Style 21 2 4 5" xfId="31808" xr:uid="{103D804A-02D2-4092-96A0-784720DC6682}"/>
    <cellStyle name="Style 21 2 5" xfId="17692" xr:uid="{996C6731-B059-48FA-95CD-8DF78A877870}"/>
    <cellStyle name="Style 21 2 5 2" xfId="31815" xr:uid="{28E488D6-FA32-4C0A-A372-EC5BE980DBB8}"/>
    <cellStyle name="Style 21 2 5 2 2" xfId="31816" xr:uid="{7A472547-B1B1-4180-A45D-57010C4897B2}"/>
    <cellStyle name="Style 21 2 5 3" xfId="31817" xr:uid="{2D48F046-52A5-4A57-AAFF-8B950EB32D53}"/>
    <cellStyle name="Style 21 2 5 3 2" xfId="31818" xr:uid="{BFD91D90-1924-4A3C-B9C3-27888C12D72E}"/>
    <cellStyle name="Style 21 2 5 4" xfId="31819" xr:uid="{070B3DD3-2A66-49CE-84A0-FED74C64975E}"/>
    <cellStyle name="Style 21 2 5 4 2" xfId="31820" xr:uid="{EC4A3833-3488-4821-BE71-054E686340B1}"/>
    <cellStyle name="Style 21 2 5 5" xfId="31821" xr:uid="{770951B1-6054-4B6B-9C53-6BEE4C2ABDBB}"/>
    <cellStyle name="Style 21 2 5 6" xfId="31814" xr:uid="{BCC210C2-E470-457A-A2CC-9225BA446E31}"/>
    <cellStyle name="Style 21 2 6" xfId="17693" xr:uid="{7919ADF0-D777-41C1-8A79-5D5CC384D00E}"/>
    <cellStyle name="Style 21 2 6 2" xfId="31823" xr:uid="{B5FBB4DC-FD36-42DB-BFE0-E38F07A70259}"/>
    <cellStyle name="Style 21 2 6 2 2" xfId="31824" xr:uid="{AA9E47CC-3790-4F2A-AC74-7BC714ADE2C1}"/>
    <cellStyle name="Style 21 2 6 3" xfId="31825" xr:uid="{90D48A5F-D8F0-45B0-8F7D-7F7CE178DD10}"/>
    <cellStyle name="Style 21 2 6 3 2" xfId="31826" xr:uid="{0998C45B-CBCB-4F68-BC3B-EEE226B6AD76}"/>
    <cellStyle name="Style 21 2 6 4" xfId="31827" xr:uid="{34717463-3002-496E-A680-F13AFFF2B4D8}"/>
    <cellStyle name="Style 21 2 6 5" xfId="31822" xr:uid="{D9BFF015-CE65-4457-8A60-F69CCE4215CB}"/>
    <cellStyle name="Style 21 2 7" xfId="17694" xr:uid="{B7E31CD8-79AB-44C6-8897-01ECD66070C1}"/>
    <cellStyle name="Style 21 2 7 2" xfId="31829" xr:uid="{BD44F31F-DF4B-4B89-8897-FB4A79BAC649}"/>
    <cellStyle name="Style 21 2 7 3" xfId="31828" xr:uid="{14A04948-2AEF-494A-BA64-37ECD948933C}"/>
    <cellStyle name="Style 21 2 8" xfId="17695" xr:uid="{AFF9FA42-8B81-407E-8FB7-5E420F360806}"/>
    <cellStyle name="Style 21 2 8 2" xfId="31831" xr:uid="{6624D171-38F5-48CA-A136-6A01F107F86F}"/>
    <cellStyle name="Style 21 2 8 3" xfId="31830" xr:uid="{040FC2A8-0B4A-4CD9-9D41-2E7439F58A24}"/>
    <cellStyle name="Style 21 2 9" xfId="17696" xr:uid="{AA8BD6BA-3749-435C-9F31-FB8D467DFF7A}"/>
    <cellStyle name="Style 21 2 9 2" xfId="31833" xr:uid="{3CE1EC58-AE0B-4706-9730-FCDD89AF3E59}"/>
    <cellStyle name="Style 21 2 9 3" xfId="31832" xr:uid="{45B56274-CC3A-4B9A-89F9-ED8D60194F61}"/>
    <cellStyle name="Style 21 3" xfId="6348" xr:uid="{1DCE7EE3-8B98-48F7-869E-DF74774D75FA}"/>
    <cellStyle name="Style 21 3 2" xfId="6349" xr:uid="{5C47B386-76B8-488B-983B-919452172447}"/>
    <cellStyle name="Style 21 3 2 2" xfId="6919" xr:uid="{C4BF0A3B-B09A-4BB5-8637-029C35DD1699}"/>
    <cellStyle name="Style 21 3 2 2 2" xfId="17697" xr:uid="{7919AA0E-703F-4CEA-9BCB-9A1EC787CA88}"/>
    <cellStyle name="Style 21 3 2 2 3" xfId="31836" xr:uid="{0F41F4DF-AB45-4E52-9399-950306E8D969}"/>
    <cellStyle name="Style 21 3 2 3" xfId="17698" xr:uid="{F75759AB-E1E3-477A-B004-8A3414DCFA13}"/>
    <cellStyle name="Style 21 3 2 3 2" xfId="31835" xr:uid="{393A1F8E-9CD1-42DD-8140-99BA6727109A}"/>
    <cellStyle name="Style 21 3 2 4" xfId="17699" xr:uid="{02FFECE7-F299-4B89-8106-CFA979593AB3}"/>
    <cellStyle name="Style 21 3 2 5" xfId="17700" xr:uid="{9C7842CB-7A99-4246-8D6E-38B7ACAA9962}"/>
    <cellStyle name="Style 21 3 3" xfId="6350" xr:uid="{60F33FEB-B29D-4C46-B44B-FAC84990150F}"/>
    <cellStyle name="Style 21 3 3 2" xfId="17701" xr:uid="{F6A9B16E-9A04-41F9-A948-8CCD8DB710BB}"/>
    <cellStyle name="Style 21 3 3 2 2" xfId="31838" xr:uid="{E50C03B0-D1A8-42FC-AE00-13A5E28C518B}"/>
    <cellStyle name="Style 21 3 3 3" xfId="17702" xr:uid="{5ECDEA0B-55D7-46EF-9C5E-23AC65B995BC}"/>
    <cellStyle name="Style 21 3 3 4" xfId="31837" xr:uid="{43A8C895-48C4-4777-9F2C-8B92D128A942}"/>
    <cellStyle name="Style 21 3 4" xfId="6918" xr:uid="{8B543715-B41B-4F5D-9D93-DAF15E012501}"/>
    <cellStyle name="Style 21 3 4 2" xfId="17703" xr:uid="{D47A3C37-7DCE-4EDE-BD59-DBB76901DDEB}"/>
    <cellStyle name="Style 21 3 4 3" xfId="31839" xr:uid="{0D7DD860-D349-446C-953B-C1DE0E263FE4}"/>
    <cellStyle name="Style 21 3 5" xfId="17704" xr:uid="{C9460C4E-5AAB-4DBF-9F8E-EA071CBCECE8}"/>
    <cellStyle name="Style 21 3 5 2" xfId="31840" xr:uid="{8A0C7E0C-7838-4951-AD0E-A71DDEDCA730}"/>
    <cellStyle name="Style 21 3 6" xfId="17705" xr:uid="{66BD3A69-4A61-4317-8632-21891CB29116}"/>
    <cellStyle name="Style 21 3 6 2" xfId="31834" xr:uid="{9B27B956-8ED1-4705-995A-58E2EA3A2B6C}"/>
    <cellStyle name="Style 21 3 7" xfId="17706" xr:uid="{F403100E-5BEA-49A9-B315-3107ED107DC5}"/>
    <cellStyle name="Style 21 3 8" xfId="17707" xr:uid="{49706B34-FE5E-4B8E-93A4-88133540C790}"/>
    <cellStyle name="Style 21 3 9" xfId="21636" xr:uid="{CC010730-421C-426A-B9D3-11D3CABE1392}"/>
    <cellStyle name="Style 21 4" xfId="6351" xr:uid="{6E06E1CA-E811-4326-A73C-15421F0C5C58}"/>
    <cellStyle name="Style 21 4 2" xfId="17708" xr:uid="{943CA516-F9B3-495E-92A9-D644997D636B}"/>
    <cellStyle name="Style 21 4 2 2" xfId="31843" xr:uid="{EADE819A-5362-4E48-8732-FC7C3A6EB92B}"/>
    <cellStyle name="Style 21 4 2 3" xfId="31842" xr:uid="{0F4F344B-8225-42F7-A883-CDE6F7AFA930}"/>
    <cellStyle name="Style 21 4 3" xfId="17709" xr:uid="{E32F3AA4-C42C-4CF2-A5A8-902A163089C2}"/>
    <cellStyle name="Style 21 4 3 2" xfId="31845" xr:uid="{6455D4FB-185A-4D9A-9CF5-530CC1823EB2}"/>
    <cellStyle name="Style 21 4 3 3" xfId="31844" xr:uid="{0D149E0B-FD3B-4439-B994-D043D6FC9ACA}"/>
    <cellStyle name="Style 21 4 4" xfId="17710" xr:uid="{16BB2480-6F7F-4E96-9CF0-EA6960BBE8B7}"/>
    <cellStyle name="Style 21 4 4 2" xfId="31846" xr:uid="{2CA4BEE6-EB42-4FD3-8CF9-F394C5B40FB9}"/>
    <cellStyle name="Style 21 4 5" xfId="17711" xr:uid="{F2F49097-90E2-455D-8FFA-03F52EAE2942}"/>
    <cellStyle name="Style 21 4 5 2" xfId="31841" xr:uid="{69A26D54-861C-4EB1-9E7E-B3C6DFEAA3B7}"/>
    <cellStyle name="Style 21 4 6" xfId="21637" xr:uid="{406FC454-906F-414A-ACD8-1A0331F36FF1}"/>
    <cellStyle name="Style 21 5" xfId="6352" xr:uid="{FA7F4ED9-CFF9-40AC-BABC-99AC5F17CDBA}"/>
    <cellStyle name="Style 21 5 2" xfId="17712" xr:uid="{66855EDF-48F2-4052-AD95-234D6C4C692F}"/>
    <cellStyle name="Style 21 5 2 2" xfId="31849" xr:uid="{A111E7A7-6FFD-4F34-9B51-4B07D4254C1A}"/>
    <cellStyle name="Style 21 5 2 3" xfId="31848" xr:uid="{21EBE9BA-0084-460E-A4E5-3DFF98BEEA38}"/>
    <cellStyle name="Style 21 5 3" xfId="17713" xr:uid="{5570113C-E968-497B-B4E3-D26B9776500D}"/>
    <cellStyle name="Style 21 5 3 2" xfId="31851" xr:uid="{8CCF8E2C-BAAC-4BB3-A37D-3E6C76F1CB41}"/>
    <cellStyle name="Style 21 5 3 3" xfId="31850" xr:uid="{5BADFB68-1ED5-4F8C-8C7A-3BDF7F143C0B}"/>
    <cellStyle name="Style 21 5 4" xfId="17714" xr:uid="{1DB7289A-82CD-43B7-AAB2-2D613CB4C877}"/>
    <cellStyle name="Style 21 5 4 2" xfId="31852" xr:uid="{2F0B0AE7-E685-4D87-9CB8-CD938D6625B0}"/>
    <cellStyle name="Style 21 5 5" xfId="17715" xr:uid="{1EA29072-5DC3-4352-9517-40D7FBC68B5C}"/>
    <cellStyle name="Style 21 5 5 2" xfId="31847" xr:uid="{3F4839A9-F0EF-4165-AFEB-3A49119EF22B}"/>
    <cellStyle name="Style 21 5 6" xfId="21634" xr:uid="{370A5852-F2D2-4C09-926E-4FEDBE9F9FA2}"/>
    <cellStyle name="Style 21 6" xfId="6914" xr:uid="{52292B82-0CB5-49B1-B62F-B0057D5F7F8F}"/>
    <cellStyle name="Style 21 6 2" xfId="17716" xr:uid="{67D6CD76-1D1C-4D91-A6DD-EA2F17A07144}"/>
    <cellStyle name="Style 21 6 2 2" xfId="31855" xr:uid="{729945B9-4C05-45C3-94F8-7DD8061AC52C}"/>
    <cellStyle name="Style 21 6 2 3" xfId="31854" xr:uid="{399CDE1E-B3EE-4BA0-A9EA-94E7F9912F35}"/>
    <cellStyle name="Style 21 6 3" xfId="31856" xr:uid="{08CB2E8A-6E8A-4A27-86A8-166875E3735A}"/>
    <cellStyle name="Style 21 6 3 2" xfId="31857" xr:uid="{1F82BBC0-E663-4CBB-8F28-7F95D030FA2B}"/>
    <cellStyle name="Style 21 6 4" xfId="31858" xr:uid="{66056C5E-1BB2-4A15-B752-EF12A37B05B9}"/>
    <cellStyle name="Style 21 6 4 2" xfId="31859" xr:uid="{07A7AE7A-C220-40C8-A2A3-755C9BA5BFF6}"/>
    <cellStyle name="Style 21 6 5" xfId="31860" xr:uid="{3AC8A477-4F02-4B1F-8998-C817886826AD}"/>
    <cellStyle name="Style 21 6 6" xfId="31853" xr:uid="{698AC486-8DB1-4927-9FDD-B0E52734726E}"/>
    <cellStyle name="Style 21 7" xfId="17717" xr:uid="{EB3989D3-8E1F-436A-AF17-3DE36BD76C1D}"/>
    <cellStyle name="Style 21 7 2" xfId="31862" xr:uid="{3C46D173-D831-4838-96F5-10150E2BA67F}"/>
    <cellStyle name="Style 21 7 2 2" xfId="31863" xr:uid="{64CFCFDD-5263-4580-ADAE-4070DCE275A9}"/>
    <cellStyle name="Style 21 7 3" xfId="31864" xr:uid="{21046483-7D2C-4E3A-856D-DC94B94F4F3A}"/>
    <cellStyle name="Style 21 7 3 2" xfId="31865" xr:uid="{718FCA9A-B2DC-455F-AB43-C1FFB9E22CBC}"/>
    <cellStyle name="Style 21 7 4" xfId="31866" xr:uid="{26C7E665-7648-4192-A70B-B30D6AC5E0BE}"/>
    <cellStyle name="Style 21 7 5" xfId="31861" xr:uid="{0DD492F2-58B4-42EC-AAC5-3B63E150D103}"/>
    <cellStyle name="Style 21 8" xfId="17718" xr:uid="{9A189A4D-6AB9-4B06-9F25-BC9723301290}"/>
    <cellStyle name="Style 21 8 2" xfId="31868" xr:uid="{B6325C0F-EE17-4EC5-9AD2-29876AAA045A}"/>
    <cellStyle name="Style 21 8 3" xfId="31867" xr:uid="{84FED23C-E3B7-4D71-8D66-9EC6D51C1E63}"/>
    <cellStyle name="Style 21 9" xfId="17719" xr:uid="{B1A3A778-6AA2-4BEC-9145-5234675DA34E}"/>
    <cellStyle name="Style 21 9 2" xfId="31870" xr:uid="{1D877266-5E4D-4C41-953E-3254F2314F4E}"/>
    <cellStyle name="Style 21 9 3" xfId="31869" xr:uid="{0A6C0319-BD1E-4D9F-908B-DDD4D9897B72}"/>
    <cellStyle name="Style 22" xfId="333" xr:uid="{00000000-0005-0000-0000-00004F010000}"/>
    <cellStyle name="Style 22 10" xfId="17720" xr:uid="{ADB7C4C8-E1E6-4267-83E5-0396CBBC579D}"/>
    <cellStyle name="Style 22 10 2" xfId="31872" xr:uid="{CCB2159A-890C-42B2-B25D-D2E79AE53C7A}"/>
    <cellStyle name="Style 22 11" xfId="31873" xr:uid="{4F2A5A0F-31E1-49D2-A99E-E6DAE61024E3}"/>
    <cellStyle name="Style 22 12" xfId="31871" xr:uid="{6F361D0B-DFDE-4253-BAAB-240612EE5599}"/>
    <cellStyle name="Style 22 13" xfId="6353" xr:uid="{E3F8B8DA-409F-49DE-B5AE-E41E1136157A}"/>
    <cellStyle name="Style 22 2" xfId="6354" xr:uid="{95911C3E-FEEA-45A2-8F25-19E1A1E2D0F5}"/>
    <cellStyle name="Style 22 2 2" xfId="6922" xr:uid="{1D6220D9-DD8F-42A2-80B8-23CE05749CB1}"/>
    <cellStyle name="Style 22 2 2 2" xfId="17721" xr:uid="{C9667761-33F9-4811-935E-0F7F5CD0DAEF}"/>
    <cellStyle name="Style 22 2 2 2 2" xfId="31876" xr:uid="{87C1B7F7-1D53-4A07-B862-B0FF4ED61B96}"/>
    <cellStyle name="Style 22 2 2 3" xfId="31875" xr:uid="{DC2B41F6-CBBE-426E-9041-CE39379C4B80}"/>
    <cellStyle name="Style 22 2 3" xfId="6921" xr:uid="{46741774-B63A-450A-A285-1AB51761235A}"/>
    <cellStyle name="Style 22 2 3 2" xfId="17722" xr:uid="{E5643780-D29E-4A66-B440-D02E5797553C}"/>
    <cellStyle name="Style 22 2 3 2 2" xfId="31878" xr:uid="{B6A095BC-BF5F-472B-BA8E-CBD843240B41}"/>
    <cellStyle name="Style 22 2 3 3" xfId="31877" xr:uid="{5D398803-B8C7-4B5E-BE86-BCBA0A4431F6}"/>
    <cellStyle name="Style 22 2 4" xfId="17723" xr:uid="{0F3AAEBF-EA2C-4110-BDDC-23D11F51605D}"/>
    <cellStyle name="Style 22 2 4 2" xfId="31879" xr:uid="{FBAA4FF4-D776-4967-B993-52F15630FC15}"/>
    <cellStyle name="Style 22 2 5" xfId="17724" xr:uid="{C60BF0B1-9AA4-4276-8187-6E8511B88439}"/>
    <cellStyle name="Style 22 2 5 2" xfId="31880" xr:uid="{A0C5D0D2-B959-479B-B58A-17CC2C6CF785}"/>
    <cellStyle name="Style 22 2 6" xfId="31874" xr:uid="{BA31AEEB-D957-497A-960A-F2E025066DD6}"/>
    <cellStyle name="Style 22 3" xfId="6355" xr:uid="{D5C58830-B76B-4518-9587-E2B265FF82C1}"/>
    <cellStyle name="Style 22 3 2" xfId="6923" xr:uid="{EAE135C6-A7FE-4475-84DB-C3003EA8CD24}"/>
    <cellStyle name="Style 22 3 2 2" xfId="17725" xr:uid="{8A777916-8F4D-4DC2-84BF-A7310BBE7A65}"/>
    <cellStyle name="Style 22 3 2 2 2" xfId="31883" xr:uid="{4D85B3CB-FE96-40C6-A16D-33251BE6F96A}"/>
    <cellStyle name="Style 22 3 2 3" xfId="31882" xr:uid="{9F681D02-A231-4A08-A411-BDDB05A8B4CB}"/>
    <cellStyle name="Style 22 3 3" xfId="17726" xr:uid="{EEF820EC-81FA-402F-B89F-7C681CD0B591}"/>
    <cellStyle name="Style 22 3 3 2" xfId="31885" xr:uid="{DACE440C-52B9-431F-B53C-E36EB9205B43}"/>
    <cellStyle name="Style 22 3 3 3" xfId="31884" xr:uid="{92047AB4-7C30-421A-8C84-003A5E96ED28}"/>
    <cellStyle name="Style 22 3 4" xfId="17727" xr:uid="{AB42ACBD-0CE3-4BC2-8F0F-E9FAAE613E01}"/>
    <cellStyle name="Style 22 3 4 2" xfId="31886" xr:uid="{365DC099-47AA-46F9-B5AD-EB5B5621E53B}"/>
    <cellStyle name="Style 22 3 5" xfId="17728" xr:uid="{4A77FB4D-26BD-445A-83F0-7996F00242D9}"/>
    <cellStyle name="Style 22 3 5 2" xfId="31881" xr:uid="{8E8F2496-B679-4F5C-B06E-C3D5433DE1E9}"/>
    <cellStyle name="Style 22 3 6" xfId="21638" xr:uid="{E151FA9F-393A-41EE-BE9C-05797DD767F0}"/>
    <cellStyle name="Style 22 4" xfId="6920" xr:uid="{630136DF-1E3F-4530-B2EF-E0CD830B9FB2}"/>
    <cellStyle name="Style 22 4 2" xfId="17729" xr:uid="{AE380555-3532-4F7C-BEED-11ACD9F14FFA}"/>
    <cellStyle name="Style 22 4 2 2" xfId="31889" xr:uid="{C2E427DD-EFA1-4CA7-B327-E382E3629408}"/>
    <cellStyle name="Style 22 4 2 3" xfId="31888" xr:uid="{E72C2D6B-0FA0-4CD2-BD60-6C3AB0557526}"/>
    <cellStyle name="Style 22 4 3" xfId="31890" xr:uid="{862B1AAA-A5C0-4E09-8CC8-A5CC23EA3992}"/>
    <cellStyle name="Style 22 4 3 2" xfId="31891" xr:uid="{8AC03557-7A4C-49AA-8E3F-1A19098FBB8A}"/>
    <cellStyle name="Style 22 4 4" xfId="31892" xr:uid="{16F37D9D-BAF7-4F62-9250-FBE4FD48B630}"/>
    <cellStyle name="Style 22 4 5" xfId="31887" xr:uid="{49969472-BBE9-47B1-9375-2F0E59639C05}"/>
    <cellStyle name="Style 22 5" xfId="17730" xr:uid="{23EFB11C-46C7-46B9-B2B7-150DCC756E61}"/>
    <cellStyle name="Style 22 5 2" xfId="31894" xr:uid="{E4AC3D45-E0B1-4366-9B87-E65C3D51C11B}"/>
    <cellStyle name="Style 22 5 2 2" xfId="31895" xr:uid="{D3C79F3B-46DC-4942-8AF4-09E2E04C305C}"/>
    <cellStyle name="Style 22 5 3" xfId="31896" xr:uid="{F9CC74E2-70F3-4538-AF7F-132E30FA5542}"/>
    <cellStyle name="Style 22 5 3 2" xfId="31897" xr:uid="{136FD310-EBD6-4C76-98AC-D556CB84A870}"/>
    <cellStyle name="Style 22 5 4" xfId="31898" xr:uid="{EEDA92E1-BB73-41F6-8BA2-D19ECCA52ABE}"/>
    <cellStyle name="Style 22 5 4 2" xfId="31899" xr:uid="{FF6C5C3C-053B-4FF8-AFBE-1B3CD2B728DD}"/>
    <cellStyle name="Style 22 5 5" xfId="31900" xr:uid="{02DD8756-C0D6-44A2-8F28-D8280332D946}"/>
    <cellStyle name="Style 22 5 6" xfId="31893" xr:uid="{8C0B4933-E3B9-4F00-9C85-AE0354BED0F8}"/>
    <cellStyle name="Style 22 6" xfId="17731" xr:uid="{6946A52B-CB32-4073-961E-9CE8ECFB890B}"/>
    <cellStyle name="Style 22 6 2" xfId="31902" xr:uid="{3E7EB363-5400-4D8C-BAA1-E0153BA7B59D}"/>
    <cellStyle name="Style 22 6 2 2" xfId="31903" xr:uid="{49FA76FF-AF9F-4654-86E0-2950EFBC682C}"/>
    <cellStyle name="Style 22 6 3" xfId="31904" xr:uid="{FD9E46BA-F0C2-4F0E-834B-97DD3C5596B1}"/>
    <cellStyle name="Style 22 6 3 2" xfId="31905" xr:uid="{36E6F753-8B00-4F71-80F1-CFE5E752BE77}"/>
    <cellStyle name="Style 22 6 4" xfId="31906" xr:uid="{496400A5-4ACF-4541-B342-09EB5B6972FD}"/>
    <cellStyle name="Style 22 6 5" xfId="31901" xr:uid="{958A88B5-F9D1-4D2F-99AB-16BE603A700C}"/>
    <cellStyle name="Style 22 7" xfId="17732" xr:uid="{9860E06D-3A27-42B5-88D1-2C6B3B7F28A9}"/>
    <cellStyle name="Style 22 7 2" xfId="31908" xr:uid="{493E7A17-CB19-4651-AB35-95DACB195534}"/>
    <cellStyle name="Style 22 7 3" xfId="31907" xr:uid="{771653AF-E3C0-4B04-957D-D41BEE1049C8}"/>
    <cellStyle name="Style 22 8" xfId="17733" xr:uid="{B159C18B-8C49-4535-AD8F-38C1CAEC0776}"/>
    <cellStyle name="Style 22 8 2" xfId="31910" xr:uid="{00FF6929-F09F-4481-B1F5-B0C27D2BC857}"/>
    <cellStyle name="Style 22 8 3" xfId="31909" xr:uid="{7BAC5F09-034A-4E36-8F15-7042FEFE3ADC}"/>
    <cellStyle name="Style 22 9" xfId="17734" xr:uid="{D93B7ED3-EA90-4878-B699-3BE61FAE2B34}"/>
    <cellStyle name="Style 22 9 2" xfId="31912" xr:uid="{AA67AD52-E290-4B79-9589-E2A0B44BE54B}"/>
    <cellStyle name="Style 22 9 3" xfId="31911" xr:uid="{15C5BFA7-CCF7-4864-B71C-F84A68BDC3C6}"/>
    <cellStyle name="Style 23" xfId="334" xr:uid="{00000000-0005-0000-0000-000050010000}"/>
    <cellStyle name="Style 23 10" xfId="17735" xr:uid="{07EBF361-63F5-4317-8557-B838DC87AEC1}"/>
    <cellStyle name="Style 23 10 2" xfId="31914" xr:uid="{4C4CA280-309A-4A09-90B7-130ACE9351F4}"/>
    <cellStyle name="Style 23 11" xfId="31915" xr:uid="{3CD1610A-48EF-4C73-A5E8-D5A2967E2C9A}"/>
    <cellStyle name="Style 23 12" xfId="31913" xr:uid="{34E60F70-E407-4D1E-983A-4DD36ADA3A98}"/>
    <cellStyle name="Style 23 13" xfId="6356" xr:uid="{D444329D-07D4-495E-A072-505D590E4DFC}"/>
    <cellStyle name="Style 23 2" xfId="6357" xr:uid="{97410A32-E18B-4CC8-A100-CE8093C1C301}"/>
    <cellStyle name="Style 23 2 2" xfId="17736" xr:uid="{A9CCD7A2-6C2E-43C0-8281-0BD688467652}"/>
    <cellStyle name="Style 23 2 2 2" xfId="31918" xr:uid="{49DDC999-7091-479F-B6D1-0941E5600F2E}"/>
    <cellStyle name="Style 23 2 2 3" xfId="31917" xr:uid="{DB92FC92-1A6C-4689-8204-83EC811C5D90}"/>
    <cellStyle name="Style 23 2 3" xfId="17737" xr:uid="{8A5E0B05-08EB-4C78-A5C3-934A7FC5E85A}"/>
    <cellStyle name="Style 23 2 3 2" xfId="31920" xr:uid="{A0308888-FB4F-4D15-B3AD-C2D6A1A08D38}"/>
    <cellStyle name="Style 23 2 3 3" xfId="31919" xr:uid="{2EC69115-E4EF-439E-9232-4AA09D413B05}"/>
    <cellStyle name="Style 23 2 4" xfId="17738" xr:uid="{4C93E1E1-38FA-4468-9B4B-E7C2D0B30926}"/>
    <cellStyle name="Style 23 2 4 2" xfId="31921" xr:uid="{0BA36285-30BD-4553-A1B2-EFCB0D690780}"/>
    <cellStyle name="Style 23 2 5" xfId="17739" xr:uid="{2CD17744-3285-440B-B77F-0F4FCE120428}"/>
    <cellStyle name="Style 23 2 5 2" xfId="31922" xr:uid="{0644E79B-2F41-43A6-8617-13F17DDD8771}"/>
    <cellStyle name="Style 23 2 6" xfId="31916" xr:uid="{07E5C1C1-0F5A-431F-8A9A-DCE472AD883B}"/>
    <cellStyle name="Style 23 2 7" xfId="21640" xr:uid="{1A4AB3D4-35A8-4885-9EEF-A1341E56788A}"/>
    <cellStyle name="Style 23 3" xfId="6358" xr:uid="{332013D5-BF62-4EA0-9021-32C3DC060F01}"/>
    <cellStyle name="Style 23 3 2" xfId="17740" xr:uid="{EECDA58F-AA26-4B30-8267-818F0087FBA4}"/>
    <cellStyle name="Style 23 3 2 2" xfId="31925" xr:uid="{6239EDF5-5D7D-45C2-9F44-51A408FB189F}"/>
    <cellStyle name="Style 23 3 2 3" xfId="31924" xr:uid="{2BE13E2F-0CBC-4126-8F97-A4B28C08E6E3}"/>
    <cellStyle name="Style 23 3 3" xfId="17741" xr:uid="{22B6AE5A-5BEF-440C-8E91-62D57FFED641}"/>
    <cellStyle name="Style 23 3 3 2" xfId="31927" xr:uid="{AA655753-3524-4D60-95C7-E5A6A5A51B59}"/>
    <cellStyle name="Style 23 3 3 3" xfId="31926" xr:uid="{3CD029EF-90E5-4E1A-A3F5-CD3B4583912D}"/>
    <cellStyle name="Style 23 3 4" xfId="17742" xr:uid="{CFEEA67C-2011-43F9-8F05-39786ABD673E}"/>
    <cellStyle name="Style 23 3 4 2" xfId="31928" xr:uid="{673C0113-2768-4BA4-9FE7-19E3E90C791E}"/>
    <cellStyle name="Style 23 3 5" xfId="17743" xr:uid="{E37406AF-599F-45D9-876A-37A23FF6F7D4}"/>
    <cellStyle name="Style 23 3 5 2" xfId="31923" xr:uid="{32A55B76-2509-4532-83F4-F30F15938D1A}"/>
    <cellStyle name="Style 23 3 6" xfId="21639" xr:uid="{DDEAAAB4-1BBF-4A43-90B3-BBE0715B8457}"/>
    <cellStyle name="Style 23 4" xfId="6924" xr:uid="{E9A0EBF0-2B75-427C-8212-D87D23464EB6}"/>
    <cellStyle name="Style 23 4 2" xfId="17744" xr:uid="{A8A7B4F1-545F-4CEF-A5E4-A23E4B893F9B}"/>
    <cellStyle name="Style 23 4 2 2" xfId="31931" xr:uid="{E1D6C2D5-814E-4903-9A55-4FA9083B6F39}"/>
    <cellStyle name="Style 23 4 2 3" xfId="31930" xr:uid="{84762A14-8ED0-47D0-9723-6EDCD779B94A}"/>
    <cellStyle name="Style 23 4 3" xfId="31932" xr:uid="{E62D041C-D399-4EF4-866B-BB28683218CE}"/>
    <cellStyle name="Style 23 4 3 2" xfId="31933" xr:uid="{619F6641-0467-4CA0-8A67-B8B7BECD1CB3}"/>
    <cellStyle name="Style 23 4 4" xfId="31934" xr:uid="{6217A512-84D6-49F3-A61A-ED08F2544BA6}"/>
    <cellStyle name="Style 23 4 5" xfId="31929" xr:uid="{69EFAFFE-B6EE-4199-8C38-78930021BDF7}"/>
    <cellStyle name="Style 23 5" xfId="17745" xr:uid="{EFE6BD38-AED6-4655-92D4-AC5BABE220F2}"/>
    <cellStyle name="Style 23 5 2" xfId="31936" xr:uid="{E87F0B6F-6ACA-4F68-9E45-5DDC0ED2D653}"/>
    <cellStyle name="Style 23 5 2 2" xfId="31937" xr:uid="{66334684-4E5E-46E6-91BC-7332CA014F48}"/>
    <cellStyle name="Style 23 5 3" xfId="31938" xr:uid="{38B77F21-B9C4-4E63-BF88-4FEB49BA38FA}"/>
    <cellStyle name="Style 23 5 3 2" xfId="31939" xr:uid="{42C64C39-ED00-430B-B3B1-E93318FE368C}"/>
    <cellStyle name="Style 23 5 4" xfId="31940" xr:uid="{D21B4955-D694-4398-8077-FFDA37973BDA}"/>
    <cellStyle name="Style 23 5 4 2" xfId="31941" xr:uid="{9E118F08-125D-4332-A8EC-00001C2B2021}"/>
    <cellStyle name="Style 23 5 5" xfId="31942" xr:uid="{1998A888-5E7F-462C-8635-8F46D6D4421C}"/>
    <cellStyle name="Style 23 5 6" xfId="31935" xr:uid="{AC952847-C247-47A4-B47C-18B8822A18A5}"/>
    <cellStyle name="Style 23 6" xfId="17746" xr:uid="{9AEF7AA4-7D75-4658-B0A3-53B6A53225B3}"/>
    <cellStyle name="Style 23 6 2" xfId="31944" xr:uid="{3EAFF8FC-ED94-4087-BB6C-7663879A5343}"/>
    <cellStyle name="Style 23 6 2 2" xfId="31945" xr:uid="{650D56FD-8CF7-4CA8-A4FD-7FF1214DDAE9}"/>
    <cellStyle name="Style 23 6 3" xfId="31946" xr:uid="{C3FF2F14-68C7-4E53-81A5-55850A9AFBEF}"/>
    <cellStyle name="Style 23 6 3 2" xfId="31947" xr:uid="{8A126E56-4474-44FB-B95D-6A605EA0ED44}"/>
    <cellStyle name="Style 23 6 4" xfId="31948" xr:uid="{6F552AA9-9182-472F-8866-F15233AFE430}"/>
    <cellStyle name="Style 23 6 5" xfId="31943" xr:uid="{349611DC-C419-4F92-AFB7-FA9DAE720341}"/>
    <cellStyle name="Style 23 7" xfId="17747" xr:uid="{F4A94DC0-78F4-4EF7-ADB2-61156AFB7D8A}"/>
    <cellStyle name="Style 23 7 2" xfId="31950" xr:uid="{D0C8E38A-ECC7-441A-A7E3-106F4075D3D5}"/>
    <cellStyle name="Style 23 7 3" xfId="31949" xr:uid="{33A09DF4-3405-480D-9229-9AA434165A48}"/>
    <cellStyle name="Style 23 8" xfId="17748" xr:uid="{F7FD4011-DC5B-4750-9301-5E587988966E}"/>
    <cellStyle name="Style 23 8 2" xfId="31952" xr:uid="{F398C810-E077-4ACA-9EDC-A33B97405D65}"/>
    <cellStyle name="Style 23 8 3" xfId="31951" xr:uid="{D46D3E65-5882-4DF4-8B07-55DFC37803E7}"/>
    <cellStyle name="Style 23 9" xfId="17749" xr:uid="{5EC0AEC2-F509-4C55-B809-FD9C49B8FE4E}"/>
    <cellStyle name="Style 23 9 2" xfId="31954" xr:uid="{4407107B-152C-4CE1-963F-4E88888A9173}"/>
    <cellStyle name="Style 23 9 3" xfId="31953" xr:uid="{54E7F987-6304-43C3-AB03-200C2845031E}"/>
    <cellStyle name="Style 24" xfId="335" xr:uid="{00000000-0005-0000-0000-000051010000}"/>
    <cellStyle name="Style 24 10" xfId="17750" xr:uid="{2139B44D-B572-4732-8C18-5E57F6DF71AE}"/>
    <cellStyle name="Style 24 10 2" xfId="31956" xr:uid="{2CC9CFBA-F578-49A4-805A-79437E1E4ADF}"/>
    <cellStyle name="Style 24 11" xfId="31957" xr:uid="{A357791A-51A9-484B-BE58-A0EDF7603EB1}"/>
    <cellStyle name="Style 24 12" xfId="31955" xr:uid="{F6464945-10B7-4D0A-B89C-E54AB50BD5B7}"/>
    <cellStyle name="Style 24 13" xfId="6359" xr:uid="{EE50FD10-E5D4-4B28-ADA4-9222D8C78783}"/>
    <cellStyle name="Style 24 2" xfId="6360" xr:uid="{9915CA2D-72C3-48D9-BDBB-713ABF18F842}"/>
    <cellStyle name="Style 24 2 2" xfId="6927" xr:uid="{E4A5CFC9-08B6-4BC5-95CF-2951714FCF12}"/>
    <cellStyle name="Style 24 2 2 2" xfId="17751" xr:uid="{EE5FB5F3-167E-41B1-A1FB-AC9BE61D6297}"/>
    <cellStyle name="Style 24 2 2 2 2" xfId="31960" xr:uid="{AAA35E32-545E-49E1-A509-87A12CC26764}"/>
    <cellStyle name="Style 24 2 2 3" xfId="31959" xr:uid="{930ED133-74A8-433F-B9FF-C1D8803E9EB3}"/>
    <cellStyle name="Style 24 2 3" xfId="6926" xr:uid="{89DC4910-FBB9-4670-B4B1-A0EA987BC74A}"/>
    <cellStyle name="Style 24 2 3 2" xfId="17752" xr:uid="{D970A35E-AE26-426C-924D-66D2C4C31238}"/>
    <cellStyle name="Style 24 2 3 2 2" xfId="31962" xr:uid="{5DB9979F-85A7-43CA-BFF0-38BE2314AE74}"/>
    <cellStyle name="Style 24 2 3 3" xfId="31961" xr:uid="{27FFBC2E-D1B0-4994-A9C3-4CEB35B1568A}"/>
    <cellStyle name="Style 24 2 4" xfId="17753" xr:uid="{EA6E72E5-CDDE-408E-AA3A-FACB3E020CAB}"/>
    <cellStyle name="Style 24 2 4 2" xfId="31963" xr:uid="{8C6E4865-05CB-454B-AB1A-8C3B7CE26D42}"/>
    <cellStyle name="Style 24 2 5" xfId="17754" xr:uid="{8FCD06DC-A4F7-42AA-B7D1-5091F22D89B0}"/>
    <cellStyle name="Style 24 2 5 2" xfId="31964" xr:uid="{A206BFC2-4FF2-4434-B6B8-8E45C8BE83E0}"/>
    <cellStyle name="Style 24 2 6" xfId="31958" xr:uid="{A9205AE1-A782-4F0B-B01F-69EE617A7C33}"/>
    <cellStyle name="Style 24 3" xfId="6361" xr:uid="{5B59821D-E3F4-4B68-AA22-6C9CF0019208}"/>
    <cellStyle name="Style 24 3 2" xfId="6928" xr:uid="{A2C4A485-3C07-4FEC-8F0E-DE08856146F2}"/>
    <cellStyle name="Style 24 3 2 2" xfId="17755" xr:uid="{41A076A4-59BA-4F4D-9FA8-BF521DED5A68}"/>
    <cellStyle name="Style 24 3 2 2 2" xfId="31967" xr:uid="{3FA36568-20AA-48ED-867F-A8DC7509FE4F}"/>
    <cellStyle name="Style 24 3 2 3" xfId="31966" xr:uid="{B285664C-EF5F-4F9B-B8C3-259C0721ED35}"/>
    <cellStyle name="Style 24 3 3" xfId="17756" xr:uid="{FE3AA80C-5B60-4405-99FE-20A92AADDB1A}"/>
    <cellStyle name="Style 24 3 3 2" xfId="31969" xr:uid="{E8FF06F7-3221-4108-AAA0-90C84F260D79}"/>
    <cellStyle name="Style 24 3 3 3" xfId="31968" xr:uid="{ADC99CE5-94C5-444A-8B43-FB0701554109}"/>
    <cellStyle name="Style 24 3 4" xfId="17757" xr:uid="{53D11C2F-704C-46B3-9F3F-889967AF5183}"/>
    <cellStyle name="Style 24 3 4 2" xfId="31970" xr:uid="{3C164506-F5EE-42CD-A2A7-D7638BB707C3}"/>
    <cellStyle name="Style 24 3 5" xfId="17758" xr:uid="{C59482F1-F49F-42F2-B4F9-BA9D1A6465B3}"/>
    <cellStyle name="Style 24 3 5 2" xfId="31965" xr:uid="{B31A2E0A-A379-4F30-A075-DF665CE487E5}"/>
    <cellStyle name="Style 24 3 6" xfId="21641" xr:uid="{7910C45B-FA5C-43EA-8AB9-76C550DF074E}"/>
    <cellStyle name="Style 24 4" xfId="6925" xr:uid="{8058B740-822B-4290-BBF2-A77F63DB4116}"/>
    <cellStyle name="Style 24 4 2" xfId="17759" xr:uid="{4D75EE22-0321-4DEE-9476-D6EC5EB158A8}"/>
    <cellStyle name="Style 24 4 2 2" xfId="31973" xr:uid="{25074B0C-DC43-4572-829F-A11333D80522}"/>
    <cellStyle name="Style 24 4 2 3" xfId="31972" xr:uid="{0776637A-FC95-4722-BE6C-097BB56E1897}"/>
    <cellStyle name="Style 24 4 3" xfId="31974" xr:uid="{2B6313B5-C3CA-431D-8D63-2F5DEA45DF48}"/>
    <cellStyle name="Style 24 4 3 2" xfId="31975" xr:uid="{4C13FAAD-93B6-42A6-9DED-1252C587E8A3}"/>
    <cellStyle name="Style 24 4 4" xfId="31976" xr:uid="{7BC90D91-0FE0-4E9D-AC9D-E6ED87AF7EBC}"/>
    <cellStyle name="Style 24 4 5" xfId="31971" xr:uid="{39B5E821-3CDB-4915-8E17-8D48BA11BD40}"/>
    <cellStyle name="Style 24 5" xfId="17760" xr:uid="{F3A3646E-9F79-44A2-9665-57CD6221331A}"/>
    <cellStyle name="Style 24 5 2" xfId="31978" xr:uid="{AEA76293-6966-4A36-8865-8405F2AB0838}"/>
    <cellStyle name="Style 24 5 2 2" xfId="31979" xr:uid="{77858766-D454-4163-A88F-E3B0DE1A9673}"/>
    <cellStyle name="Style 24 5 3" xfId="31980" xr:uid="{473865AC-C462-407E-97D5-034F3EE81025}"/>
    <cellStyle name="Style 24 5 3 2" xfId="31981" xr:uid="{CAF8EBC6-D41A-4531-839E-21DBAF400858}"/>
    <cellStyle name="Style 24 5 4" xfId="31982" xr:uid="{CBD1B36B-F26C-43C6-A438-A1BF909B11EB}"/>
    <cellStyle name="Style 24 5 4 2" xfId="31983" xr:uid="{534F70E7-20B1-4675-B258-1C0357AEE5F7}"/>
    <cellStyle name="Style 24 5 5" xfId="31984" xr:uid="{452D925A-ED13-4D3E-9AF9-5CADBF1DEA04}"/>
    <cellStyle name="Style 24 5 6" xfId="31977" xr:uid="{A78DDD99-C524-4F6A-9AA0-33BE4224981C}"/>
    <cellStyle name="Style 24 6" xfId="17761" xr:uid="{D5A5FC03-90FC-482F-A56C-0C217291A171}"/>
    <cellStyle name="Style 24 6 2" xfId="31986" xr:uid="{2A9CDC40-1B22-4715-9D8D-9F609C6A0AC9}"/>
    <cellStyle name="Style 24 6 2 2" xfId="31987" xr:uid="{6B58E28B-D070-4823-AF3C-6B66A48BAD84}"/>
    <cellStyle name="Style 24 6 3" xfId="31988" xr:uid="{252967E3-89D1-4A32-AEDA-CE8920D3E0E0}"/>
    <cellStyle name="Style 24 6 3 2" xfId="31989" xr:uid="{A641FE53-E556-4AE8-AC5E-3C17D4A8C99B}"/>
    <cellStyle name="Style 24 6 4" xfId="31990" xr:uid="{7CB7F351-0E10-4762-A697-79749C800A60}"/>
    <cellStyle name="Style 24 6 5" xfId="31985" xr:uid="{2660BA6E-6F26-4196-99BD-3FA76CAA958D}"/>
    <cellStyle name="Style 24 7" xfId="17762" xr:uid="{7EE71063-E7FB-4145-8988-689F4FC676FE}"/>
    <cellStyle name="Style 24 7 2" xfId="31992" xr:uid="{5F14C9B1-7D89-4DBB-B87B-600F493D6AF7}"/>
    <cellStyle name="Style 24 7 3" xfId="31991" xr:uid="{8583F153-BD8C-41E3-8E87-DB7CFC327BFB}"/>
    <cellStyle name="Style 24 8" xfId="17763" xr:uid="{B6EE06FB-DC4E-434E-B493-931A253B53F2}"/>
    <cellStyle name="Style 24 8 2" xfId="31994" xr:uid="{DE72BEC3-65D3-434F-A180-0855A178A0A7}"/>
    <cellStyle name="Style 24 8 3" xfId="31993" xr:uid="{194323BD-6D9D-4073-A380-A13859CE6C0C}"/>
    <cellStyle name="Style 24 9" xfId="17764" xr:uid="{A407BEDA-5150-44B0-AEA7-0D1C5F908E6A}"/>
    <cellStyle name="Style 24 9 2" xfId="31996" xr:uid="{0B2C5E0B-7590-4134-A8BD-F237B89B39AC}"/>
    <cellStyle name="Style 24 9 3" xfId="31995" xr:uid="{9EAEBB3D-62F3-4103-B2D5-79E56A084883}"/>
    <cellStyle name="Style 25" xfId="336" xr:uid="{00000000-0005-0000-0000-000052010000}"/>
    <cellStyle name="Style 25 10" xfId="17765" xr:uid="{46E99975-EC8B-48A1-A8B1-2F7C9EF2A836}"/>
    <cellStyle name="Style 25 10 2" xfId="31999" xr:uid="{50400AAF-A42A-458C-AD6B-E96BE169F0B6}"/>
    <cellStyle name="Style 25 10 3" xfId="31998" xr:uid="{76D1FF5F-15FD-45E0-8A11-E7D946390B20}"/>
    <cellStyle name="Style 25 11" xfId="17766" xr:uid="{6819DC04-9F0D-4C20-A49E-5E0CCB4B81E8}"/>
    <cellStyle name="Style 25 11 2" xfId="32000" xr:uid="{786D8BD1-0B4C-4C90-933A-51B8635BC4B2}"/>
    <cellStyle name="Style 25 12" xfId="32001" xr:uid="{F0A05CE4-7187-4B90-AA3B-43ABB23E0FAE}"/>
    <cellStyle name="Style 25 13" xfId="31997" xr:uid="{9C5711EA-112D-4E3F-AF30-E289D7057D4D}"/>
    <cellStyle name="Style 25 14" xfId="6362" xr:uid="{5FFD3E4F-93CB-4E61-880E-0B57D24A2EC9}"/>
    <cellStyle name="Style 25 2" xfId="337" xr:uid="{00000000-0005-0000-0000-000053010000}"/>
    <cellStyle name="Style 25 2 10" xfId="17767" xr:uid="{B6993B99-72A4-49F0-86B5-7EC7C8199059}"/>
    <cellStyle name="Style 25 2 10 2" xfId="32003" xr:uid="{4D506163-AFB3-47A6-B6D8-990D767BCCD1}"/>
    <cellStyle name="Style 25 2 11" xfId="32004" xr:uid="{0C0A54F8-7FB0-49E7-89EF-A5374B238622}"/>
    <cellStyle name="Style 25 2 12" xfId="32002" xr:uid="{55CCD222-2AE7-4B73-837F-F2DFA2D76B9E}"/>
    <cellStyle name="Style 25 2 13" xfId="6363" xr:uid="{4D52F071-1EDC-440D-9F74-7364F9D991DF}"/>
    <cellStyle name="Style 25 2 2" xfId="6364" xr:uid="{A0FDDDAE-2D90-47D6-9151-B128966D2A46}"/>
    <cellStyle name="Style 25 2 2 2" xfId="6932" xr:uid="{4ABF8D6E-6537-4860-AD77-ED2EEA85CC15}"/>
    <cellStyle name="Style 25 2 2 2 2" xfId="17768" xr:uid="{E531FF2A-BF25-4771-A04E-278B8881B18A}"/>
    <cellStyle name="Style 25 2 2 2 2 2" xfId="32007" xr:uid="{AE564FAA-FFF2-41AC-9BA5-BDEADAA109EA}"/>
    <cellStyle name="Style 25 2 2 2 3" xfId="32006" xr:uid="{2E846EA7-0FA0-4662-A011-3924B84A2006}"/>
    <cellStyle name="Style 25 2 2 3" xfId="6931" xr:uid="{D091636F-9AE8-4E5F-B456-AE4E50300E7D}"/>
    <cellStyle name="Style 25 2 2 3 2" xfId="17769" xr:uid="{9D2DC697-5033-4A88-B7DE-32F6E0E1E659}"/>
    <cellStyle name="Style 25 2 2 3 2 2" xfId="32009" xr:uid="{B74F34D1-2E6D-4116-A905-33041BF7A126}"/>
    <cellStyle name="Style 25 2 2 3 3" xfId="32008" xr:uid="{CBC3AAEC-B83A-4A7B-90B9-F1AD935EC846}"/>
    <cellStyle name="Style 25 2 2 4" xfId="17770" xr:uid="{FF51955C-C1F3-4E61-AAED-906EC482C9A7}"/>
    <cellStyle name="Style 25 2 2 4 2" xfId="32010" xr:uid="{F49B4821-8134-48D3-81DF-D3C752B7B6B7}"/>
    <cellStyle name="Style 25 2 2 5" xfId="17771" xr:uid="{8E00697F-7188-456A-8CDB-061EBA57C8A2}"/>
    <cellStyle name="Style 25 2 2 5 2" xfId="32011" xr:uid="{7CEFE771-633C-4E46-A235-57FA54498767}"/>
    <cellStyle name="Style 25 2 2 6" xfId="32005" xr:uid="{FBCE8439-8805-42DB-AF26-A6294A218BB5}"/>
    <cellStyle name="Style 25 2 3" xfId="6930" xr:uid="{F9591C5D-AF43-4426-969D-26DB6C26C16F}"/>
    <cellStyle name="Style 25 2 3 2" xfId="17772" xr:uid="{202D05A5-E4F7-4866-A125-548AC9C595DC}"/>
    <cellStyle name="Style 25 2 3 2 2" xfId="32014" xr:uid="{010BF0DD-4B5A-4671-A609-B9BB781B356E}"/>
    <cellStyle name="Style 25 2 3 2 3" xfId="32013" xr:uid="{E955D55A-775F-4788-B615-E882F124650C}"/>
    <cellStyle name="Style 25 2 3 3" xfId="32015" xr:uid="{305DAEDE-27E1-47AD-8209-94BF53155F04}"/>
    <cellStyle name="Style 25 2 3 3 2" xfId="32016" xr:uid="{7FAF70C7-765C-463D-9D7D-67F2E50D4DC1}"/>
    <cellStyle name="Style 25 2 3 4" xfId="32017" xr:uid="{4B54B042-9B07-4619-8CEB-878B99C9F81B}"/>
    <cellStyle name="Style 25 2 3 5" xfId="32012" xr:uid="{BB93FFEF-8D06-40D0-8638-0BBF7865EE96}"/>
    <cellStyle name="Style 25 2 4" xfId="17773" xr:uid="{8190694D-E7F2-45A6-9227-9F1BA1CE260D}"/>
    <cellStyle name="Style 25 2 4 2" xfId="32019" xr:uid="{C4DD2283-68E7-4BCE-9CE7-5815175A3361}"/>
    <cellStyle name="Style 25 2 4 2 2" xfId="32020" xr:uid="{F75B840E-BCA0-4CB9-AAD5-A54B6B55B6CC}"/>
    <cellStyle name="Style 25 2 4 3" xfId="32021" xr:uid="{269FD142-222C-4742-82B1-063902EF0BA7}"/>
    <cellStyle name="Style 25 2 4 3 2" xfId="32022" xr:uid="{4FB1710E-4F57-44A3-B592-1A550259AEA0}"/>
    <cellStyle name="Style 25 2 4 4" xfId="32023" xr:uid="{BF787A74-E64E-4805-8E9D-3320BD0C2A28}"/>
    <cellStyle name="Style 25 2 4 5" xfId="32018" xr:uid="{19EDCA2B-1259-4428-BEC8-7E67CA3326E2}"/>
    <cellStyle name="Style 25 2 5" xfId="17774" xr:uid="{70B21589-30F1-4F8A-8628-33D223143DC0}"/>
    <cellStyle name="Style 25 2 5 2" xfId="32025" xr:uid="{74F0134B-FA6B-4EEB-9910-2BA898AA1448}"/>
    <cellStyle name="Style 25 2 5 2 2" xfId="32026" xr:uid="{74569241-3717-4829-888E-EDF6018548E7}"/>
    <cellStyle name="Style 25 2 5 3" xfId="32027" xr:uid="{25E48BB2-74A8-4215-8129-3BEA76AE3212}"/>
    <cellStyle name="Style 25 2 5 3 2" xfId="32028" xr:uid="{E7C09CBB-9F5E-4BAD-9536-EE12EB1877B3}"/>
    <cellStyle name="Style 25 2 5 4" xfId="32029" xr:uid="{ECA1EA73-F395-407A-8D74-69B4C87FB1D7}"/>
    <cellStyle name="Style 25 2 5 4 2" xfId="32030" xr:uid="{FF5B8892-677A-4BFF-8F56-CEA163B1F556}"/>
    <cellStyle name="Style 25 2 5 5" xfId="32031" xr:uid="{4F6CA56B-CC45-4CFB-B378-8A6F5AAFED7A}"/>
    <cellStyle name="Style 25 2 5 6" xfId="32024" xr:uid="{3BAB87E6-9FF6-4B2B-B743-D2ACBC79397F}"/>
    <cellStyle name="Style 25 2 6" xfId="17775" xr:uid="{B1305910-1A6C-42A9-A10D-1F51D98A09FB}"/>
    <cellStyle name="Style 25 2 6 2" xfId="32033" xr:uid="{3B08D0A0-4736-49C7-BD2A-B8828F8E941F}"/>
    <cellStyle name="Style 25 2 6 2 2" xfId="32034" xr:uid="{29A77130-FD6D-4D45-B375-F55521F8F224}"/>
    <cellStyle name="Style 25 2 6 3" xfId="32035" xr:uid="{1D315977-F63B-484A-AE0A-753876F659F0}"/>
    <cellStyle name="Style 25 2 6 3 2" xfId="32036" xr:uid="{7A2D5836-4F61-4DF8-99A6-32662A420C6D}"/>
    <cellStyle name="Style 25 2 6 4" xfId="32037" xr:uid="{3C28F694-1B2F-4FF5-8CFF-0F2AA389440E}"/>
    <cellStyle name="Style 25 2 6 5" xfId="32032" xr:uid="{EE674B10-0552-4FD0-99EE-B15886818B9F}"/>
    <cellStyle name="Style 25 2 7" xfId="17776" xr:uid="{74BCF28F-44AD-4AA7-95BD-71E29B9D29AE}"/>
    <cellStyle name="Style 25 2 7 2" xfId="32039" xr:uid="{7482AF97-B335-4CE4-8C98-D117E7CA8F0C}"/>
    <cellStyle name="Style 25 2 7 3" xfId="32038" xr:uid="{F2DE89BD-3788-461B-A7CE-7F1C41FB2DD3}"/>
    <cellStyle name="Style 25 2 8" xfId="17777" xr:uid="{5684F838-0EE0-42BD-8B6C-9D15CD6E9E8A}"/>
    <cellStyle name="Style 25 2 8 2" xfId="32041" xr:uid="{CF7D5F1D-3F46-46E5-B753-D2A800AD9791}"/>
    <cellStyle name="Style 25 2 8 3" xfId="32040" xr:uid="{9FEF3A69-24A4-49BF-98B6-3AF2505678AF}"/>
    <cellStyle name="Style 25 2 9" xfId="17778" xr:uid="{BF5C3981-80D0-4E8E-8B39-5AC6F1C4F367}"/>
    <cellStyle name="Style 25 2 9 2" xfId="32043" xr:uid="{7F018632-16E9-4C72-991A-CDF49FD2D402}"/>
    <cellStyle name="Style 25 2 9 3" xfId="32042" xr:uid="{6CBC7B3C-63B2-4B91-9F52-55EC72DF5DD8}"/>
    <cellStyle name="Style 25 3" xfId="6365" xr:uid="{DD6CF364-3E31-4C9E-8F8D-9F4E92263ABB}"/>
    <cellStyle name="Style 25 3 2" xfId="6366" xr:uid="{17ABFCDA-CD74-46BD-B683-90457AB2C528}"/>
    <cellStyle name="Style 25 3 2 2" xfId="6934" xr:uid="{D4F8009E-3AD3-4354-BE12-398C23012D1D}"/>
    <cellStyle name="Style 25 3 2 2 2" xfId="17779" xr:uid="{88356149-5144-490C-8C7B-F5D4A1C19D53}"/>
    <cellStyle name="Style 25 3 2 2 3" xfId="32046" xr:uid="{6C6DE7EE-07C6-44A2-9622-DF32B032E940}"/>
    <cellStyle name="Style 25 3 2 3" xfId="17780" xr:uid="{5F828E7E-3DD7-42E3-8651-DF8DAD420D77}"/>
    <cellStyle name="Style 25 3 2 3 2" xfId="32045" xr:uid="{399B958D-8E0E-44B4-A838-98F8F6E064EB}"/>
    <cellStyle name="Style 25 3 2 4" xfId="17781" xr:uid="{D60507F9-F1AB-4A26-92E6-7318E46C30BC}"/>
    <cellStyle name="Style 25 3 2 5" xfId="17782" xr:uid="{44A0F573-2534-40F3-9D96-D9018F3BE8A8}"/>
    <cellStyle name="Style 25 3 3" xfId="6367" xr:uid="{51383CAE-9593-429C-910A-B5C191CBBCA4}"/>
    <cellStyle name="Style 25 3 3 2" xfId="17783" xr:uid="{2A61971F-3527-4D3B-8BD7-B2A48AF82941}"/>
    <cellStyle name="Style 25 3 3 2 2" xfId="32048" xr:uid="{3244CC77-D940-4BF7-8013-CCD080183EFC}"/>
    <cellStyle name="Style 25 3 3 3" xfId="17784" xr:uid="{D6EB6EAD-E7A8-4FFF-A0ED-69D1CA809A7A}"/>
    <cellStyle name="Style 25 3 3 4" xfId="32047" xr:uid="{0AF4DE53-AA3A-4863-A838-8062889409CF}"/>
    <cellStyle name="Style 25 3 4" xfId="6933" xr:uid="{DC3DFE77-67E9-4470-BC4A-3AB865FB815D}"/>
    <cellStyle name="Style 25 3 4 2" xfId="17785" xr:uid="{03E65793-36D9-41C7-879B-484E847CE599}"/>
    <cellStyle name="Style 25 3 4 3" xfId="32049" xr:uid="{6A369984-D669-4EAE-8597-091CFDBBF3A7}"/>
    <cellStyle name="Style 25 3 5" xfId="17786" xr:uid="{92EFA04E-672E-46AA-9266-7B58B1276E25}"/>
    <cellStyle name="Style 25 3 5 2" xfId="32050" xr:uid="{B0850953-546F-48D1-9A9D-DFF19BA8E929}"/>
    <cellStyle name="Style 25 3 6" xfId="17787" xr:uid="{23651369-D8D7-4342-87A4-FF45BCACF936}"/>
    <cellStyle name="Style 25 3 6 2" xfId="32044" xr:uid="{DB5A84F8-4937-44BB-9480-7BD7DE45282A}"/>
    <cellStyle name="Style 25 3 7" xfId="17788" xr:uid="{98304AAA-F20A-4E9A-8A64-3D7C2FA79D61}"/>
    <cellStyle name="Style 25 3 8" xfId="17789" xr:uid="{0A837261-6126-485D-B402-9AB75344D0E1}"/>
    <cellStyle name="Style 25 3 9" xfId="21643" xr:uid="{8CE7790B-C9DF-4D71-B6EF-887542D69060}"/>
    <cellStyle name="Style 25 4" xfId="6368" xr:uid="{B681AB67-B5FD-430E-A20B-A62BD822A4B2}"/>
    <cellStyle name="Style 25 4 2" xfId="17790" xr:uid="{C94FF1EF-771C-41F8-A8F2-94102F96C7B2}"/>
    <cellStyle name="Style 25 4 2 2" xfId="32053" xr:uid="{D8BBB914-429C-4885-A452-3B009FBE8B15}"/>
    <cellStyle name="Style 25 4 2 3" xfId="32052" xr:uid="{1DDC26D8-9723-4C5B-8E7A-BE290DA205ED}"/>
    <cellStyle name="Style 25 4 3" xfId="17791" xr:uid="{06C859E3-0D8E-4BDA-BE7C-A49734B86D30}"/>
    <cellStyle name="Style 25 4 3 2" xfId="32055" xr:uid="{63FD35F8-0911-4557-A952-FC2048855ADE}"/>
    <cellStyle name="Style 25 4 3 3" xfId="32054" xr:uid="{5E2BB4F4-E424-46C9-93A7-397BCE48425E}"/>
    <cellStyle name="Style 25 4 4" xfId="17792" xr:uid="{F6A6B7DF-DCB5-41B9-A3E7-9E8FDEF705CD}"/>
    <cellStyle name="Style 25 4 4 2" xfId="32056" xr:uid="{1336B390-7E62-4E62-90A2-39E7AB4373E8}"/>
    <cellStyle name="Style 25 4 5" xfId="17793" xr:uid="{FD978627-0DB0-42B6-B431-DC538258C537}"/>
    <cellStyle name="Style 25 4 5 2" xfId="32051" xr:uid="{3761B394-5980-4988-AA39-0F6595666AE8}"/>
    <cellStyle name="Style 25 4 6" xfId="21642" xr:uid="{EEA5AA3F-30E1-4C76-8D61-4810FF0A3CCB}"/>
    <cellStyle name="Style 25 5" xfId="6929" xr:uid="{9D61B7C9-6D50-460B-9C36-522348E943DB}"/>
    <cellStyle name="Style 25 5 2" xfId="17794" xr:uid="{863B28F7-B8FE-49E1-98CE-F5D197EFB7A6}"/>
    <cellStyle name="Style 25 5 2 2" xfId="32059" xr:uid="{7D3AE7D1-B671-430F-B5C4-E75BAAFB703B}"/>
    <cellStyle name="Style 25 5 2 3" xfId="32058" xr:uid="{50D7AB2E-1932-4BB9-83DE-79B491106DF1}"/>
    <cellStyle name="Style 25 5 3" xfId="32060" xr:uid="{0624D132-BA38-4EEA-B1C4-FBE2D658897A}"/>
    <cellStyle name="Style 25 5 3 2" xfId="32061" xr:uid="{EB4E9B08-9D25-408D-B705-E411A3071A8B}"/>
    <cellStyle name="Style 25 5 4" xfId="32062" xr:uid="{91FED35B-199C-4424-9EE9-C9E8885F40DC}"/>
    <cellStyle name="Style 25 5 5" xfId="32057" xr:uid="{3D5F8E1D-ED87-42BC-8491-DB20A03C0994}"/>
    <cellStyle name="Style 25 6" xfId="17795" xr:uid="{0172299B-757D-4A0D-A5A5-1AA1ECD564BD}"/>
    <cellStyle name="Style 25 6 2" xfId="32064" xr:uid="{4FE9712D-CBAA-4B57-BF36-EB718E259960}"/>
    <cellStyle name="Style 25 6 2 2" xfId="32065" xr:uid="{302BD1EE-86ED-4F9E-9CC1-16FF78E4C3EC}"/>
    <cellStyle name="Style 25 6 3" xfId="32066" xr:uid="{72D83F92-BDC4-4DCB-946A-1D9F8D5FBEFB}"/>
    <cellStyle name="Style 25 6 3 2" xfId="32067" xr:uid="{9A350D44-E106-4B49-B004-1E5A9551A5F7}"/>
    <cellStyle name="Style 25 6 4" xfId="32068" xr:uid="{A54D47B7-620D-4541-B1B1-FB50652CEE34}"/>
    <cellStyle name="Style 25 6 4 2" xfId="32069" xr:uid="{C8E94A5A-935D-48EE-A533-09F456924A2F}"/>
    <cellStyle name="Style 25 6 5" xfId="32070" xr:uid="{1099F0CF-EAC2-44C3-B76D-310310F15C10}"/>
    <cellStyle name="Style 25 6 6" xfId="32063" xr:uid="{84AA83AD-2930-4756-BBD4-4A8909D5F49F}"/>
    <cellStyle name="Style 25 7" xfId="17796" xr:uid="{A861350C-8AFB-405B-8615-08EFAEC3C54C}"/>
    <cellStyle name="Style 25 7 2" xfId="32072" xr:uid="{57752A5B-0B5D-406A-A292-7F01F21C93B8}"/>
    <cellStyle name="Style 25 7 2 2" xfId="32073" xr:uid="{14F0DB16-B61F-4CFD-9AB3-3404770D5469}"/>
    <cellStyle name="Style 25 7 3" xfId="32074" xr:uid="{53F5EBFB-0D70-4E70-A8BF-8AE7127A95FF}"/>
    <cellStyle name="Style 25 7 3 2" xfId="32075" xr:uid="{D23B0230-544A-4C1B-9DE3-463ADC941C95}"/>
    <cellStyle name="Style 25 7 4" xfId="32076" xr:uid="{DB1C2488-933E-41CA-B8C1-03101CEFA756}"/>
    <cellStyle name="Style 25 7 5" xfId="32071" xr:uid="{702FFA4D-7000-4010-9137-2313E2122C4D}"/>
    <cellStyle name="Style 25 8" xfId="17797" xr:uid="{C83215C8-3EDF-4481-A933-9B4CE16DD52D}"/>
    <cellStyle name="Style 25 8 2" xfId="32078" xr:uid="{F827B4C8-8C55-445A-A64E-0C38755BD73F}"/>
    <cellStyle name="Style 25 8 3" xfId="32077" xr:uid="{D2A8DB97-BEB8-4DEC-A2FD-5122C28A3B89}"/>
    <cellStyle name="Style 25 9" xfId="17798" xr:uid="{48B87476-A6B2-410C-A461-8AB41D84F3E3}"/>
    <cellStyle name="Style 25 9 2" xfId="32080" xr:uid="{1688FE96-CDA3-4287-8881-D5D822AFC4C0}"/>
    <cellStyle name="Style 25 9 3" xfId="32079" xr:uid="{443F68B6-F8B3-4F3D-9C77-243D019FA747}"/>
    <cellStyle name="Style 26" xfId="338" xr:uid="{00000000-0005-0000-0000-000054010000}"/>
    <cellStyle name="Style 26 10" xfId="17799" xr:uid="{CD0B03E4-6447-4702-B8A8-01C546C8A91A}"/>
    <cellStyle name="Style 26 10 2" xfId="32082" xr:uid="{C38C2D84-95E1-4BCA-B4F3-67125A493D9C}"/>
    <cellStyle name="Style 26 11" xfId="32083" xr:uid="{051B9A9A-AF7A-408A-B028-2A4133359DDC}"/>
    <cellStyle name="Style 26 12" xfId="32081" xr:uid="{88D6A2AE-3115-4D27-8052-677791144708}"/>
    <cellStyle name="Style 26 13" xfId="6369" xr:uid="{DE3D52C5-2B8A-4BFE-BFC8-02C857772D88}"/>
    <cellStyle name="Style 26 2" xfId="6370" xr:uid="{58D8C6C0-60F5-44B4-AFDC-D490F1D18DB0}"/>
    <cellStyle name="Style 26 2 2" xfId="17800" xr:uid="{7F628D26-51A7-4E1D-8D0A-7A9C4FD248A1}"/>
    <cellStyle name="Style 26 2 2 2" xfId="32086" xr:uid="{CDC7DCA5-4960-47DE-86B3-3BD5F7DB00DD}"/>
    <cellStyle name="Style 26 2 2 3" xfId="32085" xr:uid="{D3749FF1-6579-4D03-B180-03B65B6E5D11}"/>
    <cellStyle name="Style 26 2 3" xfId="17801" xr:uid="{F09F67DB-8686-4D6F-B959-34D8021915E0}"/>
    <cellStyle name="Style 26 2 3 2" xfId="32088" xr:uid="{D990C01A-E33B-48EB-824F-20F140DC7871}"/>
    <cellStyle name="Style 26 2 3 3" xfId="32087" xr:uid="{3F9BAF62-421B-4938-9F06-7252BF88A9ED}"/>
    <cellStyle name="Style 26 2 4" xfId="17802" xr:uid="{18A3A7F2-0FD7-4532-B17D-D3FD85397A7D}"/>
    <cellStyle name="Style 26 2 4 2" xfId="32089" xr:uid="{67DFAFF7-ECC1-4854-951A-125022C4DB34}"/>
    <cellStyle name="Style 26 2 5" xfId="17803" xr:uid="{B22B6C6C-8021-4C41-B25B-57A0485E2536}"/>
    <cellStyle name="Style 26 2 5 2" xfId="32090" xr:uid="{A47CA5A8-0D49-4290-9720-FCB40BE7C75E}"/>
    <cellStyle name="Style 26 2 6" xfId="32084" xr:uid="{D2EE8FDB-95B8-4134-8A57-4EE92F5777D3}"/>
    <cellStyle name="Style 26 2 7" xfId="21645" xr:uid="{B1F82D2C-A618-4748-85A9-14C664FCBBF6}"/>
    <cellStyle name="Style 26 3" xfId="6371" xr:uid="{36661D8E-0DC7-4566-833B-3FF3E087CC43}"/>
    <cellStyle name="Style 26 3 2" xfId="17804" xr:uid="{60108F2F-C04A-410A-8B63-AF5CA7E1087A}"/>
    <cellStyle name="Style 26 3 2 2" xfId="32093" xr:uid="{E495414B-0E34-448E-8286-7408BE9C4DB4}"/>
    <cellStyle name="Style 26 3 2 3" xfId="32092" xr:uid="{7F1952E7-C175-4779-9B2D-29E0BD489CE0}"/>
    <cellStyle name="Style 26 3 3" xfId="17805" xr:uid="{36416195-3E39-4D32-A60B-6999D1EFA535}"/>
    <cellStyle name="Style 26 3 3 2" xfId="32095" xr:uid="{D999A612-47CD-443B-B955-76F1FDFBE6F4}"/>
    <cellStyle name="Style 26 3 3 3" xfId="32094" xr:uid="{2604F8C4-5216-4FF7-BF65-578E2961F471}"/>
    <cellStyle name="Style 26 3 4" xfId="17806" xr:uid="{A80DE6B6-4FAB-4D9C-91C7-DC5C43B74CA2}"/>
    <cellStyle name="Style 26 3 4 2" xfId="32096" xr:uid="{92DCD0D9-0EE8-48C3-9A49-2A7844C76562}"/>
    <cellStyle name="Style 26 3 5" xfId="17807" xr:uid="{B05EF794-2B49-46DB-8468-0BF283F068B3}"/>
    <cellStyle name="Style 26 3 5 2" xfId="32091" xr:uid="{31A540CA-639F-4F20-9A4E-BCB9D8D44083}"/>
    <cellStyle name="Style 26 3 6" xfId="21644" xr:uid="{888FFD09-56F6-49E2-A920-8EE8A09869CE}"/>
    <cellStyle name="Style 26 4" xfId="6935" xr:uid="{6203672F-3073-4204-9D08-2530689DA20E}"/>
    <cellStyle name="Style 26 4 2" xfId="17808" xr:uid="{FBC69677-6CA0-4D8D-BA05-945D6CA4B67C}"/>
    <cellStyle name="Style 26 4 2 2" xfId="32099" xr:uid="{ADB21A32-6C7F-4443-9012-154B43073911}"/>
    <cellStyle name="Style 26 4 2 3" xfId="32098" xr:uid="{2950CA5D-82EA-4F5E-B9D8-CC90958A1663}"/>
    <cellStyle name="Style 26 4 3" xfId="32100" xr:uid="{1F5A7CB4-D10A-4E24-AE88-4776031351FA}"/>
    <cellStyle name="Style 26 4 3 2" xfId="32101" xr:uid="{7E81C4C4-3F72-442A-89C3-5189C0004720}"/>
    <cellStyle name="Style 26 4 4" xfId="32102" xr:uid="{7B879B90-C64C-4DBA-8EE9-CE8FCEAF625E}"/>
    <cellStyle name="Style 26 4 5" xfId="32097" xr:uid="{A71390C0-4472-46F3-8812-819069E81430}"/>
    <cellStyle name="Style 26 5" xfId="17809" xr:uid="{59109481-F6FD-481F-A90B-30AFE72EF463}"/>
    <cellStyle name="Style 26 5 2" xfId="32104" xr:uid="{CDA235B5-CFC5-4A8A-9C1B-DD4CAE274FD9}"/>
    <cellStyle name="Style 26 5 2 2" xfId="32105" xr:uid="{A5EC126D-840E-4082-B59B-1D9399B554F3}"/>
    <cellStyle name="Style 26 5 3" xfId="32106" xr:uid="{943326E3-1732-4099-8F29-7E2C2075C7CA}"/>
    <cellStyle name="Style 26 5 3 2" xfId="32107" xr:uid="{075CAED4-58A1-4512-80EB-65856B2AEAAF}"/>
    <cellStyle name="Style 26 5 4" xfId="32108" xr:uid="{92529BC2-56D0-492A-8D74-5BC290D9AF24}"/>
    <cellStyle name="Style 26 5 4 2" xfId="32109" xr:uid="{E8456830-BADD-4489-8DD9-53A71AD55EF0}"/>
    <cellStyle name="Style 26 5 5" xfId="32110" xr:uid="{A6F4ED5D-39BC-4B4D-9866-C953411A918C}"/>
    <cellStyle name="Style 26 5 6" xfId="32103" xr:uid="{1162137D-158D-4CB9-B42D-805559D0E4FB}"/>
    <cellStyle name="Style 26 6" xfId="17810" xr:uid="{41362314-FDD2-461D-BBAC-E6DCF6C62F26}"/>
    <cellStyle name="Style 26 6 2" xfId="32112" xr:uid="{55ACD764-A8C8-4C9D-8579-1966C3369DA3}"/>
    <cellStyle name="Style 26 6 2 2" xfId="32113" xr:uid="{8534322B-BBEA-4577-B34F-77414527C639}"/>
    <cellStyle name="Style 26 6 3" xfId="32114" xr:uid="{8C5088DD-A86D-46B4-A78B-0A00EA9CDAF2}"/>
    <cellStyle name="Style 26 6 3 2" xfId="32115" xr:uid="{79AE2562-E9A0-47D2-9F7D-ACEA5A0E799A}"/>
    <cellStyle name="Style 26 6 4" xfId="32116" xr:uid="{692042B5-BE17-46B2-9826-58D5DDA1E928}"/>
    <cellStyle name="Style 26 6 5" xfId="32111" xr:uid="{5FE7C4E6-7E31-4AA1-ABAB-B5CD15B125FD}"/>
    <cellStyle name="Style 26 7" xfId="17811" xr:uid="{4B7EC030-0965-4F71-BE10-095E5A9CC096}"/>
    <cellStyle name="Style 26 7 2" xfId="32118" xr:uid="{88B8FA16-AF2A-4CBC-B676-57211EFCA1F3}"/>
    <cellStyle name="Style 26 7 3" xfId="32117" xr:uid="{C9C0F925-89EB-491C-984A-974B7A984731}"/>
    <cellStyle name="Style 26 8" xfId="17812" xr:uid="{7660CEAB-9675-4A68-A441-45C9F59EA521}"/>
    <cellStyle name="Style 26 8 2" xfId="32120" xr:uid="{8E1666FC-7C7F-4B8E-8B83-426D62BFADAC}"/>
    <cellStyle name="Style 26 8 3" xfId="32119" xr:uid="{658DFA79-8A34-4DFF-91F0-30CAAADCAA60}"/>
    <cellStyle name="Style 26 9" xfId="17813" xr:uid="{79B96872-7ACA-44A7-A653-31132FAF8C7C}"/>
    <cellStyle name="Style 26 9 2" xfId="32122" xr:uid="{C091CCCB-E18A-4FB4-9FED-5950855476A1}"/>
    <cellStyle name="Style 26 9 3" xfId="32121" xr:uid="{013D40D7-8643-4BE9-A028-08FD3FDA4B51}"/>
    <cellStyle name="Style 27" xfId="6372" xr:uid="{9B7F5619-ABC0-465A-A45A-7DF8BE9D22A7}"/>
    <cellStyle name="Style 27 2" xfId="6373" xr:uid="{5FEBC8E0-477B-4125-B240-938D240E6F18}"/>
    <cellStyle name="Style 27 2 2" xfId="17814" xr:uid="{54116D1B-59F2-45A0-BF53-95DBF473BE9D}"/>
    <cellStyle name="Style 27 2 3" xfId="17815" xr:uid="{42511553-C623-4E1B-A4E1-D5F768F65260}"/>
    <cellStyle name="Style 27 2 4" xfId="17816" xr:uid="{AD22E84A-0F61-4D3B-92DD-52BD358C5360}"/>
    <cellStyle name="Style 27 2 5" xfId="17817" xr:uid="{A85D7E73-E52F-4A21-B1B3-DEA9F7414571}"/>
    <cellStyle name="Style 27 2 6" xfId="21647" xr:uid="{72F9A085-8A97-494B-BE9C-362B5FAE2BED}"/>
    <cellStyle name="Style 27 3" xfId="17818" xr:uid="{37C44B24-4115-4C90-831E-FE715FF955CF}"/>
    <cellStyle name="Style 27 4" xfId="17819" xr:uid="{AD2554D4-0F19-45B0-BB28-447B3A3D3AA0}"/>
    <cellStyle name="Style 27 5" xfId="17820" xr:uid="{0E43D3E0-83B1-474B-85B0-4AF1AA3C1084}"/>
    <cellStyle name="Style 27 6" xfId="17821" xr:uid="{CBB7B69D-A4FD-4172-B32E-181A2F6FA71A}"/>
    <cellStyle name="Style 27 7" xfId="21646" xr:uid="{6E02A197-5E1B-4C4D-981E-868E77284C16}"/>
    <cellStyle name="Style 35" xfId="6374" xr:uid="{0DB06069-DD6C-4047-917D-B82990A9E55E}"/>
    <cellStyle name="Style 35 2" xfId="6375" xr:uid="{4FF78E67-77C1-4A2B-B068-91EE8377249B}"/>
    <cellStyle name="Style 35 2 2" xfId="17822" xr:uid="{B7B865F8-39D9-40A1-8957-3B7000B05BD3}"/>
    <cellStyle name="Style 35 2 3" xfId="17823" xr:uid="{08148DAB-AB51-46E8-BB2E-EB7AFA684378}"/>
    <cellStyle name="Style 35 2 4" xfId="17824" xr:uid="{37CAA152-8FAF-4C0C-BBD3-B9CE8839E0E9}"/>
    <cellStyle name="Style 35 2 5" xfId="17825" xr:uid="{539FF904-6671-4711-AF8A-A9390FF0F242}"/>
    <cellStyle name="Style 35 2 6" xfId="21649" xr:uid="{07910E16-5D6E-456A-AA89-81B6F42BBC95}"/>
    <cellStyle name="Style 35 3" xfId="6376" xr:uid="{FD4E25E7-1CB1-48F6-8C59-FC904DD64CCE}"/>
    <cellStyle name="Style 35 3 2" xfId="17826" xr:uid="{174857D0-EF1D-4A5D-AED7-20FCB58F5EC1}"/>
    <cellStyle name="Style 35 3 3" xfId="17827" xr:uid="{EE99E856-1531-4E8C-891A-188C80A97267}"/>
    <cellStyle name="Style 35 3 4" xfId="17828" xr:uid="{CFAC2ED2-AA72-405E-81F9-AEABBBFC63A4}"/>
    <cellStyle name="Style 35 3 5" xfId="17829" xr:uid="{67825577-1932-487D-B065-8A81C8192A05}"/>
    <cellStyle name="Style 35 3 6" xfId="21650" xr:uid="{8C7C5C58-7FA7-4858-997B-9C827B6ECD0C}"/>
    <cellStyle name="Style 35 4" xfId="17830" xr:uid="{E12C5BFB-7472-4298-B941-3E483C732C16}"/>
    <cellStyle name="Style 35 5" xfId="17831" xr:uid="{8B819E91-9D53-4D98-BF29-45F7912DC4EB}"/>
    <cellStyle name="Style 35 6" xfId="17832" xr:uid="{57C8FD82-07B6-45EC-95F9-63A4B09B73AB}"/>
    <cellStyle name="Style 35 7" xfId="17833" xr:uid="{1AEFED8E-6EE9-4749-8E4F-0443E8875C70}"/>
    <cellStyle name="Style 35 8" xfId="21648" xr:uid="{065FD528-AA15-4703-8B11-05984C13B068}"/>
    <cellStyle name="Style 36" xfId="6377" xr:uid="{8F882823-F2E7-4574-A2E0-ABCB82D98C72}"/>
    <cellStyle name="Style 36 2" xfId="6378" xr:uid="{6F6F3200-2A43-47DB-92AE-98EB49BE8405}"/>
    <cellStyle name="Style 36 2 2" xfId="17834" xr:uid="{D9F3F3CF-0E56-48CD-AE42-B6F7E77E6784}"/>
    <cellStyle name="Style 36 2 3" xfId="17835" xr:uid="{F04C3F0F-D658-48D5-A3E6-7D6C0FFBCE67}"/>
    <cellStyle name="Style 36 2 4" xfId="17836" xr:uid="{6F91AA8D-AE81-42C3-8BAD-9D4DCD90D8DD}"/>
    <cellStyle name="Style 36 2 5" xfId="17837" xr:uid="{88C59DFA-A423-4C1D-ACCF-4853A0416E96}"/>
    <cellStyle name="Style 36 2 6" xfId="21652" xr:uid="{F89053BD-6EF5-4548-8C77-ABCD9059F90C}"/>
    <cellStyle name="Style 36 3" xfId="17838" xr:uid="{38EC3254-0296-4D2B-A34B-EB2EEB351480}"/>
    <cellStyle name="Style 36 4" xfId="17839" xr:uid="{862CD86F-E672-437C-8B05-676CBA36E6D7}"/>
    <cellStyle name="Style 36 5" xfId="17840" xr:uid="{BE8EC5B6-D55C-42AB-85F0-97B18FFB7F7A}"/>
    <cellStyle name="Style 36 6" xfId="17841" xr:uid="{77A42F55-4CB4-4582-92BE-A9B0B1B3DA15}"/>
    <cellStyle name="Style 36 7" xfId="21651" xr:uid="{E0902689-6A91-42F5-9B9D-E73853941F4C}"/>
    <cellStyle name="Style 37" xfId="6379" xr:uid="{E15D8118-CB1A-4274-A4E7-E3179F592776}"/>
    <cellStyle name="Style 37 2" xfId="6380" xr:uid="{D0C571F8-403D-4FB3-86FC-F4AA88456297}"/>
    <cellStyle name="Style 37 2 2" xfId="17842" xr:uid="{A48D1EDE-D40C-4C46-987B-2E7B7EB128A1}"/>
    <cellStyle name="Style 37 2 3" xfId="17843" xr:uid="{1F95836E-17D0-40E8-A7CC-A56C84137F3A}"/>
    <cellStyle name="Style 37 2 4" xfId="17844" xr:uid="{D08178DB-9C09-4F95-B7AD-5AFFD35B002C}"/>
    <cellStyle name="Style 37 2 5" xfId="17845" xr:uid="{C3B07863-A027-4CF7-9592-DB4D513CB8CD}"/>
    <cellStyle name="Style 37 2 6" xfId="21654" xr:uid="{229E61C4-C398-47F1-8DC7-89B4FD22F551}"/>
    <cellStyle name="Style 37 3" xfId="17846" xr:uid="{27974A08-BC1D-4647-A18F-F2779F2B6737}"/>
    <cellStyle name="Style 37 4" xfId="17847" xr:uid="{4AEB26A2-F768-424E-89F1-8BD09A62E55B}"/>
    <cellStyle name="Style 37 5" xfId="17848" xr:uid="{3FB91CB2-989C-4174-92B6-73CF6289EBA8}"/>
    <cellStyle name="Style 37 6" xfId="17849" xr:uid="{B6F5A080-5A10-4CEB-B65C-DB830AB488CF}"/>
    <cellStyle name="Style 37 7" xfId="21653" xr:uid="{81F50476-26A3-49AC-84FB-BA13B5AB0B1D}"/>
    <cellStyle name="Style 38" xfId="6381" xr:uid="{6C190AD0-E323-4B09-BFB6-ED22ADD56063}"/>
    <cellStyle name="Style 38 2" xfId="6382" xr:uid="{6D1D1D26-5982-4A2F-9D2C-1D6E53B2DDF2}"/>
    <cellStyle name="Style 38 2 2" xfId="17850" xr:uid="{687BC0E9-568C-45CE-AB5E-546DC97C4085}"/>
    <cellStyle name="Style 38 2 3" xfId="17851" xr:uid="{BD58B6FE-81CA-4346-80EC-C301E940140C}"/>
    <cellStyle name="Style 38 2 4" xfId="17852" xr:uid="{9BD526B8-B602-489A-9861-B8B0342BC491}"/>
    <cellStyle name="Style 38 2 5" xfId="17853" xr:uid="{2B22DC3E-AFDD-4DBA-9EE0-7E083665E1D2}"/>
    <cellStyle name="Style 38 2 6" xfId="21656" xr:uid="{DC9EEC45-56CF-48CC-B37F-15298A7D9C5C}"/>
    <cellStyle name="Style 38 3" xfId="17854" xr:uid="{430765B5-43D0-48CA-BCD3-9A6D5783E92E}"/>
    <cellStyle name="Style 38 4" xfId="17855" xr:uid="{F21FE4F9-305C-450B-BBB5-CF494DBD2C7D}"/>
    <cellStyle name="Style 38 5" xfId="17856" xr:uid="{53D7F6A5-BDE8-477D-8B96-6A104F2FFE9E}"/>
    <cellStyle name="Style 38 6" xfId="17857" xr:uid="{3F9DE69E-2A1D-4B42-819C-10B09A67835A}"/>
    <cellStyle name="Style 38 7" xfId="21655" xr:uid="{3C067677-7B2D-4396-B013-C46FDDF84526}"/>
    <cellStyle name="Style 39" xfId="6383" xr:uid="{CDCA4530-908B-4D42-BBA5-66BE5CD6ACC7}"/>
    <cellStyle name="Style 39 2" xfId="6384" xr:uid="{62D97AF9-A4D6-488D-848C-77146C32E157}"/>
    <cellStyle name="Style 39 2 2" xfId="17858" xr:uid="{8B8AF012-3E0E-46FE-A0E1-565C142F0F26}"/>
    <cellStyle name="Style 39 2 3" xfId="17859" xr:uid="{3A7657AD-3715-4686-ADF4-ACE5D5C1E26A}"/>
    <cellStyle name="Style 39 2 4" xfId="17860" xr:uid="{9EECAC4E-763A-4A58-95D5-26DDAD5841C9}"/>
    <cellStyle name="Style 39 2 5" xfId="17861" xr:uid="{7A44E1D8-823E-4D1C-A4EC-C5CE39253BB5}"/>
    <cellStyle name="Style 39 2 6" xfId="21658" xr:uid="{3F09A83D-85D5-442D-8459-FCDC8EA62BDC}"/>
    <cellStyle name="Style 39 3" xfId="6385" xr:uid="{B4100004-60B8-47FF-88C1-F6CCE43FB316}"/>
    <cellStyle name="Style 39 3 2" xfId="17862" xr:uid="{EE38E5AF-02C3-41A3-A923-F7A18C03C473}"/>
    <cellStyle name="Style 39 3 3" xfId="17863" xr:uid="{009F44D5-7E9E-4683-8D11-66E3653E6F75}"/>
    <cellStyle name="Style 39 3 4" xfId="17864" xr:uid="{EFCDAE0F-2BE2-4DDE-B491-8DEBDCD803F5}"/>
    <cellStyle name="Style 39 3 5" xfId="17865" xr:uid="{EAEBD764-E3A9-408D-B7EA-9C24FEF8DC0D}"/>
    <cellStyle name="Style 39 3 6" xfId="21659" xr:uid="{43E1CC7E-1B58-4B5F-92C3-19B73747361C}"/>
    <cellStyle name="Style 39 4" xfId="17866" xr:uid="{7C3078F8-C70D-45D6-B9C0-82A185B268D5}"/>
    <cellStyle name="Style 39 5" xfId="17867" xr:uid="{47AE74EB-88D4-4032-9D48-7C56FEC39B22}"/>
    <cellStyle name="Style 39 6" xfId="17868" xr:uid="{89826FC2-56ED-42AA-91A1-F4764057C668}"/>
    <cellStyle name="Style 39 7" xfId="17869" xr:uid="{5E0B039F-1A52-4C90-9A07-2B2050D2D485}"/>
    <cellStyle name="Style 39 8" xfId="21657" xr:uid="{32B6555C-7FAC-4BE4-99D5-CC39902F671D}"/>
    <cellStyle name="Style 40" xfId="6386" xr:uid="{01446FB6-1FCF-4931-B11D-BA14D7CFBA6F}"/>
    <cellStyle name="Style 40 2" xfId="6387" xr:uid="{B07F5313-7F5D-4C56-B919-785221C1B750}"/>
    <cellStyle name="Style 40 2 2" xfId="17870" xr:uid="{F220B0B7-4EA0-4B1D-A2BE-14906EA3D8D1}"/>
    <cellStyle name="Style 40 2 3" xfId="17871" xr:uid="{E778D802-B5EF-4D9B-94A9-BC303498B13A}"/>
    <cellStyle name="Style 40 2 4" xfId="17872" xr:uid="{AD0C687B-D41C-46BA-8D17-ED192AA9769B}"/>
    <cellStyle name="Style 40 2 5" xfId="17873" xr:uid="{2F8A1B37-BEA1-43F0-B7BF-076991EBFD11}"/>
    <cellStyle name="Style 40 2 6" xfId="21661" xr:uid="{C890FCBA-02B9-4550-8F14-78C603C959E1}"/>
    <cellStyle name="Style 40 3" xfId="17874" xr:uid="{A5F3D1ED-0395-450D-AFDF-224F56F050B6}"/>
    <cellStyle name="Style 40 4" xfId="17875" xr:uid="{3EC814F0-CD18-47C5-B454-A848813A4A5B}"/>
    <cellStyle name="Style 40 5" xfId="17876" xr:uid="{22C08F66-70F5-4C6A-92DD-63FE4DB98C1D}"/>
    <cellStyle name="Style 40 6" xfId="17877" xr:uid="{BDD47ADD-6329-4840-B341-BA6EE09E25B0}"/>
    <cellStyle name="Style 40 7" xfId="21660" xr:uid="{8B3E49E6-C7EF-4823-A2E8-E5BB48078B15}"/>
    <cellStyle name="Style 41" xfId="6388" xr:uid="{AF4ADB70-138D-4B78-BDF4-9642F745AA15}"/>
    <cellStyle name="Style 41 2" xfId="6389" xr:uid="{0D1857C0-486B-449E-B76D-5638E21CE3EB}"/>
    <cellStyle name="Style 41 2 2" xfId="17878" xr:uid="{6D82FBF6-3A3D-438E-B262-7251DBB1BE63}"/>
    <cellStyle name="Style 41 2 3" xfId="17879" xr:uid="{A92AC33E-4DE8-4AE9-B346-FB3E5CC402BA}"/>
    <cellStyle name="Style 41 2 4" xfId="17880" xr:uid="{D91BCAE6-F263-4539-8FCF-B6D8EFB7F46D}"/>
    <cellStyle name="Style 41 2 5" xfId="17881" xr:uid="{96852A99-4893-4276-80EC-184F2257FF1F}"/>
    <cellStyle name="Style 41 2 6" xfId="21663" xr:uid="{6CE456E5-DF71-4918-BE6F-EF14811AEFEF}"/>
    <cellStyle name="Style 41 3" xfId="17882" xr:uid="{EC8CA98A-B49E-48C5-BDF3-5CE144C42DFE}"/>
    <cellStyle name="Style 41 4" xfId="17883" xr:uid="{5F804093-FBE8-4D2E-9BB2-C2093937FB62}"/>
    <cellStyle name="Style 41 5" xfId="17884" xr:uid="{D405DA2D-911E-4031-9927-F2D735D0A080}"/>
    <cellStyle name="Style 41 6" xfId="17885" xr:uid="{1E73B108-D83F-4DD3-9EB9-27AA95E79DC5}"/>
    <cellStyle name="Style 41 7" xfId="21662" xr:uid="{3E509CEC-8CA6-46D1-9EAF-688FF719EC8C}"/>
    <cellStyle name="Style 46" xfId="6390" xr:uid="{66F90710-A4FC-43EC-BA78-ACDF337D67DE}"/>
    <cellStyle name="Style 46 2" xfId="6391" xr:uid="{9084EC7E-D362-49D3-A4C3-4975D0F57F0B}"/>
    <cellStyle name="Style 46 2 2" xfId="17886" xr:uid="{778233FB-9FE2-415D-A1E6-EC392D7A1A92}"/>
    <cellStyle name="Style 46 2 3" xfId="17887" xr:uid="{E36DFCB1-5EFE-4F60-8368-CA2E211DA515}"/>
    <cellStyle name="Style 46 2 4" xfId="17888" xr:uid="{4CB71EC6-409D-48F9-972E-D9D6CDE641B4}"/>
    <cellStyle name="Style 46 2 5" xfId="17889" xr:uid="{D59D9A47-CFD4-4A41-99E8-06CFED0062FB}"/>
    <cellStyle name="Style 46 2 6" xfId="21665" xr:uid="{5BAA98A9-1A9D-4C9F-B085-D00C1728D1EE}"/>
    <cellStyle name="Style 46 3" xfId="6392" xr:uid="{83696DF1-E807-4213-87C5-5325A5C900CA}"/>
    <cellStyle name="Style 46 3 2" xfId="17890" xr:uid="{486D2E45-AF8E-4E92-945D-1DD9DC9120AE}"/>
    <cellStyle name="Style 46 3 3" xfId="17891" xr:uid="{0802B7BE-344B-47CB-8723-8730937CF000}"/>
    <cellStyle name="Style 46 3 4" xfId="17892" xr:uid="{2590C0DA-9E30-4943-9AF8-19A4ED0C29EE}"/>
    <cellStyle name="Style 46 3 5" xfId="17893" xr:uid="{1E4D52DE-45AB-414E-B70B-A9F5A53DCBE2}"/>
    <cellStyle name="Style 46 3 6" xfId="21666" xr:uid="{6F0EFF5B-580A-428A-9063-68ACD2D935C8}"/>
    <cellStyle name="Style 46 4" xfId="17894" xr:uid="{045A0A07-D97F-4F14-A648-D353A1647943}"/>
    <cellStyle name="Style 46 5" xfId="17895" xr:uid="{9FDDB978-6CC5-4790-B584-0054AB3D6485}"/>
    <cellStyle name="Style 46 6" xfId="17896" xr:uid="{41946F3E-4A6B-45C3-8B7A-49D5DA37F5A7}"/>
    <cellStyle name="Style 46 7" xfId="17897" xr:uid="{8C53CB91-B496-4E9E-9431-941BD6F6C1E6}"/>
    <cellStyle name="Style 46 8" xfId="21664" xr:uid="{D26C4F74-CDAB-4992-83E6-41F70BBA153B}"/>
    <cellStyle name="Style 47" xfId="6393" xr:uid="{D29ED6CB-4A74-4087-8520-9950FC54B701}"/>
    <cellStyle name="Style 47 2" xfId="6394" xr:uid="{716282B2-72EA-40DC-B98C-9B47DC65109F}"/>
    <cellStyle name="Style 47 2 2" xfId="17898" xr:uid="{B419894B-AAE4-4EC9-A71B-B19DDAE50D3A}"/>
    <cellStyle name="Style 47 2 3" xfId="17899" xr:uid="{41BC5343-D727-49ED-9E52-8333C6D1E208}"/>
    <cellStyle name="Style 47 2 4" xfId="17900" xr:uid="{293B8E2E-B0DF-4FD8-8A1B-85CF149576DB}"/>
    <cellStyle name="Style 47 2 5" xfId="17901" xr:uid="{20E21039-F95C-4104-8857-6350E1E85039}"/>
    <cellStyle name="Style 47 2 6" xfId="21668" xr:uid="{90000A08-40D3-4654-BFF2-0C9FF6C34674}"/>
    <cellStyle name="Style 47 3" xfId="17902" xr:uid="{4A0B03CB-9AAF-4CB2-9C34-81ECE70A4E73}"/>
    <cellStyle name="Style 47 4" xfId="17903" xr:uid="{1A34811A-ED3F-4EDC-9C03-0D9E757691C3}"/>
    <cellStyle name="Style 47 5" xfId="17904" xr:uid="{EF911272-83DD-4A2D-9109-5668C511F41E}"/>
    <cellStyle name="Style 47 6" xfId="17905" xr:uid="{1B338A80-A98E-42BD-AD2F-FBE6AD01BE3D}"/>
    <cellStyle name="Style 47 7" xfId="21667" xr:uid="{7E6F722B-3303-4595-810F-3EA4C6D46DE3}"/>
    <cellStyle name="Style 48" xfId="6395" xr:uid="{30ED8804-5417-49C8-A730-2DC6E37E78EB}"/>
    <cellStyle name="Style 48 2" xfId="6396" xr:uid="{C7AC01A8-B3AC-4A13-9A86-ED0FAEB7B562}"/>
    <cellStyle name="Style 48 2 2" xfId="17906" xr:uid="{2F8ACBDF-E237-4504-8ABF-BA1D676BDD10}"/>
    <cellStyle name="Style 48 2 3" xfId="17907" xr:uid="{0DECC918-17C2-4046-8734-A9C80FA93064}"/>
    <cellStyle name="Style 48 2 4" xfId="17908" xr:uid="{74BF86C1-C2FD-4E1E-900D-B382C5DF7FE2}"/>
    <cellStyle name="Style 48 2 5" xfId="17909" xr:uid="{4375449E-26D2-4E3F-B3B0-D01649A32197}"/>
    <cellStyle name="Style 48 2 6" xfId="21670" xr:uid="{72353857-D301-427D-81F7-BC073B059FEA}"/>
    <cellStyle name="Style 48 3" xfId="17910" xr:uid="{8508C505-FB08-460E-A986-31B8A84C9EB6}"/>
    <cellStyle name="Style 48 4" xfId="17911" xr:uid="{D3C60C32-91BE-4A20-866A-607283AEA914}"/>
    <cellStyle name="Style 48 5" xfId="17912" xr:uid="{541BB525-DF82-4124-8298-25B9B69D2266}"/>
    <cellStyle name="Style 48 6" xfId="17913" xr:uid="{5B5C9916-B640-45E6-9183-7864A5E8151B}"/>
    <cellStyle name="Style 48 7" xfId="21669" xr:uid="{261399A6-201B-42CE-99BE-5B3A32C68938}"/>
    <cellStyle name="Style 49" xfId="6397" xr:uid="{CEFFD232-205C-4FC8-B209-D37C067B4B7F}"/>
    <cellStyle name="Style 49 2" xfId="6398" xr:uid="{B814CB59-E773-4B0C-84A6-C95F7F3C2774}"/>
    <cellStyle name="Style 49 2 2" xfId="17914" xr:uid="{0A734469-45CD-44A0-BB48-85B07FBBA245}"/>
    <cellStyle name="Style 49 2 3" xfId="17915" xr:uid="{7C2C3843-5BC4-47B0-A806-55064C5A6CBE}"/>
    <cellStyle name="Style 49 2 4" xfId="17916" xr:uid="{AB3BCE4D-E3AB-4576-998D-CB402221E947}"/>
    <cellStyle name="Style 49 2 5" xfId="17917" xr:uid="{C6D0C763-EDB0-4D3D-8955-71F55D144F32}"/>
    <cellStyle name="Style 49 2 6" xfId="21672" xr:uid="{CD77E2A1-46CD-4228-AD29-D26EB081659B}"/>
    <cellStyle name="Style 49 3" xfId="17918" xr:uid="{AE521439-AB5F-4E45-B9E8-6A60047C4DDA}"/>
    <cellStyle name="Style 49 4" xfId="17919" xr:uid="{D4B1C923-1E8A-4232-AB7A-B0758139242B}"/>
    <cellStyle name="Style 49 5" xfId="17920" xr:uid="{30A699D7-47D9-4963-BE73-7FD73C1AD95C}"/>
    <cellStyle name="Style 49 6" xfId="17921" xr:uid="{89F3F62B-DBAB-4B44-BC35-137BB612C104}"/>
    <cellStyle name="Style 49 7" xfId="21671" xr:uid="{C55FA5FE-6A24-4667-A35D-17D492E6BA62}"/>
    <cellStyle name="Style 50" xfId="6399" xr:uid="{069367FC-2B13-4217-B9FE-EE69C8E0C3B6}"/>
    <cellStyle name="Style 50 2" xfId="6400" xr:uid="{63FFC685-CB99-46BD-948A-BF0A2A7EDFC9}"/>
    <cellStyle name="Style 50 2 2" xfId="17922" xr:uid="{766EA57D-D131-46FF-A9E8-1E431E76EC84}"/>
    <cellStyle name="Style 50 2 3" xfId="17923" xr:uid="{0D6403EB-5CD7-4DE7-9F2C-761CD8C1FA7B}"/>
    <cellStyle name="Style 50 2 4" xfId="17924" xr:uid="{5FF16186-81C0-44B2-8671-F3D1C7628431}"/>
    <cellStyle name="Style 50 2 5" xfId="17925" xr:uid="{43261316-81C7-4B63-BFEE-08A09F7A4D1A}"/>
    <cellStyle name="Style 50 2 6" xfId="21674" xr:uid="{9E22F8F3-4958-4D07-B183-3085CF44F314}"/>
    <cellStyle name="Style 50 3" xfId="6401" xr:uid="{124FF3C1-F148-4A1A-B578-A6995D768A7E}"/>
    <cellStyle name="Style 50 3 2" xfId="17926" xr:uid="{1706C0FA-4D1F-4AFB-87FB-96B2AAC91AAF}"/>
    <cellStyle name="Style 50 3 3" xfId="17927" xr:uid="{4A505C3F-7E5E-4765-9BEE-E31F26785247}"/>
    <cellStyle name="Style 50 3 4" xfId="17928" xr:uid="{F351BD31-E065-4535-BAAE-9A5884EB9C8A}"/>
    <cellStyle name="Style 50 3 5" xfId="17929" xr:uid="{BEBEF338-F89F-4A85-A8C3-0473E3962BD2}"/>
    <cellStyle name="Style 50 3 6" xfId="21675" xr:uid="{7738A883-7137-42F9-9C7F-B55C124EAFF0}"/>
    <cellStyle name="Style 50 4" xfId="17930" xr:uid="{89E768B3-F779-4FCC-B046-60F3D3C037D6}"/>
    <cellStyle name="Style 50 5" xfId="17931" xr:uid="{3D673F4A-0618-4FC6-BE13-E05795E74FFA}"/>
    <cellStyle name="Style 50 6" xfId="17932" xr:uid="{DC48511E-ECA8-4146-9F2A-09A189689381}"/>
    <cellStyle name="Style 50 7" xfId="17933" xr:uid="{EB922AC1-7DDC-49D4-A350-4800E4D46518}"/>
    <cellStyle name="Style 50 8" xfId="21673" xr:uid="{53E77CE8-4ADE-48FC-92AC-F1023C5211A1}"/>
    <cellStyle name="Style 51" xfId="6402" xr:uid="{2A3771B7-B480-48B9-BBEE-8CD4B376F973}"/>
    <cellStyle name="Style 51 2" xfId="6403" xr:uid="{D86EEAB6-401D-4CB0-A233-2A8283232BC1}"/>
    <cellStyle name="Style 51 2 2" xfId="17934" xr:uid="{23685876-5DB6-4AEE-84CB-0E70D3CA654D}"/>
    <cellStyle name="Style 51 2 3" xfId="17935" xr:uid="{EA04F9B8-965B-4C36-86FA-A880D609E4EC}"/>
    <cellStyle name="Style 51 2 4" xfId="17936" xr:uid="{BA6259D0-36AD-44F4-A7A7-22DBE0042A83}"/>
    <cellStyle name="Style 51 2 5" xfId="17937" xr:uid="{17E83095-B83C-43F2-B6F3-A8DAB9970842}"/>
    <cellStyle name="Style 51 2 6" xfId="21677" xr:uid="{0D91E002-E23D-4F0C-9C62-9BC30A625195}"/>
    <cellStyle name="Style 51 3" xfId="17938" xr:uid="{40A378F9-6E33-4F5C-832C-A9A41F1918B1}"/>
    <cellStyle name="Style 51 4" xfId="17939" xr:uid="{5A682CA2-2736-4432-91BE-E6605B190954}"/>
    <cellStyle name="Style 51 5" xfId="17940" xr:uid="{43DE543E-2C92-480B-9754-D59BDCAE4ACD}"/>
    <cellStyle name="Style 51 6" xfId="17941" xr:uid="{37B48364-FBA5-4D0D-BF73-10538EFC0BBA}"/>
    <cellStyle name="Style 51 7" xfId="21676" xr:uid="{2348D292-08BC-4BE5-9A01-494D4F72E73B}"/>
    <cellStyle name="Style 52" xfId="6404" xr:uid="{67780AD9-94BB-4913-A348-41DAB02EE4E5}"/>
    <cellStyle name="Style 52 2" xfId="6405" xr:uid="{1C4F27C2-FAC9-4B18-B9F8-76247C2C78E6}"/>
    <cellStyle name="Style 52 2 2" xfId="17942" xr:uid="{00A147D5-B790-4DD3-BE65-EF5755B8DDF3}"/>
    <cellStyle name="Style 52 2 3" xfId="17943" xr:uid="{17276030-6F9E-4380-8C37-23AC2E0F8ACA}"/>
    <cellStyle name="Style 52 2 4" xfId="17944" xr:uid="{48DE5D8C-91B4-42E5-B8E4-5BC97C711CA7}"/>
    <cellStyle name="Style 52 2 5" xfId="17945" xr:uid="{48B50445-7DD2-4303-AEB6-E2AEDE348AA5}"/>
    <cellStyle name="Style 52 2 6" xfId="21679" xr:uid="{33116486-BC49-43B0-95D7-D5139FE17906}"/>
    <cellStyle name="Style 52 3" xfId="17946" xr:uid="{B43B112D-4FF2-487E-BF29-BED79A964EE0}"/>
    <cellStyle name="Style 52 4" xfId="17947" xr:uid="{3DBB51BF-4FA2-4708-88A4-7039276CD2C8}"/>
    <cellStyle name="Style 52 5" xfId="17948" xr:uid="{53DBF319-BE52-4246-9692-CA1DEA8E362E}"/>
    <cellStyle name="Style 52 6" xfId="17949" xr:uid="{EAC1BC46-B9F2-4109-9319-F134B6194E17}"/>
    <cellStyle name="Style 52 7" xfId="21678" xr:uid="{93C95B43-4D57-4797-9462-0A6F88CDE2E2}"/>
    <cellStyle name="Style 58" xfId="6406" xr:uid="{C31500ED-7E69-4162-B329-34298C5B33A8}"/>
    <cellStyle name="Style 58 2" xfId="6407" xr:uid="{76441C95-443B-4686-8F05-A1EEE9AD2354}"/>
    <cellStyle name="Style 58 2 2" xfId="17950" xr:uid="{D2DB79FC-FED5-4BBC-846C-BD48C99D5DE6}"/>
    <cellStyle name="Style 58 2 3" xfId="17951" xr:uid="{137F9DF6-95DE-415A-AA72-A7C584EEC9F6}"/>
    <cellStyle name="Style 58 2 4" xfId="17952" xr:uid="{33AD83B4-A405-48C8-9FB2-C2FFEEE40C97}"/>
    <cellStyle name="Style 58 2 5" xfId="17953" xr:uid="{5E210F1A-B561-4712-809A-B1946947FC37}"/>
    <cellStyle name="Style 58 2 6" xfId="21681" xr:uid="{F697B11F-168D-4D3A-A278-2FF6591ECA80}"/>
    <cellStyle name="Style 58 3" xfId="6408" xr:uid="{C0012299-3F52-4CB3-B33A-00E29B6D2486}"/>
    <cellStyle name="Style 58 3 2" xfId="17954" xr:uid="{F96C6EA8-820D-4CFB-9158-85349FE4CA33}"/>
    <cellStyle name="Style 58 3 3" xfId="17955" xr:uid="{ACFED2AE-B3E9-4E54-B5C3-1EDEC1C6A982}"/>
    <cellStyle name="Style 58 3 4" xfId="17956" xr:uid="{917E925A-8535-4FF3-BCB1-469C25B34A7D}"/>
    <cellStyle name="Style 58 3 5" xfId="17957" xr:uid="{3582C9AE-9897-4E53-9FF9-CEE5F79DDA88}"/>
    <cellStyle name="Style 58 3 6" xfId="21682" xr:uid="{EB1F68AB-E069-4675-9510-F4A93CC028A4}"/>
    <cellStyle name="Style 58 4" xfId="17958" xr:uid="{18CC5EFB-DC0F-40EA-B03E-08991146DEEC}"/>
    <cellStyle name="Style 58 5" xfId="17959" xr:uid="{F4273B49-5AAB-4A4B-805F-E2E28F2CB80F}"/>
    <cellStyle name="Style 58 6" xfId="17960" xr:uid="{C155ABE2-DFAD-47DD-A256-378B4AE3B18B}"/>
    <cellStyle name="Style 58 7" xfId="17961" xr:uid="{B2E15E36-E712-4304-83A8-171D2EBD987F}"/>
    <cellStyle name="Style 58 8" xfId="21680" xr:uid="{FACEA5D2-CC2D-4F7B-92A3-E7B71278E414}"/>
    <cellStyle name="Style 59" xfId="6409" xr:uid="{49552FC4-9BB5-43BA-AFDD-424ED6497A14}"/>
    <cellStyle name="Style 59 2" xfId="6410" xr:uid="{6E74AF91-53C2-4251-AF73-2472D272A9A9}"/>
    <cellStyle name="Style 59 2 2" xfId="17962" xr:uid="{E6FDD79F-34B2-419C-80BC-5F798F9F7C69}"/>
    <cellStyle name="Style 59 2 3" xfId="17963" xr:uid="{3E1BA06F-3C12-4C39-B8C2-5BB9B1474A23}"/>
    <cellStyle name="Style 59 2 4" xfId="17964" xr:uid="{A7CCFFC2-9541-4FCC-96EC-F5B84AFAF228}"/>
    <cellStyle name="Style 59 2 5" xfId="17965" xr:uid="{C5DB2FAF-0E89-4D98-ADF8-F46195F09F7F}"/>
    <cellStyle name="Style 59 2 6" xfId="21684" xr:uid="{9AA88B36-484D-4F4E-9C12-C706946C1E17}"/>
    <cellStyle name="Style 59 3" xfId="17966" xr:uid="{4EA9D559-4CFD-4666-90BD-F264536F11AA}"/>
    <cellStyle name="Style 59 4" xfId="17967" xr:uid="{3F0A0FD7-F579-4FF5-B222-70AB8FFC05CE}"/>
    <cellStyle name="Style 59 5" xfId="17968" xr:uid="{C20F88CB-44EF-4679-A033-F2C9AB9D4BAC}"/>
    <cellStyle name="Style 59 6" xfId="17969" xr:uid="{67C2469A-5412-48C4-A446-BD37635055DB}"/>
    <cellStyle name="Style 59 7" xfId="21683" xr:uid="{1D92B908-E41B-417B-9D1D-9298F3ECD3AB}"/>
    <cellStyle name="Style 60" xfId="6411" xr:uid="{E41F4E56-173C-426B-AD10-C4203A43B852}"/>
    <cellStyle name="Style 60 2" xfId="6412" xr:uid="{E0F564DA-0EDE-439A-AA93-5B24D8838CFF}"/>
    <cellStyle name="Style 60 2 2" xfId="17970" xr:uid="{FF5ED4BD-7476-4D3C-819A-7873C96FB2A3}"/>
    <cellStyle name="Style 60 2 3" xfId="17971" xr:uid="{DD89CCDE-1B8B-411C-97C8-893CEB83B054}"/>
    <cellStyle name="Style 60 2 4" xfId="17972" xr:uid="{912FF1B0-EF06-4AE4-BE9A-589CD4938F1B}"/>
    <cellStyle name="Style 60 2 5" xfId="17973" xr:uid="{93665578-DBE7-4741-8733-7B08D163CA64}"/>
    <cellStyle name="Style 60 2 6" xfId="21686" xr:uid="{F6DB61D0-B3E5-4450-A9B5-D5DFB4B4826D}"/>
    <cellStyle name="Style 60 3" xfId="17974" xr:uid="{0A8F4633-2E5D-4807-A2EC-7AB5A4A8B992}"/>
    <cellStyle name="Style 60 4" xfId="17975" xr:uid="{604F0DAB-9390-4F62-890A-A509A307B444}"/>
    <cellStyle name="Style 60 5" xfId="17976" xr:uid="{751C1270-51DE-4ACF-8883-6BD785B191BB}"/>
    <cellStyle name="Style 60 6" xfId="17977" xr:uid="{02633A89-2DF3-4E24-A0FB-F9C862645EDF}"/>
    <cellStyle name="Style 60 7" xfId="21685" xr:uid="{AFDBD39B-594E-4EE2-B82A-F2F9A87379EB}"/>
    <cellStyle name="Style 61" xfId="6413" xr:uid="{45E9817D-4707-42A1-8978-27899CF67016}"/>
    <cellStyle name="Style 61 2" xfId="6414" xr:uid="{870CFB3E-0708-46AA-A4C9-6D0D2D431D49}"/>
    <cellStyle name="Style 61 2 2" xfId="17978" xr:uid="{AEEF6131-45A5-49DB-BF64-0258CBF56A6D}"/>
    <cellStyle name="Style 61 2 3" xfId="17979" xr:uid="{78C5083B-13F6-4940-8720-09189C39EB3E}"/>
    <cellStyle name="Style 61 2 4" xfId="17980" xr:uid="{43EB1D30-DABF-49E9-B5A9-E17F4A35FF01}"/>
    <cellStyle name="Style 61 2 5" xfId="17981" xr:uid="{5996D151-03A4-4871-838B-00FD630C9BD8}"/>
    <cellStyle name="Style 61 2 6" xfId="21688" xr:uid="{94131CF4-59D0-4FAE-8C2F-1A3506741520}"/>
    <cellStyle name="Style 61 3" xfId="17982" xr:uid="{8B8DB5A3-E299-419E-B85B-1DEADC166AB9}"/>
    <cellStyle name="Style 61 4" xfId="17983" xr:uid="{70CC768B-D088-45B5-B7D3-B829F6F73419}"/>
    <cellStyle name="Style 61 5" xfId="17984" xr:uid="{9C80D294-4CA6-4E7A-9D5C-9DCEF1D682A5}"/>
    <cellStyle name="Style 61 6" xfId="17985" xr:uid="{E1A499A1-CA68-4E6F-96C1-202EA74ABBE3}"/>
    <cellStyle name="Style 61 7" xfId="21687" xr:uid="{2F6BFFE3-070C-45A9-8414-D6AA11F5EE09}"/>
    <cellStyle name="Style 62" xfId="6415" xr:uid="{7A885A16-E592-4A5E-B64E-AC7B1642A259}"/>
    <cellStyle name="Style 62 2" xfId="6416" xr:uid="{DA912C51-C028-45EF-97E8-CD9B9C1F482A}"/>
    <cellStyle name="Style 62 2 2" xfId="17986" xr:uid="{BE62F331-782F-49F0-99DB-673063B9B038}"/>
    <cellStyle name="Style 62 2 3" xfId="17987" xr:uid="{A2863529-B5D3-4C21-8B56-D31A6D945CAE}"/>
    <cellStyle name="Style 62 2 4" xfId="17988" xr:uid="{9DDCE6A2-0427-4850-8ACA-36B4B2ACB4FF}"/>
    <cellStyle name="Style 62 2 5" xfId="17989" xr:uid="{0B85CF94-5F37-49AC-ABD6-D426EA6A970B}"/>
    <cellStyle name="Style 62 2 6" xfId="21690" xr:uid="{05D6F80F-03E0-4F32-9FCE-AD82527D56A2}"/>
    <cellStyle name="Style 62 3" xfId="6417" xr:uid="{F18CC7E8-7F44-4DA9-A751-233793D90EB6}"/>
    <cellStyle name="Style 62 3 2" xfId="17990" xr:uid="{6C66A573-EED2-49D0-99B5-211342FCDE6E}"/>
    <cellStyle name="Style 62 3 3" xfId="17991" xr:uid="{569243F6-138A-4785-B01B-C35A8A64421E}"/>
    <cellStyle name="Style 62 3 4" xfId="17992" xr:uid="{C5C23AC5-1865-42B4-8D4C-EA22F00FFB3A}"/>
    <cellStyle name="Style 62 3 5" xfId="17993" xr:uid="{B651D2DB-7BEA-4D51-9F2B-7F15E4F81259}"/>
    <cellStyle name="Style 62 3 6" xfId="21691" xr:uid="{69E31B64-A65D-41F4-ACC4-C95A584FE788}"/>
    <cellStyle name="Style 62 4" xfId="17994" xr:uid="{1EC45C48-CEB4-4595-91DF-E74514D7D850}"/>
    <cellStyle name="Style 62 5" xfId="17995" xr:uid="{83409A99-6947-4766-96AD-73708E6F2DB0}"/>
    <cellStyle name="Style 62 6" xfId="17996" xr:uid="{45FE70BF-9037-43E8-8146-DD5058CC742C}"/>
    <cellStyle name="Style 62 7" xfId="17997" xr:uid="{4450C6B5-1935-482F-92E7-B671E2CFBD8B}"/>
    <cellStyle name="Style 62 8" xfId="21689" xr:uid="{6952FD5D-A585-486D-871B-9FD625101BB5}"/>
    <cellStyle name="Style 63" xfId="6418" xr:uid="{C4F92894-6C1C-4FAE-BC90-7F24932AC2D1}"/>
    <cellStyle name="Style 63 2" xfId="6419" xr:uid="{3F921D99-57E8-4989-AFC8-3871ADA1C5DB}"/>
    <cellStyle name="Style 63 2 2" xfId="17998" xr:uid="{AA2A3CA4-40B4-4D2C-ADF7-27F5ED1FDDF3}"/>
    <cellStyle name="Style 63 2 3" xfId="17999" xr:uid="{75528DAA-13E3-4156-9150-E4B4DBBE6A4F}"/>
    <cellStyle name="Style 63 2 4" xfId="18000" xr:uid="{5B1EE066-B6C4-4150-8241-0CB55EFFD791}"/>
    <cellStyle name="Style 63 2 5" xfId="18001" xr:uid="{3C359A91-59DB-4558-87C0-0981F29F32E3}"/>
    <cellStyle name="Style 63 2 6" xfId="21693" xr:uid="{9032EE54-8A13-4D4E-8818-25CEF9D2F05D}"/>
    <cellStyle name="Style 63 3" xfId="18002" xr:uid="{9D1E14EA-F747-4A61-B4FC-063C5B5B2E57}"/>
    <cellStyle name="Style 63 4" xfId="18003" xr:uid="{ACF092DF-E4E2-4CCD-A0A6-3B828BBE5288}"/>
    <cellStyle name="Style 63 5" xfId="18004" xr:uid="{9F1580E7-3554-42BE-BBDF-9806D25ABD8B}"/>
    <cellStyle name="Style 63 6" xfId="18005" xr:uid="{31C22D2C-1996-4752-8DF2-5A42E727F898}"/>
    <cellStyle name="Style 63 7" xfId="21692" xr:uid="{8CEDEB2E-D57B-4609-8B8B-E59356D7A8B5}"/>
    <cellStyle name="Style 64" xfId="6420" xr:uid="{45E16EE7-1D44-4D21-BAB8-BC4EE916955B}"/>
    <cellStyle name="Style 64 2" xfId="6421" xr:uid="{66667522-E87E-49E5-B93C-A96F182F4A8D}"/>
    <cellStyle name="Style 64 2 2" xfId="18006" xr:uid="{489EAA37-3C9D-4E23-9BC6-39EA70F42AAC}"/>
    <cellStyle name="Style 64 2 3" xfId="18007" xr:uid="{3B3713EE-75AB-4A73-A2BD-9F92569C3EA1}"/>
    <cellStyle name="Style 64 2 4" xfId="18008" xr:uid="{FA956842-948E-4BCA-AA8A-A208D472C1E8}"/>
    <cellStyle name="Style 64 2 5" xfId="18009" xr:uid="{6B098C6B-6DD8-4E1D-811E-E9E278E847B4}"/>
    <cellStyle name="Style 64 2 6" xfId="21695" xr:uid="{2937A0F6-29FF-4281-9E1D-5DAF3C6682C1}"/>
    <cellStyle name="Style 64 3" xfId="18010" xr:uid="{DD937F82-08A6-432A-94F6-FE96EF5BFB1B}"/>
    <cellStyle name="Style 64 4" xfId="18011" xr:uid="{11F89F35-0873-4CDE-856E-CDA2EFBD691B}"/>
    <cellStyle name="Style 64 5" xfId="18012" xr:uid="{99512CA1-1B77-4EA2-9073-B005BA9B8B0D}"/>
    <cellStyle name="Style 64 6" xfId="18013" xr:uid="{36953AA0-359A-46F9-B417-9A2A14ED5D4B}"/>
    <cellStyle name="Style 64 7" xfId="21694" xr:uid="{1D8BA594-1670-49DB-AA52-9CCBCC9F1798}"/>
    <cellStyle name="Style 69" xfId="6422" xr:uid="{AC45B3D5-FAE3-45B4-93D9-DCF23CD04B97}"/>
    <cellStyle name="Style 69 2" xfId="6423" xr:uid="{676FCE70-4877-4D53-804D-BB56943E0320}"/>
    <cellStyle name="Style 69 2 2" xfId="18014" xr:uid="{C5A934EA-8E18-4E42-848A-8315C932EA10}"/>
    <cellStyle name="Style 69 2 3" xfId="18015" xr:uid="{B645326B-D633-419A-9A5D-E4D7CBCB13E4}"/>
    <cellStyle name="Style 69 2 4" xfId="18016" xr:uid="{BFB427FA-5482-40A8-9D48-F500106AA72F}"/>
    <cellStyle name="Style 69 2 5" xfId="18017" xr:uid="{313693F4-FF41-4738-92DC-613632D5A1A5}"/>
    <cellStyle name="Style 69 2 6" xfId="21697" xr:uid="{FBD47FC6-BE85-4B3B-B30C-3C6F323394FD}"/>
    <cellStyle name="Style 69 3" xfId="6424" xr:uid="{0D1E053E-45AA-4F77-BBD2-C6CAAC0AC6E7}"/>
    <cellStyle name="Style 69 3 2" xfId="18018" xr:uid="{E5A846F8-2FA3-4892-9174-F11203EE5BA6}"/>
    <cellStyle name="Style 69 3 3" xfId="18019" xr:uid="{EE7060A5-51DC-45F6-9FC4-109B70E19EC3}"/>
    <cellStyle name="Style 69 3 4" xfId="18020" xr:uid="{FEC3A0D2-61B1-4656-8DD5-7116A1443FC4}"/>
    <cellStyle name="Style 69 3 5" xfId="18021" xr:uid="{858571D4-9D15-49F4-BE0C-4DC24D602D6C}"/>
    <cellStyle name="Style 69 3 6" xfId="21698" xr:uid="{414E4F2A-AACB-4956-AC93-3115B5D04727}"/>
    <cellStyle name="Style 69 4" xfId="18022" xr:uid="{D08CDC45-F46E-4C5E-844F-51373C36E880}"/>
    <cellStyle name="Style 69 5" xfId="18023" xr:uid="{33B3D3FA-AFC3-4A7F-9086-6817D47A421B}"/>
    <cellStyle name="Style 69 6" xfId="18024" xr:uid="{B7E02665-19C7-463D-9E34-8F46659D4DA9}"/>
    <cellStyle name="Style 69 7" xfId="18025" xr:uid="{495079C2-A897-4527-A66F-447479DC775C}"/>
    <cellStyle name="Style 69 8" xfId="21696" xr:uid="{0345B297-BC63-492A-85CE-64DC967304DF}"/>
    <cellStyle name="Style 70" xfId="6425" xr:uid="{4E36534E-10EA-45E0-BD3A-0F4BDA45EE07}"/>
    <cellStyle name="Style 70 2" xfId="6426" xr:uid="{9488E2D2-9639-4F2A-A500-96857B665DC3}"/>
    <cellStyle name="Style 70 2 2" xfId="18026" xr:uid="{AF97CEC1-7CC9-4017-84C9-10165D0690C2}"/>
    <cellStyle name="Style 70 2 3" xfId="18027" xr:uid="{154A347F-A91C-4BCB-964A-203D08BC190E}"/>
    <cellStyle name="Style 70 2 4" xfId="18028" xr:uid="{901B8F1C-3FAD-460F-80F0-20C411FB0DE5}"/>
    <cellStyle name="Style 70 2 5" xfId="18029" xr:uid="{4066FEDC-BFBE-4FEF-8EBB-E17339E75B89}"/>
    <cellStyle name="Style 70 2 6" xfId="21700" xr:uid="{532BA751-9893-4163-BAB9-ABC26E2210FB}"/>
    <cellStyle name="Style 70 3" xfId="18030" xr:uid="{2F8D6FAB-7F18-472B-BAEE-157D8B59918C}"/>
    <cellStyle name="Style 70 4" xfId="18031" xr:uid="{E3110549-D981-4AD8-BCD0-111387F7721E}"/>
    <cellStyle name="Style 70 5" xfId="18032" xr:uid="{F94C81AC-4DD7-4C04-A915-E106BDEA3DB9}"/>
    <cellStyle name="Style 70 6" xfId="18033" xr:uid="{238BB4B7-9BB7-4379-99F5-88B2028E98DB}"/>
    <cellStyle name="Style 70 7" xfId="21699" xr:uid="{6D407ABB-C057-4394-B769-F5EB423CB74E}"/>
    <cellStyle name="Style 71" xfId="6427" xr:uid="{C156AC8C-14A7-4B3C-9526-84CB21E6924A}"/>
    <cellStyle name="Style 71 2" xfId="6428" xr:uid="{8E2F16CF-3240-4737-AD3A-A5F41E06EF0C}"/>
    <cellStyle name="Style 71 2 2" xfId="18034" xr:uid="{731984C5-895A-46B7-A01C-A7236B09DC6A}"/>
    <cellStyle name="Style 71 2 3" xfId="18035" xr:uid="{2DF416CB-6C4E-4118-A405-044CA0D9E52D}"/>
    <cellStyle name="Style 71 2 4" xfId="18036" xr:uid="{ED7B444C-9896-47E4-8CFB-6A3FE850BB3F}"/>
    <cellStyle name="Style 71 2 5" xfId="18037" xr:uid="{F929E7A1-6B96-4AF5-9958-70C0B33A7C49}"/>
    <cellStyle name="Style 71 2 6" xfId="21702" xr:uid="{DE020DE4-0091-4E1B-8CF8-1C60FD1ED76A}"/>
    <cellStyle name="Style 71 3" xfId="18038" xr:uid="{4569CD28-E535-44DE-995F-8E40FA26F5A3}"/>
    <cellStyle name="Style 71 4" xfId="18039" xr:uid="{0BC2EEF0-977A-4BEE-BC86-EB98A8233693}"/>
    <cellStyle name="Style 71 5" xfId="18040" xr:uid="{74A6772A-9CF3-47E8-AB68-CA493CCC75B6}"/>
    <cellStyle name="Style 71 6" xfId="18041" xr:uid="{B32D6D28-3483-4E0C-B905-333423CA1340}"/>
    <cellStyle name="Style 71 7" xfId="21701" xr:uid="{43FB4134-AB20-43F5-9B54-AC847533F2E0}"/>
    <cellStyle name="Style 72" xfId="6429" xr:uid="{F6EBD52C-4C79-46CD-9065-C3699971564C}"/>
    <cellStyle name="Style 72 2" xfId="6430" xr:uid="{9F749FAF-14E2-465B-9C12-8B54DE9F7260}"/>
    <cellStyle name="Style 72 2 2" xfId="18042" xr:uid="{16839525-7B00-4955-96E9-2954788EE2E6}"/>
    <cellStyle name="Style 72 2 3" xfId="18043" xr:uid="{E1F75CC1-CD41-4195-A4FD-6C96B7028FBD}"/>
    <cellStyle name="Style 72 2 4" xfId="18044" xr:uid="{C0DBA243-7ED7-4882-BF2D-5BF4F4518FBE}"/>
    <cellStyle name="Style 72 2 5" xfId="18045" xr:uid="{57C62360-D1EF-497A-8EAA-1355BCA266A8}"/>
    <cellStyle name="Style 72 2 6" xfId="21704" xr:uid="{C18602B8-80EC-4F49-8418-3CCA1472468A}"/>
    <cellStyle name="Style 72 3" xfId="18046" xr:uid="{CB592CF0-EDAE-4C67-92AC-1BED5EB8B2C5}"/>
    <cellStyle name="Style 72 4" xfId="18047" xr:uid="{1DB7A8DC-05D1-4CD5-9339-2226D6B6D2DA}"/>
    <cellStyle name="Style 72 5" xfId="18048" xr:uid="{274A3A56-0D63-4DDD-851D-25ABB0ED3DD1}"/>
    <cellStyle name="Style 72 6" xfId="18049" xr:uid="{66378D7F-A438-4FCD-8A87-842C3EE9CE2F}"/>
    <cellStyle name="Style 72 7" xfId="21703" xr:uid="{6763315F-EE16-49CC-8A5B-F00956FE688E}"/>
    <cellStyle name="Style 73" xfId="6431" xr:uid="{55300DA6-766A-409B-AD6C-FEB4E7E3EF32}"/>
    <cellStyle name="Style 73 2" xfId="6432" xr:uid="{7EB5671D-019D-47AC-8A8B-2839D438AA61}"/>
    <cellStyle name="Style 73 2 2" xfId="18050" xr:uid="{E2B63DC2-C134-4ABB-B12E-7BC7E6F71BE5}"/>
    <cellStyle name="Style 73 2 3" xfId="18051" xr:uid="{C831E268-00AF-4E1F-B4B2-D2B34AD70A32}"/>
    <cellStyle name="Style 73 2 4" xfId="18052" xr:uid="{8FC90CA9-CB1C-499B-BD99-83A4B53DAFFD}"/>
    <cellStyle name="Style 73 2 5" xfId="18053" xr:uid="{338C640B-BEF5-4393-B954-A768AF8679C8}"/>
    <cellStyle name="Style 73 2 6" xfId="21706" xr:uid="{75C06951-B6D7-4641-BA53-3C4177B11D88}"/>
    <cellStyle name="Style 73 3" xfId="6433" xr:uid="{E11D6745-2C16-4418-BB5B-3EBEAA3D3C77}"/>
    <cellStyle name="Style 73 3 2" xfId="18054" xr:uid="{BEE1712E-8D82-4964-A785-21F5AE08A20A}"/>
    <cellStyle name="Style 73 3 3" xfId="18055" xr:uid="{E3054D7E-EF9A-4DCD-A0E8-EC2B962DD1D0}"/>
    <cellStyle name="Style 73 3 4" xfId="18056" xr:uid="{E59D75E5-A0F7-44ED-9EC4-DF0C859E8115}"/>
    <cellStyle name="Style 73 3 5" xfId="18057" xr:uid="{5766C0E9-A48A-4DEE-B76B-6FE7382637A2}"/>
    <cellStyle name="Style 73 3 6" xfId="21707" xr:uid="{77743948-C356-4D4E-9782-F594F591AD07}"/>
    <cellStyle name="Style 73 4" xfId="18058" xr:uid="{0CF361F7-63D7-410A-8822-E7CEA3E4A713}"/>
    <cellStyle name="Style 73 5" xfId="18059" xr:uid="{3EC6475E-6FF4-43E0-A3AD-00EC5104BCA7}"/>
    <cellStyle name="Style 73 6" xfId="18060" xr:uid="{FCCC5DC9-7C86-46B3-A23A-47E780DF8120}"/>
    <cellStyle name="Style 73 7" xfId="18061" xr:uid="{DF14B407-BA33-44D9-951C-8E1835E992CE}"/>
    <cellStyle name="Style 73 8" xfId="21705" xr:uid="{84B06A29-EB2F-4B22-8BED-19C3AD39A404}"/>
    <cellStyle name="Style 74" xfId="6434" xr:uid="{6769D04A-F430-4AE2-A1EE-962E73ABCEC8}"/>
    <cellStyle name="Style 74 2" xfId="6435" xr:uid="{725D6845-02A5-40EA-B50B-62A9FFA7FEC3}"/>
    <cellStyle name="Style 74 2 2" xfId="18062" xr:uid="{99D35A9B-01B5-484E-8228-0BB3C906D5B4}"/>
    <cellStyle name="Style 74 2 3" xfId="18063" xr:uid="{B5272F79-02C9-43BE-AE7E-8968B3E36704}"/>
    <cellStyle name="Style 74 2 4" xfId="18064" xr:uid="{6A77C423-B7F6-45DD-ADDB-F375DBF2935E}"/>
    <cellStyle name="Style 74 2 5" xfId="18065" xr:uid="{896CD607-E622-4444-9DC0-9E47BD4F09DD}"/>
    <cellStyle name="Style 74 2 6" xfId="21709" xr:uid="{0544680C-D5FA-4F5A-AFCB-13D27A535D13}"/>
    <cellStyle name="Style 74 3" xfId="18066" xr:uid="{08558CBB-0E1C-4754-8140-A3A5338AC411}"/>
    <cellStyle name="Style 74 4" xfId="18067" xr:uid="{582C81BE-EC3D-4F37-8CBE-E47AF104A4A2}"/>
    <cellStyle name="Style 74 5" xfId="18068" xr:uid="{94315C89-E28E-443D-9BF3-DFF3411C83D1}"/>
    <cellStyle name="Style 74 6" xfId="18069" xr:uid="{CF8647BC-9A8A-446F-B852-46BE314930D1}"/>
    <cellStyle name="Style 74 7" xfId="21708" xr:uid="{0C08987C-E29A-4FE2-8028-3E2843767F66}"/>
    <cellStyle name="Style 75" xfId="6436" xr:uid="{5718F23A-FF9A-48F9-A195-2174C75F0C30}"/>
    <cellStyle name="Style 75 2" xfId="6437" xr:uid="{0BFDCF63-F4A7-4F32-92EA-1719F0B1F9EF}"/>
    <cellStyle name="Style 75 2 2" xfId="18070" xr:uid="{AACBAD7E-DFA2-4B64-B6BA-D7473068BC97}"/>
    <cellStyle name="Style 75 2 3" xfId="18071" xr:uid="{46918EF9-0C90-48E5-B31F-DE24ABF35E48}"/>
    <cellStyle name="Style 75 2 4" xfId="18072" xr:uid="{54169BFD-9B71-42DC-A78A-C8CF5685CF37}"/>
    <cellStyle name="Style 75 2 5" xfId="18073" xr:uid="{E5CDA70A-9531-4A45-A2E0-FDB96C55D919}"/>
    <cellStyle name="Style 75 2 6" xfId="21711" xr:uid="{FB9EA534-05BB-4E9E-A4CC-833A23CC5BBC}"/>
    <cellStyle name="Style 75 3" xfId="18074" xr:uid="{2086CBCD-DF9A-49ED-9947-8DB8401D42E7}"/>
    <cellStyle name="Style 75 4" xfId="18075" xr:uid="{38C6770B-EC99-4BC7-B7FC-B80D82B6DDAD}"/>
    <cellStyle name="Style 75 5" xfId="18076" xr:uid="{F46573C0-EE7B-496E-A757-9614E2F33B86}"/>
    <cellStyle name="Style 75 6" xfId="18077" xr:uid="{A87F31DC-FBCC-4B3A-83AE-BF66D2302EB3}"/>
    <cellStyle name="Style 75 7" xfId="21710" xr:uid="{E9046E1D-F8FE-432E-8D22-DE87E350212F}"/>
    <cellStyle name="Style 80" xfId="6438" xr:uid="{B16FF7F4-D45D-4B39-BDCC-1ED083FE57D3}"/>
    <cellStyle name="Style 80 2" xfId="6439" xr:uid="{50724AF2-577F-4F9D-801D-DB0D2195CA50}"/>
    <cellStyle name="Style 80 2 2" xfId="18078" xr:uid="{87E93912-4FCF-425F-933E-E70A06DF6C84}"/>
    <cellStyle name="Style 80 2 3" xfId="18079" xr:uid="{22FE5EF0-27D7-4334-9B04-79914FA7A64B}"/>
    <cellStyle name="Style 80 2 4" xfId="18080" xr:uid="{9D4AB80B-AE26-4155-B1E6-738D4C34CE4A}"/>
    <cellStyle name="Style 80 2 5" xfId="18081" xr:uid="{5D6A668A-DEC5-4985-AAB1-9750A313CA2D}"/>
    <cellStyle name="Style 80 2 6" xfId="21713" xr:uid="{8DB7EDE8-EEB2-4408-A6CA-C2E0864A28AB}"/>
    <cellStyle name="Style 80 3" xfId="6440" xr:uid="{B1317C59-A397-4DDF-A3BB-A9F1AE8F302C}"/>
    <cellStyle name="Style 80 3 2" xfId="18082" xr:uid="{91E3AA3F-67F3-4C74-B9C5-A7F4A2712B6B}"/>
    <cellStyle name="Style 80 3 3" xfId="18083" xr:uid="{B39B9731-41CB-4A91-8DE7-A2ABEF576EA4}"/>
    <cellStyle name="Style 80 3 4" xfId="18084" xr:uid="{FC7AF155-5D93-4173-A6E9-0309CCDB5FA8}"/>
    <cellStyle name="Style 80 3 5" xfId="18085" xr:uid="{9E01796C-4700-4A74-952F-6DA4B71CB865}"/>
    <cellStyle name="Style 80 3 6" xfId="21714" xr:uid="{C853B783-4704-4BB1-8ECA-E1508982728C}"/>
    <cellStyle name="Style 80 4" xfId="18086" xr:uid="{E40B1926-7BA7-4E94-9072-77CCCCC5C5EC}"/>
    <cellStyle name="Style 80 5" xfId="18087" xr:uid="{0A4AD70A-855F-4DF9-8F68-2839FC816112}"/>
    <cellStyle name="Style 80 6" xfId="18088" xr:uid="{855B9F48-0A0D-4708-BF2A-8EC5AE4B871E}"/>
    <cellStyle name="Style 80 7" xfId="18089" xr:uid="{A9112685-C2DD-44C2-B2D6-408C90E5A44A}"/>
    <cellStyle name="Style 80 8" xfId="21712" xr:uid="{80FDABB6-50BA-495E-AF53-B3F6A8E7B7AA}"/>
    <cellStyle name="Style 81" xfId="6441" xr:uid="{117E3D46-12CA-4704-B437-0E3711E8492C}"/>
    <cellStyle name="Style 81 2" xfId="6442" xr:uid="{30FB01E3-CC6E-4912-BF6A-676CBC6C86F0}"/>
    <cellStyle name="Style 81 2 2" xfId="18090" xr:uid="{4F59BEB3-AD65-4749-9D43-D3B40587A544}"/>
    <cellStyle name="Style 81 2 3" xfId="18091" xr:uid="{6624BABC-123E-4D62-9983-7CD85CAF00F2}"/>
    <cellStyle name="Style 81 2 4" xfId="18092" xr:uid="{2B9CF14E-7DE5-4CE9-9D61-71D0C597580C}"/>
    <cellStyle name="Style 81 2 5" xfId="18093" xr:uid="{7F6DE988-DF4B-4EC8-B70C-E28E0320CB1C}"/>
    <cellStyle name="Style 81 2 6" xfId="21716" xr:uid="{C522075E-12AA-42E4-8467-695F90B6AA85}"/>
    <cellStyle name="Style 81 3" xfId="6443" xr:uid="{FB53C1D7-ADCB-4DAC-98AB-211DA5174350}"/>
    <cellStyle name="Style 81 3 2" xfId="18094" xr:uid="{6A58A7EC-9783-49B1-AC31-AF5CE96BB2F7}"/>
    <cellStyle name="Style 81 3 3" xfId="18095" xr:uid="{78E9E259-7200-419A-B7CD-96A4FBBD516A}"/>
    <cellStyle name="Style 81 3 4" xfId="18096" xr:uid="{F9E64394-1956-415B-A9F3-4288080D87C5}"/>
    <cellStyle name="Style 81 3 5" xfId="18097" xr:uid="{A1C86896-7E40-4221-A306-8F87804A38E3}"/>
    <cellStyle name="Style 81 3 6" xfId="21717" xr:uid="{31EE50C7-AF3D-4346-A59C-01CA97E29B28}"/>
    <cellStyle name="Style 81 4" xfId="18098" xr:uid="{85E0851C-4D08-4CE7-96B6-41FBA255D499}"/>
    <cellStyle name="Style 81 5" xfId="18099" xr:uid="{B84A9D8E-4457-4F29-BEF4-EF5B29706CC3}"/>
    <cellStyle name="Style 81 6" xfId="18100" xr:uid="{6D937578-53C8-48FC-B0EF-9817DFF5B243}"/>
    <cellStyle name="Style 81 7" xfId="18101" xr:uid="{C4BCC48F-4CB3-4F0D-930D-FD15B8BA0131}"/>
    <cellStyle name="Style 81 8" xfId="21715" xr:uid="{5247C15A-F581-4422-9152-22D940E896B0}"/>
    <cellStyle name="Style 82" xfId="6444" xr:uid="{E4ACFD78-8475-4E3C-9F5A-A7E40C208184}"/>
    <cellStyle name="Style 82 2" xfId="6445" xr:uid="{081AEAA5-EE00-45CB-B678-5C2736D0363C}"/>
    <cellStyle name="Style 82 2 2" xfId="18102" xr:uid="{2082EBB5-DC8D-44E1-BBA8-A801013D7FC9}"/>
    <cellStyle name="Style 82 2 3" xfId="18103" xr:uid="{17845FFD-3A31-4A88-9657-FCFC0AF64F97}"/>
    <cellStyle name="Style 82 2 4" xfId="18104" xr:uid="{6BEC84DC-18BB-4C1C-AC7F-D4F98F2A87C5}"/>
    <cellStyle name="Style 82 2 5" xfId="18105" xr:uid="{6081A131-22E2-40A1-AB8A-3A52B125DBB0}"/>
    <cellStyle name="Style 82 2 6" xfId="21719" xr:uid="{4855072D-E1FE-40D8-8424-5FE44F30503F}"/>
    <cellStyle name="Style 82 3" xfId="18106" xr:uid="{A37B069D-71C2-4A89-8074-D3FAAADEA5E2}"/>
    <cellStyle name="Style 82 4" xfId="18107" xr:uid="{D2E25E77-7AA7-4AC5-AFA1-A67059F5144A}"/>
    <cellStyle name="Style 82 5" xfId="18108" xr:uid="{DF01DEAC-7E98-4580-AAD5-D665A17D34D1}"/>
    <cellStyle name="Style 82 6" xfId="18109" xr:uid="{A5DFC090-745F-4C36-8F17-C8B2F991EE7A}"/>
    <cellStyle name="Style 82 7" xfId="21718" xr:uid="{B57408D4-F26F-4D3B-BBD5-78CCE7DD6A1A}"/>
    <cellStyle name="Style 83" xfId="6446" xr:uid="{6A4390B9-673E-4EF0-918E-E9D80564EEE3}"/>
    <cellStyle name="Style 83 2" xfId="6447" xr:uid="{B1FF174A-4FC0-48F6-B59E-AEE95F8F6F24}"/>
    <cellStyle name="Style 83 2 2" xfId="18110" xr:uid="{B42EC788-DC3D-4290-9AA1-70841EF1741E}"/>
    <cellStyle name="Style 83 2 3" xfId="18111" xr:uid="{7EDB30AC-CEF6-499E-9E73-FD7530C7C0E1}"/>
    <cellStyle name="Style 83 2 4" xfId="18112" xr:uid="{5A425BFD-4265-4E9B-A062-C37A16ED1CC1}"/>
    <cellStyle name="Style 83 2 5" xfId="18113" xr:uid="{79BDFAD1-4053-47CE-88B4-467C69033851}"/>
    <cellStyle name="Style 83 2 6" xfId="21721" xr:uid="{85EAEB1A-7C40-4DF1-AACC-DE4274A87B05}"/>
    <cellStyle name="Style 83 3" xfId="18114" xr:uid="{2F792516-E5BC-4C55-94BF-3140F2C22853}"/>
    <cellStyle name="Style 83 4" xfId="18115" xr:uid="{181CCACE-6994-4FB5-8FFB-6D2380520EF2}"/>
    <cellStyle name="Style 83 5" xfId="18116" xr:uid="{7639196D-48D2-4280-BFD9-6EE68DBC1BF6}"/>
    <cellStyle name="Style 83 6" xfId="18117" xr:uid="{4DE4BC58-D90A-4EA7-95F8-2245028BA63C}"/>
    <cellStyle name="Style 83 7" xfId="21720" xr:uid="{EE73124A-A154-4326-BF2A-0B9AB5813697}"/>
    <cellStyle name="Style 84" xfId="6448" xr:uid="{24A19AE6-7778-465B-9960-E0522F42A241}"/>
    <cellStyle name="Style 84 2" xfId="6449" xr:uid="{B2D382E1-8534-467D-90E0-6C71E6C278E8}"/>
    <cellStyle name="Style 84 2 2" xfId="18118" xr:uid="{20E31D85-E38C-4C0F-A3FA-D8507E0BE917}"/>
    <cellStyle name="Style 84 2 3" xfId="18119" xr:uid="{AD77831F-1617-4972-84B0-F5CD53DC422A}"/>
    <cellStyle name="Style 84 2 4" xfId="18120" xr:uid="{34B7C84A-230B-488D-9F8E-B1528FDDA711}"/>
    <cellStyle name="Style 84 2 5" xfId="18121" xr:uid="{48A822C7-4E0F-4BD8-AEC6-2E7BCBB4A181}"/>
    <cellStyle name="Style 84 2 6" xfId="21723" xr:uid="{F51C70FB-D6C3-4567-BE28-12510A959920}"/>
    <cellStyle name="Style 84 3" xfId="18122" xr:uid="{3C1DF567-BC4E-455B-8BD4-47E69AF4CEC3}"/>
    <cellStyle name="Style 84 4" xfId="18123" xr:uid="{0B4B019E-F83D-413E-8836-E7F63DE084A9}"/>
    <cellStyle name="Style 84 5" xfId="18124" xr:uid="{A0C07683-C86B-49D1-A305-70F226F7ABE4}"/>
    <cellStyle name="Style 84 6" xfId="18125" xr:uid="{B76A311A-25B2-4DAF-A32E-DA57C39CC899}"/>
    <cellStyle name="Style 84 7" xfId="21722" xr:uid="{EFA111E8-C4C3-4D26-B426-D77A63A309E4}"/>
    <cellStyle name="Style 85" xfId="6450" xr:uid="{81970CCF-9C59-413B-AAC8-81C5F7D0120D}"/>
    <cellStyle name="Style 85 2" xfId="6451" xr:uid="{76B9AE1E-A195-4CC3-A365-7C0D4A315A87}"/>
    <cellStyle name="Style 85 2 2" xfId="18126" xr:uid="{A532A395-6490-4329-9D77-E7F461F05FEF}"/>
    <cellStyle name="Style 85 2 3" xfId="18127" xr:uid="{5DF57E98-9333-4013-A63E-7E90BBE10EDC}"/>
    <cellStyle name="Style 85 2 4" xfId="18128" xr:uid="{6FAAF3D3-D13C-4028-8C8C-CD77DBBDABDB}"/>
    <cellStyle name="Style 85 2 5" xfId="18129" xr:uid="{88EECD23-25B0-4A94-90C2-020CDEFF536D}"/>
    <cellStyle name="Style 85 2 6" xfId="21725" xr:uid="{ABB7BB89-7E42-4738-95C9-6DEED8944BFA}"/>
    <cellStyle name="Style 85 3" xfId="6452" xr:uid="{6D4153A7-90D0-48EC-8E09-87E01379B969}"/>
    <cellStyle name="Style 85 3 2" xfId="18130" xr:uid="{8BC913B2-009E-4F0F-9237-52CB1F6C7ACE}"/>
    <cellStyle name="Style 85 3 3" xfId="18131" xr:uid="{DF8934EC-73E5-45C2-8114-9D2E819221AA}"/>
    <cellStyle name="Style 85 3 4" xfId="18132" xr:uid="{8A0F5E7E-CFDF-4BC7-83DA-A9A34908BA20}"/>
    <cellStyle name="Style 85 3 5" xfId="18133" xr:uid="{AACC18B9-67F7-491C-BA0C-3B0705E217C6}"/>
    <cellStyle name="Style 85 3 6" xfId="21726" xr:uid="{007660F9-CD64-47D5-909F-40BF75FADCC7}"/>
    <cellStyle name="Style 85 4" xfId="18134" xr:uid="{825FE671-9519-4F4E-8292-97CD211C6A85}"/>
    <cellStyle name="Style 85 5" xfId="18135" xr:uid="{5E745BD4-1278-4FDA-982C-5A39E4B77DF4}"/>
    <cellStyle name="Style 85 6" xfId="18136" xr:uid="{D625CF77-478E-4EB2-86B2-7002EB4C45A2}"/>
    <cellStyle name="Style 85 7" xfId="18137" xr:uid="{F4E63908-D2B8-4024-98DC-05AB84844D13}"/>
    <cellStyle name="Style 85 8" xfId="21724" xr:uid="{1CA02367-912B-4586-B66D-E4B0E843AB36}"/>
    <cellStyle name="Style 86" xfId="6453" xr:uid="{F5A33541-8789-4EC7-9DEA-8A54903F8C14}"/>
    <cellStyle name="Style 86 2" xfId="6454" xr:uid="{84A142A2-D1CF-46AF-AC40-4236991A2D92}"/>
    <cellStyle name="Style 86 2 2" xfId="18138" xr:uid="{58BC24B2-1438-4973-8C49-2C1168076427}"/>
    <cellStyle name="Style 86 2 3" xfId="18139" xr:uid="{DCCD20BD-AB70-4F3A-BF72-5044397EC78C}"/>
    <cellStyle name="Style 86 2 4" xfId="18140" xr:uid="{4217C6EC-7A0D-4F06-85AE-79F94933396A}"/>
    <cellStyle name="Style 86 2 5" xfId="18141" xr:uid="{3DE0B202-5A97-4754-8497-8E2C6F1A2632}"/>
    <cellStyle name="Style 86 2 6" xfId="21728" xr:uid="{06DC45C8-CF27-4C75-B63E-53ED5AB3C093}"/>
    <cellStyle name="Style 86 3" xfId="18142" xr:uid="{59E6137F-8C01-4501-9F3B-F4E254C4F772}"/>
    <cellStyle name="Style 86 4" xfId="18143" xr:uid="{9351C686-6D30-4B83-8708-2D976CBE75A4}"/>
    <cellStyle name="Style 86 5" xfId="18144" xr:uid="{F0B201F7-DB48-4F24-AFEE-5A283211AF4A}"/>
    <cellStyle name="Style 86 6" xfId="18145" xr:uid="{90858793-B7C9-454D-BD68-3B712048848F}"/>
    <cellStyle name="Style 86 7" xfId="21727" xr:uid="{792CD2C5-4DCB-468A-925F-422842987F77}"/>
    <cellStyle name="Style 87" xfId="6455" xr:uid="{622AB932-A487-4336-9903-D282EDA52318}"/>
    <cellStyle name="Style 87 2" xfId="6456" xr:uid="{A4879106-02B6-4209-B0C6-B1A2117D550A}"/>
    <cellStyle name="Style 87 2 2" xfId="18146" xr:uid="{284EA1E7-AA45-432E-B976-73BA7CB81343}"/>
    <cellStyle name="Style 87 2 3" xfId="18147" xr:uid="{D29CD800-81B0-405E-88DA-79F5C5D6EE57}"/>
    <cellStyle name="Style 87 2 4" xfId="18148" xr:uid="{C2367288-2433-4C3D-96E7-4BC8FD1DB317}"/>
    <cellStyle name="Style 87 2 5" xfId="18149" xr:uid="{6FA1B4C5-9320-4940-82BD-1595D7EF65E6}"/>
    <cellStyle name="Style 87 2 6" xfId="21730" xr:uid="{3233C593-318E-4815-9AF7-EAA57B6EDEB9}"/>
    <cellStyle name="Style 87 3" xfId="18150" xr:uid="{FC77BAAC-4626-4212-8123-4F3EA4AF8A8D}"/>
    <cellStyle name="Style 87 4" xfId="18151" xr:uid="{04BA1DFE-B798-470E-BC81-068C361B7A9F}"/>
    <cellStyle name="Style 87 5" xfId="18152" xr:uid="{A3A8CD8D-8BDC-42DD-BE7D-A35BF0A9A397}"/>
    <cellStyle name="Style 87 6" xfId="18153" xr:uid="{F87BDAA3-1668-4DA0-93CD-9BCEB90ABE16}"/>
    <cellStyle name="Style 87 7" xfId="21729" xr:uid="{AD629CAF-8F5C-42CE-A32B-F47827F4AFC0}"/>
    <cellStyle name="Style 93" xfId="6457" xr:uid="{F94A443E-C0C0-45D9-9E14-765F04839087}"/>
    <cellStyle name="Style 93 2" xfId="6458" xr:uid="{6A23F406-B99E-4FE1-AD10-05A06A5A87C2}"/>
    <cellStyle name="Style 93 2 2" xfId="18154" xr:uid="{BC121D3D-58D4-4D31-A7BF-38F78434A17F}"/>
    <cellStyle name="Style 93 2 3" xfId="18155" xr:uid="{3B9C5D69-6C05-4830-BE2B-9C488D59D219}"/>
    <cellStyle name="Style 93 2 4" xfId="18156" xr:uid="{727B0E9B-504D-47A2-8998-6016AB40B230}"/>
    <cellStyle name="Style 93 2 5" xfId="18157" xr:uid="{E4299FD8-74C3-4DB3-BF4F-DA40828FC05A}"/>
    <cellStyle name="Style 93 2 6" xfId="21732" xr:uid="{11824E3D-F649-452F-B1C9-FBBAB669B1E5}"/>
    <cellStyle name="Style 93 3" xfId="6459" xr:uid="{6300559A-670A-48A7-93EE-F364AA174804}"/>
    <cellStyle name="Style 93 3 2" xfId="18158" xr:uid="{624AED9C-004D-4F16-B714-957EE8F31CFF}"/>
    <cellStyle name="Style 93 3 3" xfId="18159" xr:uid="{78908750-0AC7-43C0-B336-FAA745F56B4C}"/>
    <cellStyle name="Style 93 3 4" xfId="18160" xr:uid="{8EB20973-5E1C-42CA-9DD6-F5B416BE5A23}"/>
    <cellStyle name="Style 93 3 5" xfId="18161" xr:uid="{91F5B487-52A4-4BCF-BADD-C572377DCC29}"/>
    <cellStyle name="Style 93 3 6" xfId="21733" xr:uid="{AA05FF23-5028-40D2-A8FC-232B959AD5CC}"/>
    <cellStyle name="Style 93 4" xfId="18162" xr:uid="{E8549654-D869-4711-8F5D-CAACEC9AE6C5}"/>
    <cellStyle name="Style 93 5" xfId="18163" xr:uid="{02875B82-D9C0-462E-B70F-A549C1AE00C6}"/>
    <cellStyle name="Style 93 6" xfId="18164" xr:uid="{1A3130BC-4DC8-4130-8364-033CC9F1D212}"/>
    <cellStyle name="Style 93 7" xfId="18165" xr:uid="{A56A5275-E97C-49AA-96FC-E6A226EF7037}"/>
    <cellStyle name="Style 93 8" xfId="21731" xr:uid="{8CBF0F46-EF8C-4A42-829F-CA5CC1B45164}"/>
    <cellStyle name="Style 94" xfId="6460" xr:uid="{3D512D00-133F-47C1-AF81-4BFEBDCEF4C4}"/>
    <cellStyle name="Style 94 2" xfId="6461" xr:uid="{C2C1B543-DF6F-4CD3-8B34-D92D1E16CB1B}"/>
    <cellStyle name="Style 94 2 2" xfId="18166" xr:uid="{2B4C22E3-2939-411A-80CA-C4C9F65FD437}"/>
    <cellStyle name="Style 94 2 3" xfId="18167" xr:uid="{8C3551DA-C6CA-4A84-ADB4-81DEBBB0B3EA}"/>
    <cellStyle name="Style 94 2 4" xfId="18168" xr:uid="{FAFCFD09-29DF-40BB-8388-C7E7F5A11BF5}"/>
    <cellStyle name="Style 94 2 5" xfId="18169" xr:uid="{11A14F76-0A1D-4A22-B32D-40AD75AB3F4A}"/>
    <cellStyle name="Style 94 2 6" xfId="21735" xr:uid="{E9B7BC5B-37DC-4B97-BF3D-4AE2CEBC50E4}"/>
    <cellStyle name="Style 94 3" xfId="18170" xr:uid="{799FA938-D56D-440E-94F4-0EC2F4E6282B}"/>
    <cellStyle name="Style 94 4" xfId="18171" xr:uid="{107B35C6-98AC-4798-A1A2-90AE63939470}"/>
    <cellStyle name="Style 94 5" xfId="18172" xr:uid="{59244731-1A64-4DE8-B8C6-1717061C2AD4}"/>
    <cellStyle name="Style 94 6" xfId="18173" xr:uid="{5CE2731B-3AE7-4078-B219-B696F996B45B}"/>
    <cellStyle name="Style 94 7" xfId="21734" xr:uid="{96D7F5D1-FB8A-4C7E-A45C-6F197EE55CBB}"/>
    <cellStyle name="Style 95" xfId="6462" xr:uid="{126CC92F-4205-46D5-9666-BAB219DAC5B1}"/>
    <cellStyle name="Style 95 2" xfId="6463" xr:uid="{E9C4C862-FB9A-4A00-B67D-5F249DAC40FD}"/>
    <cellStyle name="Style 95 2 2" xfId="18174" xr:uid="{C2D9B678-269D-4C71-90A4-5488C52163F5}"/>
    <cellStyle name="Style 95 2 3" xfId="18175" xr:uid="{EE23E9E1-2A87-4D6B-99EC-DFB05E5B8C27}"/>
    <cellStyle name="Style 95 2 4" xfId="18176" xr:uid="{A6D4BC90-9B17-416E-AC0F-616DF20776AE}"/>
    <cellStyle name="Style 95 2 5" xfId="18177" xr:uid="{2928F8BD-6899-4D83-90B4-42DCF242E6A2}"/>
    <cellStyle name="Style 95 2 6" xfId="21737" xr:uid="{E517E6D7-ADBD-4C1C-AD50-C28755E9BA8D}"/>
    <cellStyle name="Style 95 3" xfId="18178" xr:uid="{4F7F8AA5-72BC-4A17-A04D-1582D5F7A8E9}"/>
    <cellStyle name="Style 95 4" xfId="18179" xr:uid="{F6F22D71-42AE-4B2B-90A2-EC7EEDFF9C1B}"/>
    <cellStyle name="Style 95 5" xfId="18180" xr:uid="{15A96065-9F3D-42AA-8523-E3EE1A04DFB4}"/>
    <cellStyle name="Style 95 6" xfId="18181" xr:uid="{5E153BDE-0ED3-41BB-83B6-3877B4D6D36B}"/>
    <cellStyle name="Style 95 7" xfId="21736" xr:uid="{D493761A-098B-41FD-937E-C3CC00CF512F}"/>
    <cellStyle name="Style 96" xfId="6464" xr:uid="{3416E627-4CB5-4648-ACFD-1CEE4AA57521}"/>
    <cellStyle name="Style 96 2" xfId="6465" xr:uid="{BE393B39-8605-407D-B778-89CCF3F5876A}"/>
    <cellStyle name="Style 96 2 2" xfId="18182" xr:uid="{6CAD0350-C105-4840-8356-E5FC49AE5EE7}"/>
    <cellStyle name="Style 96 2 3" xfId="18183" xr:uid="{17A84161-7A80-4C7E-9BC7-3C517D8DA1C9}"/>
    <cellStyle name="Style 96 2 4" xfId="18184" xr:uid="{6E4A1044-7083-4AD0-8410-3DD81AFC3C15}"/>
    <cellStyle name="Style 96 2 5" xfId="18185" xr:uid="{B6D0DE67-93B3-4FC5-82C2-D0761EE36DF5}"/>
    <cellStyle name="Style 96 2 6" xfId="21739" xr:uid="{011E5B01-CDF2-4E0C-B3B6-4566DC7D8CBA}"/>
    <cellStyle name="Style 96 3" xfId="18186" xr:uid="{6D9B47E0-62F5-4766-BD9F-8A99D303FEBB}"/>
    <cellStyle name="Style 96 4" xfId="18187" xr:uid="{8AFDC32B-D0C3-4883-8557-3CF27C4E444B}"/>
    <cellStyle name="Style 96 5" xfId="18188" xr:uid="{2DE59954-1AB7-4F99-A56C-EEF94D8240F5}"/>
    <cellStyle name="Style 96 6" xfId="18189" xr:uid="{3F9E1244-D2E8-474B-B0FC-33724A25F8ED}"/>
    <cellStyle name="Style 96 7" xfId="21738" xr:uid="{59AAFF45-CAD3-4BE9-8B05-D98BADB50BD6}"/>
    <cellStyle name="Style 97" xfId="6466" xr:uid="{58408046-C2C4-46F2-9E61-418DF62A5BD3}"/>
    <cellStyle name="Style 97 2" xfId="6467" xr:uid="{56F7DDE7-E704-4BDB-B054-CEEAC27660EB}"/>
    <cellStyle name="Style 97 2 2" xfId="18190" xr:uid="{78EFC098-0C16-4E71-97F9-396735383C3E}"/>
    <cellStyle name="Style 97 2 3" xfId="18191" xr:uid="{4348A8C7-9DC9-44C2-8C5A-5BB382DE9C28}"/>
    <cellStyle name="Style 97 2 4" xfId="18192" xr:uid="{B9781F6A-0D6E-4B6C-8387-C67A43C65369}"/>
    <cellStyle name="Style 97 2 5" xfId="18193" xr:uid="{5400E8F7-B28A-47A8-915E-DAB0B4DD3AC8}"/>
    <cellStyle name="Style 97 2 6" xfId="21741" xr:uid="{F433BE4E-7210-412B-A098-1D41815D3410}"/>
    <cellStyle name="Style 97 3" xfId="6468" xr:uid="{94B1373C-8430-4C54-8CD1-2B4C4DCA4E30}"/>
    <cellStyle name="Style 97 3 2" xfId="18194" xr:uid="{18C9A3B0-2457-49C1-9CCF-44B51A74AA17}"/>
    <cellStyle name="Style 97 3 3" xfId="18195" xr:uid="{644909FF-5A94-4794-AE12-200A2FB49797}"/>
    <cellStyle name="Style 97 3 4" xfId="18196" xr:uid="{3853FFE0-40AE-42E5-8D24-8067B07F50D7}"/>
    <cellStyle name="Style 97 3 5" xfId="18197" xr:uid="{FEEA7403-A46B-4441-B2A2-BBB1AF4A83CC}"/>
    <cellStyle name="Style 97 3 6" xfId="21742" xr:uid="{E8BA19BD-038F-463E-85E8-396FC425F4A7}"/>
    <cellStyle name="Style 97 4" xfId="18198" xr:uid="{78A16AAD-4D95-4891-9071-52E2E4308A95}"/>
    <cellStyle name="Style 97 5" xfId="18199" xr:uid="{3902E6B0-5355-40C0-A2C7-B09A144F8751}"/>
    <cellStyle name="Style 97 6" xfId="18200" xr:uid="{6C9B2FF0-CCA3-423F-8545-A0ED9AB875C1}"/>
    <cellStyle name="Style 97 7" xfId="18201" xr:uid="{34D9F1DE-4FA3-4216-B986-550B6325BA93}"/>
    <cellStyle name="Style 97 8" xfId="21740" xr:uid="{0877E830-A6D5-45F9-A28E-0434F3DFA378}"/>
    <cellStyle name="Style 98" xfId="6469" xr:uid="{7CA2366B-9915-48B3-BDEA-373E4DF3F58D}"/>
    <cellStyle name="Style 98 2" xfId="6470" xr:uid="{7D150ED7-C0BD-4E91-B15E-47D310561456}"/>
    <cellStyle name="Style 98 2 2" xfId="18202" xr:uid="{512ACC25-A748-4583-BB26-15D800EA8341}"/>
    <cellStyle name="Style 98 2 3" xfId="18203" xr:uid="{4F4C227D-1D10-4992-B400-455DC5B213D9}"/>
    <cellStyle name="Style 98 2 4" xfId="18204" xr:uid="{89AB9BF6-8F85-4978-9AB4-636543D7E1E9}"/>
    <cellStyle name="Style 98 2 5" xfId="18205" xr:uid="{EC70A142-3571-40DE-A1D7-6BB29A2BB99B}"/>
    <cellStyle name="Style 98 2 6" xfId="21744" xr:uid="{C61CCE0A-403B-4118-A24C-FBBD04C1E1E8}"/>
    <cellStyle name="Style 98 3" xfId="18206" xr:uid="{1395DCB8-FA6B-40D7-A80D-B1435946A0B9}"/>
    <cellStyle name="Style 98 4" xfId="18207" xr:uid="{998F7AD5-E6FE-4592-BCC8-D9E856FAF9ED}"/>
    <cellStyle name="Style 98 5" xfId="18208" xr:uid="{89EB9078-EC7C-49F0-A87C-359BD3482B12}"/>
    <cellStyle name="Style 98 6" xfId="18209" xr:uid="{03426788-9306-4C04-B689-62D5418CCEF3}"/>
    <cellStyle name="Style 98 7" xfId="21743" xr:uid="{D63FD6FF-2740-4342-845E-C71A7FD12816}"/>
    <cellStyle name="Style 99" xfId="6471" xr:uid="{C36A18EC-57E7-474C-97BD-3BC17C23FF0E}"/>
    <cellStyle name="Style 99 2" xfId="6472" xr:uid="{35FF10C2-6FF6-4588-858A-3E15E01E4747}"/>
    <cellStyle name="Style 99 2 2" xfId="18210" xr:uid="{8DCF082E-740B-4BFF-9A91-F9068BC24887}"/>
    <cellStyle name="Style 99 2 3" xfId="18211" xr:uid="{64614F17-A29C-4FBF-A825-C1CDE0E93702}"/>
    <cellStyle name="Style 99 2 4" xfId="18212" xr:uid="{588EDD59-EA57-4162-BF4E-8EFF60813EB5}"/>
    <cellStyle name="Style 99 2 5" xfId="18213" xr:uid="{D874D2ED-B5C5-4010-B6CE-C53224A645C4}"/>
    <cellStyle name="Style 99 2 6" xfId="21746" xr:uid="{4107B075-A265-467E-B9AC-D70382DCA889}"/>
    <cellStyle name="Style 99 3" xfId="18214" xr:uid="{FCE150C1-9A2F-4126-B847-87E438DF9E7B}"/>
    <cellStyle name="Style 99 4" xfId="18215" xr:uid="{DA601EA2-FD4A-4C14-897A-3A62C58A0EDB}"/>
    <cellStyle name="Style 99 5" xfId="18216" xr:uid="{FC8F3B6A-0EB2-4B0D-88EE-6EB0C10B14FE}"/>
    <cellStyle name="Style 99 6" xfId="18217" xr:uid="{B0020E1A-3306-4167-B01E-72CBCEADBF62}"/>
    <cellStyle name="Style 99 7" xfId="21745" xr:uid="{9FA7B7B2-E960-4CD7-92DD-8BBDF3CB307E}"/>
    <cellStyle name="Table" xfId="6936" xr:uid="{5AC9D3BA-627A-4E9D-B3C9-35C46066B5C9}"/>
    <cellStyle name="Table heading" xfId="6937" xr:uid="{E04D6F3B-570E-4399-8568-8AEBF6E675E6}"/>
    <cellStyle name="tableau | cellule | normal | decimal 1" xfId="339" xr:uid="{00000000-0005-0000-0000-000055010000}"/>
    <cellStyle name="tableau | cellule | normal | decimal 1 10" xfId="18218" xr:uid="{668D6410-6D01-470A-A3C6-9AA66F946583}"/>
    <cellStyle name="tableau | cellule | normal | decimal 1 10 2" xfId="32124" xr:uid="{E11735E9-84D3-4172-A0F2-AAA7592DD574}"/>
    <cellStyle name="tableau | cellule | normal | decimal 1 11" xfId="32125" xr:uid="{3749897B-0B7C-42BD-9656-5EACE9128E3E}"/>
    <cellStyle name="tableau | cellule | normal | decimal 1 12" xfId="32123" xr:uid="{CA19B7A1-3B31-4050-A410-9AC0DB8A8382}"/>
    <cellStyle name="tableau | cellule | normal | decimal 1 13" xfId="21045" xr:uid="{20425A35-C49F-4D5F-BC78-C80E9EC5D50A}"/>
    <cellStyle name="tableau | cellule | normal | decimal 1 14" xfId="6473" xr:uid="{1F5B1672-70CA-40BD-B47A-B2DE2821632B}"/>
    <cellStyle name="tableau | cellule | normal | decimal 1 2" xfId="18219" xr:uid="{48CB8CE9-59DF-4820-B81A-C3A1F5AE97DC}"/>
    <cellStyle name="tableau | cellule | normal | decimal 1 2 2" xfId="32127" xr:uid="{602E4A85-149B-474F-BAD8-5E5E2BB48967}"/>
    <cellStyle name="tableau | cellule | normal | decimal 1 2 2 2" xfId="32128" xr:uid="{6C3D31ED-7CAE-44FD-9A9D-589F7CE2B1BE}"/>
    <cellStyle name="tableau | cellule | normal | decimal 1 2 3" xfId="32129" xr:uid="{C753852B-868B-4513-8C6E-2501B3F9562A}"/>
    <cellStyle name="tableau | cellule | normal | decimal 1 2 3 2" xfId="32130" xr:uid="{2887022C-7789-45F7-967F-491D06BDDCCF}"/>
    <cellStyle name="tableau | cellule | normal | decimal 1 2 4" xfId="32131" xr:uid="{CE451866-5A84-40D3-A125-DE4B2D5B8DF4}"/>
    <cellStyle name="tableau | cellule | normal | decimal 1 2 5" xfId="32132" xr:uid="{A66F0F42-52D0-4947-854B-B46E8B8547C9}"/>
    <cellStyle name="tableau | cellule | normal | decimal 1 2 6" xfId="32126" xr:uid="{A4718419-F60D-4278-845D-71B865DA6F5B}"/>
    <cellStyle name="tableau | cellule | normal | decimal 1 3" xfId="18220" xr:uid="{B01AA542-C61B-4A5E-8416-441FA4250751}"/>
    <cellStyle name="tableau | cellule | normal | decimal 1 3 2" xfId="32134" xr:uid="{15FDA296-EE2E-4271-9D84-F2F219056CDA}"/>
    <cellStyle name="tableau | cellule | normal | decimal 1 3 2 2" xfId="32135" xr:uid="{9EBC0348-FF3A-4BDB-A291-C26F6EFF919D}"/>
    <cellStyle name="tableau | cellule | normal | decimal 1 3 3" xfId="32136" xr:uid="{33B7F875-61CE-4C18-B745-115464FD89A0}"/>
    <cellStyle name="tableau | cellule | normal | decimal 1 3 3 2" xfId="32137" xr:uid="{3A34A9DF-E1E0-4BA5-9C0E-1793F8AAE8C2}"/>
    <cellStyle name="tableau | cellule | normal | decimal 1 3 4" xfId="32138" xr:uid="{4634E3B4-C1E6-4D7A-8FBE-7606D4C25417}"/>
    <cellStyle name="tableau | cellule | normal | decimal 1 3 5" xfId="32133" xr:uid="{7D80F293-771B-4D95-B410-915B44F95A82}"/>
    <cellStyle name="tableau | cellule | normal | decimal 1 4" xfId="18221" xr:uid="{74709F9D-236A-44E4-9996-18FC790A752A}"/>
    <cellStyle name="tableau | cellule | normal | decimal 1 4 2" xfId="32140" xr:uid="{DA8E3608-30FB-4954-A57C-2EDC19354F95}"/>
    <cellStyle name="tableau | cellule | normal | decimal 1 4 2 2" xfId="32141" xr:uid="{820E466A-9C5B-417A-85DA-32A1A6208613}"/>
    <cellStyle name="tableau | cellule | normal | decimal 1 4 3" xfId="32142" xr:uid="{4DB1BECC-C7AF-4D05-AADD-62B351E0CE82}"/>
    <cellStyle name="tableau | cellule | normal | decimal 1 4 3 2" xfId="32143" xr:uid="{56BD0F71-AC54-48CD-9E3E-E69C8C93D7B7}"/>
    <cellStyle name="tableau | cellule | normal | decimal 1 4 4" xfId="32144" xr:uid="{FA34AE43-28ED-4AF8-B825-B644D4BAA49E}"/>
    <cellStyle name="tableau | cellule | normal | decimal 1 4 5" xfId="32139" xr:uid="{BFC1464B-4DD0-44D7-B6EE-342E23B15A5E}"/>
    <cellStyle name="tableau | cellule | normal | decimal 1 5" xfId="18222" xr:uid="{B8EA37D9-FF39-4EA9-BC1A-C61EE59ECFB8}"/>
    <cellStyle name="tableau | cellule | normal | decimal 1 5 2" xfId="32146" xr:uid="{BDF4C2F8-1C33-44AB-8490-DE60F4CD0CD9}"/>
    <cellStyle name="tableau | cellule | normal | decimal 1 5 2 2" xfId="32147" xr:uid="{7D9B4A44-C7DF-465A-A4A4-F28BD2896B40}"/>
    <cellStyle name="tableau | cellule | normal | decimal 1 5 3" xfId="32148" xr:uid="{2F75203C-01BC-4802-805D-8C9487C123B6}"/>
    <cellStyle name="tableau | cellule | normal | decimal 1 5 3 2" xfId="32149" xr:uid="{6425B01F-140D-4D58-9D6F-AE26E63D501A}"/>
    <cellStyle name="tableau | cellule | normal | decimal 1 5 4" xfId="32150" xr:uid="{4E55E7DC-F21A-4480-8F63-4E475D6E31E2}"/>
    <cellStyle name="tableau | cellule | normal | decimal 1 5 4 2" xfId="32151" xr:uid="{D67BDE04-C43D-4CB0-84DF-48AD8AAF042C}"/>
    <cellStyle name="tableau | cellule | normal | decimal 1 5 5" xfId="32152" xr:uid="{104D6B8E-A0DA-45BE-80AB-2D761ACFC095}"/>
    <cellStyle name="tableau | cellule | normal | decimal 1 5 6" xfId="32145" xr:uid="{0C425DB8-FA39-4B90-8BDC-36D6F6386F02}"/>
    <cellStyle name="tableau | cellule | normal | decimal 1 6" xfId="18223" xr:uid="{69968570-26AC-48D4-BF8C-EC72173B8DEF}"/>
    <cellStyle name="tableau | cellule | normal | decimal 1 6 2" xfId="32154" xr:uid="{DC383DAC-F6C3-4F21-9F57-66BAB292C50C}"/>
    <cellStyle name="tableau | cellule | normal | decimal 1 6 2 2" xfId="32155" xr:uid="{98CF17ED-EF7C-468E-BE92-9DB1B79F5CA5}"/>
    <cellStyle name="tableau | cellule | normal | decimal 1 6 3" xfId="32156" xr:uid="{0DFBD8D5-D472-4D83-9D8D-1631BA4B808E}"/>
    <cellStyle name="tableau | cellule | normal | decimal 1 6 3 2" xfId="32157" xr:uid="{9BCE5FCB-1BCD-4FA9-8638-AD53F02D0202}"/>
    <cellStyle name="tableau | cellule | normal | decimal 1 6 4" xfId="32158" xr:uid="{6F593D93-7A0F-4CD1-A2BE-5DD513BC474B}"/>
    <cellStyle name="tableau | cellule | normal | decimal 1 6 5" xfId="32153" xr:uid="{2511EFC7-CAE3-4B28-9F6A-2D7CA5F22203}"/>
    <cellStyle name="tableau | cellule | normal | decimal 1 7" xfId="18224" xr:uid="{DA76F24B-3B90-44A9-9D79-508CED6A3D19}"/>
    <cellStyle name="tableau | cellule | normal | decimal 1 7 2" xfId="32160" xr:uid="{20CD2449-D82A-407D-AB2E-3EB73451F1F0}"/>
    <cellStyle name="tableau | cellule | normal | decimal 1 7 3" xfId="32159" xr:uid="{65C3E9F8-C51B-4539-ADCB-C5710D488D60}"/>
    <cellStyle name="tableau | cellule | normal | decimal 1 8" xfId="18225" xr:uid="{758CE402-0C55-4240-9435-0F340D83A14A}"/>
    <cellStyle name="tableau | cellule | normal | decimal 1 8 2" xfId="32162" xr:uid="{295AA174-42A2-4FB5-9731-280650E36CC4}"/>
    <cellStyle name="tableau | cellule | normal | decimal 1 8 3" xfId="32161" xr:uid="{1F9BB04A-653D-472B-B421-F399E29E26D1}"/>
    <cellStyle name="tableau | cellule | normal | decimal 1 9" xfId="18226" xr:uid="{0F0F8299-1733-44DD-8D26-6292CE89D719}"/>
    <cellStyle name="tableau | cellule | normal | decimal 1 9 2" xfId="32164" xr:uid="{79189243-49C8-49FB-9519-FE82870FB88F}"/>
    <cellStyle name="tableau | cellule | normal | decimal 1 9 3" xfId="32163" xr:uid="{2B402D59-A822-414F-8515-BAD648EC7FD8}"/>
    <cellStyle name="tableau | cellule | normal | pourcentage | decimal 1" xfId="340" xr:uid="{00000000-0005-0000-0000-000056010000}"/>
    <cellStyle name="tableau | cellule | normal | pourcentage | decimal 1 10" xfId="18227" xr:uid="{E17A03FE-840C-4E65-80AB-05553FBE66C7}"/>
    <cellStyle name="tableau | cellule | normal | pourcentage | decimal 1 10 2" xfId="32166" xr:uid="{DE18C2CD-CE20-421C-B518-DC63CD4081BE}"/>
    <cellStyle name="tableau | cellule | normal | pourcentage | decimal 1 11" xfId="32167" xr:uid="{92644692-512E-4805-AE5C-BCA83EAFBD3D}"/>
    <cellStyle name="tableau | cellule | normal | pourcentage | decimal 1 12" xfId="32165" xr:uid="{A5801A03-7F8B-4C21-8E44-1051AC4B4C69}"/>
    <cellStyle name="tableau | cellule | normal | pourcentage | decimal 1 13" xfId="21046" xr:uid="{27724ACC-C8A5-4A59-82A9-B64998F5305B}"/>
    <cellStyle name="tableau | cellule | normal | pourcentage | decimal 1 14" xfId="6474" xr:uid="{A95B4C71-19EC-4468-A9E5-AAD82DB422B8}"/>
    <cellStyle name="tableau | cellule | normal | pourcentage | decimal 1 2" xfId="18228" xr:uid="{F3897453-8394-4639-AF29-357B2BAC7D27}"/>
    <cellStyle name="tableau | cellule | normal | pourcentage | decimal 1 2 2" xfId="32169" xr:uid="{CDF45A74-7FBF-45FC-9043-F07A03505545}"/>
    <cellStyle name="tableau | cellule | normal | pourcentage | decimal 1 2 2 2" xfId="32170" xr:uid="{F6362BB4-AF36-47B2-8853-ED9E26760E13}"/>
    <cellStyle name="tableau | cellule | normal | pourcentage | decimal 1 2 3" xfId="32171" xr:uid="{B739EAA7-1BF0-4DE1-B9DD-2BDE46374720}"/>
    <cellStyle name="tableau | cellule | normal | pourcentage | decimal 1 2 3 2" xfId="32172" xr:uid="{DEB4EB95-3858-4748-88AB-826DE2C56CC6}"/>
    <cellStyle name="tableau | cellule | normal | pourcentage | decimal 1 2 4" xfId="32173" xr:uid="{29A35AA9-5ACF-4B38-B2EE-97C05EB2142D}"/>
    <cellStyle name="tableau | cellule | normal | pourcentage | decimal 1 2 5" xfId="32174" xr:uid="{C82582E4-2936-4F19-B940-76704D31ED67}"/>
    <cellStyle name="tableau | cellule | normal | pourcentage | decimal 1 2 6" xfId="32168" xr:uid="{CFCA1C5F-1C99-406B-A241-517D9663A965}"/>
    <cellStyle name="tableau | cellule | normal | pourcentage | decimal 1 3" xfId="18229" xr:uid="{8C0065CB-4E83-4B3A-A1D0-E4540F5429EB}"/>
    <cellStyle name="tableau | cellule | normal | pourcentage | decimal 1 3 2" xfId="32176" xr:uid="{51AA69A6-69F9-4268-AD16-78AC31188E64}"/>
    <cellStyle name="tableau | cellule | normal | pourcentage | decimal 1 3 2 2" xfId="32177" xr:uid="{59087C83-962C-48A2-9495-1552EC051B7D}"/>
    <cellStyle name="tableau | cellule | normal | pourcentage | decimal 1 3 3" xfId="32178" xr:uid="{129C5FAE-11C2-491F-864F-8649A8D1BE50}"/>
    <cellStyle name="tableau | cellule | normal | pourcentage | decimal 1 3 3 2" xfId="32179" xr:uid="{D5309F4B-EC06-497A-9EA3-61211C8829CA}"/>
    <cellStyle name="tableau | cellule | normal | pourcentage | decimal 1 3 4" xfId="32180" xr:uid="{19B9EB4A-5CFD-4551-867B-B1C10ECB8100}"/>
    <cellStyle name="tableau | cellule | normal | pourcentage | decimal 1 3 5" xfId="32175" xr:uid="{84048FF5-1AFE-4DDE-8718-89CCB5738EB0}"/>
    <cellStyle name="tableau | cellule | normal | pourcentage | decimal 1 4" xfId="18230" xr:uid="{2F76F0A1-3835-4556-9B6C-C7B174E57509}"/>
    <cellStyle name="tableau | cellule | normal | pourcentage | decimal 1 4 2" xfId="32182" xr:uid="{2695B2C1-6DE6-483B-9197-73976DF0ACEF}"/>
    <cellStyle name="tableau | cellule | normal | pourcentage | decimal 1 4 2 2" xfId="32183" xr:uid="{E36338A4-1C45-41F4-9F7B-0368ECFE0FBD}"/>
    <cellStyle name="tableau | cellule | normal | pourcentage | decimal 1 4 3" xfId="32184" xr:uid="{7E53CBCB-BA84-4E07-B053-C3B70ACE8664}"/>
    <cellStyle name="tableau | cellule | normal | pourcentage | decimal 1 4 3 2" xfId="32185" xr:uid="{6DE326F1-A74E-4D7D-8DDA-08EF70883A96}"/>
    <cellStyle name="tableau | cellule | normal | pourcentage | decimal 1 4 4" xfId="32186" xr:uid="{B9D27A31-F76A-40D2-A8A7-A1541E3B3D4B}"/>
    <cellStyle name="tableau | cellule | normal | pourcentage | decimal 1 4 5" xfId="32181" xr:uid="{19DD63DC-8E61-4893-985B-E1E707030AFC}"/>
    <cellStyle name="tableau | cellule | normal | pourcentage | decimal 1 5" xfId="18231" xr:uid="{102A5E64-4AF4-401F-A385-75CD1F5DBF9D}"/>
    <cellStyle name="tableau | cellule | normal | pourcentage | decimal 1 5 2" xfId="32188" xr:uid="{F2CB2ABD-0B67-4012-81CE-9B62E61A925A}"/>
    <cellStyle name="tableau | cellule | normal | pourcentage | decimal 1 5 2 2" xfId="32189" xr:uid="{A2EAE51F-A8CE-4805-B23C-9FBA07EE65FD}"/>
    <cellStyle name="tableau | cellule | normal | pourcentage | decimal 1 5 3" xfId="32190" xr:uid="{1161A8A6-BDB6-43B4-8BBF-644E2817E645}"/>
    <cellStyle name="tableau | cellule | normal | pourcentage | decimal 1 5 3 2" xfId="32191" xr:uid="{D90D1D41-EC76-4F5F-B9E9-759E1C4908DB}"/>
    <cellStyle name="tableau | cellule | normal | pourcentage | decimal 1 5 4" xfId="32192" xr:uid="{1A87D079-6F57-4CEE-981E-9953D6BE9577}"/>
    <cellStyle name="tableau | cellule | normal | pourcentage | decimal 1 5 4 2" xfId="32193" xr:uid="{1C5296B8-C005-49AF-BA10-AEB10D2460A6}"/>
    <cellStyle name="tableau | cellule | normal | pourcentage | decimal 1 5 5" xfId="32194" xr:uid="{2268A6E6-8027-4119-B5BC-F31B9E2406C9}"/>
    <cellStyle name="tableau | cellule | normal | pourcentage | decimal 1 5 6" xfId="32187" xr:uid="{E41DE003-DE57-47B2-B3B2-647207B47F6C}"/>
    <cellStyle name="tableau | cellule | normal | pourcentage | decimal 1 6" xfId="18232" xr:uid="{708D65C5-C308-459A-83AB-33E2C5EC5A4B}"/>
    <cellStyle name="tableau | cellule | normal | pourcentage | decimal 1 6 2" xfId="32196" xr:uid="{268DC862-C798-485D-B31F-E4C02615E53C}"/>
    <cellStyle name="tableau | cellule | normal | pourcentage | decimal 1 6 2 2" xfId="32197" xr:uid="{553D5DDA-BCF9-435D-B590-24AB5B9372E2}"/>
    <cellStyle name="tableau | cellule | normal | pourcentage | decimal 1 6 3" xfId="32198" xr:uid="{ED367C90-439A-4C1D-8998-5388923E2787}"/>
    <cellStyle name="tableau | cellule | normal | pourcentage | decimal 1 6 3 2" xfId="32199" xr:uid="{D7886209-E492-4883-A651-F25C2C9D4B3E}"/>
    <cellStyle name="tableau | cellule | normal | pourcentage | decimal 1 6 4" xfId="32200" xr:uid="{C92656F1-5C66-42BE-A0B2-4AE1563F43F0}"/>
    <cellStyle name="tableau | cellule | normal | pourcentage | decimal 1 6 5" xfId="32195" xr:uid="{B9C13143-272A-4A4F-9337-6B1EF44D054A}"/>
    <cellStyle name="tableau | cellule | normal | pourcentage | decimal 1 7" xfId="18233" xr:uid="{30EB06F2-CE39-40CE-916D-330E405373CC}"/>
    <cellStyle name="tableau | cellule | normal | pourcentage | decimal 1 7 2" xfId="32202" xr:uid="{72A1C08F-9E23-4B70-A323-55BBFE7C2010}"/>
    <cellStyle name="tableau | cellule | normal | pourcentage | decimal 1 7 3" xfId="32201" xr:uid="{22043510-4C1F-4FE7-86A1-55C1F548254B}"/>
    <cellStyle name="tableau | cellule | normal | pourcentage | decimal 1 8" xfId="18234" xr:uid="{AD89C8E0-0757-40C1-ABFD-A53B1B981CE9}"/>
    <cellStyle name="tableau | cellule | normal | pourcentage | decimal 1 8 2" xfId="32204" xr:uid="{8CC1F9E8-948B-4E90-99A0-06F56667C479}"/>
    <cellStyle name="tableau | cellule | normal | pourcentage | decimal 1 8 3" xfId="32203" xr:uid="{C04016BD-241D-43EE-A349-A20F0807A12C}"/>
    <cellStyle name="tableau | cellule | normal | pourcentage | decimal 1 9" xfId="18235" xr:uid="{537EC90E-9888-41EF-82E7-CE5EF62A7288}"/>
    <cellStyle name="tableau | cellule | normal | pourcentage | decimal 1 9 2" xfId="32206" xr:uid="{1607A244-577E-413C-A8BD-3F6AC674F398}"/>
    <cellStyle name="tableau | cellule | normal | pourcentage | decimal 1 9 3" xfId="32205" xr:uid="{AE459BF7-0650-4509-AAF3-521F301BEAB8}"/>
    <cellStyle name="tableau | cellule | total | decimal 1" xfId="341" xr:uid="{00000000-0005-0000-0000-000057010000}"/>
    <cellStyle name="tableau | cellule | total | decimal 1 10" xfId="18236" xr:uid="{83BC27BD-CDD6-422E-92B5-E93FF6A415CE}"/>
    <cellStyle name="tableau | cellule | total | decimal 1 10 2" xfId="32208" xr:uid="{D920A44A-8FA2-4DA1-9C12-432CD0F8161F}"/>
    <cellStyle name="tableau | cellule | total | decimal 1 11" xfId="32209" xr:uid="{640E9F29-3CCC-420B-AEE4-16935E401CF3}"/>
    <cellStyle name="tableau | cellule | total | decimal 1 12" xfId="32207" xr:uid="{FFB19CA6-3725-4EBF-AB97-DC911566AB9C}"/>
    <cellStyle name="tableau | cellule | total | decimal 1 13" xfId="21047" xr:uid="{3A18CB46-6E83-4779-86DC-1BC381E2A5BB}"/>
    <cellStyle name="tableau | cellule | total | decimal 1 14" xfId="6475" xr:uid="{405A598C-DD85-492F-AAB6-F5CD950819E5}"/>
    <cellStyle name="tableau | cellule | total | decimal 1 2" xfId="18237" xr:uid="{18B8CBB2-00CC-45D6-9DE5-FD4C0B60C9BD}"/>
    <cellStyle name="tableau | cellule | total | decimal 1 2 2" xfId="32211" xr:uid="{B9DD832A-F33B-4B2B-BE57-E6CA3C4DBFCB}"/>
    <cellStyle name="tableau | cellule | total | decimal 1 2 2 2" xfId="32212" xr:uid="{86E75A0C-A4E5-43CE-9959-5DFE9E6AE99C}"/>
    <cellStyle name="tableau | cellule | total | decimal 1 2 3" xfId="32213" xr:uid="{7D60EA07-49AB-4ABC-A1AE-83BA41A1630A}"/>
    <cellStyle name="tableau | cellule | total | decimal 1 2 3 2" xfId="32214" xr:uid="{747C9054-D19F-4F05-A20C-C4FD39A1ADA3}"/>
    <cellStyle name="tableau | cellule | total | decimal 1 2 4" xfId="32215" xr:uid="{7348AD1E-D5D5-4014-9683-FEE657A8A158}"/>
    <cellStyle name="tableau | cellule | total | decimal 1 2 5" xfId="32216" xr:uid="{97A3D379-F37A-41BB-9AF8-45DF173DD499}"/>
    <cellStyle name="tableau | cellule | total | decimal 1 2 6" xfId="32210" xr:uid="{72340F8D-0DE9-4531-8B84-48543D7EA49F}"/>
    <cellStyle name="tableau | cellule | total | decimal 1 3" xfId="18238" xr:uid="{DE29E23E-0B73-401B-A243-A2A021695E2E}"/>
    <cellStyle name="tableau | cellule | total | decimal 1 3 2" xfId="32218" xr:uid="{B7F585B7-61AE-47BE-AF5B-B167325D4BA8}"/>
    <cellStyle name="tableau | cellule | total | decimal 1 3 2 2" xfId="32219" xr:uid="{2F054345-193D-47B7-B7F3-C9F4218A26D4}"/>
    <cellStyle name="tableau | cellule | total | decimal 1 3 3" xfId="32220" xr:uid="{D6AC1D0F-E100-4151-9982-9DE7E26840B8}"/>
    <cellStyle name="tableau | cellule | total | decimal 1 3 3 2" xfId="32221" xr:uid="{C5D977BD-5042-48D1-8756-B35DB0541B44}"/>
    <cellStyle name="tableau | cellule | total | decimal 1 3 4" xfId="32222" xr:uid="{1412D08E-7A6B-4E0C-B98D-BF76C8E57C12}"/>
    <cellStyle name="tableau | cellule | total | decimal 1 3 5" xfId="32217" xr:uid="{E6D53ACC-B82B-442A-8476-3C75A4BE47E9}"/>
    <cellStyle name="tableau | cellule | total | decimal 1 4" xfId="18239" xr:uid="{5612150F-4142-4CB8-9B0A-91DA53424832}"/>
    <cellStyle name="tableau | cellule | total | decimal 1 4 2" xfId="32224" xr:uid="{3FDBE961-E6F6-420B-8647-44CA6975A2CD}"/>
    <cellStyle name="tableau | cellule | total | decimal 1 4 2 2" xfId="32225" xr:uid="{9418BF3B-8344-4C09-A414-141E0D6E658E}"/>
    <cellStyle name="tableau | cellule | total | decimal 1 4 3" xfId="32226" xr:uid="{D57980FC-5BC9-49F8-BC36-DD505600EC1D}"/>
    <cellStyle name="tableau | cellule | total | decimal 1 4 3 2" xfId="32227" xr:uid="{45A90D67-ADCD-4302-982F-9B27C1B1CEB3}"/>
    <cellStyle name="tableau | cellule | total | decimal 1 4 4" xfId="32228" xr:uid="{62A80BD0-9466-4538-A9C7-7D1DE9E7FEBA}"/>
    <cellStyle name="tableau | cellule | total | decimal 1 4 5" xfId="32223" xr:uid="{94E77C25-29F2-4E04-8D9F-16361E6C6DE7}"/>
    <cellStyle name="tableau | cellule | total | decimal 1 5" xfId="18240" xr:uid="{0BE45905-76B3-4AF0-B00E-83E7FFCCB3A6}"/>
    <cellStyle name="tableau | cellule | total | decimal 1 5 2" xfId="32230" xr:uid="{78A34CA9-848B-4096-88BB-470693759F62}"/>
    <cellStyle name="tableau | cellule | total | decimal 1 5 2 2" xfId="32231" xr:uid="{F92226A6-B444-4005-8369-66BD03CC62EE}"/>
    <cellStyle name="tableau | cellule | total | decimal 1 5 3" xfId="32232" xr:uid="{7CC64D6C-12BC-422F-9623-FB702E342150}"/>
    <cellStyle name="tableau | cellule | total | decimal 1 5 3 2" xfId="32233" xr:uid="{910109D3-CF21-4A16-805B-72EBBEA0F21E}"/>
    <cellStyle name="tableau | cellule | total | decimal 1 5 4" xfId="32234" xr:uid="{60715A03-88F0-433E-950B-7BBA208094DA}"/>
    <cellStyle name="tableau | cellule | total | decimal 1 5 4 2" xfId="32235" xr:uid="{8CC1B38C-E90E-48A6-A564-8AEB41964756}"/>
    <cellStyle name="tableau | cellule | total | decimal 1 5 5" xfId="32236" xr:uid="{E1B37EDA-A5EB-4A5B-B117-7E3D8976CFD1}"/>
    <cellStyle name="tableau | cellule | total | decimal 1 5 6" xfId="32229" xr:uid="{571E6DD0-AA05-4FF2-BBBD-DA1886ADA34B}"/>
    <cellStyle name="tableau | cellule | total | decimal 1 6" xfId="18241" xr:uid="{8114417F-6CEF-41C7-B75B-4F2657950C05}"/>
    <cellStyle name="tableau | cellule | total | decimal 1 6 2" xfId="32238" xr:uid="{D1F61531-90E4-4946-B1D5-DAD1EBB9C5F8}"/>
    <cellStyle name="tableau | cellule | total | decimal 1 6 2 2" xfId="32239" xr:uid="{8B187D8A-32F7-4A7F-A20D-89D274BE47C6}"/>
    <cellStyle name="tableau | cellule | total | decimal 1 6 3" xfId="32240" xr:uid="{3F9BDA24-DFCA-4FE8-B7F3-D94D89393996}"/>
    <cellStyle name="tableau | cellule | total | decimal 1 6 3 2" xfId="32241" xr:uid="{4A5EC555-BA21-400C-95B5-161CE4D3F76C}"/>
    <cellStyle name="tableau | cellule | total | decimal 1 6 4" xfId="32242" xr:uid="{87337D6A-5898-41A4-B79D-C426FF5B2BEE}"/>
    <cellStyle name="tableau | cellule | total | decimal 1 6 5" xfId="32237" xr:uid="{11317990-477D-4A97-ABC9-2375EC7FAECD}"/>
    <cellStyle name="tableau | cellule | total | decimal 1 7" xfId="18242" xr:uid="{9F43B618-F013-485C-B7CD-E29CBE4DBDC0}"/>
    <cellStyle name="tableau | cellule | total | decimal 1 7 2" xfId="32244" xr:uid="{05B200BB-A319-49C5-A966-0248D61B3E0E}"/>
    <cellStyle name="tableau | cellule | total | decimal 1 7 3" xfId="32243" xr:uid="{2BE3EDA9-CAF6-45DA-A81A-28663B5A3CE8}"/>
    <cellStyle name="tableau | cellule | total | decimal 1 8" xfId="18243" xr:uid="{A1307D5E-6133-4946-8B30-3F9CE546AD13}"/>
    <cellStyle name="tableau | cellule | total | decimal 1 8 2" xfId="32246" xr:uid="{C143A205-0E6A-42D5-9E2E-68B9455422C2}"/>
    <cellStyle name="tableau | cellule | total | decimal 1 8 3" xfId="32245" xr:uid="{65A5EBE1-10B2-4D95-8CD1-460CBBF49425}"/>
    <cellStyle name="tableau | cellule | total | decimal 1 9" xfId="18244" xr:uid="{5DFA73D8-9F91-4BE5-88C8-92ADEA310696}"/>
    <cellStyle name="tableau | cellule | total | decimal 1 9 2" xfId="32248" xr:uid="{9F357DCF-7E5A-4279-8EF9-711E3D47805A}"/>
    <cellStyle name="tableau | cellule | total | decimal 1 9 3" xfId="32247" xr:uid="{6E3B0E26-1148-4780-9D5B-972485DA9B14}"/>
    <cellStyle name="tableau | coin superieur gauche" xfId="342" xr:uid="{00000000-0005-0000-0000-000058010000}"/>
    <cellStyle name="tableau | coin superieur gauche 10" xfId="18245" xr:uid="{5CBC749B-6D59-41B8-88EB-2EBA8B6A9B6F}"/>
    <cellStyle name="tableau | coin superieur gauche 10 2" xfId="32250" xr:uid="{B943AC1C-5ED8-4364-86EE-98DEDE9FD687}"/>
    <cellStyle name="tableau | coin superieur gauche 11" xfId="32251" xr:uid="{22204008-1E69-40AF-B5AE-F9566D1C2683}"/>
    <cellStyle name="tableau | coin superieur gauche 12" xfId="32249" xr:uid="{904E78C1-148A-463E-B553-2096A6E008F6}"/>
    <cellStyle name="tableau | coin superieur gauche 13" xfId="21048" xr:uid="{96E5E8C8-71D8-4548-A851-7AC1F3ECEE1F}"/>
    <cellStyle name="tableau | coin superieur gauche 14" xfId="6476" xr:uid="{8AC1713B-F10D-4CDD-AF1F-8199A641D4EA}"/>
    <cellStyle name="tableau | coin superieur gauche 2" xfId="18246" xr:uid="{413876FC-5A5B-44B1-8256-20BF2E941E6A}"/>
    <cellStyle name="tableau | coin superieur gauche 2 2" xfId="32253" xr:uid="{E4D8E110-8232-4197-81D6-A17ED531FE4F}"/>
    <cellStyle name="tableau | coin superieur gauche 2 2 2" xfId="32254" xr:uid="{3F4F8539-EA8D-4AB8-BE25-994E3CEAC81B}"/>
    <cellStyle name="tableau | coin superieur gauche 2 3" xfId="32255" xr:uid="{2BF18530-B3F8-4CE3-8D68-F2B6FAC35D7E}"/>
    <cellStyle name="tableau | coin superieur gauche 2 3 2" xfId="32256" xr:uid="{73567DCB-A503-4062-89ED-640108FCFB1E}"/>
    <cellStyle name="tableau | coin superieur gauche 2 4" xfId="32257" xr:uid="{B0DA9473-CE29-4353-B947-06EAF8520831}"/>
    <cellStyle name="tableau | coin superieur gauche 2 5" xfId="32258" xr:uid="{4DD931CD-798A-4286-81FD-3170157D844C}"/>
    <cellStyle name="tableau | coin superieur gauche 2 6" xfId="32252" xr:uid="{C78C9D69-2772-4665-BA67-C08ABE0BB5FD}"/>
    <cellStyle name="tableau | coin superieur gauche 3" xfId="18247" xr:uid="{8FA138E8-AD21-49C5-A572-656662FB8169}"/>
    <cellStyle name="tableau | coin superieur gauche 3 2" xfId="32260" xr:uid="{90ECA08E-5542-448D-B43F-F78CB56D16F2}"/>
    <cellStyle name="tableau | coin superieur gauche 3 2 2" xfId="32261" xr:uid="{B7AA3BBC-CF32-4370-BE7B-7A036E26D781}"/>
    <cellStyle name="tableau | coin superieur gauche 3 3" xfId="32262" xr:uid="{E5E57CA1-E104-4686-9D8E-40EB33132873}"/>
    <cellStyle name="tableau | coin superieur gauche 3 3 2" xfId="32263" xr:uid="{3CF7B478-0FAD-491C-8E4E-A2788636DCEF}"/>
    <cellStyle name="tableau | coin superieur gauche 3 4" xfId="32264" xr:uid="{83724D8F-84AD-42AB-A4A2-611D8A8ECB31}"/>
    <cellStyle name="tableau | coin superieur gauche 3 5" xfId="32259" xr:uid="{694C96F6-F682-49B7-AA1F-4732FE828FBB}"/>
    <cellStyle name="tableau | coin superieur gauche 4" xfId="18248" xr:uid="{27C81D01-A428-42CF-891A-D001B217E5EB}"/>
    <cellStyle name="tableau | coin superieur gauche 4 2" xfId="32266" xr:uid="{9ECA38C2-2A60-46D5-BD2C-29C210373E31}"/>
    <cellStyle name="tableau | coin superieur gauche 4 2 2" xfId="32267" xr:uid="{771AE72E-A9F9-40D7-AD35-F3A5BEA94D6B}"/>
    <cellStyle name="tableau | coin superieur gauche 4 3" xfId="32268" xr:uid="{10B0DF08-A311-4C9F-A141-12EBC61898F9}"/>
    <cellStyle name="tableau | coin superieur gauche 4 3 2" xfId="32269" xr:uid="{6018EE50-581A-474E-9E8C-D6FB0252AEA2}"/>
    <cellStyle name="tableau | coin superieur gauche 4 4" xfId="32270" xr:uid="{AEA06F90-7945-495B-A6AD-FD7954C92022}"/>
    <cellStyle name="tableau | coin superieur gauche 4 5" xfId="32265" xr:uid="{870ADF56-9CE6-4B93-807C-D99A7DF11A74}"/>
    <cellStyle name="tableau | coin superieur gauche 5" xfId="18249" xr:uid="{035EECDE-1110-4DC0-8CB0-E76C5C4B8195}"/>
    <cellStyle name="tableau | coin superieur gauche 5 2" xfId="32272" xr:uid="{432FB055-6844-4F81-8E20-E5910F78007E}"/>
    <cellStyle name="tableau | coin superieur gauche 5 2 2" xfId="32273" xr:uid="{4BADD4BA-26D8-48A0-B7A2-CC2E4BD8A74D}"/>
    <cellStyle name="tableau | coin superieur gauche 5 3" xfId="32274" xr:uid="{844C9478-86F3-44C1-BAD2-0A021883DBAF}"/>
    <cellStyle name="tableau | coin superieur gauche 5 3 2" xfId="32275" xr:uid="{A739E7DC-5625-4FFA-A74C-EB7E59A5D093}"/>
    <cellStyle name="tableau | coin superieur gauche 5 4" xfId="32276" xr:uid="{C8576318-559D-4990-8DF7-55BC66603787}"/>
    <cellStyle name="tableau | coin superieur gauche 5 4 2" xfId="32277" xr:uid="{31DB15B1-8191-427A-BC2B-DF2F95198A9F}"/>
    <cellStyle name="tableau | coin superieur gauche 5 5" xfId="32278" xr:uid="{14161596-4123-4D58-B4FB-09A29010386A}"/>
    <cellStyle name="tableau | coin superieur gauche 5 6" xfId="32271" xr:uid="{76E7084A-B68F-47D4-A2AA-89A8BF60D16E}"/>
    <cellStyle name="tableau | coin superieur gauche 6" xfId="18250" xr:uid="{44A2440D-46C8-4A02-99EB-372F4EFC7427}"/>
    <cellStyle name="tableau | coin superieur gauche 6 2" xfId="32280" xr:uid="{6BBAB054-12C1-496D-ABB3-C3CDD4FA83AF}"/>
    <cellStyle name="tableau | coin superieur gauche 6 2 2" xfId="32281" xr:uid="{0757ED8D-8529-4601-8DED-C9F4A559FA27}"/>
    <cellStyle name="tableau | coin superieur gauche 6 3" xfId="32282" xr:uid="{2844BB96-A0C0-478C-A88B-62383B2EC0DA}"/>
    <cellStyle name="tableau | coin superieur gauche 6 3 2" xfId="32283" xr:uid="{10DF4A81-4177-420D-B550-E02DA6D7E2E9}"/>
    <cellStyle name="tableau | coin superieur gauche 6 4" xfId="32284" xr:uid="{C66DB9E0-D088-46C1-AD5C-082AA5BEEDCC}"/>
    <cellStyle name="tableau | coin superieur gauche 6 5" xfId="32279" xr:uid="{A063B1D5-88CE-4B83-A006-0605851AD187}"/>
    <cellStyle name="tableau | coin superieur gauche 7" xfId="18251" xr:uid="{F9E0E416-C441-4A28-9CAC-CD2D980FBE18}"/>
    <cellStyle name="tableau | coin superieur gauche 7 2" xfId="32286" xr:uid="{31EE7EEB-13F1-4833-A397-94913C29260C}"/>
    <cellStyle name="tableau | coin superieur gauche 7 3" xfId="32285" xr:uid="{7F7BEEE1-2DFA-4FA6-9050-E2F2E29A2F16}"/>
    <cellStyle name="tableau | coin superieur gauche 8" xfId="18252" xr:uid="{23441926-E3C2-4307-B387-6BB8EBE6CB9D}"/>
    <cellStyle name="tableau | coin superieur gauche 8 2" xfId="32288" xr:uid="{E4DD4FE4-B6EA-40A7-92B1-52602B47F9F5}"/>
    <cellStyle name="tableau | coin superieur gauche 8 3" xfId="32287" xr:uid="{2D247D81-47BE-49A6-A5B5-059BDDC32409}"/>
    <cellStyle name="tableau | coin superieur gauche 9" xfId="18253" xr:uid="{C6AED988-522B-4ABD-A22C-2CA4AE92399C}"/>
    <cellStyle name="tableau | coin superieur gauche 9 2" xfId="32290" xr:uid="{5A19A895-8DB8-4D74-95C9-A98648A6180B}"/>
    <cellStyle name="tableau | coin superieur gauche 9 3" xfId="32289" xr:uid="{5785AB59-3D84-4C29-8E1B-21C8F73B357E}"/>
    <cellStyle name="tableau | entete-colonne | series" xfId="343" xr:uid="{00000000-0005-0000-0000-000059010000}"/>
    <cellStyle name="tableau | entete-colonne | series 10" xfId="18254" xr:uid="{A63348DA-36FE-4C4C-9DC7-66978D2A64D5}"/>
    <cellStyle name="tableau | entete-colonne | series 10 2" xfId="32292" xr:uid="{6230DD2E-6246-4419-8F8C-11F480400576}"/>
    <cellStyle name="tableau | entete-colonne | series 11" xfId="32293" xr:uid="{EFB67D6A-1244-4E38-A7E7-337D83CFB7CB}"/>
    <cellStyle name="tableau | entete-colonne | series 12" xfId="32291" xr:uid="{43FA53A1-BC85-4BFE-9B9D-29431A828966}"/>
    <cellStyle name="tableau | entete-colonne | series 13" xfId="21049" xr:uid="{3DBAB5BC-C91F-45B3-8349-AC987307DEA8}"/>
    <cellStyle name="tableau | entete-colonne | series 14" xfId="6477" xr:uid="{C705898D-3BCD-4B8B-A41A-C96D4687E9D2}"/>
    <cellStyle name="tableau | entete-colonne | series 2" xfId="18255" xr:uid="{1EBA7F3A-5E08-430A-AB37-F4AA8BFFF2E2}"/>
    <cellStyle name="tableau | entete-colonne | series 2 2" xfId="32295" xr:uid="{9316E3DF-6D08-458A-8792-762B0D3D4B36}"/>
    <cellStyle name="tableau | entete-colonne | series 2 2 2" xfId="32296" xr:uid="{0FEAA713-9CA6-457E-A6F9-7D28ED88A4B5}"/>
    <cellStyle name="tableau | entete-colonne | series 2 3" xfId="32297" xr:uid="{22595075-BF60-45FD-B7D9-192CB10AD84B}"/>
    <cellStyle name="tableau | entete-colonne | series 2 3 2" xfId="32298" xr:uid="{FBE4899F-B895-4C2B-A643-2F14B351D422}"/>
    <cellStyle name="tableau | entete-colonne | series 2 4" xfId="32299" xr:uid="{0A75802C-72CC-4CC9-B028-89CFA1D0A341}"/>
    <cellStyle name="tableau | entete-colonne | series 2 5" xfId="32300" xr:uid="{840179B7-9864-49DA-8C9B-4EAB68A4CAA0}"/>
    <cellStyle name="tableau | entete-colonne | series 2 6" xfId="32294" xr:uid="{1E78CC0C-9196-4472-8292-5AB692255FC5}"/>
    <cellStyle name="tableau | entete-colonne | series 3" xfId="18256" xr:uid="{354F6C6C-9A70-481C-AB75-6271132DB549}"/>
    <cellStyle name="tableau | entete-colonne | series 3 2" xfId="32302" xr:uid="{CC7F4390-77FD-4356-9292-83A342EA99D1}"/>
    <cellStyle name="tableau | entete-colonne | series 3 2 2" xfId="32303" xr:uid="{A5F4D530-D3C6-4F80-90D2-A02421205F69}"/>
    <cellStyle name="tableau | entete-colonne | series 3 3" xfId="32304" xr:uid="{22BCC746-C8E6-44AD-86C8-72F43E376BB6}"/>
    <cellStyle name="tableau | entete-colonne | series 3 3 2" xfId="32305" xr:uid="{540F1896-5E34-4CA7-AB28-DA1DF26F343A}"/>
    <cellStyle name="tableau | entete-colonne | series 3 4" xfId="32306" xr:uid="{4ED3B6AB-39F9-46E5-B97F-79D0CF6C3A93}"/>
    <cellStyle name="tableau | entete-colonne | series 3 5" xfId="32301" xr:uid="{12E67611-9219-4CF9-A6C0-51AFFE0F470D}"/>
    <cellStyle name="tableau | entete-colonne | series 4" xfId="18257" xr:uid="{DE3B7AD4-887C-40B2-B968-015A85E29DB1}"/>
    <cellStyle name="tableau | entete-colonne | series 4 2" xfId="32308" xr:uid="{8E1CC668-AED5-457C-A3AE-50A13CE97C17}"/>
    <cellStyle name="tableau | entete-colonne | series 4 2 2" xfId="32309" xr:uid="{3879E02A-2D65-4AC0-B416-E9D416764A8F}"/>
    <cellStyle name="tableau | entete-colonne | series 4 3" xfId="32310" xr:uid="{A1653790-12F4-4776-9C2D-38571B89A047}"/>
    <cellStyle name="tableau | entete-colonne | series 4 3 2" xfId="32311" xr:uid="{3577638E-64EC-4228-8ACC-7DD220A4ABF9}"/>
    <cellStyle name="tableau | entete-colonne | series 4 4" xfId="32312" xr:uid="{033A4B28-8CC5-4EC9-866D-EF7C8530E12C}"/>
    <cellStyle name="tableau | entete-colonne | series 4 5" xfId="32307" xr:uid="{B5B94737-1380-4BA0-8B44-BCF5F452F9A3}"/>
    <cellStyle name="tableau | entete-colonne | series 5" xfId="18258" xr:uid="{F352AE17-88BA-4934-9D01-06FF35549578}"/>
    <cellStyle name="tableau | entete-colonne | series 5 2" xfId="32314" xr:uid="{44923A79-7A2F-40ED-A0EA-F32B01D1EBB0}"/>
    <cellStyle name="tableau | entete-colonne | series 5 2 2" xfId="32315" xr:uid="{9BEA0C55-7EC6-4BBA-9655-63100BA81CC5}"/>
    <cellStyle name="tableau | entete-colonne | series 5 3" xfId="32316" xr:uid="{DAB98807-AB77-487F-9617-1E8B27A62B58}"/>
    <cellStyle name="tableau | entete-colonne | series 5 3 2" xfId="32317" xr:uid="{3E3C444E-C087-4C51-A9BA-EBB3516FE96B}"/>
    <cellStyle name="tableau | entete-colonne | series 5 4" xfId="32318" xr:uid="{A3DB211D-078E-40A5-AAC4-3D4508217BE1}"/>
    <cellStyle name="tableau | entete-colonne | series 5 4 2" xfId="32319" xr:uid="{9D910F42-D630-4909-AE27-1ADCE2213F90}"/>
    <cellStyle name="tableau | entete-colonne | series 5 5" xfId="32320" xr:uid="{0510DBB2-776C-438E-B739-3ABE6309A51C}"/>
    <cellStyle name="tableau | entete-colonne | series 5 6" xfId="32313" xr:uid="{C19698FF-A588-4D1D-81FA-3888229C894F}"/>
    <cellStyle name="tableau | entete-colonne | series 6" xfId="18259" xr:uid="{1AE1445F-ECCD-43AC-BF77-18E4B3F7D594}"/>
    <cellStyle name="tableau | entete-colonne | series 6 2" xfId="32322" xr:uid="{FE15A4AB-F189-4CBD-96A8-C71C762122FE}"/>
    <cellStyle name="tableau | entete-colonne | series 6 2 2" xfId="32323" xr:uid="{509026C6-C3CE-4F33-A26A-C1F00B38301A}"/>
    <cellStyle name="tableau | entete-colonne | series 6 3" xfId="32324" xr:uid="{74EF2D6A-F4E9-430B-912A-207915E7E569}"/>
    <cellStyle name="tableau | entete-colonne | series 6 3 2" xfId="32325" xr:uid="{E8981637-A8DF-40A3-BBF5-E3386B2D4FF4}"/>
    <cellStyle name="tableau | entete-colonne | series 6 4" xfId="32326" xr:uid="{78C785E5-CEAC-465D-879B-0EEB8A0AAFD5}"/>
    <cellStyle name="tableau | entete-colonne | series 6 5" xfId="32321" xr:uid="{C88F445A-5F90-44AF-A29E-97530397911F}"/>
    <cellStyle name="tableau | entete-colonne | series 7" xfId="18260" xr:uid="{E1901452-133A-48E1-BF4D-11568482C66B}"/>
    <cellStyle name="tableau | entete-colonne | series 7 2" xfId="32328" xr:uid="{B5DCD4A4-FA9A-413F-B0B3-B2D544F232E0}"/>
    <cellStyle name="tableau | entete-colonne | series 7 3" xfId="32327" xr:uid="{35FC4450-CDC3-4DD9-9E55-042B8EB958A0}"/>
    <cellStyle name="tableau | entete-colonne | series 8" xfId="18261" xr:uid="{2561DD60-4B36-4FDA-9806-F7B28940EBC5}"/>
    <cellStyle name="tableau | entete-colonne | series 8 2" xfId="32330" xr:uid="{D39694AB-404A-497D-A465-229EEDC260D1}"/>
    <cellStyle name="tableau | entete-colonne | series 8 3" xfId="32329" xr:uid="{E0345389-5EB2-4707-9937-246EE05F3030}"/>
    <cellStyle name="tableau | entete-colonne | series 9" xfId="18262" xr:uid="{589C0477-9167-4229-86A6-A4F3DA98F17A}"/>
    <cellStyle name="tableau | entete-colonne | series 9 2" xfId="32332" xr:uid="{618A6E82-5C05-40D9-9CE5-21B57721BB53}"/>
    <cellStyle name="tableau | entete-colonne | series 9 3" xfId="32331" xr:uid="{0F8899CA-141B-425E-9B40-C159779E6513}"/>
    <cellStyle name="tableau | entete-ligne | normal" xfId="344" xr:uid="{00000000-0005-0000-0000-00005A010000}"/>
    <cellStyle name="tableau | entete-ligne | normal 10" xfId="18263" xr:uid="{724E30F9-823F-45A6-909E-9DE1553334AD}"/>
    <cellStyle name="tableau | entete-ligne | normal 10 2" xfId="32334" xr:uid="{E82764A9-F8B5-44F2-A51B-C8D248CB131D}"/>
    <cellStyle name="tableau | entete-ligne | normal 11" xfId="32335" xr:uid="{736F9098-773E-41BF-A2F8-AB6B463B104A}"/>
    <cellStyle name="tableau | entete-ligne | normal 12" xfId="32333" xr:uid="{EC707007-7BA8-4939-9385-4005A8615643}"/>
    <cellStyle name="tableau | entete-ligne | normal 13" xfId="21050" xr:uid="{2FE8F0B5-2DEE-45F8-A20F-096CA9725C1B}"/>
    <cellStyle name="tableau | entete-ligne | normal 14" xfId="6478" xr:uid="{E3CE8968-1D6A-46B0-87CE-175C092FC2E2}"/>
    <cellStyle name="tableau | entete-ligne | normal 2" xfId="18264" xr:uid="{84862F77-5F5F-4F9A-921D-FD4B586AFE7D}"/>
    <cellStyle name="tableau | entete-ligne | normal 2 2" xfId="32337" xr:uid="{89B7A600-41A8-4533-B9BF-DB22889AD5E1}"/>
    <cellStyle name="tableau | entete-ligne | normal 2 2 2" xfId="32338" xr:uid="{6413C47D-5A80-4420-8923-B6121C205D98}"/>
    <cellStyle name="tableau | entete-ligne | normal 2 3" xfId="32339" xr:uid="{49451A11-FAE3-46D1-A419-C817C66C4C0E}"/>
    <cellStyle name="tableau | entete-ligne | normal 2 3 2" xfId="32340" xr:uid="{4943EDAB-D029-4D6D-B30A-8D1F32CBED27}"/>
    <cellStyle name="tableau | entete-ligne | normal 2 4" xfId="32341" xr:uid="{764FB670-6212-4ADD-BFA5-B46A3FE0F54B}"/>
    <cellStyle name="tableau | entete-ligne | normal 2 5" xfId="32342" xr:uid="{14342ACD-82F2-4F23-B2AD-7511527EFABA}"/>
    <cellStyle name="tableau | entete-ligne | normal 2 6" xfId="32336" xr:uid="{9F12B61C-19A6-45B1-9B89-6495D780AC93}"/>
    <cellStyle name="tableau | entete-ligne | normal 3" xfId="18265" xr:uid="{0B38D0EF-FF86-4B06-BF04-3652C47BA73F}"/>
    <cellStyle name="tableau | entete-ligne | normal 3 2" xfId="32344" xr:uid="{E93EF545-5E8E-420E-BC2B-30D9F137C285}"/>
    <cellStyle name="tableau | entete-ligne | normal 3 2 2" xfId="32345" xr:uid="{D6AABB71-3636-4332-B2A2-EB3556B1B8E9}"/>
    <cellStyle name="tableau | entete-ligne | normal 3 3" xfId="32346" xr:uid="{9A0C5263-14D2-42DC-9AE1-67ECFEC08188}"/>
    <cellStyle name="tableau | entete-ligne | normal 3 3 2" xfId="32347" xr:uid="{EA8F8F9A-E7B4-463A-B3A5-1CD9CF71C94F}"/>
    <cellStyle name="tableau | entete-ligne | normal 3 4" xfId="32348" xr:uid="{A85528FE-7555-4AEA-90FC-387013C2325F}"/>
    <cellStyle name="tableau | entete-ligne | normal 3 5" xfId="32343" xr:uid="{149A96CB-9951-4A07-8715-58319C6D139D}"/>
    <cellStyle name="tableau | entete-ligne | normal 4" xfId="18266" xr:uid="{F0722D1E-714A-4C4C-8682-44EE8DC19E36}"/>
    <cellStyle name="tableau | entete-ligne | normal 4 2" xfId="32350" xr:uid="{34B41AB6-0165-4970-9853-DF4853156DB6}"/>
    <cellStyle name="tableau | entete-ligne | normal 4 2 2" xfId="32351" xr:uid="{CFB92551-5A3F-4984-B6AA-4B7479167C76}"/>
    <cellStyle name="tableau | entete-ligne | normal 4 3" xfId="32352" xr:uid="{E08B3F4D-1503-4BFE-878D-15208861382E}"/>
    <cellStyle name="tableau | entete-ligne | normal 4 3 2" xfId="32353" xr:uid="{09A96D57-3F8A-456B-8AC8-5DE1E13B9075}"/>
    <cellStyle name="tableau | entete-ligne | normal 4 4" xfId="32354" xr:uid="{BF552A8A-094A-4A82-BA95-CFEE6D2DDCA9}"/>
    <cellStyle name="tableau | entete-ligne | normal 4 5" xfId="32349" xr:uid="{E6B00B58-EC7F-4779-821A-723346B7047A}"/>
    <cellStyle name="tableau | entete-ligne | normal 5" xfId="18267" xr:uid="{D7CD0711-6FF5-4A13-ACDB-470FFD907C2F}"/>
    <cellStyle name="tableau | entete-ligne | normal 5 2" xfId="32356" xr:uid="{5FBB18EF-B7DD-4138-AC12-30C7297C113E}"/>
    <cellStyle name="tableau | entete-ligne | normal 5 2 2" xfId="32357" xr:uid="{DB61E744-38CA-4CF8-8207-DD7CB09EBC82}"/>
    <cellStyle name="tableau | entete-ligne | normal 5 3" xfId="32358" xr:uid="{C35CD107-C94A-46F8-B913-C47A5B0A298F}"/>
    <cellStyle name="tableau | entete-ligne | normal 5 3 2" xfId="32359" xr:uid="{C15E96AE-E46E-4DD0-9994-47553B363D1A}"/>
    <cellStyle name="tableau | entete-ligne | normal 5 4" xfId="32360" xr:uid="{29ECB896-137F-4BD8-AF80-08C90E8477AE}"/>
    <cellStyle name="tableau | entete-ligne | normal 5 4 2" xfId="32361" xr:uid="{8003D625-BE50-4FDE-B130-43BABA3E6DEF}"/>
    <cellStyle name="tableau | entete-ligne | normal 5 5" xfId="32362" xr:uid="{C8A87A3A-190D-487F-823F-DFFA48E04694}"/>
    <cellStyle name="tableau | entete-ligne | normal 5 6" xfId="32355" xr:uid="{94FB19CC-012D-4901-9F0B-9BC69738CEFC}"/>
    <cellStyle name="tableau | entete-ligne | normal 6" xfId="18268" xr:uid="{3CB9A638-B268-47CC-86EE-1ED21058483A}"/>
    <cellStyle name="tableau | entete-ligne | normal 6 2" xfId="32364" xr:uid="{09580A25-DB65-43D7-9A27-763F2C5C7BCD}"/>
    <cellStyle name="tableau | entete-ligne | normal 6 2 2" xfId="32365" xr:uid="{C5D54376-FAA3-4479-A2ED-FB8B31879684}"/>
    <cellStyle name="tableau | entete-ligne | normal 6 3" xfId="32366" xr:uid="{78836B8A-67F0-4B37-B835-2BDA2A88B4D6}"/>
    <cellStyle name="tableau | entete-ligne | normal 6 3 2" xfId="32367" xr:uid="{F61D94A0-E3F3-43BF-B76F-B68A693D068B}"/>
    <cellStyle name="tableau | entete-ligne | normal 6 4" xfId="32368" xr:uid="{D2FAF3AF-2B1A-41C2-A0CE-22B1205A2512}"/>
    <cellStyle name="tableau | entete-ligne | normal 6 5" xfId="32363" xr:uid="{D2B19FB5-5FB4-45EA-B5BE-6046B9F7B61B}"/>
    <cellStyle name="tableau | entete-ligne | normal 7" xfId="18269" xr:uid="{D4DACD55-BB40-41A6-9A1D-D588910DA9C2}"/>
    <cellStyle name="tableau | entete-ligne | normal 7 2" xfId="32370" xr:uid="{D2549EE4-E960-4117-93E7-53BAC67386AA}"/>
    <cellStyle name="tableau | entete-ligne | normal 7 3" xfId="32369" xr:uid="{2C6A09B4-3B37-40A9-9310-9545E53E581E}"/>
    <cellStyle name="tableau | entete-ligne | normal 8" xfId="18270" xr:uid="{210C717C-A8C9-43C3-A63D-E4AC3AC05598}"/>
    <cellStyle name="tableau | entete-ligne | normal 8 2" xfId="32372" xr:uid="{9FD501CD-226E-4DD5-B547-4E724853EC01}"/>
    <cellStyle name="tableau | entete-ligne | normal 8 3" xfId="32371" xr:uid="{3880570F-7D6C-418E-B197-4F8400AF1D7D}"/>
    <cellStyle name="tableau | entete-ligne | normal 9" xfId="18271" xr:uid="{4F9E8B98-3E00-4969-ABFA-5416641EFD5A}"/>
    <cellStyle name="tableau | entete-ligne | normal 9 2" xfId="32374" xr:uid="{7A77FB35-4A0E-4C69-A862-613528ED4A2D}"/>
    <cellStyle name="tableau | entete-ligne | normal 9 3" xfId="32373" xr:uid="{ED29C328-E0E5-470C-A850-DAC2CE560077}"/>
    <cellStyle name="tableau | entete-ligne | total" xfId="345" xr:uid="{00000000-0005-0000-0000-00005B010000}"/>
    <cellStyle name="tableau | entete-ligne | total 10" xfId="18272" xr:uid="{D1C7127D-9FD5-4729-857E-3909FD25758B}"/>
    <cellStyle name="tableau | entete-ligne | total 10 2" xfId="32376" xr:uid="{62353858-B3F6-4444-B810-ABE7551A235A}"/>
    <cellStyle name="tableau | entete-ligne | total 11" xfId="32377" xr:uid="{CFAA5FA1-2A41-414B-A619-EC430CA2C2E7}"/>
    <cellStyle name="tableau | entete-ligne | total 12" xfId="32375" xr:uid="{6442AF35-EF68-45EB-B1DD-D03BFF0EB9EE}"/>
    <cellStyle name="tableau | entete-ligne | total 13" xfId="21051" xr:uid="{00538918-3DA4-4184-B77D-97B1E8A32060}"/>
    <cellStyle name="tableau | entete-ligne | total 14" xfId="6479" xr:uid="{3CE4873D-0166-498B-9B8D-27D3E77518DC}"/>
    <cellStyle name="tableau | entete-ligne | total 2" xfId="18273" xr:uid="{A5ECEEAE-9316-478B-9113-93EFA1C8C256}"/>
    <cellStyle name="tableau | entete-ligne | total 2 2" xfId="32379" xr:uid="{133C7960-7B2C-4913-9055-99DA262A92DC}"/>
    <cellStyle name="tableau | entete-ligne | total 2 2 2" xfId="32380" xr:uid="{585B4541-BE47-46F5-AD01-79D7AA656F4C}"/>
    <cellStyle name="tableau | entete-ligne | total 2 3" xfId="32381" xr:uid="{DBF9F90C-E9CE-4708-9E81-3B3560C80DC5}"/>
    <cellStyle name="tableau | entete-ligne | total 2 3 2" xfId="32382" xr:uid="{D043E6D4-629F-4382-BE15-93DC8C3A7704}"/>
    <cellStyle name="tableau | entete-ligne | total 2 4" xfId="32383" xr:uid="{06252C19-F501-46E0-925D-F2A0DF94D15D}"/>
    <cellStyle name="tableau | entete-ligne | total 2 5" xfId="32384" xr:uid="{29260330-871D-481C-9D0A-E0368A8BCE93}"/>
    <cellStyle name="tableau | entete-ligne | total 2 6" xfId="32378" xr:uid="{24CAD928-33BA-46EB-BDB9-9930A541A169}"/>
    <cellStyle name="tableau | entete-ligne | total 3" xfId="18274" xr:uid="{B69D1C14-36ED-4C06-B88E-01DB717C18DE}"/>
    <cellStyle name="tableau | entete-ligne | total 3 2" xfId="32386" xr:uid="{B51825EC-6675-4903-8570-CD9CC7A1DC94}"/>
    <cellStyle name="tableau | entete-ligne | total 3 2 2" xfId="32387" xr:uid="{CAB3FE9C-0334-44B9-A182-4C1C9BE35ED3}"/>
    <cellStyle name="tableau | entete-ligne | total 3 3" xfId="32388" xr:uid="{B5BCBACE-D95C-4B5A-AE6D-37BE3290D815}"/>
    <cellStyle name="tableau | entete-ligne | total 3 3 2" xfId="32389" xr:uid="{69C16AC7-3A54-417A-BF03-0EE601A358C6}"/>
    <cellStyle name="tableau | entete-ligne | total 3 4" xfId="32390" xr:uid="{0640F570-35EF-4814-90EC-BFC90C66CBE8}"/>
    <cellStyle name="tableau | entete-ligne | total 3 5" xfId="32385" xr:uid="{C95777E5-7A55-44A9-B0B5-0FBD8854A19A}"/>
    <cellStyle name="tableau | entete-ligne | total 4" xfId="18275" xr:uid="{4916B12B-EB54-441A-93B7-A0705F5F0958}"/>
    <cellStyle name="tableau | entete-ligne | total 4 2" xfId="32392" xr:uid="{3E5EC0E0-3C24-4E54-A985-2227ABBBF686}"/>
    <cellStyle name="tableau | entete-ligne | total 4 2 2" xfId="32393" xr:uid="{AC559A6A-574A-4B9D-B000-BA119E45C879}"/>
    <cellStyle name="tableau | entete-ligne | total 4 3" xfId="32394" xr:uid="{F6FBDAE8-67B7-49FA-ABE8-C0D4A35895B0}"/>
    <cellStyle name="tableau | entete-ligne | total 4 3 2" xfId="32395" xr:uid="{7D5D8930-7002-4A6E-9E4A-A381970B330B}"/>
    <cellStyle name="tableau | entete-ligne | total 4 4" xfId="32396" xr:uid="{0B664E62-7380-4FB6-86EA-DCAD234B4008}"/>
    <cellStyle name="tableau | entete-ligne | total 4 5" xfId="32391" xr:uid="{05839C44-EC37-4364-BCF9-3745B39B9F11}"/>
    <cellStyle name="tableau | entete-ligne | total 5" xfId="18276" xr:uid="{B3C73205-03E7-4145-93EB-B36980D7E319}"/>
    <cellStyle name="tableau | entete-ligne | total 5 2" xfId="32398" xr:uid="{C20B0836-A9F5-4ECB-83D3-D4A5DF9014BA}"/>
    <cellStyle name="tableau | entete-ligne | total 5 2 2" xfId="32399" xr:uid="{4AF33BCB-520A-44AA-A0E6-568CDE27913A}"/>
    <cellStyle name="tableau | entete-ligne | total 5 3" xfId="32400" xr:uid="{902DD2C4-7333-41A7-8A15-1C567693FE52}"/>
    <cellStyle name="tableau | entete-ligne | total 5 3 2" xfId="32401" xr:uid="{B4CDF8A4-45F5-469D-8E01-6B1642458B61}"/>
    <cellStyle name="tableau | entete-ligne | total 5 4" xfId="32402" xr:uid="{177E224B-E69E-43DB-A782-361D7DFD8655}"/>
    <cellStyle name="tableau | entete-ligne | total 5 4 2" xfId="32403" xr:uid="{3E1C53ED-1A66-4630-8D2A-090616FD7CE8}"/>
    <cellStyle name="tableau | entete-ligne | total 5 5" xfId="32404" xr:uid="{876E7153-0F48-4AE9-A0B7-39B485D20C8F}"/>
    <cellStyle name="tableau | entete-ligne | total 5 6" xfId="32397" xr:uid="{FB8CCC68-55BD-457F-A6AE-399AD5249C5A}"/>
    <cellStyle name="tableau | entete-ligne | total 6" xfId="18277" xr:uid="{E5792DE2-4AEB-4EC5-BC40-E8318AEC7B30}"/>
    <cellStyle name="tableau | entete-ligne | total 6 2" xfId="32406" xr:uid="{3DBED8D4-907A-4D3A-BEF0-55634E05DE82}"/>
    <cellStyle name="tableau | entete-ligne | total 6 2 2" xfId="32407" xr:uid="{A8EDBCF0-F7F2-4E69-A843-7F1FC8182D07}"/>
    <cellStyle name="tableau | entete-ligne | total 6 3" xfId="32408" xr:uid="{30B81438-755F-4606-ACF9-3AC92E2282A6}"/>
    <cellStyle name="tableau | entete-ligne | total 6 3 2" xfId="32409" xr:uid="{8EF5FA05-8F51-40B8-A76D-15BDB487938E}"/>
    <cellStyle name="tableau | entete-ligne | total 6 4" xfId="32410" xr:uid="{CA4D3F47-B96E-4E75-8AFD-2206A5D8BD25}"/>
    <cellStyle name="tableau | entete-ligne | total 6 5" xfId="32405" xr:uid="{4A6A0ED6-C6A9-4DF1-AE70-0C9826988105}"/>
    <cellStyle name="tableau | entete-ligne | total 7" xfId="18278" xr:uid="{7025AE3A-919A-4689-9D82-778BDAA858AC}"/>
    <cellStyle name="tableau | entete-ligne | total 7 2" xfId="32412" xr:uid="{56F0212E-9841-4D8C-A87A-AB38AC09EEEB}"/>
    <cellStyle name="tableau | entete-ligne | total 7 3" xfId="32411" xr:uid="{BECC6FF0-5F4E-4514-B8C4-BE8D7B5242CA}"/>
    <cellStyle name="tableau | entete-ligne | total 8" xfId="18279" xr:uid="{0F922703-8086-445E-BE1A-FE0F1FC961E1}"/>
    <cellStyle name="tableau | entete-ligne | total 8 2" xfId="32414" xr:uid="{BD4BBCDB-837F-4AD8-A4F5-ADB98EB5C884}"/>
    <cellStyle name="tableau | entete-ligne | total 8 3" xfId="32413" xr:uid="{3F832B00-5D12-4F17-B6C4-EB5088401913}"/>
    <cellStyle name="tableau | entete-ligne | total 9" xfId="18280" xr:uid="{5D2A232D-258A-403C-8E33-8370D2E9298C}"/>
    <cellStyle name="tableau | entete-ligne | total 9 2" xfId="32416" xr:uid="{58C724EB-12B8-43CB-A6F6-D7577342C2B5}"/>
    <cellStyle name="tableau | entete-ligne | total 9 3" xfId="32415" xr:uid="{0513A629-D9A7-4588-9469-BEB1D781BF97}"/>
    <cellStyle name="tableau | ligne-titre | niveau1" xfId="346" xr:uid="{00000000-0005-0000-0000-00005C010000}"/>
    <cellStyle name="tableau | ligne-titre | niveau1 10" xfId="18281" xr:uid="{15647D52-A32B-4058-9CDB-F23428FF9078}"/>
    <cellStyle name="tableau | ligne-titre | niveau1 10 2" xfId="32418" xr:uid="{04638F01-F42A-484B-9757-10B1323A0A64}"/>
    <cellStyle name="tableau | ligne-titre | niveau1 11" xfId="32419" xr:uid="{CF6C3F9F-0C20-4ECC-890F-08FEAB32F200}"/>
    <cellStyle name="tableau | ligne-titre | niveau1 12" xfId="32417" xr:uid="{3C82C14F-4E50-4391-85A7-B4F88E72DDEE}"/>
    <cellStyle name="tableau | ligne-titre | niveau1 13" xfId="21052" xr:uid="{8D3B1CD1-3FCC-4FFD-9DCF-E0359C0B54A0}"/>
    <cellStyle name="tableau | ligne-titre | niveau1 14" xfId="6480" xr:uid="{31F60AE5-645C-4D97-ACA1-4D226EFE7DD0}"/>
    <cellStyle name="tableau | ligne-titre | niveau1 2" xfId="18282" xr:uid="{F04B6814-EB47-4C48-9D3C-49F5793C6FF3}"/>
    <cellStyle name="tableau | ligne-titre | niveau1 2 2" xfId="32421" xr:uid="{794F8AD5-B2CD-4D73-AC5D-781487392854}"/>
    <cellStyle name="tableau | ligne-titre | niveau1 2 2 2" xfId="32422" xr:uid="{ADBEC4CC-00D0-451C-BD78-7044892C0D4D}"/>
    <cellStyle name="tableau | ligne-titre | niveau1 2 3" xfId="32423" xr:uid="{446B8877-F8E1-42FB-9395-068C4E64E191}"/>
    <cellStyle name="tableau | ligne-titre | niveau1 2 3 2" xfId="32424" xr:uid="{60BE6FF9-282E-4C8B-B619-C86C31C05813}"/>
    <cellStyle name="tableau | ligne-titre | niveau1 2 4" xfId="32425" xr:uid="{935C9145-9BE1-4E1A-804F-7AA9B70EBB35}"/>
    <cellStyle name="tableau | ligne-titre | niveau1 2 5" xfId="32426" xr:uid="{6F94FF46-1F85-4EBC-8929-18CE7DCBE5DE}"/>
    <cellStyle name="tableau | ligne-titre | niveau1 2 6" xfId="32420" xr:uid="{FFD43C08-815A-4DC6-8AF6-CD0FC3BBF5C6}"/>
    <cellStyle name="tableau | ligne-titre | niveau1 3" xfId="18283" xr:uid="{CD407110-FA1C-4881-9A99-6FAAAEAD1918}"/>
    <cellStyle name="tableau | ligne-titre | niveau1 3 2" xfId="32428" xr:uid="{57782748-2428-40BB-AD69-02912977F058}"/>
    <cellStyle name="tableau | ligne-titre | niveau1 3 2 2" xfId="32429" xr:uid="{BB0892D8-C4CD-4C08-A7D6-3CA58807BAAE}"/>
    <cellStyle name="tableau | ligne-titre | niveau1 3 3" xfId="32430" xr:uid="{EC0F4067-6B0A-497C-9EF7-A39D22678B4F}"/>
    <cellStyle name="tableau | ligne-titre | niveau1 3 3 2" xfId="32431" xr:uid="{871A029A-E615-43BA-AE33-AF78FCB5CE5A}"/>
    <cellStyle name="tableau | ligne-titre | niveau1 3 4" xfId="32432" xr:uid="{27B05A93-2D14-4056-AB69-466E14A39494}"/>
    <cellStyle name="tableau | ligne-titre | niveau1 3 5" xfId="32427" xr:uid="{F5EBDCFD-8467-421C-9EE7-D1501D95FDE1}"/>
    <cellStyle name="tableau | ligne-titre | niveau1 4" xfId="18284" xr:uid="{9BCCC262-CB36-4247-BB0F-6F5AE73600F9}"/>
    <cellStyle name="tableau | ligne-titre | niveau1 4 2" xfId="32434" xr:uid="{16BB9BC7-C7FE-4B76-876E-51744F18C175}"/>
    <cellStyle name="tableau | ligne-titre | niveau1 4 2 2" xfId="32435" xr:uid="{4124ED1E-9314-48DB-B94A-0F757A5575B4}"/>
    <cellStyle name="tableau | ligne-titre | niveau1 4 3" xfId="32436" xr:uid="{4214CD82-DD76-4657-A27F-2FE870B7D732}"/>
    <cellStyle name="tableau | ligne-titre | niveau1 4 3 2" xfId="32437" xr:uid="{5C704C15-94EB-4980-84A8-C02B41892BF6}"/>
    <cellStyle name="tableau | ligne-titre | niveau1 4 4" xfId="32438" xr:uid="{3380ECB1-E4E1-4B38-8B49-E1C9DFD8B87B}"/>
    <cellStyle name="tableau | ligne-titre | niveau1 4 5" xfId="32433" xr:uid="{88A32906-9621-4AB1-9DE0-C95E26C9AF6F}"/>
    <cellStyle name="tableau | ligne-titre | niveau1 5" xfId="18285" xr:uid="{AEE41BBE-39D0-4A1F-A2B5-ACDA0EF499AB}"/>
    <cellStyle name="tableau | ligne-titre | niveau1 5 2" xfId="32440" xr:uid="{3BCA8B43-61A2-47B0-9179-3DCC0206F09E}"/>
    <cellStyle name="tableau | ligne-titre | niveau1 5 2 2" xfId="32441" xr:uid="{6E7B7CAE-F9D7-447E-B673-42A16506271D}"/>
    <cellStyle name="tableau | ligne-titre | niveau1 5 3" xfId="32442" xr:uid="{9DA3D525-580C-4871-9259-BD4570168BA8}"/>
    <cellStyle name="tableau | ligne-titre | niveau1 5 3 2" xfId="32443" xr:uid="{7CB9742D-30A5-4720-8A53-5CD66C40BA69}"/>
    <cellStyle name="tableau | ligne-titre | niveau1 5 4" xfId="32444" xr:uid="{106E0BC1-43E3-49E9-B70D-C9916F4E7F63}"/>
    <cellStyle name="tableau | ligne-titre | niveau1 5 4 2" xfId="32445" xr:uid="{F62516C4-2C88-4B37-AD49-1691902E406A}"/>
    <cellStyle name="tableau | ligne-titre | niveau1 5 5" xfId="32446" xr:uid="{E7F20CBF-D782-4FAC-8219-CE8CA97DBB5A}"/>
    <cellStyle name="tableau | ligne-titre | niveau1 5 6" xfId="32439" xr:uid="{282CA567-4B17-4260-9B00-156EA3434772}"/>
    <cellStyle name="tableau | ligne-titre | niveau1 6" xfId="18286" xr:uid="{3AE0C41A-FD28-4702-9A15-D08ED7BB1C3F}"/>
    <cellStyle name="tableau | ligne-titre | niveau1 6 2" xfId="32448" xr:uid="{2E3AFB80-7F53-4BAA-A5B8-8ED4D742C153}"/>
    <cellStyle name="tableau | ligne-titre | niveau1 6 2 2" xfId="32449" xr:uid="{C10AEE0B-9782-4B6B-A557-360D10018E3F}"/>
    <cellStyle name="tableau | ligne-titre | niveau1 6 3" xfId="32450" xr:uid="{629329E6-3256-4B83-A463-BA4F15F92A49}"/>
    <cellStyle name="tableau | ligne-titre | niveau1 6 3 2" xfId="32451" xr:uid="{A1A0C08A-8933-4D24-B294-91EF3A3A6233}"/>
    <cellStyle name="tableau | ligne-titre | niveau1 6 4" xfId="32452" xr:uid="{1C5136EB-44B4-4F79-ADB6-072736BB7FA9}"/>
    <cellStyle name="tableau | ligne-titre | niveau1 6 5" xfId="32447" xr:uid="{7E74FC9F-6A46-481B-A14C-FC343FC0C1F3}"/>
    <cellStyle name="tableau | ligne-titre | niveau1 7" xfId="18287" xr:uid="{7BE772FD-D413-4B60-BB62-69379BDF1425}"/>
    <cellStyle name="tableau | ligne-titre | niveau1 7 2" xfId="32454" xr:uid="{1A5E302D-F89D-42E2-9994-17208DE677A5}"/>
    <cellStyle name="tableau | ligne-titre | niveau1 7 3" xfId="32453" xr:uid="{78F2D53E-B29C-4B3D-B919-A783D58E7CB0}"/>
    <cellStyle name="tableau | ligne-titre | niveau1 8" xfId="18288" xr:uid="{3C1692B6-00AA-4F62-8BAE-F596AC87F6DF}"/>
    <cellStyle name="tableau | ligne-titre | niveau1 8 2" xfId="32456" xr:uid="{35250B38-C9C2-4EE2-8F32-0B252828A83F}"/>
    <cellStyle name="tableau | ligne-titre | niveau1 8 3" xfId="32455" xr:uid="{60A0F66A-1C5A-46D5-9D7D-F92D649EB908}"/>
    <cellStyle name="tableau | ligne-titre | niveau1 9" xfId="18289" xr:uid="{F4836DB7-45EC-425D-849A-EBDF7B555DAA}"/>
    <cellStyle name="tableau | ligne-titre | niveau1 9 2" xfId="32458" xr:uid="{F81C074B-6490-4136-8141-65C9F6DA2392}"/>
    <cellStyle name="tableau | ligne-titre | niveau1 9 3" xfId="32457" xr:uid="{DD81D93C-6DDF-4398-908D-2FF41D242460}"/>
    <cellStyle name="tableau | ligne-titre | niveau2" xfId="347" xr:uid="{00000000-0005-0000-0000-00005D010000}"/>
    <cellStyle name="tableau | ligne-titre | niveau2 10" xfId="18290" xr:uid="{FE163E7B-CCDB-44E6-AEFB-C3D108190E4A}"/>
    <cellStyle name="tableau | ligne-titre | niveau2 10 2" xfId="32460" xr:uid="{8F821344-D809-45FF-A420-7BDFF9C28D58}"/>
    <cellStyle name="tableau | ligne-titre | niveau2 11" xfId="32461" xr:uid="{24C46591-70E6-45B9-A0F5-B71B38573371}"/>
    <cellStyle name="tableau | ligne-titre | niveau2 12" xfId="32459" xr:uid="{7D8E5410-6AFE-4D65-B296-27E28B40DF04}"/>
    <cellStyle name="tableau | ligne-titre | niveau2 13" xfId="21053" xr:uid="{36A9C064-5647-419E-AABD-8F315D99E771}"/>
    <cellStyle name="tableau | ligne-titre | niveau2 14" xfId="6481" xr:uid="{D1F5E7EF-F185-468E-A7F3-16A2132BCB26}"/>
    <cellStyle name="tableau | ligne-titre | niveau2 2" xfId="18291" xr:uid="{20C95FC6-092F-4227-9855-3F09E0A976DE}"/>
    <cellStyle name="tableau | ligne-titre | niveau2 2 2" xfId="32463" xr:uid="{F0096299-6ECF-48CE-B856-14335828CA06}"/>
    <cellStyle name="tableau | ligne-titre | niveau2 2 2 2" xfId="32464" xr:uid="{B646EC4D-BE47-4E03-9EEE-9BE7CDB7A936}"/>
    <cellStyle name="tableau | ligne-titre | niveau2 2 3" xfId="32465" xr:uid="{90B76244-72F5-44ED-BB41-0B487C269F02}"/>
    <cellStyle name="tableau | ligne-titre | niveau2 2 3 2" xfId="32466" xr:uid="{A70E845B-641B-49E7-8FB9-426C5D95DFAA}"/>
    <cellStyle name="tableau | ligne-titre | niveau2 2 4" xfId="32467" xr:uid="{74137947-FB36-4B5E-B3CB-4329DFD01F6A}"/>
    <cellStyle name="tableau | ligne-titre | niveau2 2 5" xfId="32468" xr:uid="{E3B7C18D-DB8C-4644-A8EB-8FC74A7E8AE5}"/>
    <cellStyle name="tableau | ligne-titre | niveau2 2 6" xfId="32462" xr:uid="{A63EA66F-E31A-4205-9057-0A638B98DE3C}"/>
    <cellStyle name="tableau | ligne-titre | niveau2 3" xfId="18292" xr:uid="{B2F23756-11F1-43D6-BF4B-D08A4C678DBC}"/>
    <cellStyle name="tableau | ligne-titre | niveau2 3 2" xfId="32470" xr:uid="{33F66C0C-E57E-48C6-9AC1-FCD1365DE5AE}"/>
    <cellStyle name="tableau | ligne-titre | niveau2 3 2 2" xfId="32471" xr:uid="{21F0BACD-86DD-41E9-BB64-7BC58CE62B3D}"/>
    <cellStyle name="tableau | ligne-titre | niveau2 3 3" xfId="32472" xr:uid="{096A4A4B-1ECB-4ACB-B019-269B660928BA}"/>
    <cellStyle name="tableau | ligne-titre | niveau2 3 3 2" xfId="32473" xr:uid="{A4C6DCF0-FCB1-4DBF-83EB-BFB87DD830E0}"/>
    <cellStyle name="tableau | ligne-titre | niveau2 3 4" xfId="32474" xr:uid="{40BA47FF-E9AC-4ED6-90C6-AAC8F9952723}"/>
    <cellStyle name="tableau | ligne-titre | niveau2 3 5" xfId="32469" xr:uid="{AFB5439E-E178-47F6-97D0-F3C29B5147A5}"/>
    <cellStyle name="tableau | ligne-titre | niveau2 4" xfId="18293" xr:uid="{B8394921-67BA-489D-8ED4-392BB303C450}"/>
    <cellStyle name="tableau | ligne-titre | niveau2 4 2" xfId="32476" xr:uid="{8FB7998D-9CAF-4F84-9956-1093E911C221}"/>
    <cellStyle name="tableau | ligne-titre | niveau2 4 2 2" xfId="32477" xr:uid="{44EBC852-B216-454F-8E1F-A560572D3674}"/>
    <cellStyle name="tableau | ligne-titre | niveau2 4 3" xfId="32478" xr:uid="{F2246097-4462-445B-BB50-E006288410B2}"/>
    <cellStyle name="tableau | ligne-titre | niveau2 4 3 2" xfId="32479" xr:uid="{402CFDA5-2F4F-4D01-A3DC-55B7CE76179C}"/>
    <cellStyle name="tableau | ligne-titre | niveau2 4 4" xfId="32480" xr:uid="{03C4F2FC-9F5A-4F4E-966E-AD80D97EE819}"/>
    <cellStyle name="tableau | ligne-titre | niveau2 4 5" xfId="32475" xr:uid="{4AE798FE-EA87-4C6B-A1A0-D19F12CC2FC4}"/>
    <cellStyle name="tableau | ligne-titre | niveau2 5" xfId="18294" xr:uid="{C21AB92E-A5AE-4C3B-99E8-27459F48028F}"/>
    <cellStyle name="tableau | ligne-titre | niveau2 5 2" xfId="32482" xr:uid="{CADECA6F-A123-4690-9803-0CBF3A2A6D62}"/>
    <cellStyle name="tableau | ligne-titre | niveau2 5 2 2" xfId="32483" xr:uid="{49C35053-0EEC-4371-B521-FB075006B02B}"/>
    <cellStyle name="tableau | ligne-titre | niveau2 5 3" xfId="32484" xr:uid="{19714968-C6D9-4A6A-B2B0-3125F57C58DF}"/>
    <cellStyle name="tableau | ligne-titre | niveau2 5 3 2" xfId="32485" xr:uid="{C9F8F1A6-0BB4-48C1-AA93-35D057099E08}"/>
    <cellStyle name="tableau | ligne-titre | niveau2 5 4" xfId="32486" xr:uid="{0C8A26C3-76FC-457B-831F-BE1C10F6E30E}"/>
    <cellStyle name="tableau | ligne-titre | niveau2 5 4 2" xfId="32487" xr:uid="{575DE574-3ECC-49D6-90D6-83574AEF92E2}"/>
    <cellStyle name="tableau | ligne-titre | niveau2 5 5" xfId="32488" xr:uid="{16BCBD7C-2BD7-40BC-A388-86A80C17CF09}"/>
    <cellStyle name="tableau | ligne-titre | niveau2 5 6" xfId="32481" xr:uid="{FB3ECE04-3118-4DEC-AE1F-2EFD092DCCF8}"/>
    <cellStyle name="tableau | ligne-titre | niveau2 6" xfId="18295" xr:uid="{D81205A8-DAAA-44EB-8B6F-6C0314B1FA5A}"/>
    <cellStyle name="tableau | ligne-titre | niveau2 6 2" xfId="32490" xr:uid="{7A729565-93E5-4FFA-9578-5621C8B7802B}"/>
    <cellStyle name="tableau | ligne-titre | niveau2 6 2 2" xfId="32491" xr:uid="{2ABCFB55-54F4-4FF0-8EC7-5FC1B06BD2F9}"/>
    <cellStyle name="tableau | ligne-titre | niveau2 6 3" xfId="32492" xr:uid="{8CE25583-F5CA-42E3-81AA-42E4C99B20F8}"/>
    <cellStyle name="tableau | ligne-titre | niveau2 6 3 2" xfId="32493" xr:uid="{75B376EF-EEDC-4A6E-9A1C-A70D1AC8169B}"/>
    <cellStyle name="tableau | ligne-titre | niveau2 6 4" xfId="32494" xr:uid="{E8994936-E8E9-4BE2-8E25-28B754735B94}"/>
    <cellStyle name="tableau | ligne-titre | niveau2 6 5" xfId="32489" xr:uid="{8DFA042B-EF80-4EFF-98FC-80CF64008997}"/>
    <cellStyle name="tableau | ligne-titre | niveau2 7" xfId="18296" xr:uid="{6FD80AED-19B8-4235-B1E8-E424714D574C}"/>
    <cellStyle name="tableau | ligne-titre | niveau2 7 2" xfId="32496" xr:uid="{EF352839-3636-4D46-9A04-989DE1B7A218}"/>
    <cellStyle name="tableau | ligne-titre | niveau2 7 3" xfId="32495" xr:uid="{593B35D7-1BD0-4C07-BCA7-DE69119102A8}"/>
    <cellStyle name="tableau | ligne-titre | niveau2 8" xfId="18297" xr:uid="{23FFB1E4-39A6-4550-8420-16F86E46FB47}"/>
    <cellStyle name="tableau | ligne-titre | niveau2 8 2" xfId="32498" xr:uid="{54FE7BB9-7A40-4FD3-8BCF-4FDD4DD2B214}"/>
    <cellStyle name="tableau | ligne-titre | niveau2 8 3" xfId="32497" xr:uid="{2C05D522-FC2E-477C-8AE0-41D85B521792}"/>
    <cellStyle name="tableau | ligne-titre | niveau2 9" xfId="18298" xr:uid="{E69D6F42-F7B1-43DE-A293-E058EFB18F65}"/>
    <cellStyle name="tableau | ligne-titre | niveau2 9 2" xfId="32500" xr:uid="{E7FBC30A-E044-46AD-89D1-914B9A740F2C}"/>
    <cellStyle name="tableau | ligne-titre | niveau2 9 3" xfId="32499" xr:uid="{3F65357E-B7CD-4CB1-88A1-5F80A8677A28}"/>
    <cellStyle name="Title" xfId="348" builtinId="15" customBuiltin="1"/>
    <cellStyle name="Title 10" xfId="6482" xr:uid="{62719483-93AB-4D1A-ACA5-87F3A22F6E0D}"/>
    <cellStyle name="Title 10 10" xfId="18299" xr:uid="{62B22663-1C4C-46BE-A503-577DD2FB677C}"/>
    <cellStyle name="Title 10 10 2" xfId="32502" xr:uid="{7F24DDE3-C1FE-4CBF-881D-3ED18293B29F}"/>
    <cellStyle name="Title 10 11" xfId="32503" xr:uid="{4053DBB8-0B91-4440-9827-B8424BFC8761}"/>
    <cellStyle name="Title 10 12" xfId="32501" xr:uid="{4AAE234D-754F-4D01-A42A-ED61FACA6E70}"/>
    <cellStyle name="Title 10 13" xfId="21747" xr:uid="{20925A11-AC09-4E51-BD20-9AE156AB0EA6}"/>
    <cellStyle name="Title 10 2" xfId="18300" xr:uid="{D326CD38-F704-4E91-92EE-6238237500EA}"/>
    <cellStyle name="Title 10 2 2" xfId="32505" xr:uid="{44C1236C-908A-4BA4-A26F-F472720FF293}"/>
    <cellStyle name="Title 10 2 2 2" xfId="32506" xr:uid="{E7F0328E-1BF2-448B-8800-F67F70AF986E}"/>
    <cellStyle name="Title 10 2 3" xfId="32507" xr:uid="{CAA15BCF-5D7D-4AB6-9AAB-3CFBA6AAC952}"/>
    <cellStyle name="Title 10 2 3 2" xfId="32508" xr:uid="{2F20B1BF-EF45-4909-9E36-F572F239B16F}"/>
    <cellStyle name="Title 10 2 4" xfId="32509" xr:uid="{5B47A7D4-767F-4746-9CF1-CE36E055A719}"/>
    <cellStyle name="Title 10 2 5" xfId="32510" xr:uid="{1419E11F-3F1B-4067-B87F-06082A92D678}"/>
    <cellStyle name="Title 10 2 6" xfId="32504" xr:uid="{CB664DD2-CF4C-4E34-841D-110CC6894225}"/>
    <cellStyle name="Title 10 3" xfId="18301" xr:uid="{358D2BBE-4D8B-4237-AF43-9E99A28B6A66}"/>
    <cellStyle name="Title 10 3 2" xfId="32512" xr:uid="{56164A73-FB77-45E9-B965-48FD85EDD20F}"/>
    <cellStyle name="Title 10 3 2 2" xfId="32513" xr:uid="{94DDD172-1837-4BFC-8F95-97FA47E93168}"/>
    <cellStyle name="Title 10 3 3" xfId="32514" xr:uid="{CBC231A0-F031-45E2-A1C4-4FF82FFF855A}"/>
    <cellStyle name="Title 10 3 3 2" xfId="32515" xr:uid="{ACCCB40D-5DC9-44D4-9565-B4D16915B1B8}"/>
    <cellStyle name="Title 10 3 4" xfId="32516" xr:uid="{40DFC11A-3634-4E3A-9DE8-46E6F95890F3}"/>
    <cellStyle name="Title 10 3 5" xfId="32511" xr:uid="{D5A11E93-8CD2-4789-B045-9A26556DE897}"/>
    <cellStyle name="Title 10 4" xfId="18302" xr:uid="{9C38ACDA-D178-42D3-A8A6-A72F8B96EE05}"/>
    <cellStyle name="Title 10 4 2" xfId="32518" xr:uid="{DE659861-1493-4ACA-B8F0-F97E207CAE0B}"/>
    <cellStyle name="Title 10 4 2 2" xfId="32519" xr:uid="{9107AF0E-2069-40F8-89AC-7D5C76020D8A}"/>
    <cellStyle name="Title 10 4 3" xfId="32520" xr:uid="{06174D9D-E2C7-4C45-A00F-280B6115E2D9}"/>
    <cellStyle name="Title 10 4 3 2" xfId="32521" xr:uid="{72AAD28E-54E7-4F06-9EFE-E11551CD4BCE}"/>
    <cellStyle name="Title 10 4 4" xfId="32522" xr:uid="{64622F35-08C7-4B8C-894E-8D856DFE9E89}"/>
    <cellStyle name="Title 10 4 5" xfId="32517" xr:uid="{55041028-B9CF-454D-BF69-7DA443708A22}"/>
    <cellStyle name="Title 10 5" xfId="18303" xr:uid="{C576D100-A7F0-499D-8E8B-538A66116B6B}"/>
    <cellStyle name="Title 10 5 2" xfId="32524" xr:uid="{606E7B8C-FCB4-4D02-B78D-734AF60C7086}"/>
    <cellStyle name="Title 10 5 2 2" xfId="32525" xr:uid="{58A34B0C-0069-49F8-B8F1-170CE362F546}"/>
    <cellStyle name="Title 10 5 3" xfId="32526" xr:uid="{A543230E-82EF-4F44-AF6C-94D8C119FACC}"/>
    <cellStyle name="Title 10 5 3 2" xfId="32527" xr:uid="{8FDC1A07-E62A-49D0-954B-973473CDFF5C}"/>
    <cellStyle name="Title 10 5 4" xfId="32528" xr:uid="{8EF6CDA2-CC49-48BF-B482-DFB74AACB396}"/>
    <cellStyle name="Title 10 5 4 2" xfId="32529" xr:uid="{84A1E5EF-5E61-4145-824C-6F1286C63A44}"/>
    <cellStyle name="Title 10 5 5" xfId="32530" xr:uid="{FDA67A15-2647-4CA3-B53C-0506354B9B60}"/>
    <cellStyle name="Title 10 5 6" xfId="32523" xr:uid="{452E8761-EF4C-421F-953C-B242B06BAAF0}"/>
    <cellStyle name="Title 10 6" xfId="18304" xr:uid="{EF654652-3E4A-417B-9924-4D66072934AC}"/>
    <cellStyle name="Title 10 6 2" xfId="32532" xr:uid="{1E0B9B31-4867-4AFE-9BF8-F7458FF8CDCA}"/>
    <cellStyle name="Title 10 6 2 2" xfId="32533" xr:uid="{AEA71726-B8B4-47F2-95A1-3EBAE5482767}"/>
    <cellStyle name="Title 10 6 3" xfId="32534" xr:uid="{80BEB1B7-2A7B-4D09-ACF0-85A086C5F899}"/>
    <cellStyle name="Title 10 6 3 2" xfId="32535" xr:uid="{DA072AA5-EADC-466B-AA2D-47D5CC77BDDC}"/>
    <cellStyle name="Title 10 6 4" xfId="32536" xr:uid="{C84AA2BF-97A1-4A25-B1FC-6BAA7CA14737}"/>
    <cellStyle name="Title 10 6 5" xfId="32531" xr:uid="{DD57648D-BE2F-4D98-80A4-DB91A1C4052D}"/>
    <cellStyle name="Title 10 7" xfId="18305" xr:uid="{EAA882F4-1BFC-423C-AB80-E93F000D3C18}"/>
    <cellStyle name="Title 10 7 2" xfId="32538" xr:uid="{34650771-D772-4DA8-9587-6BD14979C87D}"/>
    <cellStyle name="Title 10 7 3" xfId="32537" xr:uid="{7AC8B7FE-F000-4C4F-B170-36068AB71731}"/>
    <cellStyle name="Title 10 8" xfId="18306" xr:uid="{72B85DA2-02E0-4ECD-AB7F-F885C95B27B2}"/>
    <cellStyle name="Title 10 8 2" xfId="32540" xr:uid="{B63D0630-1C4B-46C7-8A14-13BBA01DA8F7}"/>
    <cellStyle name="Title 10 8 3" xfId="32539" xr:uid="{2D38ABF3-BDEB-4E4A-9F34-E1118820DFF5}"/>
    <cellStyle name="Title 10 9" xfId="18307" xr:uid="{64DA8FFF-1158-4A4D-8717-D47ECE536EA8}"/>
    <cellStyle name="Title 10 9 2" xfId="32542" xr:uid="{33ABAB2B-E06D-49E2-98AF-8B841BEC333E}"/>
    <cellStyle name="Title 10 9 3" xfId="32541" xr:uid="{85BA97FC-9C61-4F2E-ABAD-9D58BF29FBEC}"/>
    <cellStyle name="Title 11" xfId="6483" xr:uid="{A0CF5BE1-0937-4A65-B665-1EC596079604}"/>
    <cellStyle name="Title 11 10" xfId="18308" xr:uid="{C765A55A-6E93-40E6-93F4-90D34AAADA52}"/>
    <cellStyle name="Title 11 10 2" xfId="32544" xr:uid="{230BEE35-77F4-4DF9-9BCF-1A50A2B4AECA}"/>
    <cellStyle name="Title 11 11" xfId="32545" xr:uid="{7F0444BB-9B68-4910-A3B0-7711323CFBC6}"/>
    <cellStyle name="Title 11 12" xfId="32543" xr:uid="{06A76E68-8EDB-4582-B38D-8BB61B272AD8}"/>
    <cellStyle name="Title 11 13" xfId="21748" xr:uid="{7CA9F73F-10A5-41A5-BC5D-F83BBF275B61}"/>
    <cellStyle name="Title 11 2" xfId="18309" xr:uid="{84985DB0-BD0F-45EF-AEC3-5B16065E1F70}"/>
    <cellStyle name="Title 11 2 2" xfId="32547" xr:uid="{1DC1A5E3-54D3-46BC-BACA-7A2EA0247C29}"/>
    <cellStyle name="Title 11 2 2 2" xfId="32548" xr:uid="{D35A02F6-3428-4FAA-AD2E-9AC96FA236DF}"/>
    <cellStyle name="Title 11 2 3" xfId="32549" xr:uid="{0CDC17C4-5DBC-44B7-B8D7-BC028E435F63}"/>
    <cellStyle name="Title 11 2 3 2" xfId="32550" xr:uid="{B9DD45D9-1D99-430D-B4E3-2D77DDC4D218}"/>
    <cellStyle name="Title 11 2 4" xfId="32551" xr:uid="{460DE9B6-70CC-446D-B165-1DD679B527A5}"/>
    <cellStyle name="Title 11 2 5" xfId="32552" xr:uid="{4ECA92B8-D5C2-41F7-BEEE-52B0FD6E80EE}"/>
    <cellStyle name="Title 11 2 6" xfId="32546" xr:uid="{54B080B9-D43C-45CE-BB2C-4951C4B52575}"/>
    <cellStyle name="Title 11 3" xfId="18310" xr:uid="{2F4F2951-2296-43FB-88D7-AA3461CE8DEE}"/>
    <cellStyle name="Title 11 3 2" xfId="32554" xr:uid="{8F466DD0-DD92-4A14-8F7B-404521B115B0}"/>
    <cellStyle name="Title 11 3 2 2" xfId="32555" xr:uid="{E195E7A6-82E7-4B49-BED6-F3BE46612CFA}"/>
    <cellStyle name="Title 11 3 3" xfId="32556" xr:uid="{E0042DBD-1D24-42BD-BC06-E63C240AE5FF}"/>
    <cellStyle name="Title 11 3 3 2" xfId="32557" xr:uid="{4FC1B28D-2DED-4EB0-8426-D6C1435BE498}"/>
    <cellStyle name="Title 11 3 4" xfId="32558" xr:uid="{B3C0280A-AD79-4DF8-B326-024E850DF4B6}"/>
    <cellStyle name="Title 11 3 5" xfId="32553" xr:uid="{E1DE4046-03CB-458E-881F-4B3E598B1EA4}"/>
    <cellStyle name="Title 11 4" xfId="18311" xr:uid="{2117528A-4378-40D5-8169-981702EAA55A}"/>
    <cellStyle name="Title 11 4 2" xfId="32560" xr:uid="{E2D0B843-4991-430E-85A4-BAA8E8722ED0}"/>
    <cellStyle name="Title 11 4 2 2" xfId="32561" xr:uid="{3EBC6CE1-1E63-4484-8154-C980DF226581}"/>
    <cellStyle name="Title 11 4 3" xfId="32562" xr:uid="{8A66757C-00AC-4CA0-ABD3-4071443AEDCB}"/>
    <cellStyle name="Title 11 4 3 2" xfId="32563" xr:uid="{AD54E264-9B30-4BE4-B4AA-B0E1776793EC}"/>
    <cellStyle name="Title 11 4 4" xfId="32564" xr:uid="{0FA00ABC-4C7D-4565-93D4-4D2B28415459}"/>
    <cellStyle name="Title 11 4 5" xfId="32559" xr:uid="{CB47E324-AE17-45B1-9BE1-BF6A2BB7B408}"/>
    <cellStyle name="Title 11 5" xfId="18312" xr:uid="{A10D966A-A621-4131-ABBC-652BC74C0575}"/>
    <cellStyle name="Title 11 5 2" xfId="32566" xr:uid="{FBA62FAA-24D8-408F-91B8-BD7DEB630200}"/>
    <cellStyle name="Title 11 5 2 2" xfId="32567" xr:uid="{9B3FA75E-AAA3-4DE7-B021-BFDE1C27C400}"/>
    <cellStyle name="Title 11 5 3" xfId="32568" xr:uid="{5FD6EBCF-418E-499A-8FE2-F4E68D9CC5F2}"/>
    <cellStyle name="Title 11 5 3 2" xfId="32569" xr:uid="{AC0F9822-4D4D-46E7-B539-DA3DFDBA94A2}"/>
    <cellStyle name="Title 11 5 4" xfId="32570" xr:uid="{D5BB4514-72C7-444D-8348-A13CA72A303C}"/>
    <cellStyle name="Title 11 5 4 2" xfId="32571" xr:uid="{D15A6B7C-4B41-4F1B-B429-3AB0343B74BB}"/>
    <cellStyle name="Title 11 5 5" xfId="32572" xr:uid="{743C3D2F-9A93-4FBD-BC97-EAEE7E14F9C8}"/>
    <cellStyle name="Title 11 5 6" xfId="32565" xr:uid="{A7E82E7E-B7BE-4578-8F13-EEDDFCC82F8E}"/>
    <cellStyle name="Title 11 6" xfId="18313" xr:uid="{513C6624-637B-4471-AA36-9228B31E0AED}"/>
    <cellStyle name="Title 11 6 2" xfId="32574" xr:uid="{A807C355-BF5F-4A38-A598-67F95F44060C}"/>
    <cellStyle name="Title 11 6 2 2" xfId="32575" xr:uid="{8DBDC7F2-DAB8-4193-BBF7-529AC86EE4D8}"/>
    <cellStyle name="Title 11 6 3" xfId="32576" xr:uid="{184A7503-DDDE-49F3-B4C3-07A6E913B65B}"/>
    <cellStyle name="Title 11 6 3 2" xfId="32577" xr:uid="{0DD040D0-22A4-4924-8028-0968B6738E5F}"/>
    <cellStyle name="Title 11 6 4" xfId="32578" xr:uid="{6326A048-33DE-4B59-83A4-38C2C59CA32D}"/>
    <cellStyle name="Title 11 6 5" xfId="32573" xr:uid="{4C9EC36C-4751-42E7-B15E-B4C142006D1C}"/>
    <cellStyle name="Title 11 7" xfId="18314" xr:uid="{BEABF000-18D3-4982-977B-4A73A9415EEA}"/>
    <cellStyle name="Title 11 7 2" xfId="32580" xr:uid="{6B615A44-E520-40B2-BF74-A26A5B34BC00}"/>
    <cellStyle name="Title 11 7 3" xfId="32579" xr:uid="{DDA5E555-02AD-4FF9-B4FC-9514BE0D6D82}"/>
    <cellStyle name="Title 11 8" xfId="18315" xr:uid="{827913CB-9C83-431A-98CB-C2FFB7AFAC73}"/>
    <cellStyle name="Title 11 8 2" xfId="32582" xr:uid="{30DCC209-237A-4D69-82C5-7AD4C92D7334}"/>
    <cellStyle name="Title 11 8 3" xfId="32581" xr:uid="{D6248DD1-1D65-450F-B555-7A5A539F5008}"/>
    <cellStyle name="Title 11 9" xfId="18316" xr:uid="{07321CE9-B71F-4CA1-B3C3-BBA9169C891B}"/>
    <cellStyle name="Title 11 9 2" xfId="32584" xr:uid="{451957E7-87F4-4799-BE31-654EF49DF552}"/>
    <cellStyle name="Title 11 9 3" xfId="32583" xr:uid="{8E5B0697-87BD-461B-8419-A1900933B3CD}"/>
    <cellStyle name="Title 12" xfId="6484" xr:uid="{50EF74F7-18C9-4FD8-8C77-1CBB5CFAC53E}"/>
    <cellStyle name="Title 12 10" xfId="18317" xr:uid="{C938634D-47C2-480F-A787-1E5FD86D6F61}"/>
    <cellStyle name="Title 12 10 2" xfId="32586" xr:uid="{FDCAF34B-D4FC-4913-A7E4-89910C23B3FF}"/>
    <cellStyle name="Title 12 11" xfId="32587" xr:uid="{60CCFC32-C26B-4DF9-AE16-6C093B82724D}"/>
    <cellStyle name="Title 12 12" xfId="32585" xr:uid="{9AA9FE24-3ECC-4A02-9767-FB317B691869}"/>
    <cellStyle name="Title 12 13" xfId="21749" xr:uid="{6DF4F727-E3B2-418C-88D8-AFFDBB6D5345}"/>
    <cellStyle name="Title 12 2" xfId="18318" xr:uid="{7A695907-FA30-40C5-B652-4602081789FC}"/>
    <cellStyle name="Title 12 2 2" xfId="32589" xr:uid="{17F56332-CA45-4C23-B43C-9665B501FF86}"/>
    <cellStyle name="Title 12 2 2 2" xfId="32590" xr:uid="{C9CC307F-26A3-4643-BC3B-092A16646A11}"/>
    <cellStyle name="Title 12 2 3" xfId="32591" xr:uid="{2A167555-F3E6-4F64-92F6-BA6C248ABF9C}"/>
    <cellStyle name="Title 12 2 3 2" xfId="32592" xr:uid="{3AF2405A-3DB7-430E-9355-F58A1675D258}"/>
    <cellStyle name="Title 12 2 4" xfId="32593" xr:uid="{C861C25F-4461-40F4-AE0A-C0AC69D9574F}"/>
    <cellStyle name="Title 12 2 5" xfId="32594" xr:uid="{7195CD52-F385-48BF-BCEB-5A3571348280}"/>
    <cellStyle name="Title 12 2 6" xfId="32588" xr:uid="{5D6C2021-9DB5-4683-8079-27D64A6BBE48}"/>
    <cellStyle name="Title 12 3" xfId="18319" xr:uid="{E1D83991-6457-4E6E-9458-FE379FE811BF}"/>
    <cellStyle name="Title 12 3 2" xfId="32596" xr:uid="{76A17535-BC3A-47E1-9C71-AB7955F1F18E}"/>
    <cellStyle name="Title 12 3 2 2" xfId="32597" xr:uid="{E01081EE-4A06-466F-BDBA-516A2756ABC4}"/>
    <cellStyle name="Title 12 3 3" xfId="32598" xr:uid="{9FD98D40-4FA1-4FE5-BCA4-E6EEAEC265A4}"/>
    <cellStyle name="Title 12 3 3 2" xfId="32599" xr:uid="{C7452EBF-72BB-4351-8DE5-4D80E63EAF80}"/>
    <cellStyle name="Title 12 3 4" xfId="32600" xr:uid="{4CB338BD-F534-43B3-B70B-19DE65F1AD2A}"/>
    <cellStyle name="Title 12 3 5" xfId="32595" xr:uid="{0903F1DB-0C80-4C00-AD21-E9180E381F15}"/>
    <cellStyle name="Title 12 4" xfId="18320" xr:uid="{A49B102C-BA3F-46AA-B9F1-16F1E42138AF}"/>
    <cellStyle name="Title 12 4 2" xfId="32602" xr:uid="{FF4448C8-F47F-4E4B-B784-DC4F60734EB4}"/>
    <cellStyle name="Title 12 4 2 2" xfId="32603" xr:uid="{BC1A7047-D13E-4282-8FA2-C8C5384E1A9F}"/>
    <cellStyle name="Title 12 4 3" xfId="32604" xr:uid="{32A2F2AA-49B3-4074-9F36-E8B4E321857F}"/>
    <cellStyle name="Title 12 4 3 2" xfId="32605" xr:uid="{754F012C-E101-47F7-B885-2BC46AD95239}"/>
    <cellStyle name="Title 12 4 4" xfId="32606" xr:uid="{A0F561FF-FCB2-4B95-8FF6-11A17AC7B74C}"/>
    <cellStyle name="Title 12 4 5" xfId="32601" xr:uid="{7B474934-4800-40C2-AA75-37B6D0517AB0}"/>
    <cellStyle name="Title 12 5" xfId="18321" xr:uid="{7E61DE28-D1F7-4E53-A8FF-A2872D0BF31F}"/>
    <cellStyle name="Title 12 5 2" xfId="32608" xr:uid="{56F02F33-0E8E-4122-AB50-D0B7769C155D}"/>
    <cellStyle name="Title 12 5 2 2" xfId="32609" xr:uid="{7D183BFA-15EE-4E15-8167-88D61A5EA2FD}"/>
    <cellStyle name="Title 12 5 3" xfId="32610" xr:uid="{C6822C5C-F5CE-4E87-A455-924CF73D6739}"/>
    <cellStyle name="Title 12 5 3 2" xfId="32611" xr:uid="{835CD6AD-AB65-486E-8E1B-0D2EB896065B}"/>
    <cellStyle name="Title 12 5 4" xfId="32612" xr:uid="{A0EDE8C4-EF85-4612-BFF1-65EB5C73FF1F}"/>
    <cellStyle name="Title 12 5 4 2" xfId="32613" xr:uid="{E0DCD932-A1F6-4F08-B4B1-E0DB64EF4759}"/>
    <cellStyle name="Title 12 5 5" xfId="32614" xr:uid="{C2AD3F92-A9C2-4589-AB61-210FB4C1E772}"/>
    <cellStyle name="Title 12 5 6" xfId="32607" xr:uid="{2329407C-D33F-40D8-B93A-4AFB045FC9BD}"/>
    <cellStyle name="Title 12 6" xfId="18322" xr:uid="{ADE2073D-72EF-4A85-B43B-1727386A8B4D}"/>
    <cellStyle name="Title 12 6 2" xfId="32616" xr:uid="{51A6AE19-185D-49B6-8417-3730FE65031B}"/>
    <cellStyle name="Title 12 6 2 2" xfId="32617" xr:uid="{D56A665A-EC7D-4265-A020-2BD4EE1CAB1F}"/>
    <cellStyle name="Title 12 6 3" xfId="32618" xr:uid="{A18246F5-A235-4F53-A9B9-A12632FC22FE}"/>
    <cellStyle name="Title 12 6 3 2" xfId="32619" xr:uid="{6B080C5A-40CE-4B2D-A411-440965704816}"/>
    <cellStyle name="Title 12 6 4" xfId="32620" xr:uid="{ED2AC660-80D9-45F2-80A1-97017A17220A}"/>
    <cellStyle name="Title 12 6 5" xfId="32615" xr:uid="{5C34BB77-05C0-4258-ACF7-A970969E0C50}"/>
    <cellStyle name="Title 12 7" xfId="18323" xr:uid="{07404274-1774-4AB1-BFB5-2869DE931B7F}"/>
    <cellStyle name="Title 12 7 2" xfId="32622" xr:uid="{51A5CD01-443E-41C2-B6E0-87896CC59FEE}"/>
    <cellStyle name="Title 12 7 3" xfId="32621" xr:uid="{F679F3D6-1A59-4CEE-B7D2-56506BC60817}"/>
    <cellStyle name="Title 12 8" xfId="18324" xr:uid="{D6C18EC9-7838-47A9-9A4D-74A6F882C2B1}"/>
    <cellStyle name="Title 12 8 2" xfId="32624" xr:uid="{333AF8A7-9DFA-446B-BE1F-B37C25089D7D}"/>
    <cellStyle name="Title 12 8 3" xfId="32623" xr:uid="{FE3E85BA-C2A7-428C-9D66-DE4606370E3E}"/>
    <cellStyle name="Title 12 9" xfId="18325" xr:uid="{C520007E-06DF-4A66-A999-3DF653B2AD67}"/>
    <cellStyle name="Title 12 9 2" xfId="32626" xr:uid="{443245A6-3A6F-4BD1-9217-E7BA57540B41}"/>
    <cellStyle name="Title 12 9 3" xfId="32625" xr:uid="{F86888ED-37D5-4B4E-84EA-1675F2BC4EDE}"/>
    <cellStyle name="Title 13" xfId="6485" xr:uid="{46E01ACB-A235-497B-B7B0-99B5E0BF4DBB}"/>
    <cellStyle name="Title 13 10" xfId="18326" xr:uid="{E9AD7C37-D83A-4A60-99CE-5A8ABF8B8D70}"/>
    <cellStyle name="Title 13 10 2" xfId="32628" xr:uid="{2BFD7262-BF8A-4A2F-A800-CBB48D611598}"/>
    <cellStyle name="Title 13 11" xfId="32629" xr:uid="{58EF8E74-7C00-4DD2-A1AD-4231E32A28D1}"/>
    <cellStyle name="Title 13 12" xfId="32627" xr:uid="{D220D74C-F663-4818-90CF-1323CAC5159D}"/>
    <cellStyle name="Title 13 13" xfId="21750" xr:uid="{E9E36F7E-4192-4D79-A9D7-1053187E583F}"/>
    <cellStyle name="Title 13 2" xfId="18327" xr:uid="{713804C1-A8FB-4328-8DA4-3DD39DCE20EA}"/>
    <cellStyle name="Title 13 2 2" xfId="32631" xr:uid="{CEBAE6D9-31F7-496A-986D-F4D356012807}"/>
    <cellStyle name="Title 13 2 2 2" xfId="32632" xr:uid="{D1FB9BDD-C022-4A70-B1CF-AFF5958AA2CB}"/>
    <cellStyle name="Title 13 2 3" xfId="32633" xr:uid="{D787CDFB-D0D6-4A67-B5FF-A5CD46B76B5E}"/>
    <cellStyle name="Title 13 2 3 2" xfId="32634" xr:uid="{9F6E0CC1-6D02-430A-A8A8-6B4B19BDBB96}"/>
    <cellStyle name="Title 13 2 4" xfId="32635" xr:uid="{14A34DF5-355A-4D1A-8E1B-BA30ED7E76E2}"/>
    <cellStyle name="Title 13 2 5" xfId="32636" xr:uid="{52383D47-B019-4C9A-8300-9758FF9FCC9E}"/>
    <cellStyle name="Title 13 2 6" xfId="32630" xr:uid="{280BB7ED-EBF4-4F0E-B719-61E530CB32C5}"/>
    <cellStyle name="Title 13 3" xfId="18328" xr:uid="{1E8DC83D-BEA7-4712-AED1-36F126DC053C}"/>
    <cellStyle name="Title 13 3 2" xfId="32638" xr:uid="{F36FB417-386E-4EE0-8E99-60C0131ECDED}"/>
    <cellStyle name="Title 13 3 2 2" xfId="32639" xr:uid="{9D56B5CA-9687-4B4A-9497-595EABB7B3CB}"/>
    <cellStyle name="Title 13 3 3" xfId="32640" xr:uid="{020DAFD1-0819-4EBA-A9A7-80D897681A1C}"/>
    <cellStyle name="Title 13 3 3 2" xfId="32641" xr:uid="{F0B2874F-228E-4B64-95D8-565C4AF59FD3}"/>
    <cellStyle name="Title 13 3 4" xfId="32642" xr:uid="{DC8C3226-4D16-489C-82B9-6CE6C513D0C7}"/>
    <cellStyle name="Title 13 3 5" xfId="32637" xr:uid="{BF05DEEB-F9E8-4C7E-BCB6-730C1E278FC1}"/>
    <cellStyle name="Title 13 4" xfId="18329" xr:uid="{ED819AB3-9D89-4C62-8BBA-B6160E6982F6}"/>
    <cellStyle name="Title 13 4 2" xfId="32644" xr:uid="{289A8776-391C-4B6A-A080-469CD0D166FF}"/>
    <cellStyle name="Title 13 4 2 2" xfId="32645" xr:uid="{06A28021-6C41-4DAC-B124-59AA10A58AD9}"/>
    <cellStyle name="Title 13 4 3" xfId="32646" xr:uid="{3A5F5AE4-27E0-49B9-8989-B5AB3083739F}"/>
    <cellStyle name="Title 13 4 3 2" xfId="32647" xr:uid="{20F5A3F1-A8E1-4681-BFB2-936396F43A23}"/>
    <cellStyle name="Title 13 4 4" xfId="32648" xr:uid="{7FDDBB17-1017-451F-AD0C-5D7929D8E595}"/>
    <cellStyle name="Title 13 4 5" xfId="32643" xr:uid="{92CA70B6-A276-4871-B5DE-9DE325CB9075}"/>
    <cellStyle name="Title 13 5" xfId="18330" xr:uid="{2960CE22-4DC6-4F4C-AE95-56AB2A642DD9}"/>
    <cellStyle name="Title 13 5 2" xfId="32650" xr:uid="{7C4391D9-3C53-4AD2-9981-767309CA023C}"/>
    <cellStyle name="Title 13 5 2 2" xfId="32651" xr:uid="{E6126ADA-5015-4137-A55E-1E06B62F2243}"/>
    <cellStyle name="Title 13 5 3" xfId="32652" xr:uid="{947A53A7-86A1-4B0B-8AA9-FDB69685B810}"/>
    <cellStyle name="Title 13 5 3 2" xfId="32653" xr:uid="{7D7425F0-ABA8-4CF3-8E7C-DF8F249F5458}"/>
    <cellStyle name="Title 13 5 4" xfId="32654" xr:uid="{DC0293B3-417B-45FC-86F8-A7C43071C72C}"/>
    <cellStyle name="Title 13 5 4 2" xfId="32655" xr:uid="{B4CA7F83-75FC-4BBE-BC17-40BBC551681D}"/>
    <cellStyle name="Title 13 5 5" xfId="32656" xr:uid="{AEAFB12B-70A7-4687-91DF-7F66382D7486}"/>
    <cellStyle name="Title 13 5 6" xfId="32649" xr:uid="{188BFCDF-6767-42E5-B05E-6916946B16C5}"/>
    <cellStyle name="Title 13 6" xfId="18331" xr:uid="{7C83B454-BEC2-402E-8EC6-CB33EDD82124}"/>
    <cellStyle name="Title 13 6 2" xfId="32658" xr:uid="{E88E321C-1568-42D6-B0A9-6772F3B406AD}"/>
    <cellStyle name="Title 13 6 2 2" xfId="32659" xr:uid="{C091C91A-3469-454C-B4A7-14B0F1744FE8}"/>
    <cellStyle name="Title 13 6 3" xfId="32660" xr:uid="{7FF6BE50-0AE6-4C5A-949E-A9C2848CF3E4}"/>
    <cellStyle name="Title 13 6 3 2" xfId="32661" xr:uid="{DE9310B8-AD6E-4D20-9455-0C7CFC8AF86D}"/>
    <cellStyle name="Title 13 6 4" xfId="32662" xr:uid="{1E9908CB-9855-4AB7-985E-66EFD36714D3}"/>
    <cellStyle name="Title 13 6 5" xfId="32657" xr:uid="{E6363A2A-9D7F-4648-85EA-89D8C07D9731}"/>
    <cellStyle name="Title 13 7" xfId="18332" xr:uid="{7ED0ADA2-BA33-4714-9716-6131F689E81D}"/>
    <cellStyle name="Title 13 7 2" xfId="32664" xr:uid="{C04B0885-C41C-48B7-83BE-88E9A691F0ED}"/>
    <cellStyle name="Title 13 7 3" xfId="32663" xr:uid="{195DF8AB-E7CA-4D76-8A7F-953CA11805B2}"/>
    <cellStyle name="Title 13 8" xfId="18333" xr:uid="{D203BA4C-6677-4CD0-839F-235401D73D94}"/>
    <cellStyle name="Title 13 8 2" xfId="32666" xr:uid="{9E67BFD1-C4B4-4BED-BCE4-77A73B75B5E9}"/>
    <cellStyle name="Title 13 8 3" xfId="32665" xr:uid="{2A31E1C3-530E-4DB1-9CCB-A3807646696B}"/>
    <cellStyle name="Title 13 9" xfId="18334" xr:uid="{255398D9-1476-4C05-B265-428BD527302C}"/>
    <cellStyle name="Title 13 9 2" xfId="32668" xr:uid="{980A5960-3FB0-46C4-AB1F-83C5F2521B14}"/>
    <cellStyle name="Title 13 9 3" xfId="32667" xr:uid="{85EC68A5-015F-4302-95FB-FEA566DFD4F3}"/>
    <cellStyle name="Title 14" xfId="6486" xr:uid="{D78ED296-B046-4F04-B316-97AB970A7FE5}"/>
    <cellStyle name="Title 14 10" xfId="18335" xr:uid="{F602E02C-BFA6-49E6-88B6-26739A0AF5B8}"/>
    <cellStyle name="Title 14 10 2" xfId="32670" xr:uid="{B4CA97A9-AF93-4A92-9699-82A6770B3452}"/>
    <cellStyle name="Title 14 11" xfId="32671" xr:uid="{B635EFB1-7843-4FAE-89D1-15E29C2A9D57}"/>
    <cellStyle name="Title 14 12" xfId="32669" xr:uid="{15FD14D8-BEA5-49B6-A8D1-270D014AAE79}"/>
    <cellStyle name="Title 14 13" xfId="21751" xr:uid="{E9F6115F-2B2C-4968-BD9A-97608067C393}"/>
    <cellStyle name="Title 14 2" xfId="18336" xr:uid="{4A0A05F1-A8CE-4AC0-9E10-6D595D714929}"/>
    <cellStyle name="Title 14 2 2" xfId="32673" xr:uid="{3E299598-E434-4F59-AD13-A6EDF7E2AA88}"/>
    <cellStyle name="Title 14 2 2 2" xfId="32674" xr:uid="{9A5C74CD-75F3-4AA6-AAF3-1FADD9C0AF51}"/>
    <cellStyle name="Title 14 2 3" xfId="32675" xr:uid="{8CD176BE-D180-4263-9359-20FAFABD6C52}"/>
    <cellStyle name="Title 14 2 3 2" xfId="32676" xr:uid="{A39B27CA-5C8B-4797-8571-BE69F5D0FFA2}"/>
    <cellStyle name="Title 14 2 4" xfId="32677" xr:uid="{EA61CC03-DA0A-4A22-AA16-C156F719576F}"/>
    <cellStyle name="Title 14 2 5" xfId="32678" xr:uid="{A71E861F-FE96-4FE5-8524-ECF7AB8B5DC1}"/>
    <cellStyle name="Title 14 2 6" xfId="32672" xr:uid="{AE1267EF-77CC-4135-9C38-9798F4B626A9}"/>
    <cellStyle name="Title 14 3" xfId="18337" xr:uid="{C816AE52-7800-43A1-ABD2-3FD74F9C2622}"/>
    <cellStyle name="Title 14 3 2" xfId="32680" xr:uid="{34C84BE2-DA81-4B65-A81D-091A8F144D71}"/>
    <cellStyle name="Title 14 3 2 2" xfId="32681" xr:uid="{C26B8FB6-BE1F-429A-AE81-7271DD532150}"/>
    <cellStyle name="Title 14 3 3" xfId="32682" xr:uid="{819B2EBA-C1AF-4859-97DB-4B153971CD43}"/>
    <cellStyle name="Title 14 3 3 2" xfId="32683" xr:uid="{51999791-D7D7-4894-A98D-34207ADCE144}"/>
    <cellStyle name="Title 14 3 4" xfId="32684" xr:uid="{549956D3-DCEA-414C-AE3C-8EA7B4C6AEF4}"/>
    <cellStyle name="Title 14 3 5" xfId="32679" xr:uid="{A81B8469-1D20-4008-A584-6869ED89E837}"/>
    <cellStyle name="Title 14 4" xfId="18338" xr:uid="{28154E39-1326-4422-8D5D-9E48B0CF5C8A}"/>
    <cellStyle name="Title 14 4 2" xfId="32686" xr:uid="{978EFC08-B8BB-4EEF-BC95-4EAF8DFC2FC1}"/>
    <cellStyle name="Title 14 4 2 2" xfId="32687" xr:uid="{076A2E39-D3EA-42B8-BA52-4D9FFB6E0A9F}"/>
    <cellStyle name="Title 14 4 3" xfId="32688" xr:uid="{26EC6CF9-ED2E-4CB8-8FBE-F490BCB6E042}"/>
    <cellStyle name="Title 14 4 3 2" xfId="32689" xr:uid="{2486E92C-4E11-4937-B45D-D42E773B94DD}"/>
    <cellStyle name="Title 14 4 4" xfId="32690" xr:uid="{217B86FD-13D5-4BB2-863E-F7656AC4EFA8}"/>
    <cellStyle name="Title 14 4 5" xfId="32685" xr:uid="{B236D38C-CBFF-473B-8C37-1B6C4ED2C50B}"/>
    <cellStyle name="Title 14 5" xfId="18339" xr:uid="{B1C77416-712D-4D7F-A7FD-8692B27481F8}"/>
    <cellStyle name="Title 14 5 2" xfId="32692" xr:uid="{EE0BB458-B9AE-40A4-9818-28A4EFEE053E}"/>
    <cellStyle name="Title 14 5 2 2" xfId="32693" xr:uid="{00D4717D-3F90-482A-9A7A-CF06684F1464}"/>
    <cellStyle name="Title 14 5 3" xfId="32694" xr:uid="{F6F0F5D3-9A66-46BA-BA64-D02AC422B0C5}"/>
    <cellStyle name="Title 14 5 3 2" xfId="32695" xr:uid="{3CB6C7C3-9C3D-4C00-B850-E59DCAC3478E}"/>
    <cellStyle name="Title 14 5 4" xfId="32696" xr:uid="{C8B586FF-37B8-4730-A522-595C81353429}"/>
    <cellStyle name="Title 14 5 4 2" xfId="32697" xr:uid="{79659324-B7A0-40C0-A05C-5EC7E071AA28}"/>
    <cellStyle name="Title 14 5 5" xfId="32698" xr:uid="{B363CAAB-A8EE-463C-B856-245241CE0A20}"/>
    <cellStyle name="Title 14 5 6" xfId="32691" xr:uid="{084ADBC7-E175-4AF7-8614-165D9C193C8E}"/>
    <cellStyle name="Title 14 6" xfId="18340" xr:uid="{B12F80E2-8B82-4DA5-B317-AD328F8F3FC6}"/>
    <cellStyle name="Title 14 6 2" xfId="32700" xr:uid="{B94CA9E5-9542-4DEB-81B6-3D0CDFE8CD4F}"/>
    <cellStyle name="Title 14 6 2 2" xfId="32701" xr:uid="{982AF5C0-19EF-406E-A9B7-903FE7DB0ED2}"/>
    <cellStyle name="Title 14 6 3" xfId="32702" xr:uid="{88552B38-B36D-4C77-8CDD-471C22473DB9}"/>
    <cellStyle name="Title 14 6 3 2" xfId="32703" xr:uid="{FA54008C-29A7-477E-9596-7F36F833607E}"/>
    <cellStyle name="Title 14 6 4" xfId="32704" xr:uid="{F3EDE4BC-CE01-4E50-8977-114BAEE83EB5}"/>
    <cellStyle name="Title 14 6 5" xfId="32699" xr:uid="{5F2ED22C-60B0-4CAD-B209-0E8211BDB677}"/>
    <cellStyle name="Title 14 7" xfId="18341" xr:uid="{F0DBB2B5-59CA-4766-BDB2-187BB0214312}"/>
    <cellStyle name="Title 14 7 2" xfId="32706" xr:uid="{5EEC93B4-8314-44E7-A237-C9F88571132C}"/>
    <cellStyle name="Title 14 7 3" xfId="32705" xr:uid="{F1AA137D-7587-4381-ADB6-0635D5E1237D}"/>
    <cellStyle name="Title 14 8" xfId="18342" xr:uid="{B39594BF-6C21-4AD1-91E5-B6A1833A1F5E}"/>
    <cellStyle name="Title 14 8 2" xfId="32708" xr:uid="{AF9860F6-4064-465F-87A9-8C627AE8C02C}"/>
    <cellStyle name="Title 14 8 3" xfId="32707" xr:uid="{E7509B91-85A6-489E-8218-D7E100A127A6}"/>
    <cellStyle name="Title 14 9" xfId="18343" xr:uid="{EFD39930-E298-4BAE-8943-8ED5FFC9FCC5}"/>
    <cellStyle name="Title 14 9 2" xfId="32710" xr:uid="{26B98A02-F9FD-4039-8CE3-1FCEFBC426F2}"/>
    <cellStyle name="Title 14 9 3" xfId="32709" xr:uid="{B968BAF6-4241-4EEB-BBED-E050C0AC3B72}"/>
    <cellStyle name="Title 15" xfId="6487" xr:uid="{234A50A5-7874-4CF0-A245-295EF221CD5A}"/>
    <cellStyle name="Title 15 10" xfId="18344" xr:uid="{4642ED05-7930-4237-92AB-CA38D33B8335}"/>
    <cellStyle name="Title 15 10 2" xfId="32712" xr:uid="{17F93655-950E-4A9D-98A4-172A0EA27CDD}"/>
    <cellStyle name="Title 15 11" xfId="32713" xr:uid="{DC4AE53C-2220-470C-929C-0B0BCA8D5A88}"/>
    <cellStyle name="Title 15 12" xfId="32711" xr:uid="{8811285E-DC3A-4B7D-969B-8D80D93B89CD}"/>
    <cellStyle name="Title 15 13" xfId="21752" xr:uid="{2E426B63-8457-42A2-8DDE-B3840B55D388}"/>
    <cellStyle name="Title 15 2" xfId="18345" xr:uid="{1DAA94A3-612C-450A-BB2E-6EE65A57E292}"/>
    <cellStyle name="Title 15 2 2" xfId="32715" xr:uid="{EA2BF37F-51F3-4E09-AF0C-8566D7FA0254}"/>
    <cellStyle name="Title 15 2 2 2" xfId="32716" xr:uid="{9ED65D59-FF8C-4528-9E3A-2A8974DF415A}"/>
    <cellStyle name="Title 15 2 3" xfId="32717" xr:uid="{C99681D1-2992-4CD0-B509-336C097F2D25}"/>
    <cellStyle name="Title 15 2 3 2" xfId="32718" xr:uid="{08B50B75-6F86-41C8-AF61-90D0659E96BB}"/>
    <cellStyle name="Title 15 2 4" xfId="32719" xr:uid="{17D531A4-D087-4484-BD6A-ABCA0ECFD653}"/>
    <cellStyle name="Title 15 2 5" xfId="32720" xr:uid="{5FF0AECF-7DA1-43DC-B89D-EB2BC840AA41}"/>
    <cellStyle name="Title 15 2 6" xfId="32714" xr:uid="{5594B3A0-85F4-49E5-8A22-573877B1A38D}"/>
    <cellStyle name="Title 15 3" xfId="18346" xr:uid="{580313D7-3664-40C9-B9A4-103794DBC2B8}"/>
    <cellStyle name="Title 15 3 2" xfId="32722" xr:uid="{541438E4-9468-4168-8E8F-BEF23D7D7C37}"/>
    <cellStyle name="Title 15 3 2 2" xfId="32723" xr:uid="{3486D9F1-4EE6-489A-A283-541A968B6EE3}"/>
    <cellStyle name="Title 15 3 3" xfId="32724" xr:uid="{1F6D41B8-CB49-443A-B8F7-78EB9950846A}"/>
    <cellStyle name="Title 15 3 3 2" xfId="32725" xr:uid="{B6016A20-35B3-442C-8A58-33246EFDE9FD}"/>
    <cellStyle name="Title 15 3 4" xfId="32726" xr:uid="{E0012F29-8086-4762-887E-662A8406709D}"/>
    <cellStyle name="Title 15 3 5" xfId="32721" xr:uid="{45127EF3-DE71-4FC6-A45C-DDCA75800FD2}"/>
    <cellStyle name="Title 15 4" xfId="18347" xr:uid="{5229BA13-1B47-44D5-A1A3-1688A83837C7}"/>
    <cellStyle name="Title 15 4 2" xfId="32728" xr:uid="{C0921E21-9D7D-40DF-99A3-2838CA77D09B}"/>
    <cellStyle name="Title 15 4 2 2" xfId="32729" xr:uid="{B580057B-7371-4CAA-B128-54B854A6FC2C}"/>
    <cellStyle name="Title 15 4 3" xfId="32730" xr:uid="{48D5B776-1F9F-4358-A964-A1D3142CA68E}"/>
    <cellStyle name="Title 15 4 3 2" xfId="32731" xr:uid="{FA403318-8E11-4ACA-93F3-6CF91137D434}"/>
    <cellStyle name="Title 15 4 4" xfId="32732" xr:uid="{1C082A28-A2D5-46A8-9BF0-60A405E6D0DE}"/>
    <cellStyle name="Title 15 4 5" xfId="32727" xr:uid="{AFB5AFCC-3FDE-4590-ACF8-C5F827903E68}"/>
    <cellStyle name="Title 15 5" xfId="18348" xr:uid="{340BA89B-CF49-4135-AE09-9E1F19CC2542}"/>
    <cellStyle name="Title 15 5 2" xfId="32734" xr:uid="{F0235DFC-B97D-4FDA-93AA-98AA26486E98}"/>
    <cellStyle name="Title 15 5 2 2" xfId="32735" xr:uid="{93FAF39D-4E6F-420D-B3C9-8CD643CEA3EC}"/>
    <cellStyle name="Title 15 5 3" xfId="32736" xr:uid="{E7057A38-93F1-4CC5-8ECF-E284F7C0980C}"/>
    <cellStyle name="Title 15 5 3 2" xfId="32737" xr:uid="{599D0AA9-B5BA-49FC-80D3-3748DE3EA801}"/>
    <cellStyle name="Title 15 5 4" xfId="32738" xr:uid="{FF861670-A436-4CC1-B5FE-27B30C20E2B3}"/>
    <cellStyle name="Title 15 5 4 2" xfId="32739" xr:uid="{C3DD0253-FECE-4D02-BAF0-EF94C4C11623}"/>
    <cellStyle name="Title 15 5 5" xfId="32740" xr:uid="{D81F10BD-9DB6-4E92-A3B4-70EC782A7EFD}"/>
    <cellStyle name="Title 15 5 6" xfId="32733" xr:uid="{BCBC56AF-F470-45C1-A52E-4A9FEF20A1A8}"/>
    <cellStyle name="Title 15 6" xfId="18349" xr:uid="{D1B51EA3-B8D1-4A28-8F0A-1754AEF3C433}"/>
    <cellStyle name="Title 15 6 2" xfId="32742" xr:uid="{7A3852BF-0671-4740-B0A9-4BD3A5894C95}"/>
    <cellStyle name="Title 15 6 2 2" xfId="32743" xr:uid="{89C3C734-D9A7-46EB-B10E-F3FB30E329CB}"/>
    <cellStyle name="Title 15 6 3" xfId="32744" xr:uid="{C62B2500-782B-4497-9136-02281936762C}"/>
    <cellStyle name="Title 15 6 3 2" xfId="32745" xr:uid="{1C091BF5-3DE5-4F6F-BFFF-1F13BDB4D08D}"/>
    <cellStyle name="Title 15 6 4" xfId="32746" xr:uid="{4306F0EA-89DB-44BE-9258-2D63378DAD30}"/>
    <cellStyle name="Title 15 6 5" xfId="32741" xr:uid="{F6E841F0-46F4-4B80-A378-CBF88230BE3C}"/>
    <cellStyle name="Title 15 7" xfId="18350" xr:uid="{8E2D5CDD-487E-4552-B3E7-B5B8CDD6B270}"/>
    <cellStyle name="Title 15 7 2" xfId="32748" xr:uid="{2EF8B96A-E47D-4174-B17A-357EBE62D495}"/>
    <cellStyle name="Title 15 7 3" xfId="32747" xr:uid="{851AB6C2-F50E-4B4A-ABC9-E1D377F073FE}"/>
    <cellStyle name="Title 15 8" xfId="18351" xr:uid="{969D178B-2335-4627-A8F5-53411C9F3C1C}"/>
    <cellStyle name="Title 15 8 2" xfId="32750" xr:uid="{5740F226-7C7A-4002-BC14-619F99F0CCD8}"/>
    <cellStyle name="Title 15 8 3" xfId="32749" xr:uid="{4B16B198-6FD2-408B-B177-A047B55CCF5A}"/>
    <cellStyle name="Title 15 9" xfId="18352" xr:uid="{E7EC7F5A-A6C2-4F90-B221-F899C77500F5}"/>
    <cellStyle name="Title 15 9 2" xfId="32752" xr:uid="{E944A472-A6E5-4B57-9AE9-8ADBD2A4D7B7}"/>
    <cellStyle name="Title 15 9 3" xfId="32751" xr:uid="{861DAB36-14A5-4A5E-A79B-3A02146E094C}"/>
    <cellStyle name="Title 16" xfId="6488" xr:uid="{6475628F-608A-4BE0-961A-875BA599A2C3}"/>
    <cellStyle name="Title 16 10" xfId="18353" xr:uid="{CEB0E95C-D9B9-4F7A-B08E-596E569AAD8F}"/>
    <cellStyle name="Title 16 10 2" xfId="32754" xr:uid="{82262C7D-742B-4E6C-8C99-AD6CF99766B6}"/>
    <cellStyle name="Title 16 11" xfId="32755" xr:uid="{349E82A0-0142-4D03-BC53-F25CB92CA223}"/>
    <cellStyle name="Title 16 12" xfId="32753" xr:uid="{460E0C07-0597-44C0-B84B-C9866A082535}"/>
    <cellStyle name="Title 16 13" xfId="21753" xr:uid="{C28FBCBA-764F-4071-B887-2B592BD85A4E}"/>
    <cellStyle name="Title 16 2" xfId="18354" xr:uid="{5D980F97-7EF5-4FF5-A80D-8165ED15E478}"/>
    <cellStyle name="Title 16 2 2" xfId="32757" xr:uid="{93FB2F41-A0DC-4EE8-935C-59460F608334}"/>
    <cellStyle name="Title 16 2 2 2" xfId="32758" xr:uid="{11CCCED7-3120-41EC-A042-14BD343D63D8}"/>
    <cellStyle name="Title 16 2 3" xfId="32759" xr:uid="{03DE1652-B4B6-476E-A546-676C4C475D05}"/>
    <cellStyle name="Title 16 2 3 2" xfId="32760" xr:uid="{3DE466D3-21A8-4B42-AC75-CCD151FFE163}"/>
    <cellStyle name="Title 16 2 4" xfId="32761" xr:uid="{75F092B0-58CE-4FDE-95AB-BCEDC1801657}"/>
    <cellStyle name="Title 16 2 5" xfId="32762" xr:uid="{E5F45F5D-0B1D-4D09-BA98-47DC941A144B}"/>
    <cellStyle name="Title 16 2 6" xfId="32756" xr:uid="{2D0187E8-FABB-40EB-A62F-13E9B3EF6AF6}"/>
    <cellStyle name="Title 16 3" xfId="18355" xr:uid="{A1BDB329-3FBE-42A3-9722-C692E31CB2B6}"/>
    <cellStyle name="Title 16 3 2" xfId="32764" xr:uid="{F79BCED2-407D-4B52-9446-7FC3FBE82547}"/>
    <cellStyle name="Title 16 3 2 2" xfId="32765" xr:uid="{7ECA96AC-43FC-41D1-B1FB-1AFD88A455FA}"/>
    <cellStyle name="Title 16 3 3" xfId="32766" xr:uid="{678C17A9-65F2-42F7-B7D2-9AFDBDCC392C}"/>
    <cellStyle name="Title 16 3 3 2" xfId="32767" xr:uid="{7D546117-239C-4B30-A375-CC0832401AC3}"/>
    <cellStyle name="Title 16 3 4" xfId="32768" xr:uid="{05A6AD47-1AB0-47BA-AF40-63BCB840B621}"/>
    <cellStyle name="Title 16 3 5" xfId="32763" xr:uid="{654B5C04-E2B0-4DAE-BB42-58146C3405E6}"/>
    <cellStyle name="Title 16 4" xfId="18356" xr:uid="{2D16DEB2-BD31-45E6-B16D-1945E7EDBCE6}"/>
    <cellStyle name="Title 16 4 2" xfId="32770" xr:uid="{1BF9C53E-82D1-49AD-B927-812E425633E6}"/>
    <cellStyle name="Title 16 4 2 2" xfId="32771" xr:uid="{8BB21A9F-8C2E-4CAB-BA80-53E722F1EF4A}"/>
    <cellStyle name="Title 16 4 3" xfId="32772" xr:uid="{17C2D0EC-EAF0-41B5-BF97-E4580D96529C}"/>
    <cellStyle name="Title 16 4 3 2" xfId="32773" xr:uid="{58814971-2C58-464A-BDD9-FF24E4FCC233}"/>
    <cellStyle name="Title 16 4 4" xfId="32774" xr:uid="{0BC41B72-DEDF-46BE-A620-B9C5AEA52E40}"/>
    <cellStyle name="Title 16 4 5" xfId="32769" xr:uid="{52E4D7BB-FD3E-4744-AE1E-DF475A43E7EF}"/>
    <cellStyle name="Title 16 5" xfId="18357" xr:uid="{9FA2CACB-2724-43C8-851C-2B56B30C89F8}"/>
    <cellStyle name="Title 16 5 2" xfId="32776" xr:uid="{F24FB3D1-F9AE-436A-9371-6F2CD5BDFFAA}"/>
    <cellStyle name="Title 16 5 2 2" xfId="32777" xr:uid="{06B29E51-8D3B-4B26-8D78-390BAA45EBF8}"/>
    <cellStyle name="Title 16 5 3" xfId="32778" xr:uid="{5260B069-B58A-47F3-9991-0E9F42BC3A0A}"/>
    <cellStyle name="Title 16 5 3 2" xfId="32779" xr:uid="{23596493-9755-4F31-852D-2F0F967AA2A0}"/>
    <cellStyle name="Title 16 5 4" xfId="32780" xr:uid="{5CAEB422-DE7D-4301-99DE-9592B6B526AA}"/>
    <cellStyle name="Title 16 5 4 2" xfId="32781" xr:uid="{18A0DB3B-698D-4823-AA19-47441A5439A2}"/>
    <cellStyle name="Title 16 5 5" xfId="32782" xr:uid="{091A7195-FE44-4FA8-AAB6-89BD3512108D}"/>
    <cellStyle name="Title 16 5 6" xfId="32775" xr:uid="{2B3E9A42-F3C7-4111-B076-C7B422D06453}"/>
    <cellStyle name="Title 16 6" xfId="18358" xr:uid="{CD10841D-4501-41EE-B981-0FD78F44EF75}"/>
    <cellStyle name="Title 16 6 2" xfId="32784" xr:uid="{5671822A-DBCA-41B6-AE60-8B4BA80A2117}"/>
    <cellStyle name="Title 16 6 2 2" xfId="32785" xr:uid="{5200E28E-7973-47A3-B847-3595A31527E0}"/>
    <cellStyle name="Title 16 6 3" xfId="32786" xr:uid="{9068CBC6-24C2-499F-AB1D-3E2A36941568}"/>
    <cellStyle name="Title 16 6 3 2" xfId="32787" xr:uid="{2B2B4197-3F6B-4EA7-8746-AA59B385AD66}"/>
    <cellStyle name="Title 16 6 4" xfId="32788" xr:uid="{2431CD54-D319-4053-8621-B84DCB669506}"/>
    <cellStyle name="Title 16 6 5" xfId="32783" xr:uid="{8D6C9C39-7FEA-4EAB-9710-8030FB6DB012}"/>
    <cellStyle name="Title 16 7" xfId="18359" xr:uid="{E2954AA6-2A8C-4468-9ACE-01B144B7DD93}"/>
    <cellStyle name="Title 16 7 2" xfId="32790" xr:uid="{710365B7-3A43-4ACC-8591-BAD5BD2D7304}"/>
    <cellStyle name="Title 16 7 3" xfId="32789" xr:uid="{5DC7C3F3-897B-4CCC-9B1F-49AEAA91F33A}"/>
    <cellStyle name="Title 16 8" xfId="18360" xr:uid="{0C7C0534-8485-4D11-821F-8207F406A83C}"/>
    <cellStyle name="Title 16 8 2" xfId="32792" xr:uid="{1B6B8024-174E-49E7-9B26-C07A8356FE5F}"/>
    <cellStyle name="Title 16 8 3" xfId="32791" xr:uid="{329D177F-A2D2-4391-A0FD-B2B31C9344A3}"/>
    <cellStyle name="Title 16 9" xfId="18361" xr:uid="{9E40D927-74A8-4AE6-8BB4-374FAC9FBA64}"/>
    <cellStyle name="Title 16 9 2" xfId="32794" xr:uid="{B218E046-7D79-4421-BCA8-C355B25DFC35}"/>
    <cellStyle name="Title 16 9 3" xfId="32793" xr:uid="{F2AAD123-4C3E-4C7A-BC93-0ED6F5A7A686}"/>
    <cellStyle name="Title 17" xfId="6489" xr:uid="{2461699E-BC50-4FCB-BE26-15FBB3C40CFD}"/>
    <cellStyle name="Title 17 10" xfId="18362" xr:uid="{FE890765-CAB8-446D-A981-C62997EEEC63}"/>
    <cellStyle name="Title 17 10 2" xfId="32796" xr:uid="{680F3935-2209-4C2A-A868-15F9CEF8205B}"/>
    <cellStyle name="Title 17 11" xfId="32797" xr:uid="{D39B1BD9-1D0C-428B-B103-51DB67F8D795}"/>
    <cellStyle name="Title 17 12" xfId="32795" xr:uid="{F99E642F-3A99-41BC-B69A-F5D574DE9787}"/>
    <cellStyle name="Title 17 13" xfId="21754" xr:uid="{DB5A5AC4-EC35-43F0-ACA9-514BBCE039CE}"/>
    <cellStyle name="Title 17 2" xfId="18363" xr:uid="{CB60082F-0D1D-492E-8E55-F81958E37BF4}"/>
    <cellStyle name="Title 17 2 2" xfId="32799" xr:uid="{A95D567F-1603-4BD1-A9B6-6611A603E5A6}"/>
    <cellStyle name="Title 17 2 2 2" xfId="32800" xr:uid="{2535B757-FA59-47E1-B391-54DAB06D6504}"/>
    <cellStyle name="Title 17 2 3" xfId="32801" xr:uid="{9539ED95-1D03-4699-BDAF-DC1F6CB826C6}"/>
    <cellStyle name="Title 17 2 3 2" xfId="32802" xr:uid="{E8C4C9E0-B693-411A-87B5-56326E578308}"/>
    <cellStyle name="Title 17 2 4" xfId="32803" xr:uid="{1C017447-2914-4D86-87AF-506D654C7B15}"/>
    <cellStyle name="Title 17 2 5" xfId="32804" xr:uid="{CDE40DD7-91FD-48BE-8FF1-8C75778BFC9A}"/>
    <cellStyle name="Title 17 2 6" xfId="32798" xr:uid="{54DD5BA2-38E6-4B1E-8081-D04BF37549C4}"/>
    <cellStyle name="Title 17 3" xfId="18364" xr:uid="{14A1819D-A2F5-466C-9278-C9D614B5222C}"/>
    <cellStyle name="Title 17 3 2" xfId="32806" xr:uid="{AF876928-F235-4F73-BBBF-9F7441648362}"/>
    <cellStyle name="Title 17 3 2 2" xfId="32807" xr:uid="{207EF59F-C303-4E64-A43B-EA89E19F2C41}"/>
    <cellStyle name="Title 17 3 3" xfId="32808" xr:uid="{132064D3-276B-4D10-8B76-322A863B6FD6}"/>
    <cellStyle name="Title 17 3 3 2" xfId="32809" xr:uid="{768D0A73-7BA9-485C-A13E-10DD7EC56410}"/>
    <cellStyle name="Title 17 3 4" xfId="32810" xr:uid="{F026B18F-0F73-4181-A605-1F51B571258B}"/>
    <cellStyle name="Title 17 3 5" xfId="32805" xr:uid="{71161DA7-807E-4D71-A917-0BC2F4817556}"/>
    <cellStyle name="Title 17 4" xfId="18365" xr:uid="{3856E13A-D7BB-4A7B-8E4F-645C10772F47}"/>
    <cellStyle name="Title 17 4 2" xfId="32812" xr:uid="{321A254D-DAD3-4197-BDDC-1CD01188787A}"/>
    <cellStyle name="Title 17 4 2 2" xfId="32813" xr:uid="{0DDC20A2-E1B1-4584-9A26-327B0D9A9F70}"/>
    <cellStyle name="Title 17 4 3" xfId="32814" xr:uid="{887AA8DE-6DD6-4D35-A283-A2985F930D57}"/>
    <cellStyle name="Title 17 4 3 2" xfId="32815" xr:uid="{C91FE76D-4829-4ADE-B54F-38C46E6A4977}"/>
    <cellStyle name="Title 17 4 4" xfId="32816" xr:uid="{CA388EE1-4E3F-47ED-B76E-327594335E78}"/>
    <cellStyle name="Title 17 4 5" xfId="32811" xr:uid="{1B685CE7-F1F6-4FE1-938A-2F3124CEDAF1}"/>
    <cellStyle name="Title 17 5" xfId="18366" xr:uid="{958ACC59-4C3C-4F01-BBB5-CAFDB3DE0372}"/>
    <cellStyle name="Title 17 5 2" xfId="32818" xr:uid="{E0E111FC-A6C0-42F4-BF68-0B44687ECBD5}"/>
    <cellStyle name="Title 17 5 2 2" xfId="32819" xr:uid="{677E8BF3-0DEC-4FCC-9640-CA0FCCB444E2}"/>
    <cellStyle name="Title 17 5 3" xfId="32820" xr:uid="{7A5D555E-831B-4FF6-9F2B-97DB4A6ADDE8}"/>
    <cellStyle name="Title 17 5 3 2" xfId="32821" xr:uid="{A21C03A6-405F-4B53-9477-E957AC6D5C06}"/>
    <cellStyle name="Title 17 5 4" xfId="32822" xr:uid="{09C59AEB-0D52-4950-81FD-553EA8A0888B}"/>
    <cellStyle name="Title 17 5 4 2" xfId="32823" xr:uid="{F00B0E44-BAA2-48ED-8BB3-BF8E8B80EB63}"/>
    <cellStyle name="Title 17 5 5" xfId="32824" xr:uid="{B7660276-1DA1-4786-8B8B-BC26BAAB9369}"/>
    <cellStyle name="Title 17 5 6" xfId="32817" xr:uid="{85CF0216-2574-4201-A97E-8EA4C9304E59}"/>
    <cellStyle name="Title 17 6" xfId="18367" xr:uid="{B7240BA4-EFA6-4BE0-B520-A6A2BF730537}"/>
    <cellStyle name="Title 17 6 2" xfId="32826" xr:uid="{A958B4F5-7FF8-498A-B6B8-3C37C703645C}"/>
    <cellStyle name="Title 17 6 2 2" xfId="32827" xr:uid="{8FC57CE6-222D-4CB1-A6FD-9160121D7413}"/>
    <cellStyle name="Title 17 6 3" xfId="32828" xr:uid="{B681734F-EDCB-470E-8640-68C2A226304D}"/>
    <cellStyle name="Title 17 6 3 2" xfId="32829" xr:uid="{F5321D86-419B-42BF-B45A-A0392EA5D752}"/>
    <cellStyle name="Title 17 6 4" xfId="32830" xr:uid="{80E9426B-ED64-400C-A3E2-CD57B89FB348}"/>
    <cellStyle name="Title 17 6 5" xfId="32825" xr:uid="{73F43693-0DE6-4DED-8DCC-BFBDC8E01AF9}"/>
    <cellStyle name="Title 17 7" xfId="18368" xr:uid="{C088ABD1-DBF4-42E0-9987-3AC3427CF9A7}"/>
    <cellStyle name="Title 17 7 2" xfId="32832" xr:uid="{EFEAF07B-34E0-4EE3-A401-DE3143CC5E01}"/>
    <cellStyle name="Title 17 7 3" xfId="32831" xr:uid="{167F4EAA-04A5-40C7-8A0A-A875FF7BEEC8}"/>
    <cellStyle name="Title 17 8" xfId="18369" xr:uid="{52802229-FFF6-473B-A205-30B62DF8CC53}"/>
    <cellStyle name="Title 17 8 2" xfId="32834" xr:uid="{F98A9D67-ED18-4E7D-8384-64B590F29A2B}"/>
    <cellStyle name="Title 17 8 3" xfId="32833" xr:uid="{D096EC74-51DB-42E2-A3B2-431907E6F50C}"/>
    <cellStyle name="Title 17 9" xfId="18370" xr:uid="{CA50CF88-7AC9-4AEE-986E-5EF5ED1D26CD}"/>
    <cellStyle name="Title 17 9 2" xfId="32836" xr:uid="{8DD4E793-08A5-47A5-89C4-B75B1FB4FBA6}"/>
    <cellStyle name="Title 17 9 3" xfId="32835" xr:uid="{6CD5DA55-30FF-4C66-BD35-F71B0EBA5C2D}"/>
    <cellStyle name="Title 18" xfId="6490" xr:uid="{B260FEF2-CBC8-4B9D-A2AB-BD4F160140E1}"/>
    <cellStyle name="Title 18 10" xfId="18371" xr:uid="{0634EF4A-4935-403B-A46B-F93285325E96}"/>
    <cellStyle name="Title 18 10 2" xfId="32838" xr:uid="{D3E85732-97B8-48D6-8AF7-57CA278C3D99}"/>
    <cellStyle name="Title 18 11" xfId="32839" xr:uid="{D5E38B84-AB8C-47F8-A850-483C263220FA}"/>
    <cellStyle name="Title 18 12" xfId="32837" xr:uid="{5EF1EE29-2505-4138-84E3-D00719C44085}"/>
    <cellStyle name="Title 18 13" xfId="21755" xr:uid="{CDBEC908-9A99-4D51-8E8A-B2739329DB56}"/>
    <cellStyle name="Title 18 2" xfId="18372" xr:uid="{81F385CD-49BD-4917-9BFD-6F49A63FBEA5}"/>
    <cellStyle name="Title 18 2 2" xfId="32841" xr:uid="{BC29FFB1-027B-4459-9531-093D3538E640}"/>
    <cellStyle name="Title 18 2 2 2" xfId="32842" xr:uid="{B3D92C50-58E9-498C-B83A-B0E44DAD7D34}"/>
    <cellStyle name="Title 18 2 3" xfId="32843" xr:uid="{3326E8D5-3984-49C8-BB7C-384909997C1B}"/>
    <cellStyle name="Title 18 2 3 2" xfId="32844" xr:uid="{4C20E8B9-E736-460C-836F-FA1CAA0F8F5A}"/>
    <cellStyle name="Title 18 2 4" xfId="32845" xr:uid="{8994958D-D808-482A-9B1D-A80A965E154E}"/>
    <cellStyle name="Title 18 2 5" xfId="32846" xr:uid="{9F396432-843F-4BEB-A50F-ED380ED648C4}"/>
    <cellStyle name="Title 18 2 6" xfId="32840" xr:uid="{2D7BC9CD-ECE5-4D2E-8835-EF6561DA450A}"/>
    <cellStyle name="Title 18 3" xfId="18373" xr:uid="{AF4CA453-4D89-4792-BC06-5B5001B58142}"/>
    <cellStyle name="Title 18 3 2" xfId="32848" xr:uid="{40B7BD16-73A6-44D4-A981-B30FCF1DFCE4}"/>
    <cellStyle name="Title 18 3 2 2" xfId="32849" xr:uid="{85B9D69F-5F0A-4EB3-BD58-03905F741C21}"/>
    <cellStyle name="Title 18 3 3" xfId="32850" xr:uid="{1A2DCB77-7E8E-4438-BC0A-C5E758E1B3B6}"/>
    <cellStyle name="Title 18 3 3 2" xfId="32851" xr:uid="{A11A829A-E45E-40E2-A50D-DC0FED19CBFC}"/>
    <cellStyle name="Title 18 3 4" xfId="32852" xr:uid="{6F0625F2-E8C6-47B6-B580-BF200142D2F2}"/>
    <cellStyle name="Title 18 3 5" xfId="32847" xr:uid="{FC4A8EA6-DA98-4709-AB04-BB385833637F}"/>
    <cellStyle name="Title 18 4" xfId="18374" xr:uid="{8C59D2A8-565D-4227-AE6D-B9B900CE4C9D}"/>
    <cellStyle name="Title 18 4 2" xfId="32854" xr:uid="{18D2C2A5-AFBA-4C15-BF12-E62E69236DDE}"/>
    <cellStyle name="Title 18 4 2 2" xfId="32855" xr:uid="{823319AA-E2A4-45E3-8FBC-B6032C34F2A2}"/>
    <cellStyle name="Title 18 4 3" xfId="32856" xr:uid="{DE332D30-020C-48AC-8D69-731384FFAA1C}"/>
    <cellStyle name="Title 18 4 3 2" xfId="32857" xr:uid="{B242983E-6531-4CB9-9E40-BDA9248E7836}"/>
    <cellStyle name="Title 18 4 4" xfId="32858" xr:uid="{9E4C2B1C-8C58-405B-B4B9-570086AB07A3}"/>
    <cellStyle name="Title 18 4 5" xfId="32853" xr:uid="{33F50782-4B1F-4B91-8F8F-A2B572F8EC74}"/>
    <cellStyle name="Title 18 5" xfId="18375" xr:uid="{D75F3A5F-94EA-455B-9566-663A9FFDB0E1}"/>
    <cellStyle name="Title 18 5 2" xfId="32860" xr:uid="{4923BAB3-E07D-49ED-A05A-476572B70165}"/>
    <cellStyle name="Title 18 5 2 2" xfId="32861" xr:uid="{45936DB6-3C08-45F2-8F06-AADA16CA1515}"/>
    <cellStyle name="Title 18 5 3" xfId="32862" xr:uid="{786CB6C3-4810-412D-A827-F02F19788F44}"/>
    <cellStyle name="Title 18 5 3 2" xfId="32863" xr:uid="{E3CB13F1-190B-42C8-A0CF-341A2BBCCE2B}"/>
    <cellStyle name="Title 18 5 4" xfId="32864" xr:uid="{0822A85C-5911-4D77-91B3-38C813A1E736}"/>
    <cellStyle name="Title 18 5 4 2" xfId="32865" xr:uid="{E0560BE8-D31B-42A9-AED1-EBA75F0B2036}"/>
    <cellStyle name="Title 18 5 5" xfId="32866" xr:uid="{0B2EBC28-891E-4E36-92D4-69B8398D9515}"/>
    <cellStyle name="Title 18 5 6" xfId="32859" xr:uid="{324D1780-F535-46B8-87DE-410E6D79D147}"/>
    <cellStyle name="Title 18 6" xfId="18376" xr:uid="{DE551A8D-DC79-4BE5-BF3D-CACD9724810B}"/>
    <cellStyle name="Title 18 6 2" xfId="32868" xr:uid="{04494E5F-A3B7-470D-918A-6961A2479351}"/>
    <cellStyle name="Title 18 6 2 2" xfId="32869" xr:uid="{F0EB5108-1409-494D-97F5-08BB3746C274}"/>
    <cellStyle name="Title 18 6 3" xfId="32870" xr:uid="{05D5CA1E-37F4-488A-BDE3-B5C42D9A4952}"/>
    <cellStyle name="Title 18 6 3 2" xfId="32871" xr:uid="{39D8E8AA-2425-498A-BBEA-F3C134F958EB}"/>
    <cellStyle name="Title 18 6 4" xfId="32872" xr:uid="{EC10276D-F105-4C34-9CB7-AE89920CFC21}"/>
    <cellStyle name="Title 18 6 5" xfId="32867" xr:uid="{5C30A909-6096-44A2-AAFB-DE8569A8121B}"/>
    <cellStyle name="Title 18 7" xfId="18377" xr:uid="{4472604A-871A-4CA4-838B-A37D195EF925}"/>
    <cellStyle name="Title 18 7 2" xfId="32874" xr:uid="{7453F5A7-95F5-43CB-8107-0841668A7FBD}"/>
    <cellStyle name="Title 18 7 3" xfId="32873" xr:uid="{A618894D-694C-4D66-B7E8-70A9A3264A02}"/>
    <cellStyle name="Title 18 8" xfId="18378" xr:uid="{1035DC33-1CA1-42A5-8126-EA7185669376}"/>
    <cellStyle name="Title 18 8 2" xfId="32876" xr:uid="{ECBA65C2-6902-41BE-8419-2DA1E971A76E}"/>
    <cellStyle name="Title 18 8 3" xfId="32875" xr:uid="{ECCB1CBD-D744-492B-915E-34F3BB336B15}"/>
    <cellStyle name="Title 18 9" xfId="18379" xr:uid="{03FCA69B-4FBC-4EE9-8E4B-56A0F0338277}"/>
    <cellStyle name="Title 18 9 2" xfId="32878" xr:uid="{C88AB09B-2AFF-4C34-8C12-0D8C2B96BEA0}"/>
    <cellStyle name="Title 18 9 3" xfId="32877" xr:uid="{80AA3453-A163-4C68-B5DB-77E875DD3024}"/>
    <cellStyle name="Title 19" xfId="6491" xr:uid="{68960A10-E0EB-4FC6-85A4-FC7FD3BBD676}"/>
    <cellStyle name="Title 19 10" xfId="18380" xr:uid="{89A8E376-56F5-4182-9E2A-FC803D00CF52}"/>
    <cellStyle name="Title 19 10 2" xfId="32880" xr:uid="{C849E929-B64D-4E49-8168-37AFF716941E}"/>
    <cellStyle name="Title 19 11" xfId="32881" xr:uid="{7C1F9A4C-01EE-49D2-A44E-3DDE45228AC7}"/>
    <cellStyle name="Title 19 12" xfId="32879" xr:uid="{9A549BB9-6C89-447C-8CC0-7DBD454D9F42}"/>
    <cellStyle name="Title 19 13" xfId="21756" xr:uid="{B364F0E3-4580-4EC0-B437-0BB1CEEB14B5}"/>
    <cellStyle name="Title 19 2" xfId="18381" xr:uid="{D5913A06-DAE5-41CD-9108-DC84DA4684E1}"/>
    <cellStyle name="Title 19 2 2" xfId="32883" xr:uid="{C7A05F0A-3E3C-4C7D-887F-FAED507D7F83}"/>
    <cellStyle name="Title 19 2 2 2" xfId="32884" xr:uid="{A5AB29E7-7647-41AB-AADB-124897922EB0}"/>
    <cellStyle name="Title 19 2 3" xfId="32885" xr:uid="{FA802985-C3AC-4DBE-B3AE-3F3BB413E6D7}"/>
    <cellStyle name="Title 19 2 3 2" xfId="32886" xr:uid="{4CE3564D-2FC0-4241-A26E-0E6C6E7A1B6A}"/>
    <cellStyle name="Title 19 2 4" xfId="32887" xr:uid="{9623E79A-4695-4D13-9794-3660ABBE90EB}"/>
    <cellStyle name="Title 19 2 5" xfId="32888" xr:uid="{0959F1FC-C222-4021-8D14-5F9A70CE47F0}"/>
    <cellStyle name="Title 19 2 6" xfId="32882" xr:uid="{BFC9E927-A5CD-406E-A54F-D2E85746F9A7}"/>
    <cellStyle name="Title 19 3" xfId="18382" xr:uid="{D2A8B8C6-696B-4ED4-A4BF-29EC2C5D662B}"/>
    <cellStyle name="Title 19 3 2" xfId="32890" xr:uid="{1554BB82-87F8-4E62-9052-28EAB1A0C978}"/>
    <cellStyle name="Title 19 3 2 2" xfId="32891" xr:uid="{1BFACD3F-20A8-4105-8A81-85253F7382DA}"/>
    <cellStyle name="Title 19 3 3" xfId="32892" xr:uid="{3875A579-94D2-4408-A4D3-7310CE47D048}"/>
    <cellStyle name="Title 19 3 3 2" xfId="32893" xr:uid="{784D8B7C-D949-4E96-BE63-964244984BA6}"/>
    <cellStyle name="Title 19 3 4" xfId="32894" xr:uid="{6590EAA1-3188-4703-B389-93406D40BC1E}"/>
    <cellStyle name="Title 19 3 5" xfId="32889" xr:uid="{0C55BC8D-FE85-4F33-8143-13D69F50A588}"/>
    <cellStyle name="Title 19 4" xfId="18383" xr:uid="{06978D79-1072-4CB0-8EA6-2FD44FE3CB5A}"/>
    <cellStyle name="Title 19 4 2" xfId="32896" xr:uid="{0C11095E-9AA5-4944-A634-1415FCA98812}"/>
    <cellStyle name="Title 19 4 2 2" xfId="32897" xr:uid="{DCFE3A2D-A271-447C-84B5-59916B86CF8F}"/>
    <cellStyle name="Title 19 4 3" xfId="32898" xr:uid="{F13DA0FC-9D93-4D6C-B025-7A8BCCF3C828}"/>
    <cellStyle name="Title 19 4 3 2" xfId="32899" xr:uid="{199A7FD7-C20E-426A-9A05-352D80B7E323}"/>
    <cellStyle name="Title 19 4 4" xfId="32900" xr:uid="{244E9980-3756-49D4-AE40-BCEE76309C83}"/>
    <cellStyle name="Title 19 4 5" xfId="32895" xr:uid="{F117EEDB-1223-47B1-BD83-629B69D9ED3B}"/>
    <cellStyle name="Title 19 5" xfId="18384" xr:uid="{147A8DD1-0C1A-42C7-B6FC-3CC81AAAFB1B}"/>
    <cellStyle name="Title 19 5 2" xfId="32902" xr:uid="{486B5D1F-622D-4020-9981-190F2C93B405}"/>
    <cellStyle name="Title 19 5 2 2" xfId="32903" xr:uid="{A9CB85AC-7AFE-4FFB-A8DF-81A199C1F1A6}"/>
    <cellStyle name="Title 19 5 3" xfId="32904" xr:uid="{907FC59F-01BB-4A23-81B9-7B7A17791780}"/>
    <cellStyle name="Title 19 5 3 2" xfId="32905" xr:uid="{9C5386B0-911A-4D5D-A941-C4A1AD80DD4C}"/>
    <cellStyle name="Title 19 5 4" xfId="32906" xr:uid="{20E48A39-780B-4D5D-AE67-41DF14C317C0}"/>
    <cellStyle name="Title 19 5 4 2" xfId="32907" xr:uid="{A3CE73AE-607C-4324-83AE-F460C28FFEF6}"/>
    <cellStyle name="Title 19 5 5" xfId="32908" xr:uid="{8E2CD69B-FF01-4F47-96BA-AE4A632D4557}"/>
    <cellStyle name="Title 19 5 6" xfId="32901" xr:uid="{5BADC1B1-31DB-42FC-B8AB-7731F3B8777D}"/>
    <cellStyle name="Title 19 6" xfId="18385" xr:uid="{EE649247-6688-47E7-B4FD-35E7756613AE}"/>
    <cellStyle name="Title 19 6 2" xfId="32910" xr:uid="{1CD66F04-6A8C-45F8-9ECD-3E6F80F53C43}"/>
    <cellStyle name="Title 19 6 2 2" xfId="32911" xr:uid="{A0DC7E13-4454-4F6A-B05B-9178609562A4}"/>
    <cellStyle name="Title 19 6 3" xfId="32912" xr:uid="{B45A21E4-633F-4CB7-9A92-3FE6B227A99E}"/>
    <cellStyle name="Title 19 6 3 2" xfId="32913" xr:uid="{C4CEE2C7-2475-453E-912B-DF774558B802}"/>
    <cellStyle name="Title 19 6 4" xfId="32914" xr:uid="{CE52FE1D-37E5-4493-8823-C51CA3BD98B6}"/>
    <cellStyle name="Title 19 6 5" xfId="32909" xr:uid="{9D13D254-517B-438A-BDF0-C410144A7889}"/>
    <cellStyle name="Title 19 7" xfId="18386" xr:uid="{DE264EA4-8A6A-479B-9587-3ADA312A74F3}"/>
    <cellStyle name="Title 19 7 2" xfId="32916" xr:uid="{D4BFA166-A66D-4778-A922-456BFA357C71}"/>
    <cellStyle name="Title 19 7 3" xfId="32915" xr:uid="{B6478794-1C29-4D2D-9DD4-0AEBDA73D15A}"/>
    <cellStyle name="Title 19 8" xfId="18387" xr:uid="{5AF87780-E605-4246-BC10-034ADFD8CA59}"/>
    <cellStyle name="Title 19 8 2" xfId="32918" xr:uid="{CBECE8E4-29B5-46B4-B102-C2FA296D1721}"/>
    <cellStyle name="Title 19 8 3" xfId="32917" xr:uid="{8E8ADF04-0682-40A4-87A9-B3E90B3EC034}"/>
    <cellStyle name="Title 19 9" xfId="18388" xr:uid="{8BD09A10-0D82-4F0D-8F0F-8F87DD9D74B8}"/>
    <cellStyle name="Title 19 9 2" xfId="32920" xr:uid="{C14E92D9-0AF9-4B55-B6AC-7E1CF87A617E}"/>
    <cellStyle name="Title 19 9 3" xfId="32919" xr:uid="{5A94C18A-727D-4B51-939C-A13CAF764CCC}"/>
    <cellStyle name="Title 2" xfId="349" xr:uid="{00000000-0005-0000-0000-00005F010000}"/>
    <cellStyle name="Title 2 10" xfId="1888" xr:uid="{DC07319E-5872-43A6-94A6-5E1151353DC4}"/>
    <cellStyle name="Title 2 10 10" xfId="32923" xr:uid="{F0EED985-1C8A-4188-9D0A-F7983FB74980}"/>
    <cellStyle name="Title 2 10 11" xfId="32922" xr:uid="{CA66E287-5269-4B32-9F99-CDC22EC7695C}"/>
    <cellStyle name="Title 2 10 2" xfId="6493" xr:uid="{3F288424-4E53-46B7-A591-C1D645C8201F}"/>
    <cellStyle name="Title 2 10 2 2" xfId="32925" xr:uid="{BE3C3A2D-0CE6-467F-A3BD-46330624FB53}"/>
    <cellStyle name="Title 2 10 2 2 2" xfId="32926" xr:uid="{5478E722-5B02-45A5-BAB1-99BF380F9B74}"/>
    <cellStyle name="Title 2 10 2 3" xfId="32927" xr:uid="{1FA7D6ED-3864-47F4-AA01-09DABF400E55}"/>
    <cellStyle name="Title 2 10 2 3 2" xfId="32928" xr:uid="{B4700F1D-A3ED-4CE1-9E75-3ED263909EA1}"/>
    <cellStyle name="Title 2 10 2 4" xfId="32929" xr:uid="{5E442D53-57E0-4FD5-BB8D-6306D12B9DE0}"/>
    <cellStyle name="Title 2 10 2 5" xfId="32924" xr:uid="{83654901-ACB8-40D7-96E6-516ADF788298}"/>
    <cellStyle name="Title 2 10 3" xfId="18389" xr:uid="{7DDDF8CF-53B2-439C-BBA9-2F1682715595}"/>
    <cellStyle name="Title 2 10 3 2" xfId="32931" xr:uid="{8EEAD4B9-9C39-432D-AF23-49167B8D55B8}"/>
    <cellStyle name="Title 2 10 3 2 2" xfId="32932" xr:uid="{34FD37C9-6339-412B-BBCE-8213CC67B7D2}"/>
    <cellStyle name="Title 2 10 3 3" xfId="32933" xr:uid="{CFE9585E-C881-443D-A8E5-E92FC2A5CAB0}"/>
    <cellStyle name="Title 2 10 3 3 2" xfId="32934" xr:uid="{1788FD6F-C0BF-4A8C-9123-0C82B78DA97D}"/>
    <cellStyle name="Title 2 10 3 4" xfId="32935" xr:uid="{5DAB2F4C-9ACD-4DE2-87C8-EA86C8B6E22B}"/>
    <cellStyle name="Title 2 10 3 5" xfId="32930" xr:uid="{E4ED369B-32C3-4026-95AD-4BC273F174B9}"/>
    <cellStyle name="Title 2 10 4" xfId="18390" xr:uid="{D09069E1-8C95-456E-BCD1-2C0792C36272}"/>
    <cellStyle name="Title 2 10 4 2" xfId="32937" xr:uid="{03DE6B90-2AAA-48EA-9069-9EF4059A0951}"/>
    <cellStyle name="Title 2 10 4 2 2" xfId="32938" xr:uid="{C1828D9A-5333-4CA8-84F7-28D891EBD3B9}"/>
    <cellStyle name="Title 2 10 4 3" xfId="32939" xr:uid="{AC0646C5-2DC8-4EFD-B6CB-87CADD9BC734}"/>
    <cellStyle name="Title 2 10 4 3 2" xfId="32940" xr:uid="{9C8B5841-6AFA-49C6-80FE-CC0195365564}"/>
    <cellStyle name="Title 2 10 4 4" xfId="32941" xr:uid="{8C4191F9-1424-4759-B1E5-6444068629D0}"/>
    <cellStyle name="Title 2 10 4 4 2" xfId="32942" xr:uid="{C26FB790-136B-4C63-9335-220E88252680}"/>
    <cellStyle name="Title 2 10 4 5" xfId="32943" xr:uid="{66B4DFCE-ACCE-4B1E-A74B-985BAF8440E1}"/>
    <cellStyle name="Title 2 10 4 6" xfId="32936" xr:uid="{C83451C5-B852-4632-8C5C-B97C001B4DD6}"/>
    <cellStyle name="Title 2 10 5" xfId="18391" xr:uid="{7B523105-FF55-4554-9ABA-98447E3AFEDB}"/>
    <cellStyle name="Title 2 10 5 2" xfId="32945" xr:uid="{3D591758-63C1-474E-A8B1-B62A309E9ADF}"/>
    <cellStyle name="Title 2 10 5 2 2" xfId="32946" xr:uid="{91A33D4C-4E92-4583-A0AB-A245E4AECED9}"/>
    <cellStyle name="Title 2 10 5 3" xfId="32947" xr:uid="{270CCA89-0F79-41F9-81D4-6FBC725762A2}"/>
    <cellStyle name="Title 2 10 5 3 2" xfId="32948" xr:uid="{FC932864-B39D-4A4C-B129-6088EBEBFFE4}"/>
    <cellStyle name="Title 2 10 5 4" xfId="32949" xr:uid="{67E8CD43-2B76-4E3C-982F-011D19964A20}"/>
    <cellStyle name="Title 2 10 5 5" xfId="32944" xr:uid="{BFDE77B6-538E-41D3-A776-51FDEBA203D2}"/>
    <cellStyle name="Title 2 10 6" xfId="18392" xr:uid="{16B45F31-76C6-4425-AD77-769490EA6EF6}"/>
    <cellStyle name="Title 2 10 6 2" xfId="32951" xr:uid="{DD6D3996-204F-4C06-BD78-8ECAD0ABFDE4}"/>
    <cellStyle name="Title 2 10 6 3" xfId="32950" xr:uid="{9209970B-7FAC-4846-AF38-0FCF779908E4}"/>
    <cellStyle name="Title 2 10 7" xfId="18393" xr:uid="{6516966D-BEC3-4035-8F05-592E5285DAA6}"/>
    <cellStyle name="Title 2 10 7 2" xfId="32953" xr:uid="{9ED07C2B-8131-4C3D-AF95-34DC20C640A7}"/>
    <cellStyle name="Title 2 10 7 3" xfId="32952" xr:uid="{B707FD1C-48A7-4C6F-8ABA-7F9451E99CA4}"/>
    <cellStyle name="Title 2 10 8" xfId="18394" xr:uid="{FF0FF4ED-A8AE-4501-BCB8-63D11C101F04}"/>
    <cellStyle name="Title 2 10 8 2" xfId="32955" xr:uid="{28C3EC16-32CD-4AC8-8E42-D5A76CF3BD53}"/>
    <cellStyle name="Title 2 10 8 3" xfId="32954" xr:uid="{F5BE1700-D9DE-4AE8-939B-546C65879B30}"/>
    <cellStyle name="Title 2 10 9" xfId="18395" xr:uid="{6D55167A-4071-42A3-BA9A-4FDBFFE3EA0D}"/>
    <cellStyle name="Title 2 10 9 2" xfId="32956" xr:uid="{5F3FDF50-9B76-482D-A02B-687CAF6FFA3C}"/>
    <cellStyle name="Title 2 11" xfId="6938" xr:uid="{6E89A901-7DD6-48EA-A74E-E2E92864E75B}"/>
    <cellStyle name="Title 2 11 10" xfId="32958" xr:uid="{FE3BDCF5-7BDB-408B-97E3-4A513CDCB801}"/>
    <cellStyle name="Title 2 11 11" xfId="32957" xr:uid="{37DD8D54-0E0A-4831-BFD0-0733F1111B31}"/>
    <cellStyle name="Title 2 11 2" xfId="18397" xr:uid="{76C3AE8A-B958-4692-AE78-EAA6CEB24EA7}"/>
    <cellStyle name="Title 2 11 2 2" xfId="32960" xr:uid="{6A9BFB00-23E6-4FAC-8BA2-FB3C06821316}"/>
    <cellStyle name="Title 2 11 2 2 2" xfId="32961" xr:uid="{66DE8E49-FEC1-482C-B7B3-D2037CE6570E}"/>
    <cellStyle name="Title 2 11 2 3" xfId="32962" xr:uid="{EB89C33F-429F-42CA-87B8-A61F796442DE}"/>
    <cellStyle name="Title 2 11 2 3 2" xfId="32963" xr:uid="{E0E20DBB-D5ED-412C-960E-9C07B4836273}"/>
    <cellStyle name="Title 2 11 2 4" xfId="32964" xr:uid="{CB6E2500-9239-4905-A67F-BA6158CFCB2B}"/>
    <cellStyle name="Title 2 11 2 5" xfId="32959" xr:uid="{B29060AD-C8F7-4CB7-AADA-FBCCADBF3BC6}"/>
    <cellStyle name="Title 2 11 3" xfId="18398" xr:uid="{8F99ACE7-51C4-43D1-8923-F56D5D600713}"/>
    <cellStyle name="Title 2 11 3 2" xfId="32966" xr:uid="{A03F71BB-7A11-4660-B688-E33D38BE0289}"/>
    <cellStyle name="Title 2 11 3 2 2" xfId="32967" xr:uid="{C7DC10AB-EFB5-45A3-B0F0-4D1017184ADC}"/>
    <cellStyle name="Title 2 11 3 3" xfId="32968" xr:uid="{30CBA6C0-B031-413D-8E98-BABE9E05D3AE}"/>
    <cellStyle name="Title 2 11 3 3 2" xfId="32969" xr:uid="{71BC493E-5D6D-4E1D-A245-460F5823CD70}"/>
    <cellStyle name="Title 2 11 3 4" xfId="32970" xr:uid="{E6B37BE0-A8F8-4450-8BD3-6AEF5AC4F9C3}"/>
    <cellStyle name="Title 2 11 3 5" xfId="32965" xr:uid="{12D2ECDF-14D8-4431-AED7-212DC6CEDA31}"/>
    <cellStyle name="Title 2 11 4" xfId="18399" xr:uid="{954F8F56-A290-4CD3-A2E0-7505722D134D}"/>
    <cellStyle name="Title 2 11 4 2" xfId="32972" xr:uid="{81274106-871C-4DCE-B2BE-C2E8E7354CBB}"/>
    <cellStyle name="Title 2 11 4 2 2" xfId="32973" xr:uid="{78D32468-935D-445B-960A-91F13884E7E0}"/>
    <cellStyle name="Title 2 11 4 3" xfId="32974" xr:uid="{132A27F3-EFED-43DA-95ED-BC266A4C4D18}"/>
    <cellStyle name="Title 2 11 4 3 2" xfId="32975" xr:uid="{D2D1E42B-279A-49B8-877C-B4945097671E}"/>
    <cellStyle name="Title 2 11 4 4" xfId="32976" xr:uid="{66782D36-242E-4B0D-B36B-9C4B211201F2}"/>
    <cellStyle name="Title 2 11 4 4 2" xfId="32977" xr:uid="{EFD00CAF-A139-4678-A75B-57CF30F9A0DB}"/>
    <cellStyle name="Title 2 11 4 5" xfId="32978" xr:uid="{60888700-4513-4163-B1E7-47E3C38BDADE}"/>
    <cellStyle name="Title 2 11 4 6" xfId="32971" xr:uid="{82F70EAB-B642-4B1A-BAFC-B645B3C28060}"/>
    <cellStyle name="Title 2 11 5" xfId="18400" xr:uid="{E600B0FF-DCE6-47BD-90F2-203035E7A8E2}"/>
    <cellStyle name="Title 2 11 5 2" xfId="32980" xr:uid="{091EA6A9-C1A9-40EC-B9B1-E7915C18DAF4}"/>
    <cellStyle name="Title 2 11 5 2 2" xfId="32981" xr:uid="{59AD619E-6562-4392-AA1E-6F055EEDA5E8}"/>
    <cellStyle name="Title 2 11 5 3" xfId="32982" xr:uid="{A59F6304-0759-4EA6-8CD7-CEE01258E1C7}"/>
    <cellStyle name="Title 2 11 5 3 2" xfId="32983" xr:uid="{9B9A5870-8A55-45C4-8182-A84300DD6649}"/>
    <cellStyle name="Title 2 11 5 4" xfId="32984" xr:uid="{3DF287A7-5244-4110-BEB1-7C778136A35A}"/>
    <cellStyle name="Title 2 11 5 5" xfId="32979" xr:uid="{E66ACCE7-2C11-460F-9DFC-DB1E34B59DBC}"/>
    <cellStyle name="Title 2 11 6" xfId="18396" xr:uid="{006ED77B-8906-46FC-BD49-001B2EDE9DCA}"/>
    <cellStyle name="Title 2 11 6 2" xfId="32986" xr:uid="{204EAAC9-FCAA-465F-BD55-C9B76C468DF4}"/>
    <cellStyle name="Title 2 11 6 3" xfId="32985" xr:uid="{178BEBBA-7C31-48DA-9232-C7958C9F9E6A}"/>
    <cellStyle name="Title 2 11 7" xfId="32987" xr:uid="{FC773F16-8469-46AF-9660-9A5388792E98}"/>
    <cellStyle name="Title 2 11 7 2" xfId="32988" xr:uid="{4986207C-971F-45E9-B0E4-979BB93D55EA}"/>
    <cellStyle name="Title 2 11 8" xfId="32989" xr:uid="{7A4385C1-6F83-40A7-AE5E-90441ABBEE34}"/>
    <cellStyle name="Title 2 11 8 2" xfId="32990" xr:uid="{A486CA2A-2CA3-4675-84EE-DCE1E94C32F6}"/>
    <cellStyle name="Title 2 11 9" xfId="32991" xr:uid="{DA506C35-D4EE-4F5C-9A07-D66B86103FAB}"/>
    <cellStyle name="Title 2 12" xfId="18401" xr:uid="{71DDEF46-49CA-4762-A14E-4BFAA52E9269}"/>
    <cellStyle name="Title 2 12 2" xfId="32993" xr:uid="{565A63D9-9C64-4EAF-8953-F4FBE254AE68}"/>
    <cellStyle name="Title 2 12 2 2" xfId="32994" xr:uid="{523B9CAD-D0D8-4692-9D15-79CC1D526B5B}"/>
    <cellStyle name="Title 2 12 3" xfId="32995" xr:uid="{A9DA657C-D75E-4371-9643-F6239BC4D953}"/>
    <cellStyle name="Title 2 12 3 2" xfId="32996" xr:uid="{A4A90D35-4EEE-423D-9D46-BB058A712874}"/>
    <cellStyle name="Title 2 12 4" xfId="32997" xr:uid="{A83F4387-DC60-4F31-8A5C-EF5894E085BC}"/>
    <cellStyle name="Title 2 12 5" xfId="32998" xr:uid="{414B4A47-7975-415B-A24B-E1C9DD3C2342}"/>
    <cellStyle name="Title 2 12 6" xfId="32992" xr:uid="{2BE43279-E6CE-4C9F-8F51-5D4B1F659430}"/>
    <cellStyle name="Title 2 13" xfId="18402" xr:uid="{4D5A8F65-C2CE-481F-8F51-150768BA7471}"/>
    <cellStyle name="Title 2 13 2" xfId="33000" xr:uid="{6A93861E-7586-480E-A9C5-3EAE08B4F800}"/>
    <cellStyle name="Title 2 13 2 2" xfId="33001" xr:uid="{7F329BE0-C693-4D3A-A654-DA511CF0E0FA}"/>
    <cellStyle name="Title 2 13 3" xfId="33002" xr:uid="{A0B71D71-DE8C-4024-8B60-FD9E2C4EDD5D}"/>
    <cellStyle name="Title 2 13 3 2" xfId="33003" xr:uid="{40182148-936A-4B39-9A50-828DBD0D7308}"/>
    <cellStyle name="Title 2 13 4" xfId="33004" xr:uid="{673238FA-509C-459C-8F88-864E473CFF06}"/>
    <cellStyle name="Title 2 13 5" xfId="32999" xr:uid="{65587780-C72B-4BE4-86B8-FF1C7F279CAF}"/>
    <cellStyle name="Title 2 14" xfId="18403" xr:uid="{87D70FEA-FBE0-4353-8CEC-F405410F21D6}"/>
    <cellStyle name="Title 2 14 2" xfId="33006" xr:uid="{4E5DFCE6-8589-4C66-B680-4890E1DF9031}"/>
    <cellStyle name="Title 2 14 2 2" xfId="33007" xr:uid="{5C88D018-B754-4B1B-BFBC-403A9AD216A1}"/>
    <cellStyle name="Title 2 14 3" xfId="33008" xr:uid="{9A072E13-0052-4866-BFC0-1B2BAA8641DC}"/>
    <cellStyle name="Title 2 14 3 2" xfId="33009" xr:uid="{6319131B-B958-4643-ABB3-7FAFD4FD91C8}"/>
    <cellStyle name="Title 2 14 4" xfId="33010" xr:uid="{BF4A9B4B-E08F-46EE-87EA-4B04CA8A15BC}"/>
    <cellStyle name="Title 2 14 5" xfId="33005" xr:uid="{C3203B4E-2728-4597-9204-7E04988E733C}"/>
    <cellStyle name="Title 2 15" xfId="18404" xr:uid="{175366EA-9622-4CD0-9684-3852E2A8B05A}"/>
    <cellStyle name="Title 2 15 2" xfId="33012" xr:uid="{E103FF37-1B6C-4A87-B3DF-32150786DF55}"/>
    <cellStyle name="Title 2 15 2 2" xfId="33013" xr:uid="{4FE7C605-10A2-4848-A33B-2182D78E4FD3}"/>
    <cellStyle name="Title 2 15 3" xfId="33014" xr:uid="{23AAB19F-53F9-488A-AF91-F954CE0B3585}"/>
    <cellStyle name="Title 2 15 3 2" xfId="33015" xr:uid="{BD1AEBD3-98D2-40FB-8B38-72F076C73E19}"/>
    <cellStyle name="Title 2 15 4" xfId="33016" xr:uid="{E66D40EF-9D2E-4864-8ECA-8DEC8B3D4F53}"/>
    <cellStyle name="Title 2 15 4 2" xfId="33017" xr:uid="{6984B257-305B-4222-8BE5-736F60AB1E95}"/>
    <cellStyle name="Title 2 15 5" xfId="33018" xr:uid="{BE3FCCD0-F8BD-4E8E-9FEE-BBB7C810EF19}"/>
    <cellStyle name="Title 2 15 6" xfId="33011" xr:uid="{23E424CD-A37C-458A-9B35-1AE00A4C05D0}"/>
    <cellStyle name="Title 2 16" xfId="18405" xr:uid="{3356A04A-095E-4069-8162-A2086F8A54F8}"/>
    <cellStyle name="Title 2 16 2" xfId="33020" xr:uid="{1AC180C7-D703-4A2A-83BD-0FE93EB5FF06}"/>
    <cellStyle name="Title 2 16 2 2" xfId="33021" xr:uid="{DC81C387-6B57-41CD-BDF6-62803E21771E}"/>
    <cellStyle name="Title 2 16 3" xfId="33022" xr:uid="{A9ECEB69-EACF-4BA4-B51F-FDA4FE65F7CA}"/>
    <cellStyle name="Title 2 16 3 2" xfId="33023" xr:uid="{CB291F6D-D386-41E7-8CCF-1F349226EE16}"/>
    <cellStyle name="Title 2 16 4" xfId="33024" xr:uid="{EF455E85-3B44-42D3-9502-2927E713D171}"/>
    <cellStyle name="Title 2 16 5" xfId="33019" xr:uid="{D268EABC-D9BC-41CE-AEE7-A6CA007087ED}"/>
    <cellStyle name="Title 2 17" xfId="18406" xr:uid="{76887006-D73E-4361-B51A-6C566F06ADCB}"/>
    <cellStyle name="Title 2 17 2" xfId="33026" xr:uid="{9221A1A4-AC80-475C-B0E5-45F7A863E078}"/>
    <cellStyle name="Title 2 17 3" xfId="33025" xr:uid="{4BB3C1EC-2EA2-4FFF-812C-508F7EF7D41A}"/>
    <cellStyle name="Title 2 18" xfId="18407" xr:uid="{A1C7E691-E3E1-4702-B9B9-3FF7C866A441}"/>
    <cellStyle name="Title 2 18 2" xfId="33028" xr:uid="{B06C1E42-001A-45DC-A616-56387C15E842}"/>
    <cellStyle name="Title 2 18 3" xfId="33027" xr:uid="{862139AC-033D-4850-B9C9-2DBACBE778F4}"/>
    <cellStyle name="Title 2 19" xfId="18408" xr:uid="{AC7FC651-6C0F-4AD2-8848-C045AC87E311}"/>
    <cellStyle name="Title 2 19 2" xfId="33030" xr:uid="{165AE10E-EEF3-4BDD-B646-B1EAB1C92D80}"/>
    <cellStyle name="Title 2 19 3" xfId="33029" xr:uid="{4FEAFD47-FCA7-4AB1-BC87-DCA1C91F25BF}"/>
    <cellStyle name="Title 2 2" xfId="350" xr:uid="{00000000-0005-0000-0000-000060010000}"/>
    <cellStyle name="Title 2 2 10" xfId="33032" xr:uid="{CCD578F3-52DD-4A91-AC5D-1E5544A7680A}"/>
    <cellStyle name="Title 2 2 11" xfId="33031" xr:uid="{1347BA5B-3298-45CC-8BCF-D4BCEB91272A}"/>
    <cellStyle name="Title 2 2 12" xfId="1889" xr:uid="{732A1540-7C85-4374-AA44-C037A57CAE36}"/>
    <cellStyle name="Title 2 2 2" xfId="6494" xr:uid="{CA7CC0ED-DE70-4246-9F8E-F778452D4EBA}"/>
    <cellStyle name="Title 2 2 2 2" xfId="33034" xr:uid="{073C8D42-129F-47BC-8EBE-0FA5FBD376AB}"/>
    <cellStyle name="Title 2 2 2 2 2" xfId="33035" xr:uid="{042389A7-61F7-4D0B-AE95-F4DCC8361194}"/>
    <cellStyle name="Title 2 2 2 3" xfId="33036" xr:uid="{1BA5AC0F-C2A4-4C61-84CD-E5D44F83F54D}"/>
    <cellStyle name="Title 2 2 2 3 2" xfId="33037" xr:uid="{B720AF81-5668-4453-9A2F-A7A32B27BF1D}"/>
    <cellStyle name="Title 2 2 2 4" xfId="33038" xr:uid="{D731B06F-7858-49DE-9D41-35386091A86F}"/>
    <cellStyle name="Title 2 2 2 5" xfId="33033" xr:uid="{5582EC69-348E-4C73-8E0D-11BC0AE6B6C3}"/>
    <cellStyle name="Title 2 2 3" xfId="18409" xr:uid="{6C0A9984-F274-4223-86E2-6AC00FB3572B}"/>
    <cellStyle name="Title 2 2 3 2" xfId="33040" xr:uid="{6161A682-ED3B-40DB-884C-7E40E4B2DE42}"/>
    <cellStyle name="Title 2 2 3 2 2" xfId="33041" xr:uid="{FF14B20F-3E46-4800-8DD6-CBDAF5DEDDF4}"/>
    <cellStyle name="Title 2 2 3 3" xfId="33042" xr:uid="{B398D4C5-A24F-4EA6-8468-4D255A726DD2}"/>
    <cellStyle name="Title 2 2 3 3 2" xfId="33043" xr:uid="{4BC2440C-64AA-4443-AC0D-368B4F203565}"/>
    <cellStyle name="Title 2 2 3 4" xfId="33044" xr:uid="{A6637AA5-32A8-410E-B7FD-2DB0180FAAF9}"/>
    <cellStyle name="Title 2 2 3 5" xfId="33039" xr:uid="{30828E57-2C91-4B21-96F2-A80AC331D51C}"/>
    <cellStyle name="Title 2 2 4" xfId="18410" xr:uid="{EBDF8E0A-7F6F-463A-A7FD-189200845D0A}"/>
    <cellStyle name="Title 2 2 4 2" xfId="33046" xr:uid="{0F677A58-9B5D-48E1-B2E2-681C0ABE4FCB}"/>
    <cellStyle name="Title 2 2 4 2 2" xfId="33047" xr:uid="{553BA192-B308-4B9A-ADB5-09EAC246A8B4}"/>
    <cellStyle name="Title 2 2 4 3" xfId="33048" xr:uid="{D512CF1B-6258-4F80-B019-3087CDB468E9}"/>
    <cellStyle name="Title 2 2 4 3 2" xfId="33049" xr:uid="{AE065D68-0EB5-4010-AD04-C50874A25443}"/>
    <cellStyle name="Title 2 2 4 4" xfId="33050" xr:uid="{E57772FA-D639-4EC0-A7AD-AA5596236499}"/>
    <cellStyle name="Title 2 2 4 4 2" xfId="33051" xr:uid="{7CCB41F8-597A-489B-8B07-9D5DAC4559B7}"/>
    <cellStyle name="Title 2 2 4 5" xfId="33052" xr:uid="{E9B58C9D-C730-4CF8-82C9-1ED26848E755}"/>
    <cellStyle name="Title 2 2 4 6" xfId="33045" xr:uid="{7C24C10D-1CAA-4D89-9911-C004C2E36D5A}"/>
    <cellStyle name="Title 2 2 5" xfId="18411" xr:uid="{C79406A9-945E-4DBE-B8FB-81F0229F4BA7}"/>
    <cellStyle name="Title 2 2 5 2" xfId="33054" xr:uid="{4A2312EB-5C3B-425A-BC7A-C3F399EFDD34}"/>
    <cellStyle name="Title 2 2 5 2 2" xfId="33055" xr:uid="{9B44E85F-A8CD-4420-92B1-DF8097BCCD1A}"/>
    <cellStyle name="Title 2 2 5 3" xfId="33056" xr:uid="{6457B305-47B3-4FD6-A58A-AD9F7E4EC5E2}"/>
    <cellStyle name="Title 2 2 5 3 2" xfId="33057" xr:uid="{8709A289-9FFC-4307-A1FB-AAF4D8E0FD95}"/>
    <cellStyle name="Title 2 2 5 4" xfId="33058" xr:uid="{CAF3863B-DF55-4E3F-9D45-7544A04E02E4}"/>
    <cellStyle name="Title 2 2 5 5" xfId="33053" xr:uid="{0D639D94-34D4-45BB-8508-7FC393242D26}"/>
    <cellStyle name="Title 2 2 6" xfId="18412" xr:uid="{EA4E1B36-6F00-493A-872D-F0DA34A73047}"/>
    <cellStyle name="Title 2 2 6 2" xfId="33060" xr:uid="{3F44EC99-8BCF-4E26-8485-AC80FAC460BD}"/>
    <cellStyle name="Title 2 2 6 3" xfId="33059" xr:uid="{202DE70A-D0FE-4F04-9DE9-CE4F7A307DED}"/>
    <cellStyle name="Title 2 2 7" xfId="18413" xr:uid="{8552BCDA-D993-4D1C-8624-DF641BEAD933}"/>
    <cellStyle name="Title 2 2 7 2" xfId="33062" xr:uid="{F1FCC055-33E0-4267-B7E7-159DB7E470C2}"/>
    <cellStyle name="Title 2 2 7 3" xfId="33061" xr:uid="{02EF504A-EFD7-48A0-B3BB-8D81C0C6A646}"/>
    <cellStyle name="Title 2 2 8" xfId="18414" xr:uid="{EEB1DDBB-CCF6-4EA0-A2B1-CC4E34489E05}"/>
    <cellStyle name="Title 2 2 8 2" xfId="33064" xr:uid="{147512C2-2695-42E8-94A2-400705263FFE}"/>
    <cellStyle name="Title 2 2 8 3" xfId="33063" xr:uid="{A36A62BB-C8B5-4987-9259-EABF7098C59D}"/>
    <cellStyle name="Title 2 2 9" xfId="18415" xr:uid="{95BFB271-1E49-457D-AE95-1A9A1B921AD6}"/>
    <cellStyle name="Title 2 2 9 2" xfId="33065" xr:uid="{E63F12ED-4B06-4388-88A0-8277300C1652}"/>
    <cellStyle name="Title 2 20" xfId="18416" xr:uid="{0BDC4BE0-1855-41E2-AA96-235E6F635059}"/>
    <cellStyle name="Title 2 20 2" xfId="33066" xr:uid="{9093AF28-BC65-4FCF-82D3-590E81F56237}"/>
    <cellStyle name="Title 2 21" xfId="33067" xr:uid="{E52C2B4A-4B50-4487-A78D-76855A683747}"/>
    <cellStyle name="Title 2 22" xfId="32921" xr:uid="{0D2BADCB-853E-4B8B-90EA-F8AA03A854FD}"/>
    <cellStyle name="Title 2 23" xfId="21041" xr:uid="{4380CDA9-5396-43A4-AD98-EF3CF8FED768}"/>
    <cellStyle name="Title 2 24" xfId="6492" xr:uid="{74C1F3CD-0474-48A5-B9CC-2031EF42665B}"/>
    <cellStyle name="Title 2 3" xfId="1890" xr:uid="{01CD2BFC-28F7-4006-90AB-E4AABA629045}"/>
    <cellStyle name="Title 2 3 10" xfId="33069" xr:uid="{82175611-2765-4B68-8490-5500E79517B1}"/>
    <cellStyle name="Title 2 3 11" xfId="33068" xr:uid="{C5EC99A0-242E-41EE-B8E2-408F7C8D8E02}"/>
    <cellStyle name="Title 2 3 2" xfId="6495" xr:uid="{46D183C3-FA86-491B-AFD5-11551F2E6405}"/>
    <cellStyle name="Title 2 3 2 2" xfId="33071" xr:uid="{E55DA691-2BE3-42F2-9F0B-24DD6C4578A3}"/>
    <cellStyle name="Title 2 3 2 2 2" xfId="33072" xr:uid="{242F0AC2-38CC-4933-8344-A367481BD0ED}"/>
    <cellStyle name="Title 2 3 2 3" xfId="33073" xr:uid="{F8F64FC5-80A0-4904-95A2-024175FF5473}"/>
    <cellStyle name="Title 2 3 2 3 2" xfId="33074" xr:uid="{BFD84494-D485-4BC2-9F52-25A2170B346D}"/>
    <cellStyle name="Title 2 3 2 4" xfId="33075" xr:uid="{C23AC58F-4170-4537-92BA-CBBB0A809953}"/>
    <cellStyle name="Title 2 3 2 5" xfId="33070" xr:uid="{CC0D631C-FA89-4C47-9C07-E12C34EB346F}"/>
    <cellStyle name="Title 2 3 3" xfId="18417" xr:uid="{BD02A901-5522-4BAD-B860-217B2C3617F3}"/>
    <cellStyle name="Title 2 3 3 2" xfId="33077" xr:uid="{30F0BF34-3F98-4BCC-97D5-8952407A56CF}"/>
    <cellStyle name="Title 2 3 3 2 2" xfId="33078" xr:uid="{F0160AD1-A01F-4C13-86FB-9377C3432474}"/>
    <cellStyle name="Title 2 3 3 3" xfId="33079" xr:uid="{20989DA1-BF68-4377-8DC5-90390BEAB118}"/>
    <cellStyle name="Title 2 3 3 3 2" xfId="33080" xr:uid="{4BA662B8-E77E-434F-A23F-C93765DCBA9D}"/>
    <cellStyle name="Title 2 3 3 4" xfId="33081" xr:uid="{7D9207EF-664B-446C-9408-F5F8A57933B1}"/>
    <cellStyle name="Title 2 3 3 5" xfId="33076" xr:uid="{C099FE05-161D-4B6D-AB55-8677B17FCD11}"/>
    <cellStyle name="Title 2 3 4" xfId="18418" xr:uid="{D551FBB2-AEA2-47FF-9E68-F600F0D50806}"/>
    <cellStyle name="Title 2 3 4 2" xfId="33083" xr:uid="{D921C878-A0ED-47E3-B5BB-162B13A8139B}"/>
    <cellStyle name="Title 2 3 4 2 2" xfId="33084" xr:uid="{B2B64FF9-F612-44AC-A19A-9DFD7FB22C14}"/>
    <cellStyle name="Title 2 3 4 3" xfId="33085" xr:uid="{EE424F89-FAF6-451D-9564-DC1E3328DA9F}"/>
    <cellStyle name="Title 2 3 4 3 2" xfId="33086" xr:uid="{628471FD-94C1-46CB-AA6E-1B68C3D561B9}"/>
    <cellStyle name="Title 2 3 4 4" xfId="33087" xr:uid="{AB70A9DA-0930-4947-A9CB-EE17BCDE052B}"/>
    <cellStyle name="Title 2 3 4 4 2" xfId="33088" xr:uid="{1C7BE1BD-3949-4202-8122-041C6CA5B0ED}"/>
    <cellStyle name="Title 2 3 4 5" xfId="33089" xr:uid="{A653E25E-25DB-49B1-A96A-D93EF3742396}"/>
    <cellStyle name="Title 2 3 4 6" xfId="33082" xr:uid="{50F1426A-F643-497C-AEFC-FD5D1D6A32FA}"/>
    <cellStyle name="Title 2 3 5" xfId="18419" xr:uid="{AD718025-E4CD-486A-971D-351F9811377E}"/>
    <cellStyle name="Title 2 3 5 2" xfId="33091" xr:uid="{E9154275-E075-4CE3-8F62-92C33A122E48}"/>
    <cellStyle name="Title 2 3 5 2 2" xfId="33092" xr:uid="{C8EB1365-8502-437D-B1FC-B05408B2A570}"/>
    <cellStyle name="Title 2 3 5 3" xfId="33093" xr:uid="{B8A9F72C-7FBE-4B90-A480-E67B3AF7EC12}"/>
    <cellStyle name="Title 2 3 5 3 2" xfId="33094" xr:uid="{FFB025E4-9252-49DA-87B1-152AEC6CD772}"/>
    <cellStyle name="Title 2 3 5 4" xfId="33095" xr:uid="{DF9B901E-75C5-48E7-B0ED-EE67FA0ABE72}"/>
    <cellStyle name="Title 2 3 5 5" xfId="33090" xr:uid="{20419E10-56D8-44C0-82F4-890337ACD8BA}"/>
    <cellStyle name="Title 2 3 6" xfId="18420" xr:uid="{C4963968-D56C-411E-B95A-D86401B0CEB7}"/>
    <cellStyle name="Title 2 3 6 2" xfId="33097" xr:uid="{B41C4AA9-8082-4C7F-B650-022E1DCC42F2}"/>
    <cellStyle name="Title 2 3 6 3" xfId="33096" xr:uid="{07BF2419-5139-47F2-8FDD-B5F0A801A47A}"/>
    <cellStyle name="Title 2 3 7" xfId="18421" xr:uid="{37C20097-62E0-4AD8-BC5B-F50350D771B0}"/>
    <cellStyle name="Title 2 3 7 2" xfId="33099" xr:uid="{BE920ACB-1415-4288-AC34-78DEBED66104}"/>
    <cellStyle name="Title 2 3 7 3" xfId="33098" xr:uid="{4A748890-92EE-47D0-B293-AFEC69408774}"/>
    <cellStyle name="Title 2 3 8" xfId="18422" xr:uid="{B578E5D3-696E-4DDB-9B84-42E3B7AB3FC2}"/>
    <cellStyle name="Title 2 3 8 2" xfId="33101" xr:uid="{62061DA8-E747-4E47-BD9E-773CE2259463}"/>
    <cellStyle name="Title 2 3 8 3" xfId="33100" xr:uid="{2C1244EA-195C-4209-B067-E0950149A03B}"/>
    <cellStyle name="Title 2 3 9" xfId="18423" xr:uid="{9885F09F-B9FA-46DA-A421-89C23871A35D}"/>
    <cellStyle name="Title 2 3 9 2" xfId="33102" xr:uid="{8623B466-8BF0-4B8C-9B33-7D41B4B385FA}"/>
    <cellStyle name="Title 2 4" xfId="1891" xr:uid="{178B1624-4BED-4454-BA45-C86C580997BD}"/>
    <cellStyle name="Title 2 4 10" xfId="33104" xr:uid="{D4978B9D-CC5C-422B-96AF-6BB627A80C53}"/>
    <cellStyle name="Title 2 4 11" xfId="33103" xr:uid="{58FCC4A2-4B74-4389-9AA3-EFC766CA9DF0}"/>
    <cellStyle name="Title 2 4 2" xfId="6496" xr:uid="{A5F451FE-4769-44D8-8D11-6569738CF4E2}"/>
    <cellStyle name="Title 2 4 2 2" xfId="33106" xr:uid="{3A2D4450-7015-4EC7-A232-70BF791C6798}"/>
    <cellStyle name="Title 2 4 2 2 2" xfId="33107" xr:uid="{DF0FF438-14A0-46C1-A30A-2220F82B14CC}"/>
    <cellStyle name="Title 2 4 2 3" xfId="33108" xr:uid="{358C03F1-8B3A-4042-84E9-F28631036E8F}"/>
    <cellStyle name="Title 2 4 2 3 2" xfId="33109" xr:uid="{5B738567-A4D3-4F6D-ADF3-4D491DF5DC00}"/>
    <cellStyle name="Title 2 4 2 4" xfId="33110" xr:uid="{EF2FCA63-A8B9-4CA8-952D-4C817E495373}"/>
    <cellStyle name="Title 2 4 2 5" xfId="33105" xr:uid="{3EF22A77-FD4F-4E84-B3BC-24E6DFC2AC0F}"/>
    <cellStyle name="Title 2 4 3" xfId="18424" xr:uid="{6517B401-F7F9-445A-B8A3-9332C15C1423}"/>
    <cellStyle name="Title 2 4 3 2" xfId="33112" xr:uid="{7C45BE04-E1B1-4F5C-AD44-588B5A285B2C}"/>
    <cellStyle name="Title 2 4 3 2 2" xfId="33113" xr:uid="{07093FFC-B316-459F-891B-89A863D0BE56}"/>
    <cellStyle name="Title 2 4 3 3" xfId="33114" xr:uid="{ABDEC880-4F6F-4B2C-8B2C-AE446B09CB14}"/>
    <cellStyle name="Title 2 4 3 3 2" xfId="33115" xr:uid="{B0C79EB7-B358-4757-9310-B326FD331A79}"/>
    <cellStyle name="Title 2 4 3 4" xfId="33116" xr:uid="{ABE0DED0-ED01-4DB8-BFFE-ECDF4223D334}"/>
    <cellStyle name="Title 2 4 3 5" xfId="33111" xr:uid="{E38A8994-666D-4572-86B7-20C391FF6D12}"/>
    <cellStyle name="Title 2 4 4" xfId="18425" xr:uid="{6D861B31-5322-4282-B9FD-63C3A7089F20}"/>
    <cellStyle name="Title 2 4 4 2" xfId="33118" xr:uid="{38B996E4-3738-4347-8B18-531976AFE49E}"/>
    <cellStyle name="Title 2 4 4 2 2" xfId="33119" xr:uid="{61101342-F6D6-4153-A6C8-3CB2E0FD9CB4}"/>
    <cellStyle name="Title 2 4 4 3" xfId="33120" xr:uid="{04DF3CB3-6D47-462F-822D-284857017B40}"/>
    <cellStyle name="Title 2 4 4 3 2" xfId="33121" xr:uid="{79FB1B44-941E-45E1-94D1-995EBF1EAE15}"/>
    <cellStyle name="Title 2 4 4 4" xfId="33122" xr:uid="{785A55D7-4AD2-4A41-B1A4-34099ABBBA88}"/>
    <cellStyle name="Title 2 4 4 4 2" xfId="33123" xr:uid="{112358DD-1F68-4D41-98F8-BCC8A4E91402}"/>
    <cellStyle name="Title 2 4 4 5" xfId="33124" xr:uid="{685C628B-B030-4997-A536-F9077A81FB51}"/>
    <cellStyle name="Title 2 4 4 6" xfId="33117" xr:uid="{50C027C0-AB16-4DC6-A1DF-C66D467BCE60}"/>
    <cellStyle name="Title 2 4 5" xfId="18426" xr:uid="{10875BD2-F771-4E03-BCFF-CDD4BCE5BB70}"/>
    <cellStyle name="Title 2 4 5 2" xfId="33126" xr:uid="{1C63B844-2657-4EBC-A141-27C9A3D117C4}"/>
    <cellStyle name="Title 2 4 5 2 2" xfId="33127" xr:uid="{B9C19F6B-EC1C-42B1-A09C-74C673B6E71B}"/>
    <cellStyle name="Title 2 4 5 3" xfId="33128" xr:uid="{C5AC3090-2200-46F1-BE86-EA3ABA0E2636}"/>
    <cellStyle name="Title 2 4 5 3 2" xfId="33129" xr:uid="{236B465A-E20F-47E9-B0CC-6A27EE05AAF0}"/>
    <cellStyle name="Title 2 4 5 4" xfId="33130" xr:uid="{40382DAB-1E14-40DA-8F7E-1311F05B439F}"/>
    <cellStyle name="Title 2 4 5 5" xfId="33125" xr:uid="{910D435C-D77D-486F-9295-EEDB5F2D952D}"/>
    <cellStyle name="Title 2 4 6" xfId="18427" xr:uid="{158F9766-877C-4607-A47A-89596447914F}"/>
    <cellStyle name="Title 2 4 6 2" xfId="33132" xr:uid="{C0FE6339-F500-418E-AF13-B4DF88D8DDA0}"/>
    <cellStyle name="Title 2 4 6 3" xfId="33131" xr:uid="{45FC81EC-1C26-4303-A35B-4F9FB5370D57}"/>
    <cellStyle name="Title 2 4 7" xfId="18428" xr:uid="{ED87DC68-92FB-4E40-AEC1-529BF3B76E3B}"/>
    <cellStyle name="Title 2 4 7 2" xfId="33134" xr:uid="{4AAC58B6-4FE0-4860-98EB-4FCF76E43E1B}"/>
    <cellStyle name="Title 2 4 7 3" xfId="33133" xr:uid="{81642A46-B573-4A3E-8ABE-8CA9E6183317}"/>
    <cellStyle name="Title 2 4 8" xfId="18429" xr:uid="{185CA4C9-8845-42BB-BCCF-1B6265438F33}"/>
    <cellStyle name="Title 2 4 8 2" xfId="33136" xr:uid="{F1CFE33A-B6D5-47F9-A63A-2BEFE88C570E}"/>
    <cellStyle name="Title 2 4 8 3" xfId="33135" xr:uid="{95FD6076-E67E-4346-9E45-19911AB53875}"/>
    <cellStyle name="Title 2 4 9" xfId="18430" xr:uid="{3A5828E3-9129-4924-A6E8-77A7095C114E}"/>
    <cellStyle name="Title 2 4 9 2" xfId="33137" xr:uid="{E7F18249-A129-40C2-B0BE-7FDFD3140D5B}"/>
    <cellStyle name="Title 2 5" xfId="1892" xr:uid="{C8B03142-9780-4FAF-8C6B-148A25BEBAE4}"/>
    <cellStyle name="Title 2 5 10" xfId="33139" xr:uid="{F66D25FD-1D05-417F-9420-AABBDD978369}"/>
    <cellStyle name="Title 2 5 11" xfId="33138" xr:uid="{DE582E5C-8239-43DD-87BC-9AE1DE2E1357}"/>
    <cellStyle name="Title 2 5 2" xfId="6497" xr:uid="{E28C61C5-DC6D-497E-883F-F2112C0E0458}"/>
    <cellStyle name="Title 2 5 2 2" xfId="33141" xr:uid="{6D9F8AB9-A2BF-4FFF-B04A-7BA874D75E79}"/>
    <cellStyle name="Title 2 5 2 2 2" xfId="33142" xr:uid="{115FE017-C051-4F15-9482-2424668D06B9}"/>
    <cellStyle name="Title 2 5 2 3" xfId="33143" xr:uid="{4892EEF6-8C28-4312-9ABE-8350308EA65D}"/>
    <cellStyle name="Title 2 5 2 3 2" xfId="33144" xr:uid="{95E5E043-40BA-4B5E-AFD9-F948D93A6D8F}"/>
    <cellStyle name="Title 2 5 2 4" xfId="33145" xr:uid="{1232C78B-7612-4474-BE8B-4F04442ADA0F}"/>
    <cellStyle name="Title 2 5 2 5" xfId="33140" xr:uid="{FB0CF0EF-30EB-44FE-A9A6-4F40244F5304}"/>
    <cellStyle name="Title 2 5 3" xfId="18431" xr:uid="{2FF68382-C0E3-4224-B8D4-449F4E3F36AA}"/>
    <cellStyle name="Title 2 5 3 2" xfId="33147" xr:uid="{C3E3BD2B-0544-4AAE-A2CD-4574A2D28BAF}"/>
    <cellStyle name="Title 2 5 3 2 2" xfId="33148" xr:uid="{22906C65-3DDE-46C2-BCEB-38FEEA202211}"/>
    <cellStyle name="Title 2 5 3 3" xfId="33149" xr:uid="{8E78B943-6F48-418A-9937-E1CB252C8DAE}"/>
    <cellStyle name="Title 2 5 3 3 2" xfId="33150" xr:uid="{4C4617E1-2BFA-40F1-8467-CF154EB9E5F3}"/>
    <cellStyle name="Title 2 5 3 4" xfId="33151" xr:uid="{A893ED74-4476-40E9-9E17-6BD7A1DCD0C2}"/>
    <cellStyle name="Title 2 5 3 5" xfId="33146" xr:uid="{37CDD94F-B594-440F-9B21-F6010B97AE31}"/>
    <cellStyle name="Title 2 5 4" xfId="18432" xr:uid="{C9BC1407-ED96-4B1B-952B-F2F2E5EEE60D}"/>
    <cellStyle name="Title 2 5 4 2" xfId="33153" xr:uid="{47E7D527-475B-4504-84BB-4EC2AD0505FE}"/>
    <cellStyle name="Title 2 5 4 2 2" xfId="33154" xr:uid="{84148CAB-0BA2-4794-9E50-D89F07CF96AF}"/>
    <cellStyle name="Title 2 5 4 3" xfId="33155" xr:uid="{BE5545F9-AB31-4A59-A57F-D82A582F070F}"/>
    <cellStyle name="Title 2 5 4 3 2" xfId="33156" xr:uid="{31374ED6-DC91-4815-AFB4-BEE846847A46}"/>
    <cellStyle name="Title 2 5 4 4" xfId="33157" xr:uid="{68AD1583-C60E-4FD9-89BA-26004AF21CB4}"/>
    <cellStyle name="Title 2 5 4 4 2" xfId="33158" xr:uid="{72458DE2-284A-41D0-9611-2143F228D8F5}"/>
    <cellStyle name="Title 2 5 4 5" xfId="33159" xr:uid="{54C7781C-C4AB-4364-A26B-FF3024EB1679}"/>
    <cellStyle name="Title 2 5 4 6" xfId="33152" xr:uid="{A6FA95EB-03A0-4A89-BDC3-6CC4D5D3B077}"/>
    <cellStyle name="Title 2 5 5" xfId="18433" xr:uid="{E291FFCD-0AF3-46D6-9135-383ADF372BAA}"/>
    <cellStyle name="Title 2 5 5 2" xfId="33161" xr:uid="{F2E5186B-8830-4F2A-912F-0FEAB14F9253}"/>
    <cellStyle name="Title 2 5 5 2 2" xfId="33162" xr:uid="{C3168B79-4C81-45B3-B884-1312F4508B38}"/>
    <cellStyle name="Title 2 5 5 3" xfId="33163" xr:uid="{53849CD2-2977-4DDA-9E78-D8E69C0E4615}"/>
    <cellStyle name="Title 2 5 5 3 2" xfId="33164" xr:uid="{0FF34A5B-C044-49DC-A622-A520BB104D99}"/>
    <cellStyle name="Title 2 5 5 4" xfId="33165" xr:uid="{4372E482-2B42-4957-AFDC-142D4AE7F58E}"/>
    <cellStyle name="Title 2 5 5 5" xfId="33160" xr:uid="{D32F0477-7ABE-4942-AD1B-551DAECFB013}"/>
    <cellStyle name="Title 2 5 6" xfId="18434" xr:uid="{75A60146-EC20-49B8-9542-1089DE895623}"/>
    <cellStyle name="Title 2 5 6 2" xfId="33167" xr:uid="{C0676C22-8F0E-44A3-9648-7DA59CFFFE04}"/>
    <cellStyle name="Title 2 5 6 3" xfId="33166" xr:uid="{59CE327C-53F4-4615-9416-2BD72E3E576C}"/>
    <cellStyle name="Title 2 5 7" xfId="18435" xr:uid="{8B6E498F-4A76-4529-9280-024769C0B19D}"/>
    <cellStyle name="Title 2 5 7 2" xfId="33169" xr:uid="{A6A1347A-BF11-4153-A945-D55059CA1948}"/>
    <cellStyle name="Title 2 5 7 3" xfId="33168" xr:uid="{48D20201-F944-4DDE-90A5-A8F0FAB02EE2}"/>
    <cellStyle name="Title 2 5 8" xfId="18436" xr:uid="{5AE44A4D-0C5B-45BC-9351-071E46C623BF}"/>
    <cellStyle name="Title 2 5 8 2" xfId="33171" xr:uid="{474979F2-4478-463A-A4FE-6F01F31C4735}"/>
    <cellStyle name="Title 2 5 8 3" xfId="33170" xr:uid="{64389433-A888-4861-903C-AB4DA71F00E5}"/>
    <cellStyle name="Title 2 5 9" xfId="18437" xr:uid="{BE37F90C-E40E-434A-BBF8-8138E9109A8C}"/>
    <cellStyle name="Title 2 5 9 2" xfId="33172" xr:uid="{4E53C59E-3138-4799-9253-D88FED43B139}"/>
    <cellStyle name="Title 2 6" xfId="1893" xr:uid="{035D8E88-5567-4582-BBB6-D25AE67E3933}"/>
    <cellStyle name="Title 2 6 10" xfId="33174" xr:uid="{1C8E8874-BB1F-4E97-8A7F-C82B47BF736B}"/>
    <cellStyle name="Title 2 6 11" xfId="33173" xr:uid="{8A22895D-E01B-4F69-80AD-FD0EDB964706}"/>
    <cellStyle name="Title 2 6 2" xfId="6498" xr:uid="{B821C782-273F-46C9-98CD-75C3797BE178}"/>
    <cellStyle name="Title 2 6 2 2" xfId="33176" xr:uid="{A9FCC2BD-CE4F-4CFA-81EF-BEA5F111B221}"/>
    <cellStyle name="Title 2 6 2 2 2" xfId="33177" xr:uid="{BE1FFAE4-3B0C-47C4-A9C3-9B70FA54A98E}"/>
    <cellStyle name="Title 2 6 2 3" xfId="33178" xr:uid="{AD321674-B41C-4075-BC8D-6D9133FA3B09}"/>
    <cellStyle name="Title 2 6 2 3 2" xfId="33179" xr:uid="{650CA58C-49D2-4FA3-AAAC-B3C559A419A6}"/>
    <cellStyle name="Title 2 6 2 4" xfId="33180" xr:uid="{9E2365D7-D84C-4E84-AF34-39145FD58990}"/>
    <cellStyle name="Title 2 6 2 5" xfId="33175" xr:uid="{B76551D9-895D-4E85-BB33-5BEA2C581E66}"/>
    <cellStyle name="Title 2 6 3" xfId="18438" xr:uid="{1BB214B2-8609-4AAC-893D-CFA676C9F663}"/>
    <cellStyle name="Title 2 6 3 2" xfId="33182" xr:uid="{F0BC7B5F-EC7A-4F0A-99B8-02D08B403618}"/>
    <cellStyle name="Title 2 6 3 2 2" xfId="33183" xr:uid="{D79FBC17-6120-4DA5-A01E-0B419C200BEC}"/>
    <cellStyle name="Title 2 6 3 3" xfId="33184" xr:uid="{564EB04E-E68E-416A-B7FF-AC36A1DD79B6}"/>
    <cellStyle name="Title 2 6 3 3 2" xfId="33185" xr:uid="{5A9508A8-5E72-4D83-9400-64D488D2808E}"/>
    <cellStyle name="Title 2 6 3 4" xfId="33186" xr:uid="{772D48F4-F2A0-4B5C-897B-D67B8C0E05FA}"/>
    <cellStyle name="Title 2 6 3 5" xfId="33181" xr:uid="{243D66E7-A2BF-4C24-A93B-CDF7A2D59F48}"/>
    <cellStyle name="Title 2 6 4" xfId="18439" xr:uid="{5322A93C-C741-45D0-A773-38FF9FE18427}"/>
    <cellStyle name="Title 2 6 4 2" xfId="33188" xr:uid="{EDD3EB34-B165-4401-A4FB-D11CFEB6103B}"/>
    <cellStyle name="Title 2 6 4 2 2" xfId="33189" xr:uid="{F555BE6C-6217-4BAD-B305-E132507EBE4F}"/>
    <cellStyle name="Title 2 6 4 3" xfId="33190" xr:uid="{58FE55A8-1F4C-4FB2-8F09-CB81688BA6D9}"/>
    <cellStyle name="Title 2 6 4 3 2" xfId="33191" xr:uid="{C98EEDD8-BDB5-48C3-8A5E-EF72A007A266}"/>
    <cellStyle name="Title 2 6 4 4" xfId="33192" xr:uid="{4ABF3200-C5FB-427C-9840-12AFC2EB197D}"/>
    <cellStyle name="Title 2 6 4 4 2" xfId="33193" xr:uid="{799DB87A-02E6-46D3-AA4D-C6ED5C4AA8AE}"/>
    <cellStyle name="Title 2 6 4 5" xfId="33194" xr:uid="{F490E2BE-7598-4457-A290-D94D382B9255}"/>
    <cellStyle name="Title 2 6 4 6" xfId="33187" xr:uid="{47CB1D23-27F7-4143-98C6-CA9AE0FC9918}"/>
    <cellStyle name="Title 2 6 5" xfId="18440" xr:uid="{3FE7B8E4-98DB-46B8-A3F6-E12ABB2EB4CE}"/>
    <cellStyle name="Title 2 6 5 2" xfId="33196" xr:uid="{D0DBE28D-5B9E-43E5-9E90-5BA80DC051B5}"/>
    <cellStyle name="Title 2 6 5 2 2" xfId="33197" xr:uid="{C9B47900-FAD7-4F18-A161-F9586BCFE70D}"/>
    <cellStyle name="Title 2 6 5 3" xfId="33198" xr:uid="{C44F4957-982C-4034-AE10-4B2E0662CCC7}"/>
    <cellStyle name="Title 2 6 5 3 2" xfId="33199" xr:uid="{0ACC7FF2-91FE-45C7-9FFA-114B3E3E60EA}"/>
    <cellStyle name="Title 2 6 5 4" xfId="33200" xr:uid="{FB01E5DF-5E93-417A-9AA2-8AE6C43B2777}"/>
    <cellStyle name="Title 2 6 5 5" xfId="33195" xr:uid="{EBC4A4A8-1D9C-487B-936F-F1E8C974A324}"/>
    <cellStyle name="Title 2 6 6" xfId="18441" xr:uid="{2F73EBEC-F9F1-4D99-B2EE-8134B75ACD32}"/>
    <cellStyle name="Title 2 6 6 2" xfId="33202" xr:uid="{F73CFB58-DD52-4F07-92C8-021733B8E63A}"/>
    <cellStyle name="Title 2 6 6 3" xfId="33201" xr:uid="{491721F3-7C7F-48AF-8574-A15D27A07503}"/>
    <cellStyle name="Title 2 6 7" xfId="18442" xr:uid="{93956C20-A745-4B9E-9CA1-464E8446FE58}"/>
    <cellStyle name="Title 2 6 7 2" xfId="33204" xr:uid="{EC327BE6-4F1D-4A41-B131-4D0F90538E8F}"/>
    <cellStyle name="Title 2 6 7 3" xfId="33203" xr:uid="{FDC1744A-7A23-4BE0-957B-A1DB3E4D2BF3}"/>
    <cellStyle name="Title 2 6 8" xfId="18443" xr:uid="{81B4D436-B288-4F25-946A-8E1097CECD55}"/>
    <cellStyle name="Title 2 6 8 2" xfId="33206" xr:uid="{98581910-BF5A-48B4-9FDF-D6F375B0EB92}"/>
    <cellStyle name="Title 2 6 8 3" xfId="33205" xr:uid="{5F17CF27-C8AF-4073-8251-9CD9AE736182}"/>
    <cellStyle name="Title 2 6 9" xfId="18444" xr:uid="{8DB86C4B-8D8A-4570-8910-E3D2B5344E6F}"/>
    <cellStyle name="Title 2 6 9 2" xfId="33207" xr:uid="{A0D487CC-2818-4DB7-A98E-780638113A07}"/>
    <cellStyle name="Title 2 7" xfId="1894" xr:uid="{4695F49A-C5A7-4703-8B80-66F7672D5F89}"/>
    <cellStyle name="Title 2 7 10" xfId="33209" xr:uid="{BECA893E-76D6-46B7-9164-69BD57DE7DA9}"/>
    <cellStyle name="Title 2 7 11" xfId="33208" xr:uid="{BA6EBC55-73DD-4AC4-9C83-3F57B191FF2A}"/>
    <cellStyle name="Title 2 7 2" xfId="6499" xr:uid="{8FEDDF90-7710-462B-950C-28D51B4C4ADD}"/>
    <cellStyle name="Title 2 7 2 2" xfId="33211" xr:uid="{353C1A90-F054-43B2-AD7B-1F4FF8CCED87}"/>
    <cellStyle name="Title 2 7 2 2 2" xfId="33212" xr:uid="{A9A0C417-9C3F-4E64-8B30-E5B84F6A032D}"/>
    <cellStyle name="Title 2 7 2 3" xfId="33213" xr:uid="{E1424548-8B30-4B70-8438-E9C9F49E4290}"/>
    <cellStyle name="Title 2 7 2 3 2" xfId="33214" xr:uid="{76C4F0D2-6C3E-4D8D-8058-EE97C364651B}"/>
    <cellStyle name="Title 2 7 2 4" xfId="33215" xr:uid="{2B8B552E-C467-40B9-8F36-F6F42EFEDC69}"/>
    <cellStyle name="Title 2 7 2 5" xfId="33210" xr:uid="{D7604D02-2C06-4B4A-8AC1-29A7C09AC475}"/>
    <cellStyle name="Title 2 7 3" xfId="18445" xr:uid="{C7EA5281-8B99-4D47-ABBB-7C3332FF506F}"/>
    <cellStyle name="Title 2 7 3 2" xfId="33217" xr:uid="{7B18B106-124A-4797-92EF-A159E731F3E5}"/>
    <cellStyle name="Title 2 7 3 2 2" xfId="33218" xr:uid="{B00F548C-A0E8-4AE5-AE8F-0A18EBAB1740}"/>
    <cellStyle name="Title 2 7 3 3" xfId="33219" xr:uid="{EA721390-A27A-4CDB-BAC9-2FE1CA920C37}"/>
    <cellStyle name="Title 2 7 3 3 2" xfId="33220" xr:uid="{2CC3FD1A-CC1F-4645-AECE-A00B0B48A95E}"/>
    <cellStyle name="Title 2 7 3 4" xfId="33221" xr:uid="{4E3DDAF3-DBD0-461D-9541-0D240BFFF563}"/>
    <cellStyle name="Title 2 7 3 5" xfId="33216" xr:uid="{43E8D313-978C-47BB-83A2-BD0F75BA5041}"/>
    <cellStyle name="Title 2 7 4" xfId="18446" xr:uid="{EACF631D-160F-47C5-A0F9-261C4399EE8E}"/>
    <cellStyle name="Title 2 7 4 2" xfId="33223" xr:uid="{D3BC424E-392D-4E26-9973-7F9AFFF076F1}"/>
    <cellStyle name="Title 2 7 4 2 2" xfId="33224" xr:uid="{A4D77E8C-8E9D-4651-A7DB-660BD3DD332D}"/>
    <cellStyle name="Title 2 7 4 3" xfId="33225" xr:uid="{C35EA1D7-D252-4FB0-AB45-B1C477E279DC}"/>
    <cellStyle name="Title 2 7 4 3 2" xfId="33226" xr:uid="{B6954E3B-08D1-493E-A4ED-48B627049AA7}"/>
    <cellStyle name="Title 2 7 4 4" xfId="33227" xr:uid="{05237355-3564-46A0-89E2-881FC4004F56}"/>
    <cellStyle name="Title 2 7 4 4 2" xfId="33228" xr:uid="{FD36DEC9-F353-4508-815A-92489FC5D6A3}"/>
    <cellStyle name="Title 2 7 4 5" xfId="33229" xr:uid="{160F9CB4-2ACE-408B-8899-0A2B2176AD18}"/>
    <cellStyle name="Title 2 7 4 6" xfId="33222" xr:uid="{79B3A2A5-A15A-4648-A9C9-52FB7A665A6F}"/>
    <cellStyle name="Title 2 7 5" xfId="18447" xr:uid="{9E5B1757-5A03-4E5A-B9ED-788A46F633E0}"/>
    <cellStyle name="Title 2 7 5 2" xfId="33231" xr:uid="{AE3AADCB-EF99-4DA0-A422-29763D4C9424}"/>
    <cellStyle name="Title 2 7 5 2 2" xfId="33232" xr:uid="{1FAB339D-FACC-4F65-809B-27D44AAA62D2}"/>
    <cellStyle name="Title 2 7 5 3" xfId="33233" xr:uid="{A58B7BE8-BCCB-4467-905A-F3CCE60A3C20}"/>
    <cellStyle name="Title 2 7 5 3 2" xfId="33234" xr:uid="{496D246B-2FE9-4E84-9503-91DF7174E164}"/>
    <cellStyle name="Title 2 7 5 4" xfId="33235" xr:uid="{618032AE-FF76-42F4-9391-D2F0DE6B51D5}"/>
    <cellStyle name="Title 2 7 5 5" xfId="33230" xr:uid="{B36908DD-30C7-4056-AB5B-A737B1CB69BC}"/>
    <cellStyle name="Title 2 7 6" xfId="18448" xr:uid="{B6E7747B-E40A-4481-8950-42C0F2E36B76}"/>
    <cellStyle name="Title 2 7 6 2" xfId="33237" xr:uid="{8FCEB693-5FF6-4B90-87F9-AE158D14FA3F}"/>
    <cellStyle name="Title 2 7 6 3" xfId="33236" xr:uid="{1C478017-2564-4B50-8EAC-E169363C2E21}"/>
    <cellStyle name="Title 2 7 7" xfId="18449" xr:uid="{D2FFE58A-401B-40AD-A3D5-FD077BC06F03}"/>
    <cellStyle name="Title 2 7 7 2" xfId="33239" xr:uid="{68929E93-8F6D-4BCA-98BA-9A203F861796}"/>
    <cellStyle name="Title 2 7 7 3" xfId="33238" xr:uid="{758B3E8D-F0B2-4C6E-8B2A-32F8251163EE}"/>
    <cellStyle name="Title 2 7 8" xfId="18450" xr:uid="{317FE021-1565-4685-ACA4-8F95E5B3C691}"/>
    <cellStyle name="Title 2 7 8 2" xfId="33241" xr:uid="{2F3AE45D-8160-40C0-8680-61E9D2C718E4}"/>
    <cellStyle name="Title 2 7 8 3" xfId="33240" xr:uid="{3E773C85-7F17-48CF-AE04-1CD92E0523AA}"/>
    <cellStyle name="Title 2 7 9" xfId="18451" xr:uid="{2E974FE5-F968-448A-A3E4-02DFB983E5B2}"/>
    <cellStyle name="Title 2 7 9 2" xfId="33242" xr:uid="{EE6F527F-92CA-4FAE-925B-A7E9F75553B6}"/>
    <cellStyle name="Title 2 8" xfId="1895" xr:uid="{013C29DD-3883-4F70-BD68-68965A4D8CB0}"/>
    <cellStyle name="Title 2 8 10" xfId="33244" xr:uid="{C4216367-E17D-4BDC-8D17-21934B8CF3E6}"/>
    <cellStyle name="Title 2 8 11" xfId="33243" xr:uid="{32D4FB3D-F3C4-46C3-9B79-A2BCE3F917BC}"/>
    <cellStyle name="Title 2 8 2" xfId="6500" xr:uid="{56306A8B-D41C-466F-9776-24922D40936A}"/>
    <cellStyle name="Title 2 8 2 2" xfId="33246" xr:uid="{6425A7E1-F29E-45EA-8FF9-EB4CA0BC6F68}"/>
    <cellStyle name="Title 2 8 2 2 2" xfId="33247" xr:uid="{6DB3D360-055A-4C31-B73A-5DB2CF414467}"/>
    <cellStyle name="Title 2 8 2 3" xfId="33248" xr:uid="{94CA76E7-558A-459C-BB00-C0C48365B6EA}"/>
    <cellStyle name="Title 2 8 2 3 2" xfId="33249" xr:uid="{FEAB2AE2-B66B-4606-A30E-707ED3FD50EC}"/>
    <cellStyle name="Title 2 8 2 4" xfId="33250" xr:uid="{507CA6C8-F35A-4E49-8F2E-91779A1EAEFF}"/>
    <cellStyle name="Title 2 8 2 5" xfId="33245" xr:uid="{60ACDAEA-E3E1-4076-B96B-E602B60244F9}"/>
    <cellStyle name="Title 2 8 3" xfId="18452" xr:uid="{53D5B0AB-C30C-474B-9CD7-8565CE6B1BFD}"/>
    <cellStyle name="Title 2 8 3 2" xfId="33252" xr:uid="{0948C44F-A55F-4D11-9D50-234FE461E1A8}"/>
    <cellStyle name="Title 2 8 3 2 2" xfId="33253" xr:uid="{6B7A8788-0D59-46F4-A340-C09EDE4D3645}"/>
    <cellStyle name="Title 2 8 3 3" xfId="33254" xr:uid="{C9D3A139-BE36-4405-944E-675643F3A157}"/>
    <cellStyle name="Title 2 8 3 3 2" xfId="33255" xr:uid="{A46B2DE0-9B57-4C69-91EA-EFF3F3583FB2}"/>
    <cellStyle name="Title 2 8 3 4" xfId="33256" xr:uid="{191110BE-C5E3-4844-932C-D9F52D1519DA}"/>
    <cellStyle name="Title 2 8 3 5" xfId="33251" xr:uid="{9E16AA39-81E6-4EDF-AFC6-889384C780FA}"/>
    <cellStyle name="Title 2 8 4" xfId="18453" xr:uid="{C0CCE31C-4B06-40D6-96E2-93DA9D0035B1}"/>
    <cellStyle name="Title 2 8 4 2" xfId="33258" xr:uid="{B4113569-9F96-41B7-8FF1-D6A7E6ABDF59}"/>
    <cellStyle name="Title 2 8 4 2 2" xfId="33259" xr:uid="{2A5BFF07-A34F-48B1-8FE9-22948348B107}"/>
    <cellStyle name="Title 2 8 4 3" xfId="33260" xr:uid="{12030558-79B4-4E49-9FC0-A18803C81234}"/>
    <cellStyle name="Title 2 8 4 3 2" xfId="33261" xr:uid="{C9B17C14-8DB2-4287-B88C-0F469BE64773}"/>
    <cellStyle name="Title 2 8 4 4" xfId="33262" xr:uid="{1B1DCB6C-C35E-45C4-A463-C137B8440B02}"/>
    <cellStyle name="Title 2 8 4 4 2" xfId="33263" xr:uid="{0070E80D-DFA4-455D-B8EE-0E03698DFD7F}"/>
    <cellStyle name="Title 2 8 4 5" xfId="33264" xr:uid="{EEF89122-4884-4B45-99FE-B3DA87329B7F}"/>
    <cellStyle name="Title 2 8 4 6" xfId="33257" xr:uid="{989F2203-1AD1-459A-A9A2-285F49DEA008}"/>
    <cellStyle name="Title 2 8 5" xfId="18454" xr:uid="{482043BC-F846-407B-A983-9CF159CC4874}"/>
    <cellStyle name="Title 2 8 5 2" xfId="33266" xr:uid="{382E317B-EF02-4A17-862B-B984BC0AA606}"/>
    <cellStyle name="Title 2 8 5 2 2" xfId="33267" xr:uid="{4C82FC70-9F4E-4BDA-89DC-B6DCA5CD66B4}"/>
    <cellStyle name="Title 2 8 5 3" xfId="33268" xr:uid="{13344042-F140-4AF8-A12B-3D1F5ECE5707}"/>
    <cellStyle name="Title 2 8 5 3 2" xfId="33269" xr:uid="{E85E90B3-866A-4674-8FFA-629084FCDA58}"/>
    <cellStyle name="Title 2 8 5 4" xfId="33270" xr:uid="{1CC768C0-F48C-4D81-8BC5-50BDB1D8E30F}"/>
    <cellStyle name="Title 2 8 5 5" xfId="33265" xr:uid="{5C87567D-CD6D-40BA-BCC1-04318B0D9B11}"/>
    <cellStyle name="Title 2 8 6" xfId="18455" xr:uid="{6FFD5E52-EBCE-4D0B-95C2-ABA479D7B4E4}"/>
    <cellStyle name="Title 2 8 6 2" xfId="33272" xr:uid="{BCE390E3-8000-4F08-BCD3-7CC0E2EF9258}"/>
    <cellStyle name="Title 2 8 6 3" xfId="33271" xr:uid="{91D17A9A-1C5C-4C3A-8C96-220455AA65A2}"/>
    <cellStyle name="Title 2 8 7" xfId="18456" xr:uid="{5E4938E5-46CB-498A-809D-CDE55E67A18C}"/>
    <cellStyle name="Title 2 8 7 2" xfId="33274" xr:uid="{9DD018C0-D751-4978-A8F5-774E413343AE}"/>
    <cellStyle name="Title 2 8 7 3" xfId="33273" xr:uid="{21C1514E-0537-423E-9069-AA007547ADBC}"/>
    <cellStyle name="Title 2 8 8" xfId="18457" xr:uid="{C078875D-7EC8-469F-942E-A78488EE52CB}"/>
    <cellStyle name="Title 2 8 8 2" xfId="33276" xr:uid="{03E5C76A-75C5-4FBB-AF1F-0528BEE8037D}"/>
    <cellStyle name="Title 2 8 8 3" xfId="33275" xr:uid="{B570E8FA-6449-41A4-9686-E1315FBE781A}"/>
    <cellStyle name="Title 2 8 9" xfId="18458" xr:uid="{AB0B4FB0-479B-44D4-92C4-25D6BC642C23}"/>
    <cellStyle name="Title 2 8 9 2" xfId="33277" xr:uid="{5CDA0514-8815-4E87-8DE0-A1D0EF019CBE}"/>
    <cellStyle name="Title 2 9" xfId="1896" xr:uid="{400E640C-F257-4206-B8BA-E767D40CF997}"/>
    <cellStyle name="Title 2 9 10" xfId="33279" xr:uid="{EEF89E9D-AC75-4982-832C-CCD63B8F938B}"/>
    <cellStyle name="Title 2 9 11" xfId="33278" xr:uid="{740EBBF8-77AA-4F8B-A776-1E92984781E3}"/>
    <cellStyle name="Title 2 9 2" xfId="6501" xr:uid="{326CC9C8-9068-400F-BF0A-CA321BFC67A3}"/>
    <cellStyle name="Title 2 9 2 2" xfId="33281" xr:uid="{A4EC0E7E-36DD-4972-9F69-CF0EBC0DD830}"/>
    <cellStyle name="Title 2 9 2 2 2" xfId="33282" xr:uid="{B526CCA1-F234-4FFC-B17F-B20362836352}"/>
    <cellStyle name="Title 2 9 2 3" xfId="33283" xr:uid="{8F73FC1D-E4D4-4526-AC64-71EF1A945F7D}"/>
    <cellStyle name="Title 2 9 2 3 2" xfId="33284" xr:uid="{DAE259CA-CE95-4D8F-ADB7-C70476D422C6}"/>
    <cellStyle name="Title 2 9 2 4" xfId="33285" xr:uid="{548C5083-1279-4970-B94E-090AA00292AC}"/>
    <cellStyle name="Title 2 9 2 5" xfId="33280" xr:uid="{E9226770-E62D-44E9-AC5D-87BF2892F72A}"/>
    <cellStyle name="Title 2 9 3" xfId="18459" xr:uid="{A3273365-FAD3-4FC9-9CA4-79CCC46EFB99}"/>
    <cellStyle name="Title 2 9 3 2" xfId="33287" xr:uid="{C701E779-7988-4915-8616-BDAA36832A26}"/>
    <cellStyle name="Title 2 9 3 2 2" xfId="33288" xr:uid="{836510AB-C7D5-4743-BC7F-F6BD08E6EAEF}"/>
    <cellStyle name="Title 2 9 3 3" xfId="33289" xr:uid="{EEAA4B22-1B26-4363-8533-86CC681F5724}"/>
    <cellStyle name="Title 2 9 3 3 2" xfId="33290" xr:uid="{D365764F-C717-4155-AB71-85CF5BB18185}"/>
    <cellStyle name="Title 2 9 3 4" xfId="33291" xr:uid="{80FE2CEA-50D1-48DF-B296-2682F04187AB}"/>
    <cellStyle name="Title 2 9 3 5" xfId="33286" xr:uid="{7A266A46-EF83-4CCA-A5CF-873C700EE19D}"/>
    <cellStyle name="Title 2 9 4" xfId="18460" xr:uid="{8D176182-A17F-48CE-8A19-1B3FCE22C43F}"/>
    <cellStyle name="Title 2 9 4 2" xfId="33293" xr:uid="{D1577467-4127-48A4-85AA-C785E847952C}"/>
    <cellStyle name="Title 2 9 4 2 2" xfId="33294" xr:uid="{15FA8491-D26D-40E8-BCB9-294B145D7545}"/>
    <cellStyle name="Title 2 9 4 3" xfId="33295" xr:uid="{C13F229F-B98B-43C5-89B8-A519E4B63C60}"/>
    <cellStyle name="Title 2 9 4 3 2" xfId="33296" xr:uid="{7A087AF6-FAEB-4D51-BD21-BE2F7D9BAE9F}"/>
    <cellStyle name="Title 2 9 4 4" xfId="33297" xr:uid="{C6C0EAB2-3D55-4112-A4FC-70C35CEF62B7}"/>
    <cellStyle name="Title 2 9 4 4 2" xfId="33298" xr:uid="{7182A78A-C0AA-4F91-A35B-5DDF97B45DDF}"/>
    <cellStyle name="Title 2 9 4 5" xfId="33299" xr:uid="{488A3F0C-537C-4C85-AF2D-A0A391AEAFA8}"/>
    <cellStyle name="Title 2 9 4 6" xfId="33292" xr:uid="{DBA86431-3F66-4F9D-8FD6-DA14BC478391}"/>
    <cellStyle name="Title 2 9 5" xfId="18461" xr:uid="{5E4E9F38-EE65-4C48-8D8F-960E531AC054}"/>
    <cellStyle name="Title 2 9 5 2" xfId="33301" xr:uid="{9B1978A6-14D6-4CB5-984F-F2EE8EAEEA6F}"/>
    <cellStyle name="Title 2 9 5 2 2" xfId="33302" xr:uid="{5856E933-0CD4-441F-AA16-BEA52126D0E1}"/>
    <cellStyle name="Title 2 9 5 3" xfId="33303" xr:uid="{803CAB23-A5CC-4E15-9220-3FA6989CCE79}"/>
    <cellStyle name="Title 2 9 5 3 2" xfId="33304" xr:uid="{2F2CE245-DA73-4704-BA4F-A027E4624D85}"/>
    <cellStyle name="Title 2 9 5 4" xfId="33305" xr:uid="{FA3E4803-D076-4E43-AEF7-6FBDC206315E}"/>
    <cellStyle name="Title 2 9 5 5" xfId="33300" xr:uid="{E4D836C7-A044-4DBD-81D4-373FD238159D}"/>
    <cellStyle name="Title 2 9 6" xfId="18462" xr:uid="{9753CA25-F17F-4A35-8EEB-6A096173CBF7}"/>
    <cellStyle name="Title 2 9 6 2" xfId="33307" xr:uid="{D9444EFF-C61C-4C95-863E-0693F6A7CC22}"/>
    <cellStyle name="Title 2 9 6 3" xfId="33306" xr:uid="{6980FC7A-42D2-448B-955E-5543BD3751C9}"/>
    <cellStyle name="Title 2 9 7" xfId="18463" xr:uid="{4452A484-92E8-4C42-B07C-C38116E89A4F}"/>
    <cellStyle name="Title 2 9 7 2" xfId="33309" xr:uid="{ABB3628A-1918-4B1D-9125-FD7659CD6E89}"/>
    <cellStyle name="Title 2 9 7 3" xfId="33308" xr:uid="{AF462E14-722E-463A-AD06-1CBA79096279}"/>
    <cellStyle name="Title 2 9 8" xfId="18464" xr:uid="{7339DA8A-2DFA-42D2-A95B-DBF6C876825B}"/>
    <cellStyle name="Title 2 9 8 2" xfId="33311" xr:uid="{36CC65C6-8B7F-469A-B496-485BE38DE164}"/>
    <cellStyle name="Title 2 9 8 3" xfId="33310" xr:uid="{3740E06F-E5E8-455D-B5EE-DBA8ED21BECF}"/>
    <cellStyle name="Title 2 9 9" xfId="18465" xr:uid="{86F11C4D-CCE4-497B-9E08-E0201EF44E40}"/>
    <cellStyle name="Title 2 9 9 2" xfId="33312" xr:uid="{FF96645D-45B9-4F12-8128-E6C4DEECD80C}"/>
    <cellStyle name="Title 20" xfId="6502" xr:uid="{7FF8C0A3-D3F1-4542-BA5B-C8CE51612361}"/>
    <cellStyle name="Title 20 10" xfId="18466" xr:uid="{A39DCB84-7B97-42EE-A255-5593EBA95563}"/>
    <cellStyle name="Title 20 10 2" xfId="33314" xr:uid="{3A1FE40A-8324-402C-ADB3-B56C8318E609}"/>
    <cellStyle name="Title 20 11" xfId="33315" xr:uid="{2E35BCE9-1F47-4F0B-A0F2-F99869F135F8}"/>
    <cellStyle name="Title 20 12" xfId="33313" xr:uid="{BF4B3857-0D62-40BE-AAF4-DE52222E1AAE}"/>
    <cellStyle name="Title 20 13" xfId="21757" xr:uid="{4A09CA95-DF11-4D36-9AD9-B3D596A64E33}"/>
    <cellStyle name="Title 20 2" xfId="18467" xr:uid="{5DCC7C84-59FF-47B5-97EA-062E3E069C05}"/>
    <cellStyle name="Title 20 2 2" xfId="33317" xr:uid="{44309661-A691-4EE5-B2E8-670C64A280C0}"/>
    <cellStyle name="Title 20 2 2 2" xfId="33318" xr:uid="{77D23120-B7B1-49E2-A4B7-764056ECA0CB}"/>
    <cellStyle name="Title 20 2 3" xfId="33319" xr:uid="{45A603F1-C4A3-45AE-B8DD-E9A33FE94A87}"/>
    <cellStyle name="Title 20 2 3 2" xfId="33320" xr:uid="{1BC75B50-B0FC-4F36-9AEE-F0A83D7E01F2}"/>
    <cellStyle name="Title 20 2 4" xfId="33321" xr:uid="{971468BB-173F-4E72-A278-B14D07386A9D}"/>
    <cellStyle name="Title 20 2 5" xfId="33322" xr:uid="{CC33BBB7-4913-41DA-9BE9-F296217C6C91}"/>
    <cellStyle name="Title 20 2 6" xfId="33316" xr:uid="{FB7D8A95-9BC0-49F9-80BE-426A1EE41F4E}"/>
    <cellStyle name="Title 20 3" xfId="18468" xr:uid="{B3245917-8A90-4EEA-A4A2-539AC262AC0D}"/>
    <cellStyle name="Title 20 3 2" xfId="33324" xr:uid="{1468E94D-73E2-4C70-B7D8-17E37D292EBB}"/>
    <cellStyle name="Title 20 3 2 2" xfId="33325" xr:uid="{6F285488-C75C-4917-93C0-428E97F5423F}"/>
    <cellStyle name="Title 20 3 3" xfId="33326" xr:uid="{7968470D-925B-4B94-8C0D-A519033BAED1}"/>
    <cellStyle name="Title 20 3 3 2" xfId="33327" xr:uid="{1434AF8D-643F-4973-A7AA-4ED55620A65F}"/>
    <cellStyle name="Title 20 3 4" xfId="33328" xr:uid="{437B6E08-E0D3-4EEE-A4E1-9A1FCD68CF1C}"/>
    <cellStyle name="Title 20 3 5" xfId="33323" xr:uid="{FDA6F317-7868-4665-BD9B-450E7B1374D1}"/>
    <cellStyle name="Title 20 4" xfId="18469" xr:uid="{0FECD815-9847-4758-8D98-8FA0903C1E0B}"/>
    <cellStyle name="Title 20 4 2" xfId="33330" xr:uid="{3C342558-E4C0-4FCB-8C34-FDFCF9239DFD}"/>
    <cellStyle name="Title 20 4 2 2" xfId="33331" xr:uid="{A422941D-F616-4609-9FEF-5F567173896C}"/>
    <cellStyle name="Title 20 4 3" xfId="33332" xr:uid="{6897FBB9-8D08-45D8-A85A-E048138C9FCD}"/>
    <cellStyle name="Title 20 4 3 2" xfId="33333" xr:uid="{20DB1BA0-1F15-4E76-8F1B-8DB2C6A5AB13}"/>
    <cellStyle name="Title 20 4 4" xfId="33334" xr:uid="{3A63C641-2AF6-4CB6-8A1F-912262943CD2}"/>
    <cellStyle name="Title 20 4 5" xfId="33329" xr:uid="{18418968-4463-4BDB-B8BE-CE0220E31E58}"/>
    <cellStyle name="Title 20 5" xfId="18470" xr:uid="{F8F404A6-5947-47BC-A120-3D57ABF51D92}"/>
    <cellStyle name="Title 20 5 2" xfId="33336" xr:uid="{3148F24B-C55D-4565-A19F-6B5E24AB57A0}"/>
    <cellStyle name="Title 20 5 2 2" xfId="33337" xr:uid="{5C0E3A70-D255-48A8-92CB-D79902887636}"/>
    <cellStyle name="Title 20 5 3" xfId="33338" xr:uid="{9E304422-1A23-44F5-BD0F-0F0F206F4F31}"/>
    <cellStyle name="Title 20 5 3 2" xfId="33339" xr:uid="{AB2D8C59-925B-4D8E-AAFC-8E711A6397E3}"/>
    <cellStyle name="Title 20 5 4" xfId="33340" xr:uid="{D8B552A0-9BB9-48BB-895C-41627BAC053E}"/>
    <cellStyle name="Title 20 5 4 2" xfId="33341" xr:uid="{8F024877-9871-4436-A255-9F2ABB05DC5D}"/>
    <cellStyle name="Title 20 5 5" xfId="33342" xr:uid="{AFE6B7B7-C6E6-41C1-9734-F14D04671443}"/>
    <cellStyle name="Title 20 5 6" xfId="33335" xr:uid="{A6C95D93-2E8A-4869-9F03-928493DBB7D4}"/>
    <cellStyle name="Title 20 6" xfId="18471" xr:uid="{4B2B5D48-AE27-46A1-9B39-EF6DF959CB25}"/>
    <cellStyle name="Title 20 6 2" xfId="33344" xr:uid="{CC797FF0-F56C-4235-B4BA-990F9BD75D16}"/>
    <cellStyle name="Title 20 6 2 2" xfId="33345" xr:uid="{3E49FBB8-412B-4FE1-B3A9-02AD0E69D79E}"/>
    <cellStyle name="Title 20 6 3" xfId="33346" xr:uid="{BD759E50-0865-44F9-B9A1-3181B2E4B369}"/>
    <cellStyle name="Title 20 6 3 2" xfId="33347" xr:uid="{2F52E85F-CF91-45CC-A955-313A73ACA5E9}"/>
    <cellStyle name="Title 20 6 4" xfId="33348" xr:uid="{34B458D0-EAD5-405E-B0F7-32C47C295C91}"/>
    <cellStyle name="Title 20 6 5" xfId="33343" xr:uid="{B41FE0D4-0B34-420C-8330-F3FBF9196335}"/>
    <cellStyle name="Title 20 7" xfId="18472" xr:uid="{489FFADE-FDBE-4C97-80A1-B95F5CD13E5C}"/>
    <cellStyle name="Title 20 7 2" xfId="33350" xr:uid="{6793FE27-0A98-4E0F-AD39-1A8CB366CD18}"/>
    <cellStyle name="Title 20 7 3" xfId="33349" xr:uid="{6B0AA1D4-FCB6-4FF8-9F9B-3F14F8CFFDDA}"/>
    <cellStyle name="Title 20 8" xfId="18473" xr:uid="{13C2BB45-0E0C-408A-93AB-561BF3B8A05B}"/>
    <cellStyle name="Title 20 8 2" xfId="33352" xr:uid="{F3D59961-D63D-4901-9B67-98FC36B2A032}"/>
    <cellStyle name="Title 20 8 3" xfId="33351" xr:uid="{0BB6DA03-79AD-4202-AD3F-3527F251FBC2}"/>
    <cellStyle name="Title 20 9" xfId="18474" xr:uid="{C30A73C7-9654-4A10-B86E-F32557A815B7}"/>
    <cellStyle name="Title 20 9 2" xfId="33354" xr:uid="{73F8B945-E09B-49B4-B044-7376960E24CF}"/>
    <cellStyle name="Title 20 9 3" xfId="33353" xr:uid="{76EE2F8B-E014-4938-9C0A-37044C51BF00}"/>
    <cellStyle name="Title 21" xfId="6503" xr:uid="{F0C601F5-F2A4-4D8F-B571-B3C56A561CA3}"/>
    <cellStyle name="Title 21 10" xfId="18475" xr:uid="{46F10778-942F-4604-B653-8A5F5469ADD8}"/>
    <cellStyle name="Title 21 10 2" xfId="33356" xr:uid="{AD402537-538B-4749-8953-3E3E3C09953E}"/>
    <cellStyle name="Title 21 11" xfId="33357" xr:uid="{37754EED-7AD1-4690-8D4C-CE0DE54C90FD}"/>
    <cellStyle name="Title 21 12" xfId="33355" xr:uid="{6988878C-69A9-41F3-A28A-35D77BE96C2A}"/>
    <cellStyle name="Title 21 13" xfId="21758" xr:uid="{EE3FFEA5-9190-4784-900D-FE3404E9BFE8}"/>
    <cellStyle name="Title 21 2" xfId="18476" xr:uid="{8F8DA7C1-3F41-4316-A5B3-CA4DE730225E}"/>
    <cellStyle name="Title 21 2 2" xfId="33359" xr:uid="{C5A814A3-9A3F-4C3F-B17A-F6CBA407370B}"/>
    <cellStyle name="Title 21 2 2 2" xfId="33360" xr:uid="{2C3ADC3F-DBB0-42E2-8D7E-DF7276577078}"/>
    <cellStyle name="Title 21 2 3" xfId="33361" xr:uid="{CF6EEEC3-73DD-408B-B731-1B4E1001AD9A}"/>
    <cellStyle name="Title 21 2 3 2" xfId="33362" xr:uid="{B6949FD0-77F9-453C-BFC1-F4C837EAEF34}"/>
    <cellStyle name="Title 21 2 4" xfId="33363" xr:uid="{AC648C30-7EDE-4DEC-8543-B2392A36C8DC}"/>
    <cellStyle name="Title 21 2 5" xfId="33364" xr:uid="{F1BF9F8C-63F4-4A29-A2B8-F278B7C6BC7C}"/>
    <cellStyle name="Title 21 2 6" xfId="33358" xr:uid="{DD935C0C-9C8B-4C3A-8310-91DA722D7E79}"/>
    <cellStyle name="Title 21 3" xfId="18477" xr:uid="{197DF004-7466-4FCE-AEA1-4B9B4893A770}"/>
    <cellStyle name="Title 21 3 2" xfId="33366" xr:uid="{C0229B7B-4B57-4AB7-95E9-F3B85D522FF6}"/>
    <cellStyle name="Title 21 3 2 2" xfId="33367" xr:uid="{D0ED8C30-8AB0-4354-94E8-5172D47D0DBA}"/>
    <cellStyle name="Title 21 3 3" xfId="33368" xr:uid="{628F5576-1B25-4EAF-A78A-89F212634ADC}"/>
    <cellStyle name="Title 21 3 3 2" xfId="33369" xr:uid="{BE7BC54E-F914-44C8-BB00-FC068B798389}"/>
    <cellStyle name="Title 21 3 4" xfId="33370" xr:uid="{5ACFFCAD-3D14-49E3-A53D-E1FBE19BD0E6}"/>
    <cellStyle name="Title 21 3 5" xfId="33365" xr:uid="{D66CE788-5B5A-44DB-93B5-CCFB4CB9529E}"/>
    <cellStyle name="Title 21 4" xfId="18478" xr:uid="{F02EBDBA-ACF5-42D3-9A3F-886F8F0F4CE8}"/>
    <cellStyle name="Title 21 4 2" xfId="33372" xr:uid="{2B4F3BE1-6956-4A3C-9092-0851F3DB8D74}"/>
    <cellStyle name="Title 21 4 2 2" xfId="33373" xr:uid="{B2940EE8-6AA6-41CB-A860-7EAA6F0EDD87}"/>
    <cellStyle name="Title 21 4 3" xfId="33374" xr:uid="{2168631E-4871-43CF-B009-E073526948AB}"/>
    <cellStyle name="Title 21 4 3 2" xfId="33375" xr:uid="{D2F64C9A-D852-40AB-883C-8594FC71B01D}"/>
    <cellStyle name="Title 21 4 4" xfId="33376" xr:uid="{BE1ACD8A-38EF-4F8E-B59E-3C2FE26B5122}"/>
    <cellStyle name="Title 21 4 5" xfId="33371" xr:uid="{FC07F93B-B1AB-40AF-8FEF-CCB4402F868E}"/>
    <cellStyle name="Title 21 5" xfId="18479" xr:uid="{705CBA26-833E-402F-9B15-3C95505CD625}"/>
    <cellStyle name="Title 21 5 2" xfId="33378" xr:uid="{A35B8E53-A83D-4C81-9488-605204E754C2}"/>
    <cellStyle name="Title 21 5 2 2" xfId="33379" xr:uid="{F8FA8EB6-2B47-4F71-8D8C-D2744A10DFA5}"/>
    <cellStyle name="Title 21 5 3" xfId="33380" xr:uid="{0F672005-4E57-44CF-A5B5-E45C517D1C4D}"/>
    <cellStyle name="Title 21 5 3 2" xfId="33381" xr:uid="{C568A563-4C5C-4014-B5F0-D4620EFE87F7}"/>
    <cellStyle name="Title 21 5 4" xfId="33382" xr:uid="{12899D08-6AB5-4BCB-B5FF-C011B40A6F3F}"/>
    <cellStyle name="Title 21 5 4 2" xfId="33383" xr:uid="{0678CCE4-4430-40CD-97FC-42A561052E34}"/>
    <cellStyle name="Title 21 5 5" xfId="33384" xr:uid="{872AA176-4787-4047-AB3A-524389793347}"/>
    <cellStyle name="Title 21 5 6" xfId="33377" xr:uid="{DF194879-7C70-412F-9D68-AD059ED64F74}"/>
    <cellStyle name="Title 21 6" xfId="18480" xr:uid="{874C368E-0B4B-4034-B314-13063F6AE3A3}"/>
    <cellStyle name="Title 21 6 2" xfId="33386" xr:uid="{CE611DEE-356B-4954-A325-0208B96049F1}"/>
    <cellStyle name="Title 21 6 2 2" xfId="33387" xr:uid="{F7813691-79B6-467F-8001-58FD482E2A0A}"/>
    <cellStyle name="Title 21 6 3" xfId="33388" xr:uid="{F6F699CB-CDDD-4313-B4E0-243C6772CC83}"/>
    <cellStyle name="Title 21 6 3 2" xfId="33389" xr:uid="{93DE952C-FC5B-4759-A8A1-127CA04E9E83}"/>
    <cellStyle name="Title 21 6 4" xfId="33390" xr:uid="{7B45B01E-FC99-405D-A2C5-6620395F37EA}"/>
    <cellStyle name="Title 21 6 5" xfId="33385" xr:uid="{705951E9-377E-4FF1-92D6-8786EB6F1228}"/>
    <cellStyle name="Title 21 7" xfId="18481" xr:uid="{391B1594-1B86-4EDA-AD8E-CD9FDEC4A2D3}"/>
    <cellStyle name="Title 21 7 2" xfId="33392" xr:uid="{0E96D723-9768-4892-89C2-1C9B51C088EA}"/>
    <cellStyle name="Title 21 7 3" xfId="33391" xr:uid="{359FF004-DFC6-4690-B053-9FA58EA9D500}"/>
    <cellStyle name="Title 21 8" xfId="18482" xr:uid="{4B17FADB-CB56-4750-909C-3B8D20CB1183}"/>
    <cellStyle name="Title 21 8 2" xfId="33394" xr:uid="{C07EC0C3-ED5A-4E1C-AE59-B59DA825A6D3}"/>
    <cellStyle name="Title 21 8 3" xfId="33393" xr:uid="{2AFE4968-2B1D-4E60-BF40-1C9D998219C3}"/>
    <cellStyle name="Title 21 9" xfId="18483" xr:uid="{7AA2E6EC-5AF5-4C92-816E-A2F46318E66C}"/>
    <cellStyle name="Title 21 9 2" xfId="33396" xr:uid="{29CAB008-7108-479A-80A5-5834395E784F}"/>
    <cellStyle name="Title 21 9 3" xfId="33395" xr:uid="{45D187D6-FEDC-4368-934F-30AAECEAEB7B}"/>
    <cellStyle name="Title 22" xfId="6504" xr:uid="{03EDCA42-7F9C-494E-92DE-CD9D72890840}"/>
    <cellStyle name="Title 22 10" xfId="18484" xr:uid="{04FA8000-DD95-4513-82CB-F81168B6D0A1}"/>
    <cellStyle name="Title 22 10 2" xfId="33398" xr:uid="{7A1B11A6-921E-497F-BED5-2026A5E87963}"/>
    <cellStyle name="Title 22 11" xfId="33399" xr:uid="{761ED60E-9C6D-4968-8E04-9492F21F44F6}"/>
    <cellStyle name="Title 22 12" xfId="33397" xr:uid="{9F1F35DF-74A4-4E2F-B667-54A7D406C6B4}"/>
    <cellStyle name="Title 22 13" xfId="21759" xr:uid="{C6C1235C-BD12-4198-841A-8AE5AE9EE45D}"/>
    <cellStyle name="Title 22 2" xfId="18485" xr:uid="{6C18DAF7-8084-4BCC-99FA-6C03BAFA9613}"/>
    <cellStyle name="Title 22 2 2" xfId="33401" xr:uid="{75514B83-3B0F-4875-83F3-167D553E0EFD}"/>
    <cellStyle name="Title 22 2 2 2" xfId="33402" xr:uid="{CB1EE767-3310-4CE5-AF2B-E6F9A5C14A12}"/>
    <cellStyle name="Title 22 2 3" xfId="33403" xr:uid="{32E92D7F-6C45-46AF-9774-3CBC5DCC9CDD}"/>
    <cellStyle name="Title 22 2 3 2" xfId="33404" xr:uid="{3CE64450-618E-4F8B-8292-DA8A6FE8C956}"/>
    <cellStyle name="Title 22 2 4" xfId="33405" xr:uid="{353B8863-DCDB-46CD-A1B3-274315129111}"/>
    <cellStyle name="Title 22 2 5" xfId="33406" xr:uid="{A0D970FE-B01A-47ED-8AB7-C39A6548A93E}"/>
    <cellStyle name="Title 22 2 6" xfId="33400" xr:uid="{F06B8082-BCB4-494D-A5F1-B57927D272C9}"/>
    <cellStyle name="Title 22 3" xfId="18486" xr:uid="{2AA366DC-739D-4EB5-91F8-4176964018FD}"/>
    <cellStyle name="Title 22 3 2" xfId="33408" xr:uid="{725720BF-C30B-41CE-ADDA-1A24795860AC}"/>
    <cellStyle name="Title 22 3 2 2" xfId="33409" xr:uid="{3FFAC485-D84F-4A94-90AD-67E6D8715178}"/>
    <cellStyle name="Title 22 3 3" xfId="33410" xr:uid="{33CEDD8B-DFA4-4DCC-9313-C1C1E329A93A}"/>
    <cellStyle name="Title 22 3 3 2" xfId="33411" xr:uid="{B284B952-8111-4B32-8649-885F52C42F00}"/>
    <cellStyle name="Title 22 3 4" xfId="33412" xr:uid="{57D00A0C-B427-48E0-8E80-F0F6AEBB1B09}"/>
    <cellStyle name="Title 22 3 5" xfId="33407" xr:uid="{2B93C6AE-81F9-48B6-95E4-890C49646470}"/>
    <cellStyle name="Title 22 4" xfId="18487" xr:uid="{E92BE21F-447D-4EF4-99E2-B7167B1E185C}"/>
    <cellStyle name="Title 22 4 2" xfId="33414" xr:uid="{98221300-251A-4869-A590-1A3FE3D24AD7}"/>
    <cellStyle name="Title 22 4 2 2" xfId="33415" xr:uid="{79C73FC9-C457-41BC-B176-4286758DD0A6}"/>
    <cellStyle name="Title 22 4 3" xfId="33416" xr:uid="{07B3479A-9257-4A2E-BC03-5754352ED5F2}"/>
    <cellStyle name="Title 22 4 3 2" xfId="33417" xr:uid="{4AF3196D-E9ED-42E9-989C-DF649632E62D}"/>
    <cellStyle name="Title 22 4 4" xfId="33418" xr:uid="{CABBBFA5-B564-43F0-A30F-F98B6186440D}"/>
    <cellStyle name="Title 22 4 5" xfId="33413" xr:uid="{4492D686-C517-4210-9DE5-3709B2858F48}"/>
    <cellStyle name="Title 22 5" xfId="18488" xr:uid="{525DA5E6-8918-4544-9C1B-55D73C422086}"/>
    <cellStyle name="Title 22 5 2" xfId="33420" xr:uid="{03A6D372-480C-40EB-B3C2-B20D5E3FC4DB}"/>
    <cellStyle name="Title 22 5 2 2" xfId="33421" xr:uid="{A55A5148-276F-46A4-85FA-0793F6B052DD}"/>
    <cellStyle name="Title 22 5 3" xfId="33422" xr:uid="{6B1C5649-31E7-492F-A3FE-DB2205602DE4}"/>
    <cellStyle name="Title 22 5 3 2" xfId="33423" xr:uid="{CB724748-BE7A-4877-908B-DCCF5B1C4135}"/>
    <cellStyle name="Title 22 5 4" xfId="33424" xr:uid="{35C94FC9-E2A1-41D2-A72D-1E71C13EC027}"/>
    <cellStyle name="Title 22 5 4 2" xfId="33425" xr:uid="{E997ADED-ABD0-4661-88D4-37AD350DB23A}"/>
    <cellStyle name="Title 22 5 5" xfId="33426" xr:uid="{93566614-24A7-41C0-B1CD-B1232188FFF7}"/>
    <cellStyle name="Title 22 5 6" xfId="33419" xr:uid="{501AA6B3-CB84-4AA6-B0A8-ED03B16C1C6D}"/>
    <cellStyle name="Title 22 6" xfId="18489" xr:uid="{024942AE-15A0-4095-884F-73CB7D02958E}"/>
    <cellStyle name="Title 22 6 2" xfId="33428" xr:uid="{46012070-EED0-4DAF-B758-BD33F58C8374}"/>
    <cellStyle name="Title 22 6 2 2" xfId="33429" xr:uid="{2AD24824-3CB6-4BF4-BBAF-1AE7990D3D06}"/>
    <cellStyle name="Title 22 6 3" xfId="33430" xr:uid="{66244262-2869-4C71-B7E6-310786896A03}"/>
    <cellStyle name="Title 22 6 3 2" xfId="33431" xr:uid="{47FF0585-03CC-43DB-8A8F-7C9F321BCC85}"/>
    <cellStyle name="Title 22 6 4" xfId="33432" xr:uid="{9BE8922E-7EFD-4DAE-8B4F-12AB7FC43D2C}"/>
    <cellStyle name="Title 22 6 5" xfId="33427" xr:uid="{9195F331-022A-4902-A099-17D66CF36DF0}"/>
    <cellStyle name="Title 22 7" xfId="18490" xr:uid="{32788B8A-9025-4F0C-9586-ED32BD86F186}"/>
    <cellStyle name="Title 22 7 2" xfId="33434" xr:uid="{1461947E-7BDF-46D9-B51B-CA49BA0CA174}"/>
    <cellStyle name="Title 22 7 3" xfId="33433" xr:uid="{2051215C-2E5A-4EA5-B369-58B88FFB9FF0}"/>
    <cellStyle name="Title 22 8" xfId="18491" xr:uid="{98F8F0A2-0AE8-46F7-A264-42F5D3262384}"/>
    <cellStyle name="Title 22 8 2" xfId="33436" xr:uid="{225D3827-82BF-4910-84DF-F2E8D88C5AD9}"/>
    <cellStyle name="Title 22 8 3" xfId="33435" xr:uid="{162772E0-509C-49D4-B7AF-B9B4FB32962F}"/>
    <cellStyle name="Title 22 9" xfId="18492" xr:uid="{0277F4A2-D7E6-4F96-A5D8-F612A91A6A15}"/>
    <cellStyle name="Title 22 9 2" xfId="33438" xr:uid="{27AF26A0-B87B-436D-AEB9-73D22E977776}"/>
    <cellStyle name="Title 22 9 3" xfId="33437" xr:uid="{4B0469F7-BD3D-4D81-9D8D-31331B3D2846}"/>
    <cellStyle name="Title 23" xfId="6505" xr:uid="{06CB6060-293B-46F6-8B89-3DFF730C2F61}"/>
    <cellStyle name="Title 23 10" xfId="18493" xr:uid="{CA25DF05-9104-4E86-AB3C-C5214AA22023}"/>
    <cellStyle name="Title 23 10 2" xfId="33440" xr:uid="{C7EF50AD-B28F-404C-823E-592017523D4A}"/>
    <cellStyle name="Title 23 11" xfId="33441" xr:uid="{F6749C99-31E0-4A1B-B035-1F9A3570BD6D}"/>
    <cellStyle name="Title 23 12" xfId="33439" xr:uid="{FB836FE8-3106-4AC9-9619-9BF5CB6BC634}"/>
    <cellStyle name="Title 23 13" xfId="21760" xr:uid="{4B344E38-0B6E-4F07-B754-72AC7EC4A5C5}"/>
    <cellStyle name="Title 23 2" xfId="18494" xr:uid="{5E3ABC89-5865-4FBD-B58D-44B31DC6813D}"/>
    <cellStyle name="Title 23 2 2" xfId="33443" xr:uid="{8BEA2B0F-5542-4C8A-80E2-BABEA2DD94EC}"/>
    <cellStyle name="Title 23 2 2 2" xfId="33444" xr:uid="{AB956458-55F5-4CC6-86A2-C4509CE68F10}"/>
    <cellStyle name="Title 23 2 3" xfId="33445" xr:uid="{6F6359E3-B8D9-48F9-921C-55D6159E6D1D}"/>
    <cellStyle name="Title 23 2 3 2" xfId="33446" xr:uid="{18873F2E-39FB-4D68-9C9D-2D28DA4B6682}"/>
    <cellStyle name="Title 23 2 4" xfId="33447" xr:uid="{C63B24C3-F23A-4FF5-A95B-1BFE16F2EB60}"/>
    <cellStyle name="Title 23 2 5" xfId="33448" xr:uid="{DA6CD6F6-F271-4485-895B-B427BE3BED09}"/>
    <cellStyle name="Title 23 2 6" xfId="33442" xr:uid="{93DB498C-007D-4CB3-A664-ACE709BDE163}"/>
    <cellStyle name="Title 23 3" xfId="18495" xr:uid="{A7BF4371-874D-4BE9-99C0-1555FC537694}"/>
    <cellStyle name="Title 23 3 2" xfId="33450" xr:uid="{B17EB50B-76E9-462B-BEA3-E8CA96718EE2}"/>
    <cellStyle name="Title 23 3 2 2" xfId="33451" xr:uid="{3A0F4667-43CD-4A46-80F5-09B5462B8CD6}"/>
    <cellStyle name="Title 23 3 3" xfId="33452" xr:uid="{CF5519B2-BA5E-4601-9349-950F5629E791}"/>
    <cellStyle name="Title 23 3 3 2" xfId="33453" xr:uid="{350CCDFB-93C6-4D3F-B9F6-1467BF5EBAD7}"/>
    <cellStyle name="Title 23 3 4" xfId="33454" xr:uid="{31D110E9-0CC2-4106-8B26-39529BE6B900}"/>
    <cellStyle name="Title 23 3 5" xfId="33449" xr:uid="{03307A15-B069-41D4-BE17-087962171AFD}"/>
    <cellStyle name="Title 23 4" xfId="18496" xr:uid="{0C5ADDB9-2604-4912-A43B-A3974DECD0B7}"/>
    <cellStyle name="Title 23 4 2" xfId="33456" xr:uid="{FA84E950-AFC1-4FE4-B585-48457FE4FF4E}"/>
    <cellStyle name="Title 23 4 2 2" xfId="33457" xr:uid="{5A2116BB-D687-4FE0-A185-1D4CB996B6E7}"/>
    <cellStyle name="Title 23 4 3" xfId="33458" xr:uid="{91FFA133-D12C-435C-8F44-8EAB6B57898E}"/>
    <cellStyle name="Title 23 4 3 2" xfId="33459" xr:uid="{B73122E6-DB95-4CBF-97C9-FA4811978AD7}"/>
    <cellStyle name="Title 23 4 4" xfId="33460" xr:uid="{A64E9555-AE36-4AE7-8864-D3EECFE9BD81}"/>
    <cellStyle name="Title 23 4 5" xfId="33455" xr:uid="{D885FD67-A43D-4EEF-BB96-94D221D9C50D}"/>
    <cellStyle name="Title 23 5" xfId="18497" xr:uid="{6C801A70-59A1-49D5-AA74-170484F8AB1F}"/>
    <cellStyle name="Title 23 5 2" xfId="33462" xr:uid="{CFDB41F7-BE81-43B4-8066-38E16DB0CF71}"/>
    <cellStyle name="Title 23 5 2 2" xfId="33463" xr:uid="{7D3929B3-7594-46AF-ADFC-BD3FB86B57A0}"/>
    <cellStyle name="Title 23 5 3" xfId="33464" xr:uid="{A84E325B-E821-4826-A76E-32263F8B6B92}"/>
    <cellStyle name="Title 23 5 3 2" xfId="33465" xr:uid="{F266E77C-A7A9-4632-B6D1-E2FE28D48042}"/>
    <cellStyle name="Title 23 5 4" xfId="33466" xr:uid="{891FC929-976A-4D6E-A518-D3B78F4E3BF1}"/>
    <cellStyle name="Title 23 5 4 2" xfId="33467" xr:uid="{821AB25A-7198-4609-8FB7-035CB4412FEA}"/>
    <cellStyle name="Title 23 5 5" xfId="33468" xr:uid="{82BBDE64-685D-4AA4-B12B-4A1B34C43C39}"/>
    <cellStyle name="Title 23 5 6" xfId="33461" xr:uid="{F0B56261-D237-47C1-83C6-ECD7621B5557}"/>
    <cellStyle name="Title 23 6" xfId="18498" xr:uid="{EABE418C-D73D-4041-9076-29E9AAF36508}"/>
    <cellStyle name="Title 23 6 2" xfId="33470" xr:uid="{9B88C782-D4DE-4C7F-BF9C-93245CE0ABFB}"/>
    <cellStyle name="Title 23 6 2 2" xfId="33471" xr:uid="{4F8CC23C-27A1-4844-9D0E-45B313DA70A4}"/>
    <cellStyle name="Title 23 6 3" xfId="33472" xr:uid="{88BE6B09-2574-4392-B679-F41C506BA778}"/>
    <cellStyle name="Title 23 6 3 2" xfId="33473" xr:uid="{473CF4DB-AAB1-41EC-B85F-EB349688828B}"/>
    <cellStyle name="Title 23 6 4" xfId="33474" xr:uid="{78A5B354-FD15-4F62-86A4-832A22510971}"/>
    <cellStyle name="Title 23 6 5" xfId="33469" xr:uid="{B1C71E5B-B516-44E8-A5CE-8642C90CB4CF}"/>
    <cellStyle name="Title 23 7" xfId="18499" xr:uid="{736CA5FE-BC44-4094-AABE-D0BA615FA631}"/>
    <cellStyle name="Title 23 7 2" xfId="33476" xr:uid="{34C63996-DA14-4854-AA1C-20545AD147B3}"/>
    <cellStyle name="Title 23 7 3" xfId="33475" xr:uid="{7ECB810F-0C16-468C-BD33-48293D2AF57F}"/>
    <cellStyle name="Title 23 8" xfId="18500" xr:uid="{6C2701C0-FD41-4F09-8861-43A95488F410}"/>
    <cellStyle name="Title 23 8 2" xfId="33478" xr:uid="{2A1DA950-55BE-4FEB-965B-899A6E223C31}"/>
    <cellStyle name="Title 23 8 3" xfId="33477" xr:uid="{19BEE322-96BD-484E-A68A-F420C063E336}"/>
    <cellStyle name="Title 23 9" xfId="18501" xr:uid="{7DC508C8-0FF5-45C1-A137-6AF3E4825E1F}"/>
    <cellStyle name="Title 23 9 2" xfId="33480" xr:uid="{4A05B656-D4FB-46AC-9A85-E519EE54F25F}"/>
    <cellStyle name="Title 23 9 3" xfId="33479" xr:uid="{B3830710-6435-4F3F-BA6E-A92690EDBE41}"/>
    <cellStyle name="Title 24" xfId="6506" xr:uid="{B45E4038-D82B-4DDD-818C-3C018DFFE053}"/>
    <cellStyle name="Title 24 10" xfId="18502" xr:uid="{BE1403FE-CFFE-418C-A138-E8BABB099CA4}"/>
    <cellStyle name="Title 24 10 2" xfId="33482" xr:uid="{63493374-C0EF-4A6D-A52E-66D545528180}"/>
    <cellStyle name="Title 24 11" xfId="33483" xr:uid="{E3AB7278-F29F-438D-9BC5-777CC81B2E68}"/>
    <cellStyle name="Title 24 12" xfId="33481" xr:uid="{1D2C56E3-EF4D-4221-94DE-95170FE8BDAA}"/>
    <cellStyle name="Title 24 13" xfId="21761" xr:uid="{9DE0E819-AFC4-4C87-9EBE-EFE28368E288}"/>
    <cellStyle name="Title 24 2" xfId="18503" xr:uid="{E425B124-B3E0-4F22-BDBD-5356F71F16AF}"/>
    <cellStyle name="Title 24 2 2" xfId="33485" xr:uid="{CEF17756-40EC-471C-9DF3-AD6E5C906A8B}"/>
    <cellStyle name="Title 24 2 2 2" xfId="33486" xr:uid="{CB5828AA-7A63-40C5-AFB9-F6A3765A6223}"/>
    <cellStyle name="Title 24 2 3" xfId="33487" xr:uid="{AF738A14-55E2-4D16-860C-9A7C290F3BD8}"/>
    <cellStyle name="Title 24 2 3 2" xfId="33488" xr:uid="{E2E5A67A-6720-440F-B591-5CAF9D8B378A}"/>
    <cellStyle name="Title 24 2 4" xfId="33489" xr:uid="{40332A2E-3C17-4372-9CB3-414EC6D3B363}"/>
    <cellStyle name="Title 24 2 5" xfId="33490" xr:uid="{86767114-7377-4970-BECD-ED8A82726437}"/>
    <cellStyle name="Title 24 2 6" xfId="33484" xr:uid="{456F788D-8F2E-430F-B9BB-3B78EEF4DEDB}"/>
    <cellStyle name="Title 24 3" xfId="18504" xr:uid="{49BEE5F3-EE02-4C69-AF34-3E88D12FC15F}"/>
    <cellStyle name="Title 24 3 2" xfId="33492" xr:uid="{BF1D4ED3-22D2-4184-A50E-4E9948ECA6D9}"/>
    <cellStyle name="Title 24 3 2 2" xfId="33493" xr:uid="{80614E51-AE6A-4ED3-A142-E55D690E784E}"/>
    <cellStyle name="Title 24 3 3" xfId="33494" xr:uid="{7EE3BB32-A955-435B-B894-2335EDCFE12C}"/>
    <cellStyle name="Title 24 3 3 2" xfId="33495" xr:uid="{4674E285-7C6C-4828-8262-63EB800D8F5B}"/>
    <cellStyle name="Title 24 3 4" xfId="33496" xr:uid="{E567E957-63E1-4E59-AC8B-07F4B090F0B9}"/>
    <cellStyle name="Title 24 3 5" xfId="33491" xr:uid="{715E14E4-597B-4B93-BD95-12CA08F81516}"/>
    <cellStyle name="Title 24 4" xfId="18505" xr:uid="{855D6536-2839-4D86-A37A-172F09671C61}"/>
    <cellStyle name="Title 24 4 2" xfId="33498" xr:uid="{500FEE95-4EE1-4993-9D0B-FE0B79FDE223}"/>
    <cellStyle name="Title 24 4 2 2" xfId="33499" xr:uid="{DB3E6D0D-AA77-42AB-B470-109188BD6895}"/>
    <cellStyle name="Title 24 4 3" xfId="33500" xr:uid="{1AB1EDDE-2471-4559-8817-FDDA8E6A7F30}"/>
    <cellStyle name="Title 24 4 3 2" xfId="33501" xr:uid="{F690DFA4-682A-4D73-B575-19822890A803}"/>
    <cellStyle name="Title 24 4 4" xfId="33502" xr:uid="{B74EB199-BC0D-476D-A753-3D68B9066A10}"/>
    <cellStyle name="Title 24 4 5" xfId="33497" xr:uid="{23655FE6-C1D2-4874-B087-6FFC9F0FDB38}"/>
    <cellStyle name="Title 24 5" xfId="18506" xr:uid="{05679FF5-1FF8-48C4-9AA6-78742DAB79CF}"/>
    <cellStyle name="Title 24 5 2" xfId="33504" xr:uid="{339337F6-ACB9-489E-A80F-4AAFA05D39A1}"/>
    <cellStyle name="Title 24 5 2 2" xfId="33505" xr:uid="{F7C079CB-C6D0-4734-AA00-BA5637E4DAD2}"/>
    <cellStyle name="Title 24 5 3" xfId="33506" xr:uid="{D3D9FC8A-24E0-4E42-B1D3-E7C098D4C56E}"/>
    <cellStyle name="Title 24 5 3 2" xfId="33507" xr:uid="{A91E1583-D25F-4C25-ACBC-49D37AFBE131}"/>
    <cellStyle name="Title 24 5 4" xfId="33508" xr:uid="{485E7984-8413-495E-A37D-1A9929B67A8D}"/>
    <cellStyle name="Title 24 5 4 2" xfId="33509" xr:uid="{F4013560-31DE-4B79-9CED-891CC28CDBAE}"/>
    <cellStyle name="Title 24 5 5" xfId="33510" xr:uid="{EF0AFA8F-3DC1-42E0-9E8D-C79FEF70F001}"/>
    <cellStyle name="Title 24 5 6" xfId="33503" xr:uid="{DF62A37E-2DD7-4375-906C-99A739827A48}"/>
    <cellStyle name="Title 24 6" xfId="18507" xr:uid="{8CB2F389-25BE-4ADE-B484-AF572487783E}"/>
    <cellStyle name="Title 24 6 2" xfId="33512" xr:uid="{9614C0D3-161C-4A57-A425-34D804B7723D}"/>
    <cellStyle name="Title 24 6 2 2" xfId="33513" xr:uid="{3B801283-6C39-4A4F-859B-C950C2643DEA}"/>
    <cellStyle name="Title 24 6 3" xfId="33514" xr:uid="{501F5402-CDC5-420E-81BC-9B5EF046E069}"/>
    <cellStyle name="Title 24 6 3 2" xfId="33515" xr:uid="{72CFAC84-3E95-4B6D-AD32-53474DFF321E}"/>
    <cellStyle name="Title 24 6 4" xfId="33516" xr:uid="{0FCD82F4-6E11-4BAD-8A74-97CF02BAB911}"/>
    <cellStyle name="Title 24 6 5" xfId="33511" xr:uid="{DA7D0A01-CFF8-4203-AC54-DDB8C04B7EC8}"/>
    <cellStyle name="Title 24 7" xfId="18508" xr:uid="{7D204CE8-3376-4728-93DD-6FB4A540ECEE}"/>
    <cellStyle name="Title 24 7 2" xfId="33518" xr:uid="{BAC41844-2F3C-4668-9D65-E81A2C6E352C}"/>
    <cellStyle name="Title 24 7 3" xfId="33517" xr:uid="{1033041A-D7A9-42CA-8A92-998003DC9869}"/>
    <cellStyle name="Title 24 8" xfId="18509" xr:uid="{1D49DCFA-854E-41CC-AB11-A9139A8A9451}"/>
    <cellStyle name="Title 24 8 2" xfId="33520" xr:uid="{92D31469-B8F6-45FD-94AF-4A21B6C2E3F5}"/>
    <cellStyle name="Title 24 8 3" xfId="33519" xr:uid="{519AEBD7-619F-4625-9618-6C8EE21964C6}"/>
    <cellStyle name="Title 24 9" xfId="18510" xr:uid="{EEA8E57F-84CA-4E20-BBC1-A82F09FB8C3A}"/>
    <cellStyle name="Title 24 9 2" xfId="33522" xr:uid="{FF476AA4-F2BD-48BA-ACB6-C767606F40CD}"/>
    <cellStyle name="Title 24 9 3" xfId="33521" xr:uid="{A2ADBF5A-75B4-4DA2-8B48-9495503A2047}"/>
    <cellStyle name="Title 25" xfId="6507" xr:uid="{634FDFFD-D573-4240-B92E-71116B912AA9}"/>
    <cellStyle name="Title 25 10" xfId="18511" xr:uid="{011331B1-D0F4-4BAE-8CDA-31F0F6E60E11}"/>
    <cellStyle name="Title 25 10 2" xfId="33524" xr:uid="{018901A9-7A3E-44CB-B129-FB76950C95CA}"/>
    <cellStyle name="Title 25 11" xfId="33525" xr:uid="{982171CE-FEA0-4B71-ACB3-10CFF113CF83}"/>
    <cellStyle name="Title 25 12" xfId="33523" xr:uid="{EE64B724-4333-4427-A0BD-8AD77F330CBB}"/>
    <cellStyle name="Title 25 13" xfId="21762" xr:uid="{30EB2A22-6E9A-4B73-8E7B-C2681511E461}"/>
    <cellStyle name="Title 25 2" xfId="18512" xr:uid="{8632E539-13DA-4DE7-B61C-90485F495F0F}"/>
    <cellStyle name="Title 25 2 2" xfId="33527" xr:uid="{2D535CAB-6354-4271-971A-ED423A7108EE}"/>
    <cellStyle name="Title 25 2 2 2" xfId="33528" xr:uid="{B29CD0AB-2464-4CBD-B575-35EE7838639D}"/>
    <cellStyle name="Title 25 2 3" xfId="33529" xr:uid="{BA2FD222-DDCA-43C1-AFDF-0491878FF37A}"/>
    <cellStyle name="Title 25 2 3 2" xfId="33530" xr:uid="{84CE0FC6-7D76-4DE6-BCE5-6EC6FB8B50EA}"/>
    <cellStyle name="Title 25 2 4" xfId="33531" xr:uid="{22D50328-7F78-4AF2-AFCC-0BF70537A3E8}"/>
    <cellStyle name="Title 25 2 5" xfId="33532" xr:uid="{43C157A5-AEA2-4DD8-9038-4F827488A54F}"/>
    <cellStyle name="Title 25 2 6" xfId="33526" xr:uid="{5F09D781-78B2-4ADA-A71B-C00F40C26F08}"/>
    <cellStyle name="Title 25 3" xfId="18513" xr:uid="{638A83DD-7FAD-4990-9D7A-9980CE590F49}"/>
    <cellStyle name="Title 25 3 2" xfId="33534" xr:uid="{38F57226-CF2D-45A1-A217-0A37C5777267}"/>
    <cellStyle name="Title 25 3 2 2" xfId="33535" xr:uid="{BF1092F6-4242-46DF-8393-E4B881291407}"/>
    <cellStyle name="Title 25 3 3" xfId="33536" xr:uid="{0FC09530-BBA1-4FC6-9481-987F3B13A6AF}"/>
    <cellStyle name="Title 25 3 3 2" xfId="33537" xr:uid="{5526386D-61F7-4A40-AB79-BEF5A4ACA566}"/>
    <cellStyle name="Title 25 3 4" xfId="33538" xr:uid="{AE1441F4-248E-4C4A-B453-A0541ABD771D}"/>
    <cellStyle name="Title 25 3 5" xfId="33533" xr:uid="{B06E65A6-AD31-481D-BF4B-B470B556CEE8}"/>
    <cellStyle name="Title 25 4" xfId="18514" xr:uid="{C8CBC037-9B4F-4D87-B7C7-EA750EC5C9E7}"/>
    <cellStyle name="Title 25 4 2" xfId="33540" xr:uid="{83DAD55A-B111-4F6C-9935-915A3884C399}"/>
    <cellStyle name="Title 25 4 2 2" xfId="33541" xr:uid="{8364D1C5-1539-4996-9380-64C3B5220593}"/>
    <cellStyle name="Title 25 4 3" xfId="33542" xr:uid="{82B9AE9D-0D06-4B6E-B6F4-AEE5343B6A9E}"/>
    <cellStyle name="Title 25 4 3 2" xfId="33543" xr:uid="{91759A6E-00F7-4409-93CC-4B0BF8CB76F9}"/>
    <cellStyle name="Title 25 4 4" xfId="33544" xr:uid="{EB8E2B74-105C-40DA-8109-EEFE8122D48B}"/>
    <cellStyle name="Title 25 4 5" xfId="33539" xr:uid="{32E155AE-C6A9-4D0B-AE3D-6362CB689BB8}"/>
    <cellStyle name="Title 25 5" xfId="18515" xr:uid="{85766DC1-0C04-4C4B-A659-495A99F84817}"/>
    <cellStyle name="Title 25 5 2" xfId="33546" xr:uid="{199BB286-9F44-4401-8A57-3E25CDDB5D2E}"/>
    <cellStyle name="Title 25 5 2 2" xfId="33547" xr:uid="{0E679967-04A0-4C69-A34F-1F6E991187BD}"/>
    <cellStyle name="Title 25 5 3" xfId="33548" xr:uid="{849DDCB7-EB90-4CE7-B012-2B750D4FF4DC}"/>
    <cellStyle name="Title 25 5 3 2" xfId="33549" xr:uid="{0EC30EF2-6852-4A02-94A3-031BB3612262}"/>
    <cellStyle name="Title 25 5 4" xfId="33550" xr:uid="{DF584192-78BB-4BB7-AA3D-A66DF5C8299A}"/>
    <cellStyle name="Title 25 5 4 2" xfId="33551" xr:uid="{3A9BE0A1-8AF9-478C-B21D-C0853E354148}"/>
    <cellStyle name="Title 25 5 5" xfId="33552" xr:uid="{A93D9F29-1633-4A4E-BEFE-91D4AE0564DF}"/>
    <cellStyle name="Title 25 5 6" xfId="33545" xr:uid="{721651CE-9421-4A3B-89C3-91657B127085}"/>
    <cellStyle name="Title 25 6" xfId="18516" xr:uid="{C05AB988-D472-440A-9FF2-03EE1345D556}"/>
    <cellStyle name="Title 25 6 2" xfId="33554" xr:uid="{605D6611-3EA5-4A01-BB51-882926B763CA}"/>
    <cellStyle name="Title 25 6 2 2" xfId="33555" xr:uid="{8799CC3C-4E24-4136-AB24-5C1230935ACA}"/>
    <cellStyle name="Title 25 6 3" xfId="33556" xr:uid="{19D921A6-2560-40BD-B01A-A19A4FB15113}"/>
    <cellStyle name="Title 25 6 3 2" xfId="33557" xr:uid="{96C89440-B042-4869-8883-5AE9A607B3F4}"/>
    <cellStyle name="Title 25 6 4" xfId="33558" xr:uid="{2E7E014A-D5D4-49B4-84F8-69BBA73B5D21}"/>
    <cellStyle name="Title 25 6 5" xfId="33553" xr:uid="{BBDBB765-D604-475B-9936-FE09CCDEE255}"/>
    <cellStyle name="Title 25 7" xfId="18517" xr:uid="{83DD7F8D-4EBA-4EB6-B2F6-FC094FCF88A6}"/>
    <cellStyle name="Title 25 7 2" xfId="33560" xr:uid="{36B47BBF-EBC1-4292-93E8-A4BFB5D1E43A}"/>
    <cellStyle name="Title 25 7 3" xfId="33559" xr:uid="{BC3C0688-A813-4E1E-BC22-45E13BE1F72F}"/>
    <cellStyle name="Title 25 8" xfId="18518" xr:uid="{A42DD024-EE0C-4637-94E2-C35F8E7F8BD1}"/>
    <cellStyle name="Title 25 8 2" xfId="33562" xr:uid="{779A11FB-AB71-4A8B-B552-8EC5CB48AB21}"/>
    <cellStyle name="Title 25 8 3" xfId="33561" xr:uid="{11FF60D3-97B1-4BBF-ADA2-4592BDDF5BB1}"/>
    <cellStyle name="Title 25 9" xfId="18519" xr:uid="{B282EDBE-1DC0-4A7F-AD44-677A5D500A70}"/>
    <cellStyle name="Title 25 9 2" xfId="33564" xr:uid="{35CBFFAF-C563-49FD-B88F-3508FFF65141}"/>
    <cellStyle name="Title 25 9 3" xfId="33563" xr:uid="{649B89FD-D9D2-48B4-855A-B97F0F456346}"/>
    <cellStyle name="Title 26" xfId="6508" xr:uid="{569D5980-F73F-4E47-8F41-94C53A934D1B}"/>
    <cellStyle name="Title 26 10" xfId="18520" xr:uid="{CF2BBB2B-4432-4B0F-9460-D9CD2340EF9E}"/>
    <cellStyle name="Title 26 10 2" xfId="33566" xr:uid="{3BF6727C-5326-43D1-86C2-EC87F76FB637}"/>
    <cellStyle name="Title 26 11" xfId="33567" xr:uid="{84319BFC-E49A-4C3B-96B0-9235434CB544}"/>
    <cellStyle name="Title 26 12" xfId="33565" xr:uid="{9356FC7D-B3FB-42DF-80D8-02303E44D6BF}"/>
    <cellStyle name="Title 26 13" xfId="21763" xr:uid="{18675409-54ED-45F1-B2E4-B8465C352A5D}"/>
    <cellStyle name="Title 26 2" xfId="18521" xr:uid="{FA1309B2-02CF-415D-BF6C-3ED04B0CBA9B}"/>
    <cellStyle name="Title 26 2 2" xfId="33569" xr:uid="{47EBB9B6-2E03-40A5-B7EA-2AAF36DC74A9}"/>
    <cellStyle name="Title 26 2 2 2" xfId="33570" xr:uid="{29854257-A388-4C4B-82CC-D31CBCBBDBDD}"/>
    <cellStyle name="Title 26 2 3" xfId="33571" xr:uid="{9B69C483-9209-4855-837A-93504B02954E}"/>
    <cellStyle name="Title 26 2 3 2" xfId="33572" xr:uid="{CEA820EE-76BC-4DAB-B0F6-4A9602955BFE}"/>
    <cellStyle name="Title 26 2 4" xfId="33573" xr:uid="{4EA5DDE9-7399-4965-B93A-89BE02D36CDD}"/>
    <cellStyle name="Title 26 2 5" xfId="33574" xr:uid="{E1E92C0B-018D-47C2-8E35-C2B81C364A4C}"/>
    <cellStyle name="Title 26 2 6" xfId="33568" xr:uid="{03D39DCD-9915-4A61-8E5A-447DABB2928D}"/>
    <cellStyle name="Title 26 3" xfId="18522" xr:uid="{2EA201B9-D598-46ED-B494-0501FAABE2B5}"/>
    <cellStyle name="Title 26 3 2" xfId="33576" xr:uid="{0F2FA446-23DC-45E5-9179-DF46CCC96DF1}"/>
    <cellStyle name="Title 26 3 2 2" xfId="33577" xr:uid="{4C52257C-BA80-4214-BF64-8C2CEC127E5B}"/>
    <cellStyle name="Title 26 3 3" xfId="33578" xr:uid="{9161D3AF-83A9-43A3-852F-0BE969407D10}"/>
    <cellStyle name="Title 26 3 3 2" xfId="33579" xr:uid="{12D2DE45-6E36-4400-9658-ECB578BEEEE0}"/>
    <cellStyle name="Title 26 3 4" xfId="33580" xr:uid="{809FE22B-89CE-4F29-952E-DBAEF40FC82E}"/>
    <cellStyle name="Title 26 3 5" xfId="33575" xr:uid="{9487DCEF-6611-4EFB-B9CB-A7443E88D198}"/>
    <cellStyle name="Title 26 4" xfId="18523" xr:uid="{B05C7436-803D-41F4-BD6D-FE81EBC25894}"/>
    <cellStyle name="Title 26 4 2" xfId="33582" xr:uid="{057C61CB-71F7-46F0-82C1-171A755BF8F4}"/>
    <cellStyle name="Title 26 4 2 2" xfId="33583" xr:uid="{E7069DA6-79F8-436B-BFDB-B1F9327E0442}"/>
    <cellStyle name="Title 26 4 3" xfId="33584" xr:uid="{2DDE496C-A01B-48AB-976E-9EFF0CAE7DAC}"/>
    <cellStyle name="Title 26 4 3 2" xfId="33585" xr:uid="{9A6DF1BA-CBAD-4BC5-9072-B816AC69ED1E}"/>
    <cellStyle name="Title 26 4 4" xfId="33586" xr:uid="{4F74279B-3BF3-48E8-9C45-29528F8EBC2C}"/>
    <cellStyle name="Title 26 4 5" xfId="33581" xr:uid="{D891239A-0C4B-4141-BC06-458C9FCE3CED}"/>
    <cellStyle name="Title 26 5" xfId="18524" xr:uid="{316F067E-4E4A-4EFC-8BEF-6485EDB787BD}"/>
    <cellStyle name="Title 26 5 2" xfId="33588" xr:uid="{C0207523-8375-4444-84A1-601BE7D6549F}"/>
    <cellStyle name="Title 26 5 2 2" xfId="33589" xr:uid="{6604EEC3-D90B-405E-8B04-F5F1F9820B55}"/>
    <cellStyle name="Title 26 5 3" xfId="33590" xr:uid="{DB3F0E93-7FBA-42F1-A07B-18111D4A9DA0}"/>
    <cellStyle name="Title 26 5 3 2" xfId="33591" xr:uid="{74F6F59D-F68A-4416-8267-B3E70176C146}"/>
    <cellStyle name="Title 26 5 4" xfId="33592" xr:uid="{632AC3B8-1310-4B12-8993-AAC52AB85F80}"/>
    <cellStyle name="Title 26 5 4 2" xfId="33593" xr:uid="{3F2225C4-EA5E-460C-AB13-DCE8837AF103}"/>
    <cellStyle name="Title 26 5 5" xfId="33594" xr:uid="{6F19AE0B-C233-4540-B0AB-4FE6492A07AC}"/>
    <cellStyle name="Title 26 5 6" xfId="33587" xr:uid="{FB5B8A91-CF69-4FE1-AF2B-101B9C9A8A57}"/>
    <cellStyle name="Title 26 6" xfId="18525" xr:uid="{6B8BFC23-0EA5-404F-BD35-67C9B2EC218D}"/>
    <cellStyle name="Title 26 6 2" xfId="33596" xr:uid="{C9D5016F-B877-4618-B3DD-D407148D1165}"/>
    <cellStyle name="Title 26 6 2 2" xfId="33597" xr:uid="{029FC7A1-68C6-4CAB-8BB1-C6C33358FFEE}"/>
    <cellStyle name="Title 26 6 3" xfId="33598" xr:uid="{C97294EA-68D0-4851-A705-2DD0E5947CC9}"/>
    <cellStyle name="Title 26 6 3 2" xfId="33599" xr:uid="{8FD3D867-FFC6-4F75-B8D7-FF739555AF2B}"/>
    <cellStyle name="Title 26 6 4" xfId="33600" xr:uid="{9A8202E1-1880-40E4-A3B1-5CDE0D188DBF}"/>
    <cellStyle name="Title 26 6 5" xfId="33595" xr:uid="{06F0C08C-6E8B-40EB-8B8A-2930A9B38006}"/>
    <cellStyle name="Title 26 7" xfId="18526" xr:uid="{A220F473-AE1F-4FFB-8E7C-68F41FE90DA4}"/>
    <cellStyle name="Title 26 7 2" xfId="33602" xr:uid="{7041EA77-ECE4-48B6-83D7-A88741AFF424}"/>
    <cellStyle name="Title 26 7 3" xfId="33601" xr:uid="{58957338-B6F1-4579-B809-4EEC4227AB12}"/>
    <cellStyle name="Title 26 8" xfId="18527" xr:uid="{34353B7A-29A4-4825-B1AE-DB9AB916CCCD}"/>
    <cellStyle name="Title 26 8 2" xfId="33604" xr:uid="{249F527C-B6D8-40B5-920D-66C7F12B729F}"/>
    <cellStyle name="Title 26 8 3" xfId="33603" xr:uid="{7D7B47BB-4923-4B1B-9E40-C31F9935236E}"/>
    <cellStyle name="Title 26 9" xfId="18528" xr:uid="{2712D54D-1070-4E4F-A29E-D3F38D4D5324}"/>
    <cellStyle name="Title 26 9 2" xfId="33606" xr:uid="{5C11C2D1-4DC1-4C92-92E3-A25CF6AFB9E3}"/>
    <cellStyle name="Title 26 9 3" xfId="33605" xr:uid="{CAD37E99-2E7B-4A1F-BB54-5CC61DA4E010}"/>
    <cellStyle name="Title 27" xfId="6509" xr:uid="{F6DF3AEB-0F7B-433B-AEB1-364DE2F5C12E}"/>
    <cellStyle name="Title 27 10" xfId="18529" xr:uid="{C1F75AAF-64F5-4B19-82FD-D1AC498A861D}"/>
    <cellStyle name="Title 27 10 2" xfId="33608" xr:uid="{36670C2C-F2E3-4BC1-91C4-5EB975166DA9}"/>
    <cellStyle name="Title 27 11" xfId="33609" xr:uid="{C0D182A5-7D25-46E8-A78D-97AB25ED753B}"/>
    <cellStyle name="Title 27 12" xfId="33607" xr:uid="{39A9E6A9-415C-4210-B868-0984AC8370D8}"/>
    <cellStyle name="Title 27 13" xfId="21764" xr:uid="{1BE91475-A7E7-4128-BBE0-F2E4371BA51E}"/>
    <cellStyle name="Title 27 2" xfId="18530" xr:uid="{C00D3FD1-4475-41B4-A249-C5A63252DC97}"/>
    <cellStyle name="Title 27 2 2" xfId="33611" xr:uid="{04FE2318-94C3-449A-BFDA-64A946F8D968}"/>
    <cellStyle name="Title 27 2 2 2" xfId="33612" xr:uid="{A8A4159F-CAD7-45C2-9C17-B83C10401E4B}"/>
    <cellStyle name="Title 27 2 3" xfId="33613" xr:uid="{E282E3A2-85AF-4FA3-9DB2-02AB9CE23EEE}"/>
    <cellStyle name="Title 27 2 3 2" xfId="33614" xr:uid="{1DA49949-4D47-42E4-99F2-3003B7A91E29}"/>
    <cellStyle name="Title 27 2 4" xfId="33615" xr:uid="{47261D31-FE00-444B-85EA-E4F92F942776}"/>
    <cellStyle name="Title 27 2 5" xfId="33616" xr:uid="{9B05F5F2-484D-49F5-A0A5-8554CF05278B}"/>
    <cellStyle name="Title 27 2 6" xfId="33610" xr:uid="{CB6F0774-0A35-4872-B92B-35D1625968B0}"/>
    <cellStyle name="Title 27 3" xfId="18531" xr:uid="{389CE175-EACB-4826-911B-08E59B0A043E}"/>
    <cellStyle name="Title 27 3 2" xfId="33618" xr:uid="{A1DC8A53-6418-4782-BFDB-4972DFB82FE8}"/>
    <cellStyle name="Title 27 3 2 2" xfId="33619" xr:uid="{6BA422D6-79BC-4B41-8981-11D008850647}"/>
    <cellStyle name="Title 27 3 3" xfId="33620" xr:uid="{62EF5715-A556-4AA6-986C-F57174E87091}"/>
    <cellStyle name="Title 27 3 3 2" xfId="33621" xr:uid="{1C1FD693-51EF-4DD2-B61C-0D6C9A6DA9A0}"/>
    <cellStyle name="Title 27 3 4" xfId="33622" xr:uid="{86BAF7DC-790C-4B44-AD41-0B1E9FCE1B23}"/>
    <cellStyle name="Title 27 3 5" xfId="33617" xr:uid="{0680CE7E-A3C1-4F49-9F6A-360371D00AAC}"/>
    <cellStyle name="Title 27 4" xfId="18532" xr:uid="{C7B7F8ED-6A7F-4927-AED5-926B4BACA6D3}"/>
    <cellStyle name="Title 27 4 2" xfId="33624" xr:uid="{DB7E8904-3902-41A9-8650-1870E3CF98A9}"/>
    <cellStyle name="Title 27 4 2 2" xfId="33625" xr:uid="{1E159107-0AD7-4DBA-8968-A61F28E33C28}"/>
    <cellStyle name="Title 27 4 3" xfId="33626" xr:uid="{0A934E29-C365-4C58-8739-A8CF025304C7}"/>
    <cellStyle name="Title 27 4 3 2" xfId="33627" xr:uid="{79BB58AD-0D9B-4A49-8D53-2782B4CCAAB2}"/>
    <cellStyle name="Title 27 4 4" xfId="33628" xr:uid="{638DE276-82CA-4EB3-ADFD-81C8177690B1}"/>
    <cellStyle name="Title 27 4 5" xfId="33623" xr:uid="{DCA5B287-F7A2-4471-A097-2F7B7F0138D4}"/>
    <cellStyle name="Title 27 5" xfId="18533" xr:uid="{F1768677-BB03-4E63-8853-0D398C82DC69}"/>
    <cellStyle name="Title 27 5 2" xfId="33630" xr:uid="{49725243-EBC3-4358-92DF-1F5E073C73EB}"/>
    <cellStyle name="Title 27 5 2 2" xfId="33631" xr:uid="{330B0C65-CC4A-4325-A8D1-CCCEE196BA1B}"/>
    <cellStyle name="Title 27 5 3" xfId="33632" xr:uid="{9FE6E4FE-B4FD-4779-A694-DF13F97CD568}"/>
    <cellStyle name="Title 27 5 3 2" xfId="33633" xr:uid="{C2C4BEEA-AE77-4FE5-BB75-13630E568DA7}"/>
    <cellStyle name="Title 27 5 4" xfId="33634" xr:uid="{3033BE6D-C745-4BA9-9B81-87F547F3A3F4}"/>
    <cellStyle name="Title 27 5 4 2" xfId="33635" xr:uid="{FF467D8A-20A0-42D9-86E8-ECB37C08A6CA}"/>
    <cellStyle name="Title 27 5 5" xfId="33636" xr:uid="{36D58B47-234C-44A2-A030-43DA9BA466DF}"/>
    <cellStyle name="Title 27 5 6" xfId="33629" xr:uid="{437EE714-D7FD-4963-978E-D51E5D272C47}"/>
    <cellStyle name="Title 27 6" xfId="18534" xr:uid="{9F1EDCA0-F5C1-4DAA-A372-EA7A17D06063}"/>
    <cellStyle name="Title 27 6 2" xfId="33638" xr:uid="{3C7D1E73-2C5E-4A7C-925A-38DF7512014F}"/>
    <cellStyle name="Title 27 6 2 2" xfId="33639" xr:uid="{71A4FC42-A16A-4E3B-967F-F87814485A8C}"/>
    <cellStyle name="Title 27 6 3" xfId="33640" xr:uid="{A97D2D7C-E784-4645-9627-BDB04A03A01D}"/>
    <cellStyle name="Title 27 6 3 2" xfId="33641" xr:uid="{4CABE53A-4FFB-4FB8-9294-EEFE8FBCF2B8}"/>
    <cellStyle name="Title 27 6 4" xfId="33642" xr:uid="{7CE41D13-C824-4FD5-8E5E-E6F56375F506}"/>
    <cellStyle name="Title 27 6 5" xfId="33637" xr:uid="{DC838D25-0ADF-4470-B4E3-E1D2DAF30A78}"/>
    <cellStyle name="Title 27 7" xfId="18535" xr:uid="{005EF7A7-5295-4CA4-AD69-7F0603E76AE1}"/>
    <cellStyle name="Title 27 7 2" xfId="33644" xr:uid="{B598649E-425C-440A-A7C9-C6A1BB445245}"/>
    <cellStyle name="Title 27 7 3" xfId="33643" xr:uid="{1A221CBF-68DA-44D5-A9B7-198DA553EE9C}"/>
    <cellStyle name="Title 27 8" xfId="18536" xr:uid="{36DED412-6AE1-416C-832E-72F618D38606}"/>
    <cellStyle name="Title 27 8 2" xfId="33646" xr:uid="{4586AE5A-CC7A-4597-8A63-022C51EC42F7}"/>
    <cellStyle name="Title 27 8 3" xfId="33645" xr:uid="{4B931120-8EB1-465A-AAF4-57410C61FAA6}"/>
    <cellStyle name="Title 27 9" xfId="18537" xr:uid="{16D033F5-505D-4814-A53C-3FA90625565A}"/>
    <cellStyle name="Title 27 9 2" xfId="33648" xr:uid="{32121E43-9B6F-4774-801C-F61D67634CDB}"/>
    <cellStyle name="Title 27 9 3" xfId="33647" xr:uid="{FF93B21F-8F11-4770-AE90-57AD6B87CC05}"/>
    <cellStyle name="Title 28" xfId="6510" xr:uid="{86A335EA-2CDB-4172-BA36-F20CDFE705AA}"/>
    <cellStyle name="Title 28 10" xfId="18538" xr:uid="{841997D9-5DE7-4159-9FEF-8F629E817770}"/>
    <cellStyle name="Title 28 10 2" xfId="33650" xr:uid="{2E4B766E-8194-4E5D-98DB-1B79867398BE}"/>
    <cellStyle name="Title 28 11" xfId="33651" xr:uid="{799A85C1-9625-4B63-9B25-ACE0A7E97FB6}"/>
    <cellStyle name="Title 28 12" xfId="33649" xr:uid="{077D04DA-A414-423E-A5A0-1B93F04EE241}"/>
    <cellStyle name="Title 28 13" xfId="21765" xr:uid="{6F6FECD3-85CD-48D5-8A11-84EB17B94EBC}"/>
    <cellStyle name="Title 28 2" xfId="18539" xr:uid="{2543DEA3-2260-46A6-90B7-B174DE241FC6}"/>
    <cellStyle name="Title 28 2 2" xfId="33653" xr:uid="{9117638A-F82A-4173-950E-99E04BAC5B6C}"/>
    <cellStyle name="Title 28 2 2 2" xfId="33654" xr:uid="{9EBD5B5D-AA2F-4B1A-B628-1F462DA9CF3C}"/>
    <cellStyle name="Title 28 2 3" xfId="33655" xr:uid="{4DC5CA01-C332-4034-9E53-BF99BC24E903}"/>
    <cellStyle name="Title 28 2 3 2" xfId="33656" xr:uid="{7080179F-E75E-4451-A9CF-B46813BE7440}"/>
    <cellStyle name="Title 28 2 4" xfId="33657" xr:uid="{DF7F5CB2-381F-411B-8AB4-F358BCE3918D}"/>
    <cellStyle name="Title 28 2 5" xfId="33658" xr:uid="{5E706CB8-F86E-4D01-960C-64BABE581166}"/>
    <cellStyle name="Title 28 2 6" xfId="33652" xr:uid="{C837D0D4-5A45-4F11-9E3C-140F7DF1315B}"/>
    <cellStyle name="Title 28 3" xfId="18540" xr:uid="{21AA0731-8675-47F9-80A5-DA6F52D85A30}"/>
    <cellStyle name="Title 28 3 2" xfId="33660" xr:uid="{1888E5C4-67E6-4961-BC4F-F70501CB5A15}"/>
    <cellStyle name="Title 28 3 2 2" xfId="33661" xr:uid="{1718EE38-7E63-4F65-9D6C-7405B86557E2}"/>
    <cellStyle name="Title 28 3 3" xfId="33662" xr:uid="{64AC6D62-F7F9-4605-87BB-042D5041C038}"/>
    <cellStyle name="Title 28 3 3 2" xfId="33663" xr:uid="{31DA5FF7-8BD4-4A13-92D7-61ED45CC685C}"/>
    <cellStyle name="Title 28 3 4" xfId="33664" xr:uid="{07CA9416-30BD-4E67-A84A-E835EC6A575B}"/>
    <cellStyle name="Title 28 3 5" xfId="33659" xr:uid="{3D58BFA8-FA45-4D3B-9B8E-D3383ED72863}"/>
    <cellStyle name="Title 28 4" xfId="18541" xr:uid="{520FD892-DF2F-4703-BCEB-45CE10CECC27}"/>
    <cellStyle name="Title 28 4 2" xfId="33666" xr:uid="{024DF812-D57A-4E3A-9DAD-295523022C1E}"/>
    <cellStyle name="Title 28 4 2 2" xfId="33667" xr:uid="{D1F3E1CF-F8A4-4838-9837-D1AF95C8DE6A}"/>
    <cellStyle name="Title 28 4 3" xfId="33668" xr:uid="{3C75CF12-D120-4DB9-A220-56AF61EF2E8F}"/>
    <cellStyle name="Title 28 4 3 2" xfId="33669" xr:uid="{41AAD468-3530-4DE5-BDF4-E06E8D64C6F5}"/>
    <cellStyle name="Title 28 4 4" xfId="33670" xr:uid="{6C19C65A-2A59-41F9-883F-E79528507421}"/>
    <cellStyle name="Title 28 4 5" xfId="33665" xr:uid="{D4016FB5-B5D1-4C99-B228-78B6A78E0B7B}"/>
    <cellStyle name="Title 28 5" xfId="18542" xr:uid="{40268213-985B-4CCC-BD46-D4788D222449}"/>
    <cellStyle name="Title 28 5 2" xfId="33672" xr:uid="{2ABEFC9E-707F-4638-80B3-FB8302414A29}"/>
    <cellStyle name="Title 28 5 2 2" xfId="33673" xr:uid="{957FE5C1-A29F-4E36-8625-2E33AFFA8FE1}"/>
    <cellStyle name="Title 28 5 3" xfId="33674" xr:uid="{ADF6800D-6278-49EB-AB67-D4927A01A01A}"/>
    <cellStyle name="Title 28 5 3 2" xfId="33675" xr:uid="{260BDF7F-4762-4FFE-A597-1E86D0FBCB74}"/>
    <cellStyle name="Title 28 5 4" xfId="33676" xr:uid="{95C75595-8852-4D48-9696-9B849F09F0D4}"/>
    <cellStyle name="Title 28 5 4 2" xfId="33677" xr:uid="{19AF9068-E314-442B-A9F6-B17032AAFA61}"/>
    <cellStyle name="Title 28 5 5" xfId="33678" xr:uid="{BC7B3A02-C6F7-45D8-848B-B1B9AFEFECF4}"/>
    <cellStyle name="Title 28 5 6" xfId="33671" xr:uid="{3A330DBA-6AFF-4436-A8CB-EAFCFFFF957E}"/>
    <cellStyle name="Title 28 6" xfId="18543" xr:uid="{AF826605-6CDA-42FC-B304-329CF3177522}"/>
    <cellStyle name="Title 28 6 2" xfId="33680" xr:uid="{614C5469-207E-4FDA-A286-0664B0D3B412}"/>
    <cellStyle name="Title 28 6 2 2" xfId="33681" xr:uid="{A87DE61B-A8CE-4124-B89E-35C491A578DD}"/>
    <cellStyle name="Title 28 6 3" xfId="33682" xr:uid="{23ACEC91-5AE1-480C-82CC-9D3EC479D8F3}"/>
    <cellStyle name="Title 28 6 3 2" xfId="33683" xr:uid="{ACDE2CEB-7237-4E80-BC6A-BC23CC12C1BE}"/>
    <cellStyle name="Title 28 6 4" xfId="33684" xr:uid="{13056FAD-6C8E-4F9D-987C-12FDDCAC3127}"/>
    <cellStyle name="Title 28 6 5" xfId="33679" xr:uid="{44A22927-53F3-455F-942A-1AD7EFDE74D9}"/>
    <cellStyle name="Title 28 7" xfId="18544" xr:uid="{90A7FD63-0817-45D4-BD19-842913EC5064}"/>
    <cellStyle name="Title 28 7 2" xfId="33686" xr:uid="{A26B9555-0DB6-42D1-8A09-5F0CA4B16775}"/>
    <cellStyle name="Title 28 7 3" xfId="33685" xr:uid="{4B3522E0-52AC-40F1-AEF3-9232387B409C}"/>
    <cellStyle name="Title 28 8" xfId="18545" xr:uid="{F3EE12D2-835B-4D22-9A1F-6E5F19C1495F}"/>
    <cellStyle name="Title 28 8 2" xfId="33688" xr:uid="{DFC9C092-B4E3-4173-809C-490423A68201}"/>
    <cellStyle name="Title 28 8 3" xfId="33687" xr:uid="{D7836E66-D1B7-4C68-B28F-7F38E2438D97}"/>
    <cellStyle name="Title 28 9" xfId="18546" xr:uid="{A0A2934F-90B2-4CA9-84F8-EFA5077F9792}"/>
    <cellStyle name="Title 28 9 2" xfId="33690" xr:uid="{805532D6-A1CB-4388-A1AC-1DCF79872A97}"/>
    <cellStyle name="Title 28 9 3" xfId="33689" xr:uid="{E56F98B2-4B90-40A3-872B-3299ED852EC9}"/>
    <cellStyle name="Title 29" xfId="6511" xr:uid="{62FECB5D-93BD-4897-A78D-27C1D63AF753}"/>
    <cellStyle name="Title 29 10" xfId="18547" xr:uid="{BA2DB4FE-08A5-4C2A-B5A6-FE931D095281}"/>
    <cellStyle name="Title 29 10 2" xfId="33692" xr:uid="{6AE3C5B5-0AFD-4DDB-9322-1E696660FE1A}"/>
    <cellStyle name="Title 29 11" xfId="33693" xr:uid="{52B1555A-0646-4026-9549-198FFDE1B4C6}"/>
    <cellStyle name="Title 29 12" xfId="33691" xr:uid="{55DB27AC-CE13-454D-8546-344A90F30C05}"/>
    <cellStyle name="Title 29 13" xfId="21766" xr:uid="{E4BF1240-9668-4A8F-9463-4816BF106857}"/>
    <cellStyle name="Title 29 2" xfId="18548" xr:uid="{2D0B996F-33A5-467B-9F49-FCDD12F95805}"/>
    <cellStyle name="Title 29 2 2" xfId="33695" xr:uid="{CC43497D-C68B-4FE4-A143-1A12DA94FB56}"/>
    <cellStyle name="Title 29 2 2 2" xfId="33696" xr:uid="{809C3FE6-5E82-4ED7-95BA-5B7877DA1CD7}"/>
    <cellStyle name="Title 29 2 3" xfId="33697" xr:uid="{39AB482D-2EC6-4CD3-9ED4-19D367C5FF71}"/>
    <cellStyle name="Title 29 2 3 2" xfId="33698" xr:uid="{4B497ED2-D4B2-489D-B4C4-81E810DA343F}"/>
    <cellStyle name="Title 29 2 4" xfId="33699" xr:uid="{8A32E862-DC8B-48A6-9BCB-20FFF69426BA}"/>
    <cellStyle name="Title 29 2 5" xfId="33700" xr:uid="{C3384235-0731-43DA-B392-878E7EED8268}"/>
    <cellStyle name="Title 29 2 6" xfId="33694" xr:uid="{F86F320E-7055-4973-B2F9-11D6C440EF67}"/>
    <cellStyle name="Title 29 3" xfId="18549" xr:uid="{5FDC0788-1536-4E9C-98BB-4AB63A85AF6F}"/>
    <cellStyle name="Title 29 3 2" xfId="33702" xr:uid="{DAE72528-B8A4-4392-A6C2-4D11EE0F1A9F}"/>
    <cellStyle name="Title 29 3 2 2" xfId="33703" xr:uid="{B8D3AA8A-6D4B-4EBE-B882-B9D25761310A}"/>
    <cellStyle name="Title 29 3 3" xfId="33704" xr:uid="{C0B14817-5638-4FF4-A955-AD314B04B389}"/>
    <cellStyle name="Title 29 3 3 2" xfId="33705" xr:uid="{F89DCC96-350E-47F4-95AA-3B2D2A4A011A}"/>
    <cellStyle name="Title 29 3 4" xfId="33706" xr:uid="{0C799987-8E05-4478-85D9-E4BEE9A2B0F6}"/>
    <cellStyle name="Title 29 3 5" xfId="33701" xr:uid="{F88ADFA7-412C-478A-B3C0-160DD5ABFA53}"/>
    <cellStyle name="Title 29 4" xfId="18550" xr:uid="{B2C1093A-A568-48FC-99BE-64F2870C2C0E}"/>
    <cellStyle name="Title 29 4 2" xfId="33708" xr:uid="{27DBA918-8D08-408F-A557-3D6B5C33AA79}"/>
    <cellStyle name="Title 29 4 2 2" xfId="33709" xr:uid="{A06282FF-8342-4F54-81E3-D2B8D0CE06A9}"/>
    <cellStyle name="Title 29 4 3" xfId="33710" xr:uid="{44F30590-E985-4E3C-9232-FF0F9CB5A172}"/>
    <cellStyle name="Title 29 4 3 2" xfId="33711" xr:uid="{E36BE33F-06E4-4FC5-9786-179E667C86C4}"/>
    <cellStyle name="Title 29 4 4" xfId="33712" xr:uid="{09BC712B-F3F3-4669-8FDB-FF08C8081443}"/>
    <cellStyle name="Title 29 4 5" xfId="33707" xr:uid="{C9DC4F38-BBEF-4CA4-9EA8-11153DCB743A}"/>
    <cellStyle name="Title 29 5" xfId="18551" xr:uid="{DF15C11C-C643-494F-88ED-58943A42A8A9}"/>
    <cellStyle name="Title 29 5 2" xfId="33714" xr:uid="{55566FD6-89FD-4CCD-962A-5016764239DC}"/>
    <cellStyle name="Title 29 5 2 2" xfId="33715" xr:uid="{72467617-E994-4EDF-8C30-29C54DD7613C}"/>
    <cellStyle name="Title 29 5 3" xfId="33716" xr:uid="{6709663E-B4E8-4692-B3CD-67B0B973B95D}"/>
    <cellStyle name="Title 29 5 3 2" xfId="33717" xr:uid="{95AC7B59-3BB0-4382-A53B-EFDD2CF320AF}"/>
    <cellStyle name="Title 29 5 4" xfId="33718" xr:uid="{90CA1F00-5CE1-48BF-9141-693439C35F97}"/>
    <cellStyle name="Title 29 5 4 2" xfId="33719" xr:uid="{539FF1CE-4CBF-41E4-9FE7-4A2A1DD69D06}"/>
    <cellStyle name="Title 29 5 5" xfId="33720" xr:uid="{EE6FBBF5-9FBE-435D-BBCA-BAC98D90CC26}"/>
    <cellStyle name="Title 29 5 6" xfId="33713" xr:uid="{7B11CC14-478C-48E7-9FAB-7DC8AE601782}"/>
    <cellStyle name="Title 29 6" xfId="18552" xr:uid="{B3F4D730-C381-48FB-AC36-0FC4C0EFE772}"/>
    <cellStyle name="Title 29 6 2" xfId="33722" xr:uid="{0FDDD4BC-99AD-4A82-8881-E2F1E2FD1325}"/>
    <cellStyle name="Title 29 6 2 2" xfId="33723" xr:uid="{9D54BC77-829A-473A-B502-821A29F46CB2}"/>
    <cellStyle name="Title 29 6 3" xfId="33724" xr:uid="{43AB14C1-AE59-432E-A5FC-2A62A63F229C}"/>
    <cellStyle name="Title 29 6 3 2" xfId="33725" xr:uid="{B3F1B2D3-934F-4859-B3FD-1C2A2B4302DD}"/>
    <cellStyle name="Title 29 6 4" xfId="33726" xr:uid="{04504F6A-65F0-4FB7-8CA0-07E855A057BD}"/>
    <cellStyle name="Title 29 6 5" xfId="33721" xr:uid="{13E7E1E7-1AEB-4369-A820-BAE6FFBAF67F}"/>
    <cellStyle name="Title 29 7" xfId="18553" xr:uid="{17A4C836-DAB4-4AB6-9716-248C2E0F0905}"/>
    <cellStyle name="Title 29 7 2" xfId="33728" xr:uid="{0289D7D7-15AB-4375-A3BB-CA0BA51EB467}"/>
    <cellStyle name="Title 29 7 3" xfId="33727" xr:uid="{F8C73181-1CFA-4C67-B7BC-E65381CA3B1D}"/>
    <cellStyle name="Title 29 8" xfId="18554" xr:uid="{7AB9F407-3E17-49F5-9505-7670B02F019C}"/>
    <cellStyle name="Title 29 8 2" xfId="33730" xr:uid="{3192CFE4-1724-4FBB-B6B7-4E70D34CE445}"/>
    <cellStyle name="Title 29 8 3" xfId="33729" xr:uid="{91CE1B18-251A-40C5-9AE3-63EA38679AD7}"/>
    <cellStyle name="Title 29 9" xfId="18555" xr:uid="{4904F1D9-3031-4C34-8D49-C0EE1B483732}"/>
    <cellStyle name="Title 29 9 2" xfId="33732" xr:uid="{6206B7AD-7873-43EE-9B19-5BA876CB5F94}"/>
    <cellStyle name="Title 29 9 3" xfId="33731" xr:uid="{47C83E1B-4FE6-4A6E-BAB9-9E95888BFAB2}"/>
    <cellStyle name="Title 3" xfId="351" xr:uid="{00000000-0005-0000-0000-000061010000}"/>
    <cellStyle name="Title 3 10" xfId="18556" xr:uid="{2CA1CEAD-1759-4D96-ADCF-0E108461C7F6}"/>
    <cellStyle name="Title 3 10 2" xfId="33735" xr:uid="{7A80C1D6-F3D6-42CF-84ED-32DF6FDB63D9}"/>
    <cellStyle name="Title 3 10 3" xfId="33734" xr:uid="{E8550DAE-EF94-4342-B956-B251889F210E}"/>
    <cellStyle name="Title 3 11" xfId="18557" xr:uid="{08F2CEC4-8A8C-4FB4-94E7-90DDABA655A1}"/>
    <cellStyle name="Title 3 11 2" xfId="33736" xr:uid="{CD5884E3-2F08-4440-A2AD-919A6C79E143}"/>
    <cellStyle name="Title 3 12" xfId="18558" xr:uid="{4EF37621-4E75-4A85-9EEC-13BE83C7D813}"/>
    <cellStyle name="Title 3 12 2" xfId="33737" xr:uid="{123830CC-76FE-4216-B100-6AFDA821DB62}"/>
    <cellStyle name="Title 3 13" xfId="33733" xr:uid="{710CD04A-61BB-4161-9B22-1B4CFC2AC6FA}"/>
    <cellStyle name="Title 3 14" xfId="21042" xr:uid="{5C747DBF-5AB7-45ED-A1DE-E811E8CE6082}"/>
    <cellStyle name="Title 3 15" xfId="1897" xr:uid="{4F6E35F6-0D8C-42C8-AFFF-7060AE42D914}"/>
    <cellStyle name="Title 3 2" xfId="6513" xr:uid="{CBF61C55-ED58-4624-BFE0-658DF748869E}"/>
    <cellStyle name="Title 3 2 10" xfId="33739" xr:uid="{ABA4276F-FB9A-4A7D-90E6-CE013A4A806A}"/>
    <cellStyle name="Title 3 2 11" xfId="33738" xr:uid="{BE7C3250-F6A8-409B-B0FF-E75E8EE37BC1}"/>
    <cellStyle name="Title 3 2 12" xfId="21767" xr:uid="{4BBD34D1-955A-4B63-AB3F-4A584835EC72}"/>
    <cellStyle name="Title 3 2 2" xfId="18559" xr:uid="{05660BEA-9AB0-4BAA-83DF-D60EEF64A487}"/>
    <cellStyle name="Title 3 2 2 2" xfId="33741" xr:uid="{75F6B01A-9B69-4E24-8381-B2DF60F2E42C}"/>
    <cellStyle name="Title 3 2 2 2 2" xfId="33742" xr:uid="{DD3A5690-C459-457F-A760-6FFB4D27FC09}"/>
    <cellStyle name="Title 3 2 2 3" xfId="33743" xr:uid="{CCD3C84E-0FDE-4628-AABA-826145B40DF8}"/>
    <cellStyle name="Title 3 2 2 3 2" xfId="33744" xr:uid="{74FD81DB-73DF-4A4F-89DA-3CB1FE85FA71}"/>
    <cellStyle name="Title 3 2 2 4" xfId="33745" xr:uid="{747B267B-5F21-4A40-A3E1-E237F5F8A260}"/>
    <cellStyle name="Title 3 2 2 5" xfId="33740" xr:uid="{BD4A2D32-2460-4AED-9C54-A855E80F3029}"/>
    <cellStyle name="Title 3 2 3" xfId="18560" xr:uid="{3676EC5C-570C-4B48-8F95-145C0408CC67}"/>
    <cellStyle name="Title 3 2 3 2" xfId="33747" xr:uid="{1EB84140-82E8-4623-96DB-5948F9EE62AE}"/>
    <cellStyle name="Title 3 2 3 2 2" xfId="33748" xr:uid="{10C3CB56-ED0A-4F56-802F-615B03A855FD}"/>
    <cellStyle name="Title 3 2 3 3" xfId="33749" xr:uid="{6635C10D-B072-4DAC-B464-190BB338EC5E}"/>
    <cellStyle name="Title 3 2 3 3 2" xfId="33750" xr:uid="{2A7B3877-F187-423A-8FDC-2DB091A15031}"/>
    <cellStyle name="Title 3 2 3 4" xfId="33751" xr:uid="{9F0E5B8A-629A-47D5-BC24-9743ABBAE4F6}"/>
    <cellStyle name="Title 3 2 3 5" xfId="33746" xr:uid="{35119163-0A4D-45C3-85A3-A2BF8C707E82}"/>
    <cellStyle name="Title 3 2 4" xfId="18561" xr:uid="{8BA30ECB-D93C-437A-8656-89B273038314}"/>
    <cellStyle name="Title 3 2 4 2" xfId="33753" xr:uid="{A56A626D-122E-4906-8EA2-64710721124F}"/>
    <cellStyle name="Title 3 2 4 2 2" xfId="33754" xr:uid="{230BB5B2-46F3-4F61-96EE-D54DBDC72DED}"/>
    <cellStyle name="Title 3 2 4 3" xfId="33755" xr:uid="{6B0F5674-8719-4439-A63C-E5E01CA627A0}"/>
    <cellStyle name="Title 3 2 4 3 2" xfId="33756" xr:uid="{8420D751-6EE3-4A8D-BB54-0207491760D3}"/>
    <cellStyle name="Title 3 2 4 4" xfId="33757" xr:uid="{F350CBB6-AA96-42D3-8EBF-FE3EBAB1AB1C}"/>
    <cellStyle name="Title 3 2 4 4 2" xfId="33758" xr:uid="{FCED5497-9A7E-4B2C-BBB0-97EF5997DD04}"/>
    <cellStyle name="Title 3 2 4 5" xfId="33759" xr:uid="{80F45A61-8DD4-4661-A9C3-E6A91BB8A698}"/>
    <cellStyle name="Title 3 2 4 6" xfId="33752" xr:uid="{CDC92CB1-0B22-465B-92B1-1B5C4EC31022}"/>
    <cellStyle name="Title 3 2 5" xfId="18562" xr:uid="{56DB6328-ACC2-490A-8D84-B46348285949}"/>
    <cellStyle name="Title 3 2 5 2" xfId="33761" xr:uid="{16276CE1-C6B1-4D81-A8A8-71BBB21202CC}"/>
    <cellStyle name="Title 3 2 5 2 2" xfId="33762" xr:uid="{8A672D7C-1BD9-4318-868C-D2BE24E9A004}"/>
    <cellStyle name="Title 3 2 5 3" xfId="33763" xr:uid="{74140E49-F5A9-4A66-A5C3-8395651EFAAC}"/>
    <cellStyle name="Title 3 2 5 3 2" xfId="33764" xr:uid="{E00998A3-866C-4E63-88AB-E824FF5FC0E0}"/>
    <cellStyle name="Title 3 2 5 4" xfId="33765" xr:uid="{D32D6F89-8BC4-415D-9C48-D4BB72BE2954}"/>
    <cellStyle name="Title 3 2 5 5" xfId="33760" xr:uid="{2382E85C-F16D-46F8-AE12-85D7B3C0C4E8}"/>
    <cellStyle name="Title 3 2 6" xfId="18563" xr:uid="{DA818CCB-DEDA-4941-A28C-D99FCADF5740}"/>
    <cellStyle name="Title 3 2 6 2" xfId="33767" xr:uid="{36A096A3-A75D-4B56-846E-A9B8A148A618}"/>
    <cellStyle name="Title 3 2 6 3" xfId="33766" xr:uid="{F7C4F9A5-9891-4F85-9F74-1A804AE3EDB4}"/>
    <cellStyle name="Title 3 2 7" xfId="18564" xr:uid="{6039A9C9-B222-43DB-9DB5-5A20164C499B}"/>
    <cellStyle name="Title 3 2 7 2" xfId="33769" xr:uid="{91FCA32D-C44E-4FD0-9653-969C1FB5165A}"/>
    <cellStyle name="Title 3 2 7 3" xfId="33768" xr:uid="{63D198DE-E96C-41BF-A7BA-3B7B16765D2C}"/>
    <cellStyle name="Title 3 2 8" xfId="18565" xr:uid="{E7E671DF-869C-4903-BCFC-0F11427CFCBD}"/>
    <cellStyle name="Title 3 2 8 2" xfId="33771" xr:uid="{49A82076-4D53-4C76-9693-0EB9A6A144C0}"/>
    <cellStyle name="Title 3 2 8 3" xfId="33770" xr:uid="{3F9A9AA6-8DAE-436E-860E-1B7806933B12}"/>
    <cellStyle name="Title 3 2 9" xfId="18566" xr:uid="{FDDED7E8-7B94-424E-B74F-0D2422472ED2}"/>
    <cellStyle name="Title 3 2 9 2" xfId="33772" xr:uid="{4A2EEF25-996D-4304-8FC2-71308D03565A}"/>
    <cellStyle name="Title 3 3" xfId="6514" xr:uid="{9009C6DB-1080-4920-BF41-359B838E02F2}"/>
    <cellStyle name="Title 3 3 2" xfId="18567" xr:uid="{6ED2DDE8-A61C-4EB2-9717-4A50211D8BA7}"/>
    <cellStyle name="Title 3 3 2 2" xfId="33775" xr:uid="{37F7136F-9551-4F2B-9584-2D78AF216827}"/>
    <cellStyle name="Title 3 3 2 3" xfId="33774" xr:uid="{7344944F-B04C-4958-8DE9-320B65740992}"/>
    <cellStyle name="Title 3 3 3" xfId="18568" xr:uid="{E4047F31-E16A-4616-B8DB-BBED104E86C4}"/>
    <cellStyle name="Title 3 3 3 2" xfId="33777" xr:uid="{8E7A6E17-99A2-4C50-B790-2E3D572AC149}"/>
    <cellStyle name="Title 3 3 3 3" xfId="33776" xr:uid="{84E13CB6-8DC5-4740-B4F7-D35BBE009DF7}"/>
    <cellStyle name="Title 3 3 4" xfId="18569" xr:uid="{7C688DF7-2F30-4909-85E3-2559E6EB1A07}"/>
    <cellStyle name="Title 3 3 4 2" xfId="33778" xr:uid="{35778179-45B0-4682-8E9A-04DD138CA8EC}"/>
    <cellStyle name="Title 3 3 5" xfId="18570" xr:uid="{5689D270-9483-4B41-AE12-51687DB2891A}"/>
    <cellStyle name="Title 3 3 5 2" xfId="33779" xr:uid="{64F0E2F3-84D4-4E66-A706-9E82C9265B39}"/>
    <cellStyle name="Title 3 3 6" xfId="33773" xr:uid="{1642F5E5-F943-45C6-ABBA-C19B04C6136F}"/>
    <cellStyle name="Title 3 3 7" xfId="22179" xr:uid="{6C56C411-BA71-4D05-BF64-29ED17844E01}"/>
    <cellStyle name="Title 3 4" xfId="6515" xr:uid="{515CD795-3A3C-4654-9F6B-ADDFA53AED45}"/>
    <cellStyle name="Title 3 4 2" xfId="18571" xr:uid="{0B389C82-E1E5-4343-94B2-1FE2E9F3C4F0}"/>
    <cellStyle name="Title 3 4 2 2" xfId="33782" xr:uid="{13EDE1D9-4EF6-4D66-99B3-BFF216829F4E}"/>
    <cellStyle name="Title 3 4 2 3" xfId="33781" xr:uid="{9A6F402A-65C0-4809-BB1E-0BDABD450DAC}"/>
    <cellStyle name="Title 3 4 3" xfId="18572" xr:uid="{AF594746-2974-4E5F-A96D-071290043EEE}"/>
    <cellStyle name="Title 3 4 3 2" xfId="33784" xr:uid="{010E9287-8CD5-4A1A-BD46-E83964D87FC4}"/>
    <cellStyle name="Title 3 4 3 3" xfId="33783" xr:uid="{0F5F4779-0D22-4E33-B26F-F878741F17FF}"/>
    <cellStyle name="Title 3 4 4" xfId="18573" xr:uid="{6086F141-EA7A-4642-962C-E2988C3DDB14}"/>
    <cellStyle name="Title 3 4 4 2" xfId="33785" xr:uid="{A427B529-B63C-4653-A39D-6E9D348F4D1F}"/>
    <cellStyle name="Title 3 4 5" xfId="18574" xr:uid="{22E30C0F-3A70-406B-AB12-3ABEE2C2582C}"/>
    <cellStyle name="Title 3 4 6" xfId="33780" xr:uid="{847DDD8B-5FE6-4159-9C34-40A3D793D6F0}"/>
    <cellStyle name="Title 3 5" xfId="6512" xr:uid="{B13BE3C3-364B-4B49-AF50-B498A00D6CE5}"/>
    <cellStyle name="Title 3 5 2" xfId="33787" xr:uid="{F9CCA8B9-5B2A-4ABC-8C0D-9745CA1A99B4}"/>
    <cellStyle name="Title 3 5 2 2" xfId="33788" xr:uid="{0D111FEB-9C81-4490-9F39-AA1CA95A5107}"/>
    <cellStyle name="Title 3 5 3" xfId="33789" xr:uid="{65014415-64DA-4C82-8E87-220D61831B80}"/>
    <cellStyle name="Title 3 5 3 2" xfId="33790" xr:uid="{D9C539AA-7750-4DF4-BF37-98FE7EDD2F1F}"/>
    <cellStyle name="Title 3 5 4" xfId="33791" xr:uid="{5D25B20A-F936-42CC-9B12-23FFE2C641DF}"/>
    <cellStyle name="Title 3 5 5" xfId="33786" xr:uid="{AF9A3378-F403-4F10-B4F9-0071F6B8F0DD}"/>
    <cellStyle name="Title 3 6" xfId="18575" xr:uid="{00DFA685-D5EC-4F72-8A6C-20E6C4784E87}"/>
    <cellStyle name="Title 3 6 2" xfId="33793" xr:uid="{67C93F69-7FC4-4A5A-80EB-154F8C93D06A}"/>
    <cellStyle name="Title 3 6 2 2" xfId="33794" xr:uid="{70D50C3F-7736-4157-A615-3FFD8D570049}"/>
    <cellStyle name="Title 3 6 3" xfId="33795" xr:uid="{D4E82F69-6378-417F-A58A-0C211DF1F7DC}"/>
    <cellStyle name="Title 3 6 3 2" xfId="33796" xr:uid="{ED382C8E-E69D-4D49-8268-09F55C8E8890}"/>
    <cellStyle name="Title 3 6 4" xfId="33797" xr:uid="{37C32A48-84B8-40E1-B2C8-CA89C182BA82}"/>
    <cellStyle name="Title 3 6 4 2" xfId="33798" xr:uid="{627FA5A5-3217-492F-89FB-4DA22268C34E}"/>
    <cellStyle name="Title 3 6 5" xfId="33799" xr:uid="{D25D0C71-1E01-49DB-9C3B-526CEEC62BE3}"/>
    <cellStyle name="Title 3 6 6" xfId="33792" xr:uid="{ABDF3205-AB6A-475B-A719-51E33E47E8D9}"/>
    <cellStyle name="Title 3 7" xfId="18576" xr:uid="{1A36986E-F30B-4888-A63F-A966C8ABAB8F}"/>
    <cellStyle name="Title 3 7 2" xfId="33801" xr:uid="{0492F4F1-79A2-43A6-A27B-A27A35FC6D4D}"/>
    <cellStyle name="Title 3 7 2 2" xfId="33802" xr:uid="{FC1CAE6A-A58F-46CE-9BB1-1519CDB8E701}"/>
    <cellStyle name="Title 3 7 3" xfId="33803" xr:uid="{CFAC67AE-9610-4515-A834-140504E5899E}"/>
    <cellStyle name="Title 3 7 3 2" xfId="33804" xr:uid="{DB2EF2D8-F034-42F2-917C-40B3A9A67192}"/>
    <cellStyle name="Title 3 7 4" xfId="33805" xr:uid="{ABE03FDF-44EA-4144-BD1B-501D9945FFBB}"/>
    <cellStyle name="Title 3 7 5" xfId="33800" xr:uid="{F62442D9-2FDE-426F-A405-9D7B2CB4C2B3}"/>
    <cellStyle name="Title 3 8" xfId="18577" xr:uid="{157B70BA-E663-4D65-916F-BF6D240BFD6C}"/>
    <cellStyle name="Title 3 8 2" xfId="33807" xr:uid="{AD208E71-42DB-471B-AB8F-4F596BA00F36}"/>
    <cellStyle name="Title 3 8 3" xfId="33806" xr:uid="{51DBDE06-1FB1-46C6-A072-E6C3282B5CBD}"/>
    <cellStyle name="Title 3 9" xfId="18578" xr:uid="{29B3C5D8-3B43-4D96-BE4A-8E4DC006EF53}"/>
    <cellStyle name="Title 3 9 2" xfId="33809" xr:uid="{EC609830-22A3-422F-B426-A3DA023C5035}"/>
    <cellStyle name="Title 3 9 3" xfId="33808" xr:uid="{B385B07A-8F2A-4633-979D-B9320B0C8D43}"/>
    <cellStyle name="Title 30" xfId="6516" xr:uid="{6F5AD8A8-34C7-4C67-9225-DDCF5C535DBB}"/>
    <cellStyle name="Title 30 10" xfId="18579" xr:uid="{A03781E8-29FB-4EBA-9BDA-8322FEBE330C}"/>
    <cellStyle name="Title 30 10 2" xfId="33811" xr:uid="{1A77B275-F3AD-4328-ACAB-2B98251687A5}"/>
    <cellStyle name="Title 30 11" xfId="33812" xr:uid="{081E53E6-B5EE-4A77-B7E9-19BEFEF76637}"/>
    <cellStyle name="Title 30 12" xfId="33810" xr:uid="{1CA812CA-F12E-4881-B2F3-2AFE2B8AA970}"/>
    <cellStyle name="Title 30 13" xfId="21768" xr:uid="{D41EC463-D54A-4A88-B096-B2F2493DE20B}"/>
    <cellStyle name="Title 30 2" xfId="18580" xr:uid="{D3BD9E9B-3AF8-4FE1-9324-DF1A52054318}"/>
    <cellStyle name="Title 30 2 2" xfId="33814" xr:uid="{EF6DE6BD-38A7-4DF3-AFC4-051C043CB4CF}"/>
    <cellStyle name="Title 30 2 2 2" xfId="33815" xr:uid="{9EB5A1FA-129F-4392-A1EC-A5BFA0ED228F}"/>
    <cellStyle name="Title 30 2 3" xfId="33816" xr:uid="{C4015747-9307-4D2E-B94B-A35B20F13B59}"/>
    <cellStyle name="Title 30 2 3 2" xfId="33817" xr:uid="{191824B3-6093-4672-ACD4-D42BB77AA7C5}"/>
    <cellStyle name="Title 30 2 4" xfId="33818" xr:uid="{F4AA30D8-98CD-4A95-819F-D041CCF6EBE4}"/>
    <cellStyle name="Title 30 2 5" xfId="33819" xr:uid="{DB29F783-68A3-470D-8ED5-90D95DF2D53D}"/>
    <cellStyle name="Title 30 2 6" xfId="33813" xr:uid="{B8F85637-028C-4B6E-A6CA-5986F5A0FBE2}"/>
    <cellStyle name="Title 30 3" xfId="18581" xr:uid="{FC617FE8-970C-4A76-BCB2-4E87CF75F6E8}"/>
    <cellStyle name="Title 30 3 2" xfId="33821" xr:uid="{6F8AE0E6-2F1D-42A2-84EB-036366A15B87}"/>
    <cellStyle name="Title 30 3 2 2" xfId="33822" xr:uid="{EA17B948-4478-4572-B861-FE8F2FB8D810}"/>
    <cellStyle name="Title 30 3 3" xfId="33823" xr:uid="{08A0F39D-408A-4CC3-A03E-0E0A047737CA}"/>
    <cellStyle name="Title 30 3 3 2" xfId="33824" xr:uid="{69AA438E-ED55-4677-A287-AC279FA7FD68}"/>
    <cellStyle name="Title 30 3 4" xfId="33825" xr:uid="{3D9B57A4-A830-4449-AE1B-A03C8ADCA80D}"/>
    <cellStyle name="Title 30 3 5" xfId="33820" xr:uid="{C7314B9C-BE71-4E88-8D08-26E95BBEEB19}"/>
    <cellStyle name="Title 30 4" xfId="18582" xr:uid="{C412BF1B-7992-4CC3-8D92-12848722AA5B}"/>
    <cellStyle name="Title 30 4 2" xfId="33827" xr:uid="{47A20E2D-CD7A-41B2-99D2-80C00CE96378}"/>
    <cellStyle name="Title 30 4 2 2" xfId="33828" xr:uid="{47A480C6-BBC7-4FF3-B2B4-82D97FE4E717}"/>
    <cellStyle name="Title 30 4 3" xfId="33829" xr:uid="{63B230FC-1D48-45B3-A7F4-4F4B303D3714}"/>
    <cellStyle name="Title 30 4 3 2" xfId="33830" xr:uid="{40845245-7D56-428E-BBB5-85E3AD046B62}"/>
    <cellStyle name="Title 30 4 4" xfId="33831" xr:uid="{3734225B-872E-4147-8308-99BD040C72A4}"/>
    <cellStyle name="Title 30 4 5" xfId="33826" xr:uid="{BF7A3DC6-81FE-4B96-BE81-1583E950DBAE}"/>
    <cellStyle name="Title 30 5" xfId="18583" xr:uid="{4B774716-C0B0-471B-9328-6DE67F54B65F}"/>
    <cellStyle name="Title 30 5 2" xfId="33833" xr:uid="{28069897-CF80-452D-A659-50E7F28969E2}"/>
    <cellStyle name="Title 30 5 2 2" xfId="33834" xr:uid="{8ABBB7B9-535A-42C3-94E4-99364A1589E3}"/>
    <cellStyle name="Title 30 5 3" xfId="33835" xr:uid="{6A3126DC-7CE6-4E41-9F45-C57128116AF5}"/>
    <cellStyle name="Title 30 5 3 2" xfId="33836" xr:uid="{A52161E2-BF78-4CA2-B0E0-FA8E90527088}"/>
    <cellStyle name="Title 30 5 4" xfId="33837" xr:uid="{FA9DD085-B980-44FE-AEBE-E261F983FF31}"/>
    <cellStyle name="Title 30 5 4 2" xfId="33838" xr:uid="{C06FC227-D5AC-4572-8144-659E845FCEC6}"/>
    <cellStyle name="Title 30 5 5" xfId="33839" xr:uid="{43349719-4CF7-405A-AD80-8B6F97930C44}"/>
    <cellStyle name="Title 30 5 6" xfId="33832" xr:uid="{79E00AC9-C5B4-48B4-8A32-95B18A57CC21}"/>
    <cellStyle name="Title 30 6" xfId="18584" xr:uid="{C65027B4-936C-4655-8860-8985240C4F85}"/>
    <cellStyle name="Title 30 6 2" xfId="33841" xr:uid="{18E79460-ED03-4E53-A243-DE1424F3130D}"/>
    <cellStyle name="Title 30 6 2 2" xfId="33842" xr:uid="{8A9CE26F-EF0E-48EE-87A7-AB8DFDEDE786}"/>
    <cellStyle name="Title 30 6 3" xfId="33843" xr:uid="{D2768DB1-5383-4DB3-B8AB-4594CFE08937}"/>
    <cellStyle name="Title 30 6 3 2" xfId="33844" xr:uid="{925203A2-9B6B-4F5C-AB49-13DA3F77BE04}"/>
    <cellStyle name="Title 30 6 4" xfId="33845" xr:uid="{723CFF72-EE6F-4A6F-AC91-A49CA6A74852}"/>
    <cellStyle name="Title 30 6 5" xfId="33840" xr:uid="{135919E0-B4D0-456F-AE5A-76BF87F7D25F}"/>
    <cellStyle name="Title 30 7" xfId="18585" xr:uid="{27C4D89F-5206-4D88-909E-00AD58D408B8}"/>
    <cellStyle name="Title 30 7 2" xfId="33847" xr:uid="{378C751A-BB31-4FC4-BD9C-AB59C583A66C}"/>
    <cellStyle name="Title 30 7 3" xfId="33846" xr:uid="{AC7A5DA0-20C5-4D8A-9FEE-A76D3DB7EFCF}"/>
    <cellStyle name="Title 30 8" xfId="18586" xr:uid="{49D4D222-05DD-473F-B7F0-49F854D3E907}"/>
    <cellStyle name="Title 30 8 2" xfId="33849" xr:uid="{EB9D8455-3C40-4A36-B5C3-5635CAF62C38}"/>
    <cellStyle name="Title 30 8 3" xfId="33848" xr:uid="{864CED24-71E6-417D-AE41-82FE521BDFF4}"/>
    <cellStyle name="Title 30 9" xfId="18587" xr:uid="{B5D2B699-6BC1-4155-B1DC-9F887C492F3A}"/>
    <cellStyle name="Title 30 9 2" xfId="33851" xr:uid="{7739A6E1-27E1-4A87-A06A-C6B11AE137CF}"/>
    <cellStyle name="Title 30 9 3" xfId="33850" xr:uid="{FB60429E-BCE9-41A1-BCA0-3301B2B4DD0E}"/>
    <cellStyle name="Title 31" xfId="6517" xr:uid="{F402CDD6-B714-4AAF-8E7E-6A3B577CD4C1}"/>
    <cellStyle name="Title 31 10" xfId="18588" xr:uid="{AF7D41CF-80A1-49DF-BA28-E05DB71F612D}"/>
    <cellStyle name="Title 31 10 2" xfId="33853" xr:uid="{55F6C9D6-B790-4221-892D-3267D671B4A1}"/>
    <cellStyle name="Title 31 11" xfId="33854" xr:uid="{4EE9A30A-7C7D-4C21-A681-BE3819FE930F}"/>
    <cellStyle name="Title 31 12" xfId="33852" xr:uid="{BD949975-4140-4358-B17E-ADBB6BFF9EE4}"/>
    <cellStyle name="Title 31 13" xfId="21769" xr:uid="{D57988CF-7C04-411F-9FA6-4B57CC1A3B67}"/>
    <cellStyle name="Title 31 2" xfId="18589" xr:uid="{2B278801-C750-45CB-9D08-BB4B11FB6A03}"/>
    <cellStyle name="Title 31 2 2" xfId="33856" xr:uid="{D5421756-0201-449C-9A16-806C33F0E758}"/>
    <cellStyle name="Title 31 2 2 2" xfId="33857" xr:uid="{9B0E0384-CBEE-4A14-9C87-3C3EF3263B72}"/>
    <cellStyle name="Title 31 2 3" xfId="33858" xr:uid="{383C22FA-D4D8-41E8-B075-55C5BFB188D1}"/>
    <cellStyle name="Title 31 2 3 2" xfId="33859" xr:uid="{850D2112-8C39-4B7E-BC2F-E17B1C91A471}"/>
    <cellStyle name="Title 31 2 4" xfId="33860" xr:uid="{5D213A46-F480-4DC8-AF09-21CC1B6052E1}"/>
    <cellStyle name="Title 31 2 5" xfId="33861" xr:uid="{98ABF73D-E171-4A6A-B20D-98BCDD2E8573}"/>
    <cellStyle name="Title 31 2 6" xfId="33855" xr:uid="{5B496B60-E69B-4B2F-A11C-1730BD036149}"/>
    <cellStyle name="Title 31 3" xfId="18590" xr:uid="{C9952C66-3141-4FE1-9922-E818B571BA3A}"/>
    <cellStyle name="Title 31 3 2" xfId="33863" xr:uid="{00C1F975-A2D2-4D94-A641-8EFF9F8613B9}"/>
    <cellStyle name="Title 31 3 2 2" xfId="33864" xr:uid="{E29170ED-6C5E-46C4-8AA1-51D2EE9CF930}"/>
    <cellStyle name="Title 31 3 3" xfId="33865" xr:uid="{124F70C6-2B2A-4FD4-AED1-EE3F6DB39F1C}"/>
    <cellStyle name="Title 31 3 3 2" xfId="33866" xr:uid="{E3D9C65F-3AAB-45A6-8EA5-50B9AACD3145}"/>
    <cellStyle name="Title 31 3 4" xfId="33867" xr:uid="{89F76D5E-0FCC-4F6B-A7D5-CA318913E6FA}"/>
    <cellStyle name="Title 31 3 5" xfId="33862" xr:uid="{CB8866B1-A6D3-4050-A0D8-0C7142B77EA0}"/>
    <cellStyle name="Title 31 4" xfId="18591" xr:uid="{867AF175-D0C2-4BBB-9A16-41B5E030B1F1}"/>
    <cellStyle name="Title 31 4 2" xfId="33869" xr:uid="{FF97F451-73A4-46E8-8DBC-DF8F16D6E30C}"/>
    <cellStyle name="Title 31 4 2 2" xfId="33870" xr:uid="{EA7CA1C0-BFAA-4F24-92BA-667EED0C8CA0}"/>
    <cellStyle name="Title 31 4 3" xfId="33871" xr:uid="{02A45764-3500-4F73-98D2-EEBD98112E8A}"/>
    <cellStyle name="Title 31 4 3 2" xfId="33872" xr:uid="{A04227B9-E546-431D-A2B5-EC2CC169C340}"/>
    <cellStyle name="Title 31 4 4" xfId="33873" xr:uid="{0DAB9B78-E028-4A93-B43E-FABE9ACA1D39}"/>
    <cellStyle name="Title 31 4 5" xfId="33868" xr:uid="{21549266-4130-400B-9B19-4EAAB16C73FC}"/>
    <cellStyle name="Title 31 5" xfId="18592" xr:uid="{5BB7355B-EC4B-4C04-9D69-9A550E46B086}"/>
    <cellStyle name="Title 31 5 2" xfId="33875" xr:uid="{CD9B5274-2AA9-4C75-9526-4A69B706EAD7}"/>
    <cellStyle name="Title 31 5 2 2" xfId="33876" xr:uid="{84172DF7-4B50-498E-A821-4166732F8A50}"/>
    <cellStyle name="Title 31 5 3" xfId="33877" xr:uid="{E78B48A7-7C7C-4951-B716-D1BB9BFCA961}"/>
    <cellStyle name="Title 31 5 3 2" xfId="33878" xr:uid="{1459B081-C6A1-4CD0-849B-1AE61604740E}"/>
    <cellStyle name="Title 31 5 4" xfId="33879" xr:uid="{28A8A73D-38C1-43B9-89B7-97F01F82F51F}"/>
    <cellStyle name="Title 31 5 4 2" xfId="33880" xr:uid="{E213915C-0B26-4505-812F-9BD32BCACE51}"/>
    <cellStyle name="Title 31 5 5" xfId="33881" xr:uid="{4DA85591-7B6D-42AC-94F5-FDD808186F83}"/>
    <cellStyle name="Title 31 5 6" xfId="33874" xr:uid="{08C78AE9-E6C3-43AD-85F8-2A956FAB9F66}"/>
    <cellStyle name="Title 31 6" xfId="18593" xr:uid="{62D54AD3-89CA-446E-A928-C02B3D43FB3C}"/>
    <cellStyle name="Title 31 6 2" xfId="33883" xr:uid="{60944364-2770-4D2C-B93C-9E3CF584D3CC}"/>
    <cellStyle name="Title 31 6 2 2" xfId="33884" xr:uid="{4F762FDA-1112-4760-A67D-DC4600800ACD}"/>
    <cellStyle name="Title 31 6 3" xfId="33885" xr:uid="{97E65309-57E7-41B0-A202-8DBFFD2BA52E}"/>
    <cellStyle name="Title 31 6 3 2" xfId="33886" xr:uid="{04D917F7-6F98-47C5-B628-90B7C7877587}"/>
    <cellStyle name="Title 31 6 4" xfId="33887" xr:uid="{407413A2-DE4E-4633-8F31-637A68091B56}"/>
    <cellStyle name="Title 31 6 5" xfId="33882" xr:uid="{F82C8E92-3181-4431-9519-8917733AE76E}"/>
    <cellStyle name="Title 31 7" xfId="18594" xr:uid="{398C7BB0-B9AC-494A-971C-05B6B97B9846}"/>
    <cellStyle name="Title 31 7 2" xfId="33889" xr:uid="{E1075EF4-ACD7-4A08-934E-D902AB8C0BB5}"/>
    <cellStyle name="Title 31 7 3" xfId="33888" xr:uid="{083C6581-4692-42CD-AB07-5EA7FD38B403}"/>
    <cellStyle name="Title 31 8" xfId="18595" xr:uid="{5228E17E-C6CA-40AC-BDB8-77B77B124DBC}"/>
    <cellStyle name="Title 31 8 2" xfId="33891" xr:uid="{E0833C89-0AA4-451C-8281-C8ECECA03738}"/>
    <cellStyle name="Title 31 8 3" xfId="33890" xr:uid="{C5528012-0FBC-4B7D-BED4-8A80A87A9E72}"/>
    <cellStyle name="Title 31 9" xfId="18596" xr:uid="{CCA8578A-50D0-4D4C-9AFE-D1355C35EB0C}"/>
    <cellStyle name="Title 31 9 2" xfId="33893" xr:uid="{15DAD923-1F51-4589-9638-C36E10E3C6AA}"/>
    <cellStyle name="Title 31 9 3" xfId="33892" xr:uid="{DF5A4509-BD32-4EBC-B6EC-C2D52E321714}"/>
    <cellStyle name="Title 32" xfId="6518" xr:uid="{2F903C6C-7BF4-492E-8E3F-22C5CF96A456}"/>
    <cellStyle name="Title 32 10" xfId="18597" xr:uid="{E92C527F-2EF3-4E94-BC7B-566EA20C9E1F}"/>
    <cellStyle name="Title 32 10 2" xfId="33895" xr:uid="{ABFC58D9-6C8F-4342-ABCD-E2807E42EF70}"/>
    <cellStyle name="Title 32 11" xfId="33896" xr:uid="{6B2FE8CF-77F5-4112-AA8E-05962829AE7F}"/>
    <cellStyle name="Title 32 12" xfId="33894" xr:uid="{ED2636F5-C6E5-4B78-B623-F5E2C5887913}"/>
    <cellStyle name="Title 32 13" xfId="21770" xr:uid="{584F1419-CC3C-457F-B070-7DF7315D25F8}"/>
    <cellStyle name="Title 32 2" xfId="18598" xr:uid="{1E41BF16-4A47-4305-BA77-D938A4CE130B}"/>
    <cellStyle name="Title 32 2 2" xfId="33898" xr:uid="{AF73424F-3214-4675-9D81-0DA82BD81954}"/>
    <cellStyle name="Title 32 2 2 2" xfId="33899" xr:uid="{2C31A658-5DE2-4D37-8FEE-5F3352B927FA}"/>
    <cellStyle name="Title 32 2 3" xfId="33900" xr:uid="{583E200D-0877-4AF2-83A3-34D4DFDEE8B6}"/>
    <cellStyle name="Title 32 2 3 2" xfId="33901" xr:uid="{D763648D-3EC2-49EA-94CF-FCEC09FC5DE2}"/>
    <cellStyle name="Title 32 2 4" xfId="33902" xr:uid="{A8F44066-37DF-4FFE-B9D1-75C62CE36B9B}"/>
    <cellStyle name="Title 32 2 5" xfId="33903" xr:uid="{F52FDCDE-558F-47C1-A00D-526A419D6F7C}"/>
    <cellStyle name="Title 32 2 6" xfId="33897" xr:uid="{51185E40-7E45-42BE-A1D8-48A215FD0411}"/>
    <cellStyle name="Title 32 3" xfId="18599" xr:uid="{2E1A3904-08F5-4E78-B66F-0FA6355B4E12}"/>
    <cellStyle name="Title 32 3 2" xfId="33905" xr:uid="{8E7C3479-C6AC-4FA4-995A-363875F25061}"/>
    <cellStyle name="Title 32 3 2 2" xfId="33906" xr:uid="{ACFC6DE1-AB0E-4787-AC7A-A8DB77F31C22}"/>
    <cellStyle name="Title 32 3 3" xfId="33907" xr:uid="{8369C1F7-C440-4E22-BC0C-FE4245897739}"/>
    <cellStyle name="Title 32 3 3 2" xfId="33908" xr:uid="{13994812-BDA8-480B-BD39-4EF1293C2CA6}"/>
    <cellStyle name="Title 32 3 4" xfId="33909" xr:uid="{D6785BA5-E733-4D2C-B688-3F00C0165909}"/>
    <cellStyle name="Title 32 3 5" xfId="33904" xr:uid="{E92CB05B-3EC2-4736-8CC6-DB326ED1449E}"/>
    <cellStyle name="Title 32 4" xfId="18600" xr:uid="{77F34559-72B2-4E6E-BDE7-533E62EEB6DA}"/>
    <cellStyle name="Title 32 4 2" xfId="33911" xr:uid="{BCA6476B-B316-4C32-815E-66768321B98B}"/>
    <cellStyle name="Title 32 4 2 2" xfId="33912" xr:uid="{923F1C7B-2585-4AAD-BFC2-D3AEA9366F3B}"/>
    <cellStyle name="Title 32 4 3" xfId="33913" xr:uid="{20D7EF57-190D-4CD1-BFE3-2266CD910983}"/>
    <cellStyle name="Title 32 4 3 2" xfId="33914" xr:uid="{1085E889-2ED2-484D-A717-14919925255B}"/>
    <cellStyle name="Title 32 4 4" xfId="33915" xr:uid="{9D97AD59-1147-49B4-9659-B9D4A78E8144}"/>
    <cellStyle name="Title 32 4 5" xfId="33910" xr:uid="{2CDA8D27-90AE-4613-BB6F-1DDBBAE8F8C6}"/>
    <cellStyle name="Title 32 5" xfId="18601" xr:uid="{6E173CF6-2D01-4325-9B50-F6C7E7E62095}"/>
    <cellStyle name="Title 32 5 2" xfId="33917" xr:uid="{CE01D33E-2C4D-4BDF-9E87-C9F57B2327C8}"/>
    <cellStyle name="Title 32 5 2 2" xfId="33918" xr:uid="{BBAA4108-C872-4D49-BD2B-E6D37ED61E15}"/>
    <cellStyle name="Title 32 5 3" xfId="33919" xr:uid="{A3FAFEDD-5B22-46AF-9DD7-8DD15FC20236}"/>
    <cellStyle name="Title 32 5 3 2" xfId="33920" xr:uid="{B6BB3CC3-FC92-4E2B-8D6E-435377160B64}"/>
    <cellStyle name="Title 32 5 4" xfId="33921" xr:uid="{1E6D9E39-BC5D-4C23-A297-2D801CAC15B5}"/>
    <cellStyle name="Title 32 5 4 2" xfId="33922" xr:uid="{039A3F39-860D-4782-8CF0-E65FAB4D2D14}"/>
    <cellStyle name="Title 32 5 5" xfId="33923" xr:uid="{E3401ACE-2EB3-465D-8AC2-EC37D06B08DD}"/>
    <cellStyle name="Title 32 5 6" xfId="33916" xr:uid="{CB1EEC67-BF78-4503-B5C9-C498D599F3D2}"/>
    <cellStyle name="Title 32 6" xfId="18602" xr:uid="{3A07F23B-F195-47FC-8B7F-D49EBE6D95A3}"/>
    <cellStyle name="Title 32 6 2" xfId="33925" xr:uid="{AE0E8FA4-2B2C-4FEB-82EC-5248D6156D4C}"/>
    <cellStyle name="Title 32 6 2 2" xfId="33926" xr:uid="{3F8BC0F7-2584-4CAD-A326-CF046B4C5837}"/>
    <cellStyle name="Title 32 6 3" xfId="33927" xr:uid="{DEA60BF4-9495-4B21-B33F-E9230C637BE9}"/>
    <cellStyle name="Title 32 6 3 2" xfId="33928" xr:uid="{9D3C87A3-38AD-444D-BB24-967C0F8AD975}"/>
    <cellStyle name="Title 32 6 4" xfId="33929" xr:uid="{88E14F0B-98A5-405E-8C4F-E3C4BCCAD311}"/>
    <cellStyle name="Title 32 6 5" xfId="33924" xr:uid="{6845EF63-E6B7-465E-A587-3DFF6EA199DE}"/>
    <cellStyle name="Title 32 7" xfId="18603" xr:uid="{1B3D354C-69A5-4CF1-B3A4-01C3375FB978}"/>
    <cellStyle name="Title 32 7 2" xfId="33931" xr:uid="{05E3AFF8-94FE-4E4E-B217-CCD9A38DC8BB}"/>
    <cellStyle name="Title 32 7 3" xfId="33930" xr:uid="{4605FD6E-9698-4DF5-9E53-AF47E5BF5A35}"/>
    <cellStyle name="Title 32 8" xfId="18604" xr:uid="{FC66E2BB-78AE-4A52-ADC1-AE8802CB2F0B}"/>
    <cellStyle name="Title 32 8 2" xfId="33933" xr:uid="{49D73DF2-0C32-4A89-AFAC-E4652FB3A325}"/>
    <cellStyle name="Title 32 8 3" xfId="33932" xr:uid="{CAAB34BC-D0D0-41DB-9722-DC0AF55262BB}"/>
    <cellStyle name="Title 32 9" xfId="18605" xr:uid="{5DE8DCFB-D620-4811-B428-71ABC8285756}"/>
    <cellStyle name="Title 32 9 2" xfId="33935" xr:uid="{991D49A4-5AE3-4C95-B093-4970EF9DD344}"/>
    <cellStyle name="Title 32 9 3" xfId="33934" xr:uid="{A8EE0F1E-B2FC-4B32-B74B-943E7943D1F9}"/>
    <cellStyle name="Title 33" xfId="6519" xr:uid="{D18AB432-48D8-4A76-9A20-68E99A49B12A}"/>
    <cellStyle name="Title 33 10" xfId="18606" xr:uid="{FC6458EF-A5C1-4AA5-ACA1-82E3B42CE65A}"/>
    <cellStyle name="Title 33 10 2" xfId="33937" xr:uid="{DC32B7FD-1CEE-4624-A96E-C14EA881F3B9}"/>
    <cellStyle name="Title 33 11" xfId="33938" xr:uid="{7AA7A360-5D47-479A-BCD4-9EE312B967F8}"/>
    <cellStyle name="Title 33 12" xfId="33936" xr:uid="{714282D4-D85A-4FBB-AFBC-4CC4B1CF5F39}"/>
    <cellStyle name="Title 33 13" xfId="21771" xr:uid="{4FC7EFD0-F51C-4596-A57A-0F6100C4FDB8}"/>
    <cellStyle name="Title 33 2" xfId="18607" xr:uid="{A9CBB221-C128-4E56-94ED-14834F3C1C54}"/>
    <cellStyle name="Title 33 2 2" xfId="33940" xr:uid="{DE490CE3-ECF6-4C93-BC0D-CF387CE82934}"/>
    <cellStyle name="Title 33 2 2 2" xfId="33941" xr:uid="{360786C2-E64B-4B0F-9402-FCC8A10174A6}"/>
    <cellStyle name="Title 33 2 3" xfId="33942" xr:uid="{D209AFF9-5AA7-4643-85E4-D868E52E90DC}"/>
    <cellStyle name="Title 33 2 3 2" xfId="33943" xr:uid="{28A75318-8C0B-4691-A4DF-37D52682F2D0}"/>
    <cellStyle name="Title 33 2 4" xfId="33944" xr:uid="{5223FBBB-8628-4033-8FEC-85D3CF61253F}"/>
    <cellStyle name="Title 33 2 5" xfId="33945" xr:uid="{8E69685E-C3BB-4ACA-BC23-5EB2BB08F813}"/>
    <cellStyle name="Title 33 2 6" xfId="33939" xr:uid="{9CF12F15-0ED6-49E9-92F1-710EECA9E094}"/>
    <cellStyle name="Title 33 3" xfId="18608" xr:uid="{2D9E8C7F-FF58-42F7-AB19-EFC9325026DC}"/>
    <cellStyle name="Title 33 3 2" xfId="33947" xr:uid="{7E680AF5-033E-4C02-B582-D2DA878E6E16}"/>
    <cellStyle name="Title 33 3 2 2" xfId="33948" xr:uid="{96D7EC2B-0D0A-42F7-94F3-E76DAC4EC54B}"/>
    <cellStyle name="Title 33 3 3" xfId="33949" xr:uid="{68A9E9BE-24F9-4DE0-87FE-39130B0F134C}"/>
    <cellStyle name="Title 33 3 3 2" xfId="33950" xr:uid="{F91F1D6C-CE87-443F-82E4-965CA9EC12AA}"/>
    <cellStyle name="Title 33 3 4" xfId="33951" xr:uid="{A0108EAB-34DF-4F01-B24E-EC244152FA62}"/>
    <cellStyle name="Title 33 3 5" xfId="33946" xr:uid="{4EB0CD89-567F-49E4-9BAB-5282239693AA}"/>
    <cellStyle name="Title 33 4" xfId="18609" xr:uid="{AC16D4A0-96D9-4AD0-B8B8-78A8CDCF888F}"/>
    <cellStyle name="Title 33 4 2" xfId="33953" xr:uid="{8BF14576-7DCB-4A4B-8CCC-34CEE2E7AC79}"/>
    <cellStyle name="Title 33 4 2 2" xfId="33954" xr:uid="{63F2F95D-D3FD-47DE-B506-C0C11834FD32}"/>
    <cellStyle name="Title 33 4 3" xfId="33955" xr:uid="{5953DAA6-69AA-4913-B12C-7D38A3E8F397}"/>
    <cellStyle name="Title 33 4 3 2" xfId="33956" xr:uid="{355D28C9-40AA-4E97-9D65-3D32C2CAB086}"/>
    <cellStyle name="Title 33 4 4" xfId="33957" xr:uid="{1C1B1349-1591-4103-AC48-1DE80DBBE6D5}"/>
    <cellStyle name="Title 33 4 5" xfId="33952" xr:uid="{2978CF12-261A-45C6-9AE6-AFF18A4C398A}"/>
    <cellStyle name="Title 33 5" xfId="18610" xr:uid="{9EE84C25-E320-48DD-A71F-717C800BB3F1}"/>
    <cellStyle name="Title 33 5 2" xfId="33959" xr:uid="{0043157B-1332-4B34-8D05-F4D8F78586E7}"/>
    <cellStyle name="Title 33 5 2 2" xfId="33960" xr:uid="{F7652368-13F6-4EF9-8D48-1D3A9665A1AC}"/>
    <cellStyle name="Title 33 5 3" xfId="33961" xr:uid="{E0C4D893-830A-4F89-AB91-0AD9F95D1F86}"/>
    <cellStyle name="Title 33 5 3 2" xfId="33962" xr:uid="{69EE5261-3E85-4296-ADDA-49F1140520EA}"/>
    <cellStyle name="Title 33 5 4" xfId="33963" xr:uid="{427879C1-F3D5-4032-AC68-084628CB5604}"/>
    <cellStyle name="Title 33 5 4 2" xfId="33964" xr:uid="{B9CAAC21-BCCE-40D9-8F3C-25B8C81F1FC1}"/>
    <cellStyle name="Title 33 5 5" xfId="33965" xr:uid="{9C702B6D-D53C-40C1-9036-CD2883E5F725}"/>
    <cellStyle name="Title 33 5 6" xfId="33958" xr:uid="{A2CAD643-5084-4B7C-A79A-CAF35BCF4BB6}"/>
    <cellStyle name="Title 33 6" xfId="18611" xr:uid="{1C12AA85-2E20-4258-9FD9-84625244268B}"/>
    <cellStyle name="Title 33 6 2" xfId="33967" xr:uid="{0B94EF2B-F388-4A93-96EC-CFB4B38BB6FE}"/>
    <cellStyle name="Title 33 6 2 2" xfId="33968" xr:uid="{F2F5B30C-BC94-4042-934C-C8122CE571DD}"/>
    <cellStyle name="Title 33 6 3" xfId="33969" xr:uid="{9238836C-88EC-417C-8F3D-2B2980B865C2}"/>
    <cellStyle name="Title 33 6 3 2" xfId="33970" xr:uid="{6B5BE76D-FA65-4B0E-A5E9-F31FFB269264}"/>
    <cellStyle name="Title 33 6 4" xfId="33971" xr:uid="{1A6658A4-F6A8-419B-BAAD-CE71B3D710C3}"/>
    <cellStyle name="Title 33 6 5" xfId="33966" xr:uid="{BDEF552C-6669-4B38-A58E-CF3687A82EB6}"/>
    <cellStyle name="Title 33 7" xfId="18612" xr:uid="{A9209A64-C1AA-4752-A685-B200720CBD05}"/>
    <cellStyle name="Title 33 7 2" xfId="33973" xr:uid="{D382800B-03BC-458F-BA7F-0D1B2CB63D0D}"/>
    <cellStyle name="Title 33 7 3" xfId="33972" xr:uid="{7A89878D-7CDA-40B7-BA9F-CEA144B04EA7}"/>
    <cellStyle name="Title 33 8" xfId="18613" xr:uid="{4BF0791D-2906-47B3-B8D3-4BD07BC911A9}"/>
    <cellStyle name="Title 33 8 2" xfId="33975" xr:uid="{3BB1D42F-729B-4BBE-BB7D-B9C9EC847960}"/>
    <cellStyle name="Title 33 8 3" xfId="33974" xr:uid="{24EAC5F8-FD55-4BD0-A7E3-94347D1F103C}"/>
    <cellStyle name="Title 33 9" xfId="18614" xr:uid="{D19089E0-FDBD-4CC6-B896-CA6C2BD99905}"/>
    <cellStyle name="Title 33 9 2" xfId="33977" xr:uid="{0DC7893A-A32D-4EC1-B5ED-0C5D58F54B1D}"/>
    <cellStyle name="Title 33 9 3" xfId="33976" xr:uid="{D6B3B670-25A6-4BEF-8BBA-5263956A2341}"/>
    <cellStyle name="Title 34" xfId="6520" xr:uid="{8C138CF1-7473-46C8-87FE-830C04A16BB6}"/>
    <cellStyle name="Title 34 10" xfId="18615" xr:uid="{F8E18B4D-B25A-426F-AEFA-9BB1140B4ADB}"/>
    <cellStyle name="Title 34 10 2" xfId="33979" xr:uid="{2C421AEB-D6F0-44CD-B8AF-CBE9615E502A}"/>
    <cellStyle name="Title 34 11" xfId="33980" xr:uid="{4E3C4DB7-7B95-420D-A1D9-39A7E0CFD5FA}"/>
    <cellStyle name="Title 34 12" xfId="33978" xr:uid="{9BE66355-4F0A-4F4C-A825-B955DAEAAE90}"/>
    <cellStyle name="Title 34 13" xfId="21772" xr:uid="{DF7B5A53-0359-4405-9AE0-8D47D113944B}"/>
    <cellStyle name="Title 34 2" xfId="18616" xr:uid="{B16C1D6A-C727-4B11-8CF2-0765382221C0}"/>
    <cellStyle name="Title 34 2 2" xfId="33982" xr:uid="{93252BA0-5FD9-499E-BBEE-45F9AF1426D4}"/>
    <cellStyle name="Title 34 2 2 2" xfId="33983" xr:uid="{C85203D3-C738-4B6D-9C74-D9AAF95FA847}"/>
    <cellStyle name="Title 34 2 3" xfId="33984" xr:uid="{AFE50BFD-A565-484D-84E1-786681985F00}"/>
    <cellStyle name="Title 34 2 3 2" xfId="33985" xr:uid="{0783237E-A7FB-4E98-838D-10FF3A82EF8A}"/>
    <cellStyle name="Title 34 2 4" xfId="33986" xr:uid="{96F1CC2A-877F-465A-BB38-77D0671A2EE3}"/>
    <cellStyle name="Title 34 2 5" xfId="33987" xr:uid="{0AE5FA51-8C03-4E6A-B60F-5FD96EF86A81}"/>
    <cellStyle name="Title 34 2 6" xfId="33981" xr:uid="{64724EBD-38F8-4EE9-BB0F-B8C1A8504469}"/>
    <cellStyle name="Title 34 3" xfId="18617" xr:uid="{F7C6B56E-FAD3-43F6-B707-F3EFBFB29554}"/>
    <cellStyle name="Title 34 3 2" xfId="33989" xr:uid="{B2C6890A-0944-4C19-A8A7-7B4DB6F87642}"/>
    <cellStyle name="Title 34 3 2 2" xfId="33990" xr:uid="{5474B4B5-4CBA-4ABF-BCA9-4422D5DD8CD8}"/>
    <cellStyle name="Title 34 3 3" xfId="33991" xr:uid="{2A433174-D6F5-4169-AEE9-F77900AC7C61}"/>
    <cellStyle name="Title 34 3 3 2" xfId="33992" xr:uid="{0B798EC6-BF75-4729-AE37-31A2EF85E347}"/>
    <cellStyle name="Title 34 3 4" xfId="33993" xr:uid="{FCF2FD62-D34A-4B6C-A106-96184F2FBBF1}"/>
    <cellStyle name="Title 34 3 5" xfId="33988" xr:uid="{5593934A-5003-426F-B824-3B5B2AFC01F2}"/>
    <cellStyle name="Title 34 4" xfId="18618" xr:uid="{1CD8B513-6030-4F97-84C6-588B95CD273A}"/>
    <cellStyle name="Title 34 4 2" xfId="33995" xr:uid="{E174EEF5-33E3-4980-981F-CE73E8A9CDE8}"/>
    <cellStyle name="Title 34 4 2 2" xfId="33996" xr:uid="{38497A50-9525-45FB-91CD-DB11E583519E}"/>
    <cellStyle name="Title 34 4 3" xfId="33997" xr:uid="{8382280F-4775-46AA-B521-3A111F2D57C1}"/>
    <cellStyle name="Title 34 4 3 2" xfId="33998" xr:uid="{CB34E367-EAA8-4700-B83C-1F60BCAF0E3A}"/>
    <cellStyle name="Title 34 4 4" xfId="33999" xr:uid="{CD7D9E51-500C-4477-8270-2E5CDFE4A530}"/>
    <cellStyle name="Title 34 4 5" xfId="33994" xr:uid="{93809711-107D-4661-A290-81ABA69D08BA}"/>
    <cellStyle name="Title 34 5" xfId="18619" xr:uid="{B4E57382-4961-4974-9436-3E8BD486986C}"/>
    <cellStyle name="Title 34 5 2" xfId="34001" xr:uid="{5BD0DA4B-14AE-4036-A8C6-231BE6B124DC}"/>
    <cellStyle name="Title 34 5 2 2" xfId="34002" xr:uid="{4D6494D9-B522-4541-9AB8-F2332707D640}"/>
    <cellStyle name="Title 34 5 3" xfId="34003" xr:uid="{84B0F012-A35A-4945-BD4E-067207CD053E}"/>
    <cellStyle name="Title 34 5 3 2" xfId="34004" xr:uid="{2BE257BC-88B1-4C32-864B-C3FF5BD28532}"/>
    <cellStyle name="Title 34 5 4" xfId="34005" xr:uid="{62A6EC34-8DAA-4DD6-A30C-711A7703EB50}"/>
    <cellStyle name="Title 34 5 4 2" xfId="34006" xr:uid="{532142D7-DB33-4B9D-A394-BD84AD76B163}"/>
    <cellStyle name="Title 34 5 5" xfId="34007" xr:uid="{8A63D8C6-3ACF-4A41-AEDE-74FD026FBB1B}"/>
    <cellStyle name="Title 34 5 6" xfId="34000" xr:uid="{229C7DD8-33D7-447D-9487-2BC73428F2CC}"/>
    <cellStyle name="Title 34 6" xfId="18620" xr:uid="{036762A5-B8A4-4112-9D6A-66D97D36CE2F}"/>
    <cellStyle name="Title 34 6 2" xfId="34009" xr:uid="{8C2345E8-9B5F-4F89-A8B7-7DB4F515339A}"/>
    <cellStyle name="Title 34 6 2 2" xfId="34010" xr:uid="{50E85F28-BCC7-40EB-9398-DAC5721F8279}"/>
    <cellStyle name="Title 34 6 3" xfId="34011" xr:uid="{9FFAEC89-0080-4382-949F-65E8884D1273}"/>
    <cellStyle name="Title 34 6 3 2" xfId="34012" xr:uid="{2281D146-17CE-4065-B6D4-4EF3875B7790}"/>
    <cellStyle name="Title 34 6 4" xfId="34013" xr:uid="{7503DE86-A212-40F1-B6DA-19177F644690}"/>
    <cellStyle name="Title 34 6 5" xfId="34008" xr:uid="{BC4D9AE9-6461-40ED-9477-3590F28D3605}"/>
    <cellStyle name="Title 34 7" xfId="18621" xr:uid="{062C3740-0D33-4EA3-8B04-2C3DA8E6DAD0}"/>
    <cellStyle name="Title 34 7 2" xfId="34015" xr:uid="{5829DE3F-1FB9-4AAC-A4DF-8A082160812A}"/>
    <cellStyle name="Title 34 7 3" xfId="34014" xr:uid="{805620A5-EE6C-426B-9E94-D7498397960E}"/>
    <cellStyle name="Title 34 8" xfId="18622" xr:uid="{91237893-B0A0-43A1-AF2E-0374A1927DF0}"/>
    <cellStyle name="Title 34 8 2" xfId="34017" xr:uid="{9467642A-2287-4560-A7BA-DCEE77EB3AE2}"/>
    <cellStyle name="Title 34 8 3" xfId="34016" xr:uid="{0FDA5F5C-1A96-4CE3-B038-DA97CEB40975}"/>
    <cellStyle name="Title 34 9" xfId="18623" xr:uid="{E98DB7B9-0360-4989-BA71-4273A411687A}"/>
    <cellStyle name="Title 34 9 2" xfId="34019" xr:uid="{922CD3D1-BFD0-4D1C-A87F-C5132B07CD1E}"/>
    <cellStyle name="Title 34 9 3" xfId="34018" xr:uid="{8244BE1D-F083-4937-8EA6-52AE7500493B}"/>
    <cellStyle name="Title 35" xfId="6521" xr:uid="{8922F94E-53B8-4C45-AFEA-1284B8867035}"/>
    <cellStyle name="Title 35 10" xfId="18624" xr:uid="{961B34C0-7BF3-4428-A427-A5F3A6545701}"/>
    <cellStyle name="Title 35 10 2" xfId="34021" xr:uid="{1DEDFA52-51CB-4B4F-B174-6909E1633454}"/>
    <cellStyle name="Title 35 11" xfId="34022" xr:uid="{9BBFA6C4-3BF6-432E-9C7D-ACE367F3E9FF}"/>
    <cellStyle name="Title 35 12" xfId="34020" xr:uid="{AACD306C-88CF-4EE8-97C0-1AE58F389225}"/>
    <cellStyle name="Title 35 13" xfId="21773" xr:uid="{42CA0724-313E-447E-8D37-17052C2E99C8}"/>
    <cellStyle name="Title 35 2" xfId="18625" xr:uid="{3213778D-14DC-453D-9AC0-DBF252D822B3}"/>
    <cellStyle name="Title 35 2 2" xfId="34024" xr:uid="{389C45A6-6868-4D28-ABA0-D18448F3FC2C}"/>
    <cellStyle name="Title 35 2 2 2" xfId="34025" xr:uid="{55BA2135-DEB3-4F81-AAD0-EADC67CA60AC}"/>
    <cellStyle name="Title 35 2 3" xfId="34026" xr:uid="{88D1CE41-1BBA-4A04-B9FF-15449568D5C9}"/>
    <cellStyle name="Title 35 2 3 2" xfId="34027" xr:uid="{A1B8891E-8AD0-4784-A8EB-6D22D6E3F070}"/>
    <cellStyle name="Title 35 2 4" xfId="34028" xr:uid="{170531BF-9518-4521-98E3-E1C58BFA9160}"/>
    <cellStyle name="Title 35 2 5" xfId="34029" xr:uid="{537DD9FE-31C2-462A-B664-6C8FED33F530}"/>
    <cellStyle name="Title 35 2 6" xfId="34023" xr:uid="{37B06793-DDB4-4BD6-A188-92D38558F218}"/>
    <cellStyle name="Title 35 3" xfId="18626" xr:uid="{0833B3D4-2DB3-4F82-A95B-0A6EE1A936F1}"/>
    <cellStyle name="Title 35 3 2" xfId="34031" xr:uid="{95179F48-21BB-4E7E-A474-EC2B2D1A5D98}"/>
    <cellStyle name="Title 35 3 2 2" xfId="34032" xr:uid="{3E9ABC68-5825-4829-8477-CED83D092D20}"/>
    <cellStyle name="Title 35 3 3" xfId="34033" xr:uid="{24210A2E-0CD0-48D0-962D-D2493AF9A9EA}"/>
    <cellStyle name="Title 35 3 3 2" xfId="34034" xr:uid="{73177C7A-6AF4-4E7A-B44E-01C6F22D321F}"/>
    <cellStyle name="Title 35 3 4" xfId="34035" xr:uid="{0EBD15B1-66EB-4B97-A060-82DB8008BEAA}"/>
    <cellStyle name="Title 35 3 5" xfId="34030" xr:uid="{4B92C6F4-27B2-48A5-96ED-933173F9D613}"/>
    <cellStyle name="Title 35 4" xfId="18627" xr:uid="{619EB41B-E78D-439E-B07F-5F6830968C3E}"/>
    <cellStyle name="Title 35 4 2" xfId="34037" xr:uid="{B5019DFB-C13E-4F0F-9A7A-8F9494FFE6D1}"/>
    <cellStyle name="Title 35 4 2 2" xfId="34038" xr:uid="{BE482E0F-F255-4B46-A5AF-C65E789B1FA0}"/>
    <cellStyle name="Title 35 4 3" xfId="34039" xr:uid="{E17226E5-608B-4817-A030-BD4E1A0F0F2C}"/>
    <cellStyle name="Title 35 4 3 2" xfId="34040" xr:uid="{C93E7BB5-331C-4943-ABE6-28B8BA5B249E}"/>
    <cellStyle name="Title 35 4 4" xfId="34041" xr:uid="{A2667B61-892C-4324-9002-DE23A74CC75E}"/>
    <cellStyle name="Title 35 4 5" xfId="34036" xr:uid="{E95CEA3A-B608-4F89-9644-D436870F3BCE}"/>
    <cellStyle name="Title 35 5" xfId="18628" xr:uid="{EE393FED-5B33-4F61-97C3-92A4527979E2}"/>
    <cellStyle name="Title 35 5 2" xfId="34043" xr:uid="{ACA1724B-0EC0-4E88-A8CF-C256B44996A6}"/>
    <cellStyle name="Title 35 5 2 2" xfId="34044" xr:uid="{58FE76DB-DB51-4208-9BCB-52EC5AC0097D}"/>
    <cellStyle name="Title 35 5 3" xfId="34045" xr:uid="{DAE30B65-806D-4D72-B8CE-86C09D06B7F4}"/>
    <cellStyle name="Title 35 5 3 2" xfId="34046" xr:uid="{4A5F6F96-A8DA-4797-ADCA-7E77222A245A}"/>
    <cellStyle name="Title 35 5 4" xfId="34047" xr:uid="{B31A6EC4-7267-4B1C-A353-447C2EBBDDFD}"/>
    <cellStyle name="Title 35 5 4 2" xfId="34048" xr:uid="{A9C6C9D6-E875-4FF6-ACA5-5BB9EC4259F5}"/>
    <cellStyle name="Title 35 5 5" xfId="34049" xr:uid="{2318E9C3-0652-4390-91D7-5DAA753D8864}"/>
    <cellStyle name="Title 35 5 6" xfId="34042" xr:uid="{E021C58B-9563-41C7-B6F4-7BEE47EA2865}"/>
    <cellStyle name="Title 35 6" xfId="18629" xr:uid="{5403BF22-132C-4916-8DA0-3C4EDF611ABD}"/>
    <cellStyle name="Title 35 6 2" xfId="34051" xr:uid="{CE1F3365-0CBB-4A6E-A74A-320723B14409}"/>
    <cellStyle name="Title 35 6 2 2" xfId="34052" xr:uid="{62948C78-EA5F-4D73-802E-1D4A67132A6D}"/>
    <cellStyle name="Title 35 6 3" xfId="34053" xr:uid="{F150B80F-9AE8-46D0-BA5D-4EDB051C7D0C}"/>
    <cellStyle name="Title 35 6 3 2" xfId="34054" xr:uid="{F19BCCEB-030A-4BC7-8475-DE16A8338941}"/>
    <cellStyle name="Title 35 6 4" xfId="34055" xr:uid="{7F87E815-3DBB-402D-B22B-1DE8DED37BE6}"/>
    <cellStyle name="Title 35 6 5" xfId="34050" xr:uid="{5D1D1D70-A22B-494C-99BC-99DC312AB485}"/>
    <cellStyle name="Title 35 7" xfId="18630" xr:uid="{F89B4FE8-67AF-4609-BA3B-4F3EE97FEEE6}"/>
    <cellStyle name="Title 35 7 2" xfId="34057" xr:uid="{B69B1564-865B-4598-B359-0429AF9934C9}"/>
    <cellStyle name="Title 35 7 3" xfId="34056" xr:uid="{055DC217-E0DC-40DF-9E17-D4D42B26BE40}"/>
    <cellStyle name="Title 35 8" xfId="18631" xr:uid="{4E6220AB-77EE-4F10-9AB4-AF99CE5815EF}"/>
    <cellStyle name="Title 35 8 2" xfId="34059" xr:uid="{F6E07DB7-5921-419E-B7AC-728475589505}"/>
    <cellStyle name="Title 35 8 3" xfId="34058" xr:uid="{3E75620A-9F5B-4059-93B1-8ED7539ACA7F}"/>
    <cellStyle name="Title 35 9" xfId="18632" xr:uid="{DB20BED6-E54E-44C6-B735-F46393BA0B04}"/>
    <cellStyle name="Title 35 9 2" xfId="34061" xr:uid="{F62DC12B-F07D-47A0-A9D0-1374CBA06ED5}"/>
    <cellStyle name="Title 35 9 3" xfId="34060" xr:uid="{9BE6E8FC-3482-49CD-A206-1E0645AFAB28}"/>
    <cellStyle name="Title 36" xfId="6522" xr:uid="{8B4E5120-66B7-4F7D-9520-10C4D8824C3D}"/>
    <cellStyle name="Title 36 10" xfId="18633" xr:uid="{92937DBA-30D4-429E-90FB-7DA957456CEF}"/>
    <cellStyle name="Title 36 10 2" xfId="34063" xr:uid="{28E3D2FE-35CD-41BD-B85C-89B61D1D0947}"/>
    <cellStyle name="Title 36 11" xfId="34064" xr:uid="{11BD997E-4D36-4190-95B9-D93A7E1FC945}"/>
    <cellStyle name="Title 36 12" xfId="34062" xr:uid="{FB10A157-FFC7-4A49-B668-83D040FD3451}"/>
    <cellStyle name="Title 36 13" xfId="21774" xr:uid="{A3A2C9D9-8F8A-495B-8F64-C9E9D4BB139F}"/>
    <cellStyle name="Title 36 2" xfId="18634" xr:uid="{86E53FC9-01CE-499A-BF27-C75A2E412D1F}"/>
    <cellStyle name="Title 36 2 2" xfId="34066" xr:uid="{DB190764-69AB-42C8-86E2-1D20655CC6EB}"/>
    <cellStyle name="Title 36 2 2 2" xfId="34067" xr:uid="{3CCE913B-209D-4478-937A-2B3814BA6216}"/>
    <cellStyle name="Title 36 2 3" xfId="34068" xr:uid="{F3D6E758-AC36-45B6-AB2F-3430333D9813}"/>
    <cellStyle name="Title 36 2 3 2" xfId="34069" xr:uid="{3BEC3A75-D372-4BAD-98EE-4217C393C81D}"/>
    <cellStyle name="Title 36 2 4" xfId="34070" xr:uid="{071F6D6E-F23D-4167-B0F4-F7F081640968}"/>
    <cellStyle name="Title 36 2 5" xfId="34071" xr:uid="{FA4D5DC7-15B8-4432-BFB4-0787C0CE6265}"/>
    <cellStyle name="Title 36 2 6" xfId="34065" xr:uid="{0F718D1C-E083-4F7B-B0F6-6619331DEDF0}"/>
    <cellStyle name="Title 36 3" xfId="18635" xr:uid="{4A831C8A-5467-4D94-8FAA-81379AF5B285}"/>
    <cellStyle name="Title 36 3 2" xfId="34073" xr:uid="{001121E7-C5D6-4743-9E24-55C533456554}"/>
    <cellStyle name="Title 36 3 2 2" xfId="34074" xr:uid="{87FDC54E-7E4A-4708-B6FE-1B7B0F5E1038}"/>
    <cellStyle name="Title 36 3 3" xfId="34075" xr:uid="{4267ECBF-98D0-4ED6-BD28-201F76DD7BEA}"/>
    <cellStyle name="Title 36 3 3 2" xfId="34076" xr:uid="{A0555A4C-4F50-43E4-861B-73D8828F4A6F}"/>
    <cellStyle name="Title 36 3 4" xfId="34077" xr:uid="{9997B2B9-1AE6-40DD-ADE1-CF4454452207}"/>
    <cellStyle name="Title 36 3 5" xfId="34072" xr:uid="{8296E085-19BA-4A7A-ABB6-199ECC2D25E5}"/>
    <cellStyle name="Title 36 4" xfId="18636" xr:uid="{22A72672-39B3-458D-9F91-82F7723391B5}"/>
    <cellStyle name="Title 36 4 2" xfId="34079" xr:uid="{6EE8FF30-95D4-4699-A777-FBD035349EB5}"/>
    <cellStyle name="Title 36 4 2 2" xfId="34080" xr:uid="{217D8A72-BBB5-4EBB-835A-B7C9D8F06402}"/>
    <cellStyle name="Title 36 4 3" xfId="34081" xr:uid="{60EF7890-CB5E-4124-9FE0-C7F37DE043D2}"/>
    <cellStyle name="Title 36 4 3 2" xfId="34082" xr:uid="{C6EB97FA-2835-47B1-9632-6C611BB61217}"/>
    <cellStyle name="Title 36 4 4" xfId="34083" xr:uid="{9BB5FB41-9DC1-4576-A04F-440135EFD785}"/>
    <cellStyle name="Title 36 4 5" xfId="34078" xr:uid="{0FDEDE09-6AEA-4351-9E4E-C137ABB7EE09}"/>
    <cellStyle name="Title 36 5" xfId="18637" xr:uid="{CA9AD21B-AF30-46C8-8122-0BF1ECC25180}"/>
    <cellStyle name="Title 36 5 2" xfId="34085" xr:uid="{3575AC11-EB7D-4DE0-BC7E-8D2B872B267B}"/>
    <cellStyle name="Title 36 5 2 2" xfId="34086" xr:uid="{C711A255-0D59-4482-9CC2-17077033C024}"/>
    <cellStyle name="Title 36 5 3" xfId="34087" xr:uid="{A8CA1C8D-AB72-424B-82EB-556FD6652BBA}"/>
    <cellStyle name="Title 36 5 3 2" xfId="34088" xr:uid="{512272FE-0EA2-4C0E-BCFF-944A4A182359}"/>
    <cellStyle name="Title 36 5 4" xfId="34089" xr:uid="{1E0641C2-3CD2-4CC7-B02E-CB9ED322AEEB}"/>
    <cellStyle name="Title 36 5 4 2" xfId="34090" xr:uid="{668F6CB2-A399-4C59-9686-F7473B6D8D01}"/>
    <cellStyle name="Title 36 5 5" xfId="34091" xr:uid="{95BFB9F1-3478-4DB8-A7B9-9A7EFA7D9D81}"/>
    <cellStyle name="Title 36 5 6" xfId="34084" xr:uid="{E157E16B-0DD4-436F-B0F5-C2FE188C16E6}"/>
    <cellStyle name="Title 36 6" xfId="18638" xr:uid="{036DF011-669D-475C-999D-42B70858A9D3}"/>
    <cellStyle name="Title 36 6 2" xfId="34093" xr:uid="{32B84E8F-494B-4115-99FA-C86C46010098}"/>
    <cellStyle name="Title 36 6 2 2" xfId="34094" xr:uid="{1C758F63-DF2B-4AE2-B0EC-2D60DED32FBF}"/>
    <cellStyle name="Title 36 6 3" xfId="34095" xr:uid="{64702CF1-E431-4D06-B858-C7C7942C1C18}"/>
    <cellStyle name="Title 36 6 3 2" xfId="34096" xr:uid="{B6F9EB42-76D5-4D6D-8C0D-85A8313A148A}"/>
    <cellStyle name="Title 36 6 4" xfId="34097" xr:uid="{23A71F67-5555-4DED-9B8C-08345FD3CECB}"/>
    <cellStyle name="Title 36 6 5" xfId="34092" xr:uid="{A06BEB4E-8D72-478F-B467-7B6FAD919EA5}"/>
    <cellStyle name="Title 36 7" xfId="18639" xr:uid="{9FE7AEF9-EEC7-4B6F-85FD-9CF06741FA0F}"/>
    <cellStyle name="Title 36 7 2" xfId="34099" xr:uid="{FA2E14E9-29A5-4D54-9BD0-A14663FF6F79}"/>
    <cellStyle name="Title 36 7 3" xfId="34098" xr:uid="{7C61F52F-D6A9-48CC-AB91-320FA1FDB7EA}"/>
    <cellStyle name="Title 36 8" xfId="18640" xr:uid="{67D2D469-9A8E-4869-AD36-17826D4B081C}"/>
    <cellStyle name="Title 36 8 2" xfId="34101" xr:uid="{C81FB07D-9229-40B5-9452-42A38347A239}"/>
    <cellStyle name="Title 36 8 3" xfId="34100" xr:uid="{766F9556-03FE-40E9-9575-6A2638C72F89}"/>
    <cellStyle name="Title 36 9" xfId="18641" xr:uid="{E141EB5D-04C4-42B9-A39B-5402B4400651}"/>
    <cellStyle name="Title 36 9 2" xfId="34103" xr:uid="{28257BC3-8A4F-42B5-904A-1AA5BD4A6F67}"/>
    <cellStyle name="Title 36 9 3" xfId="34102" xr:uid="{811651C4-8BF6-4C5A-98A1-B1574836A05D}"/>
    <cellStyle name="Title 37" xfId="6523" xr:uid="{F4348F1F-003F-4BD0-9FBC-3E4A3732C353}"/>
    <cellStyle name="Title 37 10" xfId="18642" xr:uid="{E352A70D-403C-43FA-94EE-342FE4ACDEA7}"/>
    <cellStyle name="Title 37 10 2" xfId="34105" xr:uid="{E9522170-5DF1-4E55-9280-2C8598038B9F}"/>
    <cellStyle name="Title 37 11" xfId="34106" xr:uid="{E730FA62-DD7A-49AF-BCD9-A4227E18CCDB}"/>
    <cellStyle name="Title 37 12" xfId="34104" xr:uid="{0D2E6B5A-42E7-4DEC-8381-D53B1505D4F8}"/>
    <cellStyle name="Title 37 13" xfId="21775" xr:uid="{79C13F47-2527-48A3-B31F-A7527388DD5C}"/>
    <cellStyle name="Title 37 2" xfId="18643" xr:uid="{94B52AC9-1AC0-4DBB-9D6A-2AC7827EF07E}"/>
    <cellStyle name="Title 37 2 2" xfId="34108" xr:uid="{A055DC26-258C-4FAE-91D4-AD4987503328}"/>
    <cellStyle name="Title 37 2 2 2" xfId="34109" xr:uid="{DCE4B9BA-6C27-4425-95B1-239FB098B094}"/>
    <cellStyle name="Title 37 2 3" xfId="34110" xr:uid="{6BDC5C6D-3141-40A8-864C-81A8D673F5A1}"/>
    <cellStyle name="Title 37 2 3 2" xfId="34111" xr:uid="{EC77FF4C-4282-4F09-89B2-B12ED4014231}"/>
    <cellStyle name="Title 37 2 4" xfId="34112" xr:uid="{3F5AFB4A-FC06-4999-8006-38CE9B3EBF8D}"/>
    <cellStyle name="Title 37 2 5" xfId="34113" xr:uid="{FFCD1EFA-5F74-40A7-9622-F8A1BF8518F1}"/>
    <cellStyle name="Title 37 2 6" xfId="34107" xr:uid="{C314FF14-57D3-4519-ABBC-DD1CA15A322D}"/>
    <cellStyle name="Title 37 3" xfId="18644" xr:uid="{BE4164FF-A313-418E-A5AE-18AAD2E84522}"/>
    <cellStyle name="Title 37 3 2" xfId="34115" xr:uid="{46D6241A-D39B-4F67-9266-BCEDCA7A52DC}"/>
    <cellStyle name="Title 37 3 2 2" xfId="34116" xr:uid="{CE27EF4F-1E68-4005-8B18-2F5B84C991B6}"/>
    <cellStyle name="Title 37 3 3" xfId="34117" xr:uid="{AFD0F1FC-B047-4F71-904F-A8A895630B6B}"/>
    <cellStyle name="Title 37 3 3 2" xfId="34118" xr:uid="{C4AC44A0-312E-44BF-8D42-52887FF881B4}"/>
    <cellStyle name="Title 37 3 4" xfId="34119" xr:uid="{1F2DEA7B-5A2D-4CD4-9284-EA38C4797691}"/>
    <cellStyle name="Title 37 3 5" xfId="34114" xr:uid="{205452F8-9EDD-480D-8FC9-443466B2F072}"/>
    <cellStyle name="Title 37 4" xfId="18645" xr:uid="{E22912BD-76E2-4F1C-9144-A4FA36877AA8}"/>
    <cellStyle name="Title 37 4 2" xfId="34121" xr:uid="{0F99132C-50C3-43FE-A1BA-2AC1F2D5C56C}"/>
    <cellStyle name="Title 37 4 2 2" xfId="34122" xr:uid="{6A489270-E150-4AA1-AECD-86F464215972}"/>
    <cellStyle name="Title 37 4 3" xfId="34123" xr:uid="{0FBCA25F-7E76-4943-A80F-B04FDF786DBA}"/>
    <cellStyle name="Title 37 4 3 2" xfId="34124" xr:uid="{180A86F7-A96A-46D9-9089-70787E0B2CFB}"/>
    <cellStyle name="Title 37 4 4" xfId="34125" xr:uid="{2732ADDE-5F49-4E32-9AF4-39ABE83BB41A}"/>
    <cellStyle name="Title 37 4 5" xfId="34120" xr:uid="{601BD148-F305-41E6-84CA-8D8E1B285B87}"/>
    <cellStyle name="Title 37 5" xfId="18646" xr:uid="{E0FCF35E-C893-4856-B75D-8F11FCB7BBF0}"/>
    <cellStyle name="Title 37 5 2" xfId="34127" xr:uid="{EB21AE1C-1337-442C-AF62-BE2C233B695A}"/>
    <cellStyle name="Title 37 5 2 2" xfId="34128" xr:uid="{5747C70B-EF52-42C1-8FBC-CD86D3F18EA2}"/>
    <cellStyle name="Title 37 5 3" xfId="34129" xr:uid="{CA1693AE-3711-441C-8007-45A802885A6C}"/>
    <cellStyle name="Title 37 5 3 2" xfId="34130" xr:uid="{4AEEBB7E-2F3B-4A8B-95B9-F939BE5B28CD}"/>
    <cellStyle name="Title 37 5 4" xfId="34131" xr:uid="{BD87E0FF-39F4-4FA0-BE94-2EC6A6748ADB}"/>
    <cellStyle name="Title 37 5 4 2" xfId="34132" xr:uid="{16ED04F4-DA8D-49BD-BD5B-47236E73B9F0}"/>
    <cellStyle name="Title 37 5 5" xfId="34133" xr:uid="{0884EA0A-2514-44DE-A4B0-8B770A1EC126}"/>
    <cellStyle name="Title 37 5 6" xfId="34126" xr:uid="{49AE2D07-CD52-4415-9561-B0453545C181}"/>
    <cellStyle name="Title 37 6" xfId="18647" xr:uid="{D19B1828-49BF-4F9E-9855-C9D228B97B3F}"/>
    <cellStyle name="Title 37 6 2" xfId="34135" xr:uid="{1DD2A3D4-4E77-40CF-9432-F52A884FE08E}"/>
    <cellStyle name="Title 37 6 2 2" xfId="34136" xr:uid="{5C836CE7-8266-48F4-A602-987D09CDFA9E}"/>
    <cellStyle name="Title 37 6 3" xfId="34137" xr:uid="{CA19B859-BDB7-4941-9D83-ACD04ADED65B}"/>
    <cellStyle name="Title 37 6 3 2" xfId="34138" xr:uid="{44C248F2-8CE1-4DCA-B841-64DD4CC7EAD0}"/>
    <cellStyle name="Title 37 6 4" xfId="34139" xr:uid="{E5C0B5DC-5AE1-4B68-9363-42B21F4B2782}"/>
    <cellStyle name="Title 37 6 5" xfId="34134" xr:uid="{85A92D58-85DB-4B86-90F3-CF9C1E04CC77}"/>
    <cellStyle name="Title 37 7" xfId="18648" xr:uid="{DD0D327E-83DE-4D83-8661-E32B9CB12B5E}"/>
    <cellStyle name="Title 37 7 2" xfId="34141" xr:uid="{FBAF6460-D572-40D3-B167-0A1E9D4B3592}"/>
    <cellStyle name="Title 37 7 3" xfId="34140" xr:uid="{16347A0F-9502-47EB-8577-60A785A6AFF7}"/>
    <cellStyle name="Title 37 8" xfId="18649" xr:uid="{64E6E9FF-DFCF-4CAE-AE95-B5690E6E93A8}"/>
    <cellStyle name="Title 37 8 2" xfId="34143" xr:uid="{BD0D38CC-49F4-4CF1-8FF5-4774BCA421E2}"/>
    <cellStyle name="Title 37 8 3" xfId="34142" xr:uid="{C687A15C-61A2-43C4-ADF9-1CC85AFF0D3F}"/>
    <cellStyle name="Title 37 9" xfId="18650" xr:uid="{2E0A0B64-B462-4897-ADA8-C1A7F6665CD0}"/>
    <cellStyle name="Title 37 9 2" xfId="34145" xr:uid="{0744116E-AE7D-4374-9CD7-A82FAF0965CF}"/>
    <cellStyle name="Title 37 9 3" xfId="34144" xr:uid="{91B2573A-459C-4AE3-9AEF-EE39B6847026}"/>
    <cellStyle name="Title 38" xfId="6524" xr:uid="{7D890008-2999-4594-9CD6-A975287D1A12}"/>
    <cellStyle name="Title 38 10" xfId="18651" xr:uid="{32BDC4B7-9CFF-4D94-85EF-258E39FBE00A}"/>
    <cellStyle name="Title 38 10 2" xfId="34147" xr:uid="{3ADE33FF-20B2-4147-923E-CF57E1186B09}"/>
    <cellStyle name="Title 38 11" xfId="34148" xr:uid="{2CD2C532-0F0A-4E2B-BD30-499E555455C5}"/>
    <cellStyle name="Title 38 12" xfId="34146" xr:uid="{FE854475-B3BB-480A-B4E5-7FAD12CF5ABF}"/>
    <cellStyle name="Title 38 13" xfId="21776" xr:uid="{ABA67923-B8D5-4691-91E1-895575E4FE58}"/>
    <cellStyle name="Title 38 2" xfId="18652" xr:uid="{A60702EC-0C95-4FB9-B27A-C69464936E35}"/>
    <cellStyle name="Title 38 2 2" xfId="34150" xr:uid="{1A66A944-6826-4047-B091-832668DF5ADF}"/>
    <cellStyle name="Title 38 2 2 2" xfId="34151" xr:uid="{619AFD16-6093-4BA0-A9A3-15F257504673}"/>
    <cellStyle name="Title 38 2 3" xfId="34152" xr:uid="{36DCB8D9-D356-478B-B107-09BDBB513F7B}"/>
    <cellStyle name="Title 38 2 3 2" xfId="34153" xr:uid="{BDFE27CB-A860-4B0E-9327-7EE34622D3DB}"/>
    <cellStyle name="Title 38 2 4" xfId="34154" xr:uid="{F2C64CB6-0318-473A-9BDE-68AD1847922B}"/>
    <cellStyle name="Title 38 2 5" xfId="34155" xr:uid="{560221C3-1F18-4089-B788-7EA1320B7000}"/>
    <cellStyle name="Title 38 2 6" xfId="34149" xr:uid="{983AE7B9-4EBE-4394-B0BC-4939C468DF51}"/>
    <cellStyle name="Title 38 3" xfId="18653" xr:uid="{A451D777-9D8B-4AF7-8B8C-EB9CB8EAB92A}"/>
    <cellStyle name="Title 38 3 2" xfId="34157" xr:uid="{CAC74B7B-78DD-4F17-8DEA-FEA79D32BD77}"/>
    <cellStyle name="Title 38 3 2 2" xfId="34158" xr:uid="{EA2D32AD-B675-424C-80C7-8B3EEDE6F2CB}"/>
    <cellStyle name="Title 38 3 3" xfId="34159" xr:uid="{5F0786BA-B0E6-4AD6-8640-276550C91A8C}"/>
    <cellStyle name="Title 38 3 3 2" xfId="34160" xr:uid="{D2F7630B-54D5-4D5B-BDD2-405004A26126}"/>
    <cellStyle name="Title 38 3 4" xfId="34161" xr:uid="{DB931FA5-3F34-4E05-BFD2-0CCDF5C6BBD4}"/>
    <cellStyle name="Title 38 3 5" xfId="34156" xr:uid="{D006CE57-1DF0-441E-8D12-F6447EE00737}"/>
    <cellStyle name="Title 38 4" xfId="18654" xr:uid="{A515442C-D0F2-4745-95AE-9DCDE9EB146A}"/>
    <cellStyle name="Title 38 4 2" xfId="34163" xr:uid="{1B657B26-DED2-4873-885A-E59E04B47012}"/>
    <cellStyle name="Title 38 4 2 2" xfId="34164" xr:uid="{694B8AB3-DD89-4657-B128-1C8EAA791E32}"/>
    <cellStyle name="Title 38 4 3" xfId="34165" xr:uid="{6764981D-919A-4B76-9563-034B7316D9AB}"/>
    <cellStyle name="Title 38 4 3 2" xfId="34166" xr:uid="{686041D8-5FCF-41A1-B26C-F7F85C0FD685}"/>
    <cellStyle name="Title 38 4 4" xfId="34167" xr:uid="{C88F90CF-3DC7-4B93-99D5-3A884D7E0B7D}"/>
    <cellStyle name="Title 38 4 5" xfId="34162" xr:uid="{25AEB9E6-894D-47A3-B25D-AD588848E391}"/>
    <cellStyle name="Title 38 5" xfId="18655" xr:uid="{4272B2D2-6FC2-4722-92D9-F2C49FD829C2}"/>
    <cellStyle name="Title 38 5 2" xfId="34169" xr:uid="{9FF08A21-3BB7-4746-A9EE-402026A0AFB7}"/>
    <cellStyle name="Title 38 5 2 2" xfId="34170" xr:uid="{C66B7A82-70E6-451A-BE50-CC5921915517}"/>
    <cellStyle name="Title 38 5 3" xfId="34171" xr:uid="{A3ADD585-D572-42DB-A603-B7D3C74BFC0F}"/>
    <cellStyle name="Title 38 5 3 2" xfId="34172" xr:uid="{A8859F5F-82BD-4651-957D-16AEE7BEEFE3}"/>
    <cellStyle name="Title 38 5 4" xfId="34173" xr:uid="{D7BBA5AE-7B7F-423D-AE78-A18F87103856}"/>
    <cellStyle name="Title 38 5 4 2" xfId="34174" xr:uid="{A92BFD3F-257E-4B8A-83F2-6A4867BFE504}"/>
    <cellStyle name="Title 38 5 5" xfId="34175" xr:uid="{F9DD39DD-70B8-4D60-88E5-09847D2BB569}"/>
    <cellStyle name="Title 38 5 6" xfId="34168" xr:uid="{0EEE8036-4219-447A-846A-2F9747F18FC2}"/>
    <cellStyle name="Title 38 6" xfId="18656" xr:uid="{B09A5CEF-8942-4FAE-9F99-357B94F79E73}"/>
    <cellStyle name="Title 38 6 2" xfId="34177" xr:uid="{5C7F82A7-314F-4F52-94D5-EE8BCA230115}"/>
    <cellStyle name="Title 38 6 2 2" xfId="34178" xr:uid="{013EBBC7-9141-489F-A4EF-0E4AB3A80127}"/>
    <cellStyle name="Title 38 6 3" xfId="34179" xr:uid="{BCACFC8C-94A9-4B86-850E-275AB40BDBCD}"/>
    <cellStyle name="Title 38 6 3 2" xfId="34180" xr:uid="{3867DE4B-862E-4900-8E92-D6AF16E490A2}"/>
    <cellStyle name="Title 38 6 4" xfId="34181" xr:uid="{6A5FA81C-61C3-4A97-A81A-10A6DB235F7F}"/>
    <cellStyle name="Title 38 6 5" xfId="34176" xr:uid="{543BDA2B-37B7-47CB-A348-2684EF775A6E}"/>
    <cellStyle name="Title 38 7" xfId="18657" xr:uid="{4DEAC1BA-72B0-4E4B-AD02-B0295CD5C49C}"/>
    <cellStyle name="Title 38 7 2" xfId="34183" xr:uid="{9AE393A3-30E5-4EC8-A01E-770B9E309449}"/>
    <cellStyle name="Title 38 7 3" xfId="34182" xr:uid="{1C831EE3-06CD-4D2C-9675-5503CFCDB130}"/>
    <cellStyle name="Title 38 8" xfId="18658" xr:uid="{E5707A13-AE61-45D5-9696-3B2295D694D2}"/>
    <cellStyle name="Title 38 8 2" xfId="34185" xr:uid="{CBDE81FB-8BE4-4B59-A39A-F13B667CD521}"/>
    <cellStyle name="Title 38 8 3" xfId="34184" xr:uid="{BB8230E8-0ADF-4938-81CE-9CCB3DA9B473}"/>
    <cellStyle name="Title 38 9" xfId="18659" xr:uid="{DC84CD47-EB1E-42FB-A3E6-D62D4F803663}"/>
    <cellStyle name="Title 38 9 2" xfId="34187" xr:uid="{9655A706-B866-4B19-8009-7F381295FFDD}"/>
    <cellStyle name="Title 38 9 3" xfId="34186" xr:uid="{C4E6589C-B1A4-486A-A4AF-9D98A46BCAA8}"/>
    <cellStyle name="Title 39" xfId="6525" xr:uid="{0614AF26-1A52-4D57-A7C1-02182F03229B}"/>
    <cellStyle name="Title 39 10" xfId="18660" xr:uid="{DF213C81-C9F4-4F22-8464-06951AC54B1F}"/>
    <cellStyle name="Title 39 10 2" xfId="34189" xr:uid="{88651D3E-DA31-42C1-BA47-EFF6F937FCF1}"/>
    <cellStyle name="Title 39 11" xfId="34190" xr:uid="{0035CEB0-4047-423D-AB5E-8A66E4245C10}"/>
    <cellStyle name="Title 39 12" xfId="34188" xr:uid="{F92BF513-4034-494F-9ABF-725E6429903F}"/>
    <cellStyle name="Title 39 13" xfId="21777" xr:uid="{8821A3CC-F801-4311-A99F-CBD76CAE071D}"/>
    <cellStyle name="Title 39 2" xfId="18661" xr:uid="{9B76021B-0FEB-4642-89EE-DE3FE2574EB7}"/>
    <cellStyle name="Title 39 2 2" xfId="34192" xr:uid="{DFDB502F-D8C7-4D5D-A23B-218A2FB1700B}"/>
    <cellStyle name="Title 39 2 2 2" xfId="34193" xr:uid="{B44FAFDB-6F71-4C79-B77C-5B64B92DD4E5}"/>
    <cellStyle name="Title 39 2 3" xfId="34194" xr:uid="{F54731A1-06D1-4D48-930B-14B66C41A174}"/>
    <cellStyle name="Title 39 2 3 2" xfId="34195" xr:uid="{F6736092-20C0-4BAC-B733-4A7F1B9783DF}"/>
    <cellStyle name="Title 39 2 4" xfId="34196" xr:uid="{9A7AF0AA-FB4A-4E85-B017-57525E57198C}"/>
    <cellStyle name="Title 39 2 5" xfId="34197" xr:uid="{C4D8EB40-7F6B-4207-810B-0ACB801E1178}"/>
    <cellStyle name="Title 39 2 6" xfId="34191" xr:uid="{541BA396-4F3B-4EE9-8001-0B9E5E063E53}"/>
    <cellStyle name="Title 39 3" xfId="18662" xr:uid="{29596F74-5597-44DC-B8D8-D48A10440F8D}"/>
    <cellStyle name="Title 39 3 2" xfId="34199" xr:uid="{A800CF38-A8E2-4A71-803A-09E3150815AA}"/>
    <cellStyle name="Title 39 3 2 2" xfId="34200" xr:uid="{9B2FC7AA-1462-494D-9330-AF4223E25FD5}"/>
    <cellStyle name="Title 39 3 3" xfId="34201" xr:uid="{0C9D74EF-0181-4EAF-979B-E2F1A4BA2331}"/>
    <cellStyle name="Title 39 3 3 2" xfId="34202" xr:uid="{66431E71-E7EA-43EE-8E0F-B7DEB52F29F0}"/>
    <cellStyle name="Title 39 3 4" xfId="34203" xr:uid="{9314F891-4E00-4FDA-8E26-49C58E8B6E47}"/>
    <cellStyle name="Title 39 3 5" xfId="34198" xr:uid="{BB70B0F6-8327-47F4-9E3A-FCBD44D3A88F}"/>
    <cellStyle name="Title 39 4" xfId="18663" xr:uid="{BF4337D3-2831-4C91-9C9A-ACE3F616B797}"/>
    <cellStyle name="Title 39 4 2" xfId="34205" xr:uid="{ECC62068-5C07-4B0D-AD23-202AD0B89B76}"/>
    <cellStyle name="Title 39 4 2 2" xfId="34206" xr:uid="{41C92E36-D8F6-4620-9B3A-CA769CF4A699}"/>
    <cellStyle name="Title 39 4 3" xfId="34207" xr:uid="{CC2DA5E9-77E2-4C9D-9B61-AD82FC6997CB}"/>
    <cellStyle name="Title 39 4 3 2" xfId="34208" xr:uid="{17117569-5F8F-4F7A-B330-13123EBB6DA5}"/>
    <cellStyle name="Title 39 4 4" xfId="34209" xr:uid="{B21A63E8-3DEB-46E6-ACD5-225BE01633A9}"/>
    <cellStyle name="Title 39 4 5" xfId="34204" xr:uid="{3B342F92-8EC1-410B-9DA8-2214AD6AC427}"/>
    <cellStyle name="Title 39 5" xfId="18664" xr:uid="{2C51B79A-F568-4396-9BC7-A4A0B0523D75}"/>
    <cellStyle name="Title 39 5 2" xfId="34211" xr:uid="{7083B395-5622-4F7C-B573-CF250E488884}"/>
    <cellStyle name="Title 39 5 2 2" xfId="34212" xr:uid="{88BB1132-48C5-47B2-BAF9-1724C1D60A77}"/>
    <cellStyle name="Title 39 5 3" xfId="34213" xr:uid="{5F0398F2-9653-45C5-97F7-04B6B1340C53}"/>
    <cellStyle name="Title 39 5 3 2" xfId="34214" xr:uid="{0F427970-1A90-4AAF-8CA6-0B91E5685311}"/>
    <cellStyle name="Title 39 5 4" xfId="34215" xr:uid="{5D4CCD28-C173-4EA6-A869-3DBD1B1C9C9F}"/>
    <cellStyle name="Title 39 5 4 2" xfId="34216" xr:uid="{1184C6B7-27A8-43E8-94DC-F2757F74C4B2}"/>
    <cellStyle name="Title 39 5 5" xfId="34217" xr:uid="{04A7AAB9-12DF-4D22-AC6B-84A475FBE7FF}"/>
    <cellStyle name="Title 39 5 6" xfId="34210" xr:uid="{BD863613-B848-4D97-A583-C2C680717F4C}"/>
    <cellStyle name="Title 39 6" xfId="18665" xr:uid="{DFF69244-B1B7-4B0C-845F-891FB653D730}"/>
    <cellStyle name="Title 39 6 2" xfId="34219" xr:uid="{C1308859-16BF-4B7B-AA60-C8D1A8E31759}"/>
    <cellStyle name="Title 39 6 2 2" xfId="34220" xr:uid="{34A29C88-D5D4-4524-AD74-934B3E65F044}"/>
    <cellStyle name="Title 39 6 3" xfId="34221" xr:uid="{803CCCF4-5670-422C-B67C-78E31C9C3173}"/>
    <cellStyle name="Title 39 6 3 2" xfId="34222" xr:uid="{3C4250FA-994B-4CE8-B460-0FAF57885EEF}"/>
    <cellStyle name="Title 39 6 4" xfId="34223" xr:uid="{32D2C096-A54D-416C-9EEA-0726ACD05A0D}"/>
    <cellStyle name="Title 39 6 5" xfId="34218" xr:uid="{57A34F37-C2F7-4CD5-892F-ED72B50A4547}"/>
    <cellStyle name="Title 39 7" xfId="18666" xr:uid="{13FF378D-8733-4807-ACB3-F9466FE08190}"/>
    <cellStyle name="Title 39 7 2" xfId="34225" xr:uid="{60A65310-EE85-41B9-9FA4-B66A69517C4F}"/>
    <cellStyle name="Title 39 7 3" xfId="34224" xr:uid="{ED32E0D1-5FC1-4A8B-8249-3F8EB613BB29}"/>
    <cellStyle name="Title 39 8" xfId="18667" xr:uid="{59CC3EAF-987E-4D8D-AC41-9EF44288E281}"/>
    <cellStyle name="Title 39 8 2" xfId="34227" xr:uid="{B3F5DDCA-7417-40A7-BB87-56BB1CDAD396}"/>
    <cellStyle name="Title 39 8 3" xfId="34226" xr:uid="{156E6D53-8A7F-43A4-906F-3EBB00A4AE05}"/>
    <cellStyle name="Title 39 9" xfId="18668" xr:uid="{8BD9A3D0-9A49-4173-ADA6-15EB0A09860B}"/>
    <cellStyle name="Title 39 9 2" xfId="34229" xr:uid="{198547F9-EA97-41B4-90DB-B822D5C005AF}"/>
    <cellStyle name="Title 39 9 3" xfId="34228" xr:uid="{4ADDCEBB-4D62-460D-A380-527EB9D1DE70}"/>
    <cellStyle name="Title 4" xfId="352" xr:uid="{00000000-0005-0000-0000-000062010000}"/>
    <cellStyle name="Title 4 10" xfId="18669" xr:uid="{59E7F3FD-79C9-40D5-A910-1767F1F799B9}"/>
    <cellStyle name="Title 4 10 2" xfId="34232" xr:uid="{B78D950D-B2F5-46D9-8B00-216284FE4808}"/>
    <cellStyle name="Title 4 10 3" xfId="34231" xr:uid="{8D8CDFCD-7BAB-4DC3-A746-676B5D346DF3}"/>
    <cellStyle name="Title 4 11" xfId="18670" xr:uid="{F977FE88-8E1C-4B1B-8D43-62D464848077}"/>
    <cellStyle name="Title 4 11 2" xfId="34233" xr:uid="{69CB7812-8084-4ED4-BDA1-DC29E7D72344}"/>
    <cellStyle name="Title 4 12" xfId="34234" xr:uid="{32549788-94E3-49C2-A474-4391E5822154}"/>
    <cellStyle name="Title 4 13" xfId="34230" xr:uid="{CFA20EAF-0D52-4910-88BB-1CB4693A8141}"/>
    <cellStyle name="Title 4 14" xfId="21778" xr:uid="{933032E7-D670-4B0E-8C4C-28A59EB81CBD}"/>
    <cellStyle name="Title 4 15" xfId="6526" xr:uid="{28F9F1D2-4CCF-4937-BC76-36011E3F0917}"/>
    <cellStyle name="Title 4 2" xfId="18671" xr:uid="{0A1E02A5-BE8F-4EE1-97D8-F1272C495632}"/>
    <cellStyle name="Title 4 2 10" xfId="34236" xr:uid="{BFEF75AF-5F3A-4D91-A42E-F4CDB83074DC}"/>
    <cellStyle name="Title 4 2 11" xfId="34235" xr:uid="{A896F3E7-F4E2-4009-B4F3-D73487FBB730}"/>
    <cellStyle name="Title 4 2 2" xfId="18672" xr:uid="{13521580-4AEB-4F09-97A7-0B371820DEC8}"/>
    <cellStyle name="Title 4 2 2 2" xfId="34238" xr:uid="{3FE2BE1D-A2FB-46DF-94E4-9F0CDB08001C}"/>
    <cellStyle name="Title 4 2 2 2 2" xfId="34239" xr:uid="{89480932-5067-428E-9DE6-639F041DEAB4}"/>
    <cellStyle name="Title 4 2 2 3" xfId="34240" xr:uid="{E507FECA-5E1C-4171-9DEB-643F2BFAD00E}"/>
    <cellStyle name="Title 4 2 2 3 2" xfId="34241" xr:uid="{4442F2DD-F275-4BFD-BA6E-2BEA7FDE4FD5}"/>
    <cellStyle name="Title 4 2 2 4" xfId="34242" xr:uid="{22D22C82-4C96-4FEA-B7FB-8D279D342FE1}"/>
    <cellStyle name="Title 4 2 2 5" xfId="34237" xr:uid="{FA0B6A35-D89F-4B32-ABCB-5A329FAAEC1E}"/>
    <cellStyle name="Title 4 2 3" xfId="18673" xr:uid="{E9398291-1F7F-4C06-A67E-79BC4DD5E637}"/>
    <cellStyle name="Title 4 2 3 2" xfId="34244" xr:uid="{B4902182-3F7E-4441-9D6E-26C3922F87DD}"/>
    <cellStyle name="Title 4 2 3 2 2" xfId="34245" xr:uid="{FF48EAFE-09CC-4608-822C-89670A186F71}"/>
    <cellStyle name="Title 4 2 3 3" xfId="34246" xr:uid="{03025787-4A2D-46F4-B5F0-1F52AD4D1EF5}"/>
    <cellStyle name="Title 4 2 3 3 2" xfId="34247" xr:uid="{C53D4C82-BB90-46F0-964D-E0FB0C524D74}"/>
    <cellStyle name="Title 4 2 3 4" xfId="34248" xr:uid="{B01E5C7E-C37E-4BE4-A670-7F2387FD0889}"/>
    <cellStyle name="Title 4 2 3 5" xfId="34243" xr:uid="{162B4E81-7CE0-412A-ADDF-3BCAA7767A79}"/>
    <cellStyle name="Title 4 2 4" xfId="18674" xr:uid="{69FAE234-CE32-4278-A702-69BE9E9D732D}"/>
    <cellStyle name="Title 4 2 4 2" xfId="34250" xr:uid="{264849EB-015A-435E-89AE-1CBF03FB0A92}"/>
    <cellStyle name="Title 4 2 4 2 2" xfId="34251" xr:uid="{C2B54C6C-EA9F-4646-A2E3-AF6AE11E4F94}"/>
    <cellStyle name="Title 4 2 4 3" xfId="34252" xr:uid="{4C0D2EF6-BC4B-4A46-802F-01B87A9FD4F2}"/>
    <cellStyle name="Title 4 2 4 3 2" xfId="34253" xr:uid="{CAF7B2D4-C791-4D19-B53F-250D8C390E48}"/>
    <cellStyle name="Title 4 2 4 4" xfId="34254" xr:uid="{2074E87C-CE0A-4178-A3F0-E6C3C68D7C2F}"/>
    <cellStyle name="Title 4 2 4 4 2" xfId="34255" xr:uid="{4DFC3CFC-167B-430D-82AB-252D64AA7F7B}"/>
    <cellStyle name="Title 4 2 4 5" xfId="34256" xr:uid="{E8209642-7824-4383-A433-CC7B94FB135A}"/>
    <cellStyle name="Title 4 2 4 6" xfId="34249" xr:uid="{68BF1015-360A-48BA-98E8-7341358526EB}"/>
    <cellStyle name="Title 4 2 5" xfId="18675" xr:uid="{3A51F1AB-37FC-4B4A-8A9B-4050B4A77477}"/>
    <cellStyle name="Title 4 2 5 2" xfId="34258" xr:uid="{91145B39-C367-48A8-8489-31A61DAC876A}"/>
    <cellStyle name="Title 4 2 5 2 2" xfId="34259" xr:uid="{BE4F962A-C007-4C8B-923A-F669D5B1FE72}"/>
    <cellStyle name="Title 4 2 5 3" xfId="34260" xr:uid="{9D483325-0061-43B3-A0BB-F8DF39A2101B}"/>
    <cellStyle name="Title 4 2 5 3 2" xfId="34261" xr:uid="{7E638D0A-D3B3-4FD5-8779-6C4E7C931C77}"/>
    <cellStyle name="Title 4 2 5 4" xfId="34262" xr:uid="{85349CF6-9995-4E48-92B8-55370818A17E}"/>
    <cellStyle name="Title 4 2 5 5" xfId="34257" xr:uid="{682DFA73-6F1A-4573-A9A9-53FA4C67644D}"/>
    <cellStyle name="Title 4 2 6" xfId="34263" xr:uid="{B7772422-4C75-404D-ABF6-804AC4B039C4}"/>
    <cellStyle name="Title 4 2 6 2" xfId="34264" xr:uid="{C811DC53-C717-47F5-BB1A-77A5230DC4B8}"/>
    <cellStyle name="Title 4 2 7" xfId="34265" xr:uid="{753736FF-373E-4988-AD9B-F2247E3C0A56}"/>
    <cellStyle name="Title 4 2 7 2" xfId="34266" xr:uid="{A8B96E49-FDD7-4672-AB57-AE3602CF4A4A}"/>
    <cellStyle name="Title 4 2 8" xfId="34267" xr:uid="{3993DFB3-96D2-4C32-9719-8E945F45EB5C}"/>
    <cellStyle name="Title 4 2 8 2" xfId="34268" xr:uid="{7035378A-0C6B-44A6-BB07-43183A6DB539}"/>
    <cellStyle name="Title 4 2 9" xfId="34269" xr:uid="{80311225-C219-47A4-BB48-39E69BEF5C90}"/>
    <cellStyle name="Title 4 3" xfId="18676" xr:uid="{C18092BB-DA04-445B-B8C6-DD55A78993EF}"/>
    <cellStyle name="Title 4 3 2" xfId="34271" xr:uid="{8A128ABE-F4AC-477D-94DF-B65E357805CC}"/>
    <cellStyle name="Title 4 3 2 2" xfId="34272" xr:uid="{627216CB-E6D0-4138-AFC6-139908A57BFB}"/>
    <cellStyle name="Title 4 3 3" xfId="34273" xr:uid="{DD908D14-6B4F-4F03-9FEE-ED977B56E8D6}"/>
    <cellStyle name="Title 4 3 3 2" xfId="34274" xr:uid="{D299FD7E-645F-41BC-BBD5-C21A38F2A190}"/>
    <cellStyle name="Title 4 3 4" xfId="34275" xr:uid="{87FE6B32-5057-40CF-9D8D-B3DF5EBA1AF6}"/>
    <cellStyle name="Title 4 3 5" xfId="34276" xr:uid="{7CA38A66-680C-4DE2-9933-B4EDE252E11E}"/>
    <cellStyle name="Title 4 3 6" xfId="34270" xr:uid="{D1731A47-A839-498C-B9B6-8CB992BA04D6}"/>
    <cellStyle name="Title 4 4" xfId="18677" xr:uid="{D6168C68-D43B-429D-A24B-0440C7536E30}"/>
    <cellStyle name="Title 4 4 2" xfId="34278" xr:uid="{224AE602-F659-4AB2-A967-9B3F36B8246C}"/>
    <cellStyle name="Title 4 4 2 2" xfId="34279" xr:uid="{6B0AA1F9-D4EC-4072-A52E-EEF461D87C93}"/>
    <cellStyle name="Title 4 4 3" xfId="34280" xr:uid="{061384D2-774F-4E26-B0C0-E787DB92BEB3}"/>
    <cellStyle name="Title 4 4 3 2" xfId="34281" xr:uid="{68CA3171-BDFF-48A6-9B87-67FEBF2A6D33}"/>
    <cellStyle name="Title 4 4 4" xfId="34282" xr:uid="{CE024A08-B547-4CB3-92BD-CECF0D2152E9}"/>
    <cellStyle name="Title 4 4 5" xfId="34277" xr:uid="{09199EE9-70A8-4908-9AA8-D4484F51D1A2}"/>
    <cellStyle name="Title 4 5" xfId="18678" xr:uid="{C58FE946-0A6A-42D4-82CF-21E5BE196FF5}"/>
    <cellStyle name="Title 4 5 2" xfId="34284" xr:uid="{69818510-7DE7-44E1-B66C-531A62E6242E}"/>
    <cellStyle name="Title 4 5 2 2" xfId="34285" xr:uid="{FA86AAEB-11BE-4130-B1CA-9DC49E786A2A}"/>
    <cellStyle name="Title 4 5 3" xfId="34286" xr:uid="{F83FCF01-CF80-4A3E-BA77-A9C3587D531E}"/>
    <cellStyle name="Title 4 5 3 2" xfId="34287" xr:uid="{F2DB697F-2F77-4DB1-BA50-18E83D061431}"/>
    <cellStyle name="Title 4 5 4" xfId="34288" xr:uid="{37C1A58D-54A3-4E40-83CE-D8EC22B4C7B2}"/>
    <cellStyle name="Title 4 5 5" xfId="34283" xr:uid="{81A4012E-E8F0-4EA4-891D-7A6BBB3467E5}"/>
    <cellStyle name="Title 4 6" xfId="18679" xr:uid="{3307563E-A152-47E3-A721-7DB3AE8D75FD}"/>
    <cellStyle name="Title 4 6 2" xfId="34290" xr:uid="{350CA2EF-C7D2-4FA0-98F2-E156460F2B1E}"/>
    <cellStyle name="Title 4 6 2 2" xfId="34291" xr:uid="{B366B4D1-2B4A-490F-B59B-D2465B61968D}"/>
    <cellStyle name="Title 4 6 3" xfId="34292" xr:uid="{AD734D1B-E1C6-4BF3-9144-9516618DFE33}"/>
    <cellStyle name="Title 4 6 3 2" xfId="34293" xr:uid="{F102543D-641D-47F3-88BB-38F797316C2A}"/>
    <cellStyle name="Title 4 6 4" xfId="34294" xr:uid="{A732F9A4-E22C-41FF-B36D-1D44859DC162}"/>
    <cellStyle name="Title 4 6 4 2" xfId="34295" xr:uid="{2D1EB19B-6181-4464-B4A8-D63966F42CB3}"/>
    <cellStyle name="Title 4 6 5" xfId="34296" xr:uid="{651EF6CD-BEC5-467B-A3A2-82D5F4EF66FA}"/>
    <cellStyle name="Title 4 6 6" xfId="34289" xr:uid="{532DB9E6-E97A-4579-9534-74C854970252}"/>
    <cellStyle name="Title 4 7" xfId="18680" xr:uid="{8679DF53-53B4-4C19-B13E-51E90CA4C4E2}"/>
    <cellStyle name="Title 4 7 2" xfId="34298" xr:uid="{82F0A33F-FA00-4492-9612-600DD5652D6C}"/>
    <cellStyle name="Title 4 7 2 2" xfId="34299" xr:uid="{329CF07C-046B-4A4F-BAE9-F94885EE1149}"/>
    <cellStyle name="Title 4 7 3" xfId="34300" xr:uid="{EEC62761-A0F2-45D9-960B-35D78372B381}"/>
    <cellStyle name="Title 4 7 3 2" xfId="34301" xr:uid="{60CA29C4-334A-4B67-AADD-321186E5A2A4}"/>
    <cellStyle name="Title 4 7 4" xfId="34302" xr:uid="{91785FCF-D538-489B-951E-7B1E35410E1A}"/>
    <cellStyle name="Title 4 7 5" xfId="34297" xr:uid="{D9B886E4-F735-4CE0-96E4-6F32FA6011B4}"/>
    <cellStyle name="Title 4 8" xfId="18681" xr:uid="{499FDFAB-E191-43EF-BEAF-8D9DDFA65B73}"/>
    <cellStyle name="Title 4 8 2" xfId="34304" xr:uid="{2251F0FB-CB99-4E15-B810-BD025BCC79C9}"/>
    <cellStyle name="Title 4 8 3" xfId="34303" xr:uid="{AD18F769-CB93-4475-808B-D2E002A36BE2}"/>
    <cellStyle name="Title 4 9" xfId="18682" xr:uid="{6F767795-2E9B-4D25-A825-08BDBC5E44B7}"/>
    <cellStyle name="Title 4 9 2" xfId="34306" xr:uid="{96551FFB-0229-44B7-A561-55E3A4B89777}"/>
    <cellStyle name="Title 4 9 3" xfId="34305" xr:uid="{EF8BDC84-0CB5-4CB0-B5E6-6E94F3E631E2}"/>
    <cellStyle name="Title 40" xfId="6527" xr:uid="{C5C784A9-D517-4A04-84D4-AF552540948C}"/>
    <cellStyle name="Title 40 10" xfId="18683" xr:uid="{E5DFD127-8D47-481F-B6A2-CAB9BE2EA7D2}"/>
    <cellStyle name="Title 40 10 2" xfId="34308" xr:uid="{1CCF5ED3-C4C6-4C91-A460-C6D11E8301FC}"/>
    <cellStyle name="Title 40 11" xfId="34309" xr:uid="{98BED80D-17A2-4D7E-BA5A-9B07B71D17EA}"/>
    <cellStyle name="Title 40 12" xfId="34307" xr:uid="{C9F2C6C5-4E1A-45A9-8298-B22A3CBAEBB8}"/>
    <cellStyle name="Title 40 13" xfId="21779" xr:uid="{3DE10D37-7E8E-4A60-880D-A3B9A7C73F94}"/>
    <cellStyle name="Title 40 2" xfId="18684" xr:uid="{B20D067E-EC04-4736-B5A4-39FC5D30B9CF}"/>
    <cellStyle name="Title 40 2 2" xfId="34311" xr:uid="{6B0CD6C6-2D37-4F2D-98A3-37F42682E251}"/>
    <cellStyle name="Title 40 2 2 2" xfId="34312" xr:uid="{317C4D85-2B72-4C79-A417-A9EA4DE1607E}"/>
    <cellStyle name="Title 40 2 3" xfId="34313" xr:uid="{C245EE3E-4DCE-4FC9-BF61-A390CDED0968}"/>
    <cellStyle name="Title 40 2 3 2" xfId="34314" xr:uid="{8F0BFAAF-527F-47C7-A51A-5B5A128A260F}"/>
    <cellStyle name="Title 40 2 4" xfId="34315" xr:uid="{C9171E3B-535A-4E68-90EB-AF53784BBB1E}"/>
    <cellStyle name="Title 40 2 5" xfId="34316" xr:uid="{9E462759-F528-46E5-A5FA-A081283C0B6E}"/>
    <cellStyle name="Title 40 2 6" xfId="34310" xr:uid="{2853F0AE-CE72-4911-8819-4A14FFC54935}"/>
    <cellStyle name="Title 40 3" xfId="18685" xr:uid="{65303928-8D93-4FFE-AFA9-4213DF47A285}"/>
    <cellStyle name="Title 40 3 2" xfId="34318" xr:uid="{11C9CA89-820A-4A37-897C-0CDBE353CEF3}"/>
    <cellStyle name="Title 40 3 2 2" xfId="34319" xr:uid="{09954E05-1E39-4C85-A5D2-EB3906D5CC99}"/>
    <cellStyle name="Title 40 3 3" xfId="34320" xr:uid="{20F62051-A760-43D3-B81F-892B7925619F}"/>
    <cellStyle name="Title 40 3 3 2" xfId="34321" xr:uid="{B53E7B6C-9599-47E7-82EE-B02F41203879}"/>
    <cellStyle name="Title 40 3 4" xfId="34322" xr:uid="{C52337A3-24B4-4610-BBED-231319B03F64}"/>
    <cellStyle name="Title 40 3 5" xfId="34317" xr:uid="{A38D8F5D-C756-4F26-A837-EFE54E6E6AEC}"/>
    <cellStyle name="Title 40 4" xfId="18686" xr:uid="{5E702A7A-DFAA-4E0C-BF8C-C9B8C97C481D}"/>
    <cellStyle name="Title 40 4 2" xfId="34324" xr:uid="{F38765F7-CD81-45E3-A0A3-19E091898708}"/>
    <cellStyle name="Title 40 4 2 2" xfId="34325" xr:uid="{2E0096A0-2AB1-473F-BE52-5A947323D89B}"/>
    <cellStyle name="Title 40 4 3" xfId="34326" xr:uid="{1E6A18FC-761D-41AA-BF4D-452B08C92B89}"/>
    <cellStyle name="Title 40 4 3 2" xfId="34327" xr:uid="{77E4AB24-FB30-4DFC-B68D-7C575A39596C}"/>
    <cellStyle name="Title 40 4 4" xfId="34328" xr:uid="{0AB52961-17AD-4DA3-838C-81CF7A5FBDBE}"/>
    <cellStyle name="Title 40 4 5" xfId="34323" xr:uid="{809D82C4-A57D-477E-9983-C96B0857096B}"/>
    <cellStyle name="Title 40 5" xfId="18687" xr:uid="{A0253316-65A1-432F-8499-823811C60DF6}"/>
    <cellStyle name="Title 40 5 2" xfId="34330" xr:uid="{1217F4A0-EF7C-4942-B44B-CAC6A72183E1}"/>
    <cellStyle name="Title 40 5 2 2" xfId="34331" xr:uid="{30347F28-F92F-49FA-A6AB-86F999484088}"/>
    <cellStyle name="Title 40 5 3" xfId="34332" xr:uid="{4D85516C-0378-4E93-A402-F9EFE8776862}"/>
    <cellStyle name="Title 40 5 3 2" xfId="34333" xr:uid="{8984B21C-8D79-4D2F-B26B-0F1D46188FA9}"/>
    <cellStyle name="Title 40 5 4" xfId="34334" xr:uid="{DE451E7D-0BE4-4050-993F-A51DDE7E99EE}"/>
    <cellStyle name="Title 40 5 4 2" xfId="34335" xr:uid="{AAAA8456-4BDD-48A1-B2AD-DC52CEDC765D}"/>
    <cellStyle name="Title 40 5 5" xfId="34336" xr:uid="{59136531-01DF-4948-B1CD-EFCF9F265EA5}"/>
    <cellStyle name="Title 40 5 6" xfId="34329" xr:uid="{CF3402C0-E092-46F4-8243-68EDC1BBBD4B}"/>
    <cellStyle name="Title 40 6" xfId="18688" xr:uid="{0C374128-920C-4477-9D82-8078C2B799E9}"/>
    <cellStyle name="Title 40 6 2" xfId="34338" xr:uid="{F6E341CC-0BE1-4801-B13C-6240305AEDA4}"/>
    <cellStyle name="Title 40 6 2 2" xfId="34339" xr:uid="{27C89C7D-A5C6-4D35-B15F-EE749847DE9B}"/>
    <cellStyle name="Title 40 6 3" xfId="34340" xr:uid="{396F3310-8D0E-42DB-BA53-5D8E282F5FAC}"/>
    <cellStyle name="Title 40 6 3 2" xfId="34341" xr:uid="{1B3B4B9C-F0B2-44BA-A3D9-0314D3980E4D}"/>
    <cellStyle name="Title 40 6 4" xfId="34342" xr:uid="{3C7228FF-1859-4196-A9B7-6AFD27DBACAC}"/>
    <cellStyle name="Title 40 6 5" xfId="34337" xr:uid="{1DEC8960-49BE-41A3-9CA3-2684B90D3B7C}"/>
    <cellStyle name="Title 40 7" xfId="18689" xr:uid="{E596697D-B23A-4B0B-8641-823E4A7B85E6}"/>
    <cellStyle name="Title 40 7 2" xfId="34344" xr:uid="{66FA632E-D7F5-442D-94B9-3CB6EDC7CFE0}"/>
    <cellStyle name="Title 40 7 3" xfId="34343" xr:uid="{8E563F7A-D617-44AF-A6A1-42A762A796DC}"/>
    <cellStyle name="Title 40 8" xfId="18690" xr:uid="{D4C26056-F523-4F10-85E7-E9F3B85857B2}"/>
    <cellStyle name="Title 40 8 2" xfId="34346" xr:uid="{2688572D-2FB3-4F50-A1F6-91E77B311C36}"/>
    <cellStyle name="Title 40 8 3" xfId="34345" xr:uid="{3043CE56-05B2-481D-90F9-8DBF2E98F3A5}"/>
    <cellStyle name="Title 40 9" xfId="18691" xr:uid="{6B0BF9DB-182C-462E-A896-21E09CF10877}"/>
    <cellStyle name="Title 40 9 2" xfId="34348" xr:uid="{79196697-344E-4482-AECE-C35C4B27C353}"/>
    <cellStyle name="Title 40 9 3" xfId="34347" xr:uid="{5B882BE2-F545-4C00-86BC-731AAE8B6290}"/>
    <cellStyle name="Title 41" xfId="6528" xr:uid="{49AB52EC-4862-46C6-A59E-7ADC5E4AB2ED}"/>
    <cellStyle name="Title 41 10" xfId="18692" xr:uid="{A84054DA-BC69-4308-BF09-6DCA8CC33246}"/>
    <cellStyle name="Title 41 10 2" xfId="34350" xr:uid="{613D2FFE-D183-43CD-AC44-84E11AABE190}"/>
    <cellStyle name="Title 41 11" xfId="34351" xr:uid="{6B2D52CD-5DD2-4A72-A5D1-704A11028D8B}"/>
    <cellStyle name="Title 41 12" xfId="34349" xr:uid="{B294248B-23BB-4507-B266-BF7AEA25B830}"/>
    <cellStyle name="Title 41 13" xfId="21780" xr:uid="{A173608C-9F27-4A7B-BA24-F81482E97DEF}"/>
    <cellStyle name="Title 41 2" xfId="18693" xr:uid="{1D64D3CA-758D-48BD-BEDA-5D24339E4050}"/>
    <cellStyle name="Title 41 2 2" xfId="34353" xr:uid="{5C502E9C-5F40-4BED-AA46-6FEFBEF890BC}"/>
    <cellStyle name="Title 41 2 2 2" xfId="34354" xr:uid="{9A0DB3E0-2D97-4644-BDD1-AC462FA78F92}"/>
    <cellStyle name="Title 41 2 3" xfId="34355" xr:uid="{E82482A7-F580-48E5-81BC-609AF45C29D5}"/>
    <cellStyle name="Title 41 2 3 2" xfId="34356" xr:uid="{5CEA5E9C-8DE1-441C-B813-8510D2F32982}"/>
    <cellStyle name="Title 41 2 4" xfId="34357" xr:uid="{66DA9A0F-8CE4-4EE0-B785-0FFE80FB7646}"/>
    <cellStyle name="Title 41 2 5" xfId="34358" xr:uid="{90D8D164-8CDC-4FA4-B6B5-3515DE2EF052}"/>
    <cellStyle name="Title 41 2 6" xfId="34352" xr:uid="{62D4332C-C5E7-421A-A142-D8538BB47852}"/>
    <cellStyle name="Title 41 3" xfId="18694" xr:uid="{12A0FEC8-FA7D-4796-9170-BF9C2B4245CC}"/>
    <cellStyle name="Title 41 3 2" xfId="34360" xr:uid="{539D361E-B17D-41E6-9E8C-C76BEBDF713F}"/>
    <cellStyle name="Title 41 3 2 2" xfId="34361" xr:uid="{8A9600F4-7CB4-486F-A6DC-031FAB2F93BC}"/>
    <cellStyle name="Title 41 3 3" xfId="34362" xr:uid="{F55FD9DA-7CD7-483E-8160-9B2A09680BBC}"/>
    <cellStyle name="Title 41 3 3 2" xfId="34363" xr:uid="{DE9F7D03-508D-4AA5-A01A-E69C2E1854B9}"/>
    <cellStyle name="Title 41 3 4" xfId="34364" xr:uid="{9943967F-0659-42E9-93C8-58CE84A64CC8}"/>
    <cellStyle name="Title 41 3 5" xfId="34359" xr:uid="{2695C638-6032-4E82-BAFD-B16B5F5E57B4}"/>
    <cellStyle name="Title 41 4" xfId="18695" xr:uid="{6187010A-22E1-4CAB-9DAA-A22845CF72D2}"/>
    <cellStyle name="Title 41 4 2" xfId="34366" xr:uid="{EA0C07E4-1890-4673-870B-65B12B0CA893}"/>
    <cellStyle name="Title 41 4 2 2" xfId="34367" xr:uid="{8C325A95-DBA2-4B6E-A061-2472B76A4158}"/>
    <cellStyle name="Title 41 4 3" xfId="34368" xr:uid="{6AAF1756-5306-4BB0-BF9E-A7EB4EF68D6B}"/>
    <cellStyle name="Title 41 4 3 2" xfId="34369" xr:uid="{2340C2E9-2BC0-44F7-9799-BCB7BC5188A8}"/>
    <cellStyle name="Title 41 4 4" xfId="34370" xr:uid="{FF3ABF82-A21F-4619-B632-C8DB778979CE}"/>
    <cellStyle name="Title 41 4 5" xfId="34365" xr:uid="{E40BCD3D-FB91-4C03-9705-FB8BC4D312E6}"/>
    <cellStyle name="Title 41 5" xfId="18696" xr:uid="{87461A2F-AF9E-4F56-A81B-F80C523A1EDF}"/>
    <cellStyle name="Title 41 5 2" xfId="34372" xr:uid="{1AF34160-85C9-4913-8B3B-292EAA150B7F}"/>
    <cellStyle name="Title 41 5 2 2" xfId="34373" xr:uid="{930DB8B0-CCB3-4721-8CD3-D6380372BF52}"/>
    <cellStyle name="Title 41 5 3" xfId="34374" xr:uid="{60563768-F827-4592-8E87-01D795ABC57C}"/>
    <cellStyle name="Title 41 5 3 2" xfId="34375" xr:uid="{95144CF3-6762-4FB5-9F1C-1DDEA022045E}"/>
    <cellStyle name="Title 41 5 4" xfId="34376" xr:uid="{1DCACE36-A385-46CC-A282-C4D9D1E7DECD}"/>
    <cellStyle name="Title 41 5 4 2" xfId="34377" xr:uid="{8DEFCF19-6A98-4C0E-9CD0-924B773E2833}"/>
    <cellStyle name="Title 41 5 5" xfId="34378" xr:uid="{83BDAB83-B806-4FCC-8801-0EF4856E3CF9}"/>
    <cellStyle name="Title 41 5 6" xfId="34371" xr:uid="{6F0B4747-BEDD-41C1-967F-A691E422E9FB}"/>
    <cellStyle name="Title 41 6" xfId="18697" xr:uid="{5B811DAD-6A80-4040-AB85-DF1DB33A9CA1}"/>
    <cellStyle name="Title 41 6 2" xfId="34380" xr:uid="{BF77CFAB-5065-49CA-A8D3-408ECC56B38B}"/>
    <cellStyle name="Title 41 6 2 2" xfId="34381" xr:uid="{1BBB48AC-44DC-4673-BB5D-9750DA1A0DDD}"/>
    <cellStyle name="Title 41 6 3" xfId="34382" xr:uid="{CD75282B-7F00-4171-BE33-F47ADF1CF96A}"/>
    <cellStyle name="Title 41 6 3 2" xfId="34383" xr:uid="{C1538D5B-2E0C-47B0-A1CF-5B0F9955F89F}"/>
    <cellStyle name="Title 41 6 4" xfId="34384" xr:uid="{BA17F9E9-DDA4-4AD5-9A8D-A2EDD5456340}"/>
    <cellStyle name="Title 41 6 5" xfId="34379" xr:uid="{F4B9EFC6-FAFF-4086-ABE8-7429C5CE2414}"/>
    <cellStyle name="Title 41 7" xfId="18698" xr:uid="{FBFE6D9E-7E65-49AC-9D05-BABCAE76DD46}"/>
    <cellStyle name="Title 41 7 2" xfId="34386" xr:uid="{C831EA76-1C3E-4D62-B6DA-0199B06C08D8}"/>
    <cellStyle name="Title 41 7 3" xfId="34385" xr:uid="{B86919BC-8FAC-4CC9-9EFC-9AEA90F354AB}"/>
    <cellStyle name="Title 41 8" xfId="18699" xr:uid="{18E2EB05-1289-4ACD-B6DE-C85D05A6E1FB}"/>
    <cellStyle name="Title 41 8 2" xfId="34388" xr:uid="{B021482F-AD2F-4DE1-8508-41A66F38248C}"/>
    <cellStyle name="Title 41 8 3" xfId="34387" xr:uid="{E8FD2CC6-F4B9-4D13-93D4-BE9B6042A5AD}"/>
    <cellStyle name="Title 41 9" xfId="18700" xr:uid="{A8B07BB5-B4D2-47BC-AC9F-BEB29935964F}"/>
    <cellStyle name="Title 41 9 2" xfId="34390" xr:uid="{5E1B33C4-F3FC-449C-9C52-9133F19B1ECA}"/>
    <cellStyle name="Title 41 9 3" xfId="34389" xr:uid="{C027F950-4072-44A2-B170-AE4CD23EB01A}"/>
    <cellStyle name="Title 42" xfId="6529" xr:uid="{9ED82761-64FD-4398-ADE8-B7E057A1668B}"/>
    <cellStyle name="Title 42 10" xfId="18701" xr:uid="{13A774C8-5729-449E-8219-4091EE75CFAC}"/>
    <cellStyle name="Title 42 10 2" xfId="34392" xr:uid="{1229E78B-9F24-48EF-AB9C-E6C93E229EBD}"/>
    <cellStyle name="Title 42 11" xfId="34393" xr:uid="{9401DB43-95EA-4000-81BE-8051670A28FC}"/>
    <cellStyle name="Title 42 12" xfId="34391" xr:uid="{458DA0D8-580F-4379-86B4-22FE61A547E2}"/>
    <cellStyle name="Title 42 13" xfId="21781" xr:uid="{F94B8FD8-E84E-4C8F-AA47-800B69098439}"/>
    <cellStyle name="Title 42 2" xfId="18702" xr:uid="{A39495A8-70DF-4104-B830-051533075D30}"/>
    <cellStyle name="Title 42 2 2" xfId="34395" xr:uid="{D578644B-0E9C-4782-ABFC-9087A52D48A9}"/>
    <cellStyle name="Title 42 2 2 2" xfId="34396" xr:uid="{F9DBBEF0-06C9-418E-A309-E00C6402A3E9}"/>
    <cellStyle name="Title 42 2 3" xfId="34397" xr:uid="{BEF9C033-A35E-4561-9091-CCB50F3CBC3B}"/>
    <cellStyle name="Title 42 2 3 2" xfId="34398" xr:uid="{BB82427B-5BAD-4741-AA72-A8BDDD3F896A}"/>
    <cellStyle name="Title 42 2 4" xfId="34399" xr:uid="{AF84CE16-8161-41B4-A98D-754E71112339}"/>
    <cellStyle name="Title 42 2 5" xfId="34400" xr:uid="{E2363ADB-FC0B-45C7-B540-8344F7E28C84}"/>
    <cellStyle name="Title 42 2 6" xfId="34394" xr:uid="{4E16FB85-3AE8-4B55-8EB4-44512F2C40E9}"/>
    <cellStyle name="Title 42 3" xfId="18703" xr:uid="{14608F4D-5DF6-4C89-B0DD-1F3A3233A5EF}"/>
    <cellStyle name="Title 42 3 2" xfId="34402" xr:uid="{0E4B1FE2-F78A-421F-821A-77F2DC612D25}"/>
    <cellStyle name="Title 42 3 2 2" xfId="34403" xr:uid="{8AC816FB-A973-4E19-B319-47DFE4548B88}"/>
    <cellStyle name="Title 42 3 3" xfId="34404" xr:uid="{C7321C06-9E0B-4B76-B814-26137DEE5570}"/>
    <cellStyle name="Title 42 3 3 2" xfId="34405" xr:uid="{0121D02B-1B7A-4887-A1ED-7472F489DAF8}"/>
    <cellStyle name="Title 42 3 4" xfId="34406" xr:uid="{EE375ADE-0D52-4DB3-8B41-2A94018251E5}"/>
    <cellStyle name="Title 42 3 5" xfId="34401" xr:uid="{94511E9D-39A0-489E-B40B-1E2701AB58ED}"/>
    <cellStyle name="Title 42 4" xfId="18704" xr:uid="{81B74297-2238-4A4C-95E9-782FAE74F755}"/>
    <cellStyle name="Title 42 4 2" xfId="34408" xr:uid="{09A58901-77D0-4B91-AFFF-B3397D442A47}"/>
    <cellStyle name="Title 42 4 2 2" xfId="34409" xr:uid="{544148F8-3C8F-4727-8165-980920E7E991}"/>
    <cellStyle name="Title 42 4 3" xfId="34410" xr:uid="{46761A96-5AED-40D8-A500-4A3C1B640EF3}"/>
    <cellStyle name="Title 42 4 3 2" xfId="34411" xr:uid="{DEFAB10F-FD87-42CC-B882-E71CC6CA35AE}"/>
    <cellStyle name="Title 42 4 4" xfId="34412" xr:uid="{355D960F-F408-4DDA-82D7-9D7BB18B43F7}"/>
    <cellStyle name="Title 42 4 5" xfId="34407" xr:uid="{029344E7-E23B-4F70-B533-3694174701B8}"/>
    <cellStyle name="Title 42 5" xfId="18705" xr:uid="{6F7CA7F6-0773-4F2D-897C-ED093E460812}"/>
    <cellStyle name="Title 42 5 2" xfId="34414" xr:uid="{266D708E-DA9D-4A02-B4CD-DCF25925A87A}"/>
    <cellStyle name="Title 42 5 2 2" xfId="34415" xr:uid="{AA7B5A27-C0E1-46DE-803B-D7BCE8B7C7C0}"/>
    <cellStyle name="Title 42 5 3" xfId="34416" xr:uid="{8152D89A-13BF-4C14-AD65-D4782B3E4051}"/>
    <cellStyle name="Title 42 5 3 2" xfId="34417" xr:uid="{5A5DA176-3BD9-46AC-B0AD-F983533A1353}"/>
    <cellStyle name="Title 42 5 4" xfId="34418" xr:uid="{1BDC5A10-0EB0-492F-8AFB-0BFCD1D42EFE}"/>
    <cellStyle name="Title 42 5 4 2" xfId="34419" xr:uid="{7AD378E4-0E13-49AC-92F4-C66F25C7F80C}"/>
    <cellStyle name="Title 42 5 5" xfId="34420" xr:uid="{0DEDF5C6-3040-42A3-8F7E-F90D3D9B0F47}"/>
    <cellStyle name="Title 42 5 6" xfId="34413" xr:uid="{FA60F2EA-E0A5-47E0-B8A4-6863890B94F0}"/>
    <cellStyle name="Title 42 6" xfId="18706" xr:uid="{B4DCB06E-24F0-46B7-AAF1-C8A44B91ADC9}"/>
    <cellStyle name="Title 42 6 2" xfId="34422" xr:uid="{7E8F3B4C-73BE-4D75-A235-4BAA0E076EF7}"/>
    <cellStyle name="Title 42 6 2 2" xfId="34423" xr:uid="{C3AF96F8-080B-4616-B034-382DE01DB8AB}"/>
    <cellStyle name="Title 42 6 3" xfId="34424" xr:uid="{E45D68D1-8013-4971-9379-8BD35E853B69}"/>
    <cellStyle name="Title 42 6 3 2" xfId="34425" xr:uid="{13966A74-95ED-43EA-BEC1-53590796DDD5}"/>
    <cellStyle name="Title 42 6 4" xfId="34426" xr:uid="{3909AA9C-79B4-4F21-914E-A202E957DEF7}"/>
    <cellStyle name="Title 42 6 5" xfId="34421" xr:uid="{D9CCBF87-303E-4B59-AE2C-EE066E8F89BA}"/>
    <cellStyle name="Title 42 7" xfId="18707" xr:uid="{FE1D9602-A9F8-4B8E-AC86-D4EDDB5CA44B}"/>
    <cellStyle name="Title 42 7 2" xfId="34428" xr:uid="{2CCE9779-ABD2-430E-A75A-2B86BD23E036}"/>
    <cellStyle name="Title 42 7 3" xfId="34427" xr:uid="{1249E868-4E6D-4619-A20D-96AAB194DB03}"/>
    <cellStyle name="Title 42 8" xfId="18708" xr:uid="{7BAF3AC2-5482-491D-A69A-722C53ACE3AE}"/>
    <cellStyle name="Title 42 8 2" xfId="34430" xr:uid="{80E6C7F2-534C-4269-B94B-72E585212620}"/>
    <cellStyle name="Title 42 8 3" xfId="34429" xr:uid="{D52391D0-0A39-4F4A-9402-EEE83DC03E49}"/>
    <cellStyle name="Title 42 9" xfId="18709" xr:uid="{B7656C9E-A714-45FC-A6A1-DA862D96F92A}"/>
    <cellStyle name="Title 42 9 2" xfId="34432" xr:uid="{23C050BA-5BFD-45A0-8E1F-BF5163BE2DE7}"/>
    <cellStyle name="Title 42 9 3" xfId="34431" xr:uid="{0E09204A-4573-4F40-8026-A21D60BFAFB1}"/>
    <cellStyle name="Title 43" xfId="6530" xr:uid="{2026F83F-CC2A-496D-95DA-2645BF28A945}"/>
    <cellStyle name="Title 43 10" xfId="18710" xr:uid="{C74A7AA0-AF25-4E7C-9CDE-C1F121D44A78}"/>
    <cellStyle name="Title 43 10 2" xfId="34434" xr:uid="{94752FFF-5345-4337-B24B-4EA69B23BEBE}"/>
    <cellStyle name="Title 43 11" xfId="34435" xr:uid="{D681D27F-451A-47A6-94C3-85E888F09074}"/>
    <cellStyle name="Title 43 12" xfId="34433" xr:uid="{FC397569-2658-4710-89F3-DD70B56A8BBC}"/>
    <cellStyle name="Title 43 13" xfId="21782" xr:uid="{0E1E89A8-5992-4791-9EA8-38F2563664F8}"/>
    <cellStyle name="Title 43 2" xfId="18711" xr:uid="{21D269C5-F8FF-4EB1-AF49-AF72895CF4E5}"/>
    <cellStyle name="Title 43 2 2" xfId="34437" xr:uid="{64E47E9C-963C-4DF4-8B5D-B6FA1FFF4602}"/>
    <cellStyle name="Title 43 2 2 2" xfId="34438" xr:uid="{F022CBCA-5A08-4CC4-9907-3DC770E65ABE}"/>
    <cellStyle name="Title 43 2 3" xfId="34439" xr:uid="{07B057B5-2BC6-4D9F-B247-047060C05679}"/>
    <cellStyle name="Title 43 2 3 2" xfId="34440" xr:uid="{56C225D2-CDA3-4C45-8D97-A7B97DF52D42}"/>
    <cellStyle name="Title 43 2 4" xfId="34441" xr:uid="{8B1E0B5F-DDB2-4DC3-8DB1-018EE20DEBCA}"/>
    <cellStyle name="Title 43 2 5" xfId="34442" xr:uid="{608A05EF-4F28-4DBD-9988-DE2A8706CFB0}"/>
    <cellStyle name="Title 43 2 6" xfId="34436" xr:uid="{0BEC4D0D-5C46-4752-9025-56C9B8904CBF}"/>
    <cellStyle name="Title 43 3" xfId="18712" xr:uid="{A1C23107-6628-4B43-8025-D50F98DC998B}"/>
    <cellStyle name="Title 43 3 2" xfId="34444" xr:uid="{A77A151A-442F-4A7F-ADD6-92208843093E}"/>
    <cellStyle name="Title 43 3 2 2" xfId="34445" xr:uid="{4493CDF2-B0C3-49F0-8146-F08BFD1EE3AE}"/>
    <cellStyle name="Title 43 3 3" xfId="34446" xr:uid="{0B07F2D6-E541-4772-876B-5AD24A537986}"/>
    <cellStyle name="Title 43 3 3 2" xfId="34447" xr:uid="{375C6417-6E08-49A1-819B-6179325E9143}"/>
    <cellStyle name="Title 43 3 4" xfId="34448" xr:uid="{8EBD9A61-7E1E-4CE7-BAC9-9966DC6071AA}"/>
    <cellStyle name="Title 43 3 5" xfId="34443" xr:uid="{F12C1F16-CFB8-4585-83E4-8F87F81C7CF6}"/>
    <cellStyle name="Title 43 4" xfId="18713" xr:uid="{D0A91F77-1014-4B95-9AC4-82A0F0D0B26E}"/>
    <cellStyle name="Title 43 4 2" xfId="34450" xr:uid="{F9CEC197-9D33-4D0C-A605-9B347C5B7065}"/>
    <cellStyle name="Title 43 4 2 2" xfId="34451" xr:uid="{D3CF79F6-2EF8-4F79-9C5C-7A48E8FAC7DE}"/>
    <cellStyle name="Title 43 4 3" xfId="34452" xr:uid="{8411766E-85EE-495E-8C54-44B2ED8C9B7D}"/>
    <cellStyle name="Title 43 4 3 2" xfId="34453" xr:uid="{1A50C1B4-5947-4ECF-AA55-03AAAD96B89B}"/>
    <cellStyle name="Title 43 4 4" xfId="34454" xr:uid="{2A42E398-0422-4EDB-8720-C3F8AA9BD7D4}"/>
    <cellStyle name="Title 43 4 5" xfId="34449" xr:uid="{5F125E31-EED6-4191-B5A3-47D30AF0F01A}"/>
    <cellStyle name="Title 43 5" xfId="18714" xr:uid="{276E5838-35CC-4965-B380-A864F35D070A}"/>
    <cellStyle name="Title 43 5 2" xfId="34456" xr:uid="{7A22A30A-364D-4621-A1D6-51BA1BFDE192}"/>
    <cellStyle name="Title 43 5 2 2" xfId="34457" xr:uid="{921872AF-DAA4-4267-95A1-4696C0DE4F8E}"/>
    <cellStyle name="Title 43 5 3" xfId="34458" xr:uid="{7EA6E778-D692-487E-A6DD-1F90B35D4939}"/>
    <cellStyle name="Title 43 5 3 2" xfId="34459" xr:uid="{945FDE8D-3C75-4331-AE47-C731C3EF053B}"/>
    <cellStyle name="Title 43 5 4" xfId="34460" xr:uid="{97A44B52-B437-498C-8F96-E12A83372661}"/>
    <cellStyle name="Title 43 5 4 2" xfId="34461" xr:uid="{E1A41C32-C460-49B8-A59F-370C446DFA34}"/>
    <cellStyle name="Title 43 5 5" xfId="34462" xr:uid="{7AFF09D5-6486-4595-9DF4-80D8A3DA9ABC}"/>
    <cellStyle name="Title 43 5 6" xfId="34455" xr:uid="{DBA8A5CD-F7A3-4A20-BB8D-7218DDDC7552}"/>
    <cellStyle name="Title 43 6" xfId="18715" xr:uid="{56639238-1128-42E6-B2FF-F199A2AA7C48}"/>
    <cellStyle name="Title 43 6 2" xfId="34464" xr:uid="{F100A970-DBF5-43ED-A7E3-ACC90D9ACAA8}"/>
    <cellStyle name="Title 43 6 2 2" xfId="34465" xr:uid="{B5842A2A-6117-4043-843E-37BA9F5A9E91}"/>
    <cellStyle name="Title 43 6 3" xfId="34466" xr:uid="{1A85BCF7-0149-405C-A291-CEFFB11F3E70}"/>
    <cellStyle name="Title 43 6 3 2" xfId="34467" xr:uid="{04AC345D-DC82-49B4-8957-4B77CFDECC0C}"/>
    <cellStyle name="Title 43 6 4" xfId="34468" xr:uid="{1800A780-545E-45AE-A54C-5007F903D84B}"/>
    <cellStyle name="Title 43 6 5" xfId="34463" xr:uid="{5517F508-68EA-4E2E-962F-DAB8ED263046}"/>
    <cellStyle name="Title 43 7" xfId="18716" xr:uid="{8E4F9472-DF55-4256-8118-58519A8793E3}"/>
    <cellStyle name="Title 43 7 2" xfId="34470" xr:uid="{71AD5503-019F-43C4-B18C-E0C7873D2095}"/>
    <cellStyle name="Title 43 7 3" xfId="34469" xr:uid="{3C07FD0A-0153-400C-A696-A333B8AE9E0C}"/>
    <cellStyle name="Title 43 8" xfId="18717" xr:uid="{16B6523E-507B-43E7-AE47-48D269E043DF}"/>
    <cellStyle name="Title 43 8 2" xfId="34472" xr:uid="{7581C9B1-3A21-41B0-9558-7EE78E64F043}"/>
    <cellStyle name="Title 43 8 3" xfId="34471" xr:uid="{36CCD7BB-EBF7-4EEE-A5E6-613EB0F82BE1}"/>
    <cellStyle name="Title 43 9" xfId="18718" xr:uid="{F608F4C4-2775-4A78-B4E0-2764384ACFEA}"/>
    <cellStyle name="Title 43 9 2" xfId="34474" xr:uid="{58C01527-F9A7-4B05-BE1D-33F04C4D780F}"/>
    <cellStyle name="Title 43 9 3" xfId="34473" xr:uid="{42DE932B-DBBB-4FA0-8A26-265FBA22F1F5}"/>
    <cellStyle name="Title 44" xfId="20983" xr:uid="{55B8C64A-7464-4D0B-BBBB-89DC1FCB2612}"/>
    <cellStyle name="Title 5" xfId="353" xr:uid="{00000000-0005-0000-0000-000063010000}"/>
    <cellStyle name="Title 5 10" xfId="18719" xr:uid="{AA75FFCA-E4C6-4F83-9A9F-168873799699}"/>
    <cellStyle name="Title 5 10 2" xfId="34477" xr:uid="{11F2532E-2FF1-4A0E-9DDB-9F13EA9E1283}"/>
    <cellStyle name="Title 5 10 3" xfId="34476" xr:uid="{E7F792A8-7F97-4DD5-84E4-A359451F8618}"/>
    <cellStyle name="Title 5 11" xfId="18720" xr:uid="{18E9CFFE-FCCE-4F9E-95CE-14AC77F573B8}"/>
    <cellStyle name="Title 5 11 2" xfId="34478" xr:uid="{2E31FD58-C794-4C1C-9BBE-1AF2B33AD3E5}"/>
    <cellStyle name="Title 5 12" xfId="34479" xr:uid="{7B28968E-5A48-4B87-9B13-9B84B6454112}"/>
    <cellStyle name="Title 5 13" xfId="34475" xr:uid="{3AB3C24D-756E-4790-9B4D-96D821223258}"/>
    <cellStyle name="Title 5 14" xfId="21783" xr:uid="{228B48D1-B1B7-4C04-9DEF-3263C9F5F3FA}"/>
    <cellStyle name="Title 5 15" xfId="6531" xr:uid="{82E14CE1-0CBD-448B-B0AC-E43F09B56041}"/>
    <cellStyle name="Title 5 2" xfId="18721" xr:uid="{AD3AD98D-7FCF-4D05-BCC2-872364830810}"/>
    <cellStyle name="Title 5 2 10" xfId="34481" xr:uid="{9C4C7DCE-83AF-479A-BA84-75CECDBEB63F}"/>
    <cellStyle name="Title 5 2 11" xfId="34480" xr:uid="{B20C9D12-6B3E-450B-A38D-E9A1549E5B26}"/>
    <cellStyle name="Title 5 2 2" xfId="18722" xr:uid="{9DAA1438-334D-4407-8404-B4D06BCAFF63}"/>
    <cellStyle name="Title 5 2 2 2" xfId="34483" xr:uid="{D7A0928A-D2C4-4F2F-9E5E-5526560C40A6}"/>
    <cellStyle name="Title 5 2 2 2 2" xfId="34484" xr:uid="{B5E4F16A-C879-4592-B333-A983EA284907}"/>
    <cellStyle name="Title 5 2 2 3" xfId="34485" xr:uid="{793C0CAA-ACC3-4094-8EF5-C9D9D1E136CF}"/>
    <cellStyle name="Title 5 2 2 3 2" xfId="34486" xr:uid="{67F3F058-47C5-4144-8871-A80B9A4A7007}"/>
    <cellStyle name="Title 5 2 2 4" xfId="34487" xr:uid="{33B9F9FC-1766-4BD2-B688-65642E791C00}"/>
    <cellStyle name="Title 5 2 2 5" xfId="34482" xr:uid="{3D971F0E-88D1-487B-B447-8881270915F3}"/>
    <cellStyle name="Title 5 2 3" xfId="18723" xr:uid="{B5D83612-46B6-4746-8506-0C2B7F96E260}"/>
    <cellStyle name="Title 5 2 3 2" xfId="34489" xr:uid="{45FC0A83-0BB9-43E8-A2E7-D8A03A5E23D0}"/>
    <cellStyle name="Title 5 2 3 2 2" xfId="34490" xr:uid="{F6D00AE4-765E-458B-9A98-FA6C8480C248}"/>
    <cellStyle name="Title 5 2 3 3" xfId="34491" xr:uid="{047F2A62-9BF7-4853-B6E8-FA86D44BBD93}"/>
    <cellStyle name="Title 5 2 3 3 2" xfId="34492" xr:uid="{ED79CE44-6A35-4FC9-8C5F-7F813EB6D252}"/>
    <cellStyle name="Title 5 2 3 4" xfId="34493" xr:uid="{730323F3-7B4C-47FD-81ED-FE53FDFE7ADA}"/>
    <cellStyle name="Title 5 2 3 5" xfId="34488" xr:uid="{9B062089-5928-4EA4-A793-83B0BE8BFEB7}"/>
    <cellStyle name="Title 5 2 4" xfId="18724" xr:uid="{E64766AA-20BC-43E8-8509-2DE90C0B42B2}"/>
    <cellStyle name="Title 5 2 4 2" xfId="34495" xr:uid="{CDEA9CE1-618F-4746-8A70-F071853024A6}"/>
    <cellStyle name="Title 5 2 4 2 2" xfId="34496" xr:uid="{912502F5-509D-4F35-BC59-4C134927B183}"/>
    <cellStyle name="Title 5 2 4 3" xfId="34497" xr:uid="{025B54D2-E873-4D84-ACCA-B9D1EC9B2627}"/>
    <cellStyle name="Title 5 2 4 3 2" xfId="34498" xr:uid="{F6E6A74B-E10A-4F90-B468-BC7E2C1F78B3}"/>
    <cellStyle name="Title 5 2 4 4" xfId="34499" xr:uid="{F9D9792C-75ED-4980-B79E-F213D2AFCA44}"/>
    <cellStyle name="Title 5 2 4 4 2" xfId="34500" xr:uid="{F42950BB-2300-41AA-A773-85F04B070379}"/>
    <cellStyle name="Title 5 2 4 5" xfId="34501" xr:uid="{C3314E2B-28E8-484B-9033-A8F89BFD8EDD}"/>
    <cellStyle name="Title 5 2 4 6" xfId="34494" xr:uid="{3CFBF39D-DFD0-4221-8026-B3AF06135518}"/>
    <cellStyle name="Title 5 2 5" xfId="18725" xr:uid="{AC4305B8-85B0-4591-9EEE-30BDA3A91D39}"/>
    <cellStyle name="Title 5 2 5 2" xfId="34503" xr:uid="{C97C131C-7105-46F8-AF8E-4A79FB81EB60}"/>
    <cellStyle name="Title 5 2 5 2 2" xfId="34504" xr:uid="{00F654F6-FE5B-49F9-B8E8-1C611908F73A}"/>
    <cellStyle name="Title 5 2 5 3" xfId="34505" xr:uid="{051D05BF-C9B8-4C07-9435-2A8BFE1EE943}"/>
    <cellStyle name="Title 5 2 5 3 2" xfId="34506" xr:uid="{9AB9E6D7-4D7B-44D0-9C44-0F9B90015DAD}"/>
    <cellStyle name="Title 5 2 5 4" xfId="34507" xr:uid="{9F7C9905-873D-42B5-B8D8-EB6808C0445A}"/>
    <cellStyle name="Title 5 2 5 5" xfId="34502" xr:uid="{3DA3452B-C44E-4567-BADD-D2C239AAEFE5}"/>
    <cellStyle name="Title 5 2 6" xfId="34508" xr:uid="{7ED96BD5-F276-4DD3-84CD-539E37D29B8C}"/>
    <cellStyle name="Title 5 2 6 2" xfId="34509" xr:uid="{CCC66F1F-8E99-4A1C-B261-83B0B62456B5}"/>
    <cellStyle name="Title 5 2 7" xfId="34510" xr:uid="{5BCCB69B-06FD-4816-A89F-02E398CBB993}"/>
    <cellStyle name="Title 5 2 7 2" xfId="34511" xr:uid="{01710DA1-A17D-4C84-8164-D386B0A7C73D}"/>
    <cellStyle name="Title 5 2 8" xfId="34512" xr:uid="{CAB802BB-1142-4317-8CDE-452F1C774B36}"/>
    <cellStyle name="Title 5 2 8 2" xfId="34513" xr:uid="{FC071A4D-B5FB-4A97-9CEC-B362319B10FE}"/>
    <cellStyle name="Title 5 2 9" xfId="34514" xr:uid="{7A89E54B-5817-4B7F-BE68-8CD65851F380}"/>
    <cellStyle name="Title 5 3" xfId="18726" xr:uid="{2FFBB9BD-0495-40C2-BBF4-EA0F892D53FF}"/>
    <cellStyle name="Title 5 3 2" xfId="34516" xr:uid="{ECE8E0F9-F5C3-42D7-B4E3-23DE49C83122}"/>
    <cellStyle name="Title 5 3 2 2" xfId="34517" xr:uid="{53E3B754-D102-4D1C-8A1E-41CC5D7E0F34}"/>
    <cellStyle name="Title 5 3 3" xfId="34518" xr:uid="{521946CD-BA07-4EF8-8A94-55170DDEAE35}"/>
    <cellStyle name="Title 5 3 3 2" xfId="34519" xr:uid="{3726AFAD-69A9-4AEB-8FA0-03A69D818462}"/>
    <cellStyle name="Title 5 3 4" xfId="34520" xr:uid="{F6D0F2E0-30A2-4EC0-91D7-8F5B8CE52BD4}"/>
    <cellStyle name="Title 5 3 5" xfId="34521" xr:uid="{FA1ABEB7-8A59-4515-9385-6236975FCA48}"/>
    <cellStyle name="Title 5 3 6" xfId="34515" xr:uid="{83973987-7FDE-4985-8475-FC628601CBF0}"/>
    <cellStyle name="Title 5 4" xfId="18727" xr:uid="{08E25ED8-6D14-4947-A1C3-092F877B3B5B}"/>
    <cellStyle name="Title 5 4 2" xfId="34523" xr:uid="{CFE69800-541C-4EAE-8757-01D66244AD7E}"/>
    <cellStyle name="Title 5 4 2 2" xfId="34524" xr:uid="{E457BC66-1EB2-4F60-B99B-4FF5B4FD8095}"/>
    <cellStyle name="Title 5 4 3" xfId="34525" xr:uid="{D898DB69-DABA-4193-AF33-42C21BC7E76C}"/>
    <cellStyle name="Title 5 4 3 2" xfId="34526" xr:uid="{F0D457DF-A812-42AF-B407-B865F5A5FA8C}"/>
    <cellStyle name="Title 5 4 4" xfId="34527" xr:uid="{9605959F-A822-4FDB-B919-26B9696EAF33}"/>
    <cellStyle name="Title 5 4 5" xfId="34522" xr:uid="{2E2C21E1-BAC4-4EA5-B6E6-C3212F6F25F2}"/>
    <cellStyle name="Title 5 5" xfId="18728" xr:uid="{C5C94385-3289-4135-8D8E-65D4E58377A4}"/>
    <cellStyle name="Title 5 5 2" xfId="34529" xr:uid="{F39C2067-FD6A-4BD6-8C55-9ED83F647B3D}"/>
    <cellStyle name="Title 5 5 2 2" xfId="34530" xr:uid="{BDFF61F8-EF28-47E2-B435-F72BB5B650B6}"/>
    <cellStyle name="Title 5 5 3" xfId="34531" xr:uid="{3C59F1A5-2773-4538-AD08-CBFBE7999794}"/>
    <cellStyle name="Title 5 5 3 2" xfId="34532" xr:uid="{9D66BEF7-4073-44B5-9069-95825971BF65}"/>
    <cellStyle name="Title 5 5 4" xfId="34533" xr:uid="{3808AB4D-1C92-4DD8-B4F9-8C739307E51B}"/>
    <cellStyle name="Title 5 5 5" xfId="34528" xr:uid="{1D70F991-99F5-4F8C-B57B-D20144710DA3}"/>
    <cellStyle name="Title 5 6" xfId="18729" xr:uid="{4740F34F-F70E-48BF-9628-A2A9A64F09EB}"/>
    <cellStyle name="Title 5 6 2" xfId="34535" xr:uid="{A5110F42-75B6-4306-AEA3-2356C795176B}"/>
    <cellStyle name="Title 5 6 2 2" xfId="34536" xr:uid="{296E0878-6569-44E9-A2C6-A938A324B49A}"/>
    <cellStyle name="Title 5 6 3" xfId="34537" xr:uid="{48FAE505-DD25-4E65-8D72-63B034131946}"/>
    <cellStyle name="Title 5 6 3 2" xfId="34538" xr:uid="{30B85AEB-9F04-458C-BA4B-683830B2CC70}"/>
    <cellStyle name="Title 5 6 4" xfId="34539" xr:uid="{DB233AB9-C5DD-4679-B78E-DF9D10C6F765}"/>
    <cellStyle name="Title 5 6 4 2" xfId="34540" xr:uid="{19C61F44-6BF4-414B-B490-733288948F7F}"/>
    <cellStyle name="Title 5 6 5" xfId="34541" xr:uid="{87398582-D94F-4F96-A05F-D7A8C655C7DA}"/>
    <cellStyle name="Title 5 6 6" xfId="34534" xr:uid="{53D1D9F8-43DE-4A6D-8B56-1703C949B6D5}"/>
    <cellStyle name="Title 5 7" xfId="18730" xr:uid="{276E07F3-B7C7-4836-985F-B8D2D7BBDFE6}"/>
    <cellStyle name="Title 5 7 2" xfId="34543" xr:uid="{C500CB98-C250-4F91-84E6-DFDDEFEADDFB}"/>
    <cellStyle name="Title 5 7 2 2" xfId="34544" xr:uid="{18EF9777-0D24-4B07-90F2-EB5FCC07E735}"/>
    <cellStyle name="Title 5 7 3" xfId="34545" xr:uid="{D02B0FAC-982D-410D-8AF2-D775F7733488}"/>
    <cellStyle name="Title 5 7 3 2" xfId="34546" xr:uid="{52DFAF64-D4B0-4633-A01E-807E73D89DEA}"/>
    <cellStyle name="Title 5 7 4" xfId="34547" xr:uid="{2DA3D3C2-7916-426E-B3C1-8F3100AA64BE}"/>
    <cellStyle name="Title 5 7 5" xfId="34542" xr:uid="{2D901ACC-3339-4CD3-9132-C60AA6488D18}"/>
    <cellStyle name="Title 5 8" xfId="18731" xr:uid="{19C1EADB-D161-4575-8614-0F92E673AB99}"/>
    <cellStyle name="Title 5 8 2" xfId="34549" xr:uid="{B12206D5-A6A0-47BB-B5EB-8292031FC171}"/>
    <cellStyle name="Title 5 8 3" xfId="34548" xr:uid="{4E54F84C-374E-4CD3-9B7D-E31C85802677}"/>
    <cellStyle name="Title 5 9" xfId="18732" xr:uid="{CE460FB3-1CA8-40EE-89E9-4BF04C49BF1E}"/>
    <cellStyle name="Title 5 9 2" xfId="34551" xr:uid="{B767FBE7-A7FB-4EAC-B4CF-C1D856CF1ABF}"/>
    <cellStyle name="Title 5 9 3" xfId="34550" xr:uid="{627D709D-9306-4CA8-BB04-25DBD5E838B8}"/>
    <cellStyle name="Title 6" xfId="354" xr:uid="{00000000-0005-0000-0000-000064010000}"/>
    <cellStyle name="Title 6 10" xfId="18733" xr:uid="{DA8516EC-E603-4C8F-A329-E65FE1BFBE0C}"/>
    <cellStyle name="Title 6 10 2" xfId="34554" xr:uid="{AB4CB13B-20BA-4EF2-B758-C9B0A50D6AB3}"/>
    <cellStyle name="Title 6 10 3" xfId="34553" xr:uid="{C4DF6A70-73B7-4A87-92D8-D9CF42935503}"/>
    <cellStyle name="Title 6 11" xfId="18734" xr:uid="{84CB3899-ECB1-4AC4-9F81-3B359ABE74A7}"/>
    <cellStyle name="Title 6 11 2" xfId="34555" xr:uid="{F7B33643-84C4-40D7-B935-673ECBDDB5DB}"/>
    <cellStyle name="Title 6 12" xfId="34556" xr:uid="{FFD91A3A-CB20-4763-AEAD-2190EAA76A96}"/>
    <cellStyle name="Title 6 13" xfId="34552" xr:uid="{D29F0034-6569-414B-8B04-CC77DF65A82A}"/>
    <cellStyle name="Title 6 14" xfId="21784" xr:uid="{7B1A3E39-1D42-4BBB-BB4C-A81E148FBDF1}"/>
    <cellStyle name="Title 6 15" xfId="6532" xr:uid="{8030BF30-1B09-4277-A25E-9F860B695CB2}"/>
    <cellStyle name="Title 6 2" xfId="18735" xr:uid="{776A8389-1A13-4067-8F3B-2A6D4BE4C009}"/>
    <cellStyle name="Title 6 2 10" xfId="34558" xr:uid="{2581F3F3-3860-4409-B519-D7E878C3CA9E}"/>
    <cellStyle name="Title 6 2 11" xfId="34557" xr:uid="{12BF32C8-E667-404B-9CAE-AD3A61BEBC33}"/>
    <cellStyle name="Title 6 2 2" xfId="18736" xr:uid="{164B6CCE-21ED-46E5-B158-8210C70D55F9}"/>
    <cellStyle name="Title 6 2 2 2" xfId="34560" xr:uid="{CB230964-004B-4CA9-9517-8191A1B2FCE1}"/>
    <cellStyle name="Title 6 2 2 2 2" xfId="34561" xr:uid="{835E25D9-BBED-4BC1-986B-79A129BF8A15}"/>
    <cellStyle name="Title 6 2 2 3" xfId="34562" xr:uid="{1B37F497-D42F-4D64-BA57-CD05EAB78E88}"/>
    <cellStyle name="Title 6 2 2 3 2" xfId="34563" xr:uid="{AB76E932-3026-4223-9FFD-EF56E64BD937}"/>
    <cellStyle name="Title 6 2 2 4" xfId="34564" xr:uid="{04C61710-B275-439B-888F-3FAE5E734CE7}"/>
    <cellStyle name="Title 6 2 2 5" xfId="34559" xr:uid="{08064CFB-F728-479C-9EE6-DFF1AB112AA6}"/>
    <cellStyle name="Title 6 2 3" xfId="18737" xr:uid="{5D5955E4-BB03-464A-8708-D12413AAE7AD}"/>
    <cellStyle name="Title 6 2 3 2" xfId="34566" xr:uid="{4EEDD6EB-390F-487C-B78C-DD61DEDAFC9E}"/>
    <cellStyle name="Title 6 2 3 2 2" xfId="34567" xr:uid="{8176CDF3-AE9F-445D-A4EB-5748526A8D96}"/>
    <cellStyle name="Title 6 2 3 3" xfId="34568" xr:uid="{2122C094-1721-4B61-AB93-63B49519BA55}"/>
    <cellStyle name="Title 6 2 3 3 2" xfId="34569" xr:uid="{FDADD5D3-45B9-44A9-AEE9-71C8F923ADCA}"/>
    <cellStyle name="Title 6 2 3 4" xfId="34570" xr:uid="{2ADD2EEB-5BB2-4F8E-A919-8292497D209C}"/>
    <cellStyle name="Title 6 2 3 5" xfId="34565" xr:uid="{9F97C989-1D12-40AD-B103-73658CDD4E6F}"/>
    <cellStyle name="Title 6 2 4" xfId="18738" xr:uid="{F4B62858-5811-4D11-841F-D71DCF9A89CD}"/>
    <cellStyle name="Title 6 2 4 2" xfId="34572" xr:uid="{413A0A93-774F-4354-9528-3989F7563C54}"/>
    <cellStyle name="Title 6 2 4 2 2" xfId="34573" xr:uid="{EF322D36-64C8-4B55-8EDD-E9F219BD86F1}"/>
    <cellStyle name="Title 6 2 4 3" xfId="34574" xr:uid="{81E49FB3-19BD-4D32-AFD9-252DFCB4014B}"/>
    <cellStyle name="Title 6 2 4 3 2" xfId="34575" xr:uid="{8E22FAF7-0574-4CCA-9DCA-BEA35DE70278}"/>
    <cellStyle name="Title 6 2 4 4" xfId="34576" xr:uid="{85747541-7C46-4AE5-AA84-517D8C4CD4C4}"/>
    <cellStyle name="Title 6 2 4 4 2" xfId="34577" xr:uid="{F61ECB9E-3619-4D71-92C9-F0AFAA61EE59}"/>
    <cellStyle name="Title 6 2 4 5" xfId="34578" xr:uid="{801F5BF6-DA35-40A0-8A32-20206D0BAD04}"/>
    <cellStyle name="Title 6 2 4 6" xfId="34571" xr:uid="{762893E6-8906-4E54-AD5C-1694EEB5E292}"/>
    <cellStyle name="Title 6 2 5" xfId="18739" xr:uid="{842FC656-7499-49D5-8A8D-3092478FEFAA}"/>
    <cellStyle name="Title 6 2 5 2" xfId="34580" xr:uid="{FC1B33D1-ADCA-43C6-A236-DEE0967AC23B}"/>
    <cellStyle name="Title 6 2 5 2 2" xfId="34581" xr:uid="{F52EF73C-3996-4CC5-B644-F9C0F0F0AADD}"/>
    <cellStyle name="Title 6 2 5 3" xfId="34582" xr:uid="{3A90D8C0-BBB9-442B-8BA6-517F1816DE40}"/>
    <cellStyle name="Title 6 2 5 3 2" xfId="34583" xr:uid="{04598611-9AB6-4996-8ECD-34953917406D}"/>
    <cellStyle name="Title 6 2 5 4" xfId="34584" xr:uid="{B783AB16-C190-4537-923B-A9AA7832D618}"/>
    <cellStyle name="Title 6 2 5 5" xfId="34579" xr:uid="{08A6CF26-0807-42E2-AF48-8C082E967786}"/>
    <cellStyle name="Title 6 2 6" xfId="34585" xr:uid="{A8DFF347-D5D0-46F1-B959-265DB8F8F6C3}"/>
    <cellStyle name="Title 6 2 6 2" xfId="34586" xr:uid="{F2C60E6A-1CEF-40A6-9A55-B2710F8E8241}"/>
    <cellStyle name="Title 6 2 7" xfId="34587" xr:uid="{3B1AAAED-B2D3-44CA-B8E4-B6D940914EFB}"/>
    <cellStyle name="Title 6 2 7 2" xfId="34588" xr:uid="{EDDC6920-B36E-4008-A142-7839A8AD30A2}"/>
    <cellStyle name="Title 6 2 8" xfId="34589" xr:uid="{45D314F3-78A0-42A9-B4C0-F90EDADBBBAF}"/>
    <cellStyle name="Title 6 2 8 2" xfId="34590" xr:uid="{FF3C1F4C-07FD-411B-8F84-260C1B7D2732}"/>
    <cellStyle name="Title 6 2 9" xfId="34591" xr:uid="{E1E53A3B-4C04-4C37-B858-EB6AD65EB3BF}"/>
    <cellStyle name="Title 6 3" xfId="18740" xr:uid="{C9269CCD-4637-4850-89BF-3A80711A4975}"/>
    <cellStyle name="Title 6 3 2" xfId="34593" xr:uid="{7740A213-F734-49A8-ABF9-09A460E91C6B}"/>
    <cellStyle name="Title 6 3 2 2" xfId="34594" xr:uid="{FD284879-ACBB-42C6-950A-85EA806D6BF2}"/>
    <cellStyle name="Title 6 3 3" xfId="34595" xr:uid="{6337AEFF-D7A0-4129-9684-0B038B31EB08}"/>
    <cellStyle name="Title 6 3 3 2" xfId="34596" xr:uid="{9F5E341B-16FB-4FF9-BEF4-08622740874E}"/>
    <cellStyle name="Title 6 3 4" xfId="34597" xr:uid="{1BE241F4-1C93-4736-8AEE-304E3F8172AE}"/>
    <cellStyle name="Title 6 3 5" xfId="34598" xr:uid="{212A1AFA-D6F4-4EC5-9F46-DE86F22DCC85}"/>
    <cellStyle name="Title 6 3 6" xfId="34592" xr:uid="{12D81958-2ACF-4764-8858-9AA3735FC35C}"/>
    <cellStyle name="Title 6 4" xfId="18741" xr:uid="{738E5D92-0442-49FB-95D0-295DEED3C8A8}"/>
    <cellStyle name="Title 6 4 2" xfId="34600" xr:uid="{83C38701-6A13-4434-B36A-F7047C8CBE05}"/>
    <cellStyle name="Title 6 4 2 2" xfId="34601" xr:uid="{28266AD8-1397-429A-ACFE-D7B226AF6602}"/>
    <cellStyle name="Title 6 4 3" xfId="34602" xr:uid="{D38FCB12-5551-4965-93B6-D793DD381653}"/>
    <cellStyle name="Title 6 4 3 2" xfId="34603" xr:uid="{3B273CE6-BC5E-41A8-B71A-5F11309E58CA}"/>
    <cellStyle name="Title 6 4 4" xfId="34604" xr:uid="{08830B9C-3763-46BD-9AD4-A58F2D200B2D}"/>
    <cellStyle name="Title 6 4 5" xfId="34599" xr:uid="{37987296-C1CD-4155-B0DC-2A7EFB2DF616}"/>
    <cellStyle name="Title 6 5" xfId="18742" xr:uid="{6AD52281-FA68-47D0-8601-01AB2BC35898}"/>
    <cellStyle name="Title 6 5 2" xfId="34606" xr:uid="{507E1B75-6699-4AA3-A651-CA2502ADBDE4}"/>
    <cellStyle name="Title 6 5 2 2" xfId="34607" xr:uid="{C622564F-8FF0-49EE-8E1D-573391D7BA66}"/>
    <cellStyle name="Title 6 5 3" xfId="34608" xr:uid="{2BCF6C85-1301-491B-B034-37B3227B6899}"/>
    <cellStyle name="Title 6 5 3 2" xfId="34609" xr:uid="{1CD537AC-2801-4143-B1EE-284F20725D09}"/>
    <cellStyle name="Title 6 5 4" xfId="34610" xr:uid="{912A2159-6046-45AB-B1C7-5B77F4C8431E}"/>
    <cellStyle name="Title 6 5 5" xfId="34605" xr:uid="{7EE9386A-0CAC-4935-ADB7-CC71C628C925}"/>
    <cellStyle name="Title 6 6" xfId="18743" xr:uid="{F5FA4F22-7D1F-47AA-8C69-4ED9ECCFE74C}"/>
    <cellStyle name="Title 6 6 2" xfId="34612" xr:uid="{18C94387-AA12-44D6-BC22-C4DB449F5B63}"/>
    <cellStyle name="Title 6 6 2 2" xfId="34613" xr:uid="{9C5132DC-5DCA-47CD-BD58-424DE8E9742D}"/>
    <cellStyle name="Title 6 6 3" xfId="34614" xr:uid="{FCFF677B-68D1-4F91-A186-C666E913301E}"/>
    <cellStyle name="Title 6 6 3 2" xfId="34615" xr:uid="{AE858659-B3CA-4375-9C7F-9DC273DE8694}"/>
    <cellStyle name="Title 6 6 4" xfId="34616" xr:uid="{41119570-0B79-42FE-A426-764216131229}"/>
    <cellStyle name="Title 6 6 4 2" xfId="34617" xr:uid="{75FFD94C-D99A-4A3E-A1BD-8E12BF0A174D}"/>
    <cellStyle name="Title 6 6 5" xfId="34618" xr:uid="{8D2A43E7-3B01-4FC5-B8F2-7546D57AE461}"/>
    <cellStyle name="Title 6 6 6" xfId="34611" xr:uid="{257542EF-A7B7-4495-9782-D3FC2C948A03}"/>
    <cellStyle name="Title 6 7" xfId="18744" xr:uid="{004F9925-2FA9-4CBE-BAB8-7E4E577C6092}"/>
    <cellStyle name="Title 6 7 2" xfId="34620" xr:uid="{DFD6DBC1-F936-4071-83A1-8D7266F0A668}"/>
    <cellStyle name="Title 6 7 2 2" xfId="34621" xr:uid="{B89FBA5D-6A42-4936-BE93-CA9824A5B732}"/>
    <cellStyle name="Title 6 7 3" xfId="34622" xr:uid="{95D61AD6-624D-4632-8DD2-5891FE019C6A}"/>
    <cellStyle name="Title 6 7 3 2" xfId="34623" xr:uid="{1A86FFD2-9AE0-4C9C-B7B3-A54F2FB8B39F}"/>
    <cellStyle name="Title 6 7 4" xfId="34624" xr:uid="{787F51E4-F7CB-4786-89B1-783F370DC825}"/>
    <cellStyle name="Title 6 7 5" xfId="34619" xr:uid="{E3C3BE0C-1404-4E39-AD58-A6DC9C96F0A4}"/>
    <cellStyle name="Title 6 8" xfId="18745" xr:uid="{3A5414DF-E0C5-40DC-BDC9-70C997B62847}"/>
    <cellStyle name="Title 6 8 2" xfId="34626" xr:uid="{32B6132E-58FB-4890-93D9-099DF312C99C}"/>
    <cellStyle name="Title 6 8 3" xfId="34625" xr:uid="{2F530DF2-E6E6-417A-81D3-D30A6AE8DDEE}"/>
    <cellStyle name="Title 6 9" xfId="18746" xr:uid="{6935449D-F94B-4092-BF8D-60DF8CE4064D}"/>
    <cellStyle name="Title 6 9 2" xfId="34628" xr:uid="{438F4AC8-196A-47EB-BE21-E176B002A1B8}"/>
    <cellStyle name="Title 6 9 3" xfId="34627" xr:uid="{AAF62E09-8687-4A39-896A-E73F0422B844}"/>
    <cellStyle name="Title 7" xfId="6533" xr:uid="{BF33CBB5-26B5-4667-81DE-E588D6FFC6F9}"/>
    <cellStyle name="Title 7 10" xfId="18747" xr:uid="{3728F257-DD25-479E-A082-1BA991D0D6B1}"/>
    <cellStyle name="Title 7 10 2" xfId="34630" xr:uid="{6BC97F94-D0AA-41D2-8313-769AFEB92FB3}"/>
    <cellStyle name="Title 7 11" xfId="34631" xr:uid="{A3AECFF7-A703-4551-AD80-E2D4F1E4E0D8}"/>
    <cellStyle name="Title 7 12" xfId="34629" xr:uid="{9201C787-8470-4D32-9446-E6A71FB53BF2}"/>
    <cellStyle name="Title 7 13" xfId="21785" xr:uid="{874A9DC2-F8C6-436B-9028-7C736C984CA0}"/>
    <cellStyle name="Title 7 2" xfId="18748" xr:uid="{80025C87-E4C3-4F20-8405-FFD96FBCBF6D}"/>
    <cellStyle name="Title 7 2 2" xfId="34633" xr:uid="{3ABB581D-2615-4E8B-B9D1-95149C77431F}"/>
    <cellStyle name="Title 7 2 2 2" xfId="34634" xr:uid="{CAF283A0-AE61-4971-95AE-D81E1EF29F1C}"/>
    <cellStyle name="Title 7 2 3" xfId="34635" xr:uid="{CE56E507-3D18-44C2-835E-F74B01E7AE72}"/>
    <cellStyle name="Title 7 2 3 2" xfId="34636" xr:uid="{70896FFC-6D5E-4582-9CE1-160E9232B026}"/>
    <cellStyle name="Title 7 2 4" xfId="34637" xr:uid="{97E74CE9-52B9-45B9-885B-6062966AA41A}"/>
    <cellStyle name="Title 7 2 5" xfId="34638" xr:uid="{DEA8EEE8-8CE9-4A2A-A3B2-B76329024836}"/>
    <cellStyle name="Title 7 2 6" xfId="34632" xr:uid="{A55FBEDB-02DB-44B5-8BCC-F2D7646BAA66}"/>
    <cellStyle name="Title 7 3" xfId="18749" xr:uid="{E4204C1D-3EEA-4F39-9B9C-C8F9C67CDD65}"/>
    <cellStyle name="Title 7 3 2" xfId="34640" xr:uid="{F21191B3-3FA4-47EE-A5CC-78EB85F0E7E9}"/>
    <cellStyle name="Title 7 3 2 2" xfId="34641" xr:uid="{58AECC22-BC44-48E8-B260-90931E67CB9E}"/>
    <cellStyle name="Title 7 3 3" xfId="34642" xr:uid="{9208F39E-C8B6-4393-9FFE-1A76094374EF}"/>
    <cellStyle name="Title 7 3 3 2" xfId="34643" xr:uid="{A428ACD9-DCF5-418D-B895-96DAEE9D2279}"/>
    <cellStyle name="Title 7 3 4" xfId="34644" xr:uid="{601766EE-5963-48A5-870C-E2AEE7FC4402}"/>
    <cellStyle name="Title 7 3 5" xfId="34639" xr:uid="{235ACD07-28C6-4D4D-B5A5-0DBA08D8E7EF}"/>
    <cellStyle name="Title 7 4" xfId="18750" xr:uid="{4150FA25-7E1B-4853-BE13-120C7963351E}"/>
    <cellStyle name="Title 7 4 2" xfId="34646" xr:uid="{FBF43F2B-798A-4DD7-91A9-80A9C688055A}"/>
    <cellStyle name="Title 7 4 2 2" xfId="34647" xr:uid="{65974567-29BA-4EF0-A169-BB8666DE0208}"/>
    <cellStyle name="Title 7 4 3" xfId="34648" xr:uid="{47B1CACA-B290-4F0D-B6F2-2F8D191FC8D7}"/>
    <cellStyle name="Title 7 4 3 2" xfId="34649" xr:uid="{CD64B0EE-E143-41CF-9846-0E72C3C8FF93}"/>
    <cellStyle name="Title 7 4 4" xfId="34650" xr:uid="{CA96ECB5-3DDE-4559-AC63-B5001194825D}"/>
    <cellStyle name="Title 7 4 5" xfId="34645" xr:uid="{3C3B0551-23C7-451D-93C2-5A2159C72868}"/>
    <cellStyle name="Title 7 5" xfId="18751" xr:uid="{03F5E89F-4460-4F69-96F7-43DC603BB9DC}"/>
    <cellStyle name="Title 7 5 2" xfId="34652" xr:uid="{52AC2E72-4C0A-4874-B11B-95784275C5BC}"/>
    <cellStyle name="Title 7 5 2 2" xfId="34653" xr:uid="{C61B7F90-80BD-44D8-A50F-29FB27AFBF77}"/>
    <cellStyle name="Title 7 5 3" xfId="34654" xr:uid="{9DF0E5B0-BE21-41C9-B2F8-F273CA76705E}"/>
    <cellStyle name="Title 7 5 3 2" xfId="34655" xr:uid="{ECF35B2C-FDA7-48E0-8BDC-9B2578A4B512}"/>
    <cellStyle name="Title 7 5 4" xfId="34656" xr:uid="{407CBD4A-32F9-456B-A1D5-4A5E47AE0B60}"/>
    <cellStyle name="Title 7 5 4 2" xfId="34657" xr:uid="{45C608F8-2851-444B-A51F-6E4BBE886F27}"/>
    <cellStyle name="Title 7 5 5" xfId="34658" xr:uid="{D943FCAD-F24E-4324-B6B2-6D72E880E0F6}"/>
    <cellStyle name="Title 7 5 6" xfId="34651" xr:uid="{B9B9527D-6C95-424F-9A25-6E6EA69B14CA}"/>
    <cellStyle name="Title 7 6" xfId="18752" xr:uid="{E50929C5-2F0C-44BB-8A28-F64EEB4AC650}"/>
    <cellStyle name="Title 7 6 2" xfId="34660" xr:uid="{D2466298-2F5C-4E25-8C6B-CDA5D525A156}"/>
    <cellStyle name="Title 7 6 2 2" xfId="34661" xr:uid="{864C4FAF-7A45-46A9-83AB-3968AABCE013}"/>
    <cellStyle name="Title 7 6 3" xfId="34662" xr:uid="{52359F27-B40B-45E4-80D3-61E72D3C2F2A}"/>
    <cellStyle name="Title 7 6 3 2" xfId="34663" xr:uid="{AFB5478D-1F67-46E1-A334-DD2919207927}"/>
    <cellStyle name="Title 7 6 4" xfId="34664" xr:uid="{DDF1E785-373F-4F03-973C-6F38583FE4D7}"/>
    <cellStyle name="Title 7 6 5" xfId="34659" xr:uid="{820C0EE5-F0E0-443D-A456-1B2A99FB6E8A}"/>
    <cellStyle name="Title 7 7" xfId="18753" xr:uid="{A811469B-7770-4774-919F-6473F3C3E15F}"/>
    <cellStyle name="Title 7 7 2" xfId="34666" xr:uid="{4298E50D-7A45-494B-82FE-0DCFE7603441}"/>
    <cellStyle name="Title 7 7 3" xfId="34665" xr:uid="{13B2EA45-4ADE-47B1-BF7D-479A08F21566}"/>
    <cellStyle name="Title 7 8" xfId="18754" xr:uid="{88E77C27-5AEC-40C2-BD94-1100D760E753}"/>
    <cellStyle name="Title 7 8 2" xfId="34668" xr:uid="{8316EA9F-BAF8-4217-B4DC-27C9B81FB3AC}"/>
    <cellStyle name="Title 7 8 3" xfId="34667" xr:uid="{9301F0FB-C046-47A5-9743-D0D4401301AD}"/>
    <cellStyle name="Title 7 9" xfId="18755" xr:uid="{44BEDA8D-8CFE-44AD-9479-B0138930A5C6}"/>
    <cellStyle name="Title 7 9 2" xfId="34670" xr:uid="{119DC748-2784-4769-B2AC-B1EBE84ABB13}"/>
    <cellStyle name="Title 7 9 3" xfId="34669" xr:uid="{C6524007-675F-40BF-9801-06D231DFD0B8}"/>
    <cellStyle name="Title 8" xfId="6534" xr:uid="{0DE3D3DD-4462-48C7-8C29-E108ADF17300}"/>
    <cellStyle name="Title 8 10" xfId="18756" xr:uid="{B7DE14DB-DC32-457C-8A3E-837FBA38BFE1}"/>
    <cellStyle name="Title 8 10 2" xfId="34672" xr:uid="{321F42AB-766E-46F6-953A-E67B5F5DECFD}"/>
    <cellStyle name="Title 8 11" xfId="34673" xr:uid="{BC8EA879-2486-4FAD-9C9A-B6C1E62C12EC}"/>
    <cellStyle name="Title 8 12" xfId="34671" xr:uid="{A099D841-78C4-4145-9DF7-E97484F37E6A}"/>
    <cellStyle name="Title 8 13" xfId="21786" xr:uid="{009F9749-58A1-4002-9151-6DDADF2B81E2}"/>
    <cellStyle name="Title 8 2" xfId="18757" xr:uid="{156923CE-8D9F-4DF3-BEBD-5689BC8E082B}"/>
    <cellStyle name="Title 8 2 2" xfId="34675" xr:uid="{A33230A7-3EFF-4AC0-950E-9E009634A938}"/>
    <cellStyle name="Title 8 2 2 2" xfId="34676" xr:uid="{5EABFBB1-29AE-43E8-893A-F04B4CAEA4B1}"/>
    <cellStyle name="Title 8 2 3" xfId="34677" xr:uid="{F57671AA-28FB-427A-992A-2D934DC5210F}"/>
    <cellStyle name="Title 8 2 3 2" xfId="34678" xr:uid="{80C46DB1-AED3-40D1-9093-440021EDC640}"/>
    <cellStyle name="Title 8 2 4" xfId="34679" xr:uid="{42E559AD-613F-4C3C-9C4E-473D018B9D8B}"/>
    <cellStyle name="Title 8 2 5" xfId="34680" xr:uid="{1E7F89F9-D64C-4EE8-B0B6-87009AD08F4C}"/>
    <cellStyle name="Title 8 2 6" xfId="34674" xr:uid="{F40E9901-361C-4F63-9F39-ED513CA83B9E}"/>
    <cellStyle name="Title 8 3" xfId="18758" xr:uid="{C24F4EE2-8593-4CC6-99BB-195F0442A08A}"/>
    <cellStyle name="Title 8 3 2" xfId="34682" xr:uid="{A4D513E9-734D-4474-BEC3-D81ED1F3B671}"/>
    <cellStyle name="Title 8 3 2 2" xfId="34683" xr:uid="{C90DC7A4-10CA-4F88-958E-29FF5EB20560}"/>
    <cellStyle name="Title 8 3 3" xfId="34684" xr:uid="{2DB2F244-4112-4DED-A356-054E0DCD678D}"/>
    <cellStyle name="Title 8 3 3 2" xfId="34685" xr:uid="{CB213D15-6EF0-4CF1-8CA3-BB366B623C28}"/>
    <cellStyle name="Title 8 3 4" xfId="34686" xr:uid="{5DCB3D18-BC48-48A5-ACA9-1E78DC27462D}"/>
    <cellStyle name="Title 8 3 5" xfId="34681" xr:uid="{2CF0FAFF-B93C-4DB7-8137-62BE07FD0672}"/>
    <cellStyle name="Title 8 4" xfId="18759" xr:uid="{42D1AA0A-3BE6-4FC2-95CD-060DEBDE5C96}"/>
    <cellStyle name="Title 8 4 2" xfId="34688" xr:uid="{9C180866-A844-48A1-AF23-16B877667AAB}"/>
    <cellStyle name="Title 8 4 2 2" xfId="34689" xr:uid="{F08338D8-81BD-4E1A-AC7D-924B7B8D231C}"/>
    <cellStyle name="Title 8 4 3" xfId="34690" xr:uid="{6403B5B8-EE33-41A3-8D7C-F36F80C09CDE}"/>
    <cellStyle name="Title 8 4 3 2" xfId="34691" xr:uid="{8E40E982-0E72-4044-AAB4-80DD26A531F1}"/>
    <cellStyle name="Title 8 4 4" xfId="34692" xr:uid="{206A827C-E2D4-4AEA-8BF5-AD5DDDB74151}"/>
    <cellStyle name="Title 8 4 5" xfId="34687" xr:uid="{5098A3BC-0006-4509-AF03-571EFD84C5C9}"/>
    <cellStyle name="Title 8 5" xfId="18760" xr:uid="{E2CF4FCF-9271-4C5C-89CA-42A88F29F2CD}"/>
    <cellStyle name="Title 8 5 2" xfId="34694" xr:uid="{8E825151-D41F-4677-BF0E-B2A3CE3523AF}"/>
    <cellStyle name="Title 8 5 2 2" xfId="34695" xr:uid="{BB0FF561-8B77-49A9-841D-37C321D4E9CE}"/>
    <cellStyle name="Title 8 5 3" xfId="34696" xr:uid="{728BDC32-C7F2-4C14-92FC-D73F72FC04F6}"/>
    <cellStyle name="Title 8 5 3 2" xfId="34697" xr:uid="{5FECD06F-2D8A-44BC-B2ED-BF652F94B085}"/>
    <cellStyle name="Title 8 5 4" xfId="34698" xr:uid="{1796D8DF-1430-43AC-BD92-0216035FCB4A}"/>
    <cellStyle name="Title 8 5 4 2" xfId="34699" xr:uid="{AFF7152C-F665-4BD2-BF24-70C7658BCE0C}"/>
    <cellStyle name="Title 8 5 5" xfId="34700" xr:uid="{27C8D7B2-26FD-4630-B89A-20083C9FD769}"/>
    <cellStyle name="Title 8 5 6" xfId="34693" xr:uid="{285CAEC5-2B86-496A-9C64-1E600CB947AC}"/>
    <cellStyle name="Title 8 6" xfId="18761" xr:uid="{C95C57CB-CF1B-49D0-896A-AC972ED39A31}"/>
    <cellStyle name="Title 8 6 2" xfId="34702" xr:uid="{6A2150FB-268A-4F4F-B1A7-AA5B68EDF62B}"/>
    <cellStyle name="Title 8 6 2 2" xfId="34703" xr:uid="{33A569FF-E7E4-447E-840B-E92DB9B5F020}"/>
    <cellStyle name="Title 8 6 3" xfId="34704" xr:uid="{570A43B8-46C1-48E1-9384-A5D2AF30EE3C}"/>
    <cellStyle name="Title 8 6 3 2" xfId="34705" xr:uid="{0050457B-FF7C-4D4E-8038-2B8B6ABB9A49}"/>
    <cellStyle name="Title 8 6 4" xfId="34706" xr:uid="{A8E381CA-6CFE-46E4-8E06-4ABE71D91CDA}"/>
    <cellStyle name="Title 8 6 5" xfId="34701" xr:uid="{6F32BD33-B4FE-48F7-BC2F-5755EACE9BA8}"/>
    <cellStyle name="Title 8 7" xfId="18762" xr:uid="{2C1479FE-06C6-427A-B291-6B7111D3390D}"/>
    <cellStyle name="Title 8 7 2" xfId="34708" xr:uid="{6DA0A359-89AB-4EBC-812E-C699A9D21809}"/>
    <cellStyle name="Title 8 7 3" xfId="34707" xr:uid="{D0FF2BF5-C536-4283-BF5C-670075EB4C48}"/>
    <cellStyle name="Title 8 8" xfId="18763" xr:uid="{45F1568B-226C-4551-9967-2B90D02DCAC9}"/>
    <cellStyle name="Title 8 8 2" xfId="34710" xr:uid="{51E798E9-C92E-455B-9533-8B310C15A7B1}"/>
    <cellStyle name="Title 8 8 3" xfId="34709" xr:uid="{EB1EF1BA-6B05-4828-AB2D-3DEDBFF41607}"/>
    <cellStyle name="Title 8 9" xfId="18764" xr:uid="{B6A67EA1-C4ED-4EEA-976F-72BAC7943A14}"/>
    <cellStyle name="Title 8 9 2" xfId="34712" xr:uid="{BB17CCE6-20AB-447C-92E6-D34BBBDCDCAB}"/>
    <cellStyle name="Title 8 9 3" xfId="34711" xr:uid="{F2816696-64CB-4AC1-AD16-D7B48AEEB20F}"/>
    <cellStyle name="Title 9" xfId="6535" xr:uid="{5DFD7122-406A-4FCA-BB21-56F86221048F}"/>
    <cellStyle name="Title 9 10" xfId="18765" xr:uid="{1B842302-BA5A-462E-A833-06C69BD0AB0D}"/>
    <cellStyle name="Title 9 10 2" xfId="34714" xr:uid="{93E2F12A-8CED-42A5-9D99-B01B8422ECEB}"/>
    <cellStyle name="Title 9 11" xfId="34715" xr:uid="{FBED48C9-C85D-4B9C-8045-35CC8874D5D7}"/>
    <cellStyle name="Title 9 12" xfId="34713" xr:uid="{5D845E5D-37CD-4A8C-B8ED-C8A80ABC3F6A}"/>
    <cellStyle name="Title 9 13" xfId="21787" xr:uid="{F833CA21-DEBA-48D1-B0E4-B6E90350052E}"/>
    <cellStyle name="Title 9 2" xfId="18766" xr:uid="{7FECB04A-444A-4C63-A136-F15452834E1F}"/>
    <cellStyle name="Title 9 2 2" xfId="34717" xr:uid="{8B9AAAEF-9A4C-4903-A2A1-03790E3F9EF3}"/>
    <cellStyle name="Title 9 2 2 2" xfId="34718" xr:uid="{F9EF39A0-AA13-47D8-ADF9-AE7E4549B052}"/>
    <cellStyle name="Title 9 2 3" xfId="34719" xr:uid="{01E3A7F8-8033-4169-82B8-FCDC9EDBD338}"/>
    <cellStyle name="Title 9 2 3 2" xfId="34720" xr:uid="{CF858D29-D131-47B4-BFEE-D5A8C8BEAD79}"/>
    <cellStyle name="Title 9 2 4" xfId="34721" xr:uid="{92ADB64F-5F68-4E1F-ACD4-911D666FCBC0}"/>
    <cellStyle name="Title 9 2 5" xfId="34722" xr:uid="{2B53E8DC-763F-4921-9A97-E8F8D9C0C1A5}"/>
    <cellStyle name="Title 9 2 6" xfId="34716" xr:uid="{7066219E-E128-4143-905A-B939FF106CF9}"/>
    <cellStyle name="Title 9 3" xfId="18767" xr:uid="{6582B758-545D-4285-97E9-060FA4087584}"/>
    <cellStyle name="Title 9 3 2" xfId="34724" xr:uid="{9F0B9CE6-5465-4596-A241-785BF578C47A}"/>
    <cellStyle name="Title 9 3 2 2" xfId="34725" xr:uid="{A345A291-8C2A-4F9D-AA48-C68C69CAB0E2}"/>
    <cellStyle name="Title 9 3 3" xfId="34726" xr:uid="{A7BE79E6-465D-4F8A-9705-29E58997F2E5}"/>
    <cellStyle name="Title 9 3 3 2" xfId="34727" xr:uid="{0B840E2F-4878-41EB-9D1A-ACEEA25A0E45}"/>
    <cellStyle name="Title 9 3 4" xfId="34728" xr:uid="{64CDDF6B-63EE-461C-841D-9193E3E41DCF}"/>
    <cellStyle name="Title 9 3 5" xfId="34723" xr:uid="{0B0E1555-22F4-4901-AD06-74DF088A64C4}"/>
    <cellStyle name="Title 9 4" xfId="18768" xr:uid="{23EE290A-94C8-4C91-9EA2-646E35A69A2E}"/>
    <cellStyle name="Title 9 4 2" xfId="34730" xr:uid="{DC86CF60-290B-4C2B-B384-BD1CBCF48699}"/>
    <cellStyle name="Title 9 4 2 2" xfId="34731" xr:uid="{108A5D24-A944-43F4-B7D2-5BA11333E0B1}"/>
    <cellStyle name="Title 9 4 3" xfId="34732" xr:uid="{3820E1E6-21F2-4AAF-8D83-558BF4BEED5A}"/>
    <cellStyle name="Title 9 4 3 2" xfId="34733" xr:uid="{149AAF87-80B4-45EE-84E0-CDB99DD6C36A}"/>
    <cellStyle name="Title 9 4 4" xfId="34734" xr:uid="{7890D9B7-F4AA-4401-942B-D7EE0A9E44E6}"/>
    <cellStyle name="Title 9 4 5" xfId="34729" xr:uid="{3D9DD2CF-120F-41EE-891B-1F70ED3D4683}"/>
    <cellStyle name="Title 9 5" xfId="18769" xr:uid="{146D97D3-0761-4ACC-A3DD-7E2BCC2CC398}"/>
    <cellStyle name="Title 9 5 2" xfId="34736" xr:uid="{AAC3CA56-4D97-488D-B2EC-B8396A5BB491}"/>
    <cellStyle name="Title 9 5 2 2" xfId="34737" xr:uid="{F9E3582F-06F6-4AED-B1AC-AF16C5913D02}"/>
    <cellStyle name="Title 9 5 3" xfId="34738" xr:uid="{95C2E274-4E01-4FA8-BEF3-1BE78B13B335}"/>
    <cellStyle name="Title 9 5 3 2" xfId="34739" xr:uid="{8F2E1662-3C4E-4608-9C51-96AD42FECA8B}"/>
    <cellStyle name="Title 9 5 4" xfId="34740" xr:uid="{6D8F0395-0984-4CD7-8F7A-C3FBA8C2F18A}"/>
    <cellStyle name="Title 9 5 4 2" xfId="34741" xr:uid="{85FBA800-2CE3-4659-8E42-D3B9AA86AFF1}"/>
    <cellStyle name="Title 9 5 5" xfId="34742" xr:uid="{64EEC1C1-EF68-49DB-9789-77C933196298}"/>
    <cellStyle name="Title 9 5 6" xfId="34735" xr:uid="{A5BE580B-59AB-4232-B585-267348A0AAAD}"/>
    <cellStyle name="Title 9 6" xfId="18770" xr:uid="{DC12D6FB-00E0-4AEB-AEDA-A15B3F2D2BC0}"/>
    <cellStyle name="Title 9 6 2" xfId="34744" xr:uid="{D5384B57-24F7-433D-9E55-BE7C23456092}"/>
    <cellStyle name="Title 9 6 2 2" xfId="34745" xr:uid="{F8D56E6E-063B-4CEB-AE86-696313BDCD3E}"/>
    <cellStyle name="Title 9 6 3" xfId="34746" xr:uid="{ED40FA4E-75B0-4904-AE59-636D2B33F019}"/>
    <cellStyle name="Title 9 6 3 2" xfId="34747" xr:uid="{3B1A6EDC-83E2-47F9-B35B-5C18CA6C98DA}"/>
    <cellStyle name="Title 9 6 4" xfId="34748" xr:uid="{290E708C-5DDE-4365-B785-F2AC0F65CB9D}"/>
    <cellStyle name="Title 9 6 5" xfId="34743" xr:uid="{09900B99-25BC-475E-8DAB-4A26CE5B90C3}"/>
    <cellStyle name="Title 9 7" xfId="18771" xr:uid="{03F007AB-F8FB-4CD6-9309-F46ABF11641A}"/>
    <cellStyle name="Title 9 7 2" xfId="34750" xr:uid="{4720A3C8-6DDB-4C07-84D7-E5BE1749F14C}"/>
    <cellStyle name="Title 9 7 3" xfId="34749" xr:uid="{A03BCD1F-0405-46DA-8AC0-AC58352FBACC}"/>
    <cellStyle name="Title 9 8" xfId="18772" xr:uid="{6508DC23-2B45-4BF2-B78A-0658B8242FC9}"/>
    <cellStyle name="Title 9 8 2" xfId="34752" xr:uid="{754CFCE8-EC31-4F46-A444-C1FE4043F9AE}"/>
    <cellStyle name="Title 9 8 3" xfId="34751" xr:uid="{1641CD88-E5CD-46FA-ABAE-13570293C8D5}"/>
    <cellStyle name="Title 9 9" xfId="18773" xr:uid="{5245450C-B3C1-483A-B61D-00DC3BB00AC0}"/>
    <cellStyle name="Title 9 9 2" xfId="34754" xr:uid="{AECFFABF-12BC-47C4-8CEC-F3E684433077}"/>
    <cellStyle name="Title 9 9 3" xfId="34753" xr:uid="{2EB0EB45-4244-44BF-AFD1-1FDBC70F07FF}"/>
    <cellStyle name="Total" xfId="355" builtinId="25" customBuiltin="1"/>
    <cellStyle name="Total 10" xfId="6536" xr:uid="{78A85B83-B401-4E31-B667-2DA1272EDFFC}"/>
    <cellStyle name="Total 10 10" xfId="18774" xr:uid="{43EE0B2B-D599-4FEB-8220-D482835C656A}"/>
    <cellStyle name="Total 10 10 2" xfId="34756" xr:uid="{33095862-21B0-4F74-A3AE-81BD185FB8BE}"/>
    <cellStyle name="Total 10 11" xfId="34757" xr:uid="{2606DEA1-C0F8-42C9-9509-08AEE408F4FD}"/>
    <cellStyle name="Total 10 12" xfId="34755" xr:uid="{D657E74E-9643-42EF-AEE9-EDE3B75E297E}"/>
    <cellStyle name="Total 10 13" xfId="21788" xr:uid="{A7B6D572-3326-48A0-B7E4-EADFDF0632EC}"/>
    <cellStyle name="Total 10 2" xfId="18775" xr:uid="{426ED077-D182-4389-BC06-516AC4056536}"/>
    <cellStyle name="Total 10 2 2" xfId="34759" xr:uid="{D9329182-F293-498A-A30B-8BE73135C216}"/>
    <cellStyle name="Total 10 2 2 2" xfId="34760" xr:uid="{848F81BF-EEB8-4FD5-990A-86D822B810B2}"/>
    <cellStyle name="Total 10 2 3" xfId="34761" xr:uid="{D8DE0E50-FC57-4C52-9EC1-D12FEFB1DE7D}"/>
    <cellStyle name="Total 10 2 3 2" xfId="34762" xr:uid="{7EB79903-C905-4353-9813-E6087AA3BA93}"/>
    <cellStyle name="Total 10 2 4" xfId="34763" xr:uid="{8ED6AB24-7E0F-40FA-BAE1-8D4F12155A57}"/>
    <cellStyle name="Total 10 2 5" xfId="34764" xr:uid="{B5E03A0F-A223-4A30-980E-3A97FDE8007F}"/>
    <cellStyle name="Total 10 2 6" xfId="34758" xr:uid="{D9F6F246-F752-4509-A0BD-EF7BEE69DBDE}"/>
    <cellStyle name="Total 10 3" xfId="18776" xr:uid="{E3EF2970-6746-4564-A705-BDF23DD67EB7}"/>
    <cellStyle name="Total 10 3 2" xfId="34766" xr:uid="{4A4E9C37-6AD7-490D-AA12-28DBE10C70E1}"/>
    <cellStyle name="Total 10 3 2 2" xfId="34767" xr:uid="{C9165A20-8D59-4883-A786-A27B4671916B}"/>
    <cellStyle name="Total 10 3 3" xfId="34768" xr:uid="{876FA4DD-A572-4DAA-8978-F50B15777BF8}"/>
    <cellStyle name="Total 10 3 3 2" xfId="34769" xr:uid="{03161022-56C3-45E2-898B-E76DBEF78A9C}"/>
    <cellStyle name="Total 10 3 4" xfId="34770" xr:uid="{D4346A9D-002B-4FE4-804A-F252A6840DA5}"/>
    <cellStyle name="Total 10 3 5" xfId="34765" xr:uid="{0A627AF4-7A7C-444F-BB08-686AC8D61FA6}"/>
    <cellStyle name="Total 10 4" xfId="18777" xr:uid="{9C23B940-4464-44DF-9018-8F8F65E82585}"/>
    <cellStyle name="Total 10 4 2" xfId="34772" xr:uid="{2607AE90-4F23-4D0B-9311-DFF5D796D7BA}"/>
    <cellStyle name="Total 10 4 2 2" xfId="34773" xr:uid="{CA066023-7F5A-40CC-9AB7-2E5514141382}"/>
    <cellStyle name="Total 10 4 3" xfId="34774" xr:uid="{9D243254-10BD-4BBB-BAB2-E8BA8BFAE6C4}"/>
    <cellStyle name="Total 10 4 3 2" xfId="34775" xr:uid="{A9D5009A-D333-407F-8B5F-E699E87F69B8}"/>
    <cellStyle name="Total 10 4 4" xfId="34776" xr:uid="{A1092D12-4B4C-42BA-9E84-7507C4C89688}"/>
    <cellStyle name="Total 10 4 5" xfId="34771" xr:uid="{73A61EC1-79DB-47AC-8DA2-659AC9D1516B}"/>
    <cellStyle name="Total 10 5" xfId="18778" xr:uid="{649AAB04-DB42-4262-9BFE-99536BA65000}"/>
    <cellStyle name="Total 10 5 2" xfId="34778" xr:uid="{033DA188-EFC7-434C-9392-18190CD8867E}"/>
    <cellStyle name="Total 10 5 2 2" xfId="34779" xr:uid="{35DC4599-ADF1-4054-9790-C4838C7A8D12}"/>
    <cellStyle name="Total 10 5 3" xfId="34780" xr:uid="{59B9525C-7E4D-400B-85DC-F8C62692D63C}"/>
    <cellStyle name="Total 10 5 3 2" xfId="34781" xr:uid="{B755751C-CED6-4095-9315-39DE4F30D17F}"/>
    <cellStyle name="Total 10 5 4" xfId="34782" xr:uid="{8393EFCA-76DD-4B17-A5A4-8EE84BCAC7A8}"/>
    <cellStyle name="Total 10 5 4 2" xfId="34783" xr:uid="{C40D6F08-D1FA-45CE-AEA2-EA08E2C8EF69}"/>
    <cellStyle name="Total 10 5 5" xfId="34784" xr:uid="{82EAF82C-80E1-4A87-945B-22D130EB7FEA}"/>
    <cellStyle name="Total 10 5 6" xfId="34777" xr:uid="{3102A940-C266-4A0C-B32A-74208CC0EF1E}"/>
    <cellStyle name="Total 10 6" xfId="18779" xr:uid="{EF7247B3-137F-4057-8C36-4EC46406056C}"/>
    <cellStyle name="Total 10 6 2" xfId="34786" xr:uid="{E6B95B27-ACB1-4471-B24A-90D10F205F22}"/>
    <cellStyle name="Total 10 6 2 2" xfId="34787" xr:uid="{FC260313-D79F-4261-9EFF-5EC0799CA575}"/>
    <cellStyle name="Total 10 6 3" xfId="34788" xr:uid="{86C22B05-A54C-416B-B9BE-155583A99B1B}"/>
    <cellStyle name="Total 10 6 3 2" xfId="34789" xr:uid="{307302CC-5337-47D9-8E68-8D87D10E676C}"/>
    <cellStyle name="Total 10 6 4" xfId="34790" xr:uid="{1E16CF47-BF5E-4BDE-BB4F-E12C48D199E0}"/>
    <cellStyle name="Total 10 6 5" xfId="34785" xr:uid="{6B6464C2-B321-463E-9680-6B9F82AEDF93}"/>
    <cellStyle name="Total 10 7" xfId="18780" xr:uid="{09E8BE65-01D5-4EC9-8F50-D5B63996DDA4}"/>
    <cellStyle name="Total 10 7 2" xfId="34792" xr:uid="{77A0141D-9766-48A9-8E46-600BD85CD228}"/>
    <cellStyle name="Total 10 7 3" xfId="34791" xr:uid="{449E724B-5A1E-4288-A2D3-3D60AF586576}"/>
    <cellStyle name="Total 10 8" xfId="18781" xr:uid="{A9991208-0B5A-4066-BA15-AA124D1D8984}"/>
    <cellStyle name="Total 10 8 2" xfId="34794" xr:uid="{B4DC1CCB-1BF9-4306-804A-47DCD388D10E}"/>
    <cellStyle name="Total 10 8 3" xfId="34793" xr:uid="{6BF2C06C-C854-406A-898F-2D727F9814E8}"/>
    <cellStyle name="Total 10 9" xfId="18782" xr:uid="{98A2FFEF-F487-4E96-BB72-EA16AA6E1858}"/>
    <cellStyle name="Total 10 9 2" xfId="34796" xr:uid="{D603F8BF-CD09-4F75-83C2-0F89B579E8F7}"/>
    <cellStyle name="Total 10 9 3" xfId="34795" xr:uid="{DB3F2B63-9866-4D1C-AF11-5582EC7C4370}"/>
    <cellStyle name="Total 11" xfId="6537" xr:uid="{F4A9FB22-657C-4ADE-AB88-0F8B10875671}"/>
    <cellStyle name="Total 11 10" xfId="18783" xr:uid="{5929CDF1-4114-434A-98C8-057B1794778E}"/>
    <cellStyle name="Total 11 10 2" xfId="34798" xr:uid="{2D63AB3F-EA2F-45F5-A1E9-14CEB06E9383}"/>
    <cellStyle name="Total 11 11" xfId="34799" xr:uid="{B5149DCA-BCB9-40B4-97B5-CA10BAEA033F}"/>
    <cellStyle name="Total 11 12" xfId="34797" xr:uid="{157D60D6-3781-4552-9B09-DF1FD7D757B1}"/>
    <cellStyle name="Total 11 13" xfId="21789" xr:uid="{BAD9A6B9-0E2B-4C44-AFCC-9E3B2C0E695A}"/>
    <cellStyle name="Total 11 2" xfId="18784" xr:uid="{F46E2718-A651-4F4E-ABF0-4489F2BD0C4D}"/>
    <cellStyle name="Total 11 2 2" xfId="34801" xr:uid="{5BDA0793-E0B9-46FA-BCE4-7B8D6984A635}"/>
    <cellStyle name="Total 11 2 2 2" xfId="34802" xr:uid="{17B9DB68-B208-4BB3-A5CA-EF4FFD8F8832}"/>
    <cellStyle name="Total 11 2 3" xfId="34803" xr:uid="{C1FFCBF3-CD04-4B25-A1D2-979F6276A8C1}"/>
    <cellStyle name="Total 11 2 3 2" xfId="34804" xr:uid="{32B47E1C-CCA7-43B9-B58B-A747CE43D809}"/>
    <cellStyle name="Total 11 2 4" xfId="34805" xr:uid="{72D2C0B4-C0B6-4EAC-96AE-8CBE744FA48A}"/>
    <cellStyle name="Total 11 2 5" xfId="34806" xr:uid="{997499D4-256B-41E2-8162-FC02E7225954}"/>
    <cellStyle name="Total 11 2 6" xfId="34800" xr:uid="{17FC5C94-CAC7-4594-954B-ECF048CF2851}"/>
    <cellStyle name="Total 11 3" xfId="18785" xr:uid="{8723A9AB-DBAE-44AF-9260-7E5D90733ED4}"/>
    <cellStyle name="Total 11 3 2" xfId="34808" xr:uid="{0ECFDF46-CC05-4A16-960C-CDCF4F911B1A}"/>
    <cellStyle name="Total 11 3 2 2" xfId="34809" xr:uid="{F96EDBB2-1360-4C76-991F-700EDC7497A6}"/>
    <cellStyle name="Total 11 3 3" xfId="34810" xr:uid="{BB0EA549-4711-4047-88D9-F30F86E0F174}"/>
    <cellStyle name="Total 11 3 3 2" xfId="34811" xr:uid="{2D60FD6F-F5CE-430E-9A28-B82754A0A9D7}"/>
    <cellStyle name="Total 11 3 4" xfId="34812" xr:uid="{48B0958C-6E51-409A-976D-526AD2990B9C}"/>
    <cellStyle name="Total 11 3 5" xfId="34807" xr:uid="{1990BAF4-BA75-4A81-B365-42A59D6C3978}"/>
    <cellStyle name="Total 11 4" xfId="18786" xr:uid="{4B23DB2D-4741-4AC9-8906-4A16A9F8A176}"/>
    <cellStyle name="Total 11 4 2" xfId="34814" xr:uid="{F67806CF-3D79-44BF-930C-2350A8BB811A}"/>
    <cellStyle name="Total 11 4 2 2" xfId="34815" xr:uid="{73D6824E-BC88-4F21-9DF1-D3C329A449EB}"/>
    <cellStyle name="Total 11 4 3" xfId="34816" xr:uid="{D9E8FBC0-6ED4-48DD-B0B3-FEB78807FAA4}"/>
    <cellStyle name="Total 11 4 3 2" xfId="34817" xr:uid="{810C0E80-A275-4C4E-9A16-1A98627D47CE}"/>
    <cellStyle name="Total 11 4 4" xfId="34818" xr:uid="{6996DD12-36B1-4738-B423-30733929A887}"/>
    <cellStyle name="Total 11 4 5" xfId="34813" xr:uid="{75C04460-4988-4945-AA0F-E4D634D10C48}"/>
    <cellStyle name="Total 11 5" xfId="18787" xr:uid="{7AC5AA50-59EE-4F8B-A5C8-BCD05E19FBF9}"/>
    <cellStyle name="Total 11 5 2" xfId="34820" xr:uid="{50810928-8B07-4FD6-9A45-41D3C02F65C4}"/>
    <cellStyle name="Total 11 5 2 2" xfId="34821" xr:uid="{5712956B-A36B-4629-BAE1-4536ADE6C23C}"/>
    <cellStyle name="Total 11 5 3" xfId="34822" xr:uid="{5561CD11-0FD7-44C2-A3C6-43FAFB7ADB81}"/>
    <cellStyle name="Total 11 5 3 2" xfId="34823" xr:uid="{2B8DCE9C-19E8-4EED-AC5C-C75AD9025C7A}"/>
    <cellStyle name="Total 11 5 4" xfId="34824" xr:uid="{FCD71652-43A8-4D57-B76F-A640BB0AFF5F}"/>
    <cellStyle name="Total 11 5 4 2" xfId="34825" xr:uid="{B44CEFCD-488C-4BE3-ABBE-AD2ABBF7C592}"/>
    <cellStyle name="Total 11 5 5" xfId="34826" xr:uid="{BCDB4D12-2E33-42EE-B967-3D2E24490E2B}"/>
    <cellStyle name="Total 11 5 6" xfId="34819" xr:uid="{E3A54AFC-B28B-4F65-A73C-20E1DE9E25C8}"/>
    <cellStyle name="Total 11 6" xfId="18788" xr:uid="{BDAABE45-B7A1-4C57-A5E9-89F1056C2099}"/>
    <cellStyle name="Total 11 6 2" xfId="34828" xr:uid="{8B5AD3D6-E647-40E8-BE85-4AC74FC05BD1}"/>
    <cellStyle name="Total 11 6 2 2" xfId="34829" xr:uid="{3ABF1296-770A-44A9-A4C2-7F838C4B4E19}"/>
    <cellStyle name="Total 11 6 3" xfId="34830" xr:uid="{1DFE1608-4BA6-4FB5-9F02-3020B30918A7}"/>
    <cellStyle name="Total 11 6 3 2" xfId="34831" xr:uid="{5CC35B9E-F6A0-4844-A0C4-606F0E1CEF99}"/>
    <cellStyle name="Total 11 6 4" xfId="34832" xr:uid="{3AB68986-D05C-4ADA-B2C9-BB5952CBFE1B}"/>
    <cellStyle name="Total 11 6 5" xfId="34827" xr:uid="{FDBA5B57-3B4D-4615-9991-20E1F4228345}"/>
    <cellStyle name="Total 11 7" xfId="18789" xr:uid="{6C80F0C8-CEA3-4D13-8102-E6404F0D9BC5}"/>
    <cellStyle name="Total 11 7 2" xfId="34834" xr:uid="{E00515A7-A993-4493-93A0-4D084A3656A8}"/>
    <cellStyle name="Total 11 7 3" xfId="34833" xr:uid="{BA590ED6-826C-4ACA-8C00-A20F2FB9D760}"/>
    <cellStyle name="Total 11 8" xfId="18790" xr:uid="{55E80BCC-2766-4F7F-971B-F638F11EA151}"/>
    <cellStyle name="Total 11 8 2" xfId="34836" xr:uid="{09058943-2E92-44F9-8C75-C8797C77A1A1}"/>
    <cellStyle name="Total 11 8 3" xfId="34835" xr:uid="{C24CABAA-037C-4789-AFD8-35F579B8D4FB}"/>
    <cellStyle name="Total 11 9" xfId="18791" xr:uid="{D8758516-7FFF-493E-BEB6-25DA1D594CC9}"/>
    <cellStyle name="Total 11 9 2" xfId="34838" xr:uid="{BC02B0AA-D79D-4437-8A88-433C59B78A67}"/>
    <cellStyle name="Total 11 9 3" xfId="34837" xr:uid="{9170A437-1FBA-4593-A076-2402A63E3367}"/>
    <cellStyle name="Total 12" xfId="6538" xr:uid="{90745902-265F-4EF1-B78E-7097298B25D6}"/>
    <cellStyle name="Total 12 10" xfId="18792" xr:uid="{1BE23AC1-18D5-4F35-9D20-B08018CD7923}"/>
    <cellStyle name="Total 12 10 2" xfId="34840" xr:uid="{33E0D184-5FEC-4009-A629-FD0DD45534CE}"/>
    <cellStyle name="Total 12 11" xfId="34841" xr:uid="{8E100D87-76DB-4EA3-AF97-F342A50AECD0}"/>
    <cellStyle name="Total 12 12" xfId="34839" xr:uid="{A14519F3-2EB1-4A26-9DFC-3A0A05022EC1}"/>
    <cellStyle name="Total 12 13" xfId="21790" xr:uid="{C5BA06B8-C1D5-40EC-8444-27DC8A4FD909}"/>
    <cellStyle name="Total 12 2" xfId="18793" xr:uid="{9CDA5C73-B4B3-4716-B01B-9186BAE68074}"/>
    <cellStyle name="Total 12 2 2" xfId="34843" xr:uid="{F0A9A547-C710-4F44-950C-EF153AD32B37}"/>
    <cellStyle name="Total 12 2 2 2" xfId="34844" xr:uid="{B15D8F84-AEB2-4CB2-ACA5-2C92668DD774}"/>
    <cellStyle name="Total 12 2 3" xfId="34845" xr:uid="{4FD0243E-2775-4A70-BAC4-689569CB7C38}"/>
    <cellStyle name="Total 12 2 3 2" xfId="34846" xr:uid="{0C49D292-5BF7-44D5-AF32-E2F750921DCA}"/>
    <cellStyle name="Total 12 2 4" xfId="34847" xr:uid="{BB102DB1-D0DE-4036-9AB8-B10B9CD5FB03}"/>
    <cellStyle name="Total 12 2 5" xfId="34848" xr:uid="{150FC52D-119B-4FF8-B860-B098EEACC49E}"/>
    <cellStyle name="Total 12 2 6" xfId="34842" xr:uid="{7967AD7F-CB6E-4C7F-839F-798CA02A29CB}"/>
    <cellStyle name="Total 12 3" xfId="18794" xr:uid="{390F3EBA-1D3C-464B-A6E2-ECE0BEBEC990}"/>
    <cellStyle name="Total 12 3 2" xfId="34850" xr:uid="{45C8ED5A-153C-48DF-9F64-782A49BB9F27}"/>
    <cellStyle name="Total 12 3 2 2" xfId="34851" xr:uid="{30F6D266-922F-441F-B48D-A534B971EF74}"/>
    <cellStyle name="Total 12 3 3" xfId="34852" xr:uid="{0A949221-8831-4DB0-BF8A-636C9AC2331D}"/>
    <cellStyle name="Total 12 3 3 2" xfId="34853" xr:uid="{94F88799-C00F-4938-AD3B-A8B01201BDF9}"/>
    <cellStyle name="Total 12 3 4" xfId="34854" xr:uid="{C9668FA5-28C2-461E-9C28-7910EFEE8436}"/>
    <cellStyle name="Total 12 3 5" xfId="34849" xr:uid="{A03DC4B6-F5A4-432B-887B-EE2947821664}"/>
    <cellStyle name="Total 12 4" xfId="18795" xr:uid="{6965D1D8-8410-4B40-9088-8CDC21CC1D09}"/>
    <cellStyle name="Total 12 4 2" xfId="34856" xr:uid="{75884C08-0C25-49A8-B3D1-2297A70FAC61}"/>
    <cellStyle name="Total 12 4 2 2" xfId="34857" xr:uid="{1DBB2BD6-A2A8-47AA-880A-8D9C23FB8B8E}"/>
    <cellStyle name="Total 12 4 3" xfId="34858" xr:uid="{982AF29E-B084-450F-8FC4-0897929F12E8}"/>
    <cellStyle name="Total 12 4 3 2" xfId="34859" xr:uid="{94B2C610-A9B2-4CDE-B1EA-A10BFEDE4091}"/>
    <cellStyle name="Total 12 4 4" xfId="34860" xr:uid="{F14F0067-41C6-4ED1-B2F4-07B1FCBA1582}"/>
    <cellStyle name="Total 12 4 5" xfId="34855" xr:uid="{CD2D615E-195B-4825-82B9-750AC333CAD0}"/>
    <cellStyle name="Total 12 5" xfId="18796" xr:uid="{BC81C3A6-4621-4BC3-BF20-BDD08AEDE08B}"/>
    <cellStyle name="Total 12 5 2" xfId="34862" xr:uid="{685F9065-9728-43A4-8AD3-4D51A9E7020B}"/>
    <cellStyle name="Total 12 5 2 2" xfId="34863" xr:uid="{8DD53A81-56FE-4421-8899-54C89E3FEE64}"/>
    <cellStyle name="Total 12 5 3" xfId="34864" xr:uid="{E4CFD62B-65BB-4FDF-A22A-93829FA34451}"/>
    <cellStyle name="Total 12 5 3 2" xfId="34865" xr:uid="{2F4B7243-19F1-4844-9E06-577D20E08393}"/>
    <cellStyle name="Total 12 5 4" xfId="34866" xr:uid="{72DCDBB1-A6FD-4DF6-825F-F89515FD3006}"/>
    <cellStyle name="Total 12 5 4 2" xfId="34867" xr:uid="{1D0EC7D4-C944-4B60-8879-508146894F7F}"/>
    <cellStyle name="Total 12 5 5" xfId="34868" xr:uid="{EE1A2A92-229D-4322-B135-EE714585D89E}"/>
    <cellStyle name="Total 12 5 6" xfId="34861" xr:uid="{981699C7-2B7E-4BDC-8FAA-560F699D1650}"/>
    <cellStyle name="Total 12 6" xfId="18797" xr:uid="{3406E1F7-4292-4202-B575-55F4E438E2D9}"/>
    <cellStyle name="Total 12 6 2" xfId="34870" xr:uid="{48D16452-2F6B-420B-A001-63D4E4076A23}"/>
    <cellStyle name="Total 12 6 2 2" xfId="34871" xr:uid="{F4D1C314-BA01-4762-8976-FEC8929C4BB6}"/>
    <cellStyle name="Total 12 6 3" xfId="34872" xr:uid="{1D53F5BE-B651-4EED-9509-8D60C9FE4A1E}"/>
    <cellStyle name="Total 12 6 3 2" xfId="34873" xr:uid="{1292C8F6-F8E6-4387-BCE3-086AC9858AE9}"/>
    <cellStyle name="Total 12 6 4" xfId="34874" xr:uid="{BAE02F2F-2C78-4A0B-A31D-332A3C328D60}"/>
    <cellStyle name="Total 12 6 5" xfId="34869" xr:uid="{55D6D4CF-4AAA-4FEC-A80E-F60785CB185A}"/>
    <cellStyle name="Total 12 7" xfId="18798" xr:uid="{2F7162F1-276D-497A-8FE9-903A67626E8E}"/>
    <cellStyle name="Total 12 7 2" xfId="34876" xr:uid="{1F1065F2-59D1-4D02-B5C6-B49B816E3DCC}"/>
    <cellStyle name="Total 12 7 3" xfId="34875" xr:uid="{DE1ABD8A-367F-4D3B-B00E-C0D3E0547647}"/>
    <cellStyle name="Total 12 8" xfId="18799" xr:uid="{05790D1F-5BCB-4A57-B3E7-5CA8D9BDEB35}"/>
    <cellStyle name="Total 12 8 2" xfId="34878" xr:uid="{72AD8D26-A823-4D1F-8432-2544F7FF7008}"/>
    <cellStyle name="Total 12 8 3" xfId="34877" xr:uid="{37E127A8-38D1-42B0-9286-0E158DD62C62}"/>
    <cellStyle name="Total 12 9" xfId="18800" xr:uid="{53E66808-21C6-45A5-975F-36117B5360AB}"/>
    <cellStyle name="Total 12 9 2" xfId="34880" xr:uid="{C7B3FAA3-E2A0-4A2B-8C5C-6E9841768D1D}"/>
    <cellStyle name="Total 12 9 3" xfId="34879" xr:uid="{9C58CBFB-DA94-429B-B349-55ED61890E44}"/>
    <cellStyle name="Total 13" xfId="6539" xr:uid="{E01696AA-45CE-481A-9E6D-27E2FDF0EAFE}"/>
    <cellStyle name="Total 13 10" xfId="18801" xr:uid="{96886A4D-67AD-4339-B8C4-91CAFFFF895B}"/>
    <cellStyle name="Total 13 10 2" xfId="34882" xr:uid="{7FBAFD8B-03E6-4EBD-A5EB-D1B578F44080}"/>
    <cellStyle name="Total 13 11" xfId="34883" xr:uid="{B22764FD-C09D-42B7-9C70-14CB6F12E990}"/>
    <cellStyle name="Total 13 12" xfId="34881" xr:uid="{A187AE58-E45F-4683-9187-D4AD494F03FA}"/>
    <cellStyle name="Total 13 13" xfId="21791" xr:uid="{7AE97A93-514B-4BEA-8D27-4349FCFCFA84}"/>
    <cellStyle name="Total 13 2" xfId="18802" xr:uid="{825EF30E-8498-407E-A00F-D08336140DF0}"/>
    <cellStyle name="Total 13 2 2" xfId="34885" xr:uid="{2F9C09F0-5962-4DC8-BD26-9F36292CD418}"/>
    <cellStyle name="Total 13 2 2 2" xfId="34886" xr:uid="{5A25295F-9E63-474D-B7E0-8A718760B537}"/>
    <cellStyle name="Total 13 2 3" xfId="34887" xr:uid="{356AD45A-0511-4F9E-8D9E-3C82B8686451}"/>
    <cellStyle name="Total 13 2 3 2" xfId="34888" xr:uid="{BD809EC6-5F2B-4AFE-A528-B48A5D3B09C7}"/>
    <cellStyle name="Total 13 2 4" xfId="34889" xr:uid="{E53639FF-BADD-4FB3-A518-993F103E0E46}"/>
    <cellStyle name="Total 13 2 5" xfId="34890" xr:uid="{2D0447D9-3324-431B-A4B1-ACB6027B7142}"/>
    <cellStyle name="Total 13 2 6" xfId="34884" xr:uid="{59FC36F4-3B68-4865-B2BF-DE67F61409BD}"/>
    <cellStyle name="Total 13 3" xfId="18803" xr:uid="{04DF9A78-9B85-43D3-958B-D66D6AA8AE15}"/>
    <cellStyle name="Total 13 3 2" xfId="34892" xr:uid="{50349095-92FF-4082-AD1C-100A01675A7F}"/>
    <cellStyle name="Total 13 3 2 2" xfId="34893" xr:uid="{105416E8-06E8-4607-B1D6-63DF31349A08}"/>
    <cellStyle name="Total 13 3 3" xfId="34894" xr:uid="{2C9FA0AA-8EA5-41CB-8BC2-215875953350}"/>
    <cellStyle name="Total 13 3 3 2" xfId="34895" xr:uid="{F44A6E25-17F4-415F-AC7B-D50CAD29A1D7}"/>
    <cellStyle name="Total 13 3 4" xfId="34896" xr:uid="{A0354516-7207-4795-864D-7D06618CBB75}"/>
    <cellStyle name="Total 13 3 5" xfId="34891" xr:uid="{0E79A752-AECC-4548-BE9A-E32E0F94F1F0}"/>
    <cellStyle name="Total 13 4" xfId="18804" xr:uid="{F5ABE360-446D-420E-A9D1-08B1C8C02533}"/>
    <cellStyle name="Total 13 4 2" xfId="34898" xr:uid="{04A5B59E-B44F-43CF-9058-2D2AA3204579}"/>
    <cellStyle name="Total 13 4 2 2" xfId="34899" xr:uid="{105A1C83-8170-424B-8D75-737D4C4D8E85}"/>
    <cellStyle name="Total 13 4 3" xfId="34900" xr:uid="{CED56386-D95A-4CBC-A8F7-445AB978EADF}"/>
    <cellStyle name="Total 13 4 3 2" xfId="34901" xr:uid="{D9C0BABF-2DB0-4FF3-8055-C60C58EC5AB4}"/>
    <cellStyle name="Total 13 4 4" xfId="34902" xr:uid="{DCABE083-5690-45ED-8DA1-E4CA4EB0B4E1}"/>
    <cellStyle name="Total 13 4 5" xfId="34897" xr:uid="{376ED427-FA78-4A91-A8F0-6C577AD88315}"/>
    <cellStyle name="Total 13 5" xfId="18805" xr:uid="{3919CC1A-54DA-4997-A055-7C57B5507076}"/>
    <cellStyle name="Total 13 5 2" xfId="34904" xr:uid="{2967F685-CE7D-496F-995A-68271BA29CC6}"/>
    <cellStyle name="Total 13 5 2 2" xfId="34905" xr:uid="{287FEE83-55B7-4EC8-BEBD-6E99A8A60061}"/>
    <cellStyle name="Total 13 5 3" xfId="34906" xr:uid="{4E2D94DF-1310-4E7D-BB3F-59164829BF33}"/>
    <cellStyle name="Total 13 5 3 2" xfId="34907" xr:uid="{AEF0FBC6-5DA8-4E99-B3FC-1913AEC07C56}"/>
    <cellStyle name="Total 13 5 4" xfId="34908" xr:uid="{D469130A-1E6D-407D-833B-DC40C69153D9}"/>
    <cellStyle name="Total 13 5 4 2" xfId="34909" xr:uid="{2FDB6DA4-EEEB-46DB-8ADC-1BD432821A02}"/>
    <cellStyle name="Total 13 5 5" xfId="34910" xr:uid="{BBB2A300-794F-4B85-85D7-6BFDE9B42008}"/>
    <cellStyle name="Total 13 5 6" xfId="34903" xr:uid="{70B8AB72-D5FC-4D54-9F10-522EB3919068}"/>
    <cellStyle name="Total 13 6" xfId="18806" xr:uid="{874326C8-4B38-4A08-8AFC-1FC620EE2B42}"/>
    <cellStyle name="Total 13 6 2" xfId="34912" xr:uid="{827CD28F-AE88-42E9-90C5-F938E717E8AF}"/>
    <cellStyle name="Total 13 6 2 2" xfId="34913" xr:uid="{F0A7152D-2246-49F2-AF9B-2635997B3EB2}"/>
    <cellStyle name="Total 13 6 3" xfId="34914" xr:uid="{9756B3EB-2CD3-43A6-99C4-5EB29EAB7A3F}"/>
    <cellStyle name="Total 13 6 3 2" xfId="34915" xr:uid="{CDA428D2-9E99-4371-8884-BE83AF50B076}"/>
    <cellStyle name="Total 13 6 4" xfId="34916" xr:uid="{AFBA8066-FFC5-4A0E-849E-DEC8D6A660E9}"/>
    <cellStyle name="Total 13 6 5" xfId="34911" xr:uid="{8C4F03EA-7AA7-41C8-BA86-968AC9EB5E5B}"/>
    <cellStyle name="Total 13 7" xfId="18807" xr:uid="{A2FFA1FE-5B56-48F6-8555-D7AA7E00A1E2}"/>
    <cellStyle name="Total 13 7 2" xfId="34918" xr:uid="{DBE72717-DC84-42D3-84E9-A0743943E219}"/>
    <cellStyle name="Total 13 7 3" xfId="34917" xr:uid="{C8A5A207-30F8-42DF-AD84-2DB3EDD42163}"/>
    <cellStyle name="Total 13 8" xfId="18808" xr:uid="{E654D4F2-D953-48F3-A1C5-0152DB32028C}"/>
    <cellStyle name="Total 13 8 2" xfId="34920" xr:uid="{0409F4C7-FDCB-4F1D-8725-653C1251D13F}"/>
    <cellStyle name="Total 13 8 3" xfId="34919" xr:uid="{0B72DC10-756C-4F6C-B183-701B59A033B5}"/>
    <cellStyle name="Total 13 9" xfId="18809" xr:uid="{A0F4C7F0-B628-485B-BEFF-B4BF808C504F}"/>
    <cellStyle name="Total 13 9 2" xfId="34922" xr:uid="{6994C66C-5C54-49D5-B31A-D757A854141B}"/>
    <cellStyle name="Total 13 9 3" xfId="34921" xr:uid="{0D7A4B25-4233-4B05-AC51-812BEF6ABE6F}"/>
    <cellStyle name="Total 14" xfId="6540" xr:uid="{4E934E62-F103-4CD8-8A13-6AAED770AB10}"/>
    <cellStyle name="Total 14 10" xfId="18810" xr:uid="{A1ECFF3F-8425-4A3D-9818-4586D277A249}"/>
    <cellStyle name="Total 14 10 2" xfId="34924" xr:uid="{EF6BDF77-E089-486E-8FC3-64477051C2BE}"/>
    <cellStyle name="Total 14 11" xfId="34925" xr:uid="{0E04EC7F-F3C7-43D3-A61E-6EF1E12D8942}"/>
    <cellStyle name="Total 14 12" xfId="34923" xr:uid="{1E67B2F8-BA9A-4F07-BEFF-D5D8D54D43E8}"/>
    <cellStyle name="Total 14 13" xfId="21792" xr:uid="{BC2AE336-E507-40C7-B853-B0764FA7A87B}"/>
    <cellStyle name="Total 14 2" xfId="18811" xr:uid="{589A43D6-C666-4154-A9FC-B73FA63A2642}"/>
    <cellStyle name="Total 14 2 2" xfId="34927" xr:uid="{29708058-5254-4141-92A1-1337024A6762}"/>
    <cellStyle name="Total 14 2 2 2" xfId="34928" xr:uid="{1771371B-9816-481B-889C-4A05B8B992E2}"/>
    <cellStyle name="Total 14 2 3" xfId="34929" xr:uid="{4BB803FE-9876-4393-81A1-2F51F3A92A92}"/>
    <cellStyle name="Total 14 2 3 2" xfId="34930" xr:uid="{E8D381FD-CEA4-4899-9978-8B8489DC91AA}"/>
    <cellStyle name="Total 14 2 4" xfId="34931" xr:uid="{C32D51BB-C3D8-4475-BD99-684415211CEC}"/>
    <cellStyle name="Total 14 2 5" xfId="34932" xr:uid="{B950464B-2035-4527-9210-EDAE625F76E2}"/>
    <cellStyle name="Total 14 2 6" xfId="34926" xr:uid="{4C987327-798B-4085-BB55-EBEA778A90DA}"/>
    <cellStyle name="Total 14 3" xfId="18812" xr:uid="{2CD9C961-8C69-4CF4-9195-4BD78A0EBE1D}"/>
    <cellStyle name="Total 14 3 2" xfId="34934" xr:uid="{3C52F178-2718-42CB-A901-E6C7FBC00A83}"/>
    <cellStyle name="Total 14 3 2 2" xfId="34935" xr:uid="{9F838FA8-014B-43BC-BF56-9E26FCBA25EA}"/>
    <cellStyle name="Total 14 3 3" xfId="34936" xr:uid="{460365A5-84F9-4398-88A0-83BEE0865786}"/>
    <cellStyle name="Total 14 3 3 2" xfId="34937" xr:uid="{A40A3514-837B-48D1-B9EE-2F0E874AA4F4}"/>
    <cellStyle name="Total 14 3 4" xfId="34938" xr:uid="{D83A550A-42A1-4FD9-92BA-00E11EA4FFC9}"/>
    <cellStyle name="Total 14 3 5" xfId="34933" xr:uid="{D26A17CB-C328-4BBC-BA24-07A2FAD04883}"/>
    <cellStyle name="Total 14 4" xfId="18813" xr:uid="{8FD4CDD9-7938-4AEC-B910-E0B39267B505}"/>
    <cellStyle name="Total 14 4 2" xfId="34940" xr:uid="{FAC13ABC-4ED3-4BD6-9848-722C089C797E}"/>
    <cellStyle name="Total 14 4 2 2" xfId="34941" xr:uid="{2E6F4A21-643B-4002-9845-C30899C7CAA6}"/>
    <cellStyle name="Total 14 4 3" xfId="34942" xr:uid="{EE4F332D-2525-41DA-8163-06CCC9F34D82}"/>
    <cellStyle name="Total 14 4 3 2" xfId="34943" xr:uid="{2F45C7D0-53FD-4E9B-AE45-DC00CEC502EE}"/>
    <cellStyle name="Total 14 4 4" xfId="34944" xr:uid="{9933ABD5-FC6C-4877-A8FD-6D8BD8C8B7C5}"/>
    <cellStyle name="Total 14 4 5" xfId="34939" xr:uid="{223654DA-8B4D-4D11-BADB-49C37761F79A}"/>
    <cellStyle name="Total 14 5" xfId="18814" xr:uid="{437ACF83-EE0B-49FD-995B-02066BDBD999}"/>
    <cellStyle name="Total 14 5 2" xfId="34946" xr:uid="{610DF326-CCDB-4A49-B4A4-60CF63448367}"/>
    <cellStyle name="Total 14 5 2 2" xfId="34947" xr:uid="{FC7FE22D-6D39-43EB-9AFA-C68008943F82}"/>
    <cellStyle name="Total 14 5 3" xfId="34948" xr:uid="{9F41FCD1-6380-455B-9D8E-73B80EC7A0B6}"/>
    <cellStyle name="Total 14 5 3 2" xfId="34949" xr:uid="{9DCCE0EA-1E65-46E7-B5BF-3DA9E571C086}"/>
    <cellStyle name="Total 14 5 4" xfId="34950" xr:uid="{245183CE-59E9-4FA4-BA27-D72ECC5EA217}"/>
    <cellStyle name="Total 14 5 4 2" xfId="34951" xr:uid="{D642C764-BB97-4A3D-BAC4-1258AE19BE49}"/>
    <cellStyle name="Total 14 5 5" xfId="34952" xr:uid="{DFF20258-23C9-4F1D-B670-AC53F0A0F49A}"/>
    <cellStyle name="Total 14 5 6" xfId="34945" xr:uid="{8CCC72DD-B3AD-43AF-A822-A6B21BF0E8D0}"/>
    <cellStyle name="Total 14 6" xfId="18815" xr:uid="{1258B41B-447D-4AF0-AFC5-8E03D7C97587}"/>
    <cellStyle name="Total 14 6 2" xfId="34954" xr:uid="{3EB74BBC-626B-4524-BD67-4A513D6757B6}"/>
    <cellStyle name="Total 14 6 2 2" xfId="34955" xr:uid="{C463A904-D705-4E67-8B74-0ECCECDAA758}"/>
    <cellStyle name="Total 14 6 3" xfId="34956" xr:uid="{CE547F4C-3C94-4337-A6EB-6069160B5A23}"/>
    <cellStyle name="Total 14 6 3 2" xfId="34957" xr:uid="{46D4D496-8476-4133-BA1C-019266823758}"/>
    <cellStyle name="Total 14 6 4" xfId="34958" xr:uid="{3C93478F-702C-47AC-9194-17118279D741}"/>
    <cellStyle name="Total 14 6 5" xfId="34953" xr:uid="{F518C490-B3CD-4D7D-A4A0-AE0FF5E5F63C}"/>
    <cellStyle name="Total 14 7" xfId="18816" xr:uid="{34EB57DB-264B-4365-94FB-8C9C98CEEF1A}"/>
    <cellStyle name="Total 14 7 2" xfId="34960" xr:uid="{9770EBCA-0300-4FBA-B7B7-299FFB52C233}"/>
    <cellStyle name="Total 14 7 3" xfId="34959" xr:uid="{23C84351-72AB-4020-A45C-86D330ACB353}"/>
    <cellStyle name="Total 14 8" xfId="18817" xr:uid="{500A3C80-1A21-4D8C-A451-57162ADFE59A}"/>
    <cellStyle name="Total 14 8 2" xfId="34962" xr:uid="{2429A121-624C-48F9-8E58-8A7256877BAB}"/>
    <cellStyle name="Total 14 8 3" xfId="34961" xr:uid="{FF40D945-22D5-4B81-A028-B0DE0681AD9B}"/>
    <cellStyle name="Total 14 9" xfId="18818" xr:uid="{89F94430-D7BE-4F16-8203-5ED551536FCC}"/>
    <cellStyle name="Total 14 9 2" xfId="34964" xr:uid="{939B9E32-9A83-43B0-894C-9B1994684E62}"/>
    <cellStyle name="Total 14 9 3" xfId="34963" xr:uid="{33E31E44-E289-4FFC-956B-DC41B332097F}"/>
    <cellStyle name="Total 15" xfId="6541" xr:uid="{162095B0-EB41-44A9-BB1C-B020D3E3B5D8}"/>
    <cellStyle name="Total 15 10" xfId="18819" xr:uid="{11617BFC-142A-4F7C-84AB-C6B061E2059D}"/>
    <cellStyle name="Total 15 10 2" xfId="34966" xr:uid="{E19ED2B7-7C1C-48EE-8F33-6B7442F70E04}"/>
    <cellStyle name="Total 15 11" xfId="34967" xr:uid="{638AAA61-0095-413A-B892-693D98EC54AC}"/>
    <cellStyle name="Total 15 12" xfId="34965" xr:uid="{880A7B8E-0C93-4EC4-A970-931F024AE982}"/>
    <cellStyle name="Total 15 13" xfId="21793" xr:uid="{CAAAA21E-BF09-4BA2-8026-1E6C8A020FFA}"/>
    <cellStyle name="Total 15 2" xfId="18820" xr:uid="{66B17A85-29F5-4EE4-BADB-D3A99EEAAAAD}"/>
    <cellStyle name="Total 15 2 2" xfId="34969" xr:uid="{7EC86B8F-90B1-468B-9927-74F165899867}"/>
    <cellStyle name="Total 15 2 2 2" xfId="34970" xr:uid="{D66988AA-745C-453E-88D0-798A86E09227}"/>
    <cellStyle name="Total 15 2 3" xfId="34971" xr:uid="{3215D1AA-2973-4692-BE10-6F955527FF61}"/>
    <cellStyle name="Total 15 2 3 2" xfId="34972" xr:uid="{26F8ACFC-D8FD-4F3B-AC7D-1C4FA474E424}"/>
    <cellStyle name="Total 15 2 4" xfId="34973" xr:uid="{FFEFD340-31D1-45F9-ABC6-CE57E0250C08}"/>
    <cellStyle name="Total 15 2 5" xfId="34974" xr:uid="{74306564-0ADE-4482-BCB3-187B7ECBE986}"/>
    <cellStyle name="Total 15 2 6" xfId="34968" xr:uid="{AF376C41-B135-4485-999C-B91EE6A031F5}"/>
    <cellStyle name="Total 15 3" xfId="18821" xr:uid="{3486902B-8AC7-4041-80CD-6220EDA38DB5}"/>
    <cellStyle name="Total 15 3 2" xfId="34976" xr:uid="{99356DA6-FE22-427F-BCD5-3B850E164A15}"/>
    <cellStyle name="Total 15 3 2 2" xfId="34977" xr:uid="{9AC16F3A-F345-40D4-B4A8-A800C31A72DA}"/>
    <cellStyle name="Total 15 3 3" xfId="34978" xr:uid="{C539E2E0-893E-429C-B123-0D31D923AAB6}"/>
    <cellStyle name="Total 15 3 3 2" xfId="34979" xr:uid="{0BA566F1-630D-405B-A789-53CBA86D3B4C}"/>
    <cellStyle name="Total 15 3 4" xfId="34980" xr:uid="{E71EF819-7B45-445D-B5A9-623AAB42F189}"/>
    <cellStyle name="Total 15 3 5" xfId="34975" xr:uid="{D48BA1FA-882B-46EF-99F8-20F55E766930}"/>
    <cellStyle name="Total 15 4" xfId="18822" xr:uid="{4FB9ADEC-3D04-4839-BB44-8D6E30784019}"/>
    <cellStyle name="Total 15 4 2" xfId="34982" xr:uid="{2FD69BA7-0833-4BFB-BBD1-465C7B4E62CA}"/>
    <cellStyle name="Total 15 4 2 2" xfId="34983" xr:uid="{C17497C6-3029-4F87-A6C3-2304DA4B0C5D}"/>
    <cellStyle name="Total 15 4 3" xfId="34984" xr:uid="{BE8D7A8D-F79E-478C-BD5C-32311197716F}"/>
    <cellStyle name="Total 15 4 3 2" xfId="34985" xr:uid="{B2EC5645-A3A1-49D4-B399-073573952275}"/>
    <cellStyle name="Total 15 4 4" xfId="34986" xr:uid="{4CD6B057-6CF5-47AA-A22B-7678FDE75529}"/>
    <cellStyle name="Total 15 4 5" xfId="34981" xr:uid="{5DC9C303-FB11-450B-93B1-D38634EB8688}"/>
    <cellStyle name="Total 15 5" xfId="18823" xr:uid="{CD0E4E5F-762B-4345-89B2-C9307C31355B}"/>
    <cellStyle name="Total 15 5 2" xfId="34988" xr:uid="{89DAEE0E-183D-4156-BB58-9C3ECBAEE66E}"/>
    <cellStyle name="Total 15 5 2 2" xfId="34989" xr:uid="{F36EF657-EB1C-4997-8C9B-6F281E958779}"/>
    <cellStyle name="Total 15 5 3" xfId="34990" xr:uid="{502EA17E-67AB-49FD-9692-CA8117018734}"/>
    <cellStyle name="Total 15 5 3 2" xfId="34991" xr:uid="{9789C14C-421D-4AF4-A438-5CF5947A5589}"/>
    <cellStyle name="Total 15 5 4" xfId="34992" xr:uid="{FC5ECD70-6750-4B73-9512-FF1DAC35C772}"/>
    <cellStyle name="Total 15 5 4 2" xfId="34993" xr:uid="{F3313E6C-1826-4D35-B707-E486208B1158}"/>
    <cellStyle name="Total 15 5 5" xfId="34994" xr:uid="{F9E7C547-634D-4B4F-9B41-827DFBDB7054}"/>
    <cellStyle name="Total 15 5 6" xfId="34987" xr:uid="{59C876B3-9B2E-4FCF-841C-249F6D860FC1}"/>
    <cellStyle name="Total 15 6" xfId="18824" xr:uid="{0078B83E-DB90-4F60-9ED3-B47DAAA2ED4B}"/>
    <cellStyle name="Total 15 6 2" xfId="34996" xr:uid="{D6B9BDD5-9D54-44F2-8098-8EC37AA550D0}"/>
    <cellStyle name="Total 15 6 2 2" xfId="34997" xr:uid="{A55B5A39-644B-4014-B559-D610FB305F19}"/>
    <cellStyle name="Total 15 6 3" xfId="34998" xr:uid="{AB309F92-1A9E-424E-99F4-67CCA830541F}"/>
    <cellStyle name="Total 15 6 3 2" xfId="34999" xr:uid="{2A687114-3CED-40A1-AE5A-E3ECEAE938CB}"/>
    <cellStyle name="Total 15 6 4" xfId="35000" xr:uid="{ED3A399E-5C26-4D61-BE5E-BE3983C9EFB0}"/>
    <cellStyle name="Total 15 6 5" xfId="34995" xr:uid="{66C7D05D-1E50-4C0F-A288-933BCA49172C}"/>
    <cellStyle name="Total 15 7" xfId="18825" xr:uid="{F4FB02C1-E048-4316-9275-884946A0A95D}"/>
    <cellStyle name="Total 15 7 2" xfId="35002" xr:uid="{897B6787-8472-4BF8-8310-DAF5A28D0836}"/>
    <cellStyle name="Total 15 7 3" xfId="35001" xr:uid="{B2BD2858-F7FE-4B75-8101-C1755BAAD221}"/>
    <cellStyle name="Total 15 8" xfId="18826" xr:uid="{8A098BE0-F84B-4E8C-81BB-8C7585B69ABD}"/>
    <cellStyle name="Total 15 8 2" xfId="35004" xr:uid="{57E0E528-331F-4F24-95BA-F5E8519BBE51}"/>
    <cellStyle name="Total 15 8 3" xfId="35003" xr:uid="{EFC80985-6A91-460B-882E-28ABCBAFF4EF}"/>
    <cellStyle name="Total 15 9" xfId="18827" xr:uid="{CD4B4CC6-7E24-4710-B989-144C01835EA3}"/>
    <cellStyle name="Total 15 9 2" xfId="35006" xr:uid="{5620CED7-3B72-4E31-B754-D3A07E91DA7A}"/>
    <cellStyle name="Total 15 9 3" xfId="35005" xr:uid="{F62527E4-29A1-4D5C-8EE6-6A7F1E982F55}"/>
    <cellStyle name="Total 16" xfId="6542" xr:uid="{AB5DFAD1-7417-4736-95EA-1C1AD76ABE74}"/>
    <cellStyle name="Total 16 10" xfId="18828" xr:uid="{8A06A1BA-C1EE-4B32-AF6E-1F72E739C817}"/>
    <cellStyle name="Total 16 10 2" xfId="35008" xr:uid="{CE57533D-28B3-40DA-82B1-87C3A3067875}"/>
    <cellStyle name="Total 16 11" xfId="35009" xr:uid="{CB75B984-61A3-4D95-B091-B556544A2311}"/>
    <cellStyle name="Total 16 12" xfId="35007" xr:uid="{8AD57FA0-8EB3-452D-AEBF-C41423F7D58F}"/>
    <cellStyle name="Total 16 13" xfId="21794" xr:uid="{2477697C-F297-4F47-8B32-D31CE600B028}"/>
    <cellStyle name="Total 16 2" xfId="18829" xr:uid="{EEFFD2D0-D7F8-4DF8-8518-A9EE7C6E47F8}"/>
    <cellStyle name="Total 16 2 2" xfId="35011" xr:uid="{4100D223-B836-4B18-9DA2-CD7190FA1DAD}"/>
    <cellStyle name="Total 16 2 2 2" xfId="35012" xr:uid="{0CF355CE-CA30-4C0D-B409-6BDE008021AA}"/>
    <cellStyle name="Total 16 2 3" xfId="35013" xr:uid="{1C0D5569-CE1B-4241-BE85-D961DAE532C6}"/>
    <cellStyle name="Total 16 2 3 2" xfId="35014" xr:uid="{ABDA6CBD-6FDD-407F-A4B4-E5509B82671E}"/>
    <cellStyle name="Total 16 2 4" xfId="35015" xr:uid="{274562F9-42ED-41BD-B54D-C0CB1869FECE}"/>
    <cellStyle name="Total 16 2 5" xfId="35016" xr:uid="{2C003D8E-7E4E-4F85-9B18-E34FD6C180E8}"/>
    <cellStyle name="Total 16 2 6" xfId="35010" xr:uid="{70A0F575-0B0D-4A14-AEDF-10945A12B406}"/>
    <cellStyle name="Total 16 3" xfId="18830" xr:uid="{02946B4F-6C59-4C95-BA1E-8B14F0D91E83}"/>
    <cellStyle name="Total 16 3 2" xfId="35018" xr:uid="{74961295-CABC-4702-B7FF-B20E46047E15}"/>
    <cellStyle name="Total 16 3 2 2" xfId="35019" xr:uid="{C31C4CA0-325D-475C-8ADE-9A5BD2C91E75}"/>
    <cellStyle name="Total 16 3 3" xfId="35020" xr:uid="{7BE00925-6479-4B70-9EFE-B2C92D15B10D}"/>
    <cellStyle name="Total 16 3 3 2" xfId="35021" xr:uid="{2DB69526-4D50-43F2-8394-3B7605EC8295}"/>
    <cellStyle name="Total 16 3 4" xfId="35022" xr:uid="{D642FAB8-5FDE-42CD-A0D4-46EF76E7C4F3}"/>
    <cellStyle name="Total 16 3 5" xfId="35017" xr:uid="{A6B6937C-B19F-43F7-AFB2-850AED8E12AB}"/>
    <cellStyle name="Total 16 4" xfId="18831" xr:uid="{E14C0215-267B-4586-AB8F-4856F3FFFE1C}"/>
    <cellStyle name="Total 16 4 2" xfId="35024" xr:uid="{4AD7E6A8-9489-414C-B477-942381AADC46}"/>
    <cellStyle name="Total 16 4 2 2" xfId="35025" xr:uid="{F23A2518-82E0-46BA-A034-34516709A7DB}"/>
    <cellStyle name="Total 16 4 3" xfId="35026" xr:uid="{B480D43D-7E52-4CE0-9206-7CF2B4E590D9}"/>
    <cellStyle name="Total 16 4 3 2" xfId="35027" xr:uid="{DB7BF618-F416-4678-9100-48F71D47509F}"/>
    <cellStyle name="Total 16 4 4" xfId="35028" xr:uid="{A366FC21-B528-4534-9B4F-920487542A72}"/>
    <cellStyle name="Total 16 4 5" xfId="35023" xr:uid="{3566DFEB-5638-487B-88B8-6391E88DF820}"/>
    <cellStyle name="Total 16 5" xfId="18832" xr:uid="{E691FF60-C2E2-4E77-9D7E-4E976F1F6137}"/>
    <cellStyle name="Total 16 5 2" xfId="35030" xr:uid="{58C7F4BB-6AFD-4935-9754-38B7C49F2E76}"/>
    <cellStyle name="Total 16 5 2 2" xfId="35031" xr:uid="{0AC0CCB4-A67D-4CA2-A091-35F346F04316}"/>
    <cellStyle name="Total 16 5 3" xfId="35032" xr:uid="{222763ED-615A-4D2B-9D97-5DA1D6D272A7}"/>
    <cellStyle name="Total 16 5 3 2" xfId="35033" xr:uid="{33570B1C-CE49-46AE-A92D-B8948E6D196A}"/>
    <cellStyle name="Total 16 5 4" xfId="35034" xr:uid="{8AB6E690-43C1-4772-8A8A-92C5298994E9}"/>
    <cellStyle name="Total 16 5 4 2" xfId="35035" xr:uid="{422BF01C-B8BE-46E8-A6A8-A1EBCD13EEBF}"/>
    <cellStyle name="Total 16 5 5" xfId="35036" xr:uid="{A7AFF1CA-BFA0-49F9-BD51-CB6C1A23CF4C}"/>
    <cellStyle name="Total 16 5 6" xfId="35029" xr:uid="{48683BD1-F908-4B11-BA4B-39EB4EC7AFD8}"/>
    <cellStyle name="Total 16 6" xfId="18833" xr:uid="{80D7598D-8949-4BB4-B744-30A47A282ED7}"/>
    <cellStyle name="Total 16 6 2" xfId="35038" xr:uid="{B4A42D71-2AEB-4C24-AE77-B1274F098929}"/>
    <cellStyle name="Total 16 6 2 2" xfId="35039" xr:uid="{648E85BA-F3A9-4267-9274-5C8A703322B8}"/>
    <cellStyle name="Total 16 6 3" xfId="35040" xr:uid="{A7055DD3-B955-4486-A781-E05879F288E1}"/>
    <cellStyle name="Total 16 6 3 2" xfId="35041" xr:uid="{18F1AC62-E93A-4E03-860B-A844E36025BF}"/>
    <cellStyle name="Total 16 6 4" xfId="35042" xr:uid="{094D3ED0-E70E-4B15-BB15-C976E9AD31F2}"/>
    <cellStyle name="Total 16 6 5" xfId="35037" xr:uid="{CB57D4AE-F2FF-4E07-8126-37C1FCE434C0}"/>
    <cellStyle name="Total 16 7" xfId="18834" xr:uid="{9B6975D2-90D9-4DFC-93A7-55AEC67DBEB9}"/>
    <cellStyle name="Total 16 7 2" xfId="35044" xr:uid="{33DFC61C-C86B-46EF-91E3-B86F1CCA9AC3}"/>
    <cellStyle name="Total 16 7 3" xfId="35043" xr:uid="{8E5BCC2A-DA32-4966-8C50-5A2BF42E2541}"/>
    <cellStyle name="Total 16 8" xfId="18835" xr:uid="{DD0DDE37-F42C-4165-945F-A922E44070CB}"/>
    <cellStyle name="Total 16 8 2" xfId="35046" xr:uid="{DFC97EB0-F1EE-4388-8B76-864F020D3AB2}"/>
    <cellStyle name="Total 16 8 3" xfId="35045" xr:uid="{E6AFA81F-855E-44B1-BE18-8301C3B35FD2}"/>
    <cellStyle name="Total 16 9" xfId="18836" xr:uid="{B414D67D-ECA8-4F73-8332-FE9B3D90C0AC}"/>
    <cellStyle name="Total 16 9 2" xfId="35048" xr:uid="{85BC3A25-FC44-49D7-942B-031B9069AAC0}"/>
    <cellStyle name="Total 16 9 3" xfId="35047" xr:uid="{4C44D7A9-77F9-42ED-A588-6FF148908C3F}"/>
    <cellStyle name="Total 17" xfId="6543" xr:uid="{E4E0A5C3-776C-48B5-8201-5E982285BD07}"/>
    <cellStyle name="Total 17 10" xfId="18837" xr:uid="{41F6AD04-B56C-471F-98EC-4CBCEEF79162}"/>
    <cellStyle name="Total 17 10 2" xfId="35050" xr:uid="{48DB240B-5ADF-49E4-B0D2-A0BC94D6C308}"/>
    <cellStyle name="Total 17 11" xfId="35051" xr:uid="{782FA4A7-A3FB-4F15-BAF1-EB5E961C5B29}"/>
    <cellStyle name="Total 17 12" xfId="35049" xr:uid="{57925C7A-AAAB-4FFB-9866-CD35B454B41B}"/>
    <cellStyle name="Total 17 13" xfId="21795" xr:uid="{FC9A0C7F-ABF9-48EF-800E-30FB7C81DBE5}"/>
    <cellStyle name="Total 17 2" xfId="18838" xr:uid="{784F4B30-751D-4D56-92A8-1C6B1DA3BAE2}"/>
    <cellStyle name="Total 17 2 2" xfId="35053" xr:uid="{2E36CC59-5B7E-4C54-B802-CF63D674B08F}"/>
    <cellStyle name="Total 17 2 2 2" xfId="35054" xr:uid="{CE40B8C7-2AD0-4A8A-B2AC-3B3F231854FB}"/>
    <cellStyle name="Total 17 2 3" xfId="35055" xr:uid="{1A3EB7D9-9BC9-4321-882B-17F7DE0127AA}"/>
    <cellStyle name="Total 17 2 3 2" xfId="35056" xr:uid="{CF96F2B3-546D-4897-88FE-3DFDEA0AED5A}"/>
    <cellStyle name="Total 17 2 4" xfId="35057" xr:uid="{B4E4121D-62B4-48B0-958F-818D9006D705}"/>
    <cellStyle name="Total 17 2 5" xfId="35058" xr:uid="{69BD0EBE-D050-4551-BCCF-F94A3024124D}"/>
    <cellStyle name="Total 17 2 6" xfId="35052" xr:uid="{FDBF8963-7BC9-4706-9F09-012BB8D87AD6}"/>
    <cellStyle name="Total 17 3" xfId="18839" xr:uid="{21987191-4F0E-46EC-8685-8DAA14651CB7}"/>
    <cellStyle name="Total 17 3 2" xfId="35060" xr:uid="{3F45A7A2-C84D-4C92-A753-8609A8FF7781}"/>
    <cellStyle name="Total 17 3 2 2" xfId="35061" xr:uid="{47702C19-C33F-4AE0-9C50-BEED4538A769}"/>
    <cellStyle name="Total 17 3 3" xfId="35062" xr:uid="{7F777568-97B7-4908-8C87-4588F2A1996E}"/>
    <cellStyle name="Total 17 3 3 2" xfId="35063" xr:uid="{6473DE9A-40B2-40AF-A585-D72968D3069A}"/>
    <cellStyle name="Total 17 3 4" xfId="35064" xr:uid="{5199FFAA-C899-440F-8B57-9DD06379628C}"/>
    <cellStyle name="Total 17 3 5" xfId="35059" xr:uid="{E1C34E7A-D598-4777-B62A-C0B5438D6E54}"/>
    <cellStyle name="Total 17 4" xfId="18840" xr:uid="{57750266-2D73-4F11-BCC9-626A8B4D1FF2}"/>
    <cellStyle name="Total 17 4 2" xfId="35066" xr:uid="{235FCADF-3871-4931-B1E3-8519E01CE3A3}"/>
    <cellStyle name="Total 17 4 2 2" xfId="35067" xr:uid="{071038FB-B986-4093-9AA1-8ED844B14509}"/>
    <cellStyle name="Total 17 4 3" xfId="35068" xr:uid="{A44E518D-D1AF-40B7-A5FA-8B75F64543A3}"/>
    <cellStyle name="Total 17 4 3 2" xfId="35069" xr:uid="{6B69FECB-63A1-4BB9-9D32-C406F3F471AE}"/>
    <cellStyle name="Total 17 4 4" xfId="35070" xr:uid="{C78EB15A-4294-455A-B483-5A3398270D90}"/>
    <cellStyle name="Total 17 4 5" xfId="35065" xr:uid="{48F9C7AD-910F-4313-8AF1-59820C3DF772}"/>
    <cellStyle name="Total 17 5" xfId="18841" xr:uid="{ED8C4430-70DA-4EDA-BA92-F0D23D29ECA6}"/>
    <cellStyle name="Total 17 5 2" xfId="35072" xr:uid="{62BD0E61-C110-4356-934B-79890CAF1D86}"/>
    <cellStyle name="Total 17 5 2 2" xfId="35073" xr:uid="{131710AA-C8E4-4DE0-8989-4BE745F3DC18}"/>
    <cellStyle name="Total 17 5 3" xfId="35074" xr:uid="{3D768384-36F3-4005-ABCA-0261E5701A1B}"/>
    <cellStyle name="Total 17 5 3 2" xfId="35075" xr:uid="{D5A63F8D-0D55-40D5-9095-834F9D208363}"/>
    <cellStyle name="Total 17 5 4" xfId="35076" xr:uid="{2744F723-DD3D-4A08-B39E-050E1DD1DBB0}"/>
    <cellStyle name="Total 17 5 4 2" xfId="35077" xr:uid="{E9348379-7A01-4C4C-B82E-02A71378D703}"/>
    <cellStyle name="Total 17 5 5" xfId="35078" xr:uid="{A7E198C6-7845-410B-9048-78D52F7C97CA}"/>
    <cellStyle name="Total 17 5 6" xfId="35071" xr:uid="{CB36EA30-9FA5-4D79-B408-EC9EA3DC9C51}"/>
    <cellStyle name="Total 17 6" xfId="18842" xr:uid="{E905A967-5503-4C66-874B-9F1A399137CF}"/>
    <cellStyle name="Total 17 6 2" xfId="35080" xr:uid="{D0446D48-0FF7-4859-8CE2-220CCECF8A5C}"/>
    <cellStyle name="Total 17 6 2 2" xfId="35081" xr:uid="{064AE29C-6430-4F28-85FF-031D9735FF72}"/>
    <cellStyle name="Total 17 6 3" xfId="35082" xr:uid="{E5D69FC2-D45A-4B86-9C2C-D4513F0086A6}"/>
    <cellStyle name="Total 17 6 3 2" xfId="35083" xr:uid="{A3CBF803-35C1-4CBF-B905-62AB9BC0F4BF}"/>
    <cellStyle name="Total 17 6 4" xfId="35084" xr:uid="{07BC0B77-9EE5-4DA1-A6BA-57B977A70EC1}"/>
    <cellStyle name="Total 17 6 5" xfId="35079" xr:uid="{9512EB3A-912A-4500-99CB-474DEBC0A1A2}"/>
    <cellStyle name="Total 17 7" xfId="18843" xr:uid="{20D00AA9-258B-41B3-A833-AF307E19B562}"/>
    <cellStyle name="Total 17 7 2" xfId="35086" xr:uid="{E0F672CC-8C3F-4D58-A7A0-C8679327D41A}"/>
    <cellStyle name="Total 17 7 3" xfId="35085" xr:uid="{26A4FF45-50C2-48A3-BDD1-DACEB5EBB257}"/>
    <cellStyle name="Total 17 8" xfId="18844" xr:uid="{04AD8B6A-AE50-4040-B232-9584CA9C7380}"/>
    <cellStyle name="Total 17 8 2" xfId="35088" xr:uid="{4EBED683-D743-4101-A023-DEE51BC1BC73}"/>
    <cellStyle name="Total 17 8 3" xfId="35087" xr:uid="{AEB10687-D82C-4207-9E9C-4A50C899CAB1}"/>
    <cellStyle name="Total 17 9" xfId="18845" xr:uid="{E2F34C36-1924-4B56-8B7B-DC7088115B81}"/>
    <cellStyle name="Total 17 9 2" xfId="35090" xr:uid="{62CAFEBA-0B50-4FAC-8724-2D80DFDC0978}"/>
    <cellStyle name="Total 17 9 3" xfId="35089" xr:uid="{96687B68-70AD-4372-A7F4-9846D35C5594}"/>
    <cellStyle name="Total 18" xfId="6544" xr:uid="{F9F19F92-36CF-46B4-8329-063B699B3196}"/>
    <cellStyle name="Total 18 10" xfId="18846" xr:uid="{8DA71B01-C1D9-4011-998E-86AF66C3289C}"/>
    <cellStyle name="Total 18 10 2" xfId="35092" xr:uid="{DA19D2ED-99D6-4063-8619-8977E8039C94}"/>
    <cellStyle name="Total 18 11" xfId="35093" xr:uid="{1834C549-F946-4F75-98AD-0327DAA64388}"/>
    <cellStyle name="Total 18 12" xfId="35091" xr:uid="{64BA9B24-7E6D-4DDA-9261-0503AEEE017B}"/>
    <cellStyle name="Total 18 13" xfId="21796" xr:uid="{54129A64-EDFB-4382-87C7-DD0BA8F4EFF6}"/>
    <cellStyle name="Total 18 2" xfId="18847" xr:uid="{E960717A-70FC-43DC-8833-783038B9314A}"/>
    <cellStyle name="Total 18 2 2" xfId="35095" xr:uid="{97FFE2C6-444B-424F-B609-0AE05A4DA28A}"/>
    <cellStyle name="Total 18 2 2 2" xfId="35096" xr:uid="{6913C40E-E413-426E-8CEF-67F7022EAD73}"/>
    <cellStyle name="Total 18 2 3" xfId="35097" xr:uid="{2CBF0F09-C6BF-4FC1-81E4-AB65CEFAB339}"/>
    <cellStyle name="Total 18 2 3 2" xfId="35098" xr:uid="{FE5AA1D8-06FB-43C3-AD84-4A9F420FD4D5}"/>
    <cellStyle name="Total 18 2 4" xfId="35099" xr:uid="{5303EC7B-5E17-4729-84E3-C7E211EA5B67}"/>
    <cellStyle name="Total 18 2 5" xfId="35100" xr:uid="{2B0B761A-9D1C-4971-A24B-62621235A364}"/>
    <cellStyle name="Total 18 2 6" xfId="35094" xr:uid="{8877C62B-A658-4452-952F-200F6928574A}"/>
    <cellStyle name="Total 18 3" xfId="18848" xr:uid="{AA2D0787-DD3C-4B66-B26D-60AF89D80F1C}"/>
    <cellStyle name="Total 18 3 2" xfId="35102" xr:uid="{93541892-5ACA-4B51-8DD1-56DD415F6EDC}"/>
    <cellStyle name="Total 18 3 2 2" xfId="35103" xr:uid="{0D27FFDB-3C3D-48DD-90A5-F5D83E6768AA}"/>
    <cellStyle name="Total 18 3 3" xfId="35104" xr:uid="{64C4055D-7F64-458C-85E5-DF9D28D143BF}"/>
    <cellStyle name="Total 18 3 3 2" xfId="35105" xr:uid="{F747DA25-28A2-4BD6-B629-63393F8E8842}"/>
    <cellStyle name="Total 18 3 4" xfId="35106" xr:uid="{431C072E-22C2-4C6A-8B29-C18E5F5FF99B}"/>
    <cellStyle name="Total 18 3 5" xfId="35101" xr:uid="{C096B1DA-FB47-4479-B97B-BBB4952B22F1}"/>
    <cellStyle name="Total 18 4" xfId="18849" xr:uid="{B39B8143-2053-4518-AABE-C77607166F0A}"/>
    <cellStyle name="Total 18 4 2" xfId="35108" xr:uid="{75922544-13CF-4291-A28B-5589EDFDA914}"/>
    <cellStyle name="Total 18 4 2 2" xfId="35109" xr:uid="{1536E917-996B-4D5E-B066-A26003A4DADC}"/>
    <cellStyle name="Total 18 4 3" xfId="35110" xr:uid="{4C58B3A1-86F9-4F9D-99E9-9351E66C89B3}"/>
    <cellStyle name="Total 18 4 3 2" xfId="35111" xr:uid="{24B98B43-ED4A-4B99-9F7B-5896CE0BAE43}"/>
    <cellStyle name="Total 18 4 4" xfId="35112" xr:uid="{10B0EA2D-D4E8-4858-9314-1371C06AB92A}"/>
    <cellStyle name="Total 18 4 5" xfId="35107" xr:uid="{D370DE26-5429-4075-B873-5B7105734F7C}"/>
    <cellStyle name="Total 18 5" xfId="18850" xr:uid="{AE7894A4-F958-4DB9-8EDC-5F80EDEA9885}"/>
    <cellStyle name="Total 18 5 2" xfId="35114" xr:uid="{723CC33C-DFB7-4F8F-8B24-CA0C45227BA8}"/>
    <cellStyle name="Total 18 5 2 2" xfId="35115" xr:uid="{C1F93017-23DD-4DA1-B51F-0C3BEEC44CF1}"/>
    <cellStyle name="Total 18 5 3" xfId="35116" xr:uid="{50C3E78C-E1F7-4C24-B013-2DB31B2A5361}"/>
    <cellStyle name="Total 18 5 3 2" xfId="35117" xr:uid="{485639EF-2C88-4474-99A0-509E751D653D}"/>
    <cellStyle name="Total 18 5 4" xfId="35118" xr:uid="{38C40FAE-BD4A-4FCD-BFBA-3FD51E674A5C}"/>
    <cellStyle name="Total 18 5 4 2" xfId="35119" xr:uid="{2C9C0B93-7ACF-4DFA-BDC0-34965C18A54A}"/>
    <cellStyle name="Total 18 5 5" xfId="35120" xr:uid="{FC49D9CC-8212-462E-B412-9E5D26945D75}"/>
    <cellStyle name="Total 18 5 6" xfId="35113" xr:uid="{D1074892-A146-4DC6-90D2-073F10DA2859}"/>
    <cellStyle name="Total 18 6" xfId="18851" xr:uid="{12C7111D-0079-4AF6-B6E9-29B4372A36BF}"/>
    <cellStyle name="Total 18 6 2" xfId="35122" xr:uid="{31483561-C32F-428B-8CAC-F0335A8FFE7D}"/>
    <cellStyle name="Total 18 6 2 2" xfId="35123" xr:uid="{A8A592BE-AE2D-40E9-95A7-F49CDEFC5CE0}"/>
    <cellStyle name="Total 18 6 3" xfId="35124" xr:uid="{C7440A22-DDD5-4A0A-84CA-671BC28BDD78}"/>
    <cellStyle name="Total 18 6 3 2" xfId="35125" xr:uid="{45E8F8A1-1579-478E-B6DF-A4C1739C37A1}"/>
    <cellStyle name="Total 18 6 4" xfId="35126" xr:uid="{69577FD0-304C-42F6-A41E-7EDED090D7C1}"/>
    <cellStyle name="Total 18 6 5" xfId="35121" xr:uid="{8D952C96-F049-4308-B442-AB8F51184AB2}"/>
    <cellStyle name="Total 18 7" xfId="18852" xr:uid="{588890DB-F8D3-45A7-AC75-89B099E210C7}"/>
    <cellStyle name="Total 18 7 2" xfId="35128" xr:uid="{E5CC4472-EC40-4C03-A57B-CCC7CB373325}"/>
    <cellStyle name="Total 18 7 3" xfId="35127" xr:uid="{3CBA659E-6F6A-4283-80E1-A278C391F88F}"/>
    <cellStyle name="Total 18 8" xfId="18853" xr:uid="{30C1BD02-E515-4E36-B3E7-EECA0D6A1DC4}"/>
    <cellStyle name="Total 18 8 2" xfId="35130" xr:uid="{BDB15FCB-6AF8-433D-9FBE-DC1BAA1E88E8}"/>
    <cellStyle name="Total 18 8 3" xfId="35129" xr:uid="{23C289B0-365D-475C-A2B7-EC8BB4DD9617}"/>
    <cellStyle name="Total 18 9" xfId="18854" xr:uid="{D5FCBD23-9539-411B-BD75-A95C371010B2}"/>
    <cellStyle name="Total 18 9 2" xfId="35132" xr:uid="{50451550-D352-42A1-9C3B-E78B277B06D2}"/>
    <cellStyle name="Total 18 9 3" xfId="35131" xr:uid="{3C73CF83-DD69-4F4E-B819-1B29E861E22F}"/>
    <cellStyle name="Total 19" xfId="6545" xr:uid="{40B6183C-5F29-419A-8AC4-0781DB67CBD6}"/>
    <cellStyle name="Total 19 10" xfId="18855" xr:uid="{B2213A52-86A0-4A47-A5C2-CA5E11926554}"/>
    <cellStyle name="Total 19 10 2" xfId="35134" xr:uid="{B81351E8-89BA-40AD-B4D1-ADFE9FFCF536}"/>
    <cellStyle name="Total 19 11" xfId="35135" xr:uid="{94F51ADB-D710-4F47-8447-E852BE39AEFF}"/>
    <cellStyle name="Total 19 12" xfId="35133" xr:uid="{0AA257FD-1D76-4F02-9D73-D70975F9ECF0}"/>
    <cellStyle name="Total 19 13" xfId="21797" xr:uid="{2D9BE65F-B2CD-45A7-9AA9-EDC283DABBD3}"/>
    <cellStyle name="Total 19 2" xfId="18856" xr:uid="{8B8C33A7-9CCE-428F-AE24-F403BB14EB34}"/>
    <cellStyle name="Total 19 2 2" xfId="35137" xr:uid="{CA0F9AF8-A7E9-4134-A224-41CDF407D187}"/>
    <cellStyle name="Total 19 2 2 2" xfId="35138" xr:uid="{66246CC2-4635-4AFC-8318-22B2C9888674}"/>
    <cellStyle name="Total 19 2 3" xfId="35139" xr:uid="{05C37A06-E447-4C7A-95A2-65A6D0A6860C}"/>
    <cellStyle name="Total 19 2 3 2" xfId="35140" xr:uid="{EAA1E741-84BB-4B0F-AA6F-BDC2D671D3F0}"/>
    <cellStyle name="Total 19 2 4" xfId="35141" xr:uid="{523464FC-0A9D-49A5-B482-9A6E59417FF4}"/>
    <cellStyle name="Total 19 2 5" xfId="35142" xr:uid="{8943FF10-A65C-40D4-BFD2-C0A006BB9AEB}"/>
    <cellStyle name="Total 19 2 6" xfId="35136" xr:uid="{5248B3E8-D0A3-44DF-839F-E322F939096C}"/>
    <cellStyle name="Total 19 3" xfId="18857" xr:uid="{73E5E618-6539-431B-9758-53CCA7FD78B0}"/>
    <cellStyle name="Total 19 3 2" xfId="35144" xr:uid="{6DFC250E-45E9-4748-9F32-E532C210B66E}"/>
    <cellStyle name="Total 19 3 2 2" xfId="35145" xr:uid="{9B62C689-CC9D-4ABA-BAE0-A9B1597BDF2B}"/>
    <cellStyle name="Total 19 3 3" xfId="35146" xr:uid="{B4DEE3FD-2586-4942-A2AE-D90D249ACF22}"/>
    <cellStyle name="Total 19 3 3 2" xfId="35147" xr:uid="{5443983C-321E-47E2-95EB-839207F34BD6}"/>
    <cellStyle name="Total 19 3 4" xfId="35148" xr:uid="{F862BC62-6345-49A3-833A-580141374191}"/>
    <cellStyle name="Total 19 3 5" xfId="35143" xr:uid="{D1259FC3-26CC-4E9E-AF7A-F28FECD5BA65}"/>
    <cellStyle name="Total 19 4" xfId="18858" xr:uid="{9252A3DC-3CC0-4E8F-B60E-9064052EE7B0}"/>
    <cellStyle name="Total 19 4 2" xfId="35150" xr:uid="{82FC7C81-F239-41F1-B21E-3265EF36C003}"/>
    <cellStyle name="Total 19 4 2 2" xfId="35151" xr:uid="{F46C10D2-D903-4B6D-A41A-4F976F823117}"/>
    <cellStyle name="Total 19 4 3" xfId="35152" xr:uid="{F277DDA7-87AF-4C5C-A249-05F0895B08EF}"/>
    <cellStyle name="Total 19 4 3 2" xfId="35153" xr:uid="{73625DC8-7854-4798-8174-F9EB2F2109AE}"/>
    <cellStyle name="Total 19 4 4" xfId="35154" xr:uid="{8B440DB4-C0B0-454D-8A72-3D57BD15B095}"/>
    <cellStyle name="Total 19 4 5" xfId="35149" xr:uid="{070E7AB4-F471-46D0-9395-CA046DB05F20}"/>
    <cellStyle name="Total 19 5" xfId="18859" xr:uid="{24F869FA-5285-4EA7-A5E4-7A585C773F2A}"/>
    <cellStyle name="Total 19 5 2" xfId="35156" xr:uid="{64DEC12E-DA97-4651-8818-D162BAD0D48B}"/>
    <cellStyle name="Total 19 5 2 2" xfId="35157" xr:uid="{BD6568B1-D278-4AFB-A351-54A8522952B8}"/>
    <cellStyle name="Total 19 5 3" xfId="35158" xr:uid="{50B5BB55-2864-4888-BB47-60AE6FEF16C9}"/>
    <cellStyle name="Total 19 5 3 2" xfId="35159" xr:uid="{D8A30B16-8FE8-469A-882E-E933BE3A783F}"/>
    <cellStyle name="Total 19 5 4" xfId="35160" xr:uid="{C85C19A8-7A68-437E-8B71-0B51A8F6A691}"/>
    <cellStyle name="Total 19 5 4 2" xfId="35161" xr:uid="{022DF681-C633-445B-BE91-6BEA30CEBBBD}"/>
    <cellStyle name="Total 19 5 5" xfId="35162" xr:uid="{733AF223-3CCF-4D95-84F8-C90F12CE6134}"/>
    <cellStyle name="Total 19 5 6" xfId="35155" xr:uid="{2EF71A4E-9073-4AE7-BFFF-1F750C568C9F}"/>
    <cellStyle name="Total 19 6" xfId="18860" xr:uid="{60D40CBD-E641-43F3-91B1-626F02FD2D59}"/>
    <cellStyle name="Total 19 6 2" xfId="35164" xr:uid="{B1F27867-C39F-4933-8A65-B34DFC260EEC}"/>
    <cellStyle name="Total 19 6 2 2" xfId="35165" xr:uid="{7F4299F8-2025-4764-ACAB-0A675D7D28F0}"/>
    <cellStyle name="Total 19 6 3" xfId="35166" xr:uid="{A29034B2-E3B8-4F27-BC9F-41F6C5898D56}"/>
    <cellStyle name="Total 19 6 3 2" xfId="35167" xr:uid="{C3061963-57B0-48A6-A4D4-4BD3CCA02115}"/>
    <cellStyle name="Total 19 6 4" xfId="35168" xr:uid="{6B50D5EF-759D-4B08-A0F6-5E3923AD907F}"/>
    <cellStyle name="Total 19 6 5" xfId="35163" xr:uid="{033F43D4-2B54-4CA6-A52C-18CE57783132}"/>
    <cellStyle name="Total 19 7" xfId="18861" xr:uid="{4F38BE19-854F-4209-9B1F-F480998E4391}"/>
    <cellStyle name="Total 19 7 2" xfId="35170" xr:uid="{A43D1CB6-7F4E-4E6D-86FC-414EE0C93534}"/>
    <cellStyle name="Total 19 7 3" xfId="35169" xr:uid="{F2613768-C9A1-4054-871C-6C7078DB2A56}"/>
    <cellStyle name="Total 19 8" xfId="18862" xr:uid="{4E203191-F108-4EC5-A2F3-045247A2201E}"/>
    <cellStyle name="Total 19 8 2" xfId="35172" xr:uid="{E8E3B36E-6357-4CCF-91DD-77390E2BDE0B}"/>
    <cellStyle name="Total 19 8 3" xfId="35171" xr:uid="{65FD5755-1D40-4C33-8560-0AEDDFC46A8C}"/>
    <cellStyle name="Total 19 9" xfId="18863" xr:uid="{DF3E2DA1-0AE2-4BD9-ADE0-6F5982B972A2}"/>
    <cellStyle name="Total 19 9 2" xfId="35174" xr:uid="{589C8793-382B-4D23-8DC6-3C3EE6A6B616}"/>
    <cellStyle name="Total 19 9 3" xfId="35173" xr:uid="{9B55F6B8-E4A2-476E-BC6B-C2E9B1FA6DC0}"/>
    <cellStyle name="Total 2" xfId="356" xr:uid="{00000000-0005-0000-0000-000066010000}"/>
    <cellStyle name="Total 2 10" xfId="1898" xr:uid="{2E050C2E-B360-4328-9ACE-81C72DCDC37B}"/>
    <cellStyle name="Total 2 10 10" xfId="35177" xr:uid="{B898DF76-92E3-45A5-8020-623F128818CE}"/>
    <cellStyle name="Total 2 10 11" xfId="35176" xr:uid="{E35A49BD-8004-458E-86B8-3E429E7B6FA6}"/>
    <cellStyle name="Total 2 10 2" xfId="6547" xr:uid="{86480602-1F46-4B59-89F4-CDC1B5571C85}"/>
    <cellStyle name="Total 2 10 2 2" xfId="35179" xr:uid="{7C7F3452-06D5-491B-B2D7-44AD4C04ACA8}"/>
    <cellStyle name="Total 2 10 2 2 2" xfId="35180" xr:uid="{5214947E-1C7F-46CE-B4B1-4A9DC1B40415}"/>
    <cellStyle name="Total 2 10 2 3" xfId="35181" xr:uid="{EBF05092-4EAD-4E11-BDAB-15C06968517F}"/>
    <cellStyle name="Total 2 10 2 3 2" xfId="35182" xr:uid="{E78577D1-9B3A-46CA-9743-9677500A7D0D}"/>
    <cellStyle name="Total 2 10 2 4" xfId="35183" xr:uid="{1255C0D7-D1AA-4C15-9DB6-7CB6ACE58BCE}"/>
    <cellStyle name="Total 2 10 2 5" xfId="35178" xr:uid="{0E955599-4D31-4261-9AB8-248ECEBD9768}"/>
    <cellStyle name="Total 2 10 3" xfId="18864" xr:uid="{D5F58A64-D391-4560-9971-5206FA6BA55C}"/>
    <cellStyle name="Total 2 10 3 2" xfId="35185" xr:uid="{A3132565-117F-4938-BE0A-9BC5566EE57F}"/>
    <cellStyle name="Total 2 10 3 2 2" xfId="35186" xr:uid="{200E4BB9-0627-467E-8E61-0D39758E9ECA}"/>
    <cellStyle name="Total 2 10 3 3" xfId="35187" xr:uid="{6EEA11B2-3D47-48A4-8731-94424940515E}"/>
    <cellStyle name="Total 2 10 3 3 2" xfId="35188" xr:uid="{C548C0A5-B640-4051-A705-A3F9E0EF01FA}"/>
    <cellStyle name="Total 2 10 3 4" xfId="35189" xr:uid="{5F11596D-8AFC-4805-8D06-F919B428A39D}"/>
    <cellStyle name="Total 2 10 3 5" xfId="35184" xr:uid="{3D667BC7-7528-40B8-A384-FB84EFB4B473}"/>
    <cellStyle name="Total 2 10 4" xfId="18865" xr:uid="{6C611A75-29F4-43B7-9278-142A222789D5}"/>
    <cellStyle name="Total 2 10 4 2" xfId="35191" xr:uid="{AC10DF37-7F5E-4FB2-9930-99530F002EE0}"/>
    <cellStyle name="Total 2 10 4 2 2" xfId="35192" xr:uid="{173D6198-CCBB-4404-8EB7-65AAE5A85759}"/>
    <cellStyle name="Total 2 10 4 3" xfId="35193" xr:uid="{A2C82C40-CA04-473A-827F-F705AC9A6294}"/>
    <cellStyle name="Total 2 10 4 3 2" xfId="35194" xr:uid="{D12A676B-FF72-4E34-9166-8EA2A15324FA}"/>
    <cellStyle name="Total 2 10 4 4" xfId="35195" xr:uid="{A8F8CA90-8ACC-4E7C-8894-FC8289433F65}"/>
    <cellStyle name="Total 2 10 4 4 2" xfId="35196" xr:uid="{3DEE6B28-F914-4C9B-A6C9-4240C73B20B0}"/>
    <cellStyle name="Total 2 10 4 5" xfId="35197" xr:uid="{25F74277-4766-4346-A388-A653A7628508}"/>
    <cellStyle name="Total 2 10 4 6" xfId="35190" xr:uid="{A909DA2B-5F21-4183-9CBD-35AD48E29191}"/>
    <cellStyle name="Total 2 10 5" xfId="18866" xr:uid="{A7C49A28-366F-44F3-99F3-F7A8F505B7F7}"/>
    <cellStyle name="Total 2 10 5 2" xfId="35199" xr:uid="{B8B0771B-4A07-40A3-BA6E-B4ED904B499D}"/>
    <cellStyle name="Total 2 10 5 2 2" xfId="35200" xr:uid="{60374C3A-BEB7-4106-99A6-E438E8D03312}"/>
    <cellStyle name="Total 2 10 5 3" xfId="35201" xr:uid="{7E5DAC44-54E9-409B-AEDA-15B96143AF6E}"/>
    <cellStyle name="Total 2 10 5 3 2" xfId="35202" xr:uid="{366468C9-7308-4859-94B0-E76641BD6A90}"/>
    <cellStyle name="Total 2 10 5 4" xfId="35203" xr:uid="{E414D309-CF39-4EF2-A439-6F2A36743D48}"/>
    <cellStyle name="Total 2 10 5 5" xfId="35198" xr:uid="{76906333-EC54-4FDC-81F0-1686B22F12B4}"/>
    <cellStyle name="Total 2 10 6" xfId="18867" xr:uid="{B643AF4B-AF14-4E18-9F80-3D50CCFEC554}"/>
    <cellStyle name="Total 2 10 6 2" xfId="35205" xr:uid="{D5C6ACAD-D61A-45F8-A2AB-48FDE918F12E}"/>
    <cellStyle name="Total 2 10 6 3" xfId="35204" xr:uid="{88FCEFDF-8986-4FEC-86DA-254A0C26E208}"/>
    <cellStyle name="Total 2 10 7" xfId="18868" xr:uid="{85977E00-2CC9-42BE-AF29-44951676BECF}"/>
    <cellStyle name="Total 2 10 7 2" xfId="35207" xr:uid="{0E98F8F5-006E-49FF-80BA-B319CDF4AA37}"/>
    <cellStyle name="Total 2 10 7 3" xfId="35206" xr:uid="{F4300937-6081-4A87-B144-690132FFA3AC}"/>
    <cellStyle name="Total 2 10 8" xfId="18869" xr:uid="{017ACEFC-F813-4127-9092-AF141A35F25C}"/>
    <cellStyle name="Total 2 10 8 2" xfId="35209" xr:uid="{2EB33340-7755-4C0D-8A92-4EB2769D7385}"/>
    <cellStyle name="Total 2 10 8 3" xfId="35208" xr:uid="{AD5C220F-02FE-40E2-B678-DA805303766F}"/>
    <cellStyle name="Total 2 10 9" xfId="18870" xr:uid="{294D62EA-7A91-4011-B9CD-EFD1E85FAD90}"/>
    <cellStyle name="Total 2 10 9 2" xfId="35210" xr:uid="{E5DCFD5B-E355-4AF7-913F-79FFC5CC4312}"/>
    <cellStyle name="Total 2 11" xfId="6939" xr:uid="{582B21FD-2E59-4386-822E-41A02091B402}"/>
    <cellStyle name="Total 2 11 10" xfId="35212" xr:uid="{D94C5882-6A97-4CE0-AF8F-2E0D0B983A8D}"/>
    <cellStyle name="Total 2 11 11" xfId="35211" xr:uid="{2A8DB616-7A3E-45F2-B425-9F230B5F5508}"/>
    <cellStyle name="Total 2 11 2" xfId="18872" xr:uid="{DC5A02CD-0AEC-49BB-82EC-A7131BC6E301}"/>
    <cellStyle name="Total 2 11 2 2" xfId="35214" xr:uid="{F889779A-10E3-451B-A7BD-894CF497F5E9}"/>
    <cellStyle name="Total 2 11 2 2 2" xfId="35215" xr:uid="{C94823D0-1C6D-42BE-8672-BFCBFCBC12BB}"/>
    <cellStyle name="Total 2 11 2 3" xfId="35216" xr:uid="{CE2429D3-FD10-4752-9783-4F594FD60943}"/>
    <cellStyle name="Total 2 11 2 3 2" xfId="35217" xr:uid="{53438FAD-94EA-4009-8563-AEC93F9AB217}"/>
    <cellStyle name="Total 2 11 2 4" xfId="35218" xr:uid="{24DFF8E0-57AF-40BB-AEE0-B81B6A6B8F1D}"/>
    <cellStyle name="Total 2 11 2 5" xfId="35213" xr:uid="{2E4E73B6-C74A-4B3A-9525-957FF81F0AAE}"/>
    <cellStyle name="Total 2 11 3" xfId="18873" xr:uid="{9E93EC8A-3A10-4579-A75A-47253D809657}"/>
    <cellStyle name="Total 2 11 3 2" xfId="35220" xr:uid="{65384245-D84F-4B46-8158-1ADBAACC6FEE}"/>
    <cellStyle name="Total 2 11 3 2 2" xfId="35221" xr:uid="{71AD84BE-5083-416C-9614-4805292E6BE0}"/>
    <cellStyle name="Total 2 11 3 3" xfId="35222" xr:uid="{C2DF5C7C-27F6-4454-8DAA-BB3ABF086377}"/>
    <cellStyle name="Total 2 11 3 3 2" xfId="35223" xr:uid="{F2C64D41-B097-47C3-920C-D00456DB1F63}"/>
    <cellStyle name="Total 2 11 3 4" xfId="35224" xr:uid="{B2316A51-1F74-4A18-AC24-522C91E6FA3A}"/>
    <cellStyle name="Total 2 11 3 5" xfId="35219" xr:uid="{E02DD767-7512-441B-BF1D-D0C9BC5E9C84}"/>
    <cellStyle name="Total 2 11 4" xfId="18874" xr:uid="{80055ADF-9E9E-43C1-9DBF-D4F6FD9517A9}"/>
    <cellStyle name="Total 2 11 4 2" xfId="35226" xr:uid="{7965F014-54FA-4AC7-ADED-894D40B133CC}"/>
    <cellStyle name="Total 2 11 4 2 2" xfId="35227" xr:uid="{F0C1A451-F831-4DE7-8A43-FFE5259A5B84}"/>
    <cellStyle name="Total 2 11 4 3" xfId="35228" xr:uid="{900E0C75-60AB-4158-91E9-FA03B26A2849}"/>
    <cellStyle name="Total 2 11 4 3 2" xfId="35229" xr:uid="{B874376F-0603-4F9A-AB71-5D105AED0742}"/>
    <cellStyle name="Total 2 11 4 4" xfId="35230" xr:uid="{730D00C2-F75E-42D6-BC15-AB0D19EFC85B}"/>
    <cellStyle name="Total 2 11 4 4 2" xfId="35231" xr:uid="{4F2BFD99-D1F2-4F75-B932-99EC6AC8E0EC}"/>
    <cellStyle name="Total 2 11 4 5" xfId="35232" xr:uid="{451B2CA0-6440-493B-AA5F-3CC107ACCEE6}"/>
    <cellStyle name="Total 2 11 4 6" xfId="35225" xr:uid="{00E26E2C-5D7B-46A3-99E4-34EEF6D6297A}"/>
    <cellStyle name="Total 2 11 5" xfId="18875" xr:uid="{1ACA5D5B-E31B-4118-8391-F0EF6D0312E5}"/>
    <cellStyle name="Total 2 11 5 2" xfId="35234" xr:uid="{763BE328-E67E-45B7-A096-ECF36AC5D4AC}"/>
    <cellStyle name="Total 2 11 5 2 2" xfId="35235" xr:uid="{8D631176-BB3A-4571-B5EA-43F13A34FD7A}"/>
    <cellStyle name="Total 2 11 5 3" xfId="35236" xr:uid="{0B6EDD13-8957-495B-AE83-CB1288F24CB3}"/>
    <cellStyle name="Total 2 11 5 3 2" xfId="35237" xr:uid="{23EA7164-69A8-4786-A566-7B76C58C2E51}"/>
    <cellStyle name="Total 2 11 5 4" xfId="35238" xr:uid="{ACA700D1-2407-490D-888C-4438B516C173}"/>
    <cellStyle name="Total 2 11 5 5" xfId="35233" xr:uid="{270F2120-F398-4B6C-8772-E2B7D211911F}"/>
    <cellStyle name="Total 2 11 6" xfId="18871" xr:uid="{CE9E91AC-155E-4AC6-B0CD-350055BCF5B8}"/>
    <cellStyle name="Total 2 11 6 2" xfId="35240" xr:uid="{4E37F1EF-011D-46D4-A408-BC85FA591577}"/>
    <cellStyle name="Total 2 11 6 3" xfId="35239" xr:uid="{431190E4-8452-41F2-A655-34EFA4BB957B}"/>
    <cellStyle name="Total 2 11 7" xfId="35241" xr:uid="{EFB88704-D33B-4A1C-9FB3-3A38FC62FD36}"/>
    <cellStyle name="Total 2 11 7 2" xfId="35242" xr:uid="{8AE367F4-7F81-4D4C-A061-D49CE63A3183}"/>
    <cellStyle name="Total 2 11 8" xfId="35243" xr:uid="{EDF55D89-5862-4349-9521-4488F96E231B}"/>
    <cellStyle name="Total 2 11 8 2" xfId="35244" xr:uid="{E135FE5B-E252-4789-BAF3-415655DC02B0}"/>
    <cellStyle name="Total 2 11 9" xfId="35245" xr:uid="{AA91561B-9A21-4869-9250-EFB87DF03E57}"/>
    <cellStyle name="Total 2 12" xfId="18876" xr:uid="{135E6865-D6EC-4497-8CC5-BFA0520CA964}"/>
    <cellStyle name="Total 2 12 2" xfId="35247" xr:uid="{4AF51571-EBD1-4318-88E0-8BE31D4E0D3A}"/>
    <cellStyle name="Total 2 12 2 2" xfId="35248" xr:uid="{9F82A11E-FB47-43F4-918B-3BF2A3B4AE52}"/>
    <cellStyle name="Total 2 12 3" xfId="35249" xr:uid="{A07375EF-C832-4986-94B5-43543A3E79C7}"/>
    <cellStyle name="Total 2 12 3 2" xfId="35250" xr:uid="{CA0BE820-3C94-4B2C-9B10-DDCC605E52FA}"/>
    <cellStyle name="Total 2 12 4" xfId="35251" xr:uid="{A2B0085B-3397-47AA-9A5B-1647E0A56DC7}"/>
    <cellStyle name="Total 2 12 5" xfId="35252" xr:uid="{4E4686B4-8F4E-45B3-BDB7-357B9D72CF08}"/>
    <cellStyle name="Total 2 12 6" xfId="35246" xr:uid="{EE0A6F5B-8DEC-4161-AF3F-3F863ED1AA60}"/>
    <cellStyle name="Total 2 13" xfId="18877" xr:uid="{68A4BFDD-08ED-4137-B48E-6756DF3F39BC}"/>
    <cellStyle name="Total 2 13 2" xfId="35254" xr:uid="{38AFEA2C-C9EF-4FAC-B4BB-8CCACA7D5D71}"/>
    <cellStyle name="Total 2 13 2 2" xfId="35255" xr:uid="{19C93144-A3FE-49D7-B97E-E2999A06D404}"/>
    <cellStyle name="Total 2 13 3" xfId="35256" xr:uid="{C6C2E74D-7A87-4620-9C56-1642A1D3DB1D}"/>
    <cellStyle name="Total 2 13 3 2" xfId="35257" xr:uid="{8EB8DC40-9F2E-4F31-8B7B-69D15D3DFB1F}"/>
    <cellStyle name="Total 2 13 4" xfId="35258" xr:uid="{F62EC8B6-9D5B-4FB8-884A-918128F7FF3A}"/>
    <cellStyle name="Total 2 13 5" xfId="35253" xr:uid="{8E434D69-1126-4F87-9850-82F239E56F44}"/>
    <cellStyle name="Total 2 14" xfId="18878" xr:uid="{A88D9819-0BD6-42EF-A779-0668D4DED398}"/>
    <cellStyle name="Total 2 14 2" xfId="35260" xr:uid="{F7A8B767-7984-4A3E-9CC3-8073F578F477}"/>
    <cellStyle name="Total 2 14 2 2" xfId="35261" xr:uid="{1D0765BF-E0A6-4053-890F-05FBF0CFEAC6}"/>
    <cellStyle name="Total 2 14 3" xfId="35262" xr:uid="{0B12B929-60A4-4C5D-9CE4-DB87E91646E6}"/>
    <cellStyle name="Total 2 14 3 2" xfId="35263" xr:uid="{D62B3608-1CBB-49C2-8FAA-7524DEB0FDD5}"/>
    <cellStyle name="Total 2 14 4" xfId="35264" xr:uid="{2F1947B5-3DB0-4772-BB4A-68CC3A8145ED}"/>
    <cellStyle name="Total 2 14 5" xfId="35259" xr:uid="{6E2EDFD7-A5D1-4FD9-A313-4036A81E5D1B}"/>
    <cellStyle name="Total 2 15" xfId="18879" xr:uid="{0E4D4426-DFF9-4F6A-8503-15821783D078}"/>
    <cellStyle name="Total 2 15 2" xfId="35266" xr:uid="{5165B314-4554-416A-BF7A-C5AA3C7EF0DC}"/>
    <cellStyle name="Total 2 15 2 2" xfId="35267" xr:uid="{F8352E52-77EC-4946-B9C7-1C1C3EEB404E}"/>
    <cellStyle name="Total 2 15 3" xfId="35268" xr:uid="{7BC995D8-750D-4E77-8148-D0AFA1FE4544}"/>
    <cellStyle name="Total 2 15 3 2" xfId="35269" xr:uid="{54036BCC-F5EA-41E2-8C78-C9FF7E6F94B0}"/>
    <cellStyle name="Total 2 15 4" xfId="35270" xr:uid="{85CEFBA4-50CA-4D37-B74B-81F0A7F02206}"/>
    <cellStyle name="Total 2 15 4 2" xfId="35271" xr:uid="{A63AF7EE-6C6B-474C-B022-A8AC8937CC07}"/>
    <cellStyle name="Total 2 15 5" xfId="35272" xr:uid="{5D6FBDF6-B631-4F77-944A-050816D071BA}"/>
    <cellStyle name="Total 2 15 6" xfId="35265" xr:uid="{EBF8083D-5A8A-4470-9D77-2CA332261111}"/>
    <cellStyle name="Total 2 16" xfId="18880" xr:uid="{053CF1A3-7527-4FA5-8D56-10DDEB2A1540}"/>
    <cellStyle name="Total 2 16 2" xfId="35274" xr:uid="{43DA736E-D6A9-4C20-9875-8CE3810B2052}"/>
    <cellStyle name="Total 2 16 2 2" xfId="35275" xr:uid="{59C715AB-9FBC-42EA-BBC2-22F099821999}"/>
    <cellStyle name="Total 2 16 3" xfId="35276" xr:uid="{84192997-47E9-4B82-AC4F-0D63CE90EC7D}"/>
    <cellStyle name="Total 2 16 3 2" xfId="35277" xr:uid="{E7688C38-0E47-4BD2-8FF2-6537255AFD02}"/>
    <cellStyle name="Total 2 16 4" xfId="35278" xr:uid="{059DBB26-8980-4E84-BACB-1AAF2389C566}"/>
    <cellStyle name="Total 2 16 5" xfId="35273" xr:uid="{753AB8CC-AE96-49E5-A470-8D9AC9F156D8}"/>
    <cellStyle name="Total 2 17" xfId="18881" xr:uid="{29761455-7287-4C60-B2D0-7869693BBFCA}"/>
    <cellStyle name="Total 2 17 2" xfId="35280" xr:uid="{C10B4433-E19F-4B4B-B42C-2D94B84ABD6A}"/>
    <cellStyle name="Total 2 17 3" xfId="35279" xr:uid="{68193382-6C24-4C69-9330-7557A7320AFF}"/>
    <cellStyle name="Total 2 18" xfId="18882" xr:uid="{CEF30685-4D84-4B97-AFEC-6BCE39F1210E}"/>
    <cellStyle name="Total 2 18 2" xfId="35282" xr:uid="{8985CF78-E7CB-4CC4-B05B-22DACDFA7E74}"/>
    <cellStyle name="Total 2 18 3" xfId="35281" xr:uid="{A2903373-01AC-45AD-892F-256C5ADD7F2A}"/>
    <cellStyle name="Total 2 19" xfId="18883" xr:uid="{189B75CE-E793-4447-A889-81F938B6FD2A}"/>
    <cellStyle name="Total 2 19 2" xfId="35284" xr:uid="{43866F75-CD77-494B-8506-1C7BA0FE0619}"/>
    <cellStyle name="Total 2 19 3" xfId="35283" xr:uid="{9D8613D4-CE09-4C34-9CF1-420ACA253387}"/>
    <cellStyle name="Total 2 2" xfId="1899" xr:uid="{E1E9C4DB-5212-4950-A591-9044757DE87D}"/>
    <cellStyle name="Total 2 2 10" xfId="35286" xr:uid="{7BBAE8EC-163C-437F-BE4D-A1446971DE41}"/>
    <cellStyle name="Total 2 2 11" xfId="35285" xr:uid="{8DEF4E83-AAF8-417B-AAF7-D42A31E5A7C0}"/>
    <cellStyle name="Total 2 2 2" xfId="6548" xr:uid="{4EEBADB1-758F-454E-BB58-E2947C964FB2}"/>
    <cellStyle name="Total 2 2 2 2" xfId="35288" xr:uid="{52832978-62C0-4E01-A4F8-83B60589E6F6}"/>
    <cellStyle name="Total 2 2 2 2 2" xfId="35289" xr:uid="{894BB87E-5D62-4E60-ACC0-211A54B11540}"/>
    <cellStyle name="Total 2 2 2 3" xfId="35290" xr:uid="{55BFBE74-24A4-438A-BAA6-FDCB57404717}"/>
    <cellStyle name="Total 2 2 2 3 2" xfId="35291" xr:uid="{B2630937-9F70-41E6-BC4F-7727176A60C0}"/>
    <cellStyle name="Total 2 2 2 4" xfId="35292" xr:uid="{FFF4269D-EF73-47F4-A896-68D71696C7B0}"/>
    <cellStyle name="Total 2 2 2 5" xfId="35287" xr:uid="{1874AA44-9345-42E5-B372-470C88B35156}"/>
    <cellStyle name="Total 2 2 3" xfId="18884" xr:uid="{892B91A8-2485-49DD-95C4-9BFBD4A810B9}"/>
    <cellStyle name="Total 2 2 3 2" xfId="35294" xr:uid="{E88A7379-C841-4430-916F-8A2F548DEDB5}"/>
    <cellStyle name="Total 2 2 3 2 2" xfId="35295" xr:uid="{B4008034-FC5B-4412-B245-4B1DAB40C7D8}"/>
    <cellStyle name="Total 2 2 3 3" xfId="35296" xr:uid="{7A790B0E-46F2-4503-B4F3-E624B730322E}"/>
    <cellStyle name="Total 2 2 3 3 2" xfId="35297" xr:uid="{043468D0-B5D2-4DA5-8BC5-D46E376A4D34}"/>
    <cellStyle name="Total 2 2 3 4" xfId="35298" xr:uid="{B9BD18FE-B6B0-4B20-933F-CA96DCFE4C1E}"/>
    <cellStyle name="Total 2 2 3 5" xfId="35293" xr:uid="{54D7735D-07FD-4271-A7DD-6B4C4360CA13}"/>
    <cellStyle name="Total 2 2 4" xfId="18885" xr:uid="{1DF69E10-DB18-4A8C-8DB6-63DDA08907E5}"/>
    <cellStyle name="Total 2 2 4 2" xfId="35300" xr:uid="{AD2D3D4E-3450-47E1-9379-19DC0AAD5EF7}"/>
    <cellStyle name="Total 2 2 4 2 2" xfId="35301" xr:uid="{1CA2032C-812D-4144-A516-DB56B298E652}"/>
    <cellStyle name="Total 2 2 4 3" xfId="35302" xr:uid="{7069AEB1-2DEE-490F-8F91-8DB9A27772B1}"/>
    <cellStyle name="Total 2 2 4 3 2" xfId="35303" xr:uid="{535D4B2A-DF34-4F61-A71F-E47F7265BDC9}"/>
    <cellStyle name="Total 2 2 4 4" xfId="35304" xr:uid="{D7A9ECA1-D95C-4EE8-8C58-35A4317FD74C}"/>
    <cellStyle name="Total 2 2 4 4 2" xfId="35305" xr:uid="{E9A1BBDD-1395-4C4D-9E39-07A42C8D05A6}"/>
    <cellStyle name="Total 2 2 4 5" xfId="35306" xr:uid="{3B390BB6-D0D2-4FA0-A479-87D0A24A81FD}"/>
    <cellStyle name="Total 2 2 4 6" xfId="35299" xr:uid="{36A7CEAD-0D5A-45AD-84A4-D95DEE8A5EFC}"/>
    <cellStyle name="Total 2 2 5" xfId="18886" xr:uid="{891C5210-BAC4-4AB9-8612-41A41CAAF956}"/>
    <cellStyle name="Total 2 2 5 2" xfId="35308" xr:uid="{E4DEBE76-E31A-4BE9-98F2-A031999C0DD3}"/>
    <cellStyle name="Total 2 2 5 2 2" xfId="35309" xr:uid="{500B748F-1DB9-4FCE-BB1A-788ECAB8A44A}"/>
    <cellStyle name="Total 2 2 5 3" xfId="35310" xr:uid="{DF515C29-4AD9-4DEB-882D-06837CFABD52}"/>
    <cellStyle name="Total 2 2 5 3 2" xfId="35311" xr:uid="{73657EE6-DC70-479E-81BC-1DA603A9821A}"/>
    <cellStyle name="Total 2 2 5 4" xfId="35312" xr:uid="{706A24E7-700D-4000-9A7C-11B55B7F296A}"/>
    <cellStyle name="Total 2 2 5 5" xfId="35307" xr:uid="{6693BD9F-15DD-4A11-8AE8-CC7D5F22F74D}"/>
    <cellStyle name="Total 2 2 6" xfId="18887" xr:uid="{CCD7785E-087E-4EE9-8D2A-52A93C34623C}"/>
    <cellStyle name="Total 2 2 6 2" xfId="35314" xr:uid="{44C02BB8-A130-4E92-AD8C-4369100D9C91}"/>
    <cellStyle name="Total 2 2 6 3" xfId="35313" xr:uid="{4AD736C7-D4B8-43D5-9C0F-B51B477D3976}"/>
    <cellStyle name="Total 2 2 7" xfId="18888" xr:uid="{FC5BBCE5-FD13-43C4-A589-3150A8F9850F}"/>
    <cellStyle name="Total 2 2 7 2" xfId="35316" xr:uid="{4757F9C5-B239-4191-8D6B-6B37D98AA07E}"/>
    <cellStyle name="Total 2 2 7 3" xfId="35315" xr:uid="{667152F9-2A4A-478E-AA66-40D524785D66}"/>
    <cellStyle name="Total 2 2 8" xfId="18889" xr:uid="{24147646-DAEA-4EB2-8300-CDD1E7C2AFA5}"/>
    <cellStyle name="Total 2 2 8 2" xfId="35318" xr:uid="{E3301FD9-EB6A-4BD1-884E-BC56FD46FE2D}"/>
    <cellStyle name="Total 2 2 8 3" xfId="35317" xr:uid="{DE27EFA8-8699-48E3-B47B-95E74E3DBDD4}"/>
    <cellStyle name="Total 2 2 9" xfId="18890" xr:uid="{FA28C919-7B8D-4D59-AABA-46E27B44706E}"/>
    <cellStyle name="Total 2 2 9 2" xfId="35319" xr:uid="{1E22DB30-63EA-4EB1-825E-E4703839234C}"/>
    <cellStyle name="Total 2 20" xfId="18891" xr:uid="{002D6B7C-F830-4ACC-86C6-75057B52027B}"/>
    <cellStyle name="Total 2 20 2" xfId="35320" xr:uid="{A1301B24-1CCD-41EC-A62B-D006769D78BA}"/>
    <cellStyle name="Total 2 21" xfId="35321" xr:uid="{836842B9-B197-4B88-BB72-E7FC8FE6CC08}"/>
    <cellStyle name="Total 2 22" xfId="35175" xr:uid="{7116B16A-606A-4616-961C-2A6D5B0FF8D2}"/>
    <cellStyle name="Total 2 23" xfId="6546" xr:uid="{C63F0C9A-9901-4B34-A6CD-8FB704C8062A}"/>
    <cellStyle name="Total 2 3" xfId="1900" xr:uid="{0FAD9C57-1DCF-4792-BCD5-FAAE45398B47}"/>
    <cellStyle name="Total 2 3 10" xfId="35323" xr:uid="{FB38A222-C5D2-4640-BE0C-81640DF82BBB}"/>
    <cellStyle name="Total 2 3 11" xfId="35322" xr:uid="{E31F547E-D6DB-4A5E-9A27-10069A6E9813}"/>
    <cellStyle name="Total 2 3 2" xfId="6549" xr:uid="{55056F29-797B-446F-9B31-F9A3EF1C4E1A}"/>
    <cellStyle name="Total 2 3 2 2" xfId="35325" xr:uid="{E311E06E-CEDB-4F77-AB65-3AE6D322E1D2}"/>
    <cellStyle name="Total 2 3 2 2 2" xfId="35326" xr:uid="{A9DC16C5-8B3D-4DB4-9A3B-B2ED1274C178}"/>
    <cellStyle name="Total 2 3 2 3" xfId="35327" xr:uid="{CD8D383B-3ACB-4879-8CFF-EE6881370CDB}"/>
    <cellStyle name="Total 2 3 2 3 2" xfId="35328" xr:uid="{2F5E1767-098E-4156-A746-00A646D535E7}"/>
    <cellStyle name="Total 2 3 2 4" xfId="35329" xr:uid="{989822BB-BD09-45D9-BECD-FD2EC0692909}"/>
    <cellStyle name="Total 2 3 2 5" xfId="35324" xr:uid="{F9410112-1980-4E11-920B-77D50430F695}"/>
    <cellStyle name="Total 2 3 3" xfId="18892" xr:uid="{BD7DAE4C-40BF-4052-8512-96A5DA2D887D}"/>
    <cellStyle name="Total 2 3 3 2" xfId="35331" xr:uid="{2D619EAF-2006-4AB2-8A39-AE4BA12F07D5}"/>
    <cellStyle name="Total 2 3 3 2 2" xfId="35332" xr:uid="{EF870858-DF2A-462C-BFC8-0C94BF3224AB}"/>
    <cellStyle name="Total 2 3 3 3" xfId="35333" xr:uid="{CDC84CFC-7C9D-4CF8-9A19-6DB2948AC910}"/>
    <cellStyle name="Total 2 3 3 3 2" xfId="35334" xr:uid="{184E32ED-9EB8-4F2F-845B-9A40560A10FD}"/>
    <cellStyle name="Total 2 3 3 4" xfId="35335" xr:uid="{0B3A1C04-1494-4431-AAB8-AB22F0CE2D6D}"/>
    <cellStyle name="Total 2 3 3 5" xfId="35330" xr:uid="{F12F6F1F-C501-4D0E-9791-778791292611}"/>
    <cellStyle name="Total 2 3 4" xfId="18893" xr:uid="{C5088BBB-9C4F-41F7-ACD8-84CE8AAE2D96}"/>
    <cellStyle name="Total 2 3 4 2" xfId="35337" xr:uid="{806F4268-2C0A-4BC2-9CCE-678B2EC45324}"/>
    <cellStyle name="Total 2 3 4 2 2" xfId="35338" xr:uid="{AD831488-7313-4DA1-A1EE-117BDECCF238}"/>
    <cellStyle name="Total 2 3 4 3" xfId="35339" xr:uid="{1F029A67-D2B2-4C31-8658-45D8954D8FE7}"/>
    <cellStyle name="Total 2 3 4 3 2" xfId="35340" xr:uid="{9C214309-C0D0-4A5C-82B2-9D67B3629BBB}"/>
    <cellStyle name="Total 2 3 4 4" xfId="35341" xr:uid="{1B3D8CE4-E7AC-4419-9C09-FBA4C6570E67}"/>
    <cellStyle name="Total 2 3 4 4 2" xfId="35342" xr:uid="{5B1CEEA9-4067-4EC8-8DF5-4076DD6B2981}"/>
    <cellStyle name="Total 2 3 4 5" xfId="35343" xr:uid="{7369465C-7AAD-47EE-A50C-55BC380D5993}"/>
    <cellStyle name="Total 2 3 4 6" xfId="35336" xr:uid="{2586ED8D-13FB-49EE-AB65-89A6C57172FA}"/>
    <cellStyle name="Total 2 3 5" xfId="18894" xr:uid="{BAE431E3-DAFC-4DB7-9173-DF998BF3216D}"/>
    <cellStyle name="Total 2 3 5 2" xfId="35345" xr:uid="{8FAD7C6F-41EC-427A-9967-04F96BFAFE87}"/>
    <cellStyle name="Total 2 3 5 2 2" xfId="35346" xr:uid="{73040BC8-AFCE-4737-A4A3-CF592BAEA4B6}"/>
    <cellStyle name="Total 2 3 5 3" xfId="35347" xr:uid="{0385E97E-E3FF-4F11-B5F4-09D2EA085D4E}"/>
    <cellStyle name="Total 2 3 5 3 2" xfId="35348" xr:uid="{3F99FCD8-9DED-4E47-BF11-CAA9D2912CA3}"/>
    <cellStyle name="Total 2 3 5 4" xfId="35349" xr:uid="{0C0C9175-9BFB-4A46-9073-CDB87FF8CAFC}"/>
    <cellStyle name="Total 2 3 5 5" xfId="35344" xr:uid="{A8E1CEEF-3892-4ADC-9E0E-35EB12B14454}"/>
    <cellStyle name="Total 2 3 6" xfId="18895" xr:uid="{79155524-A7D3-4A77-85EE-E63B00DDD652}"/>
    <cellStyle name="Total 2 3 6 2" xfId="35351" xr:uid="{88A7AE91-0B42-4683-B2AA-DD44969A3272}"/>
    <cellStyle name="Total 2 3 6 3" xfId="35350" xr:uid="{EA7D4A83-781F-470A-8FBC-F14C4E715F3C}"/>
    <cellStyle name="Total 2 3 7" xfId="18896" xr:uid="{11E11934-D22D-4021-9E9A-4347C5AFAF3D}"/>
    <cellStyle name="Total 2 3 7 2" xfId="35353" xr:uid="{3692DC84-8DD1-4F1D-A16F-F58FB70A186A}"/>
    <cellStyle name="Total 2 3 7 3" xfId="35352" xr:uid="{CA489D1F-EC05-4178-9861-B7D5D330AFFE}"/>
    <cellStyle name="Total 2 3 8" xfId="18897" xr:uid="{F77C2F63-9C4B-4456-8634-4F6D6869F5BE}"/>
    <cellStyle name="Total 2 3 8 2" xfId="35355" xr:uid="{4E2BF1FE-4CF8-4A68-93F9-5E614EE722C9}"/>
    <cellStyle name="Total 2 3 8 3" xfId="35354" xr:uid="{692957FA-295A-43E1-B095-8FDFB52A3576}"/>
    <cellStyle name="Total 2 3 9" xfId="18898" xr:uid="{3191651C-30FA-458C-BE18-B412C4F05CCE}"/>
    <cellStyle name="Total 2 3 9 2" xfId="35356" xr:uid="{6D579350-944B-488C-8603-55D4BD5D5D59}"/>
    <cellStyle name="Total 2 4" xfId="1901" xr:uid="{94BFA8BD-7884-4177-84A6-28A28D0FCC6B}"/>
    <cellStyle name="Total 2 4 10" xfId="35358" xr:uid="{B95BE1E1-44EE-4C06-9486-A05BB46699A5}"/>
    <cellStyle name="Total 2 4 11" xfId="35357" xr:uid="{7F104271-F3F0-4CE3-AAED-4B7A142A12FA}"/>
    <cellStyle name="Total 2 4 2" xfId="6550" xr:uid="{81A9A69A-3D1A-4FEE-9CAE-E93A2D548809}"/>
    <cellStyle name="Total 2 4 2 2" xfId="35360" xr:uid="{8BB8C317-6B45-44AF-8DDB-D03C6D9EF5ED}"/>
    <cellStyle name="Total 2 4 2 2 2" xfId="35361" xr:uid="{AF48615D-E9EB-4149-8CB0-C338341CCF7C}"/>
    <cellStyle name="Total 2 4 2 3" xfId="35362" xr:uid="{C74F8293-2BA3-4B3A-9901-99CB4E17147C}"/>
    <cellStyle name="Total 2 4 2 3 2" xfId="35363" xr:uid="{757CBC0C-79C4-43C3-BCC3-5173CCFF8131}"/>
    <cellStyle name="Total 2 4 2 4" xfId="35364" xr:uid="{71457179-871E-4216-B56C-C890D9AFB51D}"/>
    <cellStyle name="Total 2 4 2 5" xfId="35359" xr:uid="{3BB6B717-CA55-428C-874B-0B250CDB8AC7}"/>
    <cellStyle name="Total 2 4 3" xfId="18899" xr:uid="{B9515BEF-DAB2-4A11-AA86-D07787109808}"/>
    <cellStyle name="Total 2 4 3 2" xfId="35366" xr:uid="{1E843934-6655-4A23-890C-D1F48E0DD6E1}"/>
    <cellStyle name="Total 2 4 3 2 2" xfId="35367" xr:uid="{0C7CA9CD-4348-452D-BF9B-C6A33386E938}"/>
    <cellStyle name="Total 2 4 3 3" xfId="35368" xr:uid="{DD3E5EC8-2B19-4F31-8D3C-5008F0475DAB}"/>
    <cellStyle name="Total 2 4 3 3 2" xfId="35369" xr:uid="{9847457B-E5DA-4D85-A461-96C9D9D596AB}"/>
    <cellStyle name="Total 2 4 3 4" xfId="35370" xr:uid="{354C490E-4E92-42C9-8C13-91B0B25CF89E}"/>
    <cellStyle name="Total 2 4 3 5" xfId="35365" xr:uid="{879607A4-2FFC-426A-AB25-FC74DF2573C0}"/>
    <cellStyle name="Total 2 4 4" xfId="18900" xr:uid="{85D84D68-7DFF-484E-81D6-223A7FC7581A}"/>
    <cellStyle name="Total 2 4 4 2" xfId="35372" xr:uid="{8CCDA614-0E1B-46AB-92D2-F1751F98D5C5}"/>
    <cellStyle name="Total 2 4 4 2 2" xfId="35373" xr:uid="{3DF28576-AEA3-4886-BD9E-F03477348D85}"/>
    <cellStyle name="Total 2 4 4 3" xfId="35374" xr:uid="{7572C4D4-A312-43DD-9377-BF539D184061}"/>
    <cellStyle name="Total 2 4 4 3 2" xfId="35375" xr:uid="{4DA9320E-ECDF-48CC-BC95-C6C1834BF46C}"/>
    <cellStyle name="Total 2 4 4 4" xfId="35376" xr:uid="{94A4317C-19CE-49F6-B8A5-2A9202930666}"/>
    <cellStyle name="Total 2 4 4 4 2" xfId="35377" xr:uid="{5D439014-94BF-4C05-AD8D-947E1EB939C8}"/>
    <cellStyle name="Total 2 4 4 5" xfId="35378" xr:uid="{7E711CDA-864F-41B4-8433-BA94C1B70718}"/>
    <cellStyle name="Total 2 4 4 6" xfId="35371" xr:uid="{32907946-CAA5-4D67-94CE-E38331D9535B}"/>
    <cellStyle name="Total 2 4 5" xfId="18901" xr:uid="{96ACACC0-1FFC-451D-9770-26B4A51663B0}"/>
    <cellStyle name="Total 2 4 5 2" xfId="35380" xr:uid="{01136FBF-F60C-48D5-B309-720E7796B8E1}"/>
    <cellStyle name="Total 2 4 5 2 2" xfId="35381" xr:uid="{07559905-A274-4D09-97ED-5C22FB83EEDD}"/>
    <cellStyle name="Total 2 4 5 3" xfId="35382" xr:uid="{D2184959-D8A1-440E-9E3A-A061807749FF}"/>
    <cellStyle name="Total 2 4 5 3 2" xfId="35383" xr:uid="{F730A081-E785-473C-B638-B8A94FD53A31}"/>
    <cellStyle name="Total 2 4 5 4" xfId="35384" xr:uid="{CCF1AAE9-22D8-4A72-86AA-BF4AFFB183F8}"/>
    <cellStyle name="Total 2 4 5 5" xfId="35379" xr:uid="{35758D4A-0984-4AFD-9900-519046DF34F0}"/>
    <cellStyle name="Total 2 4 6" xfId="18902" xr:uid="{6B6A8474-241E-40E6-853F-1291F966EBD9}"/>
    <cellStyle name="Total 2 4 6 2" xfId="35386" xr:uid="{58F9018C-8FC9-4133-AAFD-AF3336B77867}"/>
    <cellStyle name="Total 2 4 6 3" xfId="35385" xr:uid="{40CB1142-8344-4C81-9414-40BE5A0C4934}"/>
    <cellStyle name="Total 2 4 7" xfId="18903" xr:uid="{13A54A29-5680-4540-8CD3-1946432FCEFA}"/>
    <cellStyle name="Total 2 4 7 2" xfId="35388" xr:uid="{EA19A4D1-B939-47CC-B713-9E78CF01A980}"/>
    <cellStyle name="Total 2 4 7 3" xfId="35387" xr:uid="{BC9592DF-4822-4C47-B986-64052752009C}"/>
    <cellStyle name="Total 2 4 8" xfId="18904" xr:uid="{4F2635D3-8B4D-45A8-AC95-804E63B92F9F}"/>
    <cellStyle name="Total 2 4 8 2" xfId="35390" xr:uid="{CBA55ABD-177F-4673-80CA-B64A01695BC5}"/>
    <cellStyle name="Total 2 4 8 3" xfId="35389" xr:uid="{C6F24F8E-F418-46B2-8631-C0996177BA91}"/>
    <cellStyle name="Total 2 4 9" xfId="18905" xr:uid="{BD757154-37AC-4FDC-8D8E-FBE5DBEF528B}"/>
    <cellStyle name="Total 2 4 9 2" xfId="35391" xr:uid="{0644951F-1D82-4E5B-9FCB-BB6B690EB5EA}"/>
    <cellStyle name="Total 2 5" xfId="1902" xr:uid="{B380D786-9744-470D-AE80-2ADEEEE335BD}"/>
    <cellStyle name="Total 2 5 10" xfId="35393" xr:uid="{A3E44CDB-4640-4B81-8022-B65F608BA985}"/>
    <cellStyle name="Total 2 5 11" xfId="35392" xr:uid="{4D8B226F-6F9B-4551-8F73-ABA9B8CF7C4B}"/>
    <cellStyle name="Total 2 5 2" xfId="6551" xr:uid="{864FABCB-69D1-4E22-8FED-D0AE14BE1901}"/>
    <cellStyle name="Total 2 5 2 2" xfId="35395" xr:uid="{DE175AAA-8DE4-41BE-8B6C-0D109D328772}"/>
    <cellStyle name="Total 2 5 2 2 2" xfId="35396" xr:uid="{6BF6AF22-193B-414F-9AF1-1697DDE87DA8}"/>
    <cellStyle name="Total 2 5 2 3" xfId="35397" xr:uid="{797CBE85-7019-4605-AAB5-861915156723}"/>
    <cellStyle name="Total 2 5 2 3 2" xfId="35398" xr:uid="{2B0B7DFB-2CFD-45EC-8DB1-D340A2D2FCBF}"/>
    <cellStyle name="Total 2 5 2 4" xfId="35399" xr:uid="{16B88E7D-3965-457A-AF78-6CBF24C84D18}"/>
    <cellStyle name="Total 2 5 2 5" xfId="35394" xr:uid="{0FC41511-485B-4D31-A4A9-09D18BF3D687}"/>
    <cellStyle name="Total 2 5 3" xfId="18906" xr:uid="{48F0B0B7-F290-4CC1-A731-BF0D47DFDEBB}"/>
    <cellStyle name="Total 2 5 3 2" xfId="35401" xr:uid="{5404EE5A-435D-4C57-8168-D573378417F2}"/>
    <cellStyle name="Total 2 5 3 2 2" xfId="35402" xr:uid="{6522EB4B-7E9E-4047-B91B-0B50DD0F5D58}"/>
    <cellStyle name="Total 2 5 3 3" xfId="35403" xr:uid="{182B82B5-B176-44D8-888F-99945DA10482}"/>
    <cellStyle name="Total 2 5 3 3 2" xfId="35404" xr:uid="{2C1A837F-D01D-4F2E-AB98-5EFC385C3E34}"/>
    <cellStyle name="Total 2 5 3 4" xfId="35405" xr:uid="{C7EAF812-029B-4D4B-B6C7-75A8236D2FFD}"/>
    <cellStyle name="Total 2 5 3 5" xfId="35400" xr:uid="{98728923-036F-4F5C-8422-82C6ACA964AF}"/>
    <cellStyle name="Total 2 5 4" xfId="18907" xr:uid="{5C39644A-3EBF-446B-9B25-EE5A8BD6613E}"/>
    <cellStyle name="Total 2 5 4 2" xfId="35407" xr:uid="{3FCDE401-C07B-4CB5-901A-DFC81FCA01AC}"/>
    <cellStyle name="Total 2 5 4 2 2" xfId="35408" xr:uid="{AF983483-D82A-48A4-8A4B-D5359B64F350}"/>
    <cellStyle name="Total 2 5 4 3" xfId="35409" xr:uid="{EAC4AF24-C114-4975-A483-BAE2207A17F8}"/>
    <cellStyle name="Total 2 5 4 3 2" xfId="35410" xr:uid="{DAF819D3-8C5B-46C4-B5C6-5C0BDB4C9B6D}"/>
    <cellStyle name="Total 2 5 4 4" xfId="35411" xr:uid="{F9F91791-99BF-40D4-80BD-18FD7D6FEA6A}"/>
    <cellStyle name="Total 2 5 4 4 2" xfId="35412" xr:uid="{455E77CB-4FE8-4AF7-86AD-984666973200}"/>
    <cellStyle name="Total 2 5 4 5" xfId="35413" xr:uid="{8E4C4421-F5C2-4D21-8323-D1EB0D28FC95}"/>
    <cellStyle name="Total 2 5 4 6" xfId="35406" xr:uid="{256DD275-6480-4495-A4F2-67DC7CF0ACE7}"/>
    <cellStyle name="Total 2 5 5" xfId="18908" xr:uid="{E8F6769E-4682-48FF-AE83-29AA68DF9087}"/>
    <cellStyle name="Total 2 5 5 2" xfId="35415" xr:uid="{6E5C62E8-28F7-45CF-911D-839AB0293ADB}"/>
    <cellStyle name="Total 2 5 5 2 2" xfId="35416" xr:uid="{57628D7B-9D57-44A5-A781-2E7FCD205AB1}"/>
    <cellStyle name="Total 2 5 5 3" xfId="35417" xr:uid="{E507D328-3B29-4536-9050-64D487E16985}"/>
    <cellStyle name="Total 2 5 5 3 2" xfId="35418" xr:uid="{06A6731B-C395-4431-9239-9FCDB63C0CF7}"/>
    <cellStyle name="Total 2 5 5 4" xfId="35419" xr:uid="{40B6B62F-C0C2-4E70-9084-A0F7DFEF8FA1}"/>
    <cellStyle name="Total 2 5 5 5" xfId="35414" xr:uid="{AC3A6204-F27C-4C38-A2FF-F6DB02BCFD1B}"/>
    <cellStyle name="Total 2 5 6" xfId="18909" xr:uid="{67AA1C7F-B80B-4BA1-A77C-F623AF6D6B45}"/>
    <cellStyle name="Total 2 5 6 2" xfId="35421" xr:uid="{79E5CBC8-32E2-405C-9FFB-ADBE47B93B36}"/>
    <cellStyle name="Total 2 5 6 3" xfId="35420" xr:uid="{6CE573D7-E7B9-4A24-B502-39F2B05280E5}"/>
    <cellStyle name="Total 2 5 7" xfId="18910" xr:uid="{409737D6-1861-4445-813F-DE42F4879500}"/>
    <cellStyle name="Total 2 5 7 2" xfId="35423" xr:uid="{BDCF932A-9BC4-4ACC-961D-2A06AF9DB960}"/>
    <cellStyle name="Total 2 5 7 3" xfId="35422" xr:uid="{7BE7B305-C952-4F4C-B741-A6941E35DF3B}"/>
    <cellStyle name="Total 2 5 8" xfId="18911" xr:uid="{EB5BEADA-F03C-48EE-A84E-515F286973D2}"/>
    <cellStyle name="Total 2 5 8 2" xfId="35425" xr:uid="{CCCEC8DB-1F1C-4111-82DA-E9C5E6CB9446}"/>
    <cellStyle name="Total 2 5 8 3" xfId="35424" xr:uid="{01C40EB9-0E43-4D67-9DBB-C9C7DCA85CA0}"/>
    <cellStyle name="Total 2 5 9" xfId="18912" xr:uid="{43882C67-A8AA-4FD3-8D30-39453D454CE3}"/>
    <cellStyle name="Total 2 5 9 2" xfId="35426" xr:uid="{E695B60F-CF80-4F15-87A3-F1CE7A03D1EB}"/>
    <cellStyle name="Total 2 6" xfId="1903" xr:uid="{843DB7BF-0D9A-41AC-814E-DC2664FAAF07}"/>
    <cellStyle name="Total 2 6 10" xfId="35428" xr:uid="{12020B82-D148-44A0-9B84-C01D29A78CC4}"/>
    <cellStyle name="Total 2 6 11" xfId="35427" xr:uid="{F6025A46-FFDC-4AC3-B233-577BC526A58F}"/>
    <cellStyle name="Total 2 6 2" xfId="6552" xr:uid="{E79EF06D-FE84-4DD0-BC9D-62BBB259E534}"/>
    <cellStyle name="Total 2 6 2 2" xfId="35430" xr:uid="{08D1B7AB-8ADA-4754-B89D-F912300652D2}"/>
    <cellStyle name="Total 2 6 2 2 2" xfId="35431" xr:uid="{01A688EE-D25D-474D-A284-B3DFD8D59724}"/>
    <cellStyle name="Total 2 6 2 3" xfId="35432" xr:uid="{9F8D3754-03FF-4F79-916E-906CFFB96239}"/>
    <cellStyle name="Total 2 6 2 3 2" xfId="35433" xr:uid="{932123E0-A01B-4762-AB3D-B504DA68D3BD}"/>
    <cellStyle name="Total 2 6 2 4" xfId="35434" xr:uid="{E29B0458-B7CF-4462-803F-728D28B9A864}"/>
    <cellStyle name="Total 2 6 2 5" xfId="35429" xr:uid="{EFD57A1A-F1AE-40F9-866B-CCA4287A97F1}"/>
    <cellStyle name="Total 2 6 3" xfId="18913" xr:uid="{9D67F479-54D9-481F-B097-8A9376A4FE44}"/>
    <cellStyle name="Total 2 6 3 2" xfId="35436" xr:uid="{E84B474C-E173-403F-B0F2-0F51DC0F961D}"/>
    <cellStyle name="Total 2 6 3 2 2" xfId="35437" xr:uid="{74571EC6-655A-4C32-B7D6-5B1BD97DEC32}"/>
    <cellStyle name="Total 2 6 3 3" xfId="35438" xr:uid="{600BD1F9-833C-4701-B545-4EE87DD47459}"/>
    <cellStyle name="Total 2 6 3 3 2" xfId="35439" xr:uid="{D51540C3-F818-4337-ACA1-7438FF0ECFA4}"/>
    <cellStyle name="Total 2 6 3 4" xfId="35440" xr:uid="{65B929EA-7D48-453D-9475-98E27D03A1FE}"/>
    <cellStyle name="Total 2 6 3 5" xfId="35435" xr:uid="{0B29497F-6360-4469-9747-8464D1CA771E}"/>
    <cellStyle name="Total 2 6 4" xfId="18914" xr:uid="{E4EBA1B0-95F3-49C4-921D-A206D4447BBD}"/>
    <cellStyle name="Total 2 6 4 2" xfId="35442" xr:uid="{1A49C1C1-4384-4298-8D58-C768BD94E7DD}"/>
    <cellStyle name="Total 2 6 4 2 2" xfId="35443" xr:uid="{1BE9E40A-5715-4F88-B47D-674D90401148}"/>
    <cellStyle name="Total 2 6 4 3" xfId="35444" xr:uid="{27C1BD1F-2470-4811-82C8-2F9B93A4AD50}"/>
    <cellStyle name="Total 2 6 4 3 2" xfId="35445" xr:uid="{6B1581CC-3744-47B9-9012-64EA71FC428B}"/>
    <cellStyle name="Total 2 6 4 4" xfId="35446" xr:uid="{7245356A-2609-47F1-AB81-1A40ADB657CC}"/>
    <cellStyle name="Total 2 6 4 4 2" xfId="35447" xr:uid="{1BD17D9D-D86E-4BD5-81BD-246BA473C5B8}"/>
    <cellStyle name="Total 2 6 4 5" xfId="35448" xr:uid="{9D624B18-9940-4D8D-B60C-8BDFC933EA15}"/>
    <cellStyle name="Total 2 6 4 6" xfId="35441" xr:uid="{436D0BAA-2588-49FD-A2CD-62E5714892BB}"/>
    <cellStyle name="Total 2 6 5" xfId="18915" xr:uid="{65C6A7CA-743E-428C-A928-74211A20BB3C}"/>
    <cellStyle name="Total 2 6 5 2" xfId="35450" xr:uid="{3A61ADFE-CE06-4ABF-88A6-43ACABD15FE2}"/>
    <cellStyle name="Total 2 6 5 2 2" xfId="35451" xr:uid="{C718BC82-BF6B-41AD-90C4-8E2797DBE9AB}"/>
    <cellStyle name="Total 2 6 5 3" xfId="35452" xr:uid="{668741AD-FAE3-4E61-B574-E0014A7E7151}"/>
    <cellStyle name="Total 2 6 5 3 2" xfId="35453" xr:uid="{408E2AD9-B578-4716-931A-2B261D732ACA}"/>
    <cellStyle name="Total 2 6 5 4" xfId="35454" xr:uid="{84094742-814E-4DA9-92D6-8446BAA86720}"/>
    <cellStyle name="Total 2 6 5 5" xfId="35449" xr:uid="{5D327761-F255-4850-AA69-62B6F0646C79}"/>
    <cellStyle name="Total 2 6 6" xfId="18916" xr:uid="{33CF3B27-7718-4AC2-865C-0C3EA865141E}"/>
    <cellStyle name="Total 2 6 6 2" xfId="35456" xr:uid="{1B3F87E8-2DB9-4CBE-B9EE-5264AC738C32}"/>
    <cellStyle name="Total 2 6 6 3" xfId="35455" xr:uid="{D9DD731B-E7F7-4D1F-88C8-B65EE39F47F5}"/>
    <cellStyle name="Total 2 6 7" xfId="18917" xr:uid="{5475D75A-C26E-494F-8B06-54A3920DCA95}"/>
    <cellStyle name="Total 2 6 7 2" xfId="35458" xr:uid="{3E081CDD-6B8A-488C-AC23-6E6637D816D1}"/>
    <cellStyle name="Total 2 6 7 3" xfId="35457" xr:uid="{ED771F03-4E4F-440E-94A6-2C9A66704813}"/>
    <cellStyle name="Total 2 6 8" xfId="18918" xr:uid="{CD34E19B-ECA5-4713-84A1-67CD46ECB396}"/>
    <cellStyle name="Total 2 6 8 2" xfId="35460" xr:uid="{692C38D7-6CE1-4BE7-B209-98199AC905AD}"/>
    <cellStyle name="Total 2 6 8 3" xfId="35459" xr:uid="{FF7C8412-4E18-4768-B27A-5DC0E935C938}"/>
    <cellStyle name="Total 2 6 9" xfId="18919" xr:uid="{5488A755-056B-4C13-B02D-C66F701195DC}"/>
    <cellStyle name="Total 2 6 9 2" xfId="35461" xr:uid="{2A8C5DF6-7FFF-457B-83F2-9B199FCDD2AC}"/>
    <cellStyle name="Total 2 7" xfId="1904" xr:uid="{B0700D78-5BDB-4225-8730-DDF1FA183094}"/>
    <cellStyle name="Total 2 7 10" xfId="35463" xr:uid="{20B30E63-77DA-4D94-A098-147B29FF69C1}"/>
    <cellStyle name="Total 2 7 11" xfId="35462" xr:uid="{5E676DD6-FC74-4ADA-9F44-A8B4E3815C71}"/>
    <cellStyle name="Total 2 7 2" xfId="6553" xr:uid="{B084CF05-D676-42D9-A7F5-8A4EA9499077}"/>
    <cellStyle name="Total 2 7 2 2" xfId="35465" xr:uid="{CCA00197-6EE7-43BC-8274-947D3E64F481}"/>
    <cellStyle name="Total 2 7 2 2 2" xfId="35466" xr:uid="{27BBCA58-4AB0-4F47-91EA-F8CA5A2C1FAB}"/>
    <cellStyle name="Total 2 7 2 3" xfId="35467" xr:uid="{22171ECF-FD34-4CA0-A152-EA5E2BFB01C4}"/>
    <cellStyle name="Total 2 7 2 3 2" xfId="35468" xr:uid="{C96DE153-117C-4FFF-856F-9E13B30AB841}"/>
    <cellStyle name="Total 2 7 2 4" xfId="35469" xr:uid="{69A47046-BDA5-4C3B-A47E-AE313077699C}"/>
    <cellStyle name="Total 2 7 2 5" xfId="35464" xr:uid="{148EB29B-3620-466F-B7C7-A53DB636E46A}"/>
    <cellStyle name="Total 2 7 3" xfId="18920" xr:uid="{2455EE0D-9AB5-4FDC-BE78-F2835FCB0C28}"/>
    <cellStyle name="Total 2 7 3 2" xfId="35471" xr:uid="{FCC4C99E-236A-420A-81FF-B58108F470DD}"/>
    <cellStyle name="Total 2 7 3 2 2" xfId="35472" xr:uid="{4A4FD008-89E0-4394-9254-A7B359660884}"/>
    <cellStyle name="Total 2 7 3 3" xfId="35473" xr:uid="{1C2AF3E3-305B-4983-B981-8CB228C0196E}"/>
    <cellStyle name="Total 2 7 3 3 2" xfId="35474" xr:uid="{14C47A01-31B8-4E9B-9BF9-AE4E79C80ED5}"/>
    <cellStyle name="Total 2 7 3 4" xfId="35475" xr:uid="{DCFBEC04-DACA-416A-96A3-72CDD4BC560C}"/>
    <cellStyle name="Total 2 7 3 5" xfId="35470" xr:uid="{71BEF2D0-0264-49F2-B2EF-D8D0FA05CEE9}"/>
    <cellStyle name="Total 2 7 4" xfId="18921" xr:uid="{564A52A0-22C5-46E0-A41D-FB1F5048CD3B}"/>
    <cellStyle name="Total 2 7 4 2" xfId="35477" xr:uid="{88935941-27D0-4484-8893-411EF525876D}"/>
    <cellStyle name="Total 2 7 4 2 2" xfId="35478" xr:uid="{46C76118-B86A-4E07-B8C5-3430888A5617}"/>
    <cellStyle name="Total 2 7 4 3" xfId="35479" xr:uid="{456AFE40-A6E6-46F9-BC50-3A6AD06E3A2D}"/>
    <cellStyle name="Total 2 7 4 3 2" xfId="35480" xr:uid="{1F1B03EE-8CC4-4F8B-981F-EB76CD54B5F3}"/>
    <cellStyle name="Total 2 7 4 4" xfId="35481" xr:uid="{F0CBCA74-579C-47C7-B935-A40BCB739581}"/>
    <cellStyle name="Total 2 7 4 4 2" xfId="35482" xr:uid="{3D8825A4-AD45-47BF-8D43-643CB60E8BCF}"/>
    <cellStyle name="Total 2 7 4 5" xfId="35483" xr:uid="{AEEB3EBB-F0E4-444C-8577-3EEB3B10077D}"/>
    <cellStyle name="Total 2 7 4 6" xfId="35476" xr:uid="{D300CE71-9E24-4F82-9912-A2E059888619}"/>
    <cellStyle name="Total 2 7 5" xfId="18922" xr:uid="{ACEDB22A-3E6C-467D-A05E-340B410E49CF}"/>
    <cellStyle name="Total 2 7 5 2" xfId="35485" xr:uid="{6377FA0C-A767-465A-BDA7-55769BAC86C0}"/>
    <cellStyle name="Total 2 7 5 2 2" xfId="35486" xr:uid="{8CD0DC71-6A5F-46C6-A054-5C25FF99F48A}"/>
    <cellStyle name="Total 2 7 5 3" xfId="35487" xr:uid="{A5185827-1F50-4C27-AB35-62378075E6B3}"/>
    <cellStyle name="Total 2 7 5 3 2" xfId="35488" xr:uid="{6FB706D7-4AAB-4AC8-960A-51567A19C364}"/>
    <cellStyle name="Total 2 7 5 4" xfId="35489" xr:uid="{8FD6CBDA-F8A1-4F3E-8D8A-6209E57366B0}"/>
    <cellStyle name="Total 2 7 5 5" xfId="35484" xr:uid="{3845085E-FEC1-4E4C-8035-D4B4B47278EE}"/>
    <cellStyle name="Total 2 7 6" xfId="18923" xr:uid="{4856B289-F8F5-4823-996A-F9719DEE35AE}"/>
    <cellStyle name="Total 2 7 6 2" xfId="35491" xr:uid="{1A6B3091-751F-4F3D-B20D-C63585C07570}"/>
    <cellStyle name="Total 2 7 6 3" xfId="35490" xr:uid="{1392F247-825C-45A3-A048-195F285D8DB0}"/>
    <cellStyle name="Total 2 7 7" xfId="18924" xr:uid="{DC0C38AC-0678-471E-8E96-4FEC9DFBCD8F}"/>
    <cellStyle name="Total 2 7 7 2" xfId="35493" xr:uid="{4D896C11-C064-4923-8DFA-57E35C6B586E}"/>
    <cellStyle name="Total 2 7 7 3" xfId="35492" xr:uid="{72559207-007F-4479-973A-EC65249EEF43}"/>
    <cellStyle name="Total 2 7 8" xfId="18925" xr:uid="{B6ED8344-4571-4A1D-A3F0-94A2EA391590}"/>
    <cellStyle name="Total 2 7 8 2" xfId="35495" xr:uid="{90980B16-94F7-452E-B0A1-DBC9D4AAC216}"/>
    <cellStyle name="Total 2 7 8 3" xfId="35494" xr:uid="{F6151E87-5FAB-4DF0-BFA9-4C3A5ECA6A6E}"/>
    <cellStyle name="Total 2 7 9" xfId="18926" xr:uid="{F3797902-5374-4765-B660-6E8835C1B670}"/>
    <cellStyle name="Total 2 7 9 2" xfId="35496" xr:uid="{D4D6E3DE-E1CB-47FD-9766-23040623E1D5}"/>
    <cellStyle name="Total 2 8" xfId="1905" xr:uid="{4BD58950-6755-43F1-B6DD-0A11CC141751}"/>
    <cellStyle name="Total 2 8 10" xfId="35498" xr:uid="{A754056E-E7B0-4625-952F-605D176E4C8F}"/>
    <cellStyle name="Total 2 8 11" xfId="35497" xr:uid="{C2524943-4C29-4FD8-9203-9CC609EAFC8A}"/>
    <cellStyle name="Total 2 8 2" xfId="6554" xr:uid="{514E533D-86B6-4468-BC5E-F3A306B5E802}"/>
    <cellStyle name="Total 2 8 2 2" xfId="35500" xr:uid="{5182AD61-F7AA-4C51-ACDD-2679F794047B}"/>
    <cellStyle name="Total 2 8 2 2 2" xfId="35501" xr:uid="{3D25BF5E-B520-43F7-828F-E22D894FBE6B}"/>
    <cellStyle name="Total 2 8 2 3" xfId="35502" xr:uid="{9C941C61-2C33-4819-8898-EED3CF70E516}"/>
    <cellStyle name="Total 2 8 2 3 2" xfId="35503" xr:uid="{2F1EEF0E-43E1-4224-9E0E-2D838B8ACF49}"/>
    <cellStyle name="Total 2 8 2 4" xfId="35504" xr:uid="{D2FDEAC4-B797-4271-9213-96F9BEF91087}"/>
    <cellStyle name="Total 2 8 2 5" xfId="35499" xr:uid="{270CAC0E-5C6C-4F1E-B91D-AE3B3B37B605}"/>
    <cellStyle name="Total 2 8 3" xfId="18927" xr:uid="{7F216187-9C3A-4673-BEBC-F3D9A25EC958}"/>
    <cellStyle name="Total 2 8 3 2" xfId="35506" xr:uid="{4EE8391E-169C-45A3-8075-9C48270603AF}"/>
    <cellStyle name="Total 2 8 3 2 2" xfId="35507" xr:uid="{AE128E64-7EC8-461F-9054-8AAC4F03819E}"/>
    <cellStyle name="Total 2 8 3 3" xfId="35508" xr:uid="{80268867-52AD-4BD2-B921-A806506FF766}"/>
    <cellStyle name="Total 2 8 3 3 2" xfId="35509" xr:uid="{C4A81DFF-B1D9-4D12-9EC9-E1C0DB33FEB9}"/>
    <cellStyle name="Total 2 8 3 4" xfId="35510" xr:uid="{031E31F9-AF89-4A87-90CA-FF35FB53A08F}"/>
    <cellStyle name="Total 2 8 3 5" xfId="35505" xr:uid="{31AB4CED-FB3D-4AB7-9E84-BC23337834C5}"/>
    <cellStyle name="Total 2 8 4" xfId="18928" xr:uid="{34DFB694-6BF6-4403-AACE-785C83B208F2}"/>
    <cellStyle name="Total 2 8 4 2" xfId="35512" xr:uid="{51BD054F-371B-446B-B8B6-B449236C8ADE}"/>
    <cellStyle name="Total 2 8 4 2 2" xfId="35513" xr:uid="{6780D7EA-5A02-4104-B480-5780D8651D48}"/>
    <cellStyle name="Total 2 8 4 3" xfId="35514" xr:uid="{DBD83600-C8DE-4E04-AA4E-FC51A31C720E}"/>
    <cellStyle name="Total 2 8 4 3 2" xfId="35515" xr:uid="{FDCB624E-FDAC-47C5-889E-660D4CB55F62}"/>
    <cellStyle name="Total 2 8 4 4" xfId="35516" xr:uid="{63C7A30C-5085-4940-A8E8-961D48E0DA51}"/>
    <cellStyle name="Total 2 8 4 4 2" xfId="35517" xr:uid="{80246F31-DD07-4535-A4A7-C6E03E62D5BA}"/>
    <cellStyle name="Total 2 8 4 5" xfId="35518" xr:uid="{659DE0E5-156D-4177-8929-C6903C2BE832}"/>
    <cellStyle name="Total 2 8 4 6" xfId="35511" xr:uid="{B1117C4A-DE1D-422D-B5A3-236F0CDE2173}"/>
    <cellStyle name="Total 2 8 5" xfId="18929" xr:uid="{038F6589-5F6D-4CA8-806F-B7A6EFCDB18B}"/>
    <cellStyle name="Total 2 8 5 2" xfId="35520" xr:uid="{227B1BC4-32FD-437F-A446-F66E525783ED}"/>
    <cellStyle name="Total 2 8 5 2 2" xfId="35521" xr:uid="{55DD443E-0988-4403-94A0-CD694CE75ACB}"/>
    <cellStyle name="Total 2 8 5 3" xfId="35522" xr:uid="{8E69B301-6478-4858-A535-F6E3B5EA5527}"/>
    <cellStyle name="Total 2 8 5 3 2" xfId="35523" xr:uid="{6062B568-AFE8-4C61-915A-E70F64425710}"/>
    <cellStyle name="Total 2 8 5 4" xfId="35524" xr:uid="{258A76B6-8C7C-434F-B657-0BEC60213B7A}"/>
    <cellStyle name="Total 2 8 5 5" xfId="35519" xr:uid="{F6001E86-089B-4D1D-80C0-9B3028F75AC3}"/>
    <cellStyle name="Total 2 8 6" xfId="18930" xr:uid="{1C45907C-D87A-4DEA-B038-4596AF56B98E}"/>
    <cellStyle name="Total 2 8 6 2" xfId="35526" xr:uid="{EA24E0C2-192F-4655-A91E-E00BB67127F0}"/>
    <cellStyle name="Total 2 8 6 3" xfId="35525" xr:uid="{78471F7F-71C4-4E61-8259-139E7AF89635}"/>
    <cellStyle name="Total 2 8 7" xfId="18931" xr:uid="{1FE7AD70-6B7B-4025-AD78-62D3F5FD9685}"/>
    <cellStyle name="Total 2 8 7 2" xfId="35528" xr:uid="{AA3DB8A0-BB24-44AC-9CDE-7C43D118B5C2}"/>
    <cellStyle name="Total 2 8 7 3" xfId="35527" xr:uid="{A30DB94C-8C59-47CF-A77F-1F3EF8D5E6BD}"/>
    <cellStyle name="Total 2 8 8" xfId="18932" xr:uid="{9C9DBBE8-47E4-4B17-A521-5F2F67DAA659}"/>
    <cellStyle name="Total 2 8 8 2" xfId="35530" xr:uid="{6100F3BE-D0BD-4656-B1EF-65F5AC394094}"/>
    <cellStyle name="Total 2 8 8 3" xfId="35529" xr:uid="{A504032E-F107-4157-A29B-89BD8BA3D9D7}"/>
    <cellStyle name="Total 2 8 9" xfId="18933" xr:uid="{C1A0E061-0601-4B58-9745-970BC5E0B95A}"/>
    <cellStyle name="Total 2 8 9 2" xfId="35531" xr:uid="{B6452E61-C0F9-4E58-8F00-38B13A6AE6C8}"/>
    <cellStyle name="Total 2 9" xfId="1906" xr:uid="{7C3AD257-6DB6-485F-8B94-8549E9D1D9FE}"/>
    <cellStyle name="Total 2 9 10" xfId="35533" xr:uid="{F23344DE-E2DF-472F-92AB-C2248F9811CF}"/>
    <cellStyle name="Total 2 9 11" xfId="35532" xr:uid="{0A73F2F0-9E79-4701-9674-8AA7F2D9B30F}"/>
    <cellStyle name="Total 2 9 2" xfId="6555" xr:uid="{AA98A2F3-3945-40E8-A46A-BA07B48B51DB}"/>
    <cellStyle name="Total 2 9 2 2" xfId="35535" xr:uid="{85F609A6-6FF6-4AF2-A936-EC89CF682B42}"/>
    <cellStyle name="Total 2 9 2 2 2" xfId="35536" xr:uid="{865C7E2E-7E45-4DF9-8040-05276F6CA138}"/>
    <cellStyle name="Total 2 9 2 3" xfId="35537" xr:uid="{6C198C14-9135-468E-A3C8-49C76BC413B0}"/>
    <cellStyle name="Total 2 9 2 3 2" xfId="35538" xr:uid="{13B7D534-E458-42CC-B34C-4A7FD0C2AC66}"/>
    <cellStyle name="Total 2 9 2 4" xfId="35539" xr:uid="{DA880F92-0D8B-486F-9827-580C2BDAB135}"/>
    <cellStyle name="Total 2 9 2 5" xfId="35534" xr:uid="{F1B71627-1AC4-4E0C-986A-8748A67872D9}"/>
    <cellStyle name="Total 2 9 3" xfId="18934" xr:uid="{E8F6D36B-A965-4442-9216-3B616F2E858C}"/>
    <cellStyle name="Total 2 9 3 2" xfId="35541" xr:uid="{6BEFBE6D-0158-41CC-9DAD-4DA519CF479B}"/>
    <cellStyle name="Total 2 9 3 2 2" xfId="35542" xr:uid="{31E71EC5-0DA1-4E42-965C-EADFA3486E87}"/>
    <cellStyle name="Total 2 9 3 3" xfId="35543" xr:uid="{70C61531-FEB8-4299-9A51-832F493D6A44}"/>
    <cellStyle name="Total 2 9 3 3 2" xfId="35544" xr:uid="{AE10BE5C-4C3B-4866-A10A-9565A9DCCE39}"/>
    <cellStyle name="Total 2 9 3 4" xfId="35545" xr:uid="{CA34E440-91DC-471C-AFB3-A95D4221B6E1}"/>
    <cellStyle name="Total 2 9 3 5" xfId="35540" xr:uid="{C16A3DC1-2580-49FD-B7EA-21C21C9095B4}"/>
    <cellStyle name="Total 2 9 4" xfId="18935" xr:uid="{B5B4150F-3E19-4019-9AA2-16D87FA01ADF}"/>
    <cellStyle name="Total 2 9 4 2" xfId="35547" xr:uid="{949D9E84-9A40-4A0B-A406-05F1F72BAB59}"/>
    <cellStyle name="Total 2 9 4 2 2" xfId="35548" xr:uid="{B830351E-1880-4B72-857B-00FF2D9C29B2}"/>
    <cellStyle name="Total 2 9 4 3" xfId="35549" xr:uid="{729BAD6E-F23D-4220-B54E-E755347F798C}"/>
    <cellStyle name="Total 2 9 4 3 2" xfId="35550" xr:uid="{2D6BB82B-D6CA-4D52-A190-7B2925039DCE}"/>
    <cellStyle name="Total 2 9 4 4" xfId="35551" xr:uid="{FA0216E6-3196-4B59-8698-E050A468B7F7}"/>
    <cellStyle name="Total 2 9 4 4 2" xfId="35552" xr:uid="{A3FFCC29-5241-4F35-9252-873863F8AC2C}"/>
    <cellStyle name="Total 2 9 4 5" xfId="35553" xr:uid="{BACE54FA-B5D1-402B-9821-86AB30F499EA}"/>
    <cellStyle name="Total 2 9 4 6" xfId="35546" xr:uid="{75F88CE8-B181-4EB6-8ED7-781273EDFBA4}"/>
    <cellStyle name="Total 2 9 5" xfId="18936" xr:uid="{B3545971-8394-4A31-9675-6C45D06450D4}"/>
    <cellStyle name="Total 2 9 5 2" xfId="35555" xr:uid="{52C5484E-0429-452D-BDC1-35ABC9A6700E}"/>
    <cellStyle name="Total 2 9 5 2 2" xfId="35556" xr:uid="{B74C13E6-6074-471E-A4FD-980571EEAC08}"/>
    <cellStyle name="Total 2 9 5 3" xfId="35557" xr:uid="{63987450-D298-4654-94E2-024D63A96728}"/>
    <cellStyle name="Total 2 9 5 3 2" xfId="35558" xr:uid="{2E526656-D30D-4F75-AC21-CA63541189A3}"/>
    <cellStyle name="Total 2 9 5 4" xfId="35559" xr:uid="{2079FB89-3BF5-46D4-B686-82F71491FFF9}"/>
    <cellStyle name="Total 2 9 5 5" xfId="35554" xr:uid="{1FD947E3-B8F2-4434-9BE6-FE12D7686C07}"/>
    <cellStyle name="Total 2 9 6" xfId="18937" xr:uid="{D75233D4-1323-41A7-8D08-75EB06BF2BF7}"/>
    <cellStyle name="Total 2 9 6 2" xfId="35561" xr:uid="{05C8C28C-69F1-4CBF-BF20-D7EE204747F8}"/>
    <cellStyle name="Total 2 9 6 3" xfId="35560" xr:uid="{A67112A5-E30C-430D-8256-8DCA489D2815}"/>
    <cellStyle name="Total 2 9 7" xfId="18938" xr:uid="{BB6B1084-9E22-4D31-9C10-D4829BB97AF1}"/>
    <cellStyle name="Total 2 9 7 2" xfId="35563" xr:uid="{BD5335A1-C3AB-4DCD-BE5E-AE8BD440BB4F}"/>
    <cellStyle name="Total 2 9 7 3" xfId="35562" xr:uid="{810306BE-E3D0-470A-9B72-A0778725042F}"/>
    <cellStyle name="Total 2 9 8" xfId="18939" xr:uid="{7B6CC119-F37E-4C53-97EB-3379B66762E2}"/>
    <cellStyle name="Total 2 9 8 2" xfId="35565" xr:uid="{053681DB-5065-4CFF-8F76-6547EB5C1CEE}"/>
    <cellStyle name="Total 2 9 8 3" xfId="35564" xr:uid="{B69334A2-1051-40BD-AE78-44B8C46820E4}"/>
    <cellStyle name="Total 2 9 9" xfId="18940" xr:uid="{018B06BE-62AB-4AA5-B9A0-E9155AD42261}"/>
    <cellStyle name="Total 2 9 9 2" xfId="35566" xr:uid="{2F85DAAB-EE3C-490D-BDDF-FC912A8F3069}"/>
    <cellStyle name="Total 20" xfId="6556" xr:uid="{C906A492-7464-4388-9C5B-8523C90A3833}"/>
    <cellStyle name="Total 20 10" xfId="18941" xr:uid="{3BCD052F-8826-4BCF-96CD-1C2A836EC985}"/>
    <cellStyle name="Total 20 10 2" xfId="35568" xr:uid="{DD63B002-A5F0-4BDC-A329-257953DE8425}"/>
    <cellStyle name="Total 20 11" xfId="35569" xr:uid="{077F00C7-0701-4878-8B71-576574BF2378}"/>
    <cellStyle name="Total 20 12" xfId="35567" xr:uid="{B49B78C1-A369-460B-B101-56435813F750}"/>
    <cellStyle name="Total 20 13" xfId="21798" xr:uid="{A8070934-CA5C-446B-AC08-741A445559AC}"/>
    <cellStyle name="Total 20 2" xfId="18942" xr:uid="{C70F719F-67DB-4536-86CD-963E55E65910}"/>
    <cellStyle name="Total 20 2 2" xfId="35571" xr:uid="{13E662B4-4B36-4A36-A230-C93A98148F03}"/>
    <cellStyle name="Total 20 2 2 2" xfId="35572" xr:uid="{6477E09B-7065-4C58-9CDD-3E481E32C725}"/>
    <cellStyle name="Total 20 2 3" xfId="35573" xr:uid="{F34E6AAA-17C8-41A1-A3F1-6C493FA51AEA}"/>
    <cellStyle name="Total 20 2 3 2" xfId="35574" xr:uid="{F7E6D18B-747C-40F4-B3E9-BAEF619774E0}"/>
    <cellStyle name="Total 20 2 4" xfId="35575" xr:uid="{71689E21-1BEC-4E33-A77A-C5FF73878B12}"/>
    <cellStyle name="Total 20 2 5" xfId="35576" xr:uid="{32FBC6DC-0E84-482C-B920-71B4671C4152}"/>
    <cellStyle name="Total 20 2 6" xfId="35570" xr:uid="{C708BA34-495C-4313-8E0D-C3EED73B1FD2}"/>
    <cellStyle name="Total 20 3" xfId="18943" xr:uid="{5296D255-86E2-40D4-9CC1-A4171B0668FC}"/>
    <cellStyle name="Total 20 3 2" xfId="35578" xr:uid="{1C11A8B0-84DC-4312-BD37-3BBA0636CE4F}"/>
    <cellStyle name="Total 20 3 2 2" xfId="35579" xr:uid="{2D6D921B-0C95-429A-8507-0C3ED02EF5F0}"/>
    <cellStyle name="Total 20 3 3" xfId="35580" xr:uid="{6BCD3806-0BF3-4C21-B1B9-92EACE722D3B}"/>
    <cellStyle name="Total 20 3 3 2" xfId="35581" xr:uid="{03147186-2067-4ACE-98A0-5A625F7C5E97}"/>
    <cellStyle name="Total 20 3 4" xfId="35582" xr:uid="{EA67D8D9-6490-4F73-8923-E44E8B5FD1E7}"/>
    <cellStyle name="Total 20 3 5" xfId="35577" xr:uid="{31F0ED67-EC9B-4460-95B0-DF163C363477}"/>
    <cellStyle name="Total 20 4" xfId="18944" xr:uid="{BFABB6BD-29ED-4CC9-B167-15F584982352}"/>
    <cellStyle name="Total 20 4 2" xfId="35584" xr:uid="{70CC9858-297C-4FAA-B78E-9673B7F7A849}"/>
    <cellStyle name="Total 20 4 2 2" xfId="35585" xr:uid="{19E771DB-EDE0-4E6E-B4AA-1633A5295FED}"/>
    <cellStyle name="Total 20 4 3" xfId="35586" xr:uid="{AA2F0DF8-5294-460E-A564-4B339240D5B7}"/>
    <cellStyle name="Total 20 4 3 2" xfId="35587" xr:uid="{E634A9E9-D41F-47EB-8531-4BA1919F1443}"/>
    <cellStyle name="Total 20 4 4" xfId="35588" xr:uid="{869B49B3-AC40-4A2B-8BF4-FBFB0C1B9556}"/>
    <cellStyle name="Total 20 4 5" xfId="35583" xr:uid="{FB7E669F-D67A-4703-B357-BEDF1A6D9CCC}"/>
    <cellStyle name="Total 20 5" xfId="18945" xr:uid="{808844DE-1DD3-4FB2-B4AE-593CD11E1202}"/>
    <cellStyle name="Total 20 5 2" xfId="35590" xr:uid="{5E79C60D-0D18-4CF5-9A7D-A6A0D55C3E7C}"/>
    <cellStyle name="Total 20 5 2 2" xfId="35591" xr:uid="{954F5CA7-0ED4-48D8-974C-98E5D072F2E2}"/>
    <cellStyle name="Total 20 5 3" xfId="35592" xr:uid="{D32FD125-D7AE-483A-BEC0-9CF4BF74BEC1}"/>
    <cellStyle name="Total 20 5 3 2" xfId="35593" xr:uid="{1E817B6E-47F0-4140-92C2-B8C0FFA53200}"/>
    <cellStyle name="Total 20 5 4" xfId="35594" xr:uid="{972DD688-F39F-4E04-8C77-968B623417DF}"/>
    <cellStyle name="Total 20 5 4 2" xfId="35595" xr:uid="{B172E880-ECA6-4F95-9C44-96E692CD313E}"/>
    <cellStyle name="Total 20 5 5" xfId="35596" xr:uid="{1F4E9393-FAB6-43AB-B994-C25D6B6D9406}"/>
    <cellStyle name="Total 20 5 6" xfId="35589" xr:uid="{E577B3A7-09B6-4592-A58E-25919467963C}"/>
    <cellStyle name="Total 20 6" xfId="18946" xr:uid="{4407886C-2AA4-489E-84A9-F31ACF8F425B}"/>
    <cellStyle name="Total 20 6 2" xfId="35598" xr:uid="{03844976-FBB7-4A72-968A-C0CF285A33A0}"/>
    <cellStyle name="Total 20 6 2 2" xfId="35599" xr:uid="{069495B1-EA9A-4D33-97DB-E536B3FA3913}"/>
    <cellStyle name="Total 20 6 3" xfId="35600" xr:uid="{B2918EAF-1BFB-44DA-A7F0-5415723CBDDD}"/>
    <cellStyle name="Total 20 6 3 2" xfId="35601" xr:uid="{65908B90-76F7-4432-B404-1B708E7D5460}"/>
    <cellStyle name="Total 20 6 4" xfId="35602" xr:uid="{88FC43AC-AE6D-4CC3-A525-4CF758DC1E50}"/>
    <cellStyle name="Total 20 6 5" xfId="35597" xr:uid="{4F7252ED-D1EE-4577-89A8-2F5F4C11D38C}"/>
    <cellStyle name="Total 20 7" xfId="18947" xr:uid="{8777F9A1-5441-4A27-854F-918882364D07}"/>
    <cellStyle name="Total 20 7 2" xfId="35604" xr:uid="{CF8E2E62-CE94-432A-B988-AE1CB6958C61}"/>
    <cellStyle name="Total 20 7 3" xfId="35603" xr:uid="{ED060EB2-3D29-4DA5-B48D-3F87A99C9A05}"/>
    <cellStyle name="Total 20 8" xfId="18948" xr:uid="{B40DFD41-8060-4315-BF76-6260B5C720E1}"/>
    <cellStyle name="Total 20 8 2" xfId="35606" xr:uid="{6D19AF14-233E-4898-8EC4-A659E9E289F5}"/>
    <cellStyle name="Total 20 8 3" xfId="35605" xr:uid="{0D8AB16C-AF07-4BB2-ACB9-186D2C40D501}"/>
    <cellStyle name="Total 20 9" xfId="18949" xr:uid="{718F54AE-3B3A-4C71-9932-6BEB1205CC6F}"/>
    <cellStyle name="Total 20 9 2" xfId="35608" xr:uid="{CCAD2A8F-C928-4F45-8E86-783DB5CA5167}"/>
    <cellStyle name="Total 20 9 3" xfId="35607" xr:uid="{762184F9-4F76-4B27-8E10-AEB90E2D9F21}"/>
    <cellStyle name="Total 21" xfId="6557" xr:uid="{CE0D232F-07BA-4576-916E-C03928E8B315}"/>
    <cellStyle name="Total 21 10" xfId="18950" xr:uid="{1BDF8B5C-AAD8-4FF5-BEA0-7289D084FCA3}"/>
    <cellStyle name="Total 21 10 2" xfId="35610" xr:uid="{11AA5DDE-E468-427C-918B-88BB5DDB3CB6}"/>
    <cellStyle name="Total 21 11" xfId="35611" xr:uid="{762EAE7B-6E39-44B6-B6BE-E836E2097E5C}"/>
    <cellStyle name="Total 21 12" xfId="35609" xr:uid="{9319B2C7-C0E4-4634-8F24-2F7533000EA0}"/>
    <cellStyle name="Total 21 13" xfId="21799" xr:uid="{946833B3-F56B-4419-B3F7-985C557F0F93}"/>
    <cellStyle name="Total 21 2" xfId="18951" xr:uid="{A53956EE-30D0-4AB3-9CAD-C5FD4511A38C}"/>
    <cellStyle name="Total 21 2 2" xfId="35613" xr:uid="{D6200E12-7AC0-47ED-82C1-3E6E74B6155D}"/>
    <cellStyle name="Total 21 2 2 2" xfId="35614" xr:uid="{F2E3D340-EABD-4C27-82E1-067DF58E1930}"/>
    <cellStyle name="Total 21 2 3" xfId="35615" xr:uid="{608B3962-2466-48C7-992A-3EF19F07D8AB}"/>
    <cellStyle name="Total 21 2 3 2" xfId="35616" xr:uid="{1A45AE3B-F3CB-41C3-99DF-1D2D525DF07E}"/>
    <cellStyle name="Total 21 2 4" xfId="35617" xr:uid="{7CF77D2E-D269-4486-B09A-0A50E6AE90FD}"/>
    <cellStyle name="Total 21 2 5" xfId="35618" xr:uid="{72C3592E-93D6-4C4B-A8A5-2576AAF84688}"/>
    <cellStyle name="Total 21 2 6" xfId="35612" xr:uid="{5844C8F9-2133-459B-8DE6-329CE8B68A70}"/>
    <cellStyle name="Total 21 3" xfId="18952" xr:uid="{C30E756A-F9EF-4336-8FC5-3D5BE5C07FB2}"/>
    <cellStyle name="Total 21 3 2" xfId="35620" xr:uid="{6C04FABB-0BF8-497E-BAF6-6FADCA7798AB}"/>
    <cellStyle name="Total 21 3 2 2" xfId="35621" xr:uid="{EB53D9D8-FB22-45B3-BB33-4CDBE612851E}"/>
    <cellStyle name="Total 21 3 3" xfId="35622" xr:uid="{4E76050A-CABB-49E8-9785-5510BC7DF72E}"/>
    <cellStyle name="Total 21 3 3 2" xfId="35623" xr:uid="{A9D486A4-5824-4FCB-8DEC-496CE1014A5D}"/>
    <cellStyle name="Total 21 3 4" xfId="35624" xr:uid="{29A49CF5-1616-47B8-8FE8-470739444DC9}"/>
    <cellStyle name="Total 21 3 5" xfId="35619" xr:uid="{E1746379-9332-4390-8F55-48F21CC46CE9}"/>
    <cellStyle name="Total 21 4" xfId="18953" xr:uid="{85E9ED7B-9E53-4D1A-848E-747E9D6F5F24}"/>
    <cellStyle name="Total 21 4 2" xfId="35626" xr:uid="{A8CBE6EA-77A5-4315-BFD3-82644DC08EBB}"/>
    <cellStyle name="Total 21 4 2 2" xfId="35627" xr:uid="{04E32B30-ADC9-4BCE-8C46-D661CC3DB000}"/>
    <cellStyle name="Total 21 4 3" xfId="35628" xr:uid="{8896C7CB-DB66-4289-83E1-A566BEB1D062}"/>
    <cellStyle name="Total 21 4 3 2" xfId="35629" xr:uid="{BE2B520A-7B8F-4F25-B368-76C2209D3E61}"/>
    <cellStyle name="Total 21 4 4" xfId="35630" xr:uid="{471E30BF-6A88-45ED-96E9-762FD7D66B47}"/>
    <cellStyle name="Total 21 4 5" xfId="35625" xr:uid="{A7767E97-8B5A-4F95-A259-BB00E082E29F}"/>
    <cellStyle name="Total 21 5" xfId="18954" xr:uid="{B8F68845-E856-46FD-9AD8-E131D2805A5B}"/>
    <cellStyle name="Total 21 5 2" xfId="35632" xr:uid="{CA4DE0A7-B67E-4896-881E-2172F8BB2424}"/>
    <cellStyle name="Total 21 5 2 2" xfId="35633" xr:uid="{78BE575C-76CC-4814-AE7F-9D1C0B2D2B8F}"/>
    <cellStyle name="Total 21 5 3" xfId="35634" xr:uid="{E88FBBB6-455A-4A10-82C6-B7887264E7F0}"/>
    <cellStyle name="Total 21 5 3 2" xfId="35635" xr:uid="{1764C18B-C174-4B70-B28B-BE80E5726F72}"/>
    <cellStyle name="Total 21 5 4" xfId="35636" xr:uid="{F84E19AE-561F-43A1-BDC8-0E04ACF2FBC8}"/>
    <cellStyle name="Total 21 5 4 2" xfId="35637" xr:uid="{C1BB9E91-9F1F-467E-A536-22D7CC93C784}"/>
    <cellStyle name="Total 21 5 5" xfId="35638" xr:uid="{9F28F29F-A1C7-4544-BCE0-A3E8928DA721}"/>
    <cellStyle name="Total 21 5 6" xfId="35631" xr:uid="{C81F2266-6595-424E-8F70-E9C3437AED0E}"/>
    <cellStyle name="Total 21 6" xfId="18955" xr:uid="{366C67DC-5FCE-4E7C-96E6-A120E3091D22}"/>
    <cellStyle name="Total 21 6 2" xfId="35640" xr:uid="{0AE29F95-9C7D-4602-A78C-C1BD76CA1FC8}"/>
    <cellStyle name="Total 21 6 2 2" xfId="35641" xr:uid="{4870F4B8-0B65-4060-BB9C-7E6578666330}"/>
    <cellStyle name="Total 21 6 3" xfId="35642" xr:uid="{46D39189-D9FC-47AE-AB05-8FB090D984D0}"/>
    <cellStyle name="Total 21 6 3 2" xfId="35643" xr:uid="{07F1A203-FE34-4590-BEFA-CC514D907958}"/>
    <cellStyle name="Total 21 6 4" xfId="35644" xr:uid="{012D4052-CE22-457E-B64D-51550CD8E18C}"/>
    <cellStyle name="Total 21 6 5" xfId="35639" xr:uid="{634C600C-25A8-4597-BCE7-B2ED010EC707}"/>
    <cellStyle name="Total 21 7" xfId="18956" xr:uid="{25889FC2-3C4C-4688-B19D-DCA256C4E992}"/>
    <cellStyle name="Total 21 7 2" xfId="35646" xr:uid="{7C7E313B-09AA-408A-A968-409D7D9DAA48}"/>
    <cellStyle name="Total 21 7 3" xfId="35645" xr:uid="{D43D7C76-C5C4-4C1F-BF63-6A97D72EC169}"/>
    <cellStyle name="Total 21 8" xfId="18957" xr:uid="{6BAA7A2C-6799-4CD3-8E65-3F18B9AEEAD9}"/>
    <cellStyle name="Total 21 8 2" xfId="35648" xr:uid="{F1DA6B1C-B67B-48FE-8403-27BD23F2891E}"/>
    <cellStyle name="Total 21 8 3" xfId="35647" xr:uid="{E6EA4263-1566-4711-8BC6-FC3DEA1B6DC8}"/>
    <cellStyle name="Total 21 9" xfId="18958" xr:uid="{85FAF4F0-C811-4076-BF73-057C41BFE5B2}"/>
    <cellStyle name="Total 21 9 2" xfId="35650" xr:uid="{22AA91F9-A09C-4DE2-A14E-2E702D3B01EE}"/>
    <cellStyle name="Total 21 9 3" xfId="35649" xr:uid="{7A3A8DAB-08C0-4D8E-898A-12BF67414580}"/>
    <cellStyle name="Total 22" xfId="6558" xr:uid="{88475FD1-F60F-476F-B131-779A600A59B1}"/>
    <cellStyle name="Total 22 10" xfId="18959" xr:uid="{AE1BA3D9-151F-4A5E-9BBE-ACEB8D860C94}"/>
    <cellStyle name="Total 22 10 2" xfId="35652" xr:uid="{F9B3F4EE-7AF0-4571-A752-43A759A41715}"/>
    <cellStyle name="Total 22 11" xfId="35653" xr:uid="{02504D16-A9E6-431F-8151-3A693B1427EB}"/>
    <cellStyle name="Total 22 12" xfId="35651" xr:uid="{593D4333-DCAB-4A44-94F4-EF86E63EE0D4}"/>
    <cellStyle name="Total 22 13" xfId="21800" xr:uid="{C64B653D-FEEC-49C6-84EA-4F3CC9AE4D29}"/>
    <cellStyle name="Total 22 2" xfId="18960" xr:uid="{D095FAF2-9470-4E0C-B8DF-AC35FDDAA318}"/>
    <cellStyle name="Total 22 2 2" xfId="35655" xr:uid="{FAB71283-02A0-402E-98F4-71D887A4EB47}"/>
    <cellStyle name="Total 22 2 2 2" xfId="35656" xr:uid="{1E783F79-5D12-4662-9814-9ADB3D5E9433}"/>
    <cellStyle name="Total 22 2 3" xfId="35657" xr:uid="{C1691405-5E61-4AFD-88C2-CECFA91EA8DE}"/>
    <cellStyle name="Total 22 2 3 2" xfId="35658" xr:uid="{0205FE37-5DF3-4E87-9D1E-77EABEEE483D}"/>
    <cellStyle name="Total 22 2 4" xfId="35659" xr:uid="{BE334879-6805-4B00-9EE6-157C9F3C5448}"/>
    <cellStyle name="Total 22 2 5" xfId="35660" xr:uid="{2861936B-D8BE-4459-BD21-5BD305388054}"/>
    <cellStyle name="Total 22 2 6" xfId="35654" xr:uid="{DA4F40B0-CC53-4533-AF48-EE0CBF7AC6BA}"/>
    <cellStyle name="Total 22 3" xfId="18961" xr:uid="{2325F98D-C718-4A22-87E4-FD300A07B46E}"/>
    <cellStyle name="Total 22 3 2" xfId="35662" xr:uid="{C98A295A-4498-4E24-B710-10F280596AF4}"/>
    <cellStyle name="Total 22 3 2 2" xfId="35663" xr:uid="{68D39777-B463-4740-8A7E-44A427352DEA}"/>
    <cellStyle name="Total 22 3 3" xfId="35664" xr:uid="{8E4EE49D-A7D7-4955-87B7-38877F04D230}"/>
    <cellStyle name="Total 22 3 3 2" xfId="35665" xr:uid="{DE826B26-F43F-4079-8A88-F8CB9C81C7CB}"/>
    <cellStyle name="Total 22 3 4" xfId="35666" xr:uid="{041E77D0-B184-4BDC-A499-9894DF110744}"/>
    <cellStyle name="Total 22 3 5" xfId="35661" xr:uid="{5423BB5F-1F67-4091-B75A-FE95B3895929}"/>
    <cellStyle name="Total 22 4" xfId="18962" xr:uid="{044DE4CF-FDBA-467E-AAF7-DC7FEEC3DB58}"/>
    <cellStyle name="Total 22 4 2" xfId="35668" xr:uid="{9052ECC3-C41A-4EE2-BF48-8CE936161362}"/>
    <cellStyle name="Total 22 4 2 2" xfId="35669" xr:uid="{B9032898-1157-4FEF-B883-B7D87B95DBE9}"/>
    <cellStyle name="Total 22 4 3" xfId="35670" xr:uid="{CBB8300D-8043-4D3A-8C33-87E06281A959}"/>
    <cellStyle name="Total 22 4 3 2" xfId="35671" xr:uid="{BB93F3CB-DB5E-4E3A-9A14-CFED9252CA12}"/>
    <cellStyle name="Total 22 4 4" xfId="35672" xr:uid="{13238744-91B4-433F-9A64-E3A3749B4651}"/>
    <cellStyle name="Total 22 4 5" xfId="35667" xr:uid="{AAA9A080-F9A9-41DA-909D-E5434D84812C}"/>
    <cellStyle name="Total 22 5" xfId="18963" xr:uid="{4A858444-2035-4687-8898-78667046E922}"/>
    <cellStyle name="Total 22 5 2" xfId="35674" xr:uid="{3F7BA550-4F48-4B7C-8951-B9240B8C5ED2}"/>
    <cellStyle name="Total 22 5 2 2" xfId="35675" xr:uid="{8A77A358-8812-4917-80AA-96659D0E0393}"/>
    <cellStyle name="Total 22 5 3" xfId="35676" xr:uid="{63DF31F4-5085-42CB-BB83-BBC5AF5848FD}"/>
    <cellStyle name="Total 22 5 3 2" xfId="35677" xr:uid="{723AF8FC-974C-4F13-80A1-2D1FF0B73B51}"/>
    <cellStyle name="Total 22 5 4" xfId="35678" xr:uid="{4C22AE62-84B3-4C87-BBF5-0C7E1AEF1A6E}"/>
    <cellStyle name="Total 22 5 4 2" xfId="35679" xr:uid="{EF127E7E-154E-46C7-9696-9F4C04336D96}"/>
    <cellStyle name="Total 22 5 5" xfId="35680" xr:uid="{8137313A-42B8-4557-91F4-945E835E102E}"/>
    <cellStyle name="Total 22 5 6" xfId="35673" xr:uid="{D0682125-F439-4561-A38B-122310FFB488}"/>
    <cellStyle name="Total 22 6" xfId="18964" xr:uid="{F82E5C25-2FD8-48A7-AD80-28A3D23D90B6}"/>
    <cellStyle name="Total 22 6 2" xfId="35682" xr:uid="{E456D778-6296-4B91-8011-6FB8A3BAAF52}"/>
    <cellStyle name="Total 22 6 2 2" xfId="35683" xr:uid="{D3B4BD05-56FA-4A23-BEC7-F4C761D2385C}"/>
    <cellStyle name="Total 22 6 3" xfId="35684" xr:uid="{3F21FC24-BFBD-45E3-8517-FD9D6A0274A9}"/>
    <cellStyle name="Total 22 6 3 2" xfId="35685" xr:uid="{4A7A3E54-A3D3-49A6-82DE-8183C052284C}"/>
    <cellStyle name="Total 22 6 4" xfId="35686" xr:uid="{C577FD58-F95E-4FF3-B976-04DC6D40B68F}"/>
    <cellStyle name="Total 22 6 5" xfId="35681" xr:uid="{324DCF90-06B3-453F-863F-D26F0BCE3B7B}"/>
    <cellStyle name="Total 22 7" xfId="18965" xr:uid="{B8B660D5-6934-4115-B588-88596E1BD06D}"/>
    <cellStyle name="Total 22 7 2" xfId="35688" xr:uid="{7CB5AEEC-0261-4CCA-A656-DFA6B085D132}"/>
    <cellStyle name="Total 22 7 3" xfId="35687" xr:uid="{B0477601-6B01-46AF-92E8-DC4E5D3305E9}"/>
    <cellStyle name="Total 22 8" xfId="18966" xr:uid="{AF340410-4180-480B-A5D5-9564D16CC101}"/>
    <cellStyle name="Total 22 8 2" xfId="35690" xr:uid="{0570791B-48F5-4DFA-B740-E121528D6A15}"/>
    <cellStyle name="Total 22 8 3" xfId="35689" xr:uid="{9571B234-007E-4C3B-8349-2EB030ED0AF3}"/>
    <cellStyle name="Total 22 9" xfId="18967" xr:uid="{D0FAC15A-438F-4287-B31F-21CCB850083A}"/>
    <cellStyle name="Total 22 9 2" xfId="35692" xr:uid="{D8743F6A-224B-4E96-9648-98F8E0E38904}"/>
    <cellStyle name="Total 22 9 3" xfId="35691" xr:uid="{D1FC9DDF-84EB-4F61-BDD0-EC4C1E366067}"/>
    <cellStyle name="Total 23" xfId="6559" xr:uid="{81ED8472-9442-43D3-B1A8-C9FB34108B46}"/>
    <cellStyle name="Total 23 10" xfId="18968" xr:uid="{307F968F-7E02-4F4C-9741-A9646CB49876}"/>
    <cellStyle name="Total 23 10 2" xfId="35694" xr:uid="{522E425B-C58B-4BA3-BDDE-7D757C834026}"/>
    <cellStyle name="Total 23 11" xfId="35695" xr:uid="{FEB13302-675A-4643-9024-513AC904E17C}"/>
    <cellStyle name="Total 23 12" xfId="35693" xr:uid="{81CA5DD6-F7D6-452E-B925-F1F2D3F0A2F9}"/>
    <cellStyle name="Total 23 13" xfId="21801" xr:uid="{217D1636-7FC9-4E98-BB98-213819697F4E}"/>
    <cellStyle name="Total 23 2" xfId="18969" xr:uid="{C9385C40-025F-4F6C-996A-AADDFE0235C5}"/>
    <cellStyle name="Total 23 2 2" xfId="35697" xr:uid="{E0623F20-A8B0-456B-A83B-AEEE7275F2C6}"/>
    <cellStyle name="Total 23 2 2 2" xfId="35698" xr:uid="{51633188-6147-48AA-984E-5969E0524AA0}"/>
    <cellStyle name="Total 23 2 3" xfId="35699" xr:uid="{CD4727D6-80F3-46FC-8350-502F29168FC2}"/>
    <cellStyle name="Total 23 2 3 2" xfId="35700" xr:uid="{23AA6938-E7DE-4A7B-A2E5-11EA2D9EB39F}"/>
    <cellStyle name="Total 23 2 4" xfId="35701" xr:uid="{4CC9A911-0BE3-4287-BD4B-0A03931B910C}"/>
    <cellStyle name="Total 23 2 5" xfId="35702" xr:uid="{9F6FE462-5213-4FE9-A335-49061207FB16}"/>
    <cellStyle name="Total 23 2 6" xfId="35696" xr:uid="{6E4C2C23-B4F0-4EFA-AE11-60EEC79D508B}"/>
    <cellStyle name="Total 23 3" xfId="18970" xr:uid="{A321EE21-C92A-4E79-A5A4-1DE2EFBAAC29}"/>
    <cellStyle name="Total 23 3 2" xfId="35704" xr:uid="{A0F1A3B8-FB91-4272-AE47-72E6F0765DA4}"/>
    <cellStyle name="Total 23 3 2 2" xfId="35705" xr:uid="{A3AC9611-8F7A-4B68-9705-4A160245C9EF}"/>
    <cellStyle name="Total 23 3 3" xfId="35706" xr:uid="{146E3F39-96AD-4933-A37A-2C5040533FE5}"/>
    <cellStyle name="Total 23 3 3 2" xfId="35707" xr:uid="{E5236C4D-D092-45ED-A25E-F631C3B61D60}"/>
    <cellStyle name="Total 23 3 4" xfId="35708" xr:uid="{D2ACB8CD-1190-45DA-A5DC-A457C888FFAE}"/>
    <cellStyle name="Total 23 3 5" xfId="35703" xr:uid="{0133B585-093F-44FE-93BF-299CF2E1944D}"/>
    <cellStyle name="Total 23 4" xfId="18971" xr:uid="{7678D9C5-469D-494A-89CB-16C1114018CB}"/>
    <cellStyle name="Total 23 4 2" xfId="35710" xr:uid="{3CAC3F7E-77C1-4D2E-9100-A31E009268C5}"/>
    <cellStyle name="Total 23 4 2 2" xfId="35711" xr:uid="{B4B19506-66D1-4973-AB98-980034007E28}"/>
    <cellStyle name="Total 23 4 3" xfId="35712" xr:uid="{4D410297-7123-46A2-821F-4518FE75B29A}"/>
    <cellStyle name="Total 23 4 3 2" xfId="35713" xr:uid="{42DECCBF-1F44-4A53-A9EE-249540C87792}"/>
    <cellStyle name="Total 23 4 4" xfId="35714" xr:uid="{CB82BCCA-972E-458E-8655-E21E979E5E9C}"/>
    <cellStyle name="Total 23 4 5" xfId="35709" xr:uid="{DF92E128-4A7D-48DA-B441-0BCF2B04890C}"/>
    <cellStyle name="Total 23 5" xfId="18972" xr:uid="{183D7EF6-F2F4-44B2-826C-1F9B7A30B39E}"/>
    <cellStyle name="Total 23 5 2" xfId="35716" xr:uid="{25224D82-2559-472D-9D29-AE3932BED820}"/>
    <cellStyle name="Total 23 5 2 2" xfId="35717" xr:uid="{60EC66BC-CF52-4DA7-9319-BE8259250958}"/>
    <cellStyle name="Total 23 5 3" xfId="35718" xr:uid="{5228ADE0-C86B-41F8-BAFC-0948AC2F27A3}"/>
    <cellStyle name="Total 23 5 3 2" xfId="35719" xr:uid="{483F890F-F024-4656-925B-B03B669799F0}"/>
    <cellStyle name="Total 23 5 4" xfId="35720" xr:uid="{8B470C2F-E062-4903-9608-D58FF9444FB9}"/>
    <cellStyle name="Total 23 5 4 2" xfId="35721" xr:uid="{5D5F5C14-D8A9-4B4B-9A32-77163359BB90}"/>
    <cellStyle name="Total 23 5 5" xfId="35722" xr:uid="{3DC53771-67B0-46C7-9B5D-CE72E35E46FA}"/>
    <cellStyle name="Total 23 5 6" xfId="35715" xr:uid="{8C1CE555-4D42-4929-A7E2-5585EE03B36E}"/>
    <cellStyle name="Total 23 6" xfId="18973" xr:uid="{B7B66BC7-B0CD-4567-A955-177E5FC3669B}"/>
    <cellStyle name="Total 23 6 2" xfId="35724" xr:uid="{7482E161-D529-41B4-A2BD-D798A83278EA}"/>
    <cellStyle name="Total 23 6 2 2" xfId="35725" xr:uid="{E037E03F-B481-4AF3-981A-5EFEEE14E818}"/>
    <cellStyle name="Total 23 6 3" xfId="35726" xr:uid="{69D0D021-394E-4B0A-B79C-46268FB66815}"/>
    <cellStyle name="Total 23 6 3 2" xfId="35727" xr:uid="{886ECB07-DAA6-4107-BCF5-98048CBFE002}"/>
    <cellStyle name="Total 23 6 4" xfId="35728" xr:uid="{15AC33A1-BB3C-48FF-89BE-98F33BF146D9}"/>
    <cellStyle name="Total 23 6 5" xfId="35723" xr:uid="{E6326AE9-6F32-4B71-A928-C94AB2FF9620}"/>
    <cellStyle name="Total 23 7" xfId="18974" xr:uid="{88DDB18D-50F9-46D8-9F25-2BB6E00EFE68}"/>
    <cellStyle name="Total 23 7 2" xfId="35730" xr:uid="{77D8861A-1890-4325-B0EB-79ED680A13F5}"/>
    <cellStyle name="Total 23 7 3" xfId="35729" xr:uid="{9C5A954C-C427-4D38-B13E-C02CE68A652B}"/>
    <cellStyle name="Total 23 8" xfId="18975" xr:uid="{6A3684E9-B705-4CDA-A8CF-767A3304136C}"/>
    <cellStyle name="Total 23 8 2" xfId="35732" xr:uid="{65FDB27E-6606-4445-A787-7D1036DF4953}"/>
    <cellStyle name="Total 23 8 3" xfId="35731" xr:uid="{C57BB257-54E3-4771-AE6E-F8EE3B48E7E2}"/>
    <cellStyle name="Total 23 9" xfId="18976" xr:uid="{51EF8C6F-6D06-4CF9-B9E1-534A16BA7E43}"/>
    <cellStyle name="Total 23 9 2" xfId="35734" xr:uid="{C81F8130-4988-4E20-9E17-1B9EADF8A533}"/>
    <cellStyle name="Total 23 9 3" xfId="35733" xr:uid="{6B0A95BA-0C7F-4BCA-8E22-A29DDF27E604}"/>
    <cellStyle name="Total 24" xfId="6560" xr:uid="{8A3EC3A9-5066-4E87-A866-CBB8CEF46FC7}"/>
    <cellStyle name="Total 24 10" xfId="18977" xr:uid="{6B70A2D1-A0B1-4FA2-9628-7F8D5303B777}"/>
    <cellStyle name="Total 24 10 2" xfId="35736" xr:uid="{63FE36C2-C5CD-4B7F-A377-57613213227B}"/>
    <cellStyle name="Total 24 11" xfId="35737" xr:uid="{3B5AD0DE-83C5-4C5A-BF05-CDCE0A9447EB}"/>
    <cellStyle name="Total 24 12" xfId="35735" xr:uid="{DEBB50B9-477D-4C7B-BAC4-BE64052BEA63}"/>
    <cellStyle name="Total 24 13" xfId="21802" xr:uid="{468942CF-1DDE-48FD-A788-1FC04BAA0F33}"/>
    <cellStyle name="Total 24 2" xfId="18978" xr:uid="{3EC790FA-9448-4622-90AC-B43287CD79A7}"/>
    <cellStyle name="Total 24 2 2" xfId="35739" xr:uid="{CFB5CDD9-5EA8-44B1-ABA6-1831175DFEE7}"/>
    <cellStyle name="Total 24 2 2 2" xfId="35740" xr:uid="{10801969-C915-4569-925B-7CA2850BD05D}"/>
    <cellStyle name="Total 24 2 3" xfId="35741" xr:uid="{A53C2555-1101-4181-A693-76503E6C5AC4}"/>
    <cellStyle name="Total 24 2 3 2" xfId="35742" xr:uid="{F0D5434D-15B2-4D12-9327-0EFDC46428A9}"/>
    <cellStyle name="Total 24 2 4" xfId="35743" xr:uid="{B5F974C4-12B6-4C55-A1AC-D2FF429F77FA}"/>
    <cellStyle name="Total 24 2 5" xfId="35744" xr:uid="{8A7EC105-0576-48AF-87D9-7BACC297BAD6}"/>
    <cellStyle name="Total 24 2 6" xfId="35738" xr:uid="{041E205B-8C52-4BC4-AC62-2F59371C2A42}"/>
    <cellStyle name="Total 24 3" xfId="18979" xr:uid="{10A0E2C9-5034-40CA-A107-25B6FEFD1A57}"/>
    <cellStyle name="Total 24 3 2" xfId="35746" xr:uid="{34D09B24-1EE9-48A1-AEC1-A74900F282FF}"/>
    <cellStyle name="Total 24 3 2 2" xfId="35747" xr:uid="{ECAA575D-093F-44A4-B5BA-3AF6377503A6}"/>
    <cellStyle name="Total 24 3 3" xfId="35748" xr:uid="{12EAEB01-502C-4D3E-8F5E-2073564AD418}"/>
    <cellStyle name="Total 24 3 3 2" xfId="35749" xr:uid="{95784226-593B-44E8-9AD6-B779C33D8D98}"/>
    <cellStyle name="Total 24 3 4" xfId="35750" xr:uid="{F0A029BF-5E17-4766-B083-02835DABADEA}"/>
    <cellStyle name="Total 24 3 5" xfId="35745" xr:uid="{FDDBE307-4135-44F5-A76B-46D85997F10C}"/>
    <cellStyle name="Total 24 4" xfId="18980" xr:uid="{F61558F6-E5F2-42F1-B66F-98DA26B8F386}"/>
    <cellStyle name="Total 24 4 2" xfId="35752" xr:uid="{F29A80E4-784E-4024-9E43-6635EF70E0A2}"/>
    <cellStyle name="Total 24 4 2 2" xfId="35753" xr:uid="{5614D5B8-0D95-4FB9-B93A-FB06E851C693}"/>
    <cellStyle name="Total 24 4 3" xfId="35754" xr:uid="{1D52FF7C-088A-4717-B4E0-A34988FF1F94}"/>
    <cellStyle name="Total 24 4 3 2" xfId="35755" xr:uid="{20108015-F301-40C5-93C7-C5B76B3CD865}"/>
    <cellStyle name="Total 24 4 4" xfId="35756" xr:uid="{17D663B6-366D-4683-9B9A-D30FB376AE0E}"/>
    <cellStyle name="Total 24 4 5" xfId="35751" xr:uid="{787232DB-098B-4176-BE45-CF77E857A46F}"/>
    <cellStyle name="Total 24 5" xfId="18981" xr:uid="{0C17CD49-DDA9-4E4C-A575-67F350D47E61}"/>
    <cellStyle name="Total 24 5 2" xfId="35758" xr:uid="{F516A9AF-4798-4DE5-BD8F-57BC360960F5}"/>
    <cellStyle name="Total 24 5 2 2" xfId="35759" xr:uid="{8DA6FD26-B773-4188-B678-B641CA3A2991}"/>
    <cellStyle name="Total 24 5 3" xfId="35760" xr:uid="{E32789EB-2714-4716-A927-294FA1435059}"/>
    <cellStyle name="Total 24 5 3 2" xfId="35761" xr:uid="{FC575FBD-589A-493D-9659-F8A939136B4F}"/>
    <cellStyle name="Total 24 5 4" xfId="35762" xr:uid="{310B50D7-066F-4079-8386-B0491C504EBF}"/>
    <cellStyle name="Total 24 5 4 2" xfId="35763" xr:uid="{D9EC6C58-4EA2-4121-8C19-B981A9D32DCC}"/>
    <cellStyle name="Total 24 5 5" xfId="35764" xr:uid="{4BD3E01D-6BD2-450F-8767-96462DA184FA}"/>
    <cellStyle name="Total 24 5 6" xfId="35757" xr:uid="{2F96BEE6-11F9-461C-B342-25A4853DA649}"/>
    <cellStyle name="Total 24 6" xfId="18982" xr:uid="{73B6C3E5-014B-4C70-BBD7-32ADB3A410CF}"/>
    <cellStyle name="Total 24 6 2" xfId="35766" xr:uid="{64CDEAF2-20CB-4E74-9B44-814E4220EF15}"/>
    <cellStyle name="Total 24 6 2 2" xfId="35767" xr:uid="{EC70B285-FA67-457E-A520-AC73CEBEAF61}"/>
    <cellStyle name="Total 24 6 3" xfId="35768" xr:uid="{56E59BB0-8523-432A-9C93-97C82B3E6BB0}"/>
    <cellStyle name="Total 24 6 3 2" xfId="35769" xr:uid="{A6181A48-5F99-4E8C-AD6D-7D6C4964EA3F}"/>
    <cellStyle name="Total 24 6 4" xfId="35770" xr:uid="{BC06FDDA-A921-4DFB-8D19-3DC98A5FC8D9}"/>
    <cellStyle name="Total 24 6 5" xfId="35765" xr:uid="{B93508A7-6F7E-4C37-A768-CBA96A45A32A}"/>
    <cellStyle name="Total 24 7" xfId="18983" xr:uid="{B99E26D6-A495-4D95-B76D-C742C7597A18}"/>
    <cellStyle name="Total 24 7 2" xfId="35772" xr:uid="{F5E42DFA-3F91-4970-BABB-7993D9B6AFD9}"/>
    <cellStyle name="Total 24 7 3" xfId="35771" xr:uid="{BDF3C7AD-E422-4644-90FE-787E2CE1B4F8}"/>
    <cellStyle name="Total 24 8" xfId="18984" xr:uid="{9226E9AF-C72E-471A-870D-2BA0DF8A7E32}"/>
    <cellStyle name="Total 24 8 2" xfId="35774" xr:uid="{DC935B5E-92DF-4F5F-8E25-A5B360B921D5}"/>
    <cellStyle name="Total 24 8 3" xfId="35773" xr:uid="{BD3F81E6-0DFE-4077-BA8F-04CEE72E942C}"/>
    <cellStyle name="Total 24 9" xfId="18985" xr:uid="{D2D34964-2542-4116-9C51-E5FC90689EC0}"/>
    <cellStyle name="Total 24 9 2" xfId="35776" xr:uid="{0F2B4F75-2E8A-4F6A-8CC9-6C86A1C2A372}"/>
    <cellStyle name="Total 24 9 3" xfId="35775" xr:uid="{2D762D86-5597-4945-A0B4-50B265BA6DE9}"/>
    <cellStyle name="Total 25" xfId="6561" xr:uid="{12EF5C48-CF11-4D55-8062-856C2196236E}"/>
    <cellStyle name="Total 25 10" xfId="18986" xr:uid="{78C21D7A-54A4-4934-AC60-D8D48BABF137}"/>
    <cellStyle name="Total 25 10 2" xfId="35778" xr:uid="{D5AA27C6-5431-4360-A58F-6CC39D80FFF8}"/>
    <cellStyle name="Total 25 11" xfId="35779" xr:uid="{58F0A5F7-2FFE-4F9A-AED6-9655AE828C8E}"/>
    <cellStyle name="Total 25 12" xfId="35777" xr:uid="{53C59DC6-1315-4C29-845A-524AAD6D3066}"/>
    <cellStyle name="Total 25 13" xfId="21803" xr:uid="{CAA63BBC-7160-40B6-9838-F72A9DBDE242}"/>
    <cellStyle name="Total 25 2" xfId="18987" xr:uid="{8D98C4B7-59F8-47D6-A566-4494B8D2BA6C}"/>
    <cellStyle name="Total 25 2 2" xfId="35781" xr:uid="{69E3B905-1C21-43B4-B647-05FCA8C394A8}"/>
    <cellStyle name="Total 25 2 2 2" xfId="35782" xr:uid="{3703E773-01AE-426F-9D1A-AC58C0477E14}"/>
    <cellStyle name="Total 25 2 3" xfId="35783" xr:uid="{F917A1F9-DAF5-4DFE-845D-CDD475D8B230}"/>
    <cellStyle name="Total 25 2 3 2" xfId="35784" xr:uid="{EABE1C57-C191-4202-A0E8-8B7EFEDEFF38}"/>
    <cellStyle name="Total 25 2 4" xfId="35785" xr:uid="{C8BB35BA-576C-4A77-BB5E-9967DEDA5144}"/>
    <cellStyle name="Total 25 2 5" xfId="35786" xr:uid="{B2FE1F68-D486-43DF-9A81-6C8D3106842A}"/>
    <cellStyle name="Total 25 2 6" xfId="35780" xr:uid="{2C803ACD-F641-45EC-9CCD-99435B2BA9D5}"/>
    <cellStyle name="Total 25 3" xfId="18988" xr:uid="{48FA9C90-2C03-476C-B15E-C86FF39048C6}"/>
    <cellStyle name="Total 25 3 2" xfId="35788" xr:uid="{FE04967F-596D-4A90-BDD2-3BA99FBCF178}"/>
    <cellStyle name="Total 25 3 2 2" xfId="35789" xr:uid="{A8ADE3E8-0713-466B-BA67-AA55A9E7A2AB}"/>
    <cellStyle name="Total 25 3 3" xfId="35790" xr:uid="{BECDF545-FD3E-4988-8FC5-1AE6B2A70EDF}"/>
    <cellStyle name="Total 25 3 3 2" xfId="35791" xr:uid="{71F9FE66-A034-416A-B9B6-458FEDC62C10}"/>
    <cellStyle name="Total 25 3 4" xfId="35792" xr:uid="{507E0A98-26DF-491A-8868-397012C070C2}"/>
    <cellStyle name="Total 25 3 5" xfId="35787" xr:uid="{A56557CE-3ADF-43EA-B937-31B97357753C}"/>
    <cellStyle name="Total 25 4" xfId="18989" xr:uid="{DAF8F9B9-EC44-4138-BA28-A02D2A145C1D}"/>
    <cellStyle name="Total 25 4 2" xfId="35794" xr:uid="{5988687D-C8D2-4489-B411-5A637E860A08}"/>
    <cellStyle name="Total 25 4 2 2" xfId="35795" xr:uid="{5E296A12-572B-4AD3-AA50-A86A42F46B89}"/>
    <cellStyle name="Total 25 4 3" xfId="35796" xr:uid="{59B137C2-F33E-4B9F-A780-ED646694FB9B}"/>
    <cellStyle name="Total 25 4 3 2" xfId="35797" xr:uid="{F1C972AB-4E33-4914-8C01-E37B4F3262D1}"/>
    <cellStyle name="Total 25 4 4" xfId="35798" xr:uid="{877FF4D1-1D75-4970-A3DB-7B06A59172E9}"/>
    <cellStyle name="Total 25 4 5" xfId="35793" xr:uid="{F574BDF8-BF67-4849-97F6-21E17D60F6AF}"/>
    <cellStyle name="Total 25 5" xfId="18990" xr:uid="{E9A6AA26-8D0B-42B7-A6C9-74C6011C6684}"/>
    <cellStyle name="Total 25 5 2" xfId="35800" xr:uid="{4BC505E6-FDFB-44E8-A324-3615EF8B6F3A}"/>
    <cellStyle name="Total 25 5 2 2" xfId="35801" xr:uid="{4D20C182-21AB-4C16-A25A-779391E8042B}"/>
    <cellStyle name="Total 25 5 3" xfId="35802" xr:uid="{29114B67-4D2C-4137-BB50-4B19901BBCA7}"/>
    <cellStyle name="Total 25 5 3 2" xfId="35803" xr:uid="{3E785297-69B7-4180-B2C4-1404C00C5951}"/>
    <cellStyle name="Total 25 5 4" xfId="35804" xr:uid="{711B3816-160C-478E-84A1-DC6D7BEA7AF4}"/>
    <cellStyle name="Total 25 5 4 2" xfId="35805" xr:uid="{BEE0884C-BD70-43A8-9304-D395E1B3D058}"/>
    <cellStyle name="Total 25 5 5" xfId="35806" xr:uid="{1128B1DF-6F43-44F9-95EF-DD169E3D18B9}"/>
    <cellStyle name="Total 25 5 6" xfId="35799" xr:uid="{0D38BD42-AF84-4DC9-8B6F-6A2E0A234A64}"/>
    <cellStyle name="Total 25 6" xfId="18991" xr:uid="{BD928FD6-2734-425E-B419-DB319A4A4C42}"/>
    <cellStyle name="Total 25 6 2" xfId="35808" xr:uid="{C8792D5F-E112-41B5-82EE-0C17F0E3DAE6}"/>
    <cellStyle name="Total 25 6 2 2" xfId="35809" xr:uid="{41C8E47B-42DB-48C6-B8BB-600FE0D8BFA5}"/>
    <cellStyle name="Total 25 6 3" xfId="35810" xr:uid="{2BD2242D-70EC-4E50-968F-ED01EC604D3A}"/>
    <cellStyle name="Total 25 6 3 2" xfId="35811" xr:uid="{7D5B7E43-AC49-4B3D-B13D-95F17B6E3C6C}"/>
    <cellStyle name="Total 25 6 4" xfId="35812" xr:uid="{835015FA-A9FB-491B-ACBE-A9AE206080C5}"/>
    <cellStyle name="Total 25 6 5" xfId="35807" xr:uid="{A4F19F56-5D53-4B6A-8891-7F6D7E0675F8}"/>
    <cellStyle name="Total 25 7" xfId="18992" xr:uid="{00620D0C-CE5B-419C-BCF8-0F46B0C06376}"/>
    <cellStyle name="Total 25 7 2" xfId="35814" xr:uid="{8D16324A-554D-48B4-8FA7-51AB775D3EA5}"/>
    <cellStyle name="Total 25 7 3" xfId="35813" xr:uid="{531CD7DF-9F8C-4360-9C5E-29484EA2BB08}"/>
    <cellStyle name="Total 25 8" xfId="18993" xr:uid="{0A85A082-E0B0-4943-AEE2-DEA4724E1F79}"/>
    <cellStyle name="Total 25 8 2" xfId="35816" xr:uid="{8D4F2B43-F523-48D7-B71D-BB0FF73EA0D6}"/>
    <cellStyle name="Total 25 8 3" xfId="35815" xr:uid="{AE523D78-70F7-4A6B-B5AA-4DB2C0D0636D}"/>
    <cellStyle name="Total 25 9" xfId="18994" xr:uid="{CA41D5A7-19FE-4BA5-B901-1D2DFEBCC397}"/>
    <cellStyle name="Total 25 9 2" xfId="35818" xr:uid="{D64C6754-338B-476D-B762-C8FC06D22A1E}"/>
    <cellStyle name="Total 25 9 3" xfId="35817" xr:uid="{A4BA53E0-0ED9-4FC1-A2BA-D9309DA54D5A}"/>
    <cellStyle name="Total 26" xfId="6562" xr:uid="{B2A22879-66A0-4BF7-902E-2824F98DB410}"/>
    <cellStyle name="Total 26 10" xfId="18995" xr:uid="{F6080A73-4970-4AF9-8DBC-B0A7465362AF}"/>
    <cellStyle name="Total 26 10 2" xfId="35820" xr:uid="{94AE42F2-A4C9-4716-82D3-640D1C86BB94}"/>
    <cellStyle name="Total 26 11" xfId="35821" xr:uid="{DAF23AFD-0EB9-4696-9C15-BFD1414E9856}"/>
    <cellStyle name="Total 26 12" xfId="35819" xr:uid="{CCE0AB86-AB93-4BCD-8E60-6DD0991A3BA4}"/>
    <cellStyle name="Total 26 13" xfId="21804" xr:uid="{1E30D482-F83E-43F0-93B1-AE5982FBD797}"/>
    <cellStyle name="Total 26 2" xfId="18996" xr:uid="{74815C23-2B9C-4008-BFCE-D2E06B071A6A}"/>
    <cellStyle name="Total 26 2 2" xfId="35823" xr:uid="{5D8FD55F-86F7-422E-9CFA-D38B78702727}"/>
    <cellStyle name="Total 26 2 2 2" xfId="35824" xr:uid="{6225B6FF-64C7-403E-B923-4F6D161FE398}"/>
    <cellStyle name="Total 26 2 3" xfId="35825" xr:uid="{F0F371D4-C36D-419F-9A6A-7B83F2DC070E}"/>
    <cellStyle name="Total 26 2 3 2" xfId="35826" xr:uid="{69D16669-3FE2-4945-81B5-CD1D14C3E5B6}"/>
    <cellStyle name="Total 26 2 4" xfId="35827" xr:uid="{FC7566B7-2327-48B0-BA6C-6B7A5EB1884B}"/>
    <cellStyle name="Total 26 2 5" xfId="35828" xr:uid="{496E1CAE-39B1-4165-B4D1-66DF2FE5E210}"/>
    <cellStyle name="Total 26 2 6" xfId="35822" xr:uid="{BE123BE7-8ED0-4B20-BB6E-E3F6611EC0DF}"/>
    <cellStyle name="Total 26 3" xfId="18997" xr:uid="{A6DA8B7A-54AE-462D-BD51-B0F0AB7C7D9D}"/>
    <cellStyle name="Total 26 3 2" xfId="35830" xr:uid="{29DE10B6-1C1F-46E4-B2D2-EF2098128CB5}"/>
    <cellStyle name="Total 26 3 2 2" xfId="35831" xr:uid="{3129F4DE-6551-4AEE-922B-E3DCDAFFA3DA}"/>
    <cellStyle name="Total 26 3 3" xfId="35832" xr:uid="{846F78BB-1B35-4F06-9C4A-FDCF4D24C384}"/>
    <cellStyle name="Total 26 3 3 2" xfId="35833" xr:uid="{B111F3AF-F50A-4FB4-821A-7B0F7F5768FD}"/>
    <cellStyle name="Total 26 3 4" xfId="35834" xr:uid="{DA715BDE-E601-46CE-A7B7-5CDF68FAAC57}"/>
    <cellStyle name="Total 26 3 5" xfId="35829" xr:uid="{B7226198-13CA-40BF-A84E-670CF5F4A379}"/>
    <cellStyle name="Total 26 4" xfId="18998" xr:uid="{1F34BD92-5784-47A6-8ACF-549320130A19}"/>
    <cellStyle name="Total 26 4 2" xfId="35836" xr:uid="{18533175-70F0-4DDE-98C9-BA5C3C6085CF}"/>
    <cellStyle name="Total 26 4 2 2" xfId="35837" xr:uid="{5887D5C5-70A2-4C37-923D-15E6A89E015C}"/>
    <cellStyle name="Total 26 4 3" xfId="35838" xr:uid="{B826226C-9A1A-4BAF-81B2-5A6B9C346890}"/>
    <cellStyle name="Total 26 4 3 2" xfId="35839" xr:uid="{0A362CC1-EC8C-4A0A-8AA7-4355A5188AFC}"/>
    <cellStyle name="Total 26 4 4" xfId="35840" xr:uid="{F3182E6D-1AA1-4B59-9934-363CD8C6F815}"/>
    <cellStyle name="Total 26 4 5" xfId="35835" xr:uid="{C81790EA-2CAD-4154-9161-C950DA67B013}"/>
    <cellStyle name="Total 26 5" xfId="18999" xr:uid="{6DB13B18-9971-4CBF-BEED-C8D60DE99352}"/>
    <cellStyle name="Total 26 5 2" xfId="35842" xr:uid="{C433D5F6-6329-4280-A5CC-E27B2A2DC7EB}"/>
    <cellStyle name="Total 26 5 2 2" xfId="35843" xr:uid="{B892C580-908B-49B1-B33D-309CF8A0FA11}"/>
    <cellStyle name="Total 26 5 3" xfId="35844" xr:uid="{2AFCE867-85E8-480D-877B-DEB2AF115D49}"/>
    <cellStyle name="Total 26 5 3 2" xfId="35845" xr:uid="{E51E73E3-41CB-4A20-A793-EE249AB824DB}"/>
    <cellStyle name="Total 26 5 4" xfId="35846" xr:uid="{DFD03DEB-E04C-4EC7-9371-5F14A4C2C164}"/>
    <cellStyle name="Total 26 5 4 2" xfId="35847" xr:uid="{BDA1BE1B-C2CB-4425-A982-440CCB27E0D4}"/>
    <cellStyle name="Total 26 5 5" xfId="35848" xr:uid="{3C175E8C-32C0-44A5-A766-121354F36702}"/>
    <cellStyle name="Total 26 5 6" xfId="35841" xr:uid="{D1CCF91F-DC9F-4994-BBD4-C9B2E5B90C78}"/>
    <cellStyle name="Total 26 6" xfId="19000" xr:uid="{4E2D8BD0-B6E1-4960-83FD-3BE6E18E8CA5}"/>
    <cellStyle name="Total 26 6 2" xfId="35850" xr:uid="{6318DBF6-54F1-4EF0-AFC9-C6BEB93FA83C}"/>
    <cellStyle name="Total 26 6 2 2" xfId="35851" xr:uid="{5744C315-668F-4E9F-85AE-E82F6BBA75AF}"/>
    <cellStyle name="Total 26 6 3" xfId="35852" xr:uid="{FD998AB6-E8C4-42FA-AB10-C130533C6254}"/>
    <cellStyle name="Total 26 6 3 2" xfId="35853" xr:uid="{0A56FAB6-C44A-43A9-9854-EF02FEF256A8}"/>
    <cellStyle name="Total 26 6 4" xfId="35854" xr:uid="{D309BB07-8DF2-4A78-B4BB-FB86AF4D70DC}"/>
    <cellStyle name="Total 26 6 5" xfId="35849" xr:uid="{731B3535-A459-4EDC-ADC8-3A9319137671}"/>
    <cellStyle name="Total 26 7" xfId="19001" xr:uid="{E52F194B-48C8-4893-A99F-C6326A211437}"/>
    <cellStyle name="Total 26 7 2" xfId="35856" xr:uid="{FA4F5E4A-B71E-4B18-922E-55826AB29474}"/>
    <cellStyle name="Total 26 7 3" xfId="35855" xr:uid="{023B2601-AF4A-4163-97ED-D3C23D477F07}"/>
    <cellStyle name="Total 26 8" xfId="19002" xr:uid="{A67938F8-FDDF-4350-BFE5-F28EF764EA4B}"/>
    <cellStyle name="Total 26 8 2" xfId="35858" xr:uid="{F28CACA5-7383-4A4F-94E2-82B3AB3E23F4}"/>
    <cellStyle name="Total 26 8 3" xfId="35857" xr:uid="{BF3CE652-7B72-4CA2-B2C4-EB4DD12293EB}"/>
    <cellStyle name="Total 26 9" xfId="19003" xr:uid="{5EE6069B-9C6A-4FF2-8D2E-B3AF7EF3EAFD}"/>
    <cellStyle name="Total 26 9 2" xfId="35860" xr:uid="{B8165628-E33D-4AA4-AA3D-BE130CA33837}"/>
    <cellStyle name="Total 26 9 3" xfId="35859" xr:uid="{0AD589D3-7808-4A3A-81BC-580D66847A13}"/>
    <cellStyle name="Total 27" xfId="6563" xr:uid="{DCE4DADA-748C-4C75-9743-1174C109DAAE}"/>
    <cellStyle name="Total 27 10" xfId="19004" xr:uid="{AAC4A3B2-F7D6-4DE0-BADE-6DBD88263C65}"/>
    <cellStyle name="Total 27 10 2" xfId="35862" xr:uid="{720E6320-294D-4BFF-B7D6-8E671615B27F}"/>
    <cellStyle name="Total 27 11" xfId="35863" xr:uid="{A76CA20E-C7AE-43D1-939F-70875B9A430D}"/>
    <cellStyle name="Total 27 12" xfId="35861" xr:uid="{2D892E30-78E7-43FE-B7E1-C9B854447A1B}"/>
    <cellStyle name="Total 27 13" xfId="21805" xr:uid="{A4175FA9-F06E-49C9-8188-20C5F9D79D0C}"/>
    <cellStyle name="Total 27 2" xfId="19005" xr:uid="{B2B830D3-1479-454A-92C8-A34CF346F447}"/>
    <cellStyle name="Total 27 2 2" xfId="35865" xr:uid="{DE325204-4BC2-4317-A79E-961F14775367}"/>
    <cellStyle name="Total 27 2 2 2" xfId="35866" xr:uid="{2F1901BB-7A31-4966-A502-3F9F91D86B09}"/>
    <cellStyle name="Total 27 2 3" xfId="35867" xr:uid="{9D969ADD-0FBF-4DFF-9428-96C4D08234D2}"/>
    <cellStyle name="Total 27 2 3 2" xfId="35868" xr:uid="{64B9358E-29EF-4045-A245-291904CE2D92}"/>
    <cellStyle name="Total 27 2 4" xfId="35869" xr:uid="{F4191BCC-3378-472D-8103-6477C00CDF29}"/>
    <cellStyle name="Total 27 2 5" xfId="35870" xr:uid="{B5542F13-DBDB-46E0-BE13-7983C3E45BE3}"/>
    <cellStyle name="Total 27 2 6" xfId="35864" xr:uid="{AD934DF0-8779-4CFB-B64A-47EEE21CAD55}"/>
    <cellStyle name="Total 27 3" xfId="19006" xr:uid="{F218F456-C879-4A6C-8474-12E9AFF43795}"/>
    <cellStyle name="Total 27 3 2" xfId="35872" xr:uid="{B5366698-03F3-4577-A10B-5FCB25AED41C}"/>
    <cellStyle name="Total 27 3 2 2" xfId="35873" xr:uid="{8B395DF5-7CCD-431C-9661-AD6D8F376B5A}"/>
    <cellStyle name="Total 27 3 3" xfId="35874" xr:uid="{B43C9E53-E6EB-4DF9-ACDC-89200B30C07D}"/>
    <cellStyle name="Total 27 3 3 2" xfId="35875" xr:uid="{B79571AA-2E21-46D0-AC2F-17B6EE7736B0}"/>
    <cellStyle name="Total 27 3 4" xfId="35876" xr:uid="{7C73CC9D-06E6-4E61-A614-8F06E2A776EB}"/>
    <cellStyle name="Total 27 3 5" xfId="35871" xr:uid="{CEDD28E9-1E6E-4065-9293-B2215130CFC6}"/>
    <cellStyle name="Total 27 4" xfId="19007" xr:uid="{401AB7C0-8E09-435E-A2E2-850E4B58C440}"/>
    <cellStyle name="Total 27 4 2" xfId="35878" xr:uid="{DA615F30-FA59-4A05-9FE7-9CB43F857AD5}"/>
    <cellStyle name="Total 27 4 2 2" xfId="35879" xr:uid="{6362F889-5B5C-4C57-8796-24A02B79EC9A}"/>
    <cellStyle name="Total 27 4 3" xfId="35880" xr:uid="{49BBBF88-45C3-4759-95D6-C3B1A3F23D1B}"/>
    <cellStyle name="Total 27 4 3 2" xfId="35881" xr:uid="{4FBAB76F-836F-4A84-9D24-B2D025518D71}"/>
    <cellStyle name="Total 27 4 4" xfId="35882" xr:uid="{04F5024F-0C15-4256-A6C5-D7CAA748C3D8}"/>
    <cellStyle name="Total 27 4 5" xfId="35877" xr:uid="{79C83456-5511-4777-B447-6DA44584F38A}"/>
    <cellStyle name="Total 27 5" xfId="19008" xr:uid="{2AD88D83-EC08-443A-8458-8FF3302870B4}"/>
    <cellStyle name="Total 27 5 2" xfId="35884" xr:uid="{EE43B15E-9C0C-4DAD-A937-0E22813F40D8}"/>
    <cellStyle name="Total 27 5 2 2" xfId="35885" xr:uid="{611290BA-15EC-435F-8332-D060DBDF3700}"/>
    <cellStyle name="Total 27 5 3" xfId="35886" xr:uid="{0A3A5F88-CD18-4A5C-B89B-1D513A986694}"/>
    <cellStyle name="Total 27 5 3 2" xfId="35887" xr:uid="{69D604C9-822B-43F7-9ADB-F154D00DB624}"/>
    <cellStyle name="Total 27 5 4" xfId="35888" xr:uid="{D1C434A8-C21C-478B-AAB1-494945A572CC}"/>
    <cellStyle name="Total 27 5 4 2" xfId="35889" xr:uid="{507E25FF-A47E-46BB-8701-AE29F5CE984B}"/>
    <cellStyle name="Total 27 5 5" xfId="35890" xr:uid="{43731E7B-7C7E-48BC-B1AC-BD9BD17F8EB9}"/>
    <cellStyle name="Total 27 5 6" xfId="35883" xr:uid="{8016538E-ACF9-44BA-A6CB-F854F19D23EA}"/>
    <cellStyle name="Total 27 6" xfId="19009" xr:uid="{08FFB964-7C23-4FB9-946F-065A7E13551E}"/>
    <cellStyle name="Total 27 6 2" xfId="35892" xr:uid="{C974CB71-156F-4827-B643-83B2CCA2FC29}"/>
    <cellStyle name="Total 27 6 2 2" xfId="35893" xr:uid="{64DE20FA-2F0A-4A2F-B56C-44E8D27E921F}"/>
    <cellStyle name="Total 27 6 3" xfId="35894" xr:uid="{C556A9ED-3D8B-4BBB-9E4D-A05EBB2F4142}"/>
    <cellStyle name="Total 27 6 3 2" xfId="35895" xr:uid="{5BCCCB90-87BF-4389-8EAA-978A0C7E7601}"/>
    <cellStyle name="Total 27 6 4" xfId="35896" xr:uid="{9B811317-5487-4198-82D1-3E2B0A4963D7}"/>
    <cellStyle name="Total 27 6 5" xfId="35891" xr:uid="{F475174B-E3CB-43E7-AF31-49171990E965}"/>
    <cellStyle name="Total 27 7" xfId="19010" xr:uid="{2C0B807A-2C15-462D-8718-0425AA9969EF}"/>
    <cellStyle name="Total 27 7 2" xfId="35898" xr:uid="{522DDA62-C1A6-4722-8FFD-8DA959F892BE}"/>
    <cellStyle name="Total 27 7 3" xfId="35897" xr:uid="{1BB602A0-8EC7-42CE-B3AD-75FBAB642049}"/>
    <cellStyle name="Total 27 8" xfId="19011" xr:uid="{86C1AED0-3AF2-4A4B-8CC3-6D2F8817BEE0}"/>
    <cellStyle name="Total 27 8 2" xfId="35900" xr:uid="{EF88D0C5-992B-46F5-8239-CFA4864EF7C5}"/>
    <cellStyle name="Total 27 8 3" xfId="35899" xr:uid="{331A216B-5E9A-444C-B1FA-7A6E96F27AE1}"/>
    <cellStyle name="Total 27 9" xfId="19012" xr:uid="{FE9F5CBA-AA2A-4276-8585-4010BE384DD3}"/>
    <cellStyle name="Total 27 9 2" xfId="35902" xr:uid="{0E672331-6EA3-47FD-9A12-D11CD6419108}"/>
    <cellStyle name="Total 27 9 3" xfId="35901" xr:uid="{6224E78E-20EC-4112-B766-B53BC286691D}"/>
    <cellStyle name="Total 28" xfId="6564" xr:uid="{F09B253C-1808-4CD8-91F9-9BFC264A2664}"/>
    <cellStyle name="Total 28 10" xfId="19013" xr:uid="{558E3ECA-3A18-4F6A-B316-062772E63819}"/>
    <cellStyle name="Total 28 10 2" xfId="35904" xr:uid="{681DAB67-FDD2-44A6-AF98-CFC83D7BEB80}"/>
    <cellStyle name="Total 28 11" xfId="35905" xr:uid="{CE9BE3D4-6D9D-487D-AF84-81508D68B906}"/>
    <cellStyle name="Total 28 12" xfId="35903" xr:uid="{DC739949-496C-40BF-8354-C7330A0C7F1A}"/>
    <cellStyle name="Total 28 13" xfId="21806" xr:uid="{42ECA172-BC24-48CB-AF8A-6FCC4BAC1039}"/>
    <cellStyle name="Total 28 2" xfId="19014" xr:uid="{5BECB81E-5FEA-4A25-82D1-2DCC674BC8F0}"/>
    <cellStyle name="Total 28 2 2" xfId="35907" xr:uid="{0170073A-CB66-4091-9B32-11E47F4DD1EF}"/>
    <cellStyle name="Total 28 2 2 2" xfId="35908" xr:uid="{7255FD08-F129-4092-95FF-2B521656503A}"/>
    <cellStyle name="Total 28 2 3" xfId="35909" xr:uid="{9FF42316-21CD-4955-82AF-4AF83EDB4617}"/>
    <cellStyle name="Total 28 2 3 2" xfId="35910" xr:uid="{7AB55D21-2F05-435E-8E74-9F3546F7FF36}"/>
    <cellStyle name="Total 28 2 4" xfId="35911" xr:uid="{8D42743B-F109-44B8-AA42-221A9EAF5DA9}"/>
    <cellStyle name="Total 28 2 5" xfId="35912" xr:uid="{1F570EA8-930D-4D7D-AC89-BC13E40C47E6}"/>
    <cellStyle name="Total 28 2 6" xfId="35906" xr:uid="{897E75CC-1FC5-4C3D-A134-A6A4B5861A5F}"/>
    <cellStyle name="Total 28 3" xfId="19015" xr:uid="{F63D7264-C9A2-4A9B-849D-0BDA4A5D449D}"/>
    <cellStyle name="Total 28 3 2" xfId="35914" xr:uid="{60C1A24F-3C8F-45C2-8CC5-7E3AD6C91B84}"/>
    <cellStyle name="Total 28 3 2 2" xfId="35915" xr:uid="{D7D4079F-EF0F-4D10-8E8C-75370608D627}"/>
    <cellStyle name="Total 28 3 3" xfId="35916" xr:uid="{31BBD244-C036-4B1B-8B75-7062DE06E43E}"/>
    <cellStyle name="Total 28 3 3 2" xfId="35917" xr:uid="{1DD70C1A-6ECA-457F-B44E-515B140DA171}"/>
    <cellStyle name="Total 28 3 4" xfId="35918" xr:uid="{2BF8E0C3-3B36-4BCF-8E12-F36E12F24B51}"/>
    <cellStyle name="Total 28 3 5" xfId="35913" xr:uid="{6F0F3BAE-F7A5-472A-ADE2-1851DC35C52E}"/>
    <cellStyle name="Total 28 4" xfId="19016" xr:uid="{09389D80-1267-424D-8B81-F35A4050ADA7}"/>
    <cellStyle name="Total 28 4 2" xfId="35920" xr:uid="{C3BDD2A4-2A64-482F-B534-D6A0F8942288}"/>
    <cellStyle name="Total 28 4 2 2" xfId="35921" xr:uid="{352F832F-A851-44CE-841A-0C7BE64CD200}"/>
    <cellStyle name="Total 28 4 3" xfId="35922" xr:uid="{121B6B15-96EF-4241-8AF2-6928EED97F27}"/>
    <cellStyle name="Total 28 4 3 2" xfId="35923" xr:uid="{BF07ADDF-3D08-4650-8D63-C28DE522AC87}"/>
    <cellStyle name="Total 28 4 4" xfId="35924" xr:uid="{621A9808-2085-4C87-91B7-E6080865F03B}"/>
    <cellStyle name="Total 28 4 5" xfId="35919" xr:uid="{CB7F7DBD-B1A2-4D29-A421-883EE4792B35}"/>
    <cellStyle name="Total 28 5" xfId="19017" xr:uid="{6894FEAF-EB0E-4B18-8F8C-22E44DCD8236}"/>
    <cellStyle name="Total 28 5 2" xfId="35926" xr:uid="{07486A47-1C7F-4ADA-8189-0A4E7315EAE1}"/>
    <cellStyle name="Total 28 5 2 2" xfId="35927" xr:uid="{5A8925CC-06BC-47E2-B722-715A73AD8562}"/>
    <cellStyle name="Total 28 5 3" xfId="35928" xr:uid="{26EB8D00-6C38-46A9-A5AF-FF26E378B571}"/>
    <cellStyle name="Total 28 5 3 2" xfId="35929" xr:uid="{24BD04DD-A90A-4AE3-B60A-9FDB71897C0B}"/>
    <cellStyle name="Total 28 5 4" xfId="35930" xr:uid="{1D9DDA03-5BCE-4FDD-BCEB-FBE49BA54A7D}"/>
    <cellStyle name="Total 28 5 4 2" xfId="35931" xr:uid="{B2A29E37-DF97-4B71-95DC-201A31A2B4FB}"/>
    <cellStyle name="Total 28 5 5" xfId="35932" xr:uid="{46A7E4BD-9688-43B8-B125-3F1925404D5F}"/>
    <cellStyle name="Total 28 5 6" xfId="35925" xr:uid="{E2F988D6-15ED-44E0-9A56-124395FFA1EC}"/>
    <cellStyle name="Total 28 6" xfId="19018" xr:uid="{CDDA3EF6-791D-46D8-8F94-594CC108E7DC}"/>
    <cellStyle name="Total 28 6 2" xfId="35934" xr:uid="{8496C76F-F55E-4F43-AAB4-5B4FB9D8F0EA}"/>
    <cellStyle name="Total 28 6 2 2" xfId="35935" xr:uid="{916BE339-ACC4-447E-B516-30C48DAA5DF7}"/>
    <cellStyle name="Total 28 6 3" xfId="35936" xr:uid="{4A392B74-FEB5-4B87-B14F-40369349EDA9}"/>
    <cellStyle name="Total 28 6 3 2" xfId="35937" xr:uid="{35C921E8-C681-404F-852C-530C0943F3C3}"/>
    <cellStyle name="Total 28 6 4" xfId="35938" xr:uid="{765EAAD0-BBEB-4C8F-89BA-B215D4A9BDB2}"/>
    <cellStyle name="Total 28 6 5" xfId="35933" xr:uid="{6FE576FB-C888-4A11-B29C-1A3F8A9AAC3E}"/>
    <cellStyle name="Total 28 7" xfId="19019" xr:uid="{33E07CB2-FC1A-4603-A68C-5A430E682078}"/>
    <cellStyle name="Total 28 7 2" xfId="35940" xr:uid="{27ECB2FD-C30B-4EBF-A765-E6C412CC3AE1}"/>
    <cellStyle name="Total 28 7 3" xfId="35939" xr:uid="{CFF9F8D2-06A7-45F0-B2E4-D424F0C8B393}"/>
    <cellStyle name="Total 28 8" xfId="19020" xr:uid="{05DF219C-9BF3-4EFD-9800-DEFDDDDE67CF}"/>
    <cellStyle name="Total 28 8 2" xfId="35942" xr:uid="{1444E57A-E260-4F2F-94D4-0F7932647A9C}"/>
    <cellStyle name="Total 28 8 3" xfId="35941" xr:uid="{6638F1A8-556E-4F16-96C7-5CBDC727630E}"/>
    <cellStyle name="Total 28 9" xfId="19021" xr:uid="{7A82CDD2-FDB4-4B8D-95AC-7104AC8D86F6}"/>
    <cellStyle name="Total 28 9 2" xfId="35944" xr:uid="{A87516BC-9F99-4DB7-A03B-F1560CC502E4}"/>
    <cellStyle name="Total 28 9 3" xfId="35943" xr:uid="{8C82E6CB-2F3B-4C7B-8025-971A30E63FBD}"/>
    <cellStyle name="Total 29" xfId="6565" xr:uid="{D6470104-DF2B-4BA8-89C0-E65D6C6A67DA}"/>
    <cellStyle name="Total 29 10" xfId="19022" xr:uid="{9156E15D-AC2F-41BA-A0F4-78FB6813A089}"/>
    <cellStyle name="Total 29 10 2" xfId="35946" xr:uid="{3E0A67BA-2FDF-4B93-A86F-5C3D3FD3016E}"/>
    <cellStyle name="Total 29 11" xfId="35947" xr:uid="{7B4CAF1D-95D2-4AE3-83EE-C44D2F63D5C6}"/>
    <cellStyle name="Total 29 12" xfId="35945" xr:uid="{0CE78A9B-4C6D-49ED-B647-3736DEB2DA67}"/>
    <cellStyle name="Total 29 13" xfId="21807" xr:uid="{1EF42F61-AAE8-4D78-9BAF-654208D5A64E}"/>
    <cellStyle name="Total 29 2" xfId="19023" xr:uid="{0C393557-7639-4E5E-8104-D41AEBDD2640}"/>
    <cellStyle name="Total 29 2 2" xfId="35949" xr:uid="{B6E6AF1C-C12F-4406-9490-1E01BA4666F0}"/>
    <cellStyle name="Total 29 2 2 2" xfId="35950" xr:uid="{96247D20-3191-47AB-8D53-499D71F2A399}"/>
    <cellStyle name="Total 29 2 3" xfId="35951" xr:uid="{E0F8ABA5-EAF8-4840-82E4-AE6ECE15E52F}"/>
    <cellStyle name="Total 29 2 3 2" xfId="35952" xr:uid="{7DFBB7EC-F2EC-49A2-B811-41EEFA2E2128}"/>
    <cellStyle name="Total 29 2 4" xfId="35953" xr:uid="{DAC28B66-10B5-4CE3-A9BE-E2BB71D0534D}"/>
    <cellStyle name="Total 29 2 5" xfId="35954" xr:uid="{1E8DD900-8A12-4783-93B8-991D80C00974}"/>
    <cellStyle name="Total 29 2 6" xfId="35948" xr:uid="{0D3F0816-4FC2-45B8-A106-D1105D4C1EA5}"/>
    <cellStyle name="Total 29 3" xfId="19024" xr:uid="{539A676B-D6A6-4E63-A6B1-A6EF556984D3}"/>
    <cellStyle name="Total 29 3 2" xfId="35956" xr:uid="{4868FE31-E17A-4CB9-83C1-2BDF324D129B}"/>
    <cellStyle name="Total 29 3 2 2" xfId="35957" xr:uid="{39B0A645-D481-4ECC-8ED2-7E1F75053021}"/>
    <cellStyle name="Total 29 3 3" xfId="35958" xr:uid="{3D7CCB05-838C-42F5-A1FB-BF1B3B1252B7}"/>
    <cellStyle name="Total 29 3 3 2" xfId="35959" xr:uid="{C43998E5-EC3A-4956-9BBD-E076A664AB09}"/>
    <cellStyle name="Total 29 3 4" xfId="35960" xr:uid="{4A20D9C2-CF4E-4DB1-A611-C056F6536E77}"/>
    <cellStyle name="Total 29 3 5" xfId="35955" xr:uid="{ADCF65ED-C0FB-4922-B7C3-17321ED6D7C6}"/>
    <cellStyle name="Total 29 4" xfId="19025" xr:uid="{4E21B4B4-01E4-4B5F-B0BF-C7312E05F666}"/>
    <cellStyle name="Total 29 4 2" xfId="35962" xr:uid="{37599538-019B-4C13-9FE2-E9B25160CE16}"/>
    <cellStyle name="Total 29 4 2 2" xfId="35963" xr:uid="{2831D218-FA18-47B0-896B-8FB4C8AABEB4}"/>
    <cellStyle name="Total 29 4 3" xfId="35964" xr:uid="{E170C547-609A-44C1-B808-1FCDA586319B}"/>
    <cellStyle name="Total 29 4 3 2" xfId="35965" xr:uid="{6A217519-4B40-4A05-AF62-4499C3169047}"/>
    <cellStyle name="Total 29 4 4" xfId="35966" xr:uid="{3B4ECE35-C4B1-4227-BAB8-3B1CDC8AE80B}"/>
    <cellStyle name="Total 29 4 5" xfId="35961" xr:uid="{E742E2DD-EC9D-4910-89B1-46281CF61D6F}"/>
    <cellStyle name="Total 29 5" xfId="19026" xr:uid="{3D58D39B-477A-4AC4-843E-90A79B92EFC9}"/>
    <cellStyle name="Total 29 5 2" xfId="35968" xr:uid="{5C177072-4D81-408C-B068-D97C9E3AB238}"/>
    <cellStyle name="Total 29 5 2 2" xfId="35969" xr:uid="{8A3B1DB7-4F61-4DCF-B835-5A676E7602CC}"/>
    <cellStyle name="Total 29 5 3" xfId="35970" xr:uid="{DDAD7C1A-6720-44AE-A714-3776C314572F}"/>
    <cellStyle name="Total 29 5 3 2" xfId="35971" xr:uid="{05CD5F81-FF4E-4A2D-8F66-76ABA212C8E6}"/>
    <cellStyle name="Total 29 5 4" xfId="35972" xr:uid="{D3A99E73-863B-464A-A684-A8CA793B8DF2}"/>
    <cellStyle name="Total 29 5 4 2" xfId="35973" xr:uid="{E1A690A2-2E3C-4A37-A683-0D3DD9214BFE}"/>
    <cellStyle name="Total 29 5 5" xfId="35974" xr:uid="{D65DF746-C145-4FE2-8EDE-79578CB8E2D5}"/>
    <cellStyle name="Total 29 5 6" xfId="35967" xr:uid="{5DC56683-085B-4723-8138-5CB324ADEFF7}"/>
    <cellStyle name="Total 29 6" xfId="19027" xr:uid="{51BD36C9-D42F-4EB0-8F4A-B3B9E8852F0C}"/>
    <cellStyle name="Total 29 6 2" xfId="35976" xr:uid="{36477A85-ABDD-48ED-8041-8C7765BA7EA6}"/>
    <cellStyle name="Total 29 6 2 2" xfId="35977" xr:uid="{B720113A-A054-423B-91E9-9401394B693D}"/>
    <cellStyle name="Total 29 6 3" xfId="35978" xr:uid="{956F3252-32C9-4E78-9657-736E0BB73BE2}"/>
    <cellStyle name="Total 29 6 3 2" xfId="35979" xr:uid="{ABB58909-E4B0-4A0B-951E-663C4E9AA4E2}"/>
    <cellStyle name="Total 29 6 4" xfId="35980" xr:uid="{B5CB2C67-2FB1-4435-A397-5CC9967658CC}"/>
    <cellStyle name="Total 29 6 5" xfId="35975" xr:uid="{8EE2E9E0-28D1-4085-BA94-31F74D0EA116}"/>
    <cellStyle name="Total 29 7" xfId="19028" xr:uid="{946B0143-4A62-475E-832F-1BC4C8B12003}"/>
    <cellStyle name="Total 29 7 2" xfId="35982" xr:uid="{F3B3512E-603A-4FA9-9976-EC1B52983F8C}"/>
    <cellStyle name="Total 29 7 3" xfId="35981" xr:uid="{2C24B95A-E665-4DF1-A8C2-9D1EF18B0F31}"/>
    <cellStyle name="Total 29 8" xfId="19029" xr:uid="{C47486AD-582F-4A72-BADD-7D6BD68DF9B5}"/>
    <cellStyle name="Total 29 8 2" xfId="35984" xr:uid="{BCFBF6E0-D302-4630-971A-E6F47D160759}"/>
    <cellStyle name="Total 29 8 3" xfId="35983" xr:uid="{CE2CB0E6-C595-48A2-85CB-F1E0E335C566}"/>
    <cellStyle name="Total 29 9" xfId="19030" xr:uid="{4E0AE4E4-318F-4C8B-9895-4B78132457E0}"/>
    <cellStyle name="Total 29 9 2" xfId="35986" xr:uid="{3A1DEC8C-F2DF-4006-B316-F9CC72EECDB6}"/>
    <cellStyle name="Total 29 9 3" xfId="35985" xr:uid="{5CFB96C2-28DA-43E2-A7AE-999327AD2033}"/>
    <cellStyle name="Total 3" xfId="357" xr:uid="{00000000-0005-0000-0000-000067010000}"/>
    <cellStyle name="Total 3 10" xfId="19031" xr:uid="{247BDE31-3C42-4543-AB5D-3603118E7F22}"/>
    <cellStyle name="Total 3 10 2" xfId="35989" xr:uid="{3FB32512-098F-4790-A33B-F93F14129578}"/>
    <cellStyle name="Total 3 10 3" xfId="35988" xr:uid="{9878883E-4C4D-40D9-B0CA-48203E275733}"/>
    <cellStyle name="Total 3 11" xfId="19032" xr:uid="{40A98BCB-09D0-49EB-9D77-43DC130B1EBE}"/>
    <cellStyle name="Total 3 11 2" xfId="35990" xr:uid="{02DADB06-BA66-4F3C-A9E0-7D5F696A4D2F}"/>
    <cellStyle name="Total 3 12" xfId="19033" xr:uid="{4137077F-28EC-4BC0-A8DE-85F365C201C6}"/>
    <cellStyle name="Total 3 12 2" xfId="35991" xr:uid="{97E05385-5E76-4424-8831-A595F0052BF3}"/>
    <cellStyle name="Total 3 13" xfId="35987" xr:uid="{EEEA25D9-6312-438C-B149-11E4C0FA9DE0}"/>
    <cellStyle name="Total 3 14" xfId="21043" xr:uid="{FF2BFB76-465B-4E27-BAE9-9A047D96254D}"/>
    <cellStyle name="Total 3 15" xfId="1907" xr:uid="{47982B06-920A-467A-930A-A00C077FFB94}"/>
    <cellStyle name="Total 3 2" xfId="6567" xr:uid="{7F40BF78-440B-4F25-927D-0967820CAF88}"/>
    <cellStyle name="Total 3 2 10" xfId="35993" xr:uid="{6B805C8D-5B82-4A35-A114-0885443A0CFD}"/>
    <cellStyle name="Total 3 2 11" xfId="35992" xr:uid="{29EE6BF5-F692-4CEA-AFA6-515004639663}"/>
    <cellStyle name="Total 3 2 12" xfId="21808" xr:uid="{39602E3E-6B3F-4DF2-9FE7-05FED0C6AA57}"/>
    <cellStyle name="Total 3 2 2" xfId="19034" xr:uid="{4CD1C8F6-B4E5-4E1A-9596-7D22FF9495D8}"/>
    <cellStyle name="Total 3 2 2 2" xfId="35995" xr:uid="{DB28E522-44BC-4711-8421-9A28A74948C9}"/>
    <cellStyle name="Total 3 2 2 2 2" xfId="35996" xr:uid="{9201E022-3A98-42B3-A582-954B20138517}"/>
    <cellStyle name="Total 3 2 2 3" xfId="35997" xr:uid="{52C1336C-98DD-48BE-AC12-9ADAD7F0854A}"/>
    <cellStyle name="Total 3 2 2 3 2" xfId="35998" xr:uid="{311A7DD9-8751-45C9-BEA2-580CEFAE73DB}"/>
    <cellStyle name="Total 3 2 2 4" xfId="35999" xr:uid="{D9239199-449A-4F74-8D4D-CB6CE99B1D73}"/>
    <cellStyle name="Total 3 2 2 5" xfId="35994" xr:uid="{D1DFC13A-ACDC-4C1C-AB51-C58A18E5B73C}"/>
    <cellStyle name="Total 3 2 3" xfId="19035" xr:uid="{BE1EB77C-9087-4E04-BEA4-951B4A89C85D}"/>
    <cellStyle name="Total 3 2 3 2" xfId="36001" xr:uid="{B9D24DA9-290A-411F-80E3-07D1C9C04F33}"/>
    <cellStyle name="Total 3 2 3 2 2" xfId="36002" xr:uid="{95FC7290-8216-43D9-82A3-5065B37C1ED5}"/>
    <cellStyle name="Total 3 2 3 3" xfId="36003" xr:uid="{7A1586D3-0A55-46B5-8C9E-A33F8548FBFF}"/>
    <cellStyle name="Total 3 2 3 3 2" xfId="36004" xr:uid="{4B32E241-5166-4C5D-8CB1-045EBA58C106}"/>
    <cellStyle name="Total 3 2 3 4" xfId="36005" xr:uid="{3F41DC00-DFCD-4873-A565-DF600F3D931E}"/>
    <cellStyle name="Total 3 2 3 5" xfId="36000" xr:uid="{A26AF8CD-3C21-409A-BEB1-E65EC5FE0D20}"/>
    <cellStyle name="Total 3 2 4" xfId="19036" xr:uid="{F184E12F-0C7D-4E1A-A8DC-E73CEF9640D7}"/>
    <cellStyle name="Total 3 2 4 2" xfId="36007" xr:uid="{8EE1D2DD-CF43-4EF0-B0B6-E37DEAFCE847}"/>
    <cellStyle name="Total 3 2 4 2 2" xfId="36008" xr:uid="{9C6A5732-DF77-4DA5-BA7E-EE5F3AC9D499}"/>
    <cellStyle name="Total 3 2 4 3" xfId="36009" xr:uid="{5315CDE1-5DA4-4632-9158-83796EE3B743}"/>
    <cellStyle name="Total 3 2 4 3 2" xfId="36010" xr:uid="{A73FF58F-9437-47C9-B2D6-6FF439603AEB}"/>
    <cellStyle name="Total 3 2 4 4" xfId="36011" xr:uid="{2B17012F-8515-4010-87B1-90A945A271F2}"/>
    <cellStyle name="Total 3 2 4 4 2" xfId="36012" xr:uid="{25017E4A-195B-49A9-890F-E5227E2BA89B}"/>
    <cellStyle name="Total 3 2 4 5" xfId="36013" xr:uid="{B0AB09FC-B44B-4F16-AAD4-A34A6EDBF075}"/>
    <cellStyle name="Total 3 2 4 6" xfId="36006" xr:uid="{6AC2EA80-3892-4D8F-9B23-B9CD7D017534}"/>
    <cellStyle name="Total 3 2 5" xfId="19037" xr:uid="{1D9B7C65-6984-45FC-9910-FCF2B25F9431}"/>
    <cellStyle name="Total 3 2 5 2" xfId="36015" xr:uid="{8202DA8E-1496-4A35-86CD-F707E002EA6F}"/>
    <cellStyle name="Total 3 2 5 2 2" xfId="36016" xr:uid="{3AC5CD49-4A26-41EB-A124-9173608ABB9E}"/>
    <cellStyle name="Total 3 2 5 3" xfId="36017" xr:uid="{F7433CC3-07F3-4490-BF2E-5279E7E684EB}"/>
    <cellStyle name="Total 3 2 5 3 2" xfId="36018" xr:uid="{42066BDE-19A5-400B-A996-7ADD107D77D5}"/>
    <cellStyle name="Total 3 2 5 4" xfId="36019" xr:uid="{09C51170-6222-4388-BD41-C1EC22193798}"/>
    <cellStyle name="Total 3 2 5 5" xfId="36014" xr:uid="{A8675FB5-1A6D-4D08-B48C-44F4D1A3D152}"/>
    <cellStyle name="Total 3 2 6" xfId="19038" xr:uid="{BBBE278A-A0C0-4108-9062-30A5402CC97C}"/>
    <cellStyle name="Total 3 2 6 2" xfId="36021" xr:uid="{6DB85AD9-2953-4F00-9764-21C364CAAEFC}"/>
    <cellStyle name="Total 3 2 6 3" xfId="36020" xr:uid="{784941A6-13A7-4FD0-983A-E93469CABF70}"/>
    <cellStyle name="Total 3 2 7" xfId="19039" xr:uid="{06E70CFE-0121-4FE8-9B05-A8ECA6C74610}"/>
    <cellStyle name="Total 3 2 7 2" xfId="36023" xr:uid="{FA9B46A3-BAA7-47CC-A059-E70F28927189}"/>
    <cellStyle name="Total 3 2 7 3" xfId="36022" xr:uid="{E4F72BE7-9B64-4779-82E5-F16580FE0208}"/>
    <cellStyle name="Total 3 2 8" xfId="19040" xr:uid="{E0F825FF-3A2A-48E0-9FD4-25F358735D76}"/>
    <cellStyle name="Total 3 2 8 2" xfId="36025" xr:uid="{544BA3CA-394D-4B4A-81C0-D67C7D4EC153}"/>
    <cellStyle name="Total 3 2 8 3" xfId="36024" xr:uid="{5E41B0E6-4C46-4671-90FD-0CD54A0F631C}"/>
    <cellStyle name="Total 3 2 9" xfId="19041" xr:uid="{7E65BE68-FDD1-4B15-A0D3-05745C8FE536}"/>
    <cellStyle name="Total 3 2 9 2" xfId="36026" xr:uid="{8DBCF8AC-BE44-43AA-A45B-AC26196AF4D5}"/>
    <cellStyle name="Total 3 3" xfId="6568" xr:uid="{DCA7C2F0-6C00-4C3A-8439-8BD5D2683BA9}"/>
    <cellStyle name="Total 3 3 2" xfId="19042" xr:uid="{95260544-4373-4234-95F3-FBDE340F923C}"/>
    <cellStyle name="Total 3 3 2 2" xfId="36029" xr:uid="{2EA65FAA-261D-4517-9611-9DDBD389EFAE}"/>
    <cellStyle name="Total 3 3 2 3" xfId="36028" xr:uid="{56E45D00-585B-437F-920C-ACBB370C7135}"/>
    <cellStyle name="Total 3 3 3" xfId="19043" xr:uid="{E8A9EF7F-94BA-401F-9581-9B743F53C24C}"/>
    <cellStyle name="Total 3 3 3 2" xfId="36031" xr:uid="{DF880265-A047-4892-88CC-906659B8956A}"/>
    <cellStyle name="Total 3 3 3 3" xfId="36030" xr:uid="{C559D190-36E1-4BD0-8B67-DDDEDDFA0725}"/>
    <cellStyle name="Total 3 3 4" xfId="19044" xr:uid="{F714FF4D-3260-4ED2-B758-01E7AFEC454A}"/>
    <cellStyle name="Total 3 3 4 2" xfId="36032" xr:uid="{00716D58-6A7E-48B0-A563-1053FEB773EE}"/>
    <cellStyle name="Total 3 3 5" xfId="19045" xr:uid="{2CD2DB73-4053-41E8-BB67-F2EBCC9AC767}"/>
    <cellStyle name="Total 3 3 5 2" xfId="36033" xr:uid="{7489252C-2F28-49EC-8960-F7571208D220}"/>
    <cellStyle name="Total 3 3 6" xfId="36027" xr:uid="{3AE0DA28-4DAD-490C-B299-97AC04BC3BC8}"/>
    <cellStyle name="Total 3 3 7" xfId="22180" xr:uid="{2F5CEA14-B88E-46AE-9C28-16662035FBEA}"/>
    <cellStyle name="Total 3 4" xfId="6569" xr:uid="{A84E2C94-813B-4EB6-BD5F-44B36E228B59}"/>
    <cellStyle name="Total 3 4 2" xfId="19046" xr:uid="{65CD8592-74CC-4EE1-9513-8587E615822B}"/>
    <cellStyle name="Total 3 4 2 2" xfId="36036" xr:uid="{181F8B3F-484D-4366-AD99-3A4756AA5A4E}"/>
    <cellStyle name="Total 3 4 2 3" xfId="36035" xr:uid="{3BC027D2-A1E2-4439-A945-389B14224354}"/>
    <cellStyle name="Total 3 4 3" xfId="19047" xr:uid="{B4058363-C340-4996-AC70-A57E994403E8}"/>
    <cellStyle name="Total 3 4 3 2" xfId="36038" xr:uid="{88C118BC-B999-4E80-BF81-D7BF5AFB1F28}"/>
    <cellStyle name="Total 3 4 3 3" xfId="36037" xr:uid="{C5383E50-6641-4D46-840B-917F81FD0F70}"/>
    <cellStyle name="Total 3 4 4" xfId="19048" xr:uid="{0E917A75-D63C-49A1-A7E4-F3DC6CB4A910}"/>
    <cellStyle name="Total 3 4 4 2" xfId="36039" xr:uid="{FF92D6DF-44C6-48E1-8238-3D8BE9B927EC}"/>
    <cellStyle name="Total 3 4 5" xfId="19049" xr:uid="{AFA6DB86-9F5F-4400-B8C0-A1C0D836234F}"/>
    <cellStyle name="Total 3 4 6" xfId="36034" xr:uid="{5FA22590-F2EF-4257-8CDD-9DF6B272081C}"/>
    <cellStyle name="Total 3 5" xfId="6566" xr:uid="{8AB2D7CD-E518-4EDD-9411-510770B900D2}"/>
    <cellStyle name="Total 3 5 2" xfId="36041" xr:uid="{5075511C-59B6-42EE-8B1F-E8349588AF7F}"/>
    <cellStyle name="Total 3 5 2 2" xfId="36042" xr:uid="{8DB7337B-75F9-4B39-A5B9-A9BFC44D6924}"/>
    <cellStyle name="Total 3 5 3" xfId="36043" xr:uid="{D12F5735-EF41-4339-88D8-C8EDD552D711}"/>
    <cellStyle name="Total 3 5 3 2" xfId="36044" xr:uid="{D2260436-3BB6-4B07-AA9A-82CA3D85C472}"/>
    <cellStyle name="Total 3 5 4" xfId="36045" xr:uid="{E663D894-3E6C-40A1-8680-31C29C52D6DD}"/>
    <cellStyle name="Total 3 5 5" xfId="36040" xr:uid="{11A654FF-8044-4C66-AD96-66E3A2048835}"/>
    <cellStyle name="Total 3 6" xfId="19050" xr:uid="{D03A0BDB-8E31-470F-9A68-A0838A1B7FBD}"/>
    <cellStyle name="Total 3 6 2" xfId="36047" xr:uid="{9F955835-D6DF-4C22-8E1B-CB988D5A4400}"/>
    <cellStyle name="Total 3 6 2 2" xfId="36048" xr:uid="{942D1D0F-E80B-4CB4-8D41-CC318C7F38C6}"/>
    <cellStyle name="Total 3 6 3" xfId="36049" xr:uid="{21C731CB-2C15-4C02-A858-663E315A3387}"/>
    <cellStyle name="Total 3 6 3 2" xfId="36050" xr:uid="{24A87EA0-DF46-49CD-8966-BF09C15BCF2C}"/>
    <cellStyle name="Total 3 6 4" xfId="36051" xr:uid="{939FE58B-9945-4BB9-BA97-F25AD6E48015}"/>
    <cellStyle name="Total 3 6 4 2" xfId="36052" xr:uid="{6D4ED198-7F95-4FC0-9282-0921B230A320}"/>
    <cellStyle name="Total 3 6 5" xfId="36053" xr:uid="{8FE75218-ADC3-40E6-9C13-E6FA59FE0455}"/>
    <cellStyle name="Total 3 6 6" xfId="36046" xr:uid="{EDF97192-501E-4C93-8416-F04279CAC5F8}"/>
    <cellStyle name="Total 3 7" xfId="19051" xr:uid="{FF50F696-5EDA-4D6D-AAC8-CC139B648E7C}"/>
    <cellStyle name="Total 3 7 2" xfId="36055" xr:uid="{106BE8D0-B6BA-49A6-AA04-7CFC18FB5D5D}"/>
    <cellStyle name="Total 3 7 2 2" xfId="36056" xr:uid="{EDC4ED28-3C97-4923-A603-AE9FE8A6EC61}"/>
    <cellStyle name="Total 3 7 3" xfId="36057" xr:uid="{062FD480-0888-4C89-9927-642B6EE138F2}"/>
    <cellStyle name="Total 3 7 3 2" xfId="36058" xr:uid="{E455F90F-DEB0-42DB-97F9-5695A9679829}"/>
    <cellStyle name="Total 3 7 4" xfId="36059" xr:uid="{A45CF034-FC14-4500-83CA-A43B30AF0C0D}"/>
    <cellStyle name="Total 3 7 5" xfId="36054" xr:uid="{DE618D05-BB13-4827-8CC9-060E8FF2898D}"/>
    <cellStyle name="Total 3 8" xfId="19052" xr:uid="{E01F5082-F575-4015-9B5E-51BA1CC9E342}"/>
    <cellStyle name="Total 3 8 2" xfId="36061" xr:uid="{B0C2EB3A-31F2-4EFA-BEE2-7CE49B049122}"/>
    <cellStyle name="Total 3 8 3" xfId="36060" xr:uid="{EEA9D45F-AD8A-454D-AFF4-6B62D2A7E931}"/>
    <cellStyle name="Total 3 9" xfId="19053" xr:uid="{145DC18C-A1F1-460A-8393-1160C41A0E9E}"/>
    <cellStyle name="Total 3 9 2" xfId="36063" xr:uid="{9891675F-577C-40A8-8BA2-09600EB4633A}"/>
    <cellStyle name="Total 3 9 3" xfId="36062" xr:uid="{36BE603B-1153-487D-88D6-6BF46C18A401}"/>
    <cellStyle name="Total 30" xfId="6570" xr:uid="{6F12BF1A-4411-4FA4-92EE-E396CED3123B}"/>
    <cellStyle name="Total 30 10" xfId="19054" xr:uid="{B40A921D-7473-4183-A821-4DEB6700B836}"/>
    <cellStyle name="Total 30 10 2" xfId="36065" xr:uid="{D026BBCB-132D-4927-9B2C-57AC874DC2B8}"/>
    <cellStyle name="Total 30 11" xfId="36066" xr:uid="{BBD6A684-BE37-423E-91F3-508DBB612EA8}"/>
    <cellStyle name="Total 30 12" xfId="36064" xr:uid="{310A7F92-F8A4-40C2-8490-AD846884D2E5}"/>
    <cellStyle name="Total 30 13" xfId="21809" xr:uid="{293032E5-2B5A-4F22-BE81-437F67C3C61C}"/>
    <cellStyle name="Total 30 2" xfId="19055" xr:uid="{5C56853B-0BD5-4E68-B1F0-275C5D6DF891}"/>
    <cellStyle name="Total 30 2 2" xfId="36068" xr:uid="{37CF930A-05AF-4D89-8F67-64D7EEDB291C}"/>
    <cellStyle name="Total 30 2 2 2" xfId="36069" xr:uid="{B4BFD9BE-DD53-4A95-9FDE-ACE1063C3F83}"/>
    <cellStyle name="Total 30 2 3" xfId="36070" xr:uid="{BC2A4F51-9819-45CE-B0E4-205BC56458B6}"/>
    <cellStyle name="Total 30 2 3 2" xfId="36071" xr:uid="{E2FB2858-04D2-43CF-AE4E-2F6B5C315791}"/>
    <cellStyle name="Total 30 2 4" xfId="36072" xr:uid="{9F742DBE-4DC2-4CD6-A8D8-2C4C46EB7624}"/>
    <cellStyle name="Total 30 2 5" xfId="36073" xr:uid="{84BD7A04-4F27-4464-A0A1-596B5F4E61A9}"/>
    <cellStyle name="Total 30 2 6" xfId="36067" xr:uid="{5F3A669E-88FD-465A-9D8C-48C76C0AB8A8}"/>
    <cellStyle name="Total 30 3" xfId="19056" xr:uid="{F4B667B2-13D0-46C8-9A7B-1AF15F510664}"/>
    <cellStyle name="Total 30 3 2" xfId="36075" xr:uid="{0EA698E9-091B-408F-991B-B89ACF4ECA05}"/>
    <cellStyle name="Total 30 3 2 2" xfId="36076" xr:uid="{41B829B9-08D2-4D07-9A2D-432F6AA87557}"/>
    <cellStyle name="Total 30 3 3" xfId="36077" xr:uid="{03A14BFF-D725-4C10-B0E5-FD8A7DB33E1B}"/>
    <cellStyle name="Total 30 3 3 2" xfId="36078" xr:uid="{6000FED2-A2D4-4117-970E-F44A9EDB7E52}"/>
    <cellStyle name="Total 30 3 4" xfId="36079" xr:uid="{FB1813C0-733B-4B47-99A0-D15A7FCF4298}"/>
    <cellStyle name="Total 30 3 5" xfId="36074" xr:uid="{7EA7526A-2BB8-4C50-8E63-2F220F0AA9EA}"/>
    <cellStyle name="Total 30 4" xfId="19057" xr:uid="{E24DF267-EF84-4BB6-8163-D6483FB05824}"/>
    <cellStyle name="Total 30 4 2" xfId="36081" xr:uid="{2BFE468D-D717-466A-B2B9-12A42B00FA8F}"/>
    <cellStyle name="Total 30 4 2 2" xfId="36082" xr:uid="{4FD64A8E-47AE-4903-9806-953ADA99B0ED}"/>
    <cellStyle name="Total 30 4 3" xfId="36083" xr:uid="{D594659E-9711-40F8-85DA-FCA71FE68C7E}"/>
    <cellStyle name="Total 30 4 3 2" xfId="36084" xr:uid="{39F9A157-9836-4842-8259-764DF5429EFD}"/>
    <cellStyle name="Total 30 4 4" xfId="36085" xr:uid="{A01017C3-B145-4B88-A7F0-FADFE1A33475}"/>
    <cellStyle name="Total 30 4 5" xfId="36080" xr:uid="{871F1B9F-B098-4AB8-8D0C-0180874AB280}"/>
    <cellStyle name="Total 30 5" xfId="19058" xr:uid="{7AE0EB84-5FC3-4360-BFDA-13EABDFD68EA}"/>
    <cellStyle name="Total 30 5 2" xfId="36087" xr:uid="{23C5BB6A-B049-49CB-8BE6-236B86E4B534}"/>
    <cellStyle name="Total 30 5 2 2" xfId="36088" xr:uid="{F0BADD54-6179-42D5-8DD9-6F625003E9AB}"/>
    <cellStyle name="Total 30 5 3" xfId="36089" xr:uid="{C189C808-5279-4C47-8D60-54921E1EBEC2}"/>
    <cellStyle name="Total 30 5 3 2" xfId="36090" xr:uid="{545AA583-2023-4A95-9C05-D91D1717EE6D}"/>
    <cellStyle name="Total 30 5 4" xfId="36091" xr:uid="{D6B4CDA4-D012-4D58-917D-7F386EA01A9E}"/>
    <cellStyle name="Total 30 5 4 2" xfId="36092" xr:uid="{64346005-5713-45C5-B062-A0AC3601EE26}"/>
    <cellStyle name="Total 30 5 5" xfId="36093" xr:uid="{592569D2-9CB7-4728-915D-F7FF0AEDFCE8}"/>
    <cellStyle name="Total 30 5 6" xfId="36086" xr:uid="{814C0844-E3E1-42F7-AE98-547CED00343E}"/>
    <cellStyle name="Total 30 6" xfId="19059" xr:uid="{4F115598-E5AD-402D-848D-C49A5110772C}"/>
    <cellStyle name="Total 30 6 2" xfId="36095" xr:uid="{F38088F0-40C2-41A5-B0FC-DEF73B8C76DE}"/>
    <cellStyle name="Total 30 6 2 2" xfId="36096" xr:uid="{9C3D0A07-3DCD-4190-90EE-B3508CB8240D}"/>
    <cellStyle name="Total 30 6 3" xfId="36097" xr:uid="{B07FE1A3-B015-48BC-B968-525DD4FDFBB8}"/>
    <cellStyle name="Total 30 6 3 2" xfId="36098" xr:uid="{DB8D1851-D88C-4B79-85A9-6EFC24B17924}"/>
    <cellStyle name="Total 30 6 4" xfId="36099" xr:uid="{5613852D-B5BA-49FA-A8AC-BE1AB4D56753}"/>
    <cellStyle name="Total 30 6 5" xfId="36094" xr:uid="{EFAAD72C-43EF-45A0-BD4D-2424FCC17DC6}"/>
    <cellStyle name="Total 30 7" xfId="19060" xr:uid="{E3D6FAC9-0621-449E-8F08-69FE9B5CE9BD}"/>
    <cellStyle name="Total 30 7 2" xfId="36101" xr:uid="{EFCA10E7-72DF-469D-B2A4-05EBBFD2D88D}"/>
    <cellStyle name="Total 30 7 3" xfId="36100" xr:uid="{5634254E-9AB2-4652-998D-631669E24FDD}"/>
    <cellStyle name="Total 30 8" xfId="19061" xr:uid="{07FF44FC-2843-468A-862C-EC2740B725B0}"/>
    <cellStyle name="Total 30 8 2" xfId="36103" xr:uid="{C5973C1E-0D4E-4D19-AF17-DA4522D3B9B4}"/>
    <cellStyle name="Total 30 8 3" xfId="36102" xr:uid="{8B8D3864-F5BE-492D-9A4A-8A8D26A235E5}"/>
    <cellStyle name="Total 30 9" xfId="19062" xr:uid="{104F4268-AB82-40BC-9ED6-294321A492F3}"/>
    <cellStyle name="Total 30 9 2" xfId="36105" xr:uid="{5D80163E-7569-4F2E-9D6C-CEF4CCFA275D}"/>
    <cellStyle name="Total 30 9 3" xfId="36104" xr:uid="{FB46B674-773D-40DF-AC75-1DFC907CD64D}"/>
    <cellStyle name="Total 31" xfId="6571" xr:uid="{E75F854B-DFE7-4E2D-A3C6-49648BE862A6}"/>
    <cellStyle name="Total 31 10" xfId="19063" xr:uid="{22C9A1D4-2377-4AB8-B0BA-52C0B2667D47}"/>
    <cellStyle name="Total 31 10 2" xfId="36107" xr:uid="{BC392FB7-C03A-46A6-A11D-67C38C10BF34}"/>
    <cellStyle name="Total 31 11" xfId="36108" xr:uid="{16354813-C87D-461A-84E0-BF63C316A46E}"/>
    <cellStyle name="Total 31 12" xfId="36106" xr:uid="{E8638ECD-9F5D-4F05-9340-AA9FDDE77EC9}"/>
    <cellStyle name="Total 31 13" xfId="21810" xr:uid="{F8EB7BA0-C565-459A-AAEF-616FEDD940CC}"/>
    <cellStyle name="Total 31 2" xfId="19064" xr:uid="{ABE84B57-2CE8-45A9-867F-15C6DE451FF7}"/>
    <cellStyle name="Total 31 2 2" xfId="36110" xr:uid="{F1C291F8-D291-4E8A-AE08-B40C06C33B9C}"/>
    <cellStyle name="Total 31 2 2 2" xfId="36111" xr:uid="{393F558B-1A86-485D-86DB-CB5BAA50DF80}"/>
    <cellStyle name="Total 31 2 3" xfId="36112" xr:uid="{EFFDCE12-2933-41C2-AE50-A86EB5C26880}"/>
    <cellStyle name="Total 31 2 3 2" xfId="36113" xr:uid="{75F5544D-A6FC-484E-B913-0B18DC57C919}"/>
    <cellStyle name="Total 31 2 4" xfId="36114" xr:uid="{D222BEDE-9193-4B76-B504-9679D0FFA9ED}"/>
    <cellStyle name="Total 31 2 5" xfId="36115" xr:uid="{DE496AE9-1BE1-408F-A1B2-01FF03968EF3}"/>
    <cellStyle name="Total 31 2 6" xfId="36109" xr:uid="{9736CDF1-1091-44EB-A197-224D02C800F0}"/>
    <cellStyle name="Total 31 3" xfId="19065" xr:uid="{0166CFCA-B298-4EA1-8DE4-E83BC0E058CF}"/>
    <cellStyle name="Total 31 3 2" xfId="36117" xr:uid="{BDB37F41-8DE3-4FA6-BDB9-D8191A0C69AD}"/>
    <cellStyle name="Total 31 3 2 2" xfId="36118" xr:uid="{6D94B0D0-F2D3-41E0-8E00-CE64C8DF4313}"/>
    <cellStyle name="Total 31 3 3" xfId="36119" xr:uid="{302A306F-C0A5-463D-B745-CBC225B69893}"/>
    <cellStyle name="Total 31 3 3 2" xfId="36120" xr:uid="{B8995BFC-F011-41A5-B641-17155326C6C9}"/>
    <cellStyle name="Total 31 3 4" xfId="36121" xr:uid="{DE4CB9AF-2C47-49F5-B5D0-2A2F6FC54FD4}"/>
    <cellStyle name="Total 31 3 5" xfId="36116" xr:uid="{52A7B930-1261-4502-B488-8104DC6A8C74}"/>
    <cellStyle name="Total 31 4" xfId="19066" xr:uid="{381CB077-6961-4AC0-8210-F2BDD5CDF934}"/>
    <cellStyle name="Total 31 4 2" xfId="36123" xr:uid="{3595B72C-7E4A-4307-9D09-1727B2AAEBD8}"/>
    <cellStyle name="Total 31 4 2 2" xfId="36124" xr:uid="{9008A4CC-3BCC-4F17-A512-057725E4D939}"/>
    <cellStyle name="Total 31 4 3" xfId="36125" xr:uid="{0BA21BE2-AAEF-49A0-B655-A7D46D96F008}"/>
    <cellStyle name="Total 31 4 3 2" xfId="36126" xr:uid="{DF9DDF6B-A41F-4B4B-A604-D7F449B2738E}"/>
    <cellStyle name="Total 31 4 4" xfId="36127" xr:uid="{10301551-6797-4857-81FA-9FD5C5E07ED7}"/>
    <cellStyle name="Total 31 4 5" xfId="36122" xr:uid="{F04F0A09-33FF-4E47-9650-5EFF0667BA9E}"/>
    <cellStyle name="Total 31 5" xfId="19067" xr:uid="{6D03F0FA-63E2-4694-A9AD-7735030C186B}"/>
    <cellStyle name="Total 31 5 2" xfId="36129" xr:uid="{D3564A2A-211D-4088-A098-4B31F0653B3F}"/>
    <cellStyle name="Total 31 5 2 2" xfId="36130" xr:uid="{78F6A25E-85B5-4F38-8C94-0D213F943F95}"/>
    <cellStyle name="Total 31 5 3" xfId="36131" xr:uid="{7D388A5F-B542-4B63-BC1D-386D44803A15}"/>
    <cellStyle name="Total 31 5 3 2" xfId="36132" xr:uid="{CEA30133-97D4-47A5-9DB6-B34C7EB11C43}"/>
    <cellStyle name="Total 31 5 4" xfId="36133" xr:uid="{5FD2A10F-81A5-45E0-B994-DDE40723358E}"/>
    <cellStyle name="Total 31 5 4 2" xfId="36134" xr:uid="{90A1F459-06D7-4D25-B742-935884985016}"/>
    <cellStyle name="Total 31 5 5" xfId="36135" xr:uid="{BF64DB04-9AF2-46E1-8F73-491B6C701A77}"/>
    <cellStyle name="Total 31 5 6" xfId="36128" xr:uid="{A6AEC924-A510-47E0-B1AB-9EDFBD2A78A8}"/>
    <cellStyle name="Total 31 6" xfId="19068" xr:uid="{371AD506-A274-4400-BCD7-B305A39F90ED}"/>
    <cellStyle name="Total 31 6 2" xfId="36137" xr:uid="{D0EFF94E-8573-4361-897E-8A8A71450ED7}"/>
    <cellStyle name="Total 31 6 2 2" xfId="36138" xr:uid="{07F6CD27-8445-468A-85D2-1CD46A024326}"/>
    <cellStyle name="Total 31 6 3" xfId="36139" xr:uid="{1B771989-85B6-4997-B95C-764B9F1924BA}"/>
    <cellStyle name="Total 31 6 3 2" xfId="36140" xr:uid="{33DB77BA-3D89-4B4E-AF15-42FBC1994C16}"/>
    <cellStyle name="Total 31 6 4" xfId="36141" xr:uid="{2AF04103-5303-43C0-B343-FF30A691036D}"/>
    <cellStyle name="Total 31 6 5" xfId="36136" xr:uid="{40058455-567A-47D4-8D34-BE4FD6972992}"/>
    <cellStyle name="Total 31 7" xfId="19069" xr:uid="{E2699EB2-7586-41B8-AD2E-B06DF9F981F0}"/>
    <cellStyle name="Total 31 7 2" xfId="36143" xr:uid="{7336EEBC-ACE2-4FB6-B5CB-12DA975CE342}"/>
    <cellStyle name="Total 31 7 3" xfId="36142" xr:uid="{372F9D81-17A6-496E-9BDB-FF554070B53C}"/>
    <cellStyle name="Total 31 8" xfId="19070" xr:uid="{0D453926-EE81-4684-83A9-93C8F269B053}"/>
    <cellStyle name="Total 31 8 2" xfId="36145" xr:uid="{9BE259D6-00F7-42DF-8BB2-7DC985C00B5E}"/>
    <cellStyle name="Total 31 8 3" xfId="36144" xr:uid="{F15C0C4C-6E98-409A-8F4E-7C2F0E1CE268}"/>
    <cellStyle name="Total 31 9" xfId="19071" xr:uid="{4C59ECC4-FEEB-47AB-912A-9021E82EB727}"/>
    <cellStyle name="Total 31 9 2" xfId="36147" xr:uid="{412A4CBF-DC18-442A-A1CA-530BF4954002}"/>
    <cellStyle name="Total 31 9 3" xfId="36146" xr:uid="{C1C92F3D-6172-4717-BD27-8C8EA7ACAEE8}"/>
    <cellStyle name="Total 32" xfId="6572" xr:uid="{38AAD750-9CC6-4ACC-B6A5-D43DC3DA63C0}"/>
    <cellStyle name="Total 32 10" xfId="19072" xr:uid="{A086D993-3155-4BCB-869C-D90843DDFDFB}"/>
    <cellStyle name="Total 32 10 2" xfId="36149" xr:uid="{176A41DD-042D-46C5-974D-3680F698A74D}"/>
    <cellStyle name="Total 32 11" xfId="36150" xr:uid="{80E996E1-232E-4DEC-BE8C-8CD654E55AEC}"/>
    <cellStyle name="Total 32 12" xfId="36148" xr:uid="{933AD808-D846-4021-A9EB-B54C5B23AB54}"/>
    <cellStyle name="Total 32 13" xfId="21811" xr:uid="{98BAF4B9-5C47-4068-B0A4-4011BA202284}"/>
    <cellStyle name="Total 32 2" xfId="19073" xr:uid="{1B468EFA-E711-4841-9B6A-44B750601E90}"/>
    <cellStyle name="Total 32 2 2" xfId="36152" xr:uid="{098E786E-C24C-4517-BEC2-73521628BDE5}"/>
    <cellStyle name="Total 32 2 2 2" xfId="36153" xr:uid="{5B0E696C-35C8-41E7-936B-36F68A2429E6}"/>
    <cellStyle name="Total 32 2 3" xfId="36154" xr:uid="{8A4E64AA-1C9E-44EA-A6D7-7EEE80881652}"/>
    <cellStyle name="Total 32 2 3 2" xfId="36155" xr:uid="{C79609C0-064B-460F-BA46-9EAC83C12A52}"/>
    <cellStyle name="Total 32 2 4" xfId="36156" xr:uid="{7FCE3808-06EE-4338-99A8-212E7006B61A}"/>
    <cellStyle name="Total 32 2 5" xfId="36157" xr:uid="{BD5C402D-BD4B-48CD-9D8A-55494D4DABC2}"/>
    <cellStyle name="Total 32 2 6" xfId="36151" xr:uid="{4438F7B5-4E35-4AD9-886B-74D1AB929A1A}"/>
    <cellStyle name="Total 32 3" xfId="19074" xr:uid="{CB429D0D-1611-4B8E-9E82-4454D524A945}"/>
    <cellStyle name="Total 32 3 2" xfId="36159" xr:uid="{B55399E2-5089-4C5D-8B6F-92146BC1C165}"/>
    <cellStyle name="Total 32 3 2 2" xfId="36160" xr:uid="{7DD44B80-9C7D-4A68-8E24-4266C3647DA7}"/>
    <cellStyle name="Total 32 3 3" xfId="36161" xr:uid="{C4BE9750-5F9A-40F1-908A-913601AA9103}"/>
    <cellStyle name="Total 32 3 3 2" xfId="36162" xr:uid="{CFE10623-A975-4943-AFB3-E43C16545D7D}"/>
    <cellStyle name="Total 32 3 4" xfId="36163" xr:uid="{E02F78A3-9E69-431F-A930-EF5E7F50DD29}"/>
    <cellStyle name="Total 32 3 5" xfId="36158" xr:uid="{E0EF4AA5-7978-4FA7-8106-E36AD34A50A6}"/>
    <cellStyle name="Total 32 4" xfId="19075" xr:uid="{2A013CB4-FC4C-4D99-84C4-F071F39177A5}"/>
    <cellStyle name="Total 32 4 2" xfId="36165" xr:uid="{03F6F849-8E0D-4F52-91DC-E34696A77BC1}"/>
    <cellStyle name="Total 32 4 2 2" xfId="36166" xr:uid="{3A739F78-6B2D-4C0C-8F6D-7B9291E0C268}"/>
    <cellStyle name="Total 32 4 3" xfId="36167" xr:uid="{0344118F-AEBD-44AA-9C59-5DFCB18B38E8}"/>
    <cellStyle name="Total 32 4 3 2" xfId="36168" xr:uid="{4B2DA8DF-6577-4721-91E9-706C12899F61}"/>
    <cellStyle name="Total 32 4 4" xfId="36169" xr:uid="{4D3751B0-4196-46E8-8B01-40371AC4DC7F}"/>
    <cellStyle name="Total 32 4 5" xfId="36164" xr:uid="{C019AB4F-301D-4F1B-99EF-3D0FE188E056}"/>
    <cellStyle name="Total 32 5" xfId="19076" xr:uid="{485B6586-8776-45AD-A247-446177144471}"/>
    <cellStyle name="Total 32 5 2" xfId="36171" xr:uid="{BB0183BA-5E30-4AD1-BA68-7A6658C23819}"/>
    <cellStyle name="Total 32 5 2 2" xfId="36172" xr:uid="{E45984C2-8B6B-4290-A347-47A3CF1DA1E7}"/>
    <cellStyle name="Total 32 5 3" xfId="36173" xr:uid="{2705017A-C9E7-4CB3-BD2A-8CFF8DE4258A}"/>
    <cellStyle name="Total 32 5 3 2" xfId="36174" xr:uid="{3342AF16-8FDA-4EEE-8CB9-62464EFECAEB}"/>
    <cellStyle name="Total 32 5 4" xfId="36175" xr:uid="{FE0CCA14-0C8B-4696-AD29-B0D0DD860564}"/>
    <cellStyle name="Total 32 5 4 2" xfId="36176" xr:uid="{658113F4-4789-40F7-A3F0-76DE6745EE48}"/>
    <cellStyle name="Total 32 5 5" xfId="36177" xr:uid="{D42D95E8-7911-4B58-9BDF-1BC35164FB98}"/>
    <cellStyle name="Total 32 5 6" xfId="36170" xr:uid="{2910B9B4-DEB2-4E13-B7BB-BD8FE25142AC}"/>
    <cellStyle name="Total 32 6" xfId="19077" xr:uid="{65C1BE26-B2BC-44FB-AB21-E7915191963D}"/>
    <cellStyle name="Total 32 6 2" xfId="36179" xr:uid="{0E51DED2-C4C8-4A17-B831-D705622D08B8}"/>
    <cellStyle name="Total 32 6 2 2" xfId="36180" xr:uid="{9F250B08-BCBB-4727-9942-0338BE817942}"/>
    <cellStyle name="Total 32 6 3" xfId="36181" xr:uid="{F908FCDA-9B45-4634-9E6F-C327DBD430C2}"/>
    <cellStyle name="Total 32 6 3 2" xfId="36182" xr:uid="{E77B5594-888D-49F3-8484-730117ED1220}"/>
    <cellStyle name="Total 32 6 4" xfId="36183" xr:uid="{59133B72-0D0A-4FEB-9FD5-CE468C95E95E}"/>
    <cellStyle name="Total 32 6 5" xfId="36178" xr:uid="{C60104E1-9F5A-4186-90B2-4E1457449B38}"/>
    <cellStyle name="Total 32 7" xfId="19078" xr:uid="{C3B0C7C9-0043-4F1E-B99C-DA908EA7A0F7}"/>
    <cellStyle name="Total 32 7 2" xfId="36185" xr:uid="{BE8A8E7D-F050-4B27-B0BC-8E46E9EEA854}"/>
    <cellStyle name="Total 32 7 3" xfId="36184" xr:uid="{EBB93EFA-A50F-4CD1-933D-4CB14AFA64F5}"/>
    <cellStyle name="Total 32 8" xfId="19079" xr:uid="{1CE43574-4199-4434-8543-AFA6D81B582F}"/>
    <cellStyle name="Total 32 8 2" xfId="36187" xr:uid="{F091F1B1-B8EB-410A-BB3E-1BC06C5B5B54}"/>
    <cellStyle name="Total 32 8 3" xfId="36186" xr:uid="{58FC6C3E-3363-4952-BA5E-582010BF5B49}"/>
    <cellStyle name="Total 32 9" xfId="19080" xr:uid="{107D98AA-707E-4019-8230-5A70D9894214}"/>
    <cellStyle name="Total 32 9 2" xfId="36189" xr:uid="{A5C3E7C1-7B1D-4B51-9380-4786540C2B8A}"/>
    <cellStyle name="Total 32 9 3" xfId="36188" xr:uid="{906CA28D-AED9-4023-865C-25274CC17C88}"/>
    <cellStyle name="Total 33" xfId="6573" xr:uid="{7CD19E05-AAFD-4877-8B80-909E500BD16C}"/>
    <cellStyle name="Total 33 10" xfId="19081" xr:uid="{542E0C64-4A39-48A9-9E37-0FD98C50A734}"/>
    <cellStyle name="Total 33 10 2" xfId="36191" xr:uid="{0B0D6993-213C-4538-99A8-31EB526570B2}"/>
    <cellStyle name="Total 33 11" xfId="36192" xr:uid="{D2D48FBB-2402-49E2-A12B-4E94022B2D8F}"/>
    <cellStyle name="Total 33 12" xfId="36190" xr:uid="{70DA1440-3E5E-4F19-9062-FA4F77ED8EBC}"/>
    <cellStyle name="Total 33 13" xfId="21812" xr:uid="{EC36E9CE-E471-4133-984B-03B2E9782896}"/>
    <cellStyle name="Total 33 2" xfId="19082" xr:uid="{B2FF2ADC-2287-4899-9983-E7E5EFF0063A}"/>
    <cellStyle name="Total 33 2 2" xfId="36194" xr:uid="{EFB58FCF-256E-4ED0-8F5F-54CE89AA163E}"/>
    <cellStyle name="Total 33 2 2 2" xfId="36195" xr:uid="{E10683B3-5ABF-4017-ABCB-E2D986634310}"/>
    <cellStyle name="Total 33 2 3" xfId="36196" xr:uid="{00736279-7934-4E5D-882E-E4AEBB0D5C1C}"/>
    <cellStyle name="Total 33 2 3 2" xfId="36197" xr:uid="{D4B06234-DDF3-473B-B821-7A17BD907250}"/>
    <cellStyle name="Total 33 2 4" xfId="36198" xr:uid="{1F4EE990-F1B6-4B6E-BCAE-127C33DB1D81}"/>
    <cellStyle name="Total 33 2 5" xfId="36199" xr:uid="{39ADF951-9722-4324-8ED1-43FDC2E1DD44}"/>
    <cellStyle name="Total 33 2 6" xfId="36193" xr:uid="{9D2108A4-9ECE-4DDC-9CB4-3C87610F413C}"/>
    <cellStyle name="Total 33 3" xfId="19083" xr:uid="{3C514341-8C28-4358-9D35-93342134807A}"/>
    <cellStyle name="Total 33 3 2" xfId="36201" xr:uid="{CA113B0D-ACD7-41C1-9463-BAC4C3B7448D}"/>
    <cellStyle name="Total 33 3 2 2" xfId="36202" xr:uid="{FA76274C-1C82-49B0-82B8-AADB5B2A31CC}"/>
    <cellStyle name="Total 33 3 3" xfId="36203" xr:uid="{E16FD026-8D72-4007-928E-A4C84BB82B05}"/>
    <cellStyle name="Total 33 3 3 2" xfId="36204" xr:uid="{820B6DF7-9129-49C3-8311-CE58F48C6041}"/>
    <cellStyle name="Total 33 3 4" xfId="36205" xr:uid="{63C6362E-B1C2-431A-A840-1F710EDD55D8}"/>
    <cellStyle name="Total 33 3 5" xfId="36200" xr:uid="{B8E6CA64-44C0-431D-B0DC-A53FE84C071D}"/>
    <cellStyle name="Total 33 4" xfId="19084" xr:uid="{4EB0DD6E-3929-40F5-BB5C-E52BB564FDB9}"/>
    <cellStyle name="Total 33 4 2" xfId="36207" xr:uid="{ECCBF2AE-4476-496F-945E-B2C3557A5739}"/>
    <cellStyle name="Total 33 4 2 2" xfId="36208" xr:uid="{D83563DB-543D-45D5-8B6D-05CAF3581352}"/>
    <cellStyle name="Total 33 4 3" xfId="36209" xr:uid="{DA237CF5-64F6-4E29-AB48-03B40364D65B}"/>
    <cellStyle name="Total 33 4 3 2" xfId="36210" xr:uid="{28B55877-198F-452B-8822-E192BC4F086B}"/>
    <cellStyle name="Total 33 4 4" xfId="36211" xr:uid="{3C20CF7D-B15C-4928-93E0-725DAF8153D8}"/>
    <cellStyle name="Total 33 4 5" xfId="36206" xr:uid="{384267D3-76F3-4B70-ADDA-CDB4A1A04F3B}"/>
    <cellStyle name="Total 33 5" xfId="19085" xr:uid="{E6C4D12A-7F0F-4011-A989-CA8D282247BB}"/>
    <cellStyle name="Total 33 5 2" xfId="36213" xr:uid="{20F4D130-5231-4C84-A614-4A15A97FC690}"/>
    <cellStyle name="Total 33 5 2 2" xfId="36214" xr:uid="{83623E03-D2CA-4C17-9ED5-24639D61A5BB}"/>
    <cellStyle name="Total 33 5 3" xfId="36215" xr:uid="{A11C0C06-2735-4D29-8172-F99D0BA0AA62}"/>
    <cellStyle name="Total 33 5 3 2" xfId="36216" xr:uid="{12AD2F8D-0326-4F36-AD81-44CB00EEF3CA}"/>
    <cellStyle name="Total 33 5 4" xfId="36217" xr:uid="{46EFA0E4-04A7-4E60-98B3-36C82E34AE3D}"/>
    <cellStyle name="Total 33 5 4 2" xfId="36218" xr:uid="{1F5871C4-D4A0-42EB-A302-19C8A008E7F4}"/>
    <cellStyle name="Total 33 5 5" xfId="36219" xr:uid="{90C4780A-3AE4-49E1-81B7-D4B74525FC96}"/>
    <cellStyle name="Total 33 5 6" xfId="36212" xr:uid="{BC299F17-A003-4F4C-9A0B-79DBB9FEFE5B}"/>
    <cellStyle name="Total 33 6" xfId="19086" xr:uid="{737437A7-2C87-4ED7-9069-16CA9E145F25}"/>
    <cellStyle name="Total 33 6 2" xfId="36221" xr:uid="{6E8867E5-3F31-48D2-A992-F1EC387A4138}"/>
    <cellStyle name="Total 33 6 2 2" xfId="36222" xr:uid="{B37E290E-2DE3-4267-A5A7-DC8BA9E880D2}"/>
    <cellStyle name="Total 33 6 3" xfId="36223" xr:uid="{D55A78D3-FDED-49CE-BE8B-AE891925D8A7}"/>
    <cellStyle name="Total 33 6 3 2" xfId="36224" xr:uid="{B9E6B88B-90E4-45CB-BDC2-B80CF4A2BDFC}"/>
    <cellStyle name="Total 33 6 4" xfId="36225" xr:uid="{70D4ED3E-CF6E-43A2-A3F3-253EBD3BDE8D}"/>
    <cellStyle name="Total 33 6 5" xfId="36220" xr:uid="{169767FB-6D75-41BE-A3D1-3115D83A6895}"/>
    <cellStyle name="Total 33 7" xfId="19087" xr:uid="{04046DB6-7E3C-4095-A6EC-C75A045EA3CB}"/>
    <cellStyle name="Total 33 7 2" xfId="36227" xr:uid="{680B5674-08B4-4A4C-8010-2A430BA37EDB}"/>
    <cellStyle name="Total 33 7 3" xfId="36226" xr:uid="{EA2EF614-3267-479F-B6EA-11464BDBAFB9}"/>
    <cellStyle name="Total 33 8" xfId="19088" xr:uid="{578C394A-8060-4340-AA4A-449CA15C5599}"/>
    <cellStyle name="Total 33 8 2" xfId="36229" xr:uid="{6DE3A0A8-5BE9-4BE2-8021-C759CCC3C3D0}"/>
    <cellStyle name="Total 33 8 3" xfId="36228" xr:uid="{085C0846-9D5D-45E9-ABD8-6C9E530DF763}"/>
    <cellStyle name="Total 33 9" xfId="19089" xr:uid="{F455D149-1113-4A0A-964B-1CCD67AF568B}"/>
    <cellStyle name="Total 33 9 2" xfId="36231" xr:uid="{C2A09B06-FD1E-47C5-A47E-CB6AF838FDE3}"/>
    <cellStyle name="Total 33 9 3" xfId="36230" xr:uid="{44E68A04-2330-4838-A7B9-5604D446B105}"/>
    <cellStyle name="Total 34" xfId="6574" xr:uid="{EAC579A7-3CD6-4A45-9D19-AF0CDCF73409}"/>
    <cellStyle name="Total 34 10" xfId="19090" xr:uid="{5A079B21-4061-4FE0-AAB6-247DE24B5B34}"/>
    <cellStyle name="Total 34 10 2" xfId="36233" xr:uid="{E2A7321A-6067-492B-B558-58152187A83A}"/>
    <cellStyle name="Total 34 11" xfId="36234" xr:uid="{FF8F0647-55F4-4612-8DDF-63F2C8E0702C}"/>
    <cellStyle name="Total 34 12" xfId="36232" xr:uid="{782A045C-9BEB-4A38-916B-2586D656F429}"/>
    <cellStyle name="Total 34 13" xfId="21813" xr:uid="{8624DD32-C99E-42D1-A946-C769052C553A}"/>
    <cellStyle name="Total 34 2" xfId="19091" xr:uid="{47A4E492-0978-44F6-85A1-1110EBE05DF8}"/>
    <cellStyle name="Total 34 2 2" xfId="36236" xr:uid="{D0E6844B-97A3-4136-B877-2DA9C28D7E03}"/>
    <cellStyle name="Total 34 2 2 2" xfId="36237" xr:uid="{90C155D3-78C4-4136-8C28-34F3E3E9231F}"/>
    <cellStyle name="Total 34 2 3" xfId="36238" xr:uid="{8383E44D-7AF1-41FC-89C5-F74649DDBCE9}"/>
    <cellStyle name="Total 34 2 3 2" xfId="36239" xr:uid="{EF0193ED-1160-4A46-BAAB-610CC9DA22BB}"/>
    <cellStyle name="Total 34 2 4" xfId="36240" xr:uid="{E818FC46-8FF8-4899-BBD1-392A490E9AED}"/>
    <cellStyle name="Total 34 2 5" xfId="36241" xr:uid="{607251B5-485C-4CF5-A3DB-FC6A06FF2B8E}"/>
    <cellStyle name="Total 34 2 6" xfId="36235" xr:uid="{409761F7-8521-464D-ACEF-87B055DCE157}"/>
    <cellStyle name="Total 34 3" xfId="19092" xr:uid="{0218D904-4104-4748-A790-BEB49764C1DF}"/>
    <cellStyle name="Total 34 3 2" xfId="36243" xr:uid="{5822CA80-574A-420C-BFEB-2FF36036FE9A}"/>
    <cellStyle name="Total 34 3 2 2" xfId="36244" xr:uid="{67C896D9-AAC1-4242-9176-3C2112F45555}"/>
    <cellStyle name="Total 34 3 3" xfId="36245" xr:uid="{99006460-D146-43BD-A52A-0D540A82A636}"/>
    <cellStyle name="Total 34 3 3 2" xfId="36246" xr:uid="{C917C136-D267-4E15-A2B4-9F00F950D7E7}"/>
    <cellStyle name="Total 34 3 4" xfId="36247" xr:uid="{D1036233-3DAC-409D-A456-734E1290ACE1}"/>
    <cellStyle name="Total 34 3 5" xfId="36242" xr:uid="{3C9200FC-E7D5-4914-8649-7C306D9A8AE6}"/>
    <cellStyle name="Total 34 4" xfId="19093" xr:uid="{2C282B2F-63F9-40A2-9935-9B87B1C9F8DC}"/>
    <cellStyle name="Total 34 4 2" xfId="36249" xr:uid="{F2B9A862-14CB-4260-9327-FC9D72E1FED9}"/>
    <cellStyle name="Total 34 4 2 2" xfId="36250" xr:uid="{E1FADF57-6959-41E6-9095-F299679DAD2E}"/>
    <cellStyle name="Total 34 4 3" xfId="36251" xr:uid="{BF5D2FBC-E7C2-4E53-9A4E-CBE9834F1A0A}"/>
    <cellStyle name="Total 34 4 3 2" xfId="36252" xr:uid="{221418E9-61D5-41F3-8CF6-79D7F69385BD}"/>
    <cellStyle name="Total 34 4 4" xfId="36253" xr:uid="{19215CE0-2BD4-4D57-8271-A1F6A74F4A5A}"/>
    <cellStyle name="Total 34 4 5" xfId="36248" xr:uid="{FA0E47D0-31BD-408B-B8CC-C8BBD477B13D}"/>
    <cellStyle name="Total 34 5" xfId="19094" xr:uid="{5192A5D8-7919-4879-966E-1B5F7F314AE7}"/>
    <cellStyle name="Total 34 5 2" xfId="36255" xr:uid="{9BD39EAE-9720-4DEC-97FC-25489832A837}"/>
    <cellStyle name="Total 34 5 2 2" xfId="36256" xr:uid="{2ED336BD-4269-40F9-9FE9-F7FFE3E4387B}"/>
    <cellStyle name="Total 34 5 3" xfId="36257" xr:uid="{1F00B514-EFF6-4A35-AF48-0FF3AE868074}"/>
    <cellStyle name="Total 34 5 3 2" xfId="36258" xr:uid="{8E8CF3D9-76B7-4EC9-849E-FD1D6A88513D}"/>
    <cellStyle name="Total 34 5 4" xfId="36259" xr:uid="{5C7FD2CB-D6CB-483B-ABB5-3C7244791344}"/>
    <cellStyle name="Total 34 5 4 2" xfId="36260" xr:uid="{CBA5A646-22DC-45C2-A53B-486706B0B693}"/>
    <cellStyle name="Total 34 5 5" xfId="36261" xr:uid="{C348DEAA-AFF4-4EE8-8FE2-F370EA98E797}"/>
    <cellStyle name="Total 34 5 6" xfId="36254" xr:uid="{B1F1FE0C-62A1-4419-B14C-66FCEE485840}"/>
    <cellStyle name="Total 34 6" xfId="19095" xr:uid="{9EB7BE63-CA75-4EC3-B0F0-5E1284B92F7B}"/>
    <cellStyle name="Total 34 6 2" xfId="36263" xr:uid="{6B041B09-4184-4833-B5EA-26842C6A07B6}"/>
    <cellStyle name="Total 34 6 2 2" xfId="36264" xr:uid="{3E57C7AE-CE5E-4F29-A738-29B89E16086C}"/>
    <cellStyle name="Total 34 6 3" xfId="36265" xr:uid="{13FF3B10-3B41-4A02-8044-385388B1CCA6}"/>
    <cellStyle name="Total 34 6 3 2" xfId="36266" xr:uid="{D6493898-9C02-42B8-91F9-1A37159DBB98}"/>
    <cellStyle name="Total 34 6 4" xfId="36267" xr:uid="{81A403D4-80AB-469F-BB33-6D4544A85786}"/>
    <cellStyle name="Total 34 6 5" xfId="36262" xr:uid="{96122AAE-73E3-4168-8923-42FB5470A1D4}"/>
    <cellStyle name="Total 34 7" xfId="19096" xr:uid="{6ACC2A28-F7A3-4337-8517-1B43B7B0944C}"/>
    <cellStyle name="Total 34 7 2" xfId="36269" xr:uid="{3BCE9A68-8A65-4C80-8237-D92A8758C934}"/>
    <cellStyle name="Total 34 7 3" xfId="36268" xr:uid="{36D5D696-3C89-44CC-8F7E-71474B6F6370}"/>
    <cellStyle name="Total 34 8" xfId="19097" xr:uid="{A32FE5DE-0A3F-4D49-A298-B5E1A510D9B5}"/>
    <cellStyle name="Total 34 8 2" xfId="36271" xr:uid="{B32D64C9-EC42-446A-A487-6FE47672516A}"/>
    <cellStyle name="Total 34 8 3" xfId="36270" xr:uid="{ABDC465E-C569-4472-BBEB-29441ECEFDE9}"/>
    <cellStyle name="Total 34 9" xfId="19098" xr:uid="{105668D4-A33C-4036-89A3-E9ACD20CFDEC}"/>
    <cellStyle name="Total 34 9 2" xfId="36273" xr:uid="{1D34A5D6-E7C7-4354-9295-A11CF974F63B}"/>
    <cellStyle name="Total 34 9 3" xfId="36272" xr:uid="{21A57B6B-1845-460F-A4EB-D23931EEBEB7}"/>
    <cellStyle name="Total 35" xfId="6575" xr:uid="{68DD06AB-B5AF-4399-BB9D-88B46C5FCCDF}"/>
    <cellStyle name="Total 35 10" xfId="19099" xr:uid="{25174648-38C9-474D-B250-B3CE37FE70A2}"/>
    <cellStyle name="Total 35 10 2" xfId="36275" xr:uid="{BDF4B277-78A3-4E00-8CBF-730D34EB5F9C}"/>
    <cellStyle name="Total 35 11" xfId="36276" xr:uid="{7D6EB104-BF0D-4F79-8813-11D56BC219EE}"/>
    <cellStyle name="Total 35 12" xfId="36274" xr:uid="{F07C3D77-98C2-4C9A-B176-5E55C03E662A}"/>
    <cellStyle name="Total 35 13" xfId="21814" xr:uid="{E30A6C2C-A869-4F64-805E-DBA8C3CF8DD7}"/>
    <cellStyle name="Total 35 2" xfId="19100" xr:uid="{FEFD816C-D765-41A7-9611-5A0E29DEDB82}"/>
    <cellStyle name="Total 35 2 2" xfId="36278" xr:uid="{608C54D1-4A45-4969-A2E5-3FE507199CDD}"/>
    <cellStyle name="Total 35 2 2 2" xfId="36279" xr:uid="{263293ED-35F6-4C8A-99FC-DF0163BE2A06}"/>
    <cellStyle name="Total 35 2 3" xfId="36280" xr:uid="{C937A924-BC8D-48BF-82C9-9E766E34C276}"/>
    <cellStyle name="Total 35 2 3 2" xfId="36281" xr:uid="{513785D8-88DB-48C8-9601-CCBDF076088F}"/>
    <cellStyle name="Total 35 2 4" xfId="36282" xr:uid="{6E01B526-726C-4641-9D6D-39F075CC92DE}"/>
    <cellStyle name="Total 35 2 5" xfId="36283" xr:uid="{FCA8966D-AE64-4ECA-8AE3-32DF5D2E11C8}"/>
    <cellStyle name="Total 35 2 6" xfId="36277" xr:uid="{79351C8C-935B-4270-B9E0-B4C070B64863}"/>
    <cellStyle name="Total 35 3" xfId="19101" xr:uid="{E17BB1A7-4C48-4D05-9057-7F9A3B1998DE}"/>
    <cellStyle name="Total 35 3 2" xfId="36285" xr:uid="{8AFF4A38-47D4-46F6-89B0-B4BD89F61F16}"/>
    <cellStyle name="Total 35 3 2 2" xfId="36286" xr:uid="{BAE1DE19-6193-44D4-BFEB-842BED3AD795}"/>
    <cellStyle name="Total 35 3 3" xfId="36287" xr:uid="{377746A5-B2ED-463D-9439-596899366D70}"/>
    <cellStyle name="Total 35 3 3 2" xfId="36288" xr:uid="{8EEDD79B-ABC3-4E95-81F4-2838D198E8A9}"/>
    <cellStyle name="Total 35 3 4" xfId="36289" xr:uid="{A4E83259-18B0-411F-A7BB-CB85E755F5B4}"/>
    <cellStyle name="Total 35 3 5" xfId="36284" xr:uid="{B071A617-AA8C-4B54-A19C-DD11012FDEC5}"/>
    <cellStyle name="Total 35 4" xfId="19102" xr:uid="{6B62E5AB-B9CC-43FB-AF03-EF2913239A89}"/>
    <cellStyle name="Total 35 4 2" xfId="36291" xr:uid="{EE4638CD-C9DB-4A5F-98B6-EDB833FF0E06}"/>
    <cellStyle name="Total 35 4 2 2" xfId="36292" xr:uid="{23176A8F-10A1-447B-B71F-F81EBAAA0B36}"/>
    <cellStyle name="Total 35 4 3" xfId="36293" xr:uid="{65E95C47-3947-4D69-9EFC-82281B38211E}"/>
    <cellStyle name="Total 35 4 3 2" xfId="36294" xr:uid="{5248F513-DFC1-42EF-84A2-A292BB35F548}"/>
    <cellStyle name="Total 35 4 4" xfId="36295" xr:uid="{4F184DE9-A47E-4EE3-B594-BB85C2A4B3B6}"/>
    <cellStyle name="Total 35 4 5" xfId="36290" xr:uid="{94875729-BD98-40AE-9195-B26F73D30D90}"/>
    <cellStyle name="Total 35 5" xfId="19103" xr:uid="{FF14C914-BF18-4CDF-9685-C4E420BAEB54}"/>
    <cellStyle name="Total 35 5 2" xfId="36297" xr:uid="{952A60C3-7581-4BF6-9022-19AC1B273BA2}"/>
    <cellStyle name="Total 35 5 2 2" xfId="36298" xr:uid="{DCA1C652-DF8E-44F9-9D6C-C97FAB0561F9}"/>
    <cellStyle name="Total 35 5 3" xfId="36299" xr:uid="{4A3C993A-0C5D-483A-B2D2-978A51392644}"/>
    <cellStyle name="Total 35 5 3 2" xfId="36300" xr:uid="{68F9D776-E7C5-4BDC-8FA4-ADFF51B1F38F}"/>
    <cellStyle name="Total 35 5 4" xfId="36301" xr:uid="{3EE0B598-3229-454A-8F2E-C5554FA6867F}"/>
    <cellStyle name="Total 35 5 4 2" xfId="36302" xr:uid="{20C3BA3E-6FC9-4B58-892B-70EC9CAD0BB2}"/>
    <cellStyle name="Total 35 5 5" xfId="36303" xr:uid="{0E5429E3-9E15-4EFA-982B-99A4BE8054E6}"/>
    <cellStyle name="Total 35 5 6" xfId="36296" xr:uid="{D6F324E3-1BBA-4C9F-ABF3-18B50DC71420}"/>
    <cellStyle name="Total 35 6" xfId="19104" xr:uid="{68AD68D4-CE01-4B31-85B0-F726355D4D2B}"/>
    <cellStyle name="Total 35 6 2" xfId="36305" xr:uid="{24B2F09E-9128-41E2-BB40-C85B26503AC5}"/>
    <cellStyle name="Total 35 6 2 2" xfId="36306" xr:uid="{432C0185-C5F0-486E-B6BB-ED37596A70AD}"/>
    <cellStyle name="Total 35 6 3" xfId="36307" xr:uid="{94F4BF44-7703-49C8-8F42-FC1C2B30218D}"/>
    <cellStyle name="Total 35 6 3 2" xfId="36308" xr:uid="{DB305FED-8397-4DDA-B2A9-C5D1AE1BF7F3}"/>
    <cellStyle name="Total 35 6 4" xfId="36309" xr:uid="{0E4801FE-EC1E-4BAD-9B97-F1D2DDBDAD40}"/>
    <cellStyle name="Total 35 6 5" xfId="36304" xr:uid="{DF66AFC3-1794-4FB9-B43B-A2B6435B89C0}"/>
    <cellStyle name="Total 35 7" xfId="19105" xr:uid="{3BEF8BA7-F855-430B-9533-129CD36AD044}"/>
    <cellStyle name="Total 35 7 2" xfId="36311" xr:uid="{3F942CE4-3A3D-41AC-9535-8AC1BF5A7B43}"/>
    <cellStyle name="Total 35 7 3" xfId="36310" xr:uid="{C3B76C80-AAED-4A9F-9D96-61C7CA29D69B}"/>
    <cellStyle name="Total 35 8" xfId="19106" xr:uid="{2B168B48-5B92-47F8-9871-831EBD56A326}"/>
    <cellStyle name="Total 35 8 2" xfId="36313" xr:uid="{F1CA495F-74C3-40B1-8CCB-2634FC289FD8}"/>
    <cellStyle name="Total 35 8 3" xfId="36312" xr:uid="{6BD81AF3-B939-47A6-875C-ECC9571A8E66}"/>
    <cellStyle name="Total 35 9" xfId="19107" xr:uid="{F86120ED-77BC-4406-AF76-E71D1453AA4F}"/>
    <cellStyle name="Total 35 9 2" xfId="36315" xr:uid="{3353527A-49F5-4E3B-8615-A03C96A1C3F8}"/>
    <cellStyle name="Total 35 9 3" xfId="36314" xr:uid="{43EAE1ED-B7A9-461A-B9D9-497A25304E2C}"/>
    <cellStyle name="Total 36" xfId="6576" xr:uid="{F2EC21C8-1D01-4A0D-A4AE-8D9333D8BBE3}"/>
    <cellStyle name="Total 36 10" xfId="19108" xr:uid="{83817A7F-07AA-444D-94C3-AFB040675C3F}"/>
    <cellStyle name="Total 36 10 2" xfId="36317" xr:uid="{5209CF70-D298-450A-B6CC-56DA8FB25AF8}"/>
    <cellStyle name="Total 36 11" xfId="36318" xr:uid="{912676EC-CF87-4E48-91E6-A08321F3F7B4}"/>
    <cellStyle name="Total 36 12" xfId="36316" xr:uid="{305A6B58-4B46-4614-96F6-51421BF49EAC}"/>
    <cellStyle name="Total 36 13" xfId="21815" xr:uid="{8A492695-7612-424E-873B-1F5AE41DFD13}"/>
    <cellStyle name="Total 36 2" xfId="19109" xr:uid="{4C021428-A674-44D6-8CEE-41D0A1D461B0}"/>
    <cellStyle name="Total 36 2 2" xfId="36320" xr:uid="{F424C514-1A0A-42F3-A751-C7230E58ECDD}"/>
    <cellStyle name="Total 36 2 2 2" xfId="36321" xr:uid="{FF25883C-7290-4413-98EE-EB64FD3D8D4A}"/>
    <cellStyle name="Total 36 2 3" xfId="36322" xr:uid="{2BB91162-8605-4A72-84AF-41CD36C0DE73}"/>
    <cellStyle name="Total 36 2 3 2" xfId="36323" xr:uid="{A447C96A-956E-4FB2-9616-2454B0CEF42D}"/>
    <cellStyle name="Total 36 2 4" xfId="36324" xr:uid="{4505C44B-B940-4F37-8DF6-07E119AC1378}"/>
    <cellStyle name="Total 36 2 5" xfId="36325" xr:uid="{E9635133-091C-4DBC-9205-C49085BD868E}"/>
    <cellStyle name="Total 36 2 6" xfId="36319" xr:uid="{21FEE635-FD5D-4E83-AF4E-FA0238724CB8}"/>
    <cellStyle name="Total 36 3" xfId="19110" xr:uid="{FA7C6192-E991-4CF2-8EFC-55B39CA2A7E8}"/>
    <cellStyle name="Total 36 3 2" xfId="36327" xr:uid="{BB5B9C1C-576C-416F-9A75-9F361FB0D08F}"/>
    <cellStyle name="Total 36 3 2 2" xfId="36328" xr:uid="{0833533B-8EFC-4513-8FE6-FD233FAE888F}"/>
    <cellStyle name="Total 36 3 3" xfId="36329" xr:uid="{63D83EAE-9137-4191-8F24-5851A9AF00EE}"/>
    <cellStyle name="Total 36 3 3 2" xfId="36330" xr:uid="{624E2069-7B52-4099-88CE-12E799995800}"/>
    <cellStyle name="Total 36 3 4" xfId="36331" xr:uid="{4AFC86D9-E1F0-4836-9159-996D16A78B61}"/>
    <cellStyle name="Total 36 3 5" xfId="36326" xr:uid="{EA710790-A0B7-4784-BD54-42DC3CDF848F}"/>
    <cellStyle name="Total 36 4" xfId="19111" xr:uid="{D9734112-DC75-41D4-8781-F6A0E0F5D051}"/>
    <cellStyle name="Total 36 4 2" xfId="36333" xr:uid="{3273CD2F-5950-4F9D-B5BB-B69742DBDA35}"/>
    <cellStyle name="Total 36 4 2 2" xfId="36334" xr:uid="{FDF7A33D-C40D-4145-9169-3E9CD8CF4DD7}"/>
    <cellStyle name="Total 36 4 3" xfId="36335" xr:uid="{B9F75E2A-E4F3-47E5-AB1B-DFBB385A94BB}"/>
    <cellStyle name="Total 36 4 3 2" xfId="36336" xr:uid="{BF50AE23-74EA-4B65-8C88-1094BCA21393}"/>
    <cellStyle name="Total 36 4 4" xfId="36337" xr:uid="{04BB3A4D-464A-4F09-8644-6B741A325318}"/>
    <cellStyle name="Total 36 4 5" xfId="36332" xr:uid="{466A3DEE-FB90-41AA-846D-C8407231461E}"/>
    <cellStyle name="Total 36 5" xfId="19112" xr:uid="{A9796028-F873-4DF9-8A0D-55C3187F1E3C}"/>
    <cellStyle name="Total 36 5 2" xfId="36339" xr:uid="{0F040C68-8083-44BC-87A0-5C17C5CF3BBD}"/>
    <cellStyle name="Total 36 5 2 2" xfId="36340" xr:uid="{B9B5D247-7318-4A55-9F29-737F3F86163E}"/>
    <cellStyle name="Total 36 5 3" xfId="36341" xr:uid="{4FB39D53-6537-4A4D-9188-017535EAFF31}"/>
    <cellStyle name="Total 36 5 3 2" xfId="36342" xr:uid="{583FD3CB-3D2F-4D18-8FC8-F0FB1BA073CB}"/>
    <cellStyle name="Total 36 5 4" xfId="36343" xr:uid="{00348499-4B70-4697-9DF3-60DF639FD5AE}"/>
    <cellStyle name="Total 36 5 4 2" xfId="36344" xr:uid="{BD6B83B0-95C2-4381-BC23-DBB606F9146B}"/>
    <cellStyle name="Total 36 5 5" xfId="36345" xr:uid="{437F94F4-BC7D-436E-9DF8-84DC07EE758E}"/>
    <cellStyle name="Total 36 5 6" xfId="36338" xr:uid="{E2250DF8-3CBB-4F5D-9D5E-446F1F596EAD}"/>
    <cellStyle name="Total 36 6" xfId="19113" xr:uid="{4F87948C-84B1-4A7B-AB2F-8F50A7DAAB38}"/>
    <cellStyle name="Total 36 6 2" xfId="36347" xr:uid="{F4D6389E-891F-4D8F-92B3-821DF875347E}"/>
    <cellStyle name="Total 36 6 2 2" xfId="36348" xr:uid="{AEC7A7EB-A651-451D-85E3-27C32F437983}"/>
    <cellStyle name="Total 36 6 3" xfId="36349" xr:uid="{C8EE7D7C-78A6-4F8F-9B2A-92CD41DB3036}"/>
    <cellStyle name="Total 36 6 3 2" xfId="36350" xr:uid="{190C050D-D36D-40B7-9F10-C2A6E4F99802}"/>
    <cellStyle name="Total 36 6 4" xfId="36351" xr:uid="{9E839562-7EBB-4F02-B6D7-43C5EFAB3E34}"/>
    <cellStyle name="Total 36 6 5" xfId="36346" xr:uid="{6DF32504-C812-41E8-9F9B-8C01F4C3B9D7}"/>
    <cellStyle name="Total 36 7" xfId="19114" xr:uid="{D86FE0B9-B124-4EC8-8AF9-F6843B6BAD0D}"/>
    <cellStyle name="Total 36 7 2" xfId="36353" xr:uid="{59B951A0-9492-480A-AA42-B440900A81F2}"/>
    <cellStyle name="Total 36 7 3" xfId="36352" xr:uid="{99FB1DA9-B645-4125-9706-84976CA06036}"/>
    <cellStyle name="Total 36 8" xfId="19115" xr:uid="{D9C0A64F-9D59-4839-9F39-744FF0F79673}"/>
    <cellStyle name="Total 36 8 2" xfId="36355" xr:uid="{E478580C-DD0F-4127-873F-BED58786F2B3}"/>
    <cellStyle name="Total 36 8 3" xfId="36354" xr:uid="{78D9E3B5-D57A-4F2D-A5A3-8B36B46FCBF1}"/>
    <cellStyle name="Total 36 9" xfId="19116" xr:uid="{E984CA52-19BF-4DBC-A6BB-96302B9FC642}"/>
    <cellStyle name="Total 36 9 2" xfId="36357" xr:uid="{865244E3-DEC3-4C00-94B2-40E9E2645953}"/>
    <cellStyle name="Total 36 9 3" xfId="36356" xr:uid="{B762258C-5C5E-4FE2-B468-439B55ACC64D}"/>
    <cellStyle name="Total 37" xfId="6577" xr:uid="{4FFD25B7-5ADE-476C-B755-8D06C8BDB4A5}"/>
    <cellStyle name="Total 37 10" xfId="19117" xr:uid="{BA89A2A3-EF83-4EFC-8986-E79E7F46C12B}"/>
    <cellStyle name="Total 37 10 2" xfId="36359" xr:uid="{A8D7A53A-DA16-411C-8D2A-06DBF7041F3C}"/>
    <cellStyle name="Total 37 11" xfId="36360" xr:uid="{B7B61541-F56D-4966-9425-29E8C28F4FD8}"/>
    <cellStyle name="Total 37 12" xfId="36358" xr:uid="{7B03E7F0-8C1C-4E0E-8A8A-4D4F1C05D3DE}"/>
    <cellStyle name="Total 37 13" xfId="21816" xr:uid="{1F9F5F51-79A7-42B4-8EFD-EBAEFE13BBAD}"/>
    <cellStyle name="Total 37 2" xfId="19118" xr:uid="{26406526-91D8-4647-980C-06A89D4F3917}"/>
    <cellStyle name="Total 37 2 2" xfId="36362" xr:uid="{B72B130F-4563-43A5-AA30-099E10E9AF91}"/>
    <cellStyle name="Total 37 2 2 2" xfId="36363" xr:uid="{D7AC7D9D-9B65-494F-B228-A280C15DB70A}"/>
    <cellStyle name="Total 37 2 3" xfId="36364" xr:uid="{4328E180-D2FE-47E9-BF4D-05CA24A566BA}"/>
    <cellStyle name="Total 37 2 3 2" xfId="36365" xr:uid="{09A65ACD-DDF9-4906-B0F7-2E060D6688D8}"/>
    <cellStyle name="Total 37 2 4" xfId="36366" xr:uid="{D26A6A4C-1D2F-4193-A84F-3199B1303206}"/>
    <cellStyle name="Total 37 2 5" xfId="36367" xr:uid="{4DC88A56-FCF4-4E81-9DE5-A50F5126B7BD}"/>
    <cellStyle name="Total 37 2 6" xfId="36361" xr:uid="{465CC60F-9FF4-4566-BD26-FDF6F596FF65}"/>
    <cellStyle name="Total 37 3" xfId="19119" xr:uid="{12FE919C-FFE9-4BFD-991B-876ABC26C7C8}"/>
    <cellStyle name="Total 37 3 2" xfId="36369" xr:uid="{402B5C24-9492-42C7-8920-6540F4910ED3}"/>
    <cellStyle name="Total 37 3 2 2" xfId="36370" xr:uid="{07D821F6-F5F2-4363-AF09-CE7D0D417AFD}"/>
    <cellStyle name="Total 37 3 3" xfId="36371" xr:uid="{8E84ADBF-773F-4143-ABE9-4B5162706105}"/>
    <cellStyle name="Total 37 3 3 2" xfId="36372" xr:uid="{34F3EF81-89A0-409E-A38F-493BB37BA7DB}"/>
    <cellStyle name="Total 37 3 4" xfId="36373" xr:uid="{B7DA54AC-FBFE-426E-A655-495658C93E39}"/>
    <cellStyle name="Total 37 3 5" xfId="36368" xr:uid="{0E91F7D2-3510-4DDB-9B09-2BACD69E463C}"/>
    <cellStyle name="Total 37 4" xfId="19120" xr:uid="{39A348BE-A35E-4843-AA95-6E27641CC555}"/>
    <cellStyle name="Total 37 4 2" xfId="36375" xr:uid="{AFFA196B-9C64-4C6E-A0DF-CF5B981E57EA}"/>
    <cellStyle name="Total 37 4 2 2" xfId="36376" xr:uid="{90A20187-ABF1-481B-B2C1-49147C1739AC}"/>
    <cellStyle name="Total 37 4 3" xfId="36377" xr:uid="{A18FADB0-54BE-401C-9029-B9C6547D0666}"/>
    <cellStyle name="Total 37 4 3 2" xfId="36378" xr:uid="{4DDF780A-A716-4FDD-9CE3-AF4102B47C58}"/>
    <cellStyle name="Total 37 4 4" xfId="36379" xr:uid="{AFC11FEA-2F18-4A51-956B-06DCF6BD3453}"/>
    <cellStyle name="Total 37 4 5" xfId="36374" xr:uid="{AA0DB211-D0DF-4232-9728-DF0643D6B665}"/>
    <cellStyle name="Total 37 5" xfId="19121" xr:uid="{DAA701D6-4B6B-4137-A912-39B490F27358}"/>
    <cellStyle name="Total 37 5 2" xfId="36381" xr:uid="{F493D489-A8AF-446A-8F5A-D426F1762DC4}"/>
    <cellStyle name="Total 37 5 2 2" xfId="36382" xr:uid="{093DD85A-9D9C-474F-954F-3F47D88839A9}"/>
    <cellStyle name="Total 37 5 3" xfId="36383" xr:uid="{63816FE6-68B1-46D7-A83C-610835D0A5F8}"/>
    <cellStyle name="Total 37 5 3 2" xfId="36384" xr:uid="{D4C1EA2F-02F9-4D78-BA63-EBBC36F9CA08}"/>
    <cellStyle name="Total 37 5 4" xfId="36385" xr:uid="{55B3FECF-201A-40F8-A331-A15B1BAE5F6F}"/>
    <cellStyle name="Total 37 5 4 2" xfId="36386" xr:uid="{B746DC60-E7DB-4C7E-8A33-EC40FC13BE30}"/>
    <cellStyle name="Total 37 5 5" xfId="36387" xr:uid="{4FF5BAFD-81D5-4B40-8E4A-F73AEE6CEBA5}"/>
    <cellStyle name="Total 37 5 6" xfId="36380" xr:uid="{A88D12E3-6799-431D-81F0-CF872D10D944}"/>
    <cellStyle name="Total 37 6" xfId="19122" xr:uid="{825E9016-9B66-4707-80C8-3936D1A7E737}"/>
    <cellStyle name="Total 37 6 2" xfId="36389" xr:uid="{801B870C-2338-4BC4-9C57-82C69ECB91A1}"/>
    <cellStyle name="Total 37 6 2 2" xfId="36390" xr:uid="{A4EC4517-2BD2-4522-8BDB-DA2CC2FDB07E}"/>
    <cellStyle name="Total 37 6 3" xfId="36391" xr:uid="{E6B874A8-20EE-4726-8EEA-186996D663E2}"/>
    <cellStyle name="Total 37 6 3 2" xfId="36392" xr:uid="{83619C0F-4AC5-4D51-A48F-93983FF1CD90}"/>
    <cellStyle name="Total 37 6 4" xfId="36393" xr:uid="{1AB97A74-1BCA-447E-AA2E-8CF92C426483}"/>
    <cellStyle name="Total 37 6 5" xfId="36388" xr:uid="{E199187E-C6B0-4A61-A326-8BC1DE90AB3A}"/>
    <cellStyle name="Total 37 7" xfId="19123" xr:uid="{D25F0188-4131-4AF7-A6FF-6A71C7C3B162}"/>
    <cellStyle name="Total 37 7 2" xfId="36395" xr:uid="{05732676-DB0A-42A7-B95D-E14A8E652E43}"/>
    <cellStyle name="Total 37 7 3" xfId="36394" xr:uid="{A289FEF2-10E9-4E58-9812-46CE3E5612B3}"/>
    <cellStyle name="Total 37 8" xfId="19124" xr:uid="{C0C88B6D-FDC8-43A8-86D8-81B8A8AD3258}"/>
    <cellStyle name="Total 37 8 2" xfId="36397" xr:uid="{F58544EF-D393-4E28-9DDF-F1E2DEF425E8}"/>
    <cellStyle name="Total 37 8 3" xfId="36396" xr:uid="{B488F144-8CC8-4E24-AE44-5579BF223748}"/>
    <cellStyle name="Total 37 9" xfId="19125" xr:uid="{28391338-1184-46B9-98E8-7376EEF8516B}"/>
    <cellStyle name="Total 37 9 2" xfId="36399" xr:uid="{3D1EF530-3736-4131-888B-BB64B2E19602}"/>
    <cellStyle name="Total 37 9 3" xfId="36398" xr:uid="{5AD63A7B-68F2-4C66-B08E-D2D9132CD981}"/>
    <cellStyle name="Total 38" xfId="6578" xr:uid="{7E8BB398-3720-4676-B2C1-07C97A9841B0}"/>
    <cellStyle name="Total 38 10" xfId="19126" xr:uid="{FEB0640B-93AA-44CA-AAB0-3030C50CB23A}"/>
    <cellStyle name="Total 38 10 2" xfId="36401" xr:uid="{47004D6B-8576-400E-8A4D-03653F691DFE}"/>
    <cellStyle name="Total 38 11" xfId="36402" xr:uid="{6E808B1E-48D2-40C0-9B9C-7F8C090B4649}"/>
    <cellStyle name="Total 38 12" xfId="36400" xr:uid="{F051F81F-357A-45D3-A4CC-635E1805D3B7}"/>
    <cellStyle name="Total 38 13" xfId="21817" xr:uid="{F059259C-6CE2-4980-B7B2-C0B9350C9FDE}"/>
    <cellStyle name="Total 38 2" xfId="19127" xr:uid="{783F0D77-C23B-4E39-BE22-E3223567718B}"/>
    <cellStyle name="Total 38 2 2" xfId="36404" xr:uid="{20DB65DF-3947-40DC-A50B-7CC447704DA9}"/>
    <cellStyle name="Total 38 2 2 2" xfId="36405" xr:uid="{13047AB8-70F6-4099-8EA5-4F27A85B3E5C}"/>
    <cellStyle name="Total 38 2 3" xfId="36406" xr:uid="{DB6586C4-8E25-49C3-A349-E512189D1300}"/>
    <cellStyle name="Total 38 2 3 2" xfId="36407" xr:uid="{3CA518A7-5F95-4052-9E39-3AFBC12D8059}"/>
    <cellStyle name="Total 38 2 4" xfId="36408" xr:uid="{437B5975-A229-43DC-8222-38F0676ADBB0}"/>
    <cellStyle name="Total 38 2 5" xfId="36409" xr:uid="{E7D7B2A6-EA2C-4331-905A-070A55E3A146}"/>
    <cellStyle name="Total 38 2 6" xfId="36403" xr:uid="{08885309-A11C-4B56-8538-4475EA399B10}"/>
    <cellStyle name="Total 38 3" xfId="19128" xr:uid="{750FBA32-0443-44F1-B1AE-C12ECC6260E7}"/>
    <cellStyle name="Total 38 3 2" xfId="36411" xr:uid="{0A4753EC-3F3C-4DDD-8B81-A6FA4ADBAABC}"/>
    <cellStyle name="Total 38 3 2 2" xfId="36412" xr:uid="{C83C1097-FE93-4056-9AC8-A1724F6F2A0F}"/>
    <cellStyle name="Total 38 3 3" xfId="36413" xr:uid="{C338A34B-8A1F-4EB5-9441-B86A239D0721}"/>
    <cellStyle name="Total 38 3 3 2" xfId="36414" xr:uid="{E5DE0EF4-9AD7-4E62-B561-95A1CA9C5EB2}"/>
    <cellStyle name="Total 38 3 4" xfId="36415" xr:uid="{72C67D36-BEFD-4F5C-BC44-214E07227EEA}"/>
    <cellStyle name="Total 38 3 5" xfId="36410" xr:uid="{7A45F1CF-EA98-4B9F-952D-A7AB95BE526E}"/>
    <cellStyle name="Total 38 4" xfId="19129" xr:uid="{EA987635-812E-40F8-8AB9-362BAAE9A1FA}"/>
    <cellStyle name="Total 38 4 2" xfId="36417" xr:uid="{B884E4F3-6E9A-41D8-985E-CAE2EABD608B}"/>
    <cellStyle name="Total 38 4 2 2" xfId="36418" xr:uid="{F6F15CE0-751C-460E-9AFA-082794F21071}"/>
    <cellStyle name="Total 38 4 3" xfId="36419" xr:uid="{BC7AE82E-B484-4468-8F64-3D9E9AF866AC}"/>
    <cellStyle name="Total 38 4 3 2" xfId="36420" xr:uid="{BA4B4B98-B53F-4669-B6B4-352464F19853}"/>
    <cellStyle name="Total 38 4 4" xfId="36421" xr:uid="{D8A10B38-F4C6-46CA-A4EC-F5D3A52B4F1F}"/>
    <cellStyle name="Total 38 4 5" xfId="36416" xr:uid="{A2BE6A97-156A-40AB-95E4-3E500C486F51}"/>
    <cellStyle name="Total 38 5" xfId="19130" xr:uid="{AC18420F-8205-4042-9232-301AE146D89F}"/>
    <cellStyle name="Total 38 5 2" xfId="36423" xr:uid="{8CAFADE4-5C9C-4CB5-A977-78762796BB64}"/>
    <cellStyle name="Total 38 5 2 2" xfId="36424" xr:uid="{A8CCABB6-3A19-43AD-8429-517DBF551042}"/>
    <cellStyle name="Total 38 5 3" xfId="36425" xr:uid="{ABBB6D78-AC62-4BEE-885F-EFBBD92461EA}"/>
    <cellStyle name="Total 38 5 3 2" xfId="36426" xr:uid="{8BD0E92D-D978-4E73-BDDD-0507054CB2B4}"/>
    <cellStyle name="Total 38 5 4" xfId="36427" xr:uid="{E0DCF94B-18B3-4872-ABF5-7546C06176EC}"/>
    <cellStyle name="Total 38 5 4 2" xfId="36428" xr:uid="{CCC405CC-F2EA-4783-8AB1-F6A9BE7D9203}"/>
    <cellStyle name="Total 38 5 5" xfId="36429" xr:uid="{6EDCF29F-50B2-4B9F-B4CE-FF86B297E8A8}"/>
    <cellStyle name="Total 38 5 6" xfId="36422" xr:uid="{8CDD5DED-798D-43A3-9C23-B15F7FA31BB8}"/>
    <cellStyle name="Total 38 6" xfId="19131" xr:uid="{61481A80-ED6E-44A4-9538-CCD4A95ACB1E}"/>
    <cellStyle name="Total 38 6 2" xfId="36431" xr:uid="{6FCEE3A9-7BD3-4200-8D0A-03A44AA8FDA4}"/>
    <cellStyle name="Total 38 6 2 2" xfId="36432" xr:uid="{ADA8FDC1-3BF4-4D79-97D5-1315FB3B36F4}"/>
    <cellStyle name="Total 38 6 3" xfId="36433" xr:uid="{9C8FD7CF-F87E-47E8-A3B5-6D42C0B465A3}"/>
    <cellStyle name="Total 38 6 3 2" xfId="36434" xr:uid="{1C5C1E34-BD29-4572-8B7A-9F8E6050808A}"/>
    <cellStyle name="Total 38 6 4" xfId="36435" xr:uid="{9B833517-D0A2-46FB-A282-FCB2EB53825C}"/>
    <cellStyle name="Total 38 6 5" xfId="36430" xr:uid="{1298561F-A212-412B-BF48-E6A4632A6DF6}"/>
    <cellStyle name="Total 38 7" xfId="19132" xr:uid="{E9015269-1124-49CB-8099-356BAD0C49B6}"/>
    <cellStyle name="Total 38 7 2" xfId="36437" xr:uid="{D33CD5C3-205B-420E-A3E7-8F0E70FF0CBE}"/>
    <cellStyle name="Total 38 7 3" xfId="36436" xr:uid="{CCF6D205-1C21-419C-BD19-262C282055DF}"/>
    <cellStyle name="Total 38 8" xfId="19133" xr:uid="{7D3AFBD8-4D98-44EA-AAD0-7D557FB42533}"/>
    <cellStyle name="Total 38 8 2" xfId="36439" xr:uid="{58092CB5-3064-4234-97BA-5F5C8F4B745F}"/>
    <cellStyle name="Total 38 8 3" xfId="36438" xr:uid="{9C63C7AF-B435-4DD1-82DE-C9E8A56588E6}"/>
    <cellStyle name="Total 38 9" xfId="19134" xr:uid="{5AF96205-5305-4AEB-9426-B5DAB61C461A}"/>
    <cellStyle name="Total 38 9 2" xfId="36441" xr:uid="{140D7964-FE16-4DDD-954E-5C344EAE9BFA}"/>
    <cellStyle name="Total 38 9 3" xfId="36440" xr:uid="{30C66F9B-2DF9-4ADA-80EC-F4E7BD2F92DC}"/>
    <cellStyle name="Total 39" xfId="6579" xr:uid="{7577BDBB-2906-4FE7-A5DF-083E6397196B}"/>
    <cellStyle name="Total 39 10" xfId="19135" xr:uid="{E480F1B5-CAAA-43DC-AAC8-99996B56B564}"/>
    <cellStyle name="Total 39 10 2" xfId="36443" xr:uid="{1339C74C-7447-4832-898C-FEAE7F337CA3}"/>
    <cellStyle name="Total 39 11" xfId="36444" xr:uid="{318A35FB-B9DA-4CB4-96B6-3C68A274395C}"/>
    <cellStyle name="Total 39 12" xfId="36442" xr:uid="{AC215E90-9C41-4AE0-90E2-70A553183BB7}"/>
    <cellStyle name="Total 39 13" xfId="21818" xr:uid="{339A37E6-5BD0-4FE4-B167-33FDFCC53BDE}"/>
    <cellStyle name="Total 39 2" xfId="19136" xr:uid="{E3B56F33-962C-4E64-AC62-C548551C856C}"/>
    <cellStyle name="Total 39 2 2" xfId="36446" xr:uid="{9372BC64-640B-4277-A18C-7FE6A3F083D5}"/>
    <cellStyle name="Total 39 2 2 2" xfId="36447" xr:uid="{3356878E-F4D7-42C4-9DA3-C6220D3F5591}"/>
    <cellStyle name="Total 39 2 3" xfId="36448" xr:uid="{5772F3A3-F80B-47C2-AADB-B1F977F18F35}"/>
    <cellStyle name="Total 39 2 3 2" xfId="36449" xr:uid="{51312AFC-E8F7-4B0D-A245-18FC33422D49}"/>
    <cellStyle name="Total 39 2 4" xfId="36450" xr:uid="{38D051FE-7DFB-488B-BAF5-566E03F3E76D}"/>
    <cellStyle name="Total 39 2 5" xfId="36451" xr:uid="{69367877-BBBA-4469-AA44-6DA2F79890A3}"/>
    <cellStyle name="Total 39 2 6" xfId="36445" xr:uid="{16419B59-04E4-4757-A4B4-68630481F9A4}"/>
    <cellStyle name="Total 39 3" xfId="19137" xr:uid="{C8F024CB-21A6-4CC2-8CEE-0483829D6029}"/>
    <cellStyle name="Total 39 3 2" xfId="36453" xr:uid="{1AF2CE68-6DB5-483B-AB13-C5884B77FF6A}"/>
    <cellStyle name="Total 39 3 2 2" xfId="36454" xr:uid="{F1A45F76-FC03-4B77-8E21-0DC91D18070B}"/>
    <cellStyle name="Total 39 3 3" xfId="36455" xr:uid="{270E973F-0BD3-4CEB-A893-1F4188135F53}"/>
    <cellStyle name="Total 39 3 3 2" xfId="36456" xr:uid="{34ED8B66-8E53-410C-A35D-59D9345EA0C8}"/>
    <cellStyle name="Total 39 3 4" xfId="36457" xr:uid="{70520EE6-9193-4033-83DB-C793BB60CC43}"/>
    <cellStyle name="Total 39 3 5" xfId="36452" xr:uid="{DFBE4612-083A-4355-965F-AE9473977FC5}"/>
    <cellStyle name="Total 39 4" xfId="19138" xr:uid="{5824CD45-F692-4760-9C5D-76B30E9FD415}"/>
    <cellStyle name="Total 39 4 2" xfId="36459" xr:uid="{B2906FDB-0364-4552-A655-C03235EC674F}"/>
    <cellStyle name="Total 39 4 2 2" xfId="36460" xr:uid="{F6AEDA5C-B8D5-4746-A71E-8963950F230E}"/>
    <cellStyle name="Total 39 4 3" xfId="36461" xr:uid="{984B5568-461E-4AA4-9978-BCEB0ED9328C}"/>
    <cellStyle name="Total 39 4 3 2" xfId="36462" xr:uid="{0775FAFA-0086-439C-9432-3516B9CB2C9C}"/>
    <cellStyle name="Total 39 4 4" xfId="36463" xr:uid="{668ECBB3-4EAB-42D5-BCB6-A0832EA4510E}"/>
    <cellStyle name="Total 39 4 5" xfId="36458" xr:uid="{9116AD6D-E1EF-43A8-B704-A09A09ABCFC8}"/>
    <cellStyle name="Total 39 5" xfId="19139" xr:uid="{DA6CD11C-B7CF-4F3E-9298-DBBA2B5EB1A1}"/>
    <cellStyle name="Total 39 5 2" xfId="36465" xr:uid="{1CE867FF-B9EE-480A-B495-3ED42BCA3032}"/>
    <cellStyle name="Total 39 5 2 2" xfId="36466" xr:uid="{D7D7C117-A395-4506-B81B-F770F7B14AD1}"/>
    <cellStyle name="Total 39 5 3" xfId="36467" xr:uid="{8744A75C-F628-4B36-B1C1-2FF5303AB97F}"/>
    <cellStyle name="Total 39 5 3 2" xfId="36468" xr:uid="{E04DA579-8FEC-4CF4-B9D7-93AACA006891}"/>
    <cellStyle name="Total 39 5 4" xfId="36469" xr:uid="{576B4937-68BD-4D0D-AC87-206DE525B07F}"/>
    <cellStyle name="Total 39 5 4 2" xfId="36470" xr:uid="{05169357-2873-4DFD-BFB5-3C91BA7395FB}"/>
    <cellStyle name="Total 39 5 5" xfId="36471" xr:uid="{2D7EFD80-B8CB-4DCE-AE9E-C3FDB374B37D}"/>
    <cellStyle name="Total 39 5 6" xfId="36464" xr:uid="{85E3EDBB-4E5B-46D8-93CF-5B0C0D633D7D}"/>
    <cellStyle name="Total 39 6" xfId="19140" xr:uid="{281B7E1A-5AD0-48C6-8C40-E5E91F0BA527}"/>
    <cellStyle name="Total 39 6 2" xfId="36473" xr:uid="{A36CD037-E5A3-4654-9BDB-FA21EC367BEA}"/>
    <cellStyle name="Total 39 6 2 2" xfId="36474" xr:uid="{D81552E4-D0E2-47D2-A747-56289D8794F5}"/>
    <cellStyle name="Total 39 6 3" xfId="36475" xr:uid="{E5191A7D-08EF-4D1E-87DD-82786278A616}"/>
    <cellStyle name="Total 39 6 3 2" xfId="36476" xr:uid="{53F3709C-0CB8-42AD-9E00-BA207ACA0A34}"/>
    <cellStyle name="Total 39 6 4" xfId="36477" xr:uid="{AE03E9C5-227C-4409-BFE7-7D39B160988F}"/>
    <cellStyle name="Total 39 6 5" xfId="36472" xr:uid="{7EFC60E0-8EC8-4255-A982-ECE3FF2DAF29}"/>
    <cellStyle name="Total 39 7" xfId="19141" xr:uid="{63607AC6-9063-41F1-A1A9-5177CFB2A784}"/>
    <cellStyle name="Total 39 7 2" xfId="36479" xr:uid="{0E639A17-94C6-43DB-B8E7-72A4E797C6C1}"/>
    <cellStyle name="Total 39 7 3" xfId="36478" xr:uid="{DC4F0918-55F6-47DD-B9A5-5A204A5FE08C}"/>
    <cellStyle name="Total 39 8" xfId="19142" xr:uid="{39C63488-BEA3-4460-9F39-E3F25FFDC129}"/>
    <cellStyle name="Total 39 8 2" xfId="36481" xr:uid="{8D376FE2-3811-4FFB-8D37-FECF1DEE6624}"/>
    <cellStyle name="Total 39 8 3" xfId="36480" xr:uid="{4D0BB47F-4187-4579-BA7C-4799150D1812}"/>
    <cellStyle name="Total 39 9" xfId="19143" xr:uid="{86323A9C-7845-4E58-948C-A5861B4EF3B6}"/>
    <cellStyle name="Total 39 9 2" xfId="36483" xr:uid="{39466924-9D68-4D0A-91FF-537B31803FFE}"/>
    <cellStyle name="Total 39 9 3" xfId="36482" xr:uid="{FB37CA4C-6362-4E38-A2A5-7DEA056AEC30}"/>
    <cellStyle name="Total 4" xfId="358" xr:uid="{00000000-0005-0000-0000-000068010000}"/>
    <cellStyle name="Total 4 10" xfId="19144" xr:uid="{B749C59E-C75D-4923-B533-46AED63907FA}"/>
    <cellStyle name="Total 4 10 2" xfId="36486" xr:uid="{68B59BD2-7410-431C-B93A-8D068141C5BB}"/>
    <cellStyle name="Total 4 10 3" xfId="36485" xr:uid="{5A669C40-B1A6-46E1-9A43-6DA5DF798E64}"/>
    <cellStyle name="Total 4 11" xfId="19145" xr:uid="{19B3CFEE-11BE-46FE-BCA8-77EFFE970A60}"/>
    <cellStyle name="Total 4 11 2" xfId="36487" xr:uid="{DC5AB889-8C44-47C3-BB18-10D9D8411FE6}"/>
    <cellStyle name="Total 4 12" xfId="36488" xr:uid="{BFE19A29-5F71-491B-BA6F-53CB8F7E79DD}"/>
    <cellStyle name="Total 4 13" xfId="36484" xr:uid="{472E2D83-3765-4741-A799-FA0F670E9466}"/>
    <cellStyle name="Total 4 14" xfId="21819" xr:uid="{FB4DE9B5-F3B1-41B4-8A90-028078ECF67E}"/>
    <cellStyle name="Total 4 15" xfId="6580" xr:uid="{DA80700D-8268-4531-9DEF-866E40A1AD3A}"/>
    <cellStyle name="Total 4 2" xfId="19146" xr:uid="{5DBF09B8-A4C6-4963-B2D6-8FFDF71252D6}"/>
    <cellStyle name="Total 4 2 10" xfId="36490" xr:uid="{DE593459-8E37-4E64-9964-615EBB12BD2E}"/>
    <cellStyle name="Total 4 2 11" xfId="36489" xr:uid="{8A8CCC7C-1EAB-4DAD-B938-D59CF8A8C549}"/>
    <cellStyle name="Total 4 2 2" xfId="19147" xr:uid="{93D6143F-0664-4DA7-8C9E-5A9E248E4E34}"/>
    <cellStyle name="Total 4 2 2 2" xfId="36492" xr:uid="{3EA2F845-6BFD-433D-95A6-BDF4CD472301}"/>
    <cellStyle name="Total 4 2 2 2 2" xfId="36493" xr:uid="{F73F5428-DBED-46A7-BC20-C599D81B25E6}"/>
    <cellStyle name="Total 4 2 2 3" xfId="36494" xr:uid="{93643DD3-B1FF-45D6-981F-275ABF6C34C3}"/>
    <cellStyle name="Total 4 2 2 3 2" xfId="36495" xr:uid="{E6AA1169-F647-4654-8545-58A3E8FF1687}"/>
    <cellStyle name="Total 4 2 2 4" xfId="36496" xr:uid="{3648AB2A-7039-4E94-BEAB-5A9D8245C7E8}"/>
    <cellStyle name="Total 4 2 2 5" xfId="36491" xr:uid="{682D0EC7-19EC-41ED-86A5-3299ECDB8E31}"/>
    <cellStyle name="Total 4 2 3" xfId="19148" xr:uid="{53D6576D-094E-42D6-A391-551B733DA784}"/>
    <cellStyle name="Total 4 2 3 2" xfId="36498" xr:uid="{A8E725D1-9130-402C-BC2C-59D4665366C1}"/>
    <cellStyle name="Total 4 2 3 2 2" xfId="36499" xr:uid="{AE5F1AE8-61CB-4AAE-BFA1-BA628F525F5E}"/>
    <cellStyle name="Total 4 2 3 3" xfId="36500" xr:uid="{2057FE9F-24BA-454B-9412-001FB8D3A6E8}"/>
    <cellStyle name="Total 4 2 3 3 2" xfId="36501" xr:uid="{BC5003B9-53C5-4C5C-A2A4-EA21D8672F05}"/>
    <cellStyle name="Total 4 2 3 4" xfId="36502" xr:uid="{2BBB9CCD-C51A-4E22-9BE2-03D3A85581BF}"/>
    <cellStyle name="Total 4 2 3 5" xfId="36497" xr:uid="{4B469A24-1DC1-4862-ADF7-368A9351C22A}"/>
    <cellStyle name="Total 4 2 4" xfId="19149" xr:uid="{B43B1CC2-C55E-4D09-AB2F-368D9A791366}"/>
    <cellStyle name="Total 4 2 4 2" xfId="36504" xr:uid="{F0D25112-9588-4654-A424-5E8042F77784}"/>
    <cellStyle name="Total 4 2 4 2 2" xfId="36505" xr:uid="{41EBFE73-87F6-4ECC-AEAF-97FDD9889BAB}"/>
    <cellStyle name="Total 4 2 4 3" xfId="36506" xr:uid="{C178718F-DD34-4BE7-8CBE-38CA9DE8B317}"/>
    <cellStyle name="Total 4 2 4 3 2" xfId="36507" xr:uid="{40A8FC97-FB7C-462A-B855-7EEE867E9564}"/>
    <cellStyle name="Total 4 2 4 4" xfId="36508" xr:uid="{96DAE4BD-D4D6-4502-A097-154A639171E0}"/>
    <cellStyle name="Total 4 2 4 4 2" xfId="36509" xr:uid="{EC91D174-7A1D-4C31-815D-3ADF61002E53}"/>
    <cellStyle name="Total 4 2 4 5" xfId="36510" xr:uid="{B98194F4-A39F-4D96-8CA9-84309D7355E9}"/>
    <cellStyle name="Total 4 2 4 6" xfId="36503" xr:uid="{C66C6F32-9900-420C-A633-E7C82CDDA54A}"/>
    <cellStyle name="Total 4 2 5" xfId="19150" xr:uid="{884F063C-B173-4388-AC75-CAC1D865A69C}"/>
    <cellStyle name="Total 4 2 5 2" xfId="36512" xr:uid="{A6B999DB-7AEF-4BD9-BD16-B12B88B1EAC6}"/>
    <cellStyle name="Total 4 2 5 2 2" xfId="36513" xr:uid="{8F9C9617-1EB3-4B9C-A39E-E83487F656EC}"/>
    <cellStyle name="Total 4 2 5 3" xfId="36514" xr:uid="{F46A2169-F177-42B8-B653-6A0F6A9E751E}"/>
    <cellStyle name="Total 4 2 5 3 2" xfId="36515" xr:uid="{6C5DCF27-E3F2-4928-9C76-481BF92C589C}"/>
    <cellStyle name="Total 4 2 5 4" xfId="36516" xr:uid="{4CD411E4-800F-447D-BE83-0C92DC93C0E9}"/>
    <cellStyle name="Total 4 2 5 5" xfId="36511" xr:uid="{A71F085A-3C6E-44C6-A6FD-F2CF3F8B5C9E}"/>
    <cellStyle name="Total 4 2 6" xfId="36517" xr:uid="{E89869BF-7142-4A89-B0B3-A4E9645DEBF7}"/>
    <cellStyle name="Total 4 2 6 2" xfId="36518" xr:uid="{504E2777-2C1C-4E26-8A8B-F04C882E7611}"/>
    <cellStyle name="Total 4 2 7" xfId="36519" xr:uid="{4AEAB475-8073-4AB5-AD42-BA30F69321FB}"/>
    <cellStyle name="Total 4 2 7 2" xfId="36520" xr:uid="{18282046-8E5F-4419-80E0-EE966FC5A8B3}"/>
    <cellStyle name="Total 4 2 8" xfId="36521" xr:uid="{18F2C0AB-604F-4B18-B666-10A107ACF266}"/>
    <cellStyle name="Total 4 2 8 2" xfId="36522" xr:uid="{DA2AE665-E688-4506-A384-B29E3F64D1F4}"/>
    <cellStyle name="Total 4 2 9" xfId="36523" xr:uid="{A3D4F9E2-3B45-4878-9718-B30CBB76DF18}"/>
    <cellStyle name="Total 4 3" xfId="19151" xr:uid="{34BD6962-46D0-44E5-AAAF-1C574C9E2986}"/>
    <cellStyle name="Total 4 3 2" xfId="36525" xr:uid="{0FDF54E5-5D98-449B-93AA-9C46A13ED7A0}"/>
    <cellStyle name="Total 4 3 2 2" xfId="36526" xr:uid="{878D3968-92F8-4D0E-B3D7-7975B38D0FE7}"/>
    <cellStyle name="Total 4 3 3" xfId="36527" xr:uid="{536E74E3-3276-4566-8B2D-75C6F0E520A7}"/>
    <cellStyle name="Total 4 3 3 2" xfId="36528" xr:uid="{536E1928-4FD3-4253-B448-AF169ACCF338}"/>
    <cellStyle name="Total 4 3 4" xfId="36529" xr:uid="{7CC0AB1A-0153-46B8-83A3-056841D8F237}"/>
    <cellStyle name="Total 4 3 5" xfId="36530" xr:uid="{8D00CF2E-00BF-41EC-9377-00425A9B37DB}"/>
    <cellStyle name="Total 4 3 6" xfId="36524" xr:uid="{784662BD-0463-43BD-83C4-7D0991C4709E}"/>
    <cellStyle name="Total 4 4" xfId="19152" xr:uid="{05782FCB-1812-45FE-BDE2-67264EF90A63}"/>
    <cellStyle name="Total 4 4 2" xfId="36532" xr:uid="{7D53ABDD-825B-46E5-8018-D82DF10094C0}"/>
    <cellStyle name="Total 4 4 2 2" xfId="36533" xr:uid="{08C61FF2-4102-4F54-9CB3-79BBEB9F2034}"/>
    <cellStyle name="Total 4 4 3" xfId="36534" xr:uid="{2BEE1E47-EEC5-4C40-876C-E1AEE37A7D4F}"/>
    <cellStyle name="Total 4 4 3 2" xfId="36535" xr:uid="{EBE9F221-B385-487B-90CC-2DF918BF3978}"/>
    <cellStyle name="Total 4 4 4" xfId="36536" xr:uid="{DB3234B5-7188-4BF8-BD74-7D5E998793D4}"/>
    <cellStyle name="Total 4 4 5" xfId="36531" xr:uid="{CD3F679D-C959-4CCC-B551-99794797B677}"/>
    <cellStyle name="Total 4 5" xfId="19153" xr:uid="{26C609FB-837B-40C5-98AF-D642900901C5}"/>
    <cellStyle name="Total 4 5 2" xfId="36538" xr:uid="{DBF8D047-46DB-4DBA-BA52-BB0939E82E46}"/>
    <cellStyle name="Total 4 5 2 2" xfId="36539" xr:uid="{A4521919-036A-4D78-954C-027CED299CA1}"/>
    <cellStyle name="Total 4 5 3" xfId="36540" xr:uid="{BBFA5663-7BC7-42D1-B05F-3C72E43B9383}"/>
    <cellStyle name="Total 4 5 3 2" xfId="36541" xr:uid="{3222241D-9583-40E2-9189-03CB666B342E}"/>
    <cellStyle name="Total 4 5 4" xfId="36542" xr:uid="{102AB337-99F6-4258-968D-4206FDE2E021}"/>
    <cellStyle name="Total 4 5 5" xfId="36537" xr:uid="{15D6C98D-FDD9-4F1A-A973-975AAA871EF7}"/>
    <cellStyle name="Total 4 6" xfId="19154" xr:uid="{62D18D30-CDC8-44AB-8990-CBB7D479C611}"/>
    <cellStyle name="Total 4 6 2" xfId="36544" xr:uid="{7B58BDF5-7BB5-4BB2-BED2-0E3E4134ED33}"/>
    <cellStyle name="Total 4 6 2 2" xfId="36545" xr:uid="{25F333F7-05B6-459F-B20A-C4C4B212555D}"/>
    <cellStyle name="Total 4 6 3" xfId="36546" xr:uid="{23A52AEF-A719-4954-B309-0D51202E3D7F}"/>
    <cellStyle name="Total 4 6 3 2" xfId="36547" xr:uid="{E5F070C9-AD67-4B4F-955E-BC9686676B82}"/>
    <cellStyle name="Total 4 6 4" xfId="36548" xr:uid="{B3288578-2A6B-4B1A-9704-DF67A7ADECFE}"/>
    <cellStyle name="Total 4 6 4 2" xfId="36549" xr:uid="{BA39B3AF-A5EC-4365-B026-852D55F3489E}"/>
    <cellStyle name="Total 4 6 5" xfId="36550" xr:uid="{4FB3EB62-522C-4AFB-98CD-F1A1DB395896}"/>
    <cellStyle name="Total 4 6 6" xfId="36543" xr:uid="{53F53991-BE55-4CBB-8A88-595465BC9C64}"/>
    <cellStyle name="Total 4 7" xfId="19155" xr:uid="{2F1A9C2D-DEAB-4D44-BA9B-607137D36E3F}"/>
    <cellStyle name="Total 4 7 2" xfId="36552" xr:uid="{F56C7BF4-363B-46A4-8347-68FAA2A0AF31}"/>
    <cellStyle name="Total 4 7 2 2" xfId="36553" xr:uid="{78AAC8FD-68ED-459F-9DB0-606366AC458F}"/>
    <cellStyle name="Total 4 7 3" xfId="36554" xr:uid="{5A698438-5A84-464C-995A-20E4C260F3EA}"/>
    <cellStyle name="Total 4 7 3 2" xfId="36555" xr:uid="{7C3A870A-D831-4E68-B7DD-97E0234D80FE}"/>
    <cellStyle name="Total 4 7 4" xfId="36556" xr:uid="{0BF4BBA3-73A8-4BB7-9C90-E869CD85278A}"/>
    <cellStyle name="Total 4 7 5" xfId="36551" xr:uid="{40569F60-373E-47DC-A49A-A5348FB69B54}"/>
    <cellStyle name="Total 4 8" xfId="19156" xr:uid="{7C8CFAF0-B963-48E1-B4E7-260E3A02C4E6}"/>
    <cellStyle name="Total 4 8 2" xfId="36558" xr:uid="{72759777-36B0-483F-BF54-F5B8CFD5FE95}"/>
    <cellStyle name="Total 4 8 3" xfId="36557" xr:uid="{1C967973-4C06-4CCE-B37E-13A3800BC573}"/>
    <cellStyle name="Total 4 9" xfId="19157" xr:uid="{EA05B928-E074-4FC1-A4C0-F1911E404285}"/>
    <cellStyle name="Total 4 9 2" xfId="36560" xr:uid="{02529683-D5E1-43D9-A77F-6F8F426C69BA}"/>
    <cellStyle name="Total 4 9 3" xfId="36559" xr:uid="{F5C82229-DF5A-422E-AD02-534D60962AEF}"/>
    <cellStyle name="Total 40" xfId="6581" xr:uid="{EEFD3A80-519D-42E6-A174-2E75BBA8E0EA}"/>
    <cellStyle name="Total 40 10" xfId="19158" xr:uid="{7843A0E0-F2C1-4D80-9BBD-10AB1C829259}"/>
    <cellStyle name="Total 40 10 2" xfId="36562" xr:uid="{898788DA-449C-43EA-8C8C-DA80D4D356B5}"/>
    <cellStyle name="Total 40 11" xfId="36563" xr:uid="{596DCDC5-32A2-4726-A5D3-337B6550F51E}"/>
    <cellStyle name="Total 40 12" xfId="36561" xr:uid="{A98F2E73-CFBE-4295-9379-75F48F79468C}"/>
    <cellStyle name="Total 40 13" xfId="21820" xr:uid="{4C215287-FF25-4CE0-96B0-8A3E2B930546}"/>
    <cellStyle name="Total 40 2" xfId="19159" xr:uid="{D685A9C4-5771-41C5-8763-E0DC2388948F}"/>
    <cellStyle name="Total 40 2 2" xfId="36565" xr:uid="{C200CDD9-A1B2-4CE5-AA0E-C7A39F1FB393}"/>
    <cellStyle name="Total 40 2 2 2" xfId="36566" xr:uid="{DFAC93F3-D395-466A-B882-9229DB0634B7}"/>
    <cellStyle name="Total 40 2 3" xfId="36567" xr:uid="{194BC634-B1F3-4B7B-AE57-D5CA2C601AE3}"/>
    <cellStyle name="Total 40 2 3 2" xfId="36568" xr:uid="{A44DB860-07B5-475B-A8FD-469D968BE135}"/>
    <cellStyle name="Total 40 2 4" xfId="36569" xr:uid="{73CE652C-BC5D-455D-86B4-64821273F94F}"/>
    <cellStyle name="Total 40 2 5" xfId="36570" xr:uid="{EE971162-BE64-458A-BB1D-26E60B565C2C}"/>
    <cellStyle name="Total 40 2 6" xfId="36564" xr:uid="{E11B8D09-CED6-49C7-A601-2E282F9674F4}"/>
    <cellStyle name="Total 40 3" xfId="19160" xr:uid="{834AB5B7-8D39-42BD-A485-486C8876CBDB}"/>
    <cellStyle name="Total 40 3 2" xfId="36572" xr:uid="{7E997D5D-FAC4-4AD1-9947-E7317825D96A}"/>
    <cellStyle name="Total 40 3 2 2" xfId="36573" xr:uid="{E64BD182-107D-44A6-A693-215B10DE3F3B}"/>
    <cellStyle name="Total 40 3 3" xfId="36574" xr:uid="{FE7F2855-9EC8-4483-BBAA-DC1D0030D4E5}"/>
    <cellStyle name="Total 40 3 3 2" xfId="36575" xr:uid="{1FEE51AC-F74E-4235-8FA1-9049CC1A3A88}"/>
    <cellStyle name="Total 40 3 4" xfId="36576" xr:uid="{E144E73B-A77F-45D6-96EC-79983236FDB5}"/>
    <cellStyle name="Total 40 3 5" xfId="36571" xr:uid="{217D0159-B5EE-4823-ADFE-A3D25D217620}"/>
    <cellStyle name="Total 40 4" xfId="19161" xr:uid="{6463983E-0755-49EA-969C-99D2B0B4E9E5}"/>
    <cellStyle name="Total 40 4 2" xfId="36578" xr:uid="{9C6D35AE-3CEB-41A2-B2E7-08462B38BDA0}"/>
    <cellStyle name="Total 40 4 2 2" xfId="36579" xr:uid="{D91FAE04-ED2E-4727-A477-29EC5998BC84}"/>
    <cellStyle name="Total 40 4 3" xfId="36580" xr:uid="{DE571429-32F3-4C01-A076-7CC388F2EBE9}"/>
    <cellStyle name="Total 40 4 3 2" xfId="36581" xr:uid="{92973990-CF59-41A7-A141-32780933A32E}"/>
    <cellStyle name="Total 40 4 4" xfId="36582" xr:uid="{17FC3CB4-1032-48E9-B8DF-C33551A9888E}"/>
    <cellStyle name="Total 40 4 5" xfId="36577" xr:uid="{62AC1BC2-4E19-429D-A2A4-FE2F4FBC3DD6}"/>
    <cellStyle name="Total 40 5" xfId="19162" xr:uid="{371D5591-2AE6-4CA2-8AE1-A9F6D5ACAA00}"/>
    <cellStyle name="Total 40 5 2" xfId="36584" xr:uid="{B91E4D2B-BA6D-4399-ABD1-36E4820AC5AA}"/>
    <cellStyle name="Total 40 5 2 2" xfId="36585" xr:uid="{D29464FA-38BC-4E40-A798-002A9D8C18CA}"/>
    <cellStyle name="Total 40 5 3" xfId="36586" xr:uid="{5C30DAF6-479F-4316-980F-4B4290C5F8C3}"/>
    <cellStyle name="Total 40 5 3 2" xfId="36587" xr:uid="{BB0E4844-6DD0-45B1-B556-0682DE3F6076}"/>
    <cellStyle name="Total 40 5 4" xfId="36588" xr:uid="{5DE6868C-5C78-4437-892D-5D6D065D64D7}"/>
    <cellStyle name="Total 40 5 4 2" xfId="36589" xr:uid="{AC9A6FF1-377D-429C-B7CF-33FD5CCDF61A}"/>
    <cellStyle name="Total 40 5 5" xfId="36590" xr:uid="{3F4C12D0-806B-429E-BD6D-3D2F50A3D492}"/>
    <cellStyle name="Total 40 5 6" xfId="36583" xr:uid="{CA1A9648-8F3B-4B3A-B860-4E4CF9F4D43F}"/>
    <cellStyle name="Total 40 6" xfId="19163" xr:uid="{3DF5A450-6ABE-4A0E-A416-DABF59C80C26}"/>
    <cellStyle name="Total 40 6 2" xfId="36592" xr:uid="{BE886FB3-2CBA-411C-BE3C-B0886486BE04}"/>
    <cellStyle name="Total 40 6 2 2" xfId="36593" xr:uid="{8FC563B8-5CD0-4080-B2A5-3D378AF294D4}"/>
    <cellStyle name="Total 40 6 3" xfId="36594" xr:uid="{AAF8551E-8A28-4CA6-86A9-F6D331485A04}"/>
    <cellStyle name="Total 40 6 3 2" xfId="36595" xr:uid="{614F849D-B80C-44EF-84DD-4EF7CAD4AC7A}"/>
    <cellStyle name="Total 40 6 4" xfId="36596" xr:uid="{6F137193-DE1F-42B5-B12D-7C1AA0D6276B}"/>
    <cellStyle name="Total 40 6 5" xfId="36591" xr:uid="{FFEE9C8B-D9CB-4C23-A8F2-66403D009ED6}"/>
    <cellStyle name="Total 40 7" xfId="19164" xr:uid="{1AF0057C-F476-4332-926E-51636A20716A}"/>
    <cellStyle name="Total 40 7 2" xfId="36598" xr:uid="{7770F59B-3126-4BC1-8D6F-97F010E935A6}"/>
    <cellStyle name="Total 40 7 3" xfId="36597" xr:uid="{66A89072-BE5E-48CF-A874-D1B65E489641}"/>
    <cellStyle name="Total 40 8" xfId="19165" xr:uid="{CD5AB062-1CB1-4C47-A62E-6A394237F072}"/>
    <cellStyle name="Total 40 8 2" xfId="36600" xr:uid="{0C3BBBF0-9877-4A0F-962A-9D6A4D5FE9ED}"/>
    <cellStyle name="Total 40 8 3" xfId="36599" xr:uid="{9914FB71-C4B2-42A1-8EE3-7ACA43CDDC3E}"/>
    <cellStyle name="Total 40 9" xfId="19166" xr:uid="{738C2701-9CE8-41A7-9107-C38E909149DC}"/>
    <cellStyle name="Total 40 9 2" xfId="36602" xr:uid="{7387B1CA-C54F-46B0-8596-D86C2A9F23D9}"/>
    <cellStyle name="Total 40 9 3" xfId="36601" xr:uid="{8784292F-AE28-4D19-830E-3DD78F4EB54E}"/>
    <cellStyle name="Total 41" xfId="6582" xr:uid="{E4A2AAA3-2421-4459-8D5B-D524FB67F60E}"/>
    <cellStyle name="Total 41 10" xfId="19167" xr:uid="{68205259-6F2E-4D07-8AF2-E09F110238B0}"/>
    <cellStyle name="Total 41 10 2" xfId="36604" xr:uid="{D1D621F1-2D12-44E3-93DD-0E33268B9B01}"/>
    <cellStyle name="Total 41 11" xfId="36605" xr:uid="{05780B63-C6F3-4FB4-A792-E26263D61026}"/>
    <cellStyle name="Total 41 12" xfId="36603" xr:uid="{9C3C093F-FC96-45A2-95F2-B5537A7267FB}"/>
    <cellStyle name="Total 41 13" xfId="21821" xr:uid="{7898F525-FFB9-4C78-A78C-93B139A4A231}"/>
    <cellStyle name="Total 41 2" xfId="19168" xr:uid="{AE17DB42-C1EF-41CE-B99B-9F806AE18127}"/>
    <cellStyle name="Total 41 2 2" xfId="36607" xr:uid="{D134F629-477E-4069-9A23-EC0969E50812}"/>
    <cellStyle name="Total 41 2 2 2" xfId="36608" xr:uid="{1CCF4D32-BAE3-49CF-B4A5-153077757BC4}"/>
    <cellStyle name="Total 41 2 3" xfId="36609" xr:uid="{5D41DE74-2DAA-402E-8FBF-807912D273E4}"/>
    <cellStyle name="Total 41 2 3 2" xfId="36610" xr:uid="{FA8BFD42-0EAC-4ECE-B23E-4FE61A7B84E0}"/>
    <cellStyle name="Total 41 2 4" xfId="36611" xr:uid="{9A8CCEAE-295F-4BB3-9E77-D5ECB5265396}"/>
    <cellStyle name="Total 41 2 5" xfId="36612" xr:uid="{500C11FA-22B0-4776-8FF7-D6F2B3D95195}"/>
    <cellStyle name="Total 41 2 6" xfId="36606" xr:uid="{AA87676E-99D8-4716-B03F-64FF974354E2}"/>
    <cellStyle name="Total 41 3" xfId="19169" xr:uid="{6265D9BA-12E6-4219-8EAA-2F6D18C585F2}"/>
    <cellStyle name="Total 41 3 2" xfId="36614" xr:uid="{5F7A01D6-B8B2-4F4B-9CCC-7B92290D5C00}"/>
    <cellStyle name="Total 41 3 2 2" xfId="36615" xr:uid="{07177C42-5584-41D7-BAB3-404E1659CA6C}"/>
    <cellStyle name="Total 41 3 3" xfId="36616" xr:uid="{A7932EB3-64B2-437A-BCEC-D7C678BD40CE}"/>
    <cellStyle name="Total 41 3 3 2" xfId="36617" xr:uid="{284A856F-AF21-456F-BF45-977B62E90071}"/>
    <cellStyle name="Total 41 3 4" xfId="36618" xr:uid="{0066EE52-43A9-4D76-96F9-3CBDB861C445}"/>
    <cellStyle name="Total 41 3 5" xfId="36613" xr:uid="{928A3C07-0DDE-4121-A3FB-2871C4F465EB}"/>
    <cellStyle name="Total 41 4" xfId="19170" xr:uid="{39590A39-027B-44BB-91E8-B516204181DB}"/>
    <cellStyle name="Total 41 4 2" xfId="36620" xr:uid="{AB4B0C91-0C02-45A8-A066-66AA32FE7ED2}"/>
    <cellStyle name="Total 41 4 2 2" xfId="36621" xr:uid="{1EA558C5-7D76-4C03-AF27-77FBD05F330F}"/>
    <cellStyle name="Total 41 4 3" xfId="36622" xr:uid="{073D7069-D55A-4C18-9F51-345D50A61EDE}"/>
    <cellStyle name="Total 41 4 3 2" xfId="36623" xr:uid="{F5AA782E-55FE-452C-A7D6-77E80713B7A7}"/>
    <cellStyle name="Total 41 4 4" xfId="36624" xr:uid="{055FC24C-A752-45B1-A7B3-848EBB4B32F5}"/>
    <cellStyle name="Total 41 4 5" xfId="36619" xr:uid="{3CE6BF10-E854-4106-9D93-FA35F60D6BB3}"/>
    <cellStyle name="Total 41 5" xfId="19171" xr:uid="{0B09A504-CF30-44C7-A043-7BE8D5D91BBD}"/>
    <cellStyle name="Total 41 5 2" xfId="36626" xr:uid="{6372710A-4035-4D2C-BB7B-DDC765D1D8C8}"/>
    <cellStyle name="Total 41 5 2 2" xfId="36627" xr:uid="{C3FE6E5D-4890-494D-BBBA-3CFEDA01D48C}"/>
    <cellStyle name="Total 41 5 3" xfId="36628" xr:uid="{36623873-292D-4960-A5B8-C70D1B1B3396}"/>
    <cellStyle name="Total 41 5 3 2" xfId="36629" xr:uid="{A7508FB6-84FB-4697-8F06-EAE3F509773F}"/>
    <cellStyle name="Total 41 5 4" xfId="36630" xr:uid="{4E16E3F4-177A-4592-949B-F4DE5B202F5F}"/>
    <cellStyle name="Total 41 5 4 2" xfId="36631" xr:uid="{8F301686-1865-4574-98DC-3A7AD56D0B69}"/>
    <cellStyle name="Total 41 5 5" xfId="36632" xr:uid="{78D9E873-C3DE-420E-AD96-D69479ADC2BE}"/>
    <cellStyle name="Total 41 5 6" xfId="36625" xr:uid="{B16C5E99-F659-4E02-969E-D817B80BD798}"/>
    <cellStyle name="Total 41 6" xfId="19172" xr:uid="{167E6A6F-F93E-4C6A-810C-2BA958701D19}"/>
    <cellStyle name="Total 41 6 2" xfId="36634" xr:uid="{F8D8EB82-5606-4B16-BD4F-0050043F4DF1}"/>
    <cellStyle name="Total 41 6 2 2" xfId="36635" xr:uid="{4A56CC96-BE6D-47CA-ACD5-FF6ED00B24A7}"/>
    <cellStyle name="Total 41 6 3" xfId="36636" xr:uid="{94C2BFAA-F52E-4E11-B297-D090C4CF978C}"/>
    <cellStyle name="Total 41 6 3 2" xfId="36637" xr:uid="{23D84F92-74E0-4F5F-80A2-BD4C37C96A45}"/>
    <cellStyle name="Total 41 6 4" xfId="36638" xr:uid="{C67F0AF3-E534-4D95-BABA-43E499859F1B}"/>
    <cellStyle name="Total 41 6 5" xfId="36633" xr:uid="{8A61130B-97F1-4B50-BFAF-DA393887DDBB}"/>
    <cellStyle name="Total 41 7" xfId="19173" xr:uid="{4A02EFE9-C375-4D6D-8624-44100B7B127A}"/>
    <cellStyle name="Total 41 7 2" xfId="36640" xr:uid="{CE608CA2-229E-45B2-A272-A3CCF4727840}"/>
    <cellStyle name="Total 41 7 3" xfId="36639" xr:uid="{D1C813C8-6BA7-40A2-8ADD-210571BBBC7F}"/>
    <cellStyle name="Total 41 8" xfId="19174" xr:uid="{1F003736-9936-4B4A-9977-44744B764407}"/>
    <cellStyle name="Total 41 8 2" xfId="36642" xr:uid="{D2B8657F-231B-4510-9EF5-51C81C092D08}"/>
    <cellStyle name="Total 41 8 3" xfId="36641" xr:uid="{1B221907-4723-4524-9310-0CDDB3BC32CB}"/>
    <cellStyle name="Total 41 9" xfId="19175" xr:uid="{E23BC0A1-25E5-48A0-A978-8C124D195CE5}"/>
    <cellStyle name="Total 41 9 2" xfId="36644" xr:uid="{F3E7519E-6C6D-408F-A7BF-726830536E4C}"/>
    <cellStyle name="Total 41 9 3" xfId="36643" xr:uid="{38B74839-74ED-4B30-B9D9-6244D9F39E84}"/>
    <cellStyle name="Total 42" xfId="6583" xr:uid="{2927BCE4-4940-4841-9F36-1EB4C061ECC4}"/>
    <cellStyle name="Total 42 10" xfId="19176" xr:uid="{0072A5F3-6F2E-4C3C-A778-D7F752FB0655}"/>
    <cellStyle name="Total 42 10 2" xfId="36646" xr:uid="{DF1302D5-52BA-4DA7-B7BF-A5433886DC13}"/>
    <cellStyle name="Total 42 11" xfId="36647" xr:uid="{617EDC44-073A-4F8A-B5B5-D118556B9861}"/>
    <cellStyle name="Total 42 12" xfId="36645" xr:uid="{EB96A1AF-D3A9-4737-B689-7294591BF512}"/>
    <cellStyle name="Total 42 13" xfId="21822" xr:uid="{51D2AAB9-CCDF-4024-B995-CF7CC52D62AA}"/>
    <cellStyle name="Total 42 2" xfId="19177" xr:uid="{12721430-55A2-4992-831D-22BA3B058FE1}"/>
    <cellStyle name="Total 42 2 2" xfId="36649" xr:uid="{630FE0EF-A834-4BE7-9167-2CC5A706D3E1}"/>
    <cellStyle name="Total 42 2 2 2" xfId="36650" xr:uid="{03C97A9B-22EB-438B-823B-297E72E82BAE}"/>
    <cellStyle name="Total 42 2 3" xfId="36651" xr:uid="{9D684B5B-9B19-43EF-8E20-DB56A2920AE0}"/>
    <cellStyle name="Total 42 2 3 2" xfId="36652" xr:uid="{C3EF12CE-452E-4C04-91B5-543340B4A84A}"/>
    <cellStyle name="Total 42 2 4" xfId="36653" xr:uid="{551B7EDC-9DB2-4700-A43B-B6AEB2BEA6C4}"/>
    <cellStyle name="Total 42 2 5" xfId="36654" xr:uid="{B7F01948-26FF-46A7-80E2-CEAA27D64D97}"/>
    <cellStyle name="Total 42 2 6" xfId="36648" xr:uid="{93A3768E-76D4-4361-BD5B-5ABE0D8EDC4F}"/>
    <cellStyle name="Total 42 3" xfId="19178" xr:uid="{3589B8F2-C20B-4861-B82C-5CC1E6A38EE1}"/>
    <cellStyle name="Total 42 3 2" xfId="36656" xr:uid="{80B957BA-73B5-4FE5-A615-C3442B2450C7}"/>
    <cellStyle name="Total 42 3 2 2" xfId="36657" xr:uid="{E8598ABE-2B02-41BD-91CA-CA7C7DC14766}"/>
    <cellStyle name="Total 42 3 3" xfId="36658" xr:uid="{55E405D6-B9EF-421B-AD46-72BE1D252C5B}"/>
    <cellStyle name="Total 42 3 3 2" xfId="36659" xr:uid="{9A76C64B-2C76-4124-9C87-E00041B8F32C}"/>
    <cellStyle name="Total 42 3 4" xfId="36660" xr:uid="{51D8FCA5-3CDA-49B3-8CC0-7FD59593ED91}"/>
    <cellStyle name="Total 42 3 5" xfId="36655" xr:uid="{1AC5055B-A6B9-4101-91FE-8B95D26FBBFC}"/>
    <cellStyle name="Total 42 4" xfId="19179" xr:uid="{53A3AA96-AA17-4F65-951B-55846093C974}"/>
    <cellStyle name="Total 42 4 2" xfId="36662" xr:uid="{E388E5F9-3CF6-4439-BB2D-C20A1BC62380}"/>
    <cellStyle name="Total 42 4 2 2" xfId="36663" xr:uid="{1A0B8717-953E-4FB6-962F-980909B41E64}"/>
    <cellStyle name="Total 42 4 3" xfId="36664" xr:uid="{15D8826A-F469-4FBB-8473-2A39C57BD948}"/>
    <cellStyle name="Total 42 4 3 2" xfId="36665" xr:uid="{9C6F4728-1B2B-4BC3-BF18-9DA2D49C0DEA}"/>
    <cellStyle name="Total 42 4 4" xfId="36666" xr:uid="{74419796-F417-4AAF-A6EF-5BFAFE117D79}"/>
    <cellStyle name="Total 42 4 5" xfId="36661" xr:uid="{4363A9ED-380D-4C48-BC4E-32666009679F}"/>
    <cellStyle name="Total 42 5" xfId="19180" xr:uid="{0B1D269E-CE43-42D9-AAB3-61F27C0C50E9}"/>
    <cellStyle name="Total 42 5 2" xfId="36668" xr:uid="{AE4999CB-AA83-4515-B584-757ED3A0C5C1}"/>
    <cellStyle name="Total 42 5 2 2" xfId="36669" xr:uid="{3A777D0A-FF4F-4109-92F5-F6F1C2029D8D}"/>
    <cellStyle name="Total 42 5 3" xfId="36670" xr:uid="{7313DE31-724B-48B2-A651-CBF0AC6B4B14}"/>
    <cellStyle name="Total 42 5 3 2" xfId="36671" xr:uid="{4CE60D05-85A1-4448-B48E-BE3328409022}"/>
    <cellStyle name="Total 42 5 4" xfId="36672" xr:uid="{7DEA99B7-B212-4CB5-8624-D625A9C28B83}"/>
    <cellStyle name="Total 42 5 4 2" xfId="36673" xr:uid="{40D00C02-F582-4BC3-827B-7A041A9B5B42}"/>
    <cellStyle name="Total 42 5 5" xfId="36674" xr:uid="{234309FE-8428-4C8B-9923-8CC2B499C932}"/>
    <cellStyle name="Total 42 5 6" xfId="36667" xr:uid="{02F94D59-918A-42F2-89C7-B0E6CD16713D}"/>
    <cellStyle name="Total 42 6" xfId="19181" xr:uid="{ECB4F495-FCF5-44B0-AC62-4DCC44548435}"/>
    <cellStyle name="Total 42 6 2" xfId="36676" xr:uid="{F44F5E3B-CB5A-42E3-9775-57990458B6D7}"/>
    <cellStyle name="Total 42 6 2 2" xfId="36677" xr:uid="{092D4E7C-79CC-44D8-964E-4038638CE905}"/>
    <cellStyle name="Total 42 6 3" xfId="36678" xr:uid="{5F0C267D-EAD6-4241-B2B2-3E8FB1069C81}"/>
    <cellStyle name="Total 42 6 3 2" xfId="36679" xr:uid="{41B9FB28-2F4B-4E70-A070-8AE4BA8AE729}"/>
    <cellStyle name="Total 42 6 4" xfId="36680" xr:uid="{1F79D57F-1FD1-4203-B062-7BA43E21E119}"/>
    <cellStyle name="Total 42 6 5" xfId="36675" xr:uid="{57E00789-3CCF-4BC8-B752-BA3ED9AC66C9}"/>
    <cellStyle name="Total 42 7" xfId="19182" xr:uid="{F1D87DB7-C6C9-4251-BFB4-39915E131FAB}"/>
    <cellStyle name="Total 42 7 2" xfId="36682" xr:uid="{BD71B4C7-4B92-4439-AB3A-C31566384DE4}"/>
    <cellStyle name="Total 42 7 3" xfId="36681" xr:uid="{338A1D7A-3E3B-4191-91E1-3D660387C114}"/>
    <cellStyle name="Total 42 8" xfId="19183" xr:uid="{019CDA59-4B34-4095-8808-C9C1EC548D9D}"/>
    <cellStyle name="Total 42 8 2" xfId="36684" xr:uid="{2D89F3F6-8080-4775-8812-6CB4212D670D}"/>
    <cellStyle name="Total 42 8 3" xfId="36683" xr:uid="{26FAB9B6-22DC-43FB-B031-CC5BC7CA9F7C}"/>
    <cellStyle name="Total 42 9" xfId="19184" xr:uid="{753AA7FD-345B-493A-8C40-FF4096C20374}"/>
    <cellStyle name="Total 42 9 2" xfId="36686" xr:uid="{D92B3E51-8AD1-4D51-BE55-2205CE9D3A9B}"/>
    <cellStyle name="Total 42 9 3" xfId="36685" xr:uid="{906B07D9-902A-4EA1-ABBC-6A7312DB8155}"/>
    <cellStyle name="Total 5" xfId="359" xr:uid="{00000000-0005-0000-0000-000069010000}"/>
    <cellStyle name="Total 5 10" xfId="19185" xr:uid="{00466A8F-DC4C-4F00-9E0E-A389370732C7}"/>
    <cellStyle name="Total 5 10 2" xfId="36689" xr:uid="{AB4C1496-49B2-4B65-B09C-FBFA464DFF0D}"/>
    <cellStyle name="Total 5 10 3" xfId="36688" xr:uid="{D1BCF3B0-D8CB-4243-A5B0-08EBA6412A4F}"/>
    <cellStyle name="Total 5 11" xfId="19186" xr:uid="{D77E1CA0-0461-43AA-9410-F4277CD55BB0}"/>
    <cellStyle name="Total 5 11 2" xfId="36690" xr:uid="{BD6A9A49-091C-40E7-A23E-87BD6CA6BDD8}"/>
    <cellStyle name="Total 5 12" xfId="36691" xr:uid="{2AA73C8F-8630-4152-A931-C51AD033221B}"/>
    <cellStyle name="Total 5 13" xfId="36687" xr:uid="{357D4174-A190-4696-9140-C3E078882741}"/>
    <cellStyle name="Total 5 14" xfId="21823" xr:uid="{9C79753E-C19D-47F9-B6BA-24271F14AF4E}"/>
    <cellStyle name="Total 5 15" xfId="6584" xr:uid="{5FFAC6C1-A3FA-42F4-88F0-A715220CB3FB}"/>
    <cellStyle name="Total 5 2" xfId="19187" xr:uid="{B5945C98-FBD8-4F37-BA01-069CF3769C58}"/>
    <cellStyle name="Total 5 2 10" xfId="36693" xr:uid="{54ABC4CC-8862-4448-BE8C-5E1D9F573F38}"/>
    <cellStyle name="Total 5 2 11" xfId="36692" xr:uid="{7AD52ACD-5833-4AB8-BE83-A67F30870ACC}"/>
    <cellStyle name="Total 5 2 2" xfId="19188" xr:uid="{8E348797-98DB-46A9-8C6E-585A9BD1D054}"/>
    <cellStyle name="Total 5 2 2 2" xfId="36695" xr:uid="{25A7DACB-3A98-4EDB-A2A1-F6770E903EFC}"/>
    <cellStyle name="Total 5 2 2 2 2" xfId="36696" xr:uid="{34E4E241-023F-4F7D-9605-3D2224FFD0FF}"/>
    <cellStyle name="Total 5 2 2 3" xfId="36697" xr:uid="{B3ACB53F-AFA4-43FF-89BF-0607A60A6B7D}"/>
    <cellStyle name="Total 5 2 2 3 2" xfId="36698" xr:uid="{5FB380D1-5029-47D7-ABFE-2260B6F1105C}"/>
    <cellStyle name="Total 5 2 2 4" xfId="36699" xr:uid="{306ECCE2-D554-414E-9B7E-D4EB36A3108A}"/>
    <cellStyle name="Total 5 2 2 5" xfId="36694" xr:uid="{509D21A3-CEA5-4F24-8B95-FEE187F2B472}"/>
    <cellStyle name="Total 5 2 3" xfId="19189" xr:uid="{1E2D7FBB-8CAC-428D-A593-C22092DB3D19}"/>
    <cellStyle name="Total 5 2 3 2" xfId="36701" xr:uid="{E1B79487-7C4A-4212-89AE-C2052D1C9274}"/>
    <cellStyle name="Total 5 2 3 2 2" xfId="36702" xr:uid="{CD3921FD-5CDB-4A4A-8607-9A008EE7E276}"/>
    <cellStyle name="Total 5 2 3 3" xfId="36703" xr:uid="{355D631D-E6DA-4D7A-B318-5784170160AD}"/>
    <cellStyle name="Total 5 2 3 3 2" xfId="36704" xr:uid="{39755FB5-5779-4AD2-856F-BBD2BD4E6090}"/>
    <cellStyle name="Total 5 2 3 4" xfId="36705" xr:uid="{01285CAE-0D80-4AC3-AEDE-951EDE9A2C53}"/>
    <cellStyle name="Total 5 2 3 5" xfId="36700" xr:uid="{350C22FC-1343-4EF9-8D95-8D46051EBE19}"/>
    <cellStyle name="Total 5 2 4" xfId="19190" xr:uid="{B3FAC093-B623-499F-AF44-832317819209}"/>
    <cellStyle name="Total 5 2 4 2" xfId="36707" xr:uid="{50ADB578-6061-4CAC-8457-78D24522357C}"/>
    <cellStyle name="Total 5 2 4 2 2" xfId="36708" xr:uid="{1069EA59-516C-4578-A8C7-FE68ECDB4131}"/>
    <cellStyle name="Total 5 2 4 3" xfId="36709" xr:uid="{9DACC476-5AF9-4770-BDED-16359D789C4D}"/>
    <cellStyle name="Total 5 2 4 3 2" xfId="36710" xr:uid="{7D788072-9A6D-4276-A930-D57BA90AA43E}"/>
    <cellStyle name="Total 5 2 4 4" xfId="36711" xr:uid="{A4DE27DE-F2B3-419C-B344-15A81372C0DE}"/>
    <cellStyle name="Total 5 2 4 4 2" xfId="36712" xr:uid="{40908680-51BD-4EC0-BCE3-AFA8F8EB9ADF}"/>
    <cellStyle name="Total 5 2 4 5" xfId="36713" xr:uid="{E7943015-4BCC-47EE-AAED-4321241D1B09}"/>
    <cellStyle name="Total 5 2 4 6" xfId="36706" xr:uid="{0065C1BD-1970-4914-9E00-C960B19431ED}"/>
    <cellStyle name="Total 5 2 5" xfId="19191" xr:uid="{15709FAC-AEB3-4C44-AD64-F293D9431284}"/>
    <cellStyle name="Total 5 2 5 2" xfId="36715" xr:uid="{D3DE8017-C7D5-4404-A17B-6B5D75A86572}"/>
    <cellStyle name="Total 5 2 5 2 2" xfId="36716" xr:uid="{1F329900-90A4-4475-A553-23CC95763C6A}"/>
    <cellStyle name="Total 5 2 5 3" xfId="36717" xr:uid="{0EAC07F5-3911-4465-B807-B2E18D3E3040}"/>
    <cellStyle name="Total 5 2 5 3 2" xfId="36718" xr:uid="{1E01BA18-968F-4EA0-ADF5-64C62FDF572C}"/>
    <cellStyle name="Total 5 2 5 4" xfId="36719" xr:uid="{AD66316D-8398-43F4-A470-0FA64DDE77BE}"/>
    <cellStyle name="Total 5 2 5 5" xfId="36714" xr:uid="{869986A6-0E75-4C1F-8C49-7B4337548821}"/>
    <cellStyle name="Total 5 2 6" xfId="36720" xr:uid="{F572D799-8238-4CF6-871A-6FAA72721CF5}"/>
    <cellStyle name="Total 5 2 6 2" xfId="36721" xr:uid="{BCE74672-9432-43FC-995B-C51FB4E1A126}"/>
    <cellStyle name="Total 5 2 7" xfId="36722" xr:uid="{89D300DD-2B86-45DA-BE7E-7203D03821ED}"/>
    <cellStyle name="Total 5 2 7 2" xfId="36723" xr:uid="{1D6CA0CA-E3E3-433A-BF38-CF800CDFD8BC}"/>
    <cellStyle name="Total 5 2 8" xfId="36724" xr:uid="{0EDB05F0-ED0C-4C9D-842C-9B84DBA4CADA}"/>
    <cellStyle name="Total 5 2 8 2" xfId="36725" xr:uid="{6E241371-294E-4499-927E-A57BA91C4917}"/>
    <cellStyle name="Total 5 2 9" xfId="36726" xr:uid="{7C8EDEE2-BD01-4BCD-8029-8F777D336BEF}"/>
    <cellStyle name="Total 5 3" xfId="19192" xr:uid="{D70867EC-5DF2-4161-BBE3-D2FE531DD04B}"/>
    <cellStyle name="Total 5 3 2" xfId="36728" xr:uid="{E4B89EC0-369A-46BC-93CF-F70330A246CF}"/>
    <cellStyle name="Total 5 3 2 2" xfId="36729" xr:uid="{C3484137-6D4A-4C9D-A0F7-D926FAAF5179}"/>
    <cellStyle name="Total 5 3 3" xfId="36730" xr:uid="{F1441875-ADF1-427E-A93B-E54024975420}"/>
    <cellStyle name="Total 5 3 3 2" xfId="36731" xr:uid="{8C8A6418-6831-40A5-8F98-AEA53634934F}"/>
    <cellStyle name="Total 5 3 4" xfId="36732" xr:uid="{4E8923ED-4ABE-4044-B669-400E2A8FE29E}"/>
    <cellStyle name="Total 5 3 5" xfId="36733" xr:uid="{4FD25413-5FAB-4272-9BD3-996D7B09BA48}"/>
    <cellStyle name="Total 5 3 6" xfId="36727" xr:uid="{99DC705D-B02C-47E9-8031-4C567361CCD1}"/>
    <cellStyle name="Total 5 4" xfId="19193" xr:uid="{0442A02C-E101-46A8-81BA-51FD0A26892D}"/>
    <cellStyle name="Total 5 4 2" xfId="36735" xr:uid="{7CA6D3A4-D1E8-4896-8E6E-07B28EB25331}"/>
    <cellStyle name="Total 5 4 2 2" xfId="36736" xr:uid="{3899D069-364C-432C-A189-818EED5285AA}"/>
    <cellStyle name="Total 5 4 3" xfId="36737" xr:uid="{2131081D-E39C-4E94-A939-22143299AFA5}"/>
    <cellStyle name="Total 5 4 3 2" xfId="36738" xr:uid="{3CE3BF1E-0995-4A8E-9030-0EF6F0D646A7}"/>
    <cellStyle name="Total 5 4 4" xfId="36739" xr:uid="{4FA316FF-A00F-4591-A0A1-38A34F826F1C}"/>
    <cellStyle name="Total 5 4 5" xfId="36734" xr:uid="{18668982-614F-4F24-BDF0-3A739E19A435}"/>
    <cellStyle name="Total 5 5" xfId="19194" xr:uid="{12C82691-9BFA-4F20-A61C-6ECC0595ECD3}"/>
    <cellStyle name="Total 5 5 2" xfId="36741" xr:uid="{4B894CEE-AE75-4154-8E8D-A0595A176F13}"/>
    <cellStyle name="Total 5 5 2 2" xfId="36742" xr:uid="{8F942D18-C35A-4957-BD89-631C6C2AF59F}"/>
    <cellStyle name="Total 5 5 3" xfId="36743" xr:uid="{5FC291EB-AFB2-4DB8-AF7A-B36439F37F36}"/>
    <cellStyle name="Total 5 5 3 2" xfId="36744" xr:uid="{6A41AEE3-03C5-4B16-B1C6-FFFDB4723D9F}"/>
    <cellStyle name="Total 5 5 4" xfId="36745" xr:uid="{06C4DDC0-FB34-4699-A4EC-AF3A50D71307}"/>
    <cellStyle name="Total 5 5 5" xfId="36740" xr:uid="{BB1E9DCD-B96B-4265-BD53-53225043F36F}"/>
    <cellStyle name="Total 5 6" xfId="19195" xr:uid="{DCE02BC6-460F-41E8-9C17-7752696EB0E6}"/>
    <cellStyle name="Total 5 6 2" xfId="36747" xr:uid="{18EF877B-EE71-4EBA-A849-92696DBC66C6}"/>
    <cellStyle name="Total 5 6 2 2" xfId="36748" xr:uid="{FA59D586-FF0B-4D90-81AA-F1E6C0E455B9}"/>
    <cellStyle name="Total 5 6 3" xfId="36749" xr:uid="{BE29BA9C-EF60-4AE4-8A92-52992813B807}"/>
    <cellStyle name="Total 5 6 3 2" xfId="36750" xr:uid="{B6DA6E41-9C14-44B3-83ED-6D8AADA12F88}"/>
    <cellStyle name="Total 5 6 4" xfId="36751" xr:uid="{044F8912-DBF6-401F-842B-5DFD97C35C33}"/>
    <cellStyle name="Total 5 6 4 2" xfId="36752" xr:uid="{2277D7C5-24E6-4412-A375-B76B65EE43B7}"/>
    <cellStyle name="Total 5 6 5" xfId="36753" xr:uid="{EAD36DF3-88CC-423F-BDAE-191496210853}"/>
    <cellStyle name="Total 5 6 6" xfId="36746" xr:uid="{19D308EA-FFCA-4ACD-98BD-B5F6964DC6E8}"/>
    <cellStyle name="Total 5 7" xfId="19196" xr:uid="{0D8B2CD7-F912-4814-BA67-E1F0C525ED75}"/>
    <cellStyle name="Total 5 7 2" xfId="36755" xr:uid="{2AA312D4-1ECC-4407-8947-DAB08DA204F1}"/>
    <cellStyle name="Total 5 7 2 2" xfId="36756" xr:uid="{0A6CC222-8E4F-4CC2-A473-4C21E2CD41DC}"/>
    <cellStyle name="Total 5 7 3" xfId="36757" xr:uid="{59EA0610-693D-49FE-B216-89D8FDE5AF85}"/>
    <cellStyle name="Total 5 7 3 2" xfId="36758" xr:uid="{620B8154-314F-433F-BE88-76ECBF5274FD}"/>
    <cellStyle name="Total 5 7 4" xfId="36759" xr:uid="{A37296E3-4039-4033-9B67-2673A2220AA2}"/>
    <cellStyle name="Total 5 7 5" xfId="36754" xr:uid="{0B736C3B-B9DB-4CFA-9A96-FA427D6F63C3}"/>
    <cellStyle name="Total 5 8" xfId="19197" xr:uid="{615B2617-322B-470E-98FC-00855FD1D7D5}"/>
    <cellStyle name="Total 5 8 2" xfId="36761" xr:uid="{09299614-4F9B-4648-9E82-BA2E415A37A7}"/>
    <cellStyle name="Total 5 8 3" xfId="36760" xr:uid="{8575E92B-7FE4-4653-8255-F8B195D76B18}"/>
    <cellStyle name="Total 5 9" xfId="19198" xr:uid="{D2D027E4-8154-4916-9CFF-0D905912499F}"/>
    <cellStyle name="Total 5 9 2" xfId="36763" xr:uid="{FD1CBDD4-C42C-460F-904A-410A463AB63B}"/>
    <cellStyle name="Total 5 9 3" xfId="36762" xr:uid="{CF4A9192-656E-48D5-96A1-DC8326578B6C}"/>
    <cellStyle name="Total 6" xfId="6585" xr:uid="{566D4472-23AE-4BA6-8955-47CD59348CC4}"/>
    <cellStyle name="Total 6 10" xfId="19199" xr:uid="{9F067B36-0957-49CE-8E48-1AD1C9F2924B}"/>
    <cellStyle name="Total 6 10 2" xfId="36766" xr:uid="{B9B8B605-A429-493D-ABBC-152269FD071F}"/>
    <cellStyle name="Total 6 10 3" xfId="36765" xr:uid="{BAAA8B36-065F-43EE-BF08-99847B6C327D}"/>
    <cellStyle name="Total 6 11" xfId="19200" xr:uid="{41F3477B-304B-4B03-94E4-460E6784DA31}"/>
    <cellStyle name="Total 6 11 2" xfId="36767" xr:uid="{4B8CFA45-14F7-43EB-86FC-FB3224F5DE17}"/>
    <cellStyle name="Total 6 12" xfId="36768" xr:uid="{0FEF24EE-E912-4AB3-9644-62344EC4D82D}"/>
    <cellStyle name="Total 6 13" xfId="36764" xr:uid="{A7D1F729-7E90-4D24-A645-D5D0B93CA5CF}"/>
    <cellStyle name="Total 6 14" xfId="21824" xr:uid="{187FD216-9C58-40DE-8083-99CA28A62D98}"/>
    <cellStyle name="Total 6 2" xfId="19201" xr:uid="{258D57E8-C284-4E90-9B70-89C2BB6548E6}"/>
    <cellStyle name="Total 6 2 10" xfId="36770" xr:uid="{2F4832EE-9976-40EC-8130-72D981A7F76A}"/>
    <cellStyle name="Total 6 2 11" xfId="36769" xr:uid="{F17FA9E6-83A5-48C6-ADB5-D77E9D059CC8}"/>
    <cellStyle name="Total 6 2 2" xfId="19202" xr:uid="{D8A76864-708B-4300-A66F-1F7F9842E02C}"/>
    <cellStyle name="Total 6 2 2 2" xfId="36772" xr:uid="{A4934958-DFF0-4E00-882B-66E35DE5599A}"/>
    <cellStyle name="Total 6 2 2 2 2" xfId="36773" xr:uid="{3C6FB646-DB1F-412F-B9BF-62B879D1E0B4}"/>
    <cellStyle name="Total 6 2 2 3" xfId="36774" xr:uid="{A8C11570-2901-42F3-A1C0-F38F0E8BA6AD}"/>
    <cellStyle name="Total 6 2 2 3 2" xfId="36775" xr:uid="{5C9EE8B1-6468-442E-A360-AA3101304FE0}"/>
    <cellStyle name="Total 6 2 2 4" xfId="36776" xr:uid="{B2F42F6F-21EC-4260-A0E2-2A7C17B8E766}"/>
    <cellStyle name="Total 6 2 2 5" xfId="36771" xr:uid="{F3F821E3-EAAB-4E0B-9EF5-5C34C789F578}"/>
    <cellStyle name="Total 6 2 3" xfId="19203" xr:uid="{F53FE3CF-1B07-44E4-9DFE-C882DA2A219A}"/>
    <cellStyle name="Total 6 2 3 2" xfId="36778" xr:uid="{EC8EF780-8CDD-43A0-8225-5FBD7D20252D}"/>
    <cellStyle name="Total 6 2 3 2 2" xfId="36779" xr:uid="{569F6EC8-0C4C-4C2D-A5A4-CD93C00827B2}"/>
    <cellStyle name="Total 6 2 3 3" xfId="36780" xr:uid="{7DDF1D4A-1DF4-4D4A-8967-AA389365C208}"/>
    <cellStyle name="Total 6 2 3 3 2" xfId="36781" xr:uid="{2E92B550-01F7-48DC-BC66-F27931F00968}"/>
    <cellStyle name="Total 6 2 3 4" xfId="36782" xr:uid="{690C658C-60C1-47A0-BEDA-6BF376FCE8D0}"/>
    <cellStyle name="Total 6 2 3 5" xfId="36777" xr:uid="{A0DC9F33-9130-4580-AC92-70D2E28F2431}"/>
    <cellStyle name="Total 6 2 4" xfId="19204" xr:uid="{747C2DCA-5BA5-44F8-BFD0-295AF80887BA}"/>
    <cellStyle name="Total 6 2 4 2" xfId="36784" xr:uid="{355D9139-FE71-45A4-8425-A9EFA094365A}"/>
    <cellStyle name="Total 6 2 4 2 2" xfId="36785" xr:uid="{B878C829-A059-44BE-B021-683C81E103AB}"/>
    <cellStyle name="Total 6 2 4 3" xfId="36786" xr:uid="{6D01BD5F-0397-4DD5-B915-9A4A827304E6}"/>
    <cellStyle name="Total 6 2 4 3 2" xfId="36787" xr:uid="{52912D97-7A86-47A9-8B0A-F80241DE1426}"/>
    <cellStyle name="Total 6 2 4 4" xfId="36788" xr:uid="{AC770E6D-9D72-4BDA-AA24-CBB04C723B29}"/>
    <cellStyle name="Total 6 2 4 4 2" xfId="36789" xr:uid="{2FB9F4B8-074F-4A13-8DF3-ABD1430EF58F}"/>
    <cellStyle name="Total 6 2 4 5" xfId="36790" xr:uid="{464C1DF2-3E0E-4446-9E55-20389E9DC830}"/>
    <cellStyle name="Total 6 2 4 6" xfId="36783" xr:uid="{B39FA463-19AB-4B6F-813D-EE82A58A979B}"/>
    <cellStyle name="Total 6 2 5" xfId="19205" xr:uid="{79E15C8F-C5F4-4436-8FD9-D39DAF188EFC}"/>
    <cellStyle name="Total 6 2 5 2" xfId="36792" xr:uid="{399736B5-5E0C-44A9-A413-23968CFDA771}"/>
    <cellStyle name="Total 6 2 5 2 2" xfId="36793" xr:uid="{0D2006BA-2646-4872-BD50-CE03CCDDBC65}"/>
    <cellStyle name="Total 6 2 5 3" xfId="36794" xr:uid="{57E7255C-9B29-40B2-954A-48B621F3AB17}"/>
    <cellStyle name="Total 6 2 5 3 2" xfId="36795" xr:uid="{6BE1963C-9700-4869-A1E3-13F574457294}"/>
    <cellStyle name="Total 6 2 5 4" xfId="36796" xr:uid="{8803B8FB-9783-43DF-A005-9B3450B6EC5C}"/>
    <cellStyle name="Total 6 2 5 5" xfId="36791" xr:uid="{80010B88-C575-4346-A1E3-E5566C7AF264}"/>
    <cellStyle name="Total 6 2 6" xfId="36797" xr:uid="{E8226F4B-87BD-4148-8E88-8EA28EFB78EA}"/>
    <cellStyle name="Total 6 2 6 2" xfId="36798" xr:uid="{5D335C0E-3102-46DD-8EEE-55A4861C2620}"/>
    <cellStyle name="Total 6 2 7" xfId="36799" xr:uid="{7C1C6892-F090-45F9-B429-267A4DA10581}"/>
    <cellStyle name="Total 6 2 7 2" xfId="36800" xr:uid="{FFFF91B4-064E-479F-BF7D-D96E1A0590CC}"/>
    <cellStyle name="Total 6 2 8" xfId="36801" xr:uid="{39DB162B-C11B-477A-95B2-346793DC3A63}"/>
    <cellStyle name="Total 6 2 8 2" xfId="36802" xr:uid="{AF7EC83B-2ABC-4187-9584-A6FEF62A7B95}"/>
    <cellStyle name="Total 6 2 9" xfId="36803" xr:uid="{396B8E94-A7FF-4AC6-99E6-290E45B1987B}"/>
    <cellStyle name="Total 6 3" xfId="19206" xr:uid="{60D9F6A0-8144-4C80-89C7-4304EFB1939A}"/>
    <cellStyle name="Total 6 3 2" xfId="36805" xr:uid="{88AF961D-D5A8-41F0-98CD-0AD3750CDA4A}"/>
    <cellStyle name="Total 6 3 2 2" xfId="36806" xr:uid="{8BC644DD-838C-40B2-A1BB-B9CC0A3D0F99}"/>
    <cellStyle name="Total 6 3 3" xfId="36807" xr:uid="{A9C6F214-830A-4077-B4DD-8D94527A1ED0}"/>
    <cellStyle name="Total 6 3 3 2" xfId="36808" xr:uid="{9D9879E5-71D5-40B6-8707-E27AA46CCDA3}"/>
    <cellStyle name="Total 6 3 4" xfId="36809" xr:uid="{674EAA7B-DCCF-410A-828D-5DBEB063BA9F}"/>
    <cellStyle name="Total 6 3 5" xfId="36810" xr:uid="{0D75AD9D-2ADF-4A4E-99F5-9432A37FE710}"/>
    <cellStyle name="Total 6 3 6" xfId="36804" xr:uid="{13BA7825-68E2-4D85-9F96-E1A34AA02744}"/>
    <cellStyle name="Total 6 4" xfId="19207" xr:uid="{D83987F4-C490-456D-95B7-0C0780402497}"/>
    <cellStyle name="Total 6 4 2" xfId="36812" xr:uid="{0DDE4D15-47B5-40A2-BAF9-9467F91DEE8F}"/>
    <cellStyle name="Total 6 4 2 2" xfId="36813" xr:uid="{B58AEB01-E455-476E-8698-DC4BDA76C58C}"/>
    <cellStyle name="Total 6 4 3" xfId="36814" xr:uid="{E8DC3CC1-52FE-429D-92EA-72D85F7033C3}"/>
    <cellStyle name="Total 6 4 3 2" xfId="36815" xr:uid="{38CA1207-C8DE-4CD6-BC96-B2981EC922EF}"/>
    <cellStyle name="Total 6 4 4" xfId="36816" xr:uid="{4AA13CC5-3AB9-4F85-AD3A-C27ACE61278E}"/>
    <cellStyle name="Total 6 4 5" xfId="36811" xr:uid="{90CBAFE1-A227-4735-A96E-2C47A0CB49DA}"/>
    <cellStyle name="Total 6 5" xfId="19208" xr:uid="{55C6D3A0-0732-428C-9DDD-926C1E266168}"/>
    <cellStyle name="Total 6 5 2" xfId="36818" xr:uid="{E7E3DB53-641A-40FD-BCE8-84FBD73E2D5F}"/>
    <cellStyle name="Total 6 5 2 2" xfId="36819" xr:uid="{4652267A-1903-4C39-82AF-A011D8CA7CE8}"/>
    <cellStyle name="Total 6 5 3" xfId="36820" xr:uid="{041FC791-A6BE-48E8-998D-7A86C2388C7B}"/>
    <cellStyle name="Total 6 5 3 2" xfId="36821" xr:uid="{A83AE144-5775-4238-9A25-FDF141DEBDE3}"/>
    <cellStyle name="Total 6 5 4" xfId="36822" xr:uid="{1295901E-9562-4D4F-A835-B17781889589}"/>
    <cellStyle name="Total 6 5 5" xfId="36817" xr:uid="{E733FEBD-E632-4B57-A39D-88556D7262D2}"/>
    <cellStyle name="Total 6 6" xfId="19209" xr:uid="{ABA1CB41-8280-4B5F-A7BC-163C42C74EEE}"/>
    <cellStyle name="Total 6 6 2" xfId="36824" xr:uid="{46C288E2-497A-483F-BFEA-B326CDCECE77}"/>
    <cellStyle name="Total 6 6 2 2" xfId="36825" xr:uid="{ADC0AE4E-EAEA-4342-BB08-CCBE76869A6A}"/>
    <cellStyle name="Total 6 6 3" xfId="36826" xr:uid="{37EF5D19-B7EF-49CA-9F2C-76E7E883DBCE}"/>
    <cellStyle name="Total 6 6 3 2" xfId="36827" xr:uid="{B4E49CD0-0539-4B7D-9A9E-26D35F352C71}"/>
    <cellStyle name="Total 6 6 4" xfId="36828" xr:uid="{5295D10C-975B-4A23-A4C7-80A835C3FD55}"/>
    <cellStyle name="Total 6 6 4 2" xfId="36829" xr:uid="{94BB5BF6-5739-44B6-8C1B-B1F30C56E6F7}"/>
    <cellStyle name="Total 6 6 5" xfId="36830" xr:uid="{A91C11DD-E239-4CCF-A0DA-60B6985D19CF}"/>
    <cellStyle name="Total 6 6 6" xfId="36823" xr:uid="{8665AAC7-FA8A-46C0-9232-0C628E710134}"/>
    <cellStyle name="Total 6 7" xfId="19210" xr:uid="{E4575791-6F4B-463E-9BB8-8E440E21818B}"/>
    <cellStyle name="Total 6 7 2" xfId="36832" xr:uid="{C468BEEE-F7A3-4D31-8F26-91D7DBC73597}"/>
    <cellStyle name="Total 6 7 2 2" xfId="36833" xr:uid="{19AA91D0-07A1-484C-9B43-B69666E17353}"/>
    <cellStyle name="Total 6 7 3" xfId="36834" xr:uid="{A0CBB713-6A9E-4BDE-B6EA-F0053AE31985}"/>
    <cellStyle name="Total 6 7 3 2" xfId="36835" xr:uid="{F8222A16-EAF3-4CEB-BE0A-F754707AE8F3}"/>
    <cellStyle name="Total 6 7 4" xfId="36836" xr:uid="{B88D476B-860A-486E-9358-D9739C086166}"/>
    <cellStyle name="Total 6 7 5" xfId="36831" xr:uid="{AC0F52DA-808C-491B-AF8A-66D9727F41AE}"/>
    <cellStyle name="Total 6 8" xfId="19211" xr:uid="{57F1122C-1DB2-4413-A36F-6F06AC60724E}"/>
    <cellStyle name="Total 6 8 2" xfId="36838" xr:uid="{FA4E0384-1C3A-48E7-8675-50F439A09120}"/>
    <cellStyle name="Total 6 8 3" xfId="36837" xr:uid="{93C4B758-73E3-4F65-AB2A-9446EC312C89}"/>
    <cellStyle name="Total 6 9" xfId="19212" xr:uid="{B4AEEE40-E2D9-4DE0-8871-24AE9997B6B4}"/>
    <cellStyle name="Total 6 9 2" xfId="36840" xr:uid="{19EBA4EA-A3DC-4BE7-9944-603FD5DEDEC2}"/>
    <cellStyle name="Total 6 9 3" xfId="36839" xr:uid="{4691200E-2D9D-4C7E-80CC-14876C68C867}"/>
    <cellStyle name="Total 7" xfId="6586" xr:uid="{9BD5095D-F789-439C-847A-EC5BD3F2C10E}"/>
    <cellStyle name="Total 7 10" xfId="19213" xr:uid="{0C88875D-B791-4EB9-97B1-4EF86FE81ECB}"/>
    <cellStyle name="Total 7 10 2" xfId="36842" xr:uid="{5D618849-4723-4AD5-843C-3715414CD87E}"/>
    <cellStyle name="Total 7 11" xfId="36843" xr:uid="{FFE2295F-F584-4F2F-803E-1055E2591BD3}"/>
    <cellStyle name="Total 7 12" xfId="36841" xr:uid="{FE147CF1-83A7-4DE1-9D00-A64540712E92}"/>
    <cellStyle name="Total 7 13" xfId="21825" xr:uid="{895F9264-5E19-4977-AF4C-B081E57BC592}"/>
    <cellStyle name="Total 7 2" xfId="19214" xr:uid="{41C8ABA6-A7E8-4487-85D7-34B645ADFC98}"/>
    <cellStyle name="Total 7 2 2" xfId="36845" xr:uid="{93013FF5-401B-4095-B5B3-68470AB44371}"/>
    <cellStyle name="Total 7 2 2 2" xfId="36846" xr:uid="{0452573E-02C8-4F2B-8605-287CE43F48F6}"/>
    <cellStyle name="Total 7 2 3" xfId="36847" xr:uid="{F55B539B-09B0-4848-BA5F-864D1E21413F}"/>
    <cellStyle name="Total 7 2 3 2" xfId="36848" xr:uid="{402FA32A-021D-4E55-B4DF-D90A68D288EC}"/>
    <cellStyle name="Total 7 2 4" xfId="36849" xr:uid="{C75FFDFE-1040-4FFE-BCC2-8733F21BA19F}"/>
    <cellStyle name="Total 7 2 5" xfId="36850" xr:uid="{895353B1-E0AB-4577-A9BF-3AE93EB6F40F}"/>
    <cellStyle name="Total 7 2 6" xfId="36844" xr:uid="{5B3EA77F-1E80-48C8-A6EF-2AC36DDF489C}"/>
    <cellStyle name="Total 7 3" xfId="19215" xr:uid="{9EFF72FE-F3F7-48B4-B289-1C9472CE1954}"/>
    <cellStyle name="Total 7 3 2" xfId="36852" xr:uid="{2F8D16C6-9E07-4944-BE37-9F52A87983C4}"/>
    <cellStyle name="Total 7 3 2 2" xfId="36853" xr:uid="{623E487E-88BC-41E9-A843-5B73A7D3FC3B}"/>
    <cellStyle name="Total 7 3 3" xfId="36854" xr:uid="{13C87AFC-392B-4C0D-90D8-95541AB24029}"/>
    <cellStyle name="Total 7 3 3 2" xfId="36855" xr:uid="{B9823316-FAE4-4F6D-9F40-138FC865F9B2}"/>
    <cellStyle name="Total 7 3 4" xfId="36856" xr:uid="{11690CE5-8207-4CB0-B13C-2769BBEE182B}"/>
    <cellStyle name="Total 7 3 5" xfId="36851" xr:uid="{F65B1A23-312E-4DEA-8C68-2D5A5FFA6F6E}"/>
    <cellStyle name="Total 7 4" xfId="19216" xr:uid="{43F7790B-E8B5-42EE-B7A8-1115A5E7B189}"/>
    <cellStyle name="Total 7 4 2" xfId="36858" xr:uid="{B409E7D0-BF65-4DAC-96E4-C11515D16AAE}"/>
    <cellStyle name="Total 7 4 2 2" xfId="36859" xr:uid="{13660DD2-5651-40D4-9F54-81B20FFA2524}"/>
    <cellStyle name="Total 7 4 3" xfId="36860" xr:uid="{92DEE8AE-FED7-456C-BF41-99EB2911727D}"/>
    <cellStyle name="Total 7 4 3 2" xfId="36861" xr:uid="{C2BC63C6-3F52-44F5-B378-E4163CA1EC77}"/>
    <cellStyle name="Total 7 4 4" xfId="36862" xr:uid="{22A4C1B3-878A-4BED-83D2-39EB2EF0E3CF}"/>
    <cellStyle name="Total 7 4 5" xfId="36857" xr:uid="{0217A5C6-B2FB-4E43-84F3-2B0557F15014}"/>
    <cellStyle name="Total 7 5" xfId="19217" xr:uid="{6862EA95-7199-429E-95BE-3DDE32B500DC}"/>
    <cellStyle name="Total 7 5 2" xfId="36864" xr:uid="{6065299E-0D05-40EA-9583-0151ED6B51BA}"/>
    <cellStyle name="Total 7 5 2 2" xfId="36865" xr:uid="{C7FC177A-1AEF-41AC-B8D9-27F6CA0AF354}"/>
    <cellStyle name="Total 7 5 3" xfId="36866" xr:uid="{23C76E78-7F91-4CC8-ACFF-DB7782871BC1}"/>
    <cellStyle name="Total 7 5 3 2" xfId="36867" xr:uid="{439FE0D4-9E02-4CC2-A50D-53E658A7B150}"/>
    <cellStyle name="Total 7 5 4" xfId="36868" xr:uid="{F9917D37-38BD-41C7-8DCD-45E8DCD1C1C6}"/>
    <cellStyle name="Total 7 5 4 2" xfId="36869" xr:uid="{37927EFC-E396-420A-85DF-FC14EAE1FE29}"/>
    <cellStyle name="Total 7 5 5" xfId="36870" xr:uid="{99F79DB2-91CE-4C7F-80D6-3C0C8619B46C}"/>
    <cellStyle name="Total 7 5 6" xfId="36863" xr:uid="{A16A39DB-FAC9-45E4-8A02-CF2438DBC57E}"/>
    <cellStyle name="Total 7 6" xfId="19218" xr:uid="{183AF5CA-F96F-48FD-9290-BCE6E02F95E4}"/>
    <cellStyle name="Total 7 6 2" xfId="36872" xr:uid="{B22BE147-856A-4919-996B-3ADACB6FB497}"/>
    <cellStyle name="Total 7 6 2 2" xfId="36873" xr:uid="{4CFE4921-7102-44B1-A0B2-EE17AFBFF7BE}"/>
    <cellStyle name="Total 7 6 3" xfId="36874" xr:uid="{2EC3978B-3652-40FE-87C1-07A678720619}"/>
    <cellStyle name="Total 7 6 3 2" xfId="36875" xr:uid="{DC5716B0-F0EF-4806-AE9A-5E1E22FA9968}"/>
    <cellStyle name="Total 7 6 4" xfId="36876" xr:uid="{86F0586C-462F-4AE0-BF89-043913C1604D}"/>
    <cellStyle name="Total 7 6 5" xfId="36871" xr:uid="{D184B29C-FD51-4DA9-9C10-4577FF919F4A}"/>
    <cellStyle name="Total 7 7" xfId="19219" xr:uid="{AA6124E1-FD41-4C33-B650-C2D1FF1B9758}"/>
    <cellStyle name="Total 7 7 2" xfId="36878" xr:uid="{9F1D79CD-E7A5-49F0-B54A-213CD3B72BDE}"/>
    <cellStyle name="Total 7 7 3" xfId="36877" xr:uid="{4634DA97-3B59-4519-911E-4BA5348AE602}"/>
    <cellStyle name="Total 7 8" xfId="19220" xr:uid="{5C4E3A3C-8C05-499E-9D29-F11EDC4C2FEE}"/>
    <cellStyle name="Total 7 8 2" xfId="36880" xr:uid="{7D1A5EC7-1ACD-4C67-B92E-773F5B4BB27F}"/>
    <cellStyle name="Total 7 8 3" xfId="36879" xr:uid="{6EA808A9-9218-4219-99CD-0F1BAF03ED10}"/>
    <cellStyle name="Total 7 9" xfId="19221" xr:uid="{098FB0D2-4D82-42B4-8002-9B67852EFEC2}"/>
    <cellStyle name="Total 7 9 2" xfId="36882" xr:uid="{1BBAD63E-ED1E-47CB-8E80-76F31D811B90}"/>
    <cellStyle name="Total 7 9 3" xfId="36881" xr:uid="{C5C09017-B898-45DC-9F8F-7979D88B1DD8}"/>
    <cellStyle name="Total 8" xfId="6587" xr:uid="{C0987A39-EC44-4CB8-970E-88448C28F3BF}"/>
    <cellStyle name="Total 8 10" xfId="19222" xr:uid="{976F1916-F457-4D30-843A-BDF29B089B24}"/>
    <cellStyle name="Total 8 10 2" xfId="36884" xr:uid="{B115CDA4-0FCF-4FE1-BC29-46DF85D85079}"/>
    <cellStyle name="Total 8 11" xfId="36885" xr:uid="{26747A3A-7670-45AF-B6EE-BE771520D373}"/>
    <cellStyle name="Total 8 12" xfId="36883" xr:uid="{1CB7C0E1-485C-43CB-9C71-889DD92E5E40}"/>
    <cellStyle name="Total 8 13" xfId="21826" xr:uid="{44CFA720-944D-433D-89BF-D6FF22E9F6E7}"/>
    <cellStyle name="Total 8 2" xfId="19223" xr:uid="{0BBD9FFF-CF61-4EFE-85A2-964B6E6794F6}"/>
    <cellStyle name="Total 8 2 2" xfId="36887" xr:uid="{33F8B746-65B0-4E44-844A-8A52B79C01AF}"/>
    <cellStyle name="Total 8 2 2 2" xfId="36888" xr:uid="{08A9A9A9-6BF5-4ED0-91D0-469CA64A108C}"/>
    <cellStyle name="Total 8 2 3" xfId="36889" xr:uid="{E09ACC8D-7DB0-496C-ABE1-F735226352C0}"/>
    <cellStyle name="Total 8 2 3 2" xfId="36890" xr:uid="{BBF772D9-FF91-4E41-B07A-5B55D898A93A}"/>
    <cellStyle name="Total 8 2 4" xfId="36891" xr:uid="{18168B0A-EE85-4239-A432-2990245EBFC3}"/>
    <cellStyle name="Total 8 2 5" xfId="36892" xr:uid="{7B9A0DB0-BB89-436A-806D-A7E658C078AF}"/>
    <cellStyle name="Total 8 2 6" xfId="36886" xr:uid="{AB83750A-A2B0-4C1A-8B5F-4BC95E1523AB}"/>
    <cellStyle name="Total 8 3" xfId="19224" xr:uid="{451E5B9D-C1B5-4D2D-AA0C-098E874D2406}"/>
    <cellStyle name="Total 8 3 2" xfId="36894" xr:uid="{067B8D55-98D5-497F-A163-048D11C21CC8}"/>
    <cellStyle name="Total 8 3 2 2" xfId="36895" xr:uid="{3D9B544D-31BF-4FE8-B39F-548761AD23A8}"/>
    <cellStyle name="Total 8 3 3" xfId="36896" xr:uid="{170B106E-CD21-45F0-AD8C-B7762153BFF1}"/>
    <cellStyle name="Total 8 3 3 2" xfId="36897" xr:uid="{A25194F6-577A-42D0-860E-ABA0545A5C91}"/>
    <cellStyle name="Total 8 3 4" xfId="36898" xr:uid="{6207EC21-85A8-41CD-BDB9-47F45235151B}"/>
    <cellStyle name="Total 8 3 5" xfId="36893" xr:uid="{68EC78B2-B88F-43E7-8336-3DB487EA736B}"/>
    <cellStyle name="Total 8 4" xfId="19225" xr:uid="{BA1C1984-0311-4544-A8CC-AB942DA94EDF}"/>
    <cellStyle name="Total 8 4 2" xfId="36900" xr:uid="{51FB3644-6C6A-45C7-B259-288F1B1C7890}"/>
    <cellStyle name="Total 8 4 2 2" xfId="36901" xr:uid="{7133A28E-5A3C-47FE-AD19-F33A95B87D2E}"/>
    <cellStyle name="Total 8 4 3" xfId="36902" xr:uid="{430436E8-E59A-4541-A30D-5BBDCEA079C1}"/>
    <cellStyle name="Total 8 4 3 2" xfId="36903" xr:uid="{008DE87F-758E-44DF-95D3-46320BCA2EC3}"/>
    <cellStyle name="Total 8 4 4" xfId="36904" xr:uid="{9F185766-660E-4D52-BFD0-1EFD3E563E56}"/>
    <cellStyle name="Total 8 4 5" xfId="36899" xr:uid="{35A5EEB0-DE49-4F46-AD07-FE0E044F7E7F}"/>
    <cellStyle name="Total 8 5" xfId="19226" xr:uid="{F1452DF7-B9F0-4062-87A8-D2C1C6ECA51B}"/>
    <cellStyle name="Total 8 5 2" xfId="36906" xr:uid="{67857A26-BDF6-4EA0-8DFE-CE6A4EBB85C8}"/>
    <cellStyle name="Total 8 5 2 2" xfId="36907" xr:uid="{26BB8591-1030-437A-BC84-1652D7392DA3}"/>
    <cellStyle name="Total 8 5 3" xfId="36908" xr:uid="{121CD3F4-3FE5-452C-AA7F-3A7425027A31}"/>
    <cellStyle name="Total 8 5 3 2" xfId="36909" xr:uid="{A6D7FBAF-7275-4452-88BD-EB59B62B22A7}"/>
    <cellStyle name="Total 8 5 4" xfId="36910" xr:uid="{8393FD2F-AE3F-4701-9263-20E4029A72CC}"/>
    <cellStyle name="Total 8 5 4 2" xfId="36911" xr:uid="{2A49CC1C-D93E-49D0-A699-9AC215931B6A}"/>
    <cellStyle name="Total 8 5 5" xfId="36912" xr:uid="{76DDBD88-4173-4F36-A682-2D78313847B2}"/>
    <cellStyle name="Total 8 5 6" xfId="36905" xr:uid="{258E3CF4-52A0-4B5C-BC47-E7FA260829CB}"/>
    <cellStyle name="Total 8 6" xfId="19227" xr:uid="{0B701275-2B0C-4D1D-92DC-FB085AB57059}"/>
    <cellStyle name="Total 8 6 2" xfId="36914" xr:uid="{5A43D690-1BC9-45A2-91D2-6FF131534396}"/>
    <cellStyle name="Total 8 6 2 2" xfId="36915" xr:uid="{040D6147-FABA-412F-BF73-7D7D98C7E178}"/>
    <cellStyle name="Total 8 6 3" xfId="36916" xr:uid="{803B1049-8F46-43FB-A7AD-D6A7CBEE2845}"/>
    <cellStyle name="Total 8 6 3 2" xfId="36917" xr:uid="{87D2E9C7-FB67-48EF-8A84-E4CEA7CDC982}"/>
    <cellStyle name="Total 8 6 4" xfId="36918" xr:uid="{0A6A381D-5165-460E-8664-56E28B504282}"/>
    <cellStyle name="Total 8 6 5" xfId="36913" xr:uid="{A957CA65-27FB-4314-98B6-7DF6253479E7}"/>
    <cellStyle name="Total 8 7" xfId="19228" xr:uid="{79C60C0B-78B1-4BCA-9D7A-C65AE3162D0A}"/>
    <cellStyle name="Total 8 7 2" xfId="36920" xr:uid="{4636A8FE-3A15-4B53-9ECC-AC02D50A6BCB}"/>
    <cellStyle name="Total 8 7 3" xfId="36919" xr:uid="{73265DA8-B7BA-4C10-9E31-A7FF00E99BBD}"/>
    <cellStyle name="Total 8 8" xfId="19229" xr:uid="{D685A349-8FF6-4D39-8F5B-F19C214A98CD}"/>
    <cellStyle name="Total 8 8 2" xfId="36922" xr:uid="{A08FE7F8-3E24-43AC-84F8-24120229718F}"/>
    <cellStyle name="Total 8 8 3" xfId="36921" xr:uid="{B0900E24-24D6-415D-A4E2-BEDEEFFA19A9}"/>
    <cellStyle name="Total 8 9" xfId="19230" xr:uid="{374CFC56-0532-438B-B549-B9F4B0A479DA}"/>
    <cellStyle name="Total 8 9 2" xfId="36924" xr:uid="{691331F6-A377-4B39-A095-23174553FAAD}"/>
    <cellStyle name="Total 8 9 3" xfId="36923" xr:uid="{EE1F99C8-BA5B-455F-9AA9-CB519E4BCE92}"/>
    <cellStyle name="Total 9" xfId="6588" xr:uid="{4DA85B44-B696-479B-A860-C23AE51A945B}"/>
    <cellStyle name="Total 9 10" xfId="19231" xr:uid="{DD7CF133-BCA5-47A0-A074-B1C24FE0B545}"/>
    <cellStyle name="Total 9 10 2" xfId="36926" xr:uid="{D57DA031-8496-4E86-A84E-34331FDA6CA0}"/>
    <cellStyle name="Total 9 11" xfId="36927" xr:uid="{7833665B-D43F-4C87-BE23-548901D6315B}"/>
    <cellStyle name="Total 9 12" xfId="36925" xr:uid="{F3F3CB95-E599-496D-A33D-2EBD69AA84FC}"/>
    <cellStyle name="Total 9 13" xfId="21827" xr:uid="{C87AE173-6488-43BA-B9C3-867E52E6093A}"/>
    <cellStyle name="Total 9 2" xfId="19232" xr:uid="{587D8D16-3C67-4705-9CB7-A1005E91C66D}"/>
    <cellStyle name="Total 9 2 2" xfId="36929" xr:uid="{2548EC2E-597C-4C2B-A19A-049472EEA76D}"/>
    <cellStyle name="Total 9 2 2 2" xfId="36930" xr:uid="{A1F58075-C9AD-4AC3-801A-6FB8EF8F8D55}"/>
    <cellStyle name="Total 9 2 3" xfId="36931" xr:uid="{939860E7-3CB9-4756-871E-454ADA6FCAAE}"/>
    <cellStyle name="Total 9 2 3 2" xfId="36932" xr:uid="{2E4D6BD7-41D8-42DF-A26C-970628BDFE55}"/>
    <cellStyle name="Total 9 2 4" xfId="36933" xr:uid="{BDC9BD6B-C809-4DC7-AF42-368CA610E253}"/>
    <cellStyle name="Total 9 2 5" xfId="36934" xr:uid="{09E14E40-40E7-457C-86EE-2DCDCE84779D}"/>
    <cellStyle name="Total 9 2 6" xfId="36928" xr:uid="{F8701A25-BBA4-416B-8310-9633E3BE9943}"/>
    <cellStyle name="Total 9 3" xfId="19233" xr:uid="{61AD4DC7-69FD-488D-88E6-3C7E40B14CD2}"/>
    <cellStyle name="Total 9 3 2" xfId="36936" xr:uid="{3C633805-72B8-4FD1-9A37-B4B943134A58}"/>
    <cellStyle name="Total 9 3 2 2" xfId="36937" xr:uid="{AEA1945A-D66A-45CD-BE8E-91841F73D67E}"/>
    <cellStyle name="Total 9 3 3" xfId="36938" xr:uid="{3A7E74AF-61BB-4A5A-9B0B-3C57E5505301}"/>
    <cellStyle name="Total 9 3 3 2" xfId="36939" xr:uid="{A06A6E6B-98E9-45A1-8B62-21B6B856DD84}"/>
    <cellStyle name="Total 9 3 4" xfId="36940" xr:uid="{8A9EDE97-D9FB-4707-9D98-8F00D9B32221}"/>
    <cellStyle name="Total 9 3 5" xfId="36935" xr:uid="{668133E9-78BD-4D38-B18C-1E4B6983709D}"/>
    <cellStyle name="Total 9 4" xfId="19234" xr:uid="{A7962B3D-B128-4369-BDCC-81003E8287CF}"/>
    <cellStyle name="Total 9 4 2" xfId="36942" xr:uid="{3DFBF8F0-42FB-44B6-A13D-23310DDDE338}"/>
    <cellStyle name="Total 9 4 2 2" xfId="36943" xr:uid="{175CD533-8B08-4A64-A5E5-2779635693D1}"/>
    <cellStyle name="Total 9 4 3" xfId="36944" xr:uid="{A8B70458-1965-4E06-87FD-7DC33D1550F6}"/>
    <cellStyle name="Total 9 4 3 2" xfId="36945" xr:uid="{0D552391-A8C4-44BE-AEB7-4C55DE6A7B6A}"/>
    <cellStyle name="Total 9 4 4" xfId="36946" xr:uid="{44693075-0E14-4A49-BD06-CA21523928BF}"/>
    <cellStyle name="Total 9 4 5" xfId="36941" xr:uid="{897C8FCD-41C0-48AE-B2E6-848B89B296B3}"/>
    <cellStyle name="Total 9 5" xfId="19235" xr:uid="{A7F444F2-48A9-4AA9-9EBF-3D40F8231419}"/>
    <cellStyle name="Total 9 5 2" xfId="36948" xr:uid="{8252C7C1-B7D0-45EB-ACB8-86C83E9BBC3A}"/>
    <cellStyle name="Total 9 5 2 2" xfId="36949" xr:uid="{FE6F9A4B-71FA-464D-9E7F-3A94D6DB9103}"/>
    <cellStyle name="Total 9 5 3" xfId="36950" xr:uid="{2CCC7D0A-3DEE-4A43-82F7-438DB1DFED2A}"/>
    <cellStyle name="Total 9 5 3 2" xfId="36951" xr:uid="{E5A61DB3-CD06-417C-BB82-4ECD9960C291}"/>
    <cellStyle name="Total 9 5 4" xfId="36952" xr:uid="{6163447A-ED35-48BE-A88E-4C4C03072CB4}"/>
    <cellStyle name="Total 9 5 4 2" xfId="36953" xr:uid="{1286296D-6C3E-4B72-9F1F-37E88DF0B67C}"/>
    <cellStyle name="Total 9 5 5" xfId="36954" xr:uid="{B6BBC03A-0BAD-4427-8E86-3C3055B84AC5}"/>
    <cellStyle name="Total 9 5 6" xfId="36947" xr:uid="{B27FFEC7-5C3D-4FB2-A238-6E1AADC6EEE1}"/>
    <cellStyle name="Total 9 6" xfId="19236" xr:uid="{5541FCAC-E6AE-4E46-BE7C-1C6A84D2DAE1}"/>
    <cellStyle name="Total 9 6 2" xfId="36956" xr:uid="{F70B329A-6A74-4BCA-8F40-E8A2185FAFE3}"/>
    <cellStyle name="Total 9 6 2 2" xfId="36957" xr:uid="{A34410FF-50D7-460D-95D6-1DC8D79520DE}"/>
    <cellStyle name="Total 9 6 3" xfId="36958" xr:uid="{2ED1F58D-01F1-46C0-8555-69B44BE2C7AD}"/>
    <cellStyle name="Total 9 6 3 2" xfId="36959" xr:uid="{A7B60B60-EE70-4FEE-85BA-8FB81B402D90}"/>
    <cellStyle name="Total 9 6 4" xfId="36960" xr:uid="{EDF49F97-B56E-4CA6-AEDF-731B81A5820F}"/>
    <cellStyle name="Total 9 6 5" xfId="36955" xr:uid="{130AADD8-9ED1-44AC-8A00-2D273935573F}"/>
    <cellStyle name="Total 9 7" xfId="19237" xr:uid="{77C1EF29-D12E-4580-B63B-CC8504E7F150}"/>
    <cellStyle name="Total 9 7 2" xfId="36962" xr:uid="{B76FCB3F-9AB5-453F-8336-C795697C3261}"/>
    <cellStyle name="Total 9 7 3" xfId="36961" xr:uid="{3018BDB5-51AC-4D82-9D59-C16772E1D317}"/>
    <cellStyle name="Total 9 8" xfId="19238" xr:uid="{FB222525-FB96-478E-9510-AF219AE4C121}"/>
    <cellStyle name="Total 9 8 2" xfId="36964" xr:uid="{F108C7D2-ABBE-4D2A-901E-94DEA57FA387}"/>
    <cellStyle name="Total 9 8 3" xfId="36963" xr:uid="{6580DEC9-06D4-4462-8948-25F98A71354C}"/>
    <cellStyle name="Total 9 9" xfId="19239" xr:uid="{9B7D4E57-D651-4D44-83FC-838AE16B5FC0}"/>
    <cellStyle name="Total 9 9 2" xfId="36966" xr:uid="{3355789B-98CB-4C2C-853A-C720561E4089}"/>
    <cellStyle name="Total 9 9 3" xfId="36965" xr:uid="{7EC76A0F-D40D-4958-A73D-A2D6969B4256}"/>
    <cellStyle name="Überschrift" xfId="6589" xr:uid="{2C46DDEC-2079-4763-86A4-37044B447B06}"/>
    <cellStyle name="Überschrift 1" xfId="6590" xr:uid="{EC3F3E5E-BC95-4A7C-A26D-4E92A1FA411C}"/>
    <cellStyle name="Überschrift 1 10" xfId="19240" xr:uid="{6CCC911F-FF0B-4937-A001-24FDC20290B4}"/>
    <cellStyle name="Überschrift 1 10 2" xfId="36969" xr:uid="{73A418A8-48ED-4F84-9797-006864C487E3}"/>
    <cellStyle name="Überschrift 1 11" xfId="36970" xr:uid="{5EC92ED3-9BFD-495D-B13C-88E3939DA8F2}"/>
    <cellStyle name="Überschrift 1 12" xfId="36968" xr:uid="{E75D4EC7-835A-4EA9-B9FA-2AA13352C0A3}"/>
    <cellStyle name="Überschrift 1 13" xfId="21829" xr:uid="{439F837A-0459-45FF-97C4-F612E763149D}"/>
    <cellStyle name="Überschrift 1 2" xfId="19241" xr:uid="{E1DF1B42-B58A-4A00-825E-6D1E758A3298}"/>
    <cellStyle name="Überschrift 1 2 2" xfId="36972" xr:uid="{AF3CBEAD-B282-448A-9F24-1CF2B7BB55AE}"/>
    <cellStyle name="Überschrift 1 2 2 2" xfId="36973" xr:uid="{313723D7-2018-4F5D-825D-0DA66DE6C92D}"/>
    <cellStyle name="Überschrift 1 2 3" xfId="36974" xr:uid="{E5E57D00-33C6-4C24-89AE-DB8AADE6F3B1}"/>
    <cellStyle name="Überschrift 1 2 3 2" xfId="36975" xr:uid="{B959A6E9-05A6-49E6-9AD0-730E440EEDED}"/>
    <cellStyle name="Überschrift 1 2 4" xfId="36976" xr:uid="{48C24CBD-2BDF-4788-B0D5-C43580C0B15C}"/>
    <cellStyle name="Überschrift 1 2 5" xfId="36977" xr:uid="{74A27F75-9420-43E2-A60D-D0191BC082DC}"/>
    <cellStyle name="Überschrift 1 2 6" xfId="36971" xr:uid="{0CF93542-61CA-4D91-A0BD-9DFDAE31F8DF}"/>
    <cellStyle name="Überschrift 1 3" xfId="19242" xr:uid="{25D143AF-2BFF-47C7-98B1-92C35EDC0459}"/>
    <cellStyle name="Überschrift 1 3 2" xfId="36979" xr:uid="{82893C6B-3079-46A3-8A34-059E1E1967AE}"/>
    <cellStyle name="Überschrift 1 3 2 2" xfId="36980" xr:uid="{D350467B-DE98-49EB-B68D-7965D9308C97}"/>
    <cellStyle name="Überschrift 1 3 3" xfId="36981" xr:uid="{798C1F07-2040-4CFE-B811-5BD39C6A2385}"/>
    <cellStyle name="Überschrift 1 3 3 2" xfId="36982" xr:uid="{027CACC3-07E2-41C4-AB2F-DF805D6EDAA0}"/>
    <cellStyle name="Überschrift 1 3 4" xfId="36983" xr:uid="{0D2CFFBE-670D-4FE9-9FF2-4329C0475942}"/>
    <cellStyle name="Überschrift 1 3 5" xfId="36978" xr:uid="{EF117662-E7C3-4457-85FB-9362B858822D}"/>
    <cellStyle name="Überschrift 1 4" xfId="19243" xr:uid="{4994350B-01EC-4B3B-A7D7-80050202E3C1}"/>
    <cellStyle name="Überschrift 1 4 2" xfId="36985" xr:uid="{A0ECA8D2-E0E3-416A-AEB6-32EBA6BFF953}"/>
    <cellStyle name="Überschrift 1 4 2 2" xfId="36986" xr:uid="{50993AC1-9FF6-44C6-85BD-9B8183075F13}"/>
    <cellStyle name="Überschrift 1 4 3" xfId="36987" xr:uid="{A4EEA094-A42B-402D-959C-421D0F21CF36}"/>
    <cellStyle name="Überschrift 1 4 3 2" xfId="36988" xr:uid="{AD0C3657-D080-4C70-87B2-E0391994BB1A}"/>
    <cellStyle name="Überschrift 1 4 4" xfId="36989" xr:uid="{EA5993D2-B8E8-4C45-AE22-6A09C86E78C3}"/>
    <cellStyle name="Überschrift 1 4 5" xfId="36984" xr:uid="{B1E599C3-1821-455A-A6A6-57FA6795C397}"/>
    <cellStyle name="Überschrift 1 5" xfId="19244" xr:uid="{1A9C357A-053A-4900-8BD6-DD1F33606F42}"/>
    <cellStyle name="Überschrift 1 5 2" xfId="36991" xr:uid="{F5E4F8D7-A468-4FA5-BE70-B405DE97A08E}"/>
    <cellStyle name="Überschrift 1 5 2 2" xfId="36992" xr:uid="{956A5866-E59D-4CC7-8900-0D4D266CB72A}"/>
    <cellStyle name="Überschrift 1 5 3" xfId="36993" xr:uid="{0FA7E253-7EF6-4F4E-975E-19A9E10FA596}"/>
    <cellStyle name="Überschrift 1 5 3 2" xfId="36994" xr:uid="{E6CF58F2-34C1-4F56-9821-B4C4A989D72A}"/>
    <cellStyle name="Überschrift 1 5 4" xfId="36995" xr:uid="{55836E9B-4E28-42BF-BB6B-5E32BADFFD65}"/>
    <cellStyle name="Überschrift 1 5 4 2" xfId="36996" xr:uid="{3682DC40-1E10-475B-B6F7-FB3FCF1DBC75}"/>
    <cellStyle name="Überschrift 1 5 5" xfId="36997" xr:uid="{36758D84-6D3A-441A-A18F-66F046F90972}"/>
    <cellStyle name="Überschrift 1 5 6" xfId="36990" xr:uid="{DBE6DF28-09EF-4D02-8DD0-63CF45D26FEA}"/>
    <cellStyle name="Überschrift 1 6" xfId="19245" xr:uid="{402D9169-48EE-4456-A861-3B394E6912A8}"/>
    <cellStyle name="Überschrift 1 6 2" xfId="36999" xr:uid="{0BBF8EAA-1FBF-40CA-8139-106DC6CE3F64}"/>
    <cellStyle name="Überschrift 1 6 2 2" xfId="37000" xr:uid="{1545DDD2-24BE-4CF8-875B-415658814915}"/>
    <cellStyle name="Überschrift 1 6 3" xfId="37001" xr:uid="{BAD26FB1-C2F8-422D-9F75-CBC1F903CADF}"/>
    <cellStyle name="Überschrift 1 6 3 2" xfId="37002" xr:uid="{BED3A7E6-FC8A-47D6-85AD-753453FB7F67}"/>
    <cellStyle name="Überschrift 1 6 4" xfId="37003" xr:uid="{0C8B12F2-67E5-4C0A-A394-720D3490B154}"/>
    <cellStyle name="Überschrift 1 6 5" xfId="36998" xr:uid="{86916C72-EE45-4131-BD2B-6586071552BF}"/>
    <cellStyle name="Überschrift 1 7" xfId="19246" xr:uid="{14BC037A-39C6-477B-8379-ED74E2452C00}"/>
    <cellStyle name="Überschrift 1 7 2" xfId="37005" xr:uid="{7AC9C444-8678-4A6A-BFBB-8C8CA9C31B74}"/>
    <cellStyle name="Überschrift 1 7 3" xfId="37004" xr:uid="{D3C20E8C-5963-4786-B480-1F2FF32EEC51}"/>
    <cellStyle name="Überschrift 1 8" xfId="19247" xr:uid="{74EAA681-AB43-49CA-942D-30F12A16B4BC}"/>
    <cellStyle name="Überschrift 1 8 2" xfId="37007" xr:uid="{BD1D2E92-C78A-419D-A70F-4F891C0138AC}"/>
    <cellStyle name="Überschrift 1 8 3" xfId="37006" xr:uid="{E8377FEB-ADD4-4832-B087-6549D50C818B}"/>
    <cellStyle name="Überschrift 1 9" xfId="19248" xr:uid="{233197CD-C50B-4F26-A687-EEA4F78CAD77}"/>
    <cellStyle name="Überschrift 1 9 2" xfId="37009" xr:uid="{D952D5C9-73D8-4037-88A9-1B1EF6F7CAA9}"/>
    <cellStyle name="Überschrift 1 9 3" xfId="37008" xr:uid="{185077C4-A06E-40DF-A148-7C3E028737C7}"/>
    <cellStyle name="Überschrift 10" xfId="19249" xr:uid="{DAB99CAA-AB9D-485A-AEA4-1A8AAE00FEA9}"/>
    <cellStyle name="Überschrift 10 2" xfId="37011" xr:uid="{676DF324-B5B0-408A-AC12-34029315B03E}"/>
    <cellStyle name="Überschrift 10 3" xfId="37010" xr:uid="{4BB5D287-0C75-4DC2-B1F7-D02839ADD3EC}"/>
    <cellStyle name="Überschrift 11" xfId="19250" xr:uid="{6FCD088C-6571-4287-8400-A72FDEC4DD73}"/>
    <cellStyle name="Überschrift 11 2" xfId="37013" xr:uid="{8A6826F7-C580-4CE5-9547-92BD1D3CDFF6}"/>
    <cellStyle name="Überschrift 11 3" xfId="37012" xr:uid="{9C4D1CA5-E151-4341-9B62-1FFE6CE146C1}"/>
    <cellStyle name="Überschrift 12" xfId="19251" xr:uid="{F31DD5B0-8A65-4669-AF26-A6AC0D16FC31}"/>
    <cellStyle name="Überschrift 12 2" xfId="37015" xr:uid="{D26D5733-C78F-405C-8375-8C7AD2EDD08B}"/>
    <cellStyle name="Überschrift 12 3" xfId="37014" xr:uid="{47219EA9-7E3C-4553-8410-027D28AD3302}"/>
    <cellStyle name="Überschrift 13" xfId="19252" xr:uid="{5AAC39CA-E759-4830-93A6-7CFBC8A78DC2}"/>
    <cellStyle name="Überschrift 13 2" xfId="37016" xr:uid="{6D72BD07-9585-482C-82ED-B25F76FDA605}"/>
    <cellStyle name="Überschrift 14" xfId="37017" xr:uid="{196E6A61-F289-4F76-91B3-1A75086AB6D3}"/>
    <cellStyle name="Überschrift 15" xfId="36967" xr:uid="{261CFE03-538D-4BF5-B306-111460D8CB29}"/>
    <cellStyle name="Überschrift 16" xfId="21828" xr:uid="{94B1EB59-446F-4391-8D38-7A3B7571F3FD}"/>
    <cellStyle name="Überschrift 2" xfId="6591" xr:uid="{98106108-2225-41A2-80A1-11656B768070}"/>
    <cellStyle name="Überschrift 2 10" xfId="19253" xr:uid="{1C02ACE4-68F1-4355-81EC-149858948F12}"/>
    <cellStyle name="Überschrift 2 10 2" xfId="37019" xr:uid="{1EFB815C-1FB8-457F-9C73-546DBF9FCB69}"/>
    <cellStyle name="Überschrift 2 11" xfId="37020" xr:uid="{A59A17F4-E0AC-4C7F-913F-8FCBA2B1D637}"/>
    <cellStyle name="Überschrift 2 12" xfId="37018" xr:uid="{1ED76FE0-7E8E-4F07-9DDB-249D619A1715}"/>
    <cellStyle name="Überschrift 2 13" xfId="21830" xr:uid="{4AD303E1-2233-4C30-8A7F-FBBBB2430412}"/>
    <cellStyle name="Überschrift 2 2" xfId="19254" xr:uid="{F7DD917B-DF0A-45E4-B50B-F93192A4214F}"/>
    <cellStyle name="Überschrift 2 2 2" xfId="37022" xr:uid="{1EEAB551-8FBC-4EF1-B849-CBB2F398C5EE}"/>
    <cellStyle name="Überschrift 2 2 2 2" xfId="37023" xr:uid="{8CBF0E06-D52A-481A-BDF7-BA0BA1C4F67E}"/>
    <cellStyle name="Überschrift 2 2 3" xfId="37024" xr:uid="{2370F152-786D-40CA-BB21-FB03D1434FC7}"/>
    <cellStyle name="Überschrift 2 2 3 2" xfId="37025" xr:uid="{ED92EBA1-4533-4D6B-AFFA-7D0214840BB8}"/>
    <cellStyle name="Überschrift 2 2 4" xfId="37026" xr:uid="{3A613729-767C-4DA3-99D9-1D0232CFF440}"/>
    <cellStyle name="Überschrift 2 2 5" xfId="37027" xr:uid="{FEA79066-7C34-44F0-9BB4-87561A6304A9}"/>
    <cellStyle name="Überschrift 2 2 6" xfId="37021" xr:uid="{7A842CCB-51BC-42F8-8E81-8FB4265343C3}"/>
    <cellStyle name="Überschrift 2 3" xfId="19255" xr:uid="{0CE636D7-1EDB-4667-A71E-C46C2048C228}"/>
    <cellStyle name="Überschrift 2 3 2" xfId="37029" xr:uid="{88095278-D04E-455F-939B-2F88D4745991}"/>
    <cellStyle name="Überschrift 2 3 2 2" xfId="37030" xr:uid="{941F95FA-9D26-4269-AF39-8869C2E49FCB}"/>
    <cellStyle name="Überschrift 2 3 3" xfId="37031" xr:uid="{CEF67833-B140-4491-BD2C-85F1A5643B40}"/>
    <cellStyle name="Überschrift 2 3 3 2" xfId="37032" xr:uid="{F1A9C706-D71F-48E7-9383-906BEA5C0D09}"/>
    <cellStyle name="Überschrift 2 3 4" xfId="37033" xr:uid="{B2D4045A-AA0C-44A8-942A-4374FEEC93BF}"/>
    <cellStyle name="Überschrift 2 3 5" xfId="37028" xr:uid="{FE8AE8D4-0DD5-4578-87EB-6AD21F65D5EB}"/>
    <cellStyle name="Überschrift 2 4" xfId="19256" xr:uid="{FB5CE962-F03B-422A-8B83-785FEBA3DB00}"/>
    <cellStyle name="Überschrift 2 4 2" xfId="37035" xr:uid="{3B22211B-0C92-419D-8793-E2155D6ABA4A}"/>
    <cellStyle name="Überschrift 2 4 2 2" xfId="37036" xr:uid="{CFE83AE3-48AA-4418-910B-EE6C1C92738B}"/>
    <cellStyle name="Überschrift 2 4 3" xfId="37037" xr:uid="{8EFD6E5D-03DD-4A77-A316-28AE019A0257}"/>
    <cellStyle name="Überschrift 2 4 3 2" xfId="37038" xr:uid="{CBB328F1-A3AA-48FB-8F1E-CB2AE1350F95}"/>
    <cellStyle name="Überschrift 2 4 4" xfId="37039" xr:uid="{427EF82A-DC9D-4460-87B9-F02AFCF667F7}"/>
    <cellStyle name="Überschrift 2 4 5" xfId="37034" xr:uid="{08B48075-F759-489F-97CA-652801EFE917}"/>
    <cellStyle name="Überschrift 2 5" xfId="19257" xr:uid="{8AABAB76-C3E9-44D4-914E-256189BE37D9}"/>
    <cellStyle name="Überschrift 2 5 2" xfId="37041" xr:uid="{451CBC2B-23D5-4112-9E4B-DB2E9FCCAD25}"/>
    <cellStyle name="Überschrift 2 5 2 2" xfId="37042" xr:uid="{D0373BA1-2DDD-4A26-9817-156E2AB8A4AD}"/>
    <cellStyle name="Überschrift 2 5 3" xfId="37043" xr:uid="{DC16AF49-4585-4F9D-9017-421FFB7C7AB9}"/>
    <cellStyle name="Überschrift 2 5 3 2" xfId="37044" xr:uid="{3F80C238-72BD-4309-8BFA-FEDB803648A1}"/>
    <cellStyle name="Überschrift 2 5 4" xfId="37045" xr:uid="{FD38F184-EAA6-4BA4-8B8F-28BAF0FCD7A6}"/>
    <cellStyle name="Überschrift 2 5 4 2" xfId="37046" xr:uid="{F7906D3C-DC7C-464A-A1D7-C2F38E6E20F1}"/>
    <cellStyle name="Überschrift 2 5 5" xfId="37047" xr:uid="{A20A6C09-CCE0-4A41-965A-584303B5BE02}"/>
    <cellStyle name="Überschrift 2 5 6" xfId="37040" xr:uid="{DD69AA5B-A0C8-47C3-9E6E-4F4773D765FE}"/>
    <cellStyle name="Überschrift 2 6" xfId="19258" xr:uid="{A9B75961-8AC7-4B12-9B3C-93476AF67764}"/>
    <cellStyle name="Überschrift 2 6 2" xfId="37049" xr:uid="{2CDA5020-20F6-4016-AD81-11082A62FB62}"/>
    <cellStyle name="Überschrift 2 6 2 2" xfId="37050" xr:uid="{39453FB5-A312-4EA3-A623-CDFF6FBAF618}"/>
    <cellStyle name="Überschrift 2 6 3" xfId="37051" xr:uid="{4CDBED5D-EDAA-4DE7-87CC-8322CA83F0CC}"/>
    <cellStyle name="Überschrift 2 6 3 2" xfId="37052" xr:uid="{75C73B29-045B-4A9B-9337-CBA4055E5551}"/>
    <cellStyle name="Überschrift 2 6 4" xfId="37053" xr:uid="{186E7920-5695-4991-89DB-6C52313F527F}"/>
    <cellStyle name="Überschrift 2 6 5" xfId="37048" xr:uid="{21075D31-5770-4837-8241-C23F12A1A669}"/>
    <cellStyle name="Überschrift 2 7" xfId="19259" xr:uid="{61EF566E-722E-42B7-BD1E-E3EE4017DC95}"/>
    <cellStyle name="Überschrift 2 7 2" xfId="37055" xr:uid="{5543F28E-509E-4809-878D-A5D41D226137}"/>
    <cellStyle name="Überschrift 2 7 3" xfId="37054" xr:uid="{1E234A94-E487-4FE6-9241-CC8252A8FFCA}"/>
    <cellStyle name="Überschrift 2 8" xfId="19260" xr:uid="{5405E559-B625-40D5-B4B6-F4D451F6BBB1}"/>
    <cellStyle name="Überschrift 2 8 2" xfId="37057" xr:uid="{C42C2DBB-953A-404D-9C97-CCB14BB99691}"/>
    <cellStyle name="Überschrift 2 8 3" xfId="37056" xr:uid="{6F007DF6-4AE0-4107-8EA2-18D64ACDE741}"/>
    <cellStyle name="Überschrift 2 9" xfId="19261" xr:uid="{B7C0B8C3-8833-47CF-959A-C3D04E9862C3}"/>
    <cellStyle name="Überschrift 2 9 2" xfId="37059" xr:uid="{442FB30C-B675-49F9-93FD-3CD7A858D50C}"/>
    <cellStyle name="Überschrift 2 9 3" xfId="37058" xr:uid="{65AD8DFA-CDDF-4048-B2E5-53F9A3EA28D0}"/>
    <cellStyle name="Überschrift 3" xfId="6592" xr:uid="{B615A6B0-2D95-472E-A879-32C94BE8E97B}"/>
    <cellStyle name="Überschrift 3 10" xfId="19262" xr:uid="{A13D04F7-7F0C-4CBD-B9FF-A3170BDB85BA}"/>
    <cellStyle name="Überschrift 3 10 2" xfId="37061" xr:uid="{7D922C40-FE6E-4CA8-8E2F-9DAECF680B11}"/>
    <cellStyle name="Überschrift 3 11" xfId="37062" xr:uid="{01A1C4DA-5B83-4C5D-8A9D-81B41F997AB9}"/>
    <cellStyle name="Überschrift 3 12" xfId="37060" xr:uid="{49122695-4E65-4A74-87A1-91A4D3935928}"/>
    <cellStyle name="Überschrift 3 13" xfId="21831" xr:uid="{81F2831F-78E5-4549-8A06-2112A81175BC}"/>
    <cellStyle name="Überschrift 3 2" xfId="19263" xr:uid="{36F885B8-2D30-4D1B-ADF0-D1ED59838EDE}"/>
    <cellStyle name="Überschrift 3 2 2" xfId="37064" xr:uid="{180CAC87-0BB0-43F2-B0ED-177BBF0C65A5}"/>
    <cellStyle name="Überschrift 3 2 2 2" xfId="37065" xr:uid="{800511E8-082E-44CC-A080-FA342F36EF95}"/>
    <cellStyle name="Überschrift 3 2 3" xfId="37066" xr:uid="{7DE20A17-C8FE-4CB0-92A9-4422C9F5BC1B}"/>
    <cellStyle name="Überschrift 3 2 3 2" xfId="37067" xr:uid="{7D78B263-02BD-4C4E-8663-0B2F11BB6E1E}"/>
    <cellStyle name="Überschrift 3 2 4" xfId="37068" xr:uid="{DDAEDEE1-47CD-453D-B526-6D33C2A2AEF9}"/>
    <cellStyle name="Überschrift 3 2 5" xfId="37069" xr:uid="{25B72DF1-F94A-4BE2-BC6C-066332121C69}"/>
    <cellStyle name="Überschrift 3 2 6" xfId="37063" xr:uid="{BFA83431-70BC-44B9-9DA3-C9C4008497A8}"/>
    <cellStyle name="Überschrift 3 3" xfId="19264" xr:uid="{882FAF84-560F-4C5A-94DB-217DB7323D92}"/>
    <cellStyle name="Überschrift 3 3 2" xfId="37071" xr:uid="{810CE34F-49FE-491B-BD79-E47A60117D56}"/>
    <cellStyle name="Überschrift 3 3 2 2" xfId="37072" xr:uid="{549844A1-9E7D-4B0C-AF1B-9470DA017342}"/>
    <cellStyle name="Überschrift 3 3 3" xfId="37073" xr:uid="{1BCD4D93-D73D-4954-834C-DF8C34D073F8}"/>
    <cellStyle name="Überschrift 3 3 3 2" xfId="37074" xr:uid="{97E48DAD-B6C4-441A-B6E5-095DA49AD7FF}"/>
    <cellStyle name="Überschrift 3 3 4" xfId="37075" xr:uid="{14A53B69-27F3-4ACF-8061-67B2D9676497}"/>
    <cellStyle name="Überschrift 3 3 5" xfId="37070" xr:uid="{24CB78BC-7BA5-44DB-BA40-32A0B1FB8DF4}"/>
    <cellStyle name="Überschrift 3 4" xfId="19265" xr:uid="{362E941C-3B84-47F5-857D-D3BFA7CA6242}"/>
    <cellStyle name="Überschrift 3 4 2" xfId="37077" xr:uid="{9DE72A86-6CDB-4FC3-AAF2-A00828C0C38F}"/>
    <cellStyle name="Überschrift 3 4 2 2" xfId="37078" xr:uid="{4672194E-8EF9-44B8-B71B-0105BF16243D}"/>
    <cellStyle name="Überschrift 3 4 3" xfId="37079" xr:uid="{C2311459-CE07-43D3-8002-4231E965C1C4}"/>
    <cellStyle name="Überschrift 3 4 3 2" xfId="37080" xr:uid="{D8485EA8-8EB7-427C-B87E-98340E5FC1A2}"/>
    <cellStyle name="Überschrift 3 4 4" xfId="37081" xr:uid="{BF4346CE-73A5-4511-B969-0BB70A7EB31E}"/>
    <cellStyle name="Überschrift 3 4 5" xfId="37076" xr:uid="{3976D637-5C7A-44A2-8896-68688ECF4A47}"/>
    <cellStyle name="Überschrift 3 5" xfId="19266" xr:uid="{92952E3D-A00E-47C1-BFEF-495764457F73}"/>
    <cellStyle name="Überschrift 3 5 2" xfId="37083" xr:uid="{0753B7DB-72F7-4DD7-9900-6C0A042F073D}"/>
    <cellStyle name="Überschrift 3 5 2 2" xfId="37084" xr:uid="{9B081CB6-D86B-46DD-BFFF-FBBB3DB7C1C4}"/>
    <cellStyle name="Überschrift 3 5 3" xfId="37085" xr:uid="{80E5F8F2-7C91-4F47-93AB-1BE481BCC76C}"/>
    <cellStyle name="Überschrift 3 5 3 2" xfId="37086" xr:uid="{40D4D8B4-FCDE-41F5-BCCD-EFDD886DD919}"/>
    <cellStyle name="Überschrift 3 5 4" xfId="37087" xr:uid="{B79DAD2F-DDC9-4C31-9CCF-910DF3CB71EA}"/>
    <cellStyle name="Überschrift 3 5 4 2" xfId="37088" xr:uid="{49EAA663-59AE-4486-8834-EEE39D379FF3}"/>
    <cellStyle name="Überschrift 3 5 5" xfId="37089" xr:uid="{F89FB9BB-188D-4D17-9895-0BBFD6CE6CC4}"/>
    <cellStyle name="Überschrift 3 5 6" xfId="37082" xr:uid="{C30CCA99-A8B1-41D7-94C3-0529997441EA}"/>
    <cellStyle name="Überschrift 3 6" xfId="19267" xr:uid="{3C71A2FF-4947-4288-B07C-60C7BB277037}"/>
    <cellStyle name="Überschrift 3 6 2" xfId="37091" xr:uid="{D0E1D176-35ED-4455-9162-49C043C47ED2}"/>
    <cellStyle name="Überschrift 3 6 2 2" xfId="37092" xr:uid="{076DCDC1-531A-4477-8170-2DAF389AF64F}"/>
    <cellStyle name="Überschrift 3 6 3" xfId="37093" xr:uid="{DE16F9BD-1F46-4816-9756-5109E19D2D14}"/>
    <cellStyle name="Überschrift 3 6 3 2" xfId="37094" xr:uid="{B1F4826C-B8E5-4050-9355-8910FC7CE25A}"/>
    <cellStyle name="Überschrift 3 6 4" xfId="37095" xr:uid="{BCD93D28-CCF7-4839-9E5A-C74B537B7094}"/>
    <cellStyle name="Überschrift 3 6 5" xfId="37090" xr:uid="{EA1600D3-2059-430D-9B3C-7C060B3C1D49}"/>
    <cellStyle name="Überschrift 3 7" xfId="19268" xr:uid="{1FD971BB-9089-4318-BAC3-DA8772D7E8DA}"/>
    <cellStyle name="Überschrift 3 7 2" xfId="37097" xr:uid="{B176A234-D777-4166-809D-63D59D11732D}"/>
    <cellStyle name="Überschrift 3 7 3" xfId="37096" xr:uid="{5BC9E0B0-1FD4-471C-BAB3-FBBEB5770757}"/>
    <cellStyle name="Überschrift 3 8" xfId="19269" xr:uid="{05B826D8-5F7D-41D1-BBF0-9248FDEFD56A}"/>
    <cellStyle name="Überschrift 3 8 2" xfId="37099" xr:uid="{6BB64D34-D086-49A8-B085-3A68B02CB952}"/>
    <cellStyle name="Überschrift 3 8 3" xfId="37098" xr:uid="{ADD1F632-4214-482D-9BCD-89608CA790D9}"/>
    <cellStyle name="Überschrift 3 9" xfId="19270" xr:uid="{C9CC01D3-171C-4370-B1D8-8E63DFFF742B}"/>
    <cellStyle name="Überschrift 3 9 2" xfId="37101" xr:uid="{565B4A75-6CDD-48F8-AC47-63F5B8E8CBEA}"/>
    <cellStyle name="Überschrift 3 9 3" xfId="37100" xr:uid="{419DFB38-9543-4A08-A680-EA49D5B51EE0}"/>
    <cellStyle name="Überschrift 4" xfId="6593" xr:uid="{61C4BC29-D8DD-4D01-9EE9-40371C36518A}"/>
    <cellStyle name="Überschrift 4 10" xfId="19271" xr:uid="{5BD7ED95-9817-4B2F-8B86-B96F6C9D4051}"/>
    <cellStyle name="Überschrift 4 10 2" xfId="37103" xr:uid="{B3565AD6-4DB5-4633-A31A-2254B884BB70}"/>
    <cellStyle name="Überschrift 4 11" xfId="37104" xr:uid="{FD581716-C812-4B2A-A2FF-E67678051EEC}"/>
    <cellStyle name="Überschrift 4 12" xfId="37102" xr:uid="{113A666E-2767-4D53-A713-C90E36CA0340}"/>
    <cellStyle name="Überschrift 4 13" xfId="21832" xr:uid="{C1B59B54-B4AD-4EAA-A444-9D5349CB6A69}"/>
    <cellStyle name="Überschrift 4 2" xfId="19272" xr:uid="{C229AE61-F22E-4519-87C9-21DF32C632E1}"/>
    <cellStyle name="Überschrift 4 2 2" xfId="37106" xr:uid="{3F2EE6D1-250A-4CF0-B555-C736DEB1BEE5}"/>
    <cellStyle name="Überschrift 4 2 2 2" xfId="37107" xr:uid="{85AD6125-2264-4B3D-A7B2-5066B6E4C343}"/>
    <cellStyle name="Überschrift 4 2 3" xfId="37108" xr:uid="{1CE6B874-0A74-4985-BE43-20500461753F}"/>
    <cellStyle name="Überschrift 4 2 3 2" xfId="37109" xr:uid="{72276458-D0F0-4DF9-9323-335126AF1C96}"/>
    <cellStyle name="Überschrift 4 2 4" xfId="37110" xr:uid="{FA7D014C-A9D2-4E55-B3B5-A02955810A80}"/>
    <cellStyle name="Überschrift 4 2 5" xfId="37111" xr:uid="{3C0AAEC4-319A-489F-8B2A-F0C7A9C7D342}"/>
    <cellStyle name="Überschrift 4 2 6" xfId="37105" xr:uid="{B3A69C6C-7420-4BDD-898C-00CD65886E5F}"/>
    <cellStyle name="Überschrift 4 3" xfId="19273" xr:uid="{A3D7FC1E-F4F7-430B-AD87-F4AC8745A19A}"/>
    <cellStyle name="Überschrift 4 3 2" xfId="37113" xr:uid="{6F38B978-DF25-43E7-9B12-745230F6DA04}"/>
    <cellStyle name="Überschrift 4 3 2 2" xfId="37114" xr:uid="{EADBD692-0FE2-4926-99BB-70C52CF9774E}"/>
    <cellStyle name="Überschrift 4 3 3" xfId="37115" xr:uid="{53417C36-ADEB-4808-ABE2-D8142B4B0E92}"/>
    <cellStyle name="Überschrift 4 3 3 2" xfId="37116" xr:uid="{36A9F2F3-7186-48D0-92C0-A06D0A2E8A04}"/>
    <cellStyle name="Überschrift 4 3 4" xfId="37117" xr:uid="{81C35FEB-8E77-4EE4-B602-6E2A1DF25427}"/>
    <cellStyle name="Überschrift 4 3 5" xfId="37112" xr:uid="{A209CAB0-FF11-4A53-845B-6D020C07333D}"/>
    <cellStyle name="Überschrift 4 4" xfId="19274" xr:uid="{177E0B64-2CD2-48B7-ADB0-C2B1BAFFA187}"/>
    <cellStyle name="Überschrift 4 4 2" xfId="37119" xr:uid="{AEC496EC-7946-4C32-870A-5643600F9172}"/>
    <cellStyle name="Überschrift 4 4 2 2" xfId="37120" xr:uid="{7AF5826D-F497-4270-A3FD-93C747D9F043}"/>
    <cellStyle name="Überschrift 4 4 3" xfId="37121" xr:uid="{10FC4CE2-2292-4540-96FD-49F3758FC352}"/>
    <cellStyle name="Überschrift 4 4 3 2" xfId="37122" xr:uid="{4738EE82-393A-415F-AAD6-E27E854F814E}"/>
    <cellStyle name="Überschrift 4 4 4" xfId="37123" xr:uid="{AB56F565-B90D-4627-9433-E86E8B0D253B}"/>
    <cellStyle name="Überschrift 4 4 5" xfId="37118" xr:uid="{0B0501A6-F372-440F-BA53-B954C7032847}"/>
    <cellStyle name="Überschrift 4 5" xfId="19275" xr:uid="{5753FE06-CD32-4AA0-8BF1-2280DBC2658F}"/>
    <cellStyle name="Überschrift 4 5 2" xfId="37125" xr:uid="{223ADC42-7CC2-4A8D-9BDA-34C19E4E06E6}"/>
    <cellStyle name="Überschrift 4 5 2 2" xfId="37126" xr:uid="{D3B50CF1-B5FB-4445-AF15-67E9111B3B9C}"/>
    <cellStyle name="Überschrift 4 5 3" xfId="37127" xr:uid="{2C64F94A-7617-433A-9C5A-4D2CE966D1DB}"/>
    <cellStyle name="Überschrift 4 5 3 2" xfId="37128" xr:uid="{DA9BA51D-AE94-42B5-8B6B-88C52C57CDB2}"/>
    <cellStyle name="Überschrift 4 5 4" xfId="37129" xr:uid="{9E8F8CF2-EAC1-458B-AE54-557B593803E5}"/>
    <cellStyle name="Überschrift 4 5 4 2" xfId="37130" xr:uid="{F5BCA3A7-31D3-42C6-92A6-D905B1DCAE49}"/>
    <cellStyle name="Überschrift 4 5 5" xfId="37131" xr:uid="{77501B70-BB39-4B8D-93EC-20A762D4D28E}"/>
    <cellStyle name="Überschrift 4 5 6" xfId="37124" xr:uid="{E4F29198-3511-494F-AA36-C0F8176DF8F4}"/>
    <cellStyle name="Überschrift 4 6" xfId="19276" xr:uid="{6B286175-CE54-4CFA-8077-5D60FDCC3F98}"/>
    <cellStyle name="Überschrift 4 6 2" xfId="37133" xr:uid="{C41ED8B5-EA32-4D20-B6F4-55A5C138D462}"/>
    <cellStyle name="Überschrift 4 6 2 2" xfId="37134" xr:uid="{792E4A56-EEE0-45C5-A9E4-BE6644A5030A}"/>
    <cellStyle name="Überschrift 4 6 3" xfId="37135" xr:uid="{BCD226B0-8B5B-46DD-8B34-18AC1DABB1AD}"/>
    <cellStyle name="Überschrift 4 6 3 2" xfId="37136" xr:uid="{931A810D-2DFA-4751-A3A9-169AA9A35174}"/>
    <cellStyle name="Überschrift 4 6 4" xfId="37137" xr:uid="{64EDB39E-08CA-4899-9327-52E026785AAA}"/>
    <cellStyle name="Überschrift 4 6 5" xfId="37132" xr:uid="{43D95E94-EB5E-48F0-9E4F-397202E30565}"/>
    <cellStyle name="Überschrift 4 7" xfId="19277" xr:uid="{D6F7E267-6C7D-4D3A-8818-D8F9746710A7}"/>
    <cellStyle name="Überschrift 4 7 2" xfId="37139" xr:uid="{A1918353-5166-4A8D-895D-D4DBC5DCB48B}"/>
    <cellStyle name="Überschrift 4 7 3" xfId="37138" xr:uid="{282D7C67-4FB5-435F-8845-2ED65CE77694}"/>
    <cellStyle name="Überschrift 4 8" xfId="19278" xr:uid="{1F14A6BF-7B72-41BB-945F-A613F998A308}"/>
    <cellStyle name="Überschrift 4 8 2" xfId="37141" xr:uid="{591D040C-DAD2-4FD4-BFF0-066A47DFA204}"/>
    <cellStyle name="Überschrift 4 8 3" xfId="37140" xr:uid="{9C7D2FD7-7A0F-45BE-9119-6F452AC5790B}"/>
    <cellStyle name="Überschrift 4 9" xfId="19279" xr:uid="{6365AAE4-FC46-4E46-8E5D-0A0CB5950BF8}"/>
    <cellStyle name="Überschrift 4 9 2" xfId="37143" xr:uid="{132DFD62-A4EE-4B54-B89B-1D34E54A0DFC}"/>
    <cellStyle name="Überschrift 4 9 3" xfId="37142" xr:uid="{3719A58D-77EF-4313-9BB3-55FBCD9865F4}"/>
    <cellStyle name="Überschrift 5" xfId="19280" xr:uid="{F79044C7-5985-4FB9-8D17-01C064DA2E93}"/>
    <cellStyle name="Überschrift 5 2" xfId="37145" xr:uid="{50A2BF4F-0E60-4A25-B75F-17553F0235FD}"/>
    <cellStyle name="Überschrift 5 2 2" xfId="37146" xr:uid="{C29424E0-9B7E-44EB-8BF5-073E183FD6A7}"/>
    <cellStyle name="Überschrift 5 3" xfId="37147" xr:uid="{AE4CC662-43EF-4674-929B-9E5FEC149F3B}"/>
    <cellStyle name="Überschrift 5 3 2" xfId="37148" xr:uid="{F56B014E-D8E0-4698-B563-A2A5423B27E7}"/>
    <cellStyle name="Überschrift 5 4" xfId="37149" xr:uid="{06160580-F9DB-4E3A-8318-680D18FB996D}"/>
    <cellStyle name="Überschrift 5 5" xfId="37150" xr:uid="{EDC38557-C414-4218-BD8A-D652B6644627}"/>
    <cellStyle name="Überschrift 5 6" xfId="37144" xr:uid="{4E8C8489-5605-41E2-B654-57D6E4D8EC48}"/>
    <cellStyle name="Überschrift 6" xfId="19281" xr:uid="{43E8E026-EDE0-4716-BB5D-36238A1B9D6F}"/>
    <cellStyle name="Überschrift 6 2" xfId="37152" xr:uid="{06B3A7F7-D113-4034-BC84-7B5E11062D37}"/>
    <cellStyle name="Überschrift 6 2 2" xfId="37153" xr:uid="{B5996A0F-67F5-4303-AEF4-2391F08A7213}"/>
    <cellStyle name="Überschrift 6 3" xfId="37154" xr:uid="{34C43E74-4376-4F54-9CD5-3FAEE22FBAC5}"/>
    <cellStyle name="Überschrift 6 3 2" xfId="37155" xr:uid="{331801BB-AB9C-42CA-829F-09259ACFAFED}"/>
    <cellStyle name="Überschrift 6 4" xfId="37156" xr:uid="{F38270BB-3193-4143-A849-DB97C07BFE2D}"/>
    <cellStyle name="Überschrift 6 5" xfId="37151" xr:uid="{35EA3A3E-51A8-4A94-B019-15285124306F}"/>
    <cellStyle name="Überschrift 7" xfId="19282" xr:uid="{6B4CA436-4142-4810-AB83-BB49ADF1D45E}"/>
    <cellStyle name="Überschrift 7 2" xfId="37158" xr:uid="{AB4BDB15-7B2F-4E03-8BF6-68156649C4F4}"/>
    <cellStyle name="Überschrift 7 2 2" xfId="37159" xr:uid="{1CB0B613-5FC9-497A-BB9F-E51A9CA9F887}"/>
    <cellStyle name="Überschrift 7 3" xfId="37160" xr:uid="{7EE39AE6-485E-4F00-B27A-B8758CCA591B}"/>
    <cellStyle name="Überschrift 7 3 2" xfId="37161" xr:uid="{5AD01067-D989-48EA-AB33-9E4E1EA74922}"/>
    <cellStyle name="Überschrift 7 4" xfId="37162" xr:uid="{2B121553-3A98-4A8B-A24E-7E6CCEF7D1E0}"/>
    <cellStyle name="Überschrift 7 5" xfId="37157" xr:uid="{8501BF2A-978F-4445-86A0-EE63F761234B}"/>
    <cellStyle name="Überschrift 8" xfId="19283" xr:uid="{020D2F41-8038-4EAA-80F7-F545F8CB5070}"/>
    <cellStyle name="Überschrift 8 2" xfId="37164" xr:uid="{8DF7F37F-7F48-46DC-A690-F64DCC42EC47}"/>
    <cellStyle name="Überschrift 8 2 2" xfId="37165" xr:uid="{C09E47CB-DC40-481C-AF23-7313069FA258}"/>
    <cellStyle name="Überschrift 8 3" xfId="37166" xr:uid="{3D6AD6E0-201C-493C-A07F-09D4377F6DD0}"/>
    <cellStyle name="Überschrift 8 3 2" xfId="37167" xr:uid="{90AE2E8B-5EB3-46A0-9DE3-C05A9DC14F7D}"/>
    <cellStyle name="Überschrift 8 4" xfId="37168" xr:uid="{D8132586-5F9C-44F8-98B3-3FDF4756DB81}"/>
    <cellStyle name="Überschrift 8 4 2" xfId="37169" xr:uid="{4797DEDC-96DE-4ABA-A39B-C9856EA24DD9}"/>
    <cellStyle name="Überschrift 8 5" xfId="37170" xr:uid="{C2462057-47D4-4F94-B829-5E978B009A01}"/>
    <cellStyle name="Überschrift 8 6" xfId="37163" xr:uid="{E1FE6EE8-10EF-427B-A9D7-CF11BB0A7FC6}"/>
    <cellStyle name="Überschrift 9" xfId="19284" xr:uid="{2603CEB2-F860-46CC-88F3-D10F26E9B5AC}"/>
    <cellStyle name="Überschrift 9 2" xfId="37172" xr:uid="{09308534-851A-42C5-AA98-8B26F35E240F}"/>
    <cellStyle name="Überschrift 9 2 2" xfId="37173" xr:uid="{43B91A39-0532-4106-AD01-DFC3FCF8A01B}"/>
    <cellStyle name="Überschrift 9 3" xfId="37174" xr:uid="{0858A1D8-9998-4BF6-8A32-C18857799B8B}"/>
    <cellStyle name="Überschrift 9 3 2" xfId="37175" xr:uid="{C7BAECDF-9F50-4C81-BC94-E98822DB8D30}"/>
    <cellStyle name="Überschrift 9 4" xfId="37176" xr:uid="{88E60304-FEBC-487D-BA92-9AD54369C013}"/>
    <cellStyle name="Überschrift 9 5" xfId="37171" xr:uid="{61AC6AAA-0A07-434D-8FF1-B069D7B7FF56}"/>
    <cellStyle name="Unit" xfId="6940" xr:uid="{48D9A8B3-79F4-4211-9066-3A6373661010}"/>
    <cellStyle name="Unit 2" xfId="6941" xr:uid="{A7C133EB-1729-4A1B-96AD-23B38BDA94C7}"/>
    <cellStyle name="Unit 2 2" xfId="6942" xr:uid="{D36C17A7-4D3D-4D81-93E1-E7AAF6F2AE63}"/>
    <cellStyle name="Valuutta_Layo9704" xfId="360" xr:uid="{00000000-0005-0000-0000-00006A010000}"/>
    <cellStyle name="Verknüpfte Zelle" xfId="6594" xr:uid="{81F2D280-0580-4F17-8A38-C286B4CF10A3}"/>
    <cellStyle name="Verknüpfte Zelle 10" xfId="19285" xr:uid="{5CFBD791-EA5F-4EF9-AB2A-144E3BF457BC}"/>
    <cellStyle name="Verknüpfte Zelle 10 2" xfId="37178" xr:uid="{24C1F7BC-5A0C-4166-9446-41925108BE3D}"/>
    <cellStyle name="Verknüpfte Zelle 11" xfId="37179" xr:uid="{82AF2CC8-1AB5-4C51-B93A-6E8BC2EBFB25}"/>
    <cellStyle name="Verknüpfte Zelle 12" xfId="37177" xr:uid="{5EF925EA-C4BB-436B-8093-EBD75669D1B4}"/>
    <cellStyle name="Verknüpfte Zelle 13" xfId="21833" xr:uid="{735FCCEB-22B0-4E05-B8A7-89A15F611D5A}"/>
    <cellStyle name="Verknüpfte Zelle 2" xfId="19286" xr:uid="{E21E9E85-8D2D-40C3-AACB-43DBA24B446C}"/>
    <cellStyle name="Verknüpfte Zelle 2 2" xfId="37181" xr:uid="{B8D9AEF5-BB19-4638-89B2-A7B176D082B0}"/>
    <cellStyle name="Verknüpfte Zelle 2 2 2" xfId="37182" xr:uid="{16FBD805-44FB-4505-A990-AD6CBAC41341}"/>
    <cellStyle name="Verknüpfte Zelle 2 3" xfId="37183" xr:uid="{D7C32BD7-AA24-47CD-878E-C1238EBA5F4B}"/>
    <cellStyle name="Verknüpfte Zelle 2 3 2" xfId="37184" xr:uid="{2035F30E-87B4-4D17-B43D-04834C727211}"/>
    <cellStyle name="Verknüpfte Zelle 2 4" xfId="37185" xr:uid="{82AAD36E-7396-4932-BF91-2BF7C2A3F0B7}"/>
    <cellStyle name="Verknüpfte Zelle 2 5" xfId="37186" xr:uid="{3C616691-417F-4107-BA21-C9AEC5CBA73A}"/>
    <cellStyle name="Verknüpfte Zelle 2 6" xfId="37180" xr:uid="{FE48538E-95D5-4CEA-A550-E3A609F9856A}"/>
    <cellStyle name="Verknüpfte Zelle 3" xfId="19287" xr:uid="{B83879B8-88F2-4BDE-ABCB-B6AD562A309B}"/>
    <cellStyle name="Verknüpfte Zelle 3 2" xfId="37188" xr:uid="{87CD23D8-5BED-476E-8021-2A316E6D611F}"/>
    <cellStyle name="Verknüpfte Zelle 3 2 2" xfId="37189" xr:uid="{B3F6107B-3932-411C-957E-5C4DD977DBE7}"/>
    <cellStyle name="Verknüpfte Zelle 3 3" xfId="37190" xr:uid="{B78A559E-9DB5-4EBC-ABF0-ACB63312A739}"/>
    <cellStyle name="Verknüpfte Zelle 3 3 2" xfId="37191" xr:uid="{81CA1BBC-863F-45A4-84BA-0FECF12FAE94}"/>
    <cellStyle name="Verknüpfte Zelle 3 4" xfId="37192" xr:uid="{F7C2F343-3EEC-4ABD-B2D8-4F2E9A51E6A3}"/>
    <cellStyle name="Verknüpfte Zelle 3 5" xfId="37187" xr:uid="{1B96F0AD-9976-4F37-8C32-5D64511024AD}"/>
    <cellStyle name="Verknüpfte Zelle 4" xfId="19288" xr:uid="{FCC2E5E7-58AB-403D-A101-F9BB2B6D38BA}"/>
    <cellStyle name="Verknüpfte Zelle 4 2" xfId="37194" xr:uid="{A217F108-7C31-40F2-A598-B9719467DABC}"/>
    <cellStyle name="Verknüpfte Zelle 4 2 2" xfId="37195" xr:uid="{7B0490B1-7C15-46BD-80B0-DBE007D1CE01}"/>
    <cellStyle name="Verknüpfte Zelle 4 3" xfId="37196" xr:uid="{40D7D0D8-94F5-4A4F-BF06-D87D3E86EDAC}"/>
    <cellStyle name="Verknüpfte Zelle 4 3 2" xfId="37197" xr:uid="{ECF1EFC3-C8A6-4A29-9803-C4B01644E687}"/>
    <cellStyle name="Verknüpfte Zelle 4 4" xfId="37198" xr:uid="{5C5BB13B-3995-4A34-9542-AD447339EBD9}"/>
    <cellStyle name="Verknüpfte Zelle 4 5" xfId="37193" xr:uid="{BA792E99-B435-4BB9-8F2E-F468CCA7E55A}"/>
    <cellStyle name="Verknüpfte Zelle 5" xfId="19289" xr:uid="{E3D0E050-6F3D-4EB9-9109-BCBDEC8987A9}"/>
    <cellStyle name="Verknüpfte Zelle 5 2" xfId="37200" xr:uid="{9CE15B0F-FE8F-46E4-8D65-0DC9DC7195B5}"/>
    <cellStyle name="Verknüpfte Zelle 5 2 2" xfId="37201" xr:uid="{562D0D3D-C215-4BC9-9273-2235B2DF1F9D}"/>
    <cellStyle name="Verknüpfte Zelle 5 3" xfId="37202" xr:uid="{8AE1CBEA-5255-4BE9-BCD9-4E399C38480A}"/>
    <cellStyle name="Verknüpfte Zelle 5 3 2" xfId="37203" xr:uid="{7954CAAD-77DB-417A-97A4-4EEA27B7B3DF}"/>
    <cellStyle name="Verknüpfte Zelle 5 4" xfId="37204" xr:uid="{559563AA-B328-4691-95EB-CD31E153B91D}"/>
    <cellStyle name="Verknüpfte Zelle 5 4 2" xfId="37205" xr:uid="{42598C7B-E183-4ED8-8626-7FA8FED8C205}"/>
    <cellStyle name="Verknüpfte Zelle 5 5" xfId="37206" xr:uid="{1A344A7B-CCAD-4775-A4D5-A57556179F0E}"/>
    <cellStyle name="Verknüpfte Zelle 5 6" xfId="37199" xr:uid="{296C6923-F5CF-4C25-9893-6B5EBFF78B68}"/>
    <cellStyle name="Verknüpfte Zelle 6" xfId="19290" xr:uid="{FD9C30B3-7420-49B0-9198-F4DE2CD2EA47}"/>
    <cellStyle name="Verknüpfte Zelle 6 2" xfId="37208" xr:uid="{AD167253-CD06-4776-BFEB-82BA27E10A56}"/>
    <cellStyle name="Verknüpfte Zelle 6 2 2" xfId="37209" xr:uid="{161D2714-475B-4F58-8FAD-00BF6E41482B}"/>
    <cellStyle name="Verknüpfte Zelle 6 3" xfId="37210" xr:uid="{C80BC294-7C3F-491D-9DF6-6AB8FBDC5B4F}"/>
    <cellStyle name="Verknüpfte Zelle 6 3 2" xfId="37211" xr:uid="{46FCDB40-B870-440A-8504-CD5472CBACC9}"/>
    <cellStyle name="Verknüpfte Zelle 6 4" xfId="37212" xr:uid="{8392AF47-5CDF-46B4-89DC-BEE979E4C4DF}"/>
    <cellStyle name="Verknüpfte Zelle 6 5" xfId="37207" xr:uid="{D1940053-A771-4027-8630-AFC65CA5BDA3}"/>
    <cellStyle name="Verknüpfte Zelle 7" xfId="19291" xr:uid="{F013EEAE-403D-4A14-A17B-DBE23A2BC83A}"/>
    <cellStyle name="Verknüpfte Zelle 7 2" xfId="37214" xr:uid="{757A42FC-3C90-4066-8332-94E5B9E63013}"/>
    <cellStyle name="Verknüpfte Zelle 7 3" xfId="37213" xr:uid="{E7B22AED-C4F1-4AD3-8F21-9E576ADD2809}"/>
    <cellStyle name="Verknüpfte Zelle 8" xfId="19292" xr:uid="{C446DADD-7656-4ED0-9F50-FD4B284185A2}"/>
    <cellStyle name="Verknüpfte Zelle 8 2" xfId="37216" xr:uid="{96BE6029-0BD3-4B85-B138-2A343E605ABF}"/>
    <cellStyle name="Verknüpfte Zelle 8 3" xfId="37215" xr:uid="{04411297-19D6-4436-9680-87EC68E40725}"/>
    <cellStyle name="Verknüpfte Zelle 9" xfId="19293" xr:uid="{63D6C10A-5818-414C-84AC-0C4E30A46980}"/>
    <cellStyle name="Verknüpfte Zelle 9 2" xfId="37218" xr:uid="{DA37DDD7-79B4-400D-8F3A-F8B6C718997D}"/>
    <cellStyle name="Verknüpfte Zelle 9 3" xfId="37217" xr:uid="{CD1C7ACC-80E1-44A3-9D14-3AB3D8923642}"/>
    <cellStyle name="Vírgula 2" xfId="7705" xr:uid="{E3632E3B-6412-4C84-90B8-5A93CE7BCBAD}"/>
    <cellStyle name="Vírgula 2 2" xfId="19770" xr:uid="{74800894-8D0B-402B-8992-847D4CD54D8A}"/>
    <cellStyle name="Vírgula 2 2 2" xfId="20965" xr:uid="{B2D09173-5C04-4ED2-8D04-24BF0D124AE0}"/>
    <cellStyle name="Vírgula 2 3" xfId="20721" xr:uid="{0918D6A2-302C-4A26-8F0D-77DFD2AB8224}"/>
    <cellStyle name="Warnender Text" xfId="6595" xr:uid="{9554E4C1-554F-4B66-B870-53747380900D}"/>
    <cellStyle name="Warnender Text 10" xfId="19294" xr:uid="{7BBD915C-574E-4D42-94F4-0A27F161B6C6}"/>
    <cellStyle name="Warnender Text 10 2" xfId="37220" xr:uid="{12C226D3-FFF7-44DB-9489-5A868069E9B9}"/>
    <cellStyle name="Warnender Text 11" xfId="37221" xr:uid="{6A7DBCF6-1F8D-4D5B-AC6B-2571DBA155A7}"/>
    <cellStyle name="Warnender Text 12" xfId="37219" xr:uid="{9393BB8A-31E1-4433-9F6C-5F1897882854}"/>
    <cellStyle name="Warnender Text 13" xfId="21834" xr:uid="{0631B7C9-28EA-4FC1-A497-55F7BAB71477}"/>
    <cellStyle name="Warnender Text 2" xfId="19295" xr:uid="{17C2FB5E-4DC8-4571-952D-DF9F36ADB62F}"/>
    <cellStyle name="Warnender Text 2 2" xfId="37223" xr:uid="{8DB62CA0-3980-49F8-B447-54EB394F3F76}"/>
    <cellStyle name="Warnender Text 2 2 2" xfId="37224" xr:uid="{ECCA5BA5-9004-4228-A387-2B62D2E6AE4D}"/>
    <cellStyle name="Warnender Text 2 3" xfId="37225" xr:uid="{BE4DB945-FE22-4AA7-9D78-5440A70A3DDE}"/>
    <cellStyle name="Warnender Text 2 3 2" xfId="37226" xr:uid="{9A685C60-94FE-4B5B-BA6A-97D2BEB3F14D}"/>
    <cellStyle name="Warnender Text 2 4" xfId="37227" xr:uid="{50F28733-46AD-4E16-83B1-4172D1C73083}"/>
    <cellStyle name="Warnender Text 2 5" xfId="37228" xr:uid="{9F553072-84FE-4D6C-B527-1D9E7361E01D}"/>
    <cellStyle name="Warnender Text 2 6" xfId="37222" xr:uid="{2C7302B3-9314-4223-9165-EFAB5FA41127}"/>
    <cellStyle name="Warnender Text 3" xfId="19296" xr:uid="{B2E7CBAA-10FE-409F-A22B-4BA38F07B8F5}"/>
    <cellStyle name="Warnender Text 3 2" xfId="37230" xr:uid="{41B6BB68-8E74-4157-A964-3760C970A738}"/>
    <cellStyle name="Warnender Text 3 2 2" xfId="37231" xr:uid="{CE03A53E-7402-416B-89AA-84C34155E424}"/>
    <cellStyle name="Warnender Text 3 3" xfId="37232" xr:uid="{557EBCA6-2B17-413C-A0E2-ED2D5ED2E58B}"/>
    <cellStyle name="Warnender Text 3 3 2" xfId="37233" xr:uid="{83FD7B8C-A584-4B86-9A57-95DA5F95CB42}"/>
    <cellStyle name="Warnender Text 3 4" xfId="37234" xr:uid="{CF992346-BF81-4BA8-87BA-F600C8DBFAF3}"/>
    <cellStyle name="Warnender Text 3 5" xfId="37229" xr:uid="{F9C42F77-CD14-4674-BC1F-C449B198ADC2}"/>
    <cellStyle name="Warnender Text 4" xfId="19297" xr:uid="{82F92497-7DDF-456F-925A-44FA3AB9C515}"/>
    <cellStyle name="Warnender Text 4 2" xfId="37236" xr:uid="{BA056B8C-1F34-4460-B66D-E142B520F3F5}"/>
    <cellStyle name="Warnender Text 4 2 2" xfId="37237" xr:uid="{6D8A781D-B578-4D75-BCFF-27BD334C0723}"/>
    <cellStyle name="Warnender Text 4 3" xfId="37238" xr:uid="{BBC19732-A302-4534-B667-8C51F6292A00}"/>
    <cellStyle name="Warnender Text 4 3 2" xfId="37239" xr:uid="{9A0795C5-81CE-49B0-9ADA-7F43FF2AA239}"/>
    <cellStyle name="Warnender Text 4 4" xfId="37240" xr:uid="{01E801B0-4C1A-421B-BF4C-7D92E3214BF2}"/>
    <cellStyle name="Warnender Text 4 5" xfId="37235" xr:uid="{9580C56F-73B2-4949-B79E-13D2FB184724}"/>
    <cellStyle name="Warnender Text 5" xfId="19298" xr:uid="{DC6B1DD2-29A6-4A94-BA93-61DF8DB17E5D}"/>
    <cellStyle name="Warnender Text 5 2" xfId="37242" xr:uid="{0B4B56A9-507F-4C42-A3BE-4A507FA8F041}"/>
    <cellStyle name="Warnender Text 5 2 2" xfId="37243" xr:uid="{8B050D1A-DB83-45F7-B503-07E70F0B1A03}"/>
    <cellStyle name="Warnender Text 5 3" xfId="37244" xr:uid="{150BF653-F109-49E7-9360-89373027B511}"/>
    <cellStyle name="Warnender Text 5 3 2" xfId="37245" xr:uid="{B5E601DB-6A00-4B41-8567-11C7C90313F8}"/>
    <cellStyle name="Warnender Text 5 4" xfId="37246" xr:uid="{94C59F46-C207-4343-A2EB-28456BB9B7D9}"/>
    <cellStyle name="Warnender Text 5 4 2" xfId="37247" xr:uid="{0B02C39B-0E33-41B9-92B1-CE9F58B42ADF}"/>
    <cellStyle name="Warnender Text 5 5" xfId="37248" xr:uid="{1A1E68F5-CE3A-4F88-AA71-59F220ABAC96}"/>
    <cellStyle name="Warnender Text 5 6" xfId="37241" xr:uid="{2CF478FB-D59C-4242-B3B5-E998D924E63D}"/>
    <cellStyle name="Warnender Text 6" xfId="19299" xr:uid="{79F31669-56BE-41FB-A7E2-D4A187343CEB}"/>
    <cellStyle name="Warnender Text 6 2" xfId="37250" xr:uid="{69784EAA-D492-42DE-98E8-AEB3E806944F}"/>
    <cellStyle name="Warnender Text 6 2 2" xfId="37251" xr:uid="{80534525-2A48-4166-93B0-B53A41050E25}"/>
    <cellStyle name="Warnender Text 6 3" xfId="37252" xr:uid="{5A8DF2F1-3085-4481-9E7C-973D42EBD302}"/>
    <cellStyle name="Warnender Text 6 3 2" xfId="37253" xr:uid="{866C7A62-5E50-4B19-B3B8-6E17B21406FE}"/>
    <cellStyle name="Warnender Text 6 4" xfId="37254" xr:uid="{D01D82B4-8639-4B2A-A038-8DF32019253C}"/>
    <cellStyle name="Warnender Text 6 5" xfId="37249" xr:uid="{9C1AB9CF-3DEE-4D81-8941-B7469FAB75B9}"/>
    <cellStyle name="Warnender Text 7" xfId="19300" xr:uid="{BBFFD6D2-A572-458C-8B77-ABB1857357C3}"/>
    <cellStyle name="Warnender Text 7 2" xfId="37256" xr:uid="{6F637F38-748D-4A73-AE83-7AFB98E4E39A}"/>
    <cellStyle name="Warnender Text 7 3" xfId="37255" xr:uid="{5B5E2F58-C4B0-46CE-B1C3-C2B975E00E12}"/>
    <cellStyle name="Warnender Text 8" xfId="19301" xr:uid="{28C6A06F-5916-4AD1-9580-055C4419799B}"/>
    <cellStyle name="Warnender Text 8 2" xfId="37258" xr:uid="{6BD22EAB-2759-4911-84BE-11710D10B5AB}"/>
    <cellStyle name="Warnender Text 8 3" xfId="37257" xr:uid="{3C00705D-5D5E-4EF5-AE49-434D7A26C1DA}"/>
    <cellStyle name="Warnender Text 9" xfId="19302" xr:uid="{1946A8F3-1154-4D60-93B8-F54CB8D394E5}"/>
    <cellStyle name="Warnender Text 9 2" xfId="37260" xr:uid="{00F71D65-C58D-4853-9994-D5FC06E419AD}"/>
    <cellStyle name="Warnender Text 9 3" xfId="37259" xr:uid="{79E9E65F-326A-475E-95D7-1F8E50350312}"/>
    <cellStyle name="Warning Text" xfId="361" builtinId="11" customBuiltin="1"/>
    <cellStyle name="Warning Text 10" xfId="6596" xr:uid="{E1872FD6-5D74-4C00-BACD-848518931990}"/>
    <cellStyle name="Warning Text 10 10" xfId="19303" xr:uid="{B328A49F-CD70-4B4F-946C-894C72936401}"/>
    <cellStyle name="Warning Text 10 10 2" xfId="37262" xr:uid="{C9405E68-9D94-42D1-8989-CC08D3C6F318}"/>
    <cellStyle name="Warning Text 10 11" xfId="37263" xr:uid="{2C927468-F9E1-4587-8D5B-0B71850C76DA}"/>
    <cellStyle name="Warning Text 10 12" xfId="37261" xr:uid="{95979663-43CC-4BBE-8F02-E318E56E5A4F}"/>
    <cellStyle name="Warning Text 10 13" xfId="21835" xr:uid="{F9D9998C-340B-4D4D-B91C-B9148156067E}"/>
    <cellStyle name="Warning Text 10 2" xfId="19304" xr:uid="{93D6AFA3-E3F7-4042-BD24-AB9BD8D4EE8C}"/>
    <cellStyle name="Warning Text 10 2 2" xfId="37265" xr:uid="{0D12CA03-BF9C-4091-BA7F-BADAFA960037}"/>
    <cellStyle name="Warning Text 10 2 2 2" xfId="37266" xr:uid="{3DB44180-B190-4685-B9AC-91567C45CF8A}"/>
    <cellStyle name="Warning Text 10 2 3" xfId="37267" xr:uid="{60D0ED0D-7D90-4F62-ABB0-A992641323B4}"/>
    <cellStyle name="Warning Text 10 2 3 2" xfId="37268" xr:uid="{CE455E57-A783-425F-9799-773BCF1008F3}"/>
    <cellStyle name="Warning Text 10 2 4" xfId="37269" xr:uid="{3AB77C2D-81AB-49B9-88E1-88CEC95A1E38}"/>
    <cellStyle name="Warning Text 10 2 5" xfId="37270" xr:uid="{DA777FE2-0FEC-4190-986A-0FF4F3C5FC44}"/>
    <cellStyle name="Warning Text 10 2 6" xfId="37264" xr:uid="{DE53F75D-F261-4FE3-9D47-A5D3D5DDCB65}"/>
    <cellStyle name="Warning Text 10 3" xfId="19305" xr:uid="{6C1B21F0-8845-4561-BB58-076E94F17004}"/>
    <cellStyle name="Warning Text 10 3 2" xfId="37272" xr:uid="{CCDEFCCC-3959-44D6-8AE2-6EC54663ADB6}"/>
    <cellStyle name="Warning Text 10 3 2 2" xfId="37273" xr:uid="{2582AC65-56CE-4B25-8EB2-EBAF32A3F9C6}"/>
    <cellStyle name="Warning Text 10 3 3" xfId="37274" xr:uid="{22A3D434-FC1D-42C9-AE58-6CF1AD7465FC}"/>
    <cellStyle name="Warning Text 10 3 3 2" xfId="37275" xr:uid="{2AD45D71-4D6F-443B-8877-FAEB87B1484B}"/>
    <cellStyle name="Warning Text 10 3 4" xfId="37276" xr:uid="{28A18582-EED6-4CCF-814D-ADF25E9B95BA}"/>
    <cellStyle name="Warning Text 10 3 5" xfId="37271" xr:uid="{79584DE7-C56F-4C52-8FCF-D1FA25523D0B}"/>
    <cellStyle name="Warning Text 10 4" xfId="19306" xr:uid="{CDCDD329-6A07-4585-B577-33AA953B2D5C}"/>
    <cellStyle name="Warning Text 10 4 2" xfId="37278" xr:uid="{1531B4D9-896C-4F0D-B666-C2A7B43515D0}"/>
    <cellStyle name="Warning Text 10 4 2 2" xfId="37279" xr:uid="{278FF240-5092-4764-9C50-B3C847FDE631}"/>
    <cellStyle name="Warning Text 10 4 3" xfId="37280" xr:uid="{91DAAC8F-B15D-4FA6-9A61-F38EF6EDCEF7}"/>
    <cellStyle name="Warning Text 10 4 3 2" xfId="37281" xr:uid="{3BA9B022-EC6F-4213-B2F4-9D5610315E18}"/>
    <cellStyle name="Warning Text 10 4 4" xfId="37282" xr:uid="{113D0061-CD45-459A-8BFF-03313BDC4200}"/>
    <cellStyle name="Warning Text 10 4 5" xfId="37277" xr:uid="{144091E7-1C30-48BC-AB3D-87511F72C3DC}"/>
    <cellStyle name="Warning Text 10 5" xfId="19307" xr:uid="{685AFE05-7B89-4FC2-A236-D6CDB1C0B941}"/>
    <cellStyle name="Warning Text 10 5 2" xfId="37284" xr:uid="{26E691D2-62F3-4DDE-AC31-C4542B40194E}"/>
    <cellStyle name="Warning Text 10 5 2 2" xfId="37285" xr:uid="{1007689B-7D9D-481F-BA59-16B857348132}"/>
    <cellStyle name="Warning Text 10 5 3" xfId="37286" xr:uid="{CFBB2258-2591-47BA-8A8B-A699C74D0443}"/>
    <cellStyle name="Warning Text 10 5 3 2" xfId="37287" xr:uid="{32464180-A37A-40C1-9BEC-CA51D72252E4}"/>
    <cellStyle name="Warning Text 10 5 4" xfId="37288" xr:uid="{4A773751-6494-450E-9454-ADC882975D11}"/>
    <cellStyle name="Warning Text 10 5 4 2" xfId="37289" xr:uid="{A5A7624D-570A-4A3B-B75C-72130920375A}"/>
    <cellStyle name="Warning Text 10 5 5" xfId="37290" xr:uid="{754BEF4B-6EE0-44AE-91ED-6056DD0ED2E3}"/>
    <cellStyle name="Warning Text 10 5 6" xfId="37283" xr:uid="{37AA11A9-BDC5-41FF-8CF5-1428501AD2B2}"/>
    <cellStyle name="Warning Text 10 6" xfId="19308" xr:uid="{D3024889-3315-402D-9470-B34FADB9C430}"/>
    <cellStyle name="Warning Text 10 6 2" xfId="37292" xr:uid="{9A0E8450-81E4-4A57-A606-C1927A7E4A72}"/>
    <cellStyle name="Warning Text 10 6 2 2" xfId="37293" xr:uid="{CCCADEF1-6713-4202-9771-47FB33C09F20}"/>
    <cellStyle name="Warning Text 10 6 3" xfId="37294" xr:uid="{6C2DBD23-FC14-4550-AF85-DEAC3988D1B3}"/>
    <cellStyle name="Warning Text 10 6 3 2" xfId="37295" xr:uid="{7215C5AD-B407-4636-96FE-EDFDAC61EB5F}"/>
    <cellStyle name="Warning Text 10 6 4" xfId="37296" xr:uid="{5CCC2175-33E6-47ED-87CE-66140EB91263}"/>
    <cellStyle name="Warning Text 10 6 5" xfId="37291" xr:uid="{ED112189-3341-4281-8C34-0D809109581D}"/>
    <cellStyle name="Warning Text 10 7" xfId="19309" xr:uid="{5A6E61C6-F571-4617-9E31-029B5DACF238}"/>
    <cellStyle name="Warning Text 10 7 2" xfId="37298" xr:uid="{BCD68784-2EE9-4E67-8B25-F22876517C8C}"/>
    <cellStyle name="Warning Text 10 7 3" xfId="37297" xr:uid="{61BFC858-6AAD-4FB3-A0AE-DF03F959C89C}"/>
    <cellStyle name="Warning Text 10 8" xfId="19310" xr:uid="{10F60A56-9EFA-407F-9C23-09EE54D98CE3}"/>
    <cellStyle name="Warning Text 10 8 2" xfId="37300" xr:uid="{60CAAA6F-6D67-4BFA-B09E-20C774A3DD74}"/>
    <cellStyle name="Warning Text 10 8 3" xfId="37299" xr:uid="{3C41420B-0F91-4551-BEC1-D4D4ED726891}"/>
    <cellStyle name="Warning Text 10 9" xfId="19311" xr:uid="{F42558DF-250C-4B07-8590-A16A28227D7A}"/>
    <cellStyle name="Warning Text 10 9 2" xfId="37302" xr:uid="{0897A20F-F699-4689-BB22-CC78C87B8431}"/>
    <cellStyle name="Warning Text 10 9 3" xfId="37301" xr:uid="{EA82F2C8-D310-4CB4-8683-0DCD36A58C35}"/>
    <cellStyle name="Warning Text 11" xfId="6597" xr:uid="{9E8E00EF-458C-4B0B-870D-D578D75E9C66}"/>
    <cellStyle name="Warning Text 11 10" xfId="19312" xr:uid="{6DD5038D-8B56-4356-BE47-2B9EFA28C9F8}"/>
    <cellStyle name="Warning Text 11 10 2" xfId="37304" xr:uid="{1232E9C6-5D94-40B8-B202-25D133EF0DE7}"/>
    <cellStyle name="Warning Text 11 11" xfId="37305" xr:uid="{31502D56-77B1-478E-BDBA-4E747CD56958}"/>
    <cellStyle name="Warning Text 11 12" xfId="37303" xr:uid="{7B973239-11AE-446A-AA8E-29ECF8A1F7D0}"/>
    <cellStyle name="Warning Text 11 13" xfId="21836" xr:uid="{70DE3E5D-E3A1-4FC3-873D-2E785136625C}"/>
    <cellStyle name="Warning Text 11 2" xfId="19313" xr:uid="{355D6879-CF1D-49FC-BF22-4F41AE723645}"/>
    <cellStyle name="Warning Text 11 2 2" xfId="37307" xr:uid="{28913CA3-EEC6-4E55-9D87-37F57A490FFB}"/>
    <cellStyle name="Warning Text 11 2 2 2" xfId="37308" xr:uid="{B2D3CA6A-F8C6-4D5C-871E-4B86FF1ABD93}"/>
    <cellStyle name="Warning Text 11 2 3" xfId="37309" xr:uid="{E00E04A5-69FF-4CE5-9EB1-D528272251FE}"/>
    <cellStyle name="Warning Text 11 2 3 2" xfId="37310" xr:uid="{44371542-E0F3-4542-A3E0-4FD79081AAD6}"/>
    <cellStyle name="Warning Text 11 2 4" xfId="37311" xr:uid="{17F80D5A-53F3-45C0-B824-F796D9C756B0}"/>
    <cellStyle name="Warning Text 11 2 5" xfId="37312" xr:uid="{612D1AD6-465B-4848-BDBB-EA95EF8DC804}"/>
    <cellStyle name="Warning Text 11 2 6" xfId="37306" xr:uid="{21213D76-2F1E-4A5E-AC70-67679987B09C}"/>
    <cellStyle name="Warning Text 11 3" xfId="19314" xr:uid="{D30504FB-9701-4A23-A34C-C0BA85D83B96}"/>
    <cellStyle name="Warning Text 11 3 2" xfId="37314" xr:uid="{D5A9D452-E476-47A0-BA40-F21C0AADDB02}"/>
    <cellStyle name="Warning Text 11 3 2 2" xfId="37315" xr:uid="{0D265A66-A98B-402F-A22C-E13CDB2600A8}"/>
    <cellStyle name="Warning Text 11 3 3" xfId="37316" xr:uid="{24DD28B4-469E-4F65-9C3C-B492D06E22DC}"/>
    <cellStyle name="Warning Text 11 3 3 2" xfId="37317" xr:uid="{C7D1E9B4-A9FC-4561-8A34-2DDE85816CB0}"/>
    <cellStyle name="Warning Text 11 3 4" xfId="37318" xr:uid="{08858372-5BA8-4BA8-9D80-10F4B5B4009D}"/>
    <cellStyle name="Warning Text 11 3 5" xfId="37313" xr:uid="{FC83B731-C866-4CD6-AFA7-8F5DA3952490}"/>
    <cellStyle name="Warning Text 11 4" xfId="19315" xr:uid="{373493CC-2327-418B-810E-01C7713687F3}"/>
    <cellStyle name="Warning Text 11 4 2" xfId="37320" xr:uid="{E0AD753C-819E-4536-A9DC-61ECC36B0E60}"/>
    <cellStyle name="Warning Text 11 4 2 2" xfId="37321" xr:uid="{560EE6FE-D1D9-4103-A46E-C5D101A2137F}"/>
    <cellStyle name="Warning Text 11 4 3" xfId="37322" xr:uid="{5922602A-7D03-4BCB-829F-1671DCD1C93D}"/>
    <cellStyle name="Warning Text 11 4 3 2" xfId="37323" xr:uid="{DB5AF3A3-2D87-4922-BE05-9E56439B1DEC}"/>
    <cellStyle name="Warning Text 11 4 4" xfId="37324" xr:uid="{451B9A11-7351-46AC-986C-23C014550EE1}"/>
    <cellStyle name="Warning Text 11 4 5" xfId="37319" xr:uid="{0B5228D6-7497-4AB8-BFB4-0F7E098202A4}"/>
    <cellStyle name="Warning Text 11 5" xfId="19316" xr:uid="{000B4F56-4F09-40E0-826F-732AF5441154}"/>
    <cellStyle name="Warning Text 11 5 2" xfId="37326" xr:uid="{3A0231A6-94C1-4616-B908-C59573A81FD9}"/>
    <cellStyle name="Warning Text 11 5 2 2" xfId="37327" xr:uid="{0F682F9F-F219-4641-AC64-78E5E3668251}"/>
    <cellStyle name="Warning Text 11 5 3" xfId="37328" xr:uid="{DB09FE61-A0F4-4949-9A4F-6FE8C3DA1EAC}"/>
    <cellStyle name="Warning Text 11 5 3 2" xfId="37329" xr:uid="{6577F902-1740-4AAA-85FE-8CB38F13D7B0}"/>
    <cellStyle name="Warning Text 11 5 4" xfId="37330" xr:uid="{C565AB6E-EFDF-4F8C-BC62-800A34861D26}"/>
    <cellStyle name="Warning Text 11 5 4 2" xfId="37331" xr:uid="{303A713F-41E6-4184-82FA-10A1CAA538A7}"/>
    <cellStyle name="Warning Text 11 5 5" xfId="37332" xr:uid="{6D8273EC-8371-4006-85C1-188BC40A52AF}"/>
    <cellStyle name="Warning Text 11 5 6" xfId="37325" xr:uid="{945DC3DC-BDE1-422B-B9BC-69951A83C1DA}"/>
    <cellStyle name="Warning Text 11 6" xfId="19317" xr:uid="{384F8712-0AE4-409F-92DC-E6EA8EDF339F}"/>
    <cellStyle name="Warning Text 11 6 2" xfId="37334" xr:uid="{15C7499D-54DA-44CD-883F-453F26296366}"/>
    <cellStyle name="Warning Text 11 6 2 2" xfId="37335" xr:uid="{6D27E46D-081B-4664-B15F-CD176439E932}"/>
    <cellStyle name="Warning Text 11 6 3" xfId="37336" xr:uid="{C1B759BF-488D-4C81-9278-C09187AEA15F}"/>
    <cellStyle name="Warning Text 11 6 3 2" xfId="37337" xr:uid="{CCAF7A27-5A18-476A-A800-214D24BB79D2}"/>
    <cellStyle name="Warning Text 11 6 4" xfId="37338" xr:uid="{6236A5D9-87BD-4031-B9C7-F4F369B494C1}"/>
    <cellStyle name="Warning Text 11 6 5" xfId="37333" xr:uid="{4F0AF784-88E9-45A7-A742-AA7A1015B892}"/>
    <cellStyle name="Warning Text 11 7" xfId="19318" xr:uid="{36E1F5CD-F0EB-495C-A6E2-4ABBE60163A1}"/>
    <cellStyle name="Warning Text 11 7 2" xfId="37340" xr:uid="{3E234AD6-EC7C-4620-93A4-0A34F8855576}"/>
    <cellStyle name="Warning Text 11 7 3" xfId="37339" xr:uid="{F4DDD44D-7ED2-49C9-A604-C19FA67C5776}"/>
    <cellStyle name="Warning Text 11 8" xfId="19319" xr:uid="{CF8BDB99-4EF6-4D83-8D36-85F7A51C6D6F}"/>
    <cellStyle name="Warning Text 11 8 2" xfId="37342" xr:uid="{E08B7163-1195-4B43-AE93-C3A01E2CACD2}"/>
    <cellStyle name="Warning Text 11 8 3" xfId="37341" xr:uid="{2942558A-B48D-4E6E-9654-70F1FFD2921D}"/>
    <cellStyle name="Warning Text 11 9" xfId="19320" xr:uid="{CA15DE85-9FE6-4452-908E-84FA8A772237}"/>
    <cellStyle name="Warning Text 11 9 2" xfId="37344" xr:uid="{75FC5939-05F8-4CC8-B081-C65134B4FABA}"/>
    <cellStyle name="Warning Text 11 9 3" xfId="37343" xr:uid="{78691704-595F-4757-94A6-82B321BF94DB}"/>
    <cellStyle name="Warning Text 12" xfId="6598" xr:uid="{F2C71947-D448-4198-8BCB-177D754C8C1C}"/>
    <cellStyle name="Warning Text 12 10" xfId="19321" xr:uid="{536C414B-766B-4701-AF83-063B42D63325}"/>
    <cellStyle name="Warning Text 12 10 2" xfId="37346" xr:uid="{8940B332-3C67-4C83-A6BD-DC5DB866F358}"/>
    <cellStyle name="Warning Text 12 11" xfId="37347" xr:uid="{0AB218E8-AD63-46F4-B414-C4E1A037AE6F}"/>
    <cellStyle name="Warning Text 12 12" xfId="37345" xr:uid="{F8394FDF-FC82-4606-B63A-219CE556BC4C}"/>
    <cellStyle name="Warning Text 12 13" xfId="21837" xr:uid="{8C059536-87C4-45C0-92DD-2308645C8A6B}"/>
    <cellStyle name="Warning Text 12 2" xfId="19322" xr:uid="{422B5E9B-F2EB-4E86-A6C0-4C6853D7F8DD}"/>
    <cellStyle name="Warning Text 12 2 2" xfId="37349" xr:uid="{68D6466B-285A-451A-800F-016DC8FC8327}"/>
    <cellStyle name="Warning Text 12 2 2 2" xfId="37350" xr:uid="{D2550D12-A7F9-47AA-A4E7-F216E635893D}"/>
    <cellStyle name="Warning Text 12 2 3" xfId="37351" xr:uid="{ADDC8100-5E3F-4EC8-9F88-FDBA2275C9CB}"/>
    <cellStyle name="Warning Text 12 2 3 2" xfId="37352" xr:uid="{3B8D6302-1AF1-4DFB-A637-006112C220CF}"/>
    <cellStyle name="Warning Text 12 2 4" xfId="37353" xr:uid="{E6D09999-BF1C-4836-A0E5-A84DD42DB845}"/>
    <cellStyle name="Warning Text 12 2 5" xfId="37354" xr:uid="{E84EAA06-6A5B-4DFD-8CAB-46DD62C23408}"/>
    <cellStyle name="Warning Text 12 2 6" xfId="37348" xr:uid="{D6217500-ECA2-478D-BBB4-011110F63022}"/>
    <cellStyle name="Warning Text 12 3" xfId="19323" xr:uid="{5FE32210-A745-4D77-AAB8-380912780A1E}"/>
    <cellStyle name="Warning Text 12 3 2" xfId="37356" xr:uid="{4B84047A-8060-4736-8F9D-DEF49D56668F}"/>
    <cellStyle name="Warning Text 12 3 2 2" xfId="37357" xr:uid="{134604E5-34FC-477A-9F07-98CA280A17D9}"/>
    <cellStyle name="Warning Text 12 3 3" xfId="37358" xr:uid="{5ECDD919-F1FC-4735-B020-46D3EFF9C0C1}"/>
    <cellStyle name="Warning Text 12 3 3 2" xfId="37359" xr:uid="{A28B5224-4F59-45D4-985F-87581ADFB2A3}"/>
    <cellStyle name="Warning Text 12 3 4" xfId="37360" xr:uid="{77B578F2-6EF3-4C0A-A5E5-5FF688C624BD}"/>
    <cellStyle name="Warning Text 12 3 5" xfId="37355" xr:uid="{B1824A1E-A90A-43BA-93CF-19CC75975C87}"/>
    <cellStyle name="Warning Text 12 4" xfId="19324" xr:uid="{42B61D4A-4A54-4D7F-8DE6-18F57EA4C9C0}"/>
    <cellStyle name="Warning Text 12 4 2" xfId="37362" xr:uid="{D7ECDE31-7E4E-4A73-8E3D-662EF0722816}"/>
    <cellStyle name="Warning Text 12 4 2 2" xfId="37363" xr:uid="{951CC1C7-52A9-4566-A227-1D1DC10514C0}"/>
    <cellStyle name="Warning Text 12 4 3" xfId="37364" xr:uid="{2A0106BA-8AD8-4208-8952-A39EFC0C7BD7}"/>
    <cellStyle name="Warning Text 12 4 3 2" xfId="37365" xr:uid="{AFDD6AD9-1100-4489-82A0-BCA2C4B68194}"/>
    <cellStyle name="Warning Text 12 4 4" xfId="37366" xr:uid="{6EBA7063-13F4-4A97-A2AC-9E5EA5F3D351}"/>
    <cellStyle name="Warning Text 12 4 5" xfId="37361" xr:uid="{37B5C1C3-410D-4656-A01A-E094C7BCA500}"/>
    <cellStyle name="Warning Text 12 5" xfId="19325" xr:uid="{09C4E182-FD05-4F78-9E8A-6FB7FD0E594C}"/>
    <cellStyle name="Warning Text 12 5 2" xfId="37368" xr:uid="{B3189936-59F5-47F6-A5B0-5740BBDAA129}"/>
    <cellStyle name="Warning Text 12 5 2 2" xfId="37369" xr:uid="{9EFB45BF-9143-401A-8671-A67596539817}"/>
    <cellStyle name="Warning Text 12 5 3" xfId="37370" xr:uid="{FB02BBD3-65AD-49C7-A205-2B31444F8D87}"/>
    <cellStyle name="Warning Text 12 5 3 2" xfId="37371" xr:uid="{1B273EAF-03F4-4DFE-896E-8444749DC1B0}"/>
    <cellStyle name="Warning Text 12 5 4" xfId="37372" xr:uid="{E66B1CDB-85AB-4CA2-842F-2EE02880908D}"/>
    <cellStyle name="Warning Text 12 5 4 2" xfId="37373" xr:uid="{7A595117-F914-4866-8133-4AF4F8F4CCF9}"/>
    <cellStyle name="Warning Text 12 5 5" xfId="37374" xr:uid="{05B267A7-CF4D-4A88-B8E7-0129E997A614}"/>
    <cellStyle name="Warning Text 12 5 6" xfId="37367" xr:uid="{40C5A2A2-3AB4-4212-8A63-967DADD26D16}"/>
    <cellStyle name="Warning Text 12 6" xfId="19326" xr:uid="{D4110472-A5A2-40D9-B4E4-FC7A8B0E38C1}"/>
    <cellStyle name="Warning Text 12 6 2" xfId="37376" xr:uid="{10B0ECE6-E2B3-4186-9D16-A39D832FB4C5}"/>
    <cellStyle name="Warning Text 12 6 2 2" xfId="37377" xr:uid="{A37DB7FF-F488-4CEE-8C80-00FDF13F49DE}"/>
    <cellStyle name="Warning Text 12 6 3" xfId="37378" xr:uid="{660CA1AF-9F18-48A6-8DB4-94C60674293B}"/>
    <cellStyle name="Warning Text 12 6 3 2" xfId="37379" xr:uid="{BC9644B5-C8BF-474D-82A9-29F2B020BB52}"/>
    <cellStyle name="Warning Text 12 6 4" xfId="37380" xr:uid="{DE817788-D922-46BC-83C2-F622634055C3}"/>
    <cellStyle name="Warning Text 12 6 5" xfId="37375" xr:uid="{B8A279E8-61BA-4503-BB57-04002985425C}"/>
    <cellStyle name="Warning Text 12 7" xfId="19327" xr:uid="{75AEA1C6-6074-4B73-9368-589DA3378FC0}"/>
    <cellStyle name="Warning Text 12 7 2" xfId="37382" xr:uid="{18CC02FF-792C-4740-BEF4-BEFE0DEBF8B1}"/>
    <cellStyle name="Warning Text 12 7 3" xfId="37381" xr:uid="{F875C22C-7074-495D-97F7-33600C6489AB}"/>
    <cellStyle name="Warning Text 12 8" xfId="19328" xr:uid="{BAAD183F-2D44-4DCE-8CE7-90BE31E57479}"/>
    <cellStyle name="Warning Text 12 8 2" xfId="37384" xr:uid="{429C6BED-E4B0-4FAA-9373-326E17DE7666}"/>
    <cellStyle name="Warning Text 12 8 3" xfId="37383" xr:uid="{A0D9F9B1-FC0E-4B59-8B2B-8CCB442FDEDC}"/>
    <cellStyle name="Warning Text 12 9" xfId="19329" xr:uid="{2AE8B870-3901-40B7-B1BB-D03B87E859EA}"/>
    <cellStyle name="Warning Text 12 9 2" xfId="37386" xr:uid="{5746406A-5F28-4995-979E-A4B96C5617DC}"/>
    <cellStyle name="Warning Text 12 9 3" xfId="37385" xr:uid="{F8DC27BC-6008-4969-8841-2159DBAEC1D3}"/>
    <cellStyle name="Warning Text 13" xfId="6599" xr:uid="{7F22EBEB-7AA7-48B1-A44F-7CFBD7694E3C}"/>
    <cellStyle name="Warning Text 13 10" xfId="19330" xr:uid="{1BE341DB-1316-4299-BD00-41D697CD4946}"/>
    <cellStyle name="Warning Text 13 10 2" xfId="37388" xr:uid="{36EEF5AB-29D5-4C97-8380-40AC78EA19BE}"/>
    <cellStyle name="Warning Text 13 11" xfId="37389" xr:uid="{CC58D86D-0368-401C-B8D4-A31E19B91246}"/>
    <cellStyle name="Warning Text 13 12" xfId="37387" xr:uid="{8B37D12C-1BDD-4AA2-BF4C-E87E2702811A}"/>
    <cellStyle name="Warning Text 13 13" xfId="21838" xr:uid="{5006BE1D-5170-49C2-BE89-A7846DDA2832}"/>
    <cellStyle name="Warning Text 13 2" xfId="19331" xr:uid="{CB78B5D8-0D0D-498D-8CBD-F1FF5F7606CC}"/>
    <cellStyle name="Warning Text 13 2 2" xfId="37391" xr:uid="{A85A04A5-259F-40FA-B727-D3890BB99F1A}"/>
    <cellStyle name="Warning Text 13 2 2 2" xfId="37392" xr:uid="{CEE0C810-4429-4220-B9EE-CD7DAAB4D089}"/>
    <cellStyle name="Warning Text 13 2 3" xfId="37393" xr:uid="{CD64E604-69A4-4D05-8856-F16AE842E523}"/>
    <cellStyle name="Warning Text 13 2 3 2" xfId="37394" xr:uid="{64D61786-41C0-4595-BCBD-E916D1124719}"/>
    <cellStyle name="Warning Text 13 2 4" xfId="37395" xr:uid="{9B6EB545-58D8-4070-8880-D3C971C790E5}"/>
    <cellStyle name="Warning Text 13 2 5" xfId="37396" xr:uid="{3F7B3C83-DE2F-401D-972B-FA346B4BE25D}"/>
    <cellStyle name="Warning Text 13 2 6" xfId="37390" xr:uid="{B922DA42-E619-4B6A-9FD2-AE19F2900301}"/>
    <cellStyle name="Warning Text 13 3" xfId="19332" xr:uid="{EDAC8CF1-CF2F-4C19-9288-B0B5501744D0}"/>
    <cellStyle name="Warning Text 13 3 2" xfId="37398" xr:uid="{15801A6A-69A1-4958-B024-22BEAAE9E6AA}"/>
    <cellStyle name="Warning Text 13 3 2 2" xfId="37399" xr:uid="{36C926CC-75FF-4E94-A816-9D7BE407CCD5}"/>
    <cellStyle name="Warning Text 13 3 3" xfId="37400" xr:uid="{D9748A04-5FE9-4394-8415-37445A7E05BC}"/>
    <cellStyle name="Warning Text 13 3 3 2" xfId="37401" xr:uid="{93F396B2-F2FF-4481-B63F-9BDAB6F32A0B}"/>
    <cellStyle name="Warning Text 13 3 4" xfId="37402" xr:uid="{9E632675-9D61-4D52-8479-4911B1E91416}"/>
    <cellStyle name="Warning Text 13 3 5" xfId="37397" xr:uid="{95F3BA84-E4D1-48A8-A66B-065C0DF4EA6B}"/>
    <cellStyle name="Warning Text 13 4" xfId="19333" xr:uid="{AB1665EC-5272-4BF8-9152-1EAC15B795AA}"/>
    <cellStyle name="Warning Text 13 4 2" xfId="37404" xr:uid="{3CABD28D-D2F6-46EB-8E85-A0ADAF3BCB94}"/>
    <cellStyle name="Warning Text 13 4 2 2" xfId="37405" xr:uid="{EE78F2E0-3BC4-45F2-949D-BA883A59E20F}"/>
    <cellStyle name="Warning Text 13 4 3" xfId="37406" xr:uid="{A2B7AAFD-5A45-43CA-BBEF-1771A2144D92}"/>
    <cellStyle name="Warning Text 13 4 3 2" xfId="37407" xr:uid="{C192CC01-356E-4CFB-8107-D8E2B101A1F6}"/>
    <cellStyle name="Warning Text 13 4 4" xfId="37408" xr:uid="{195982DB-A14D-4130-8358-919B5608D279}"/>
    <cellStyle name="Warning Text 13 4 5" xfId="37403" xr:uid="{6EA68BF2-9AD2-4406-80B3-A283FDA52E2C}"/>
    <cellStyle name="Warning Text 13 5" xfId="19334" xr:uid="{757E95BA-BB1B-4C08-92D7-F26164569EBC}"/>
    <cellStyle name="Warning Text 13 5 2" xfId="37410" xr:uid="{8AE90C7B-5A1B-428B-830F-BC10350BB2AC}"/>
    <cellStyle name="Warning Text 13 5 2 2" xfId="37411" xr:uid="{3313622B-8B7F-4732-BCAE-4DBD25D237B0}"/>
    <cellStyle name="Warning Text 13 5 3" xfId="37412" xr:uid="{0E64996F-23C4-46BA-877E-4A53818E2928}"/>
    <cellStyle name="Warning Text 13 5 3 2" xfId="37413" xr:uid="{B5E8E02F-CB99-42C8-A028-9FB419696EC4}"/>
    <cellStyle name="Warning Text 13 5 4" xfId="37414" xr:uid="{FE09663A-D59B-4A24-8DAD-05B5484005F6}"/>
    <cellStyle name="Warning Text 13 5 4 2" xfId="37415" xr:uid="{5BC73F5D-43FA-4BD5-853E-2535B8F1D001}"/>
    <cellStyle name="Warning Text 13 5 5" xfId="37416" xr:uid="{B5B92BC2-9D46-4BE3-B076-DE9D617800AA}"/>
    <cellStyle name="Warning Text 13 5 6" xfId="37409" xr:uid="{3C3C0FCF-A400-4BA6-8E8E-5233F9590B05}"/>
    <cellStyle name="Warning Text 13 6" xfId="19335" xr:uid="{3F6B2091-B200-46D1-8CBE-5A37286F0E32}"/>
    <cellStyle name="Warning Text 13 6 2" xfId="37418" xr:uid="{780B5599-7969-4248-A19D-F578D839C262}"/>
    <cellStyle name="Warning Text 13 6 2 2" xfId="37419" xr:uid="{DD81915F-345B-4CCF-A71F-E20FEE85619B}"/>
    <cellStyle name="Warning Text 13 6 3" xfId="37420" xr:uid="{BE40D95D-8528-40C7-A74F-D266EBC364BB}"/>
    <cellStyle name="Warning Text 13 6 3 2" xfId="37421" xr:uid="{2784BF12-4080-477F-8670-2F999533714D}"/>
    <cellStyle name="Warning Text 13 6 4" xfId="37422" xr:uid="{64FB64EA-2486-4B76-B4CA-33807A4EEAB8}"/>
    <cellStyle name="Warning Text 13 6 5" xfId="37417" xr:uid="{7E20DE96-B338-4F72-9E65-17F99E73663E}"/>
    <cellStyle name="Warning Text 13 7" xfId="19336" xr:uid="{484263A2-669A-47BD-98CA-1ADCFF3C6229}"/>
    <cellStyle name="Warning Text 13 7 2" xfId="37424" xr:uid="{7487E116-2A5F-40C2-835E-E941EB9754D2}"/>
    <cellStyle name="Warning Text 13 7 3" xfId="37423" xr:uid="{2D0F2411-4AE1-4677-BA1E-2851D2A3734A}"/>
    <cellStyle name="Warning Text 13 8" xfId="19337" xr:uid="{DEE24B1A-A0F3-4C90-8127-8F3D610E7715}"/>
    <cellStyle name="Warning Text 13 8 2" xfId="37426" xr:uid="{845F84EA-CC7D-4FDF-8A48-AB784637A101}"/>
    <cellStyle name="Warning Text 13 8 3" xfId="37425" xr:uid="{E5469E2C-9063-49BB-9B89-702344A42668}"/>
    <cellStyle name="Warning Text 13 9" xfId="19338" xr:uid="{0306690B-E5EC-4A0D-B6F6-EC1261E9496E}"/>
    <cellStyle name="Warning Text 13 9 2" xfId="37428" xr:uid="{4470FB3A-BC5B-4525-B472-9F9E7251F2A4}"/>
    <cellStyle name="Warning Text 13 9 3" xfId="37427" xr:uid="{B2E048BD-230E-478F-836A-396919C85CA1}"/>
    <cellStyle name="Warning Text 14" xfId="6600" xr:uid="{C04BAAE3-04D3-403B-BC4E-904F76A46C19}"/>
    <cellStyle name="Warning Text 14 10" xfId="19339" xr:uid="{7D75559A-05B8-42BE-8794-F7B4485D5281}"/>
    <cellStyle name="Warning Text 14 10 2" xfId="37430" xr:uid="{425B3489-2C22-4FA1-A6E8-044E205B71F9}"/>
    <cellStyle name="Warning Text 14 11" xfId="37431" xr:uid="{E8905507-A204-41E8-9C14-D1FE008B3F3E}"/>
    <cellStyle name="Warning Text 14 12" xfId="37429" xr:uid="{AF109145-184A-4F95-BB83-AA3AAAA425F6}"/>
    <cellStyle name="Warning Text 14 13" xfId="21839" xr:uid="{FC801027-5A24-4B61-A9E8-24B762D19FE7}"/>
    <cellStyle name="Warning Text 14 2" xfId="19340" xr:uid="{1D29D945-4201-45D7-AC9D-9F0FD5084E7E}"/>
    <cellStyle name="Warning Text 14 2 2" xfId="37433" xr:uid="{CACA30BE-9C3B-4D46-AFA2-672E1A3E084D}"/>
    <cellStyle name="Warning Text 14 2 2 2" xfId="37434" xr:uid="{9252465C-370C-4C35-98D8-C366AD802073}"/>
    <cellStyle name="Warning Text 14 2 3" xfId="37435" xr:uid="{7F268071-D3FD-4308-B521-112111FE089E}"/>
    <cellStyle name="Warning Text 14 2 3 2" xfId="37436" xr:uid="{59F37B99-C2CB-446D-B0CC-6C092CFA917E}"/>
    <cellStyle name="Warning Text 14 2 4" xfId="37437" xr:uid="{33A01BD0-295F-4306-9EA7-26C9DA45FCB3}"/>
    <cellStyle name="Warning Text 14 2 5" xfId="37438" xr:uid="{92F7D42C-1282-4500-B29E-A92126F6F2E7}"/>
    <cellStyle name="Warning Text 14 2 6" xfId="37432" xr:uid="{3CEB0489-9A67-41D3-A46C-EE3853DC45B4}"/>
    <cellStyle name="Warning Text 14 3" xfId="19341" xr:uid="{23B74122-FB0A-49AF-8D4C-8FD8D04888CB}"/>
    <cellStyle name="Warning Text 14 3 2" xfId="37440" xr:uid="{0765572B-A847-459E-B955-B1DFB4253B6C}"/>
    <cellStyle name="Warning Text 14 3 2 2" xfId="37441" xr:uid="{F8A768B1-BDF9-4349-B091-2683C8AA3D78}"/>
    <cellStyle name="Warning Text 14 3 3" xfId="37442" xr:uid="{6D6A6036-B8F0-4F75-AE02-1BC9AB3599E3}"/>
    <cellStyle name="Warning Text 14 3 3 2" xfId="37443" xr:uid="{F353EC28-E311-44E3-8524-76EA1819BA39}"/>
    <cellStyle name="Warning Text 14 3 4" xfId="37444" xr:uid="{E0B5C547-06A1-4FA3-839E-9229B5FEE626}"/>
    <cellStyle name="Warning Text 14 3 5" xfId="37439" xr:uid="{ED57097B-14A8-4B90-A9B5-E7380D5E7768}"/>
    <cellStyle name="Warning Text 14 4" xfId="19342" xr:uid="{365D199A-ACB2-46B4-8031-1DAF90AA9B47}"/>
    <cellStyle name="Warning Text 14 4 2" xfId="37446" xr:uid="{10948157-A4B1-490D-8DB8-7799CF9B1740}"/>
    <cellStyle name="Warning Text 14 4 2 2" xfId="37447" xr:uid="{BF1FD1AB-6A5C-406D-806C-273A1508709D}"/>
    <cellStyle name="Warning Text 14 4 3" xfId="37448" xr:uid="{CF4598B5-7130-40C8-8686-12B3A24FAC96}"/>
    <cellStyle name="Warning Text 14 4 3 2" xfId="37449" xr:uid="{E18B9BAC-F4B6-4970-B231-7AEDB24C90E7}"/>
    <cellStyle name="Warning Text 14 4 4" xfId="37450" xr:uid="{DF89705C-38FC-4820-A78C-4F8F3DB49E8D}"/>
    <cellStyle name="Warning Text 14 4 5" xfId="37445" xr:uid="{38173478-9567-4B0B-97D4-98214C91038C}"/>
    <cellStyle name="Warning Text 14 5" xfId="19343" xr:uid="{918FC57D-1AC8-41A0-A4AD-4FC6214BDCB7}"/>
    <cellStyle name="Warning Text 14 5 2" xfId="37452" xr:uid="{9A7EF867-79D3-477D-BDBA-00830848D325}"/>
    <cellStyle name="Warning Text 14 5 2 2" xfId="37453" xr:uid="{E7B09A20-7B13-4E2C-BC89-6B1382087F33}"/>
    <cellStyle name="Warning Text 14 5 3" xfId="37454" xr:uid="{684DED0C-2AF8-4D14-B998-987CFBEA4708}"/>
    <cellStyle name="Warning Text 14 5 3 2" xfId="37455" xr:uid="{72F5A1B7-CC2D-4C34-ADE8-55A5EE77BB97}"/>
    <cellStyle name="Warning Text 14 5 4" xfId="37456" xr:uid="{1E929A3B-001A-48F7-89F3-DDFDA01CDFBC}"/>
    <cellStyle name="Warning Text 14 5 4 2" xfId="37457" xr:uid="{F20D63CF-DFE2-47AD-95B4-20B40D7B1F1B}"/>
    <cellStyle name="Warning Text 14 5 5" xfId="37458" xr:uid="{8C9446F1-45BB-4A42-94CD-0A00A82EE7FE}"/>
    <cellStyle name="Warning Text 14 5 6" xfId="37451" xr:uid="{FBF932FC-E89B-4B62-BA50-E0F735F02814}"/>
    <cellStyle name="Warning Text 14 6" xfId="19344" xr:uid="{F20B784D-77D1-41CC-B098-700154DEA3D1}"/>
    <cellStyle name="Warning Text 14 6 2" xfId="37460" xr:uid="{1E97C32D-A819-4171-B397-0799F63AF273}"/>
    <cellStyle name="Warning Text 14 6 2 2" xfId="37461" xr:uid="{3407D089-F092-4C9F-A808-1A4B9EE6592B}"/>
    <cellStyle name="Warning Text 14 6 3" xfId="37462" xr:uid="{57F63866-1F6C-4299-9D73-0C1BB56785AA}"/>
    <cellStyle name="Warning Text 14 6 3 2" xfId="37463" xr:uid="{938358A1-31A5-417E-8CB9-55700AEEE665}"/>
    <cellStyle name="Warning Text 14 6 4" xfId="37464" xr:uid="{E63F9540-179F-431C-BEBE-42079AD18079}"/>
    <cellStyle name="Warning Text 14 6 5" xfId="37459" xr:uid="{7ED33E97-E642-4F64-84C3-7DC742C451A4}"/>
    <cellStyle name="Warning Text 14 7" xfId="19345" xr:uid="{A727F1D6-669D-4D71-9995-F2163EF8A7E9}"/>
    <cellStyle name="Warning Text 14 7 2" xfId="37466" xr:uid="{92921F49-5D23-4BEC-B0EA-629988B252EA}"/>
    <cellStyle name="Warning Text 14 7 3" xfId="37465" xr:uid="{6A302F2F-E413-47BE-B967-475887CE70C1}"/>
    <cellStyle name="Warning Text 14 8" xfId="19346" xr:uid="{A994F0E7-E60F-4E5C-BDB1-125980280B7D}"/>
    <cellStyle name="Warning Text 14 8 2" xfId="37468" xr:uid="{C93D2189-4C0B-42B2-89BD-7E1D2C5039F1}"/>
    <cellStyle name="Warning Text 14 8 3" xfId="37467" xr:uid="{23FB5595-6C5C-4A91-A49F-3B2D9FBCB8E2}"/>
    <cellStyle name="Warning Text 14 9" xfId="19347" xr:uid="{A08C013D-5778-4B9F-BCF4-2EF4CC7A1E01}"/>
    <cellStyle name="Warning Text 14 9 2" xfId="37470" xr:uid="{DE5337CC-7CE1-475A-97AB-8D4FF8BEB31F}"/>
    <cellStyle name="Warning Text 14 9 3" xfId="37469" xr:uid="{F5B54E56-D5C9-4B35-986F-DD4F64689F44}"/>
    <cellStyle name="Warning Text 15" xfId="6601" xr:uid="{ED34A226-C562-4976-A194-F89440CCF78C}"/>
    <cellStyle name="Warning Text 15 10" xfId="19348" xr:uid="{81B187D4-0B57-4535-B098-CCF530E2278B}"/>
    <cellStyle name="Warning Text 15 10 2" xfId="37472" xr:uid="{E8BEF8FD-63E8-46BC-AEE2-5ECD19A8B94A}"/>
    <cellStyle name="Warning Text 15 11" xfId="37473" xr:uid="{085CC943-CF69-47E6-BA41-83F36B69B7D0}"/>
    <cellStyle name="Warning Text 15 12" xfId="37471" xr:uid="{8F46B4B4-D7CB-4AB6-B24D-FF6848A5D992}"/>
    <cellStyle name="Warning Text 15 13" xfId="21840" xr:uid="{A7E17914-8F40-4C5E-B222-EB91765E6265}"/>
    <cellStyle name="Warning Text 15 2" xfId="19349" xr:uid="{3D148F32-A19F-4364-8A5A-2CD27EC9FCE1}"/>
    <cellStyle name="Warning Text 15 2 2" xfId="37475" xr:uid="{CDB91AF7-DA43-4908-9887-40E38A3DC017}"/>
    <cellStyle name="Warning Text 15 2 2 2" xfId="37476" xr:uid="{5A39DF6E-B0B5-4989-A67C-50845B9F2788}"/>
    <cellStyle name="Warning Text 15 2 3" xfId="37477" xr:uid="{D5F9597F-0DD9-46B6-B7BE-F9721B344CDA}"/>
    <cellStyle name="Warning Text 15 2 3 2" xfId="37478" xr:uid="{387C80A2-6944-4C77-84A3-A4596F555EF3}"/>
    <cellStyle name="Warning Text 15 2 4" xfId="37479" xr:uid="{B92D3E29-63FA-4D69-94CD-A48FF72EF152}"/>
    <cellStyle name="Warning Text 15 2 5" xfId="37480" xr:uid="{B50E6DED-1015-4644-9A97-057A0F845ABC}"/>
    <cellStyle name="Warning Text 15 2 6" xfId="37474" xr:uid="{CB540DF7-2BEE-4418-87F4-746EA74235B7}"/>
    <cellStyle name="Warning Text 15 3" xfId="19350" xr:uid="{96794B0E-18A5-4DEC-B709-E5D42998B3BE}"/>
    <cellStyle name="Warning Text 15 3 2" xfId="37482" xr:uid="{A71B9D7B-0056-4389-9CBF-C323FCA129ED}"/>
    <cellStyle name="Warning Text 15 3 2 2" xfId="37483" xr:uid="{E8F95EF0-79E6-4A1A-8790-F92D5CCA2624}"/>
    <cellStyle name="Warning Text 15 3 3" xfId="37484" xr:uid="{60C16157-EBB2-461B-98FC-64A62A74A765}"/>
    <cellStyle name="Warning Text 15 3 3 2" xfId="37485" xr:uid="{12F74A71-E97B-44E6-9811-1DB20078100C}"/>
    <cellStyle name="Warning Text 15 3 4" xfId="37486" xr:uid="{F381BF76-B065-489B-85AC-9013D73D7B48}"/>
    <cellStyle name="Warning Text 15 3 5" xfId="37481" xr:uid="{F2866853-B03C-409B-B433-1A8B1619C1B0}"/>
    <cellStyle name="Warning Text 15 4" xfId="19351" xr:uid="{39AE71FC-A0C7-4C4F-AB81-30AA4865F2D7}"/>
    <cellStyle name="Warning Text 15 4 2" xfId="37488" xr:uid="{F79DEC9D-BC25-4D9D-8212-A8EB4FD1727E}"/>
    <cellStyle name="Warning Text 15 4 2 2" xfId="37489" xr:uid="{64877C85-23CB-472F-9865-91BA069ECD92}"/>
    <cellStyle name="Warning Text 15 4 3" xfId="37490" xr:uid="{596B23AE-D8C4-4244-BE3C-DCDE18907D4B}"/>
    <cellStyle name="Warning Text 15 4 3 2" xfId="37491" xr:uid="{1926BEB0-7CAD-4DA5-BF5C-7A573894DC65}"/>
    <cellStyle name="Warning Text 15 4 4" xfId="37492" xr:uid="{EC82F1B7-1227-4574-9C1B-2CF3A0CC5280}"/>
    <cellStyle name="Warning Text 15 4 5" xfId="37487" xr:uid="{349113D9-92F5-41C6-B4B2-72DD5D1DD6FB}"/>
    <cellStyle name="Warning Text 15 5" xfId="19352" xr:uid="{CB0E6EFE-1B10-4488-ABE6-4DF72691DE22}"/>
    <cellStyle name="Warning Text 15 5 2" xfId="37494" xr:uid="{8382DEC1-9D02-48F9-B4B7-4FC48FE9669A}"/>
    <cellStyle name="Warning Text 15 5 2 2" xfId="37495" xr:uid="{92B4222A-8BA9-48A0-BABC-2AD62A5CB31B}"/>
    <cellStyle name="Warning Text 15 5 3" xfId="37496" xr:uid="{6DB62F2C-4BAC-4823-990E-643F24B47730}"/>
    <cellStyle name="Warning Text 15 5 3 2" xfId="37497" xr:uid="{738FDFDF-F3F5-4390-B40B-8B9DA884537C}"/>
    <cellStyle name="Warning Text 15 5 4" xfId="37498" xr:uid="{52A5D3C5-323C-4CC4-AA78-6FBC68FA3C78}"/>
    <cellStyle name="Warning Text 15 5 4 2" xfId="37499" xr:uid="{C4F8C2B6-2398-4213-9DC4-BD9FB708E2D9}"/>
    <cellStyle name="Warning Text 15 5 5" xfId="37500" xr:uid="{1CAF6288-D6B6-445B-B22A-C5FCF0C701EC}"/>
    <cellStyle name="Warning Text 15 5 6" xfId="37493" xr:uid="{D01800BC-2632-4E0E-ABD4-83139B45BE0F}"/>
    <cellStyle name="Warning Text 15 6" xfId="19353" xr:uid="{05BBF206-1301-43D5-9B61-80C942A4AC36}"/>
    <cellStyle name="Warning Text 15 6 2" xfId="37502" xr:uid="{C29B4395-07CE-4D9A-A010-CB7E2313A51D}"/>
    <cellStyle name="Warning Text 15 6 2 2" xfId="37503" xr:uid="{FDA7A772-1EEB-4893-850F-748D893AE0FD}"/>
    <cellStyle name="Warning Text 15 6 3" xfId="37504" xr:uid="{9529DB70-97B8-42CE-967C-7F5B845634C1}"/>
    <cellStyle name="Warning Text 15 6 3 2" xfId="37505" xr:uid="{407DC478-2253-42C2-9076-F351CD5CEDA5}"/>
    <cellStyle name="Warning Text 15 6 4" xfId="37506" xr:uid="{7484FD0C-E1C6-40E7-A4E7-F04736C8C220}"/>
    <cellStyle name="Warning Text 15 6 5" xfId="37501" xr:uid="{01DBB8BA-AA07-43CA-B952-675D3082155F}"/>
    <cellStyle name="Warning Text 15 7" xfId="19354" xr:uid="{9DAFCBA5-DC96-421E-855D-8D9F7C312650}"/>
    <cellStyle name="Warning Text 15 7 2" xfId="37508" xr:uid="{5A0B4E1F-0165-4424-B0AF-CF9FF64405BF}"/>
    <cellStyle name="Warning Text 15 7 3" xfId="37507" xr:uid="{FE166BEB-4B76-4950-B040-ACC544BA8CEE}"/>
    <cellStyle name="Warning Text 15 8" xfId="19355" xr:uid="{9CC45672-4A04-4C2D-BD8A-E1CB1145C595}"/>
    <cellStyle name="Warning Text 15 8 2" xfId="37510" xr:uid="{4C0418D7-233C-49A6-92FF-3DF8561C75B3}"/>
    <cellStyle name="Warning Text 15 8 3" xfId="37509" xr:uid="{1EFE8A62-9923-4CB9-A453-1480213B6589}"/>
    <cellStyle name="Warning Text 15 9" xfId="19356" xr:uid="{14394B75-7A80-446C-B1C8-CA1BC48C7F58}"/>
    <cellStyle name="Warning Text 15 9 2" xfId="37512" xr:uid="{69AA1894-1759-4D2B-A195-E2A0C233D9AA}"/>
    <cellStyle name="Warning Text 15 9 3" xfId="37511" xr:uid="{F97792E2-71FC-47A4-9AF6-2A2E40A4D816}"/>
    <cellStyle name="Warning Text 16" xfId="6602" xr:uid="{3A31C1D1-6724-4483-BEBF-3DC67C76F65D}"/>
    <cellStyle name="Warning Text 16 10" xfId="19357" xr:uid="{86743051-D9C4-4394-9E2C-15C23F541C26}"/>
    <cellStyle name="Warning Text 16 10 2" xfId="37514" xr:uid="{226A7383-984B-4547-9CE9-60635FF5BA4E}"/>
    <cellStyle name="Warning Text 16 11" xfId="37515" xr:uid="{A6DB9E20-DA68-43A0-9387-D853D7AF1A02}"/>
    <cellStyle name="Warning Text 16 12" xfId="37513" xr:uid="{796DD1BD-235D-42DD-B04B-5266F2BECC7F}"/>
    <cellStyle name="Warning Text 16 13" xfId="21841" xr:uid="{8B1F3D57-66FD-493A-9B2C-823BE25728A6}"/>
    <cellStyle name="Warning Text 16 2" xfId="19358" xr:uid="{13E5FB9F-45A4-42E9-A22C-B327C2981C0D}"/>
    <cellStyle name="Warning Text 16 2 2" xfId="37517" xr:uid="{6B55635A-19D1-47A6-953A-F62FEB1E8496}"/>
    <cellStyle name="Warning Text 16 2 2 2" xfId="37518" xr:uid="{55AD0837-F4EC-483D-9C4D-728902B8A9F3}"/>
    <cellStyle name="Warning Text 16 2 3" xfId="37519" xr:uid="{3DBE7E9A-700C-4CA7-8236-DE5099276CE3}"/>
    <cellStyle name="Warning Text 16 2 3 2" xfId="37520" xr:uid="{2709000D-1B0F-4597-B651-DACC12CECD3D}"/>
    <cellStyle name="Warning Text 16 2 4" xfId="37521" xr:uid="{BFBCFF6F-640A-4597-BA27-C2912C79C899}"/>
    <cellStyle name="Warning Text 16 2 5" xfId="37522" xr:uid="{96490DEE-DF26-412E-98E9-415355B46903}"/>
    <cellStyle name="Warning Text 16 2 6" xfId="37516" xr:uid="{56A9AC67-C153-4D26-9C71-0E949EF72D81}"/>
    <cellStyle name="Warning Text 16 3" xfId="19359" xr:uid="{6CE1E466-4B2D-4542-AA50-05D4075CF531}"/>
    <cellStyle name="Warning Text 16 3 2" xfId="37524" xr:uid="{6D86D939-75F5-4621-8679-7518C972C9AD}"/>
    <cellStyle name="Warning Text 16 3 2 2" xfId="37525" xr:uid="{4266FF99-573E-491A-8F44-033F107922C5}"/>
    <cellStyle name="Warning Text 16 3 3" xfId="37526" xr:uid="{86232C4D-6D1D-430E-BCFE-D09F560F7A92}"/>
    <cellStyle name="Warning Text 16 3 3 2" xfId="37527" xr:uid="{188EA72D-5F51-4D6F-A27D-F1A7B238EC66}"/>
    <cellStyle name="Warning Text 16 3 4" xfId="37528" xr:uid="{7B623939-9286-4EEB-816C-38A068819C53}"/>
    <cellStyle name="Warning Text 16 3 5" xfId="37523" xr:uid="{C67F39C7-9C91-432A-83DC-54C0A6DCD038}"/>
    <cellStyle name="Warning Text 16 4" xfId="19360" xr:uid="{84DE6043-6C64-4FC0-9FEA-10B1E2624C21}"/>
    <cellStyle name="Warning Text 16 4 2" xfId="37530" xr:uid="{C3B60B96-4B3E-47C8-A99B-6B9CEF42FC04}"/>
    <cellStyle name="Warning Text 16 4 2 2" xfId="37531" xr:uid="{8FD13F3F-3230-4E1E-AF1C-9D3B4CCAB869}"/>
    <cellStyle name="Warning Text 16 4 3" xfId="37532" xr:uid="{4D927E7B-C9D3-4754-A188-18E22C6D150F}"/>
    <cellStyle name="Warning Text 16 4 3 2" xfId="37533" xr:uid="{AE1DC8DE-2B59-49E6-8EF7-BB15592A747D}"/>
    <cellStyle name="Warning Text 16 4 4" xfId="37534" xr:uid="{85CF1FAB-AC91-4A21-BA7F-1D97D2888FE4}"/>
    <cellStyle name="Warning Text 16 4 5" xfId="37529" xr:uid="{CB03DB45-5C61-49F5-8F94-CE9BCB2731BC}"/>
    <cellStyle name="Warning Text 16 5" xfId="19361" xr:uid="{192C21C4-0910-421A-BA63-DDBFD321817D}"/>
    <cellStyle name="Warning Text 16 5 2" xfId="37536" xr:uid="{A92B4625-C001-4F17-850A-BA6B9FB6E0FE}"/>
    <cellStyle name="Warning Text 16 5 2 2" xfId="37537" xr:uid="{E11C038E-2FF1-487F-B25A-247EAEDA1B8C}"/>
    <cellStyle name="Warning Text 16 5 3" xfId="37538" xr:uid="{9262C41C-8617-4903-A344-F82E6BAC9965}"/>
    <cellStyle name="Warning Text 16 5 3 2" xfId="37539" xr:uid="{41AFEE62-B3ED-4938-8E8B-0D7EAE299526}"/>
    <cellStyle name="Warning Text 16 5 4" xfId="37540" xr:uid="{497FB721-B195-4183-A60A-2BB4F18F3AC6}"/>
    <cellStyle name="Warning Text 16 5 4 2" xfId="37541" xr:uid="{E9596521-7CC2-4684-B70E-DC8D0BC913C7}"/>
    <cellStyle name="Warning Text 16 5 5" xfId="37542" xr:uid="{8BAFAB29-14A4-4C44-A598-E80CED7BE4DF}"/>
    <cellStyle name="Warning Text 16 5 6" xfId="37535" xr:uid="{EB81812A-CFDD-416F-B8A9-80E40561C313}"/>
    <cellStyle name="Warning Text 16 6" xfId="19362" xr:uid="{52590008-EFE2-4023-9EB2-1AAD2742764B}"/>
    <cellStyle name="Warning Text 16 6 2" xfId="37544" xr:uid="{9C1912CC-DB1E-4025-82DD-06004638E904}"/>
    <cellStyle name="Warning Text 16 6 2 2" xfId="37545" xr:uid="{59D44193-2C67-4A2F-BD22-99509F7F4DA7}"/>
    <cellStyle name="Warning Text 16 6 3" xfId="37546" xr:uid="{60A7215A-13A2-4591-B5C5-490C591AA41A}"/>
    <cellStyle name="Warning Text 16 6 3 2" xfId="37547" xr:uid="{D23AF471-44A8-4E34-8B4D-65FFCFD9864C}"/>
    <cellStyle name="Warning Text 16 6 4" xfId="37548" xr:uid="{48B8C989-03F0-4D1B-AB0C-5382C4244A58}"/>
    <cellStyle name="Warning Text 16 6 5" xfId="37543" xr:uid="{09BA6E9C-FD5C-4AEC-85C1-339D33383238}"/>
    <cellStyle name="Warning Text 16 7" xfId="19363" xr:uid="{98266AAC-D639-457C-A933-A703C9546F81}"/>
    <cellStyle name="Warning Text 16 7 2" xfId="37550" xr:uid="{9F95271A-57FF-4534-B69A-963A46353816}"/>
    <cellStyle name="Warning Text 16 7 3" xfId="37549" xr:uid="{DEFBEAD9-698B-4104-A3ED-0EB59ED5EB77}"/>
    <cellStyle name="Warning Text 16 8" xfId="19364" xr:uid="{930801DD-980A-4473-8083-7FFE1B3A4F2A}"/>
    <cellStyle name="Warning Text 16 8 2" xfId="37552" xr:uid="{ECE1C1E1-CF53-4F3D-A8A7-D9FB26931B49}"/>
    <cellStyle name="Warning Text 16 8 3" xfId="37551" xr:uid="{54DC4E9D-BE6F-4C79-BDB4-84B7A15D688C}"/>
    <cellStyle name="Warning Text 16 9" xfId="19365" xr:uid="{538E8B9E-DA08-46F0-A96B-71FB810E36B3}"/>
    <cellStyle name="Warning Text 16 9 2" xfId="37554" xr:uid="{BAA2C91D-9E02-40A7-B7E3-95EFE2C63099}"/>
    <cellStyle name="Warning Text 16 9 3" xfId="37553" xr:uid="{CBD202F1-085E-4C8B-BFCB-8C3B3BFFC811}"/>
    <cellStyle name="Warning Text 17" xfId="6603" xr:uid="{6D2EE4FA-9A2B-4BD2-9DBD-35D306A22D95}"/>
    <cellStyle name="Warning Text 17 10" xfId="19366" xr:uid="{07AA735B-D480-462A-B4FB-793DADF31C1D}"/>
    <cellStyle name="Warning Text 17 10 2" xfId="37556" xr:uid="{A3B0E7A5-9FFF-455E-AAB1-3B93FF246656}"/>
    <cellStyle name="Warning Text 17 11" xfId="37557" xr:uid="{75AD7135-DEF8-4883-823E-0CD1F594FE5A}"/>
    <cellStyle name="Warning Text 17 12" xfId="37555" xr:uid="{C98F98A3-E9F3-4AFB-98D3-28E5D5F9456E}"/>
    <cellStyle name="Warning Text 17 13" xfId="21842" xr:uid="{4BDF7DBA-F31E-49F5-84C9-73018C298F8B}"/>
    <cellStyle name="Warning Text 17 2" xfId="19367" xr:uid="{AB2C3D51-C8A3-47F1-8559-1C1C98ECE055}"/>
    <cellStyle name="Warning Text 17 2 2" xfId="37559" xr:uid="{D9C987F2-50EA-4E78-9706-0783842FD15D}"/>
    <cellStyle name="Warning Text 17 2 2 2" xfId="37560" xr:uid="{B7E6813D-345F-4765-9E3B-9F641D71065B}"/>
    <cellStyle name="Warning Text 17 2 3" xfId="37561" xr:uid="{B828F89E-2670-4DFE-B24A-CB1A0236399C}"/>
    <cellStyle name="Warning Text 17 2 3 2" xfId="37562" xr:uid="{8CCE38AE-6598-451B-93DA-EE26A991D81E}"/>
    <cellStyle name="Warning Text 17 2 4" xfId="37563" xr:uid="{547D7944-0163-4BE2-9B2E-3022D35E4186}"/>
    <cellStyle name="Warning Text 17 2 5" xfId="37564" xr:uid="{CB8C4F38-6801-49A1-967C-E3F801D1EB73}"/>
    <cellStyle name="Warning Text 17 2 6" xfId="37558" xr:uid="{700735EA-B6E7-41EE-AA07-398FED8DEEB1}"/>
    <cellStyle name="Warning Text 17 3" xfId="19368" xr:uid="{714C4287-B473-4B8C-83C7-0E5CA8A77594}"/>
    <cellStyle name="Warning Text 17 3 2" xfId="37566" xr:uid="{3D2CF39A-6B56-435C-9BDD-0E6B5D7E4CA0}"/>
    <cellStyle name="Warning Text 17 3 2 2" xfId="37567" xr:uid="{5C0D3C41-FBA9-4B09-A4EE-31E3110D5172}"/>
    <cellStyle name="Warning Text 17 3 3" xfId="37568" xr:uid="{B16969C9-D0E0-41A3-BD84-4D8905893C1F}"/>
    <cellStyle name="Warning Text 17 3 3 2" xfId="37569" xr:uid="{1FFFE8FB-7363-4BBF-A187-7CC2F58D1044}"/>
    <cellStyle name="Warning Text 17 3 4" xfId="37570" xr:uid="{4D881E0B-1C4C-48CB-B8A9-07598B7D0159}"/>
    <cellStyle name="Warning Text 17 3 5" xfId="37565" xr:uid="{6D8DEDD7-6378-4BAE-8B4A-DB265D29F844}"/>
    <cellStyle name="Warning Text 17 4" xfId="19369" xr:uid="{2B43D565-A873-4673-90DF-17F74218E026}"/>
    <cellStyle name="Warning Text 17 4 2" xfId="37572" xr:uid="{A39E1389-5C65-4605-993A-18857E16D01F}"/>
    <cellStyle name="Warning Text 17 4 2 2" xfId="37573" xr:uid="{D7C8199F-B4DF-488E-924C-F78581463D25}"/>
    <cellStyle name="Warning Text 17 4 3" xfId="37574" xr:uid="{FBDC2852-9BF0-4483-B878-1A46AE709A0E}"/>
    <cellStyle name="Warning Text 17 4 3 2" xfId="37575" xr:uid="{230D8751-0556-4CCD-87EA-A4F6C2100598}"/>
    <cellStyle name="Warning Text 17 4 4" xfId="37576" xr:uid="{7745E818-266C-410B-972A-3D9E64317F0D}"/>
    <cellStyle name="Warning Text 17 4 5" xfId="37571" xr:uid="{F4C7CC77-10F4-4DD3-9B03-F8E9B0A0798F}"/>
    <cellStyle name="Warning Text 17 5" xfId="19370" xr:uid="{D10585A3-6012-4312-8DD0-5CA8FCC131F7}"/>
    <cellStyle name="Warning Text 17 5 2" xfId="37578" xr:uid="{3C2D0E7E-0B63-4B4C-AB63-5935058BED3A}"/>
    <cellStyle name="Warning Text 17 5 2 2" xfId="37579" xr:uid="{B0C1086F-BB60-4A09-A135-72DD6A736E2D}"/>
    <cellStyle name="Warning Text 17 5 3" xfId="37580" xr:uid="{D59EE17B-F5B7-4A89-ACBD-BB023FEEA7C4}"/>
    <cellStyle name="Warning Text 17 5 3 2" xfId="37581" xr:uid="{57189C84-87AF-4263-8099-2C8B9A495F9F}"/>
    <cellStyle name="Warning Text 17 5 4" xfId="37582" xr:uid="{93B72D7E-B739-443C-AC7B-C8C8FFC38A31}"/>
    <cellStyle name="Warning Text 17 5 4 2" xfId="37583" xr:uid="{9A0BA721-BA8A-4868-A7CD-C764513593A5}"/>
    <cellStyle name="Warning Text 17 5 5" xfId="37584" xr:uid="{23B0BB04-A6D1-4910-AF13-5BF7DC40CB6F}"/>
    <cellStyle name="Warning Text 17 5 6" xfId="37577" xr:uid="{50653445-95FD-41C8-B9E5-A2034BC01C03}"/>
    <cellStyle name="Warning Text 17 6" xfId="19371" xr:uid="{2CA657D7-CA01-4C89-9D47-1B5D90240E9E}"/>
    <cellStyle name="Warning Text 17 6 2" xfId="37586" xr:uid="{BEE0867C-33A9-4679-8756-6209C33EFE34}"/>
    <cellStyle name="Warning Text 17 6 2 2" xfId="37587" xr:uid="{B96B842D-71EC-43A5-A93B-1D948C66CCC4}"/>
    <cellStyle name="Warning Text 17 6 3" xfId="37588" xr:uid="{776CDA54-40A1-430D-AD64-A3F8FEFA4C79}"/>
    <cellStyle name="Warning Text 17 6 3 2" xfId="37589" xr:uid="{4ED6A1E3-F994-411C-9E3E-6416C132B963}"/>
    <cellStyle name="Warning Text 17 6 4" xfId="37590" xr:uid="{4EF609D6-51D0-476B-BFBA-A35D9BED0468}"/>
    <cellStyle name="Warning Text 17 6 5" xfId="37585" xr:uid="{F2B2B777-6256-4BFA-B613-060A6BDA34A5}"/>
    <cellStyle name="Warning Text 17 7" xfId="19372" xr:uid="{10C19E15-A729-453F-8E13-54DAF8149B3B}"/>
    <cellStyle name="Warning Text 17 7 2" xfId="37592" xr:uid="{43D91153-9462-4980-BA7A-5E5A18A8A591}"/>
    <cellStyle name="Warning Text 17 7 3" xfId="37591" xr:uid="{222528FF-02A8-450A-A06E-B2C2E6C8601E}"/>
    <cellStyle name="Warning Text 17 8" xfId="19373" xr:uid="{C8D030E9-EF47-4FBB-B896-82DF244F9FC0}"/>
    <cellStyle name="Warning Text 17 8 2" xfId="37594" xr:uid="{3544F537-AE12-4C29-B776-0ADF7C8A498C}"/>
    <cellStyle name="Warning Text 17 8 3" xfId="37593" xr:uid="{0B09FCC7-7DB0-4FE4-BFBA-3EDE249A60C2}"/>
    <cellStyle name="Warning Text 17 9" xfId="19374" xr:uid="{B18BD361-394D-487B-9E4F-AA8978748747}"/>
    <cellStyle name="Warning Text 17 9 2" xfId="37596" xr:uid="{05152607-E397-4124-8E07-675BAFE9B30A}"/>
    <cellStyle name="Warning Text 17 9 3" xfId="37595" xr:uid="{4B775E4D-94BE-4EF6-BA98-E927A97D28B6}"/>
    <cellStyle name="Warning Text 18" xfId="6604" xr:uid="{1A14A9DB-F645-49E8-9A0D-C15011243A82}"/>
    <cellStyle name="Warning Text 18 10" xfId="19375" xr:uid="{AB4DCB88-1D0B-411A-9B51-A7DD6B961003}"/>
    <cellStyle name="Warning Text 18 10 2" xfId="37598" xr:uid="{5BE611E4-D122-42E0-9CC8-356E261A56B9}"/>
    <cellStyle name="Warning Text 18 11" xfId="37599" xr:uid="{E8216EE7-CC45-4C35-B8F5-30AB95903AC4}"/>
    <cellStyle name="Warning Text 18 12" xfId="37597" xr:uid="{CBBB0E5C-A4BB-4A6A-B420-841821A726F5}"/>
    <cellStyle name="Warning Text 18 13" xfId="21843" xr:uid="{04912759-4DDC-4F94-8B4C-CDBAB695B24F}"/>
    <cellStyle name="Warning Text 18 2" xfId="19376" xr:uid="{BCD16E34-43A0-423E-8BF3-E985ACB2BDAF}"/>
    <cellStyle name="Warning Text 18 2 2" xfId="37601" xr:uid="{2638789B-E94B-4CCD-AF74-6124092E6D38}"/>
    <cellStyle name="Warning Text 18 2 2 2" xfId="37602" xr:uid="{8E103DA6-1643-4DC8-BFA9-4EB810D35850}"/>
    <cellStyle name="Warning Text 18 2 3" xfId="37603" xr:uid="{D2E4F643-8AAA-41E1-B5BB-50490469E24C}"/>
    <cellStyle name="Warning Text 18 2 3 2" xfId="37604" xr:uid="{2FFC4117-A88D-4DC9-BE71-BEB3B8722D81}"/>
    <cellStyle name="Warning Text 18 2 4" xfId="37605" xr:uid="{29A9C391-0615-41EE-87B8-377AD364AD51}"/>
    <cellStyle name="Warning Text 18 2 5" xfId="37606" xr:uid="{DF19C6EB-F812-4A28-8C51-B70F960F305C}"/>
    <cellStyle name="Warning Text 18 2 6" xfId="37600" xr:uid="{5066D2D4-748F-4D52-A0F6-6004532E59D1}"/>
    <cellStyle name="Warning Text 18 3" xfId="19377" xr:uid="{F0DF93C3-BAD9-42D9-BE4A-6EC9E925738A}"/>
    <cellStyle name="Warning Text 18 3 2" xfId="37608" xr:uid="{1DCC4D84-89F9-4F8F-89D2-C686C634967D}"/>
    <cellStyle name="Warning Text 18 3 2 2" xfId="37609" xr:uid="{8DF10227-3BEB-41A9-8196-98689712ECCA}"/>
    <cellStyle name="Warning Text 18 3 3" xfId="37610" xr:uid="{9E7F7B02-4B9F-48F5-A937-87510BFEA7B2}"/>
    <cellStyle name="Warning Text 18 3 3 2" xfId="37611" xr:uid="{E8C6D325-FAD4-4F6E-B318-9EC7153D01DB}"/>
    <cellStyle name="Warning Text 18 3 4" xfId="37612" xr:uid="{B0DFF069-32B3-4559-A6EE-B5F44EA38263}"/>
    <cellStyle name="Warning Text 18 3 5" xfId="37607" xr:uid="{713D4FB1-C0E2-4D7E-A12F-F7A738A242FD}"/>
    <cellStyle name="Warning Text 18 4" xfId="19378" xr:uid="{5C2051C4-3E19-45D3-A3CA-4952278804AD}"/>
    <cellStyle name="Warning Text 18 4 2" xfId="37614" xr:uid="{DC2C694C-6990-4401-8053-8E862D1A9173}"/>
    <cellStyle name="Warning Text 18 4 2 2" xfId="37615" xr:uid="{151770E0-2AB0-4D71-BE6D-FB522685EFEF}"/>
    <cellStyle name="Warning Text 18 4 3" xfId="37616" xr:uid="{0B4081A4-6E64-493A-A3C4-D5CC41F26E60}"/>
    <cellStyle name="Warning Text 18 4 3 2" xfId="37617" xr:uid="{746F15A5-939D-45A7-809D-38276B28E6CE}"/>
    <cellStyle name="Warning Text 18 4 4" xfId="37618" xr:uid="{73C8953E-B3CE-4DC8-8909-F854A2A8FCBA}"/>
    <cellStyle name="Warning Text 18 4 5" xfId="37613" xr:uid="{A0566A7C-068D-40CB-B50A-1A50D08FD3CB}"/>
    <cellStyle name="Warning Text 18 5" xfId="19379" xr:uid="{69F00C3A-ACC0-4DFB-B774-7F44D8510745}"/>
    <cellStyle name="Warning Text 18 5 2" xfId="37620" xr:uid="{C42FD255-8667-48BF-AF54-645D0570BB28}"/>
    <cellStyle name="Warning Text 18 5 2 2" xfId="37621" xr:uid="{9DDB529F-1C53-4FF5-BFBA-86919990A65E}"/>
    <cellStyle name="Warning Text 18 5 3" xfId="37622" xr:uid="{70F69767-EA37-4453-8906-7C1FE8320AB5}"/>
    <cellStyle name="Warning Text 18 5 3 2" xfId="37623" xr:uid="{AE024B8F-0E82-4BEC-B5CB-9093C2C33362}"/>
    <cellStyle name="Warning Text 18 5 4" xfId="37624" xr:uid="{11C5FAAE-3F95-4531-B1BA-CBA9AA16A1A0}"/>
    <cellStyle name="Warning Text 18 5 4 2" xfId="37625" xr:uid="{FAF199D5-74CE-4995-AEDE-F21C139E7438}"/>
    <cellStyle name="Warning Text 18 5 5" xfId="37626" xr:uid="{3F06D412-A290-4D0F-A99D-503D9EF83A1E}"/>
    <cellStyle name="Warning Text 18 5 6" xfId="37619" xr:uid="{CC40C7B5-B92B-4BFA-A316-9288A4BE8191}"/>
    <cellStyle name="Warning Text 18 6" xfId="19380" xr:uid="{F55506F6-DCB8-4646-84D0-09F674CC765C}"/>
    <cellStyle name="Warning Text 18 6 2" xfId="37628" xr:uid="{861899F4-5223-47A6-9C37-AAE769BF3459}"/>
    <cellStyle name="Warning Text 18 6 2 2" xfId="37629" xr:uid="{4F86F082-954F-4214-A3A3-E9ACC55E7CDD}"/>
    <cellStyle name="Warning Text 18 6 3" xfId="37630" xr:uid="{0042D34A-FFA7-4F18-9791-235194524EA1}"/>
    <cellStyle name="Warning Text 18 6 3 2" xfId="37631" xr:uid="{ADE7B707-D0AC-4925-8B79-59976D416025}"/>
    <cellStyle name="Warning Text 18 6 4" xfId="37632" xr:uid="{95687F2B-3AD0-4CFE-AA33-E883D0F9B379}"/>
    <cellStyle name="Warning Text 18 6 5" xfId="37627" xr:uid="{044E2DFF-BC9E-4075-9A6E-F227EC05BF1E}"/>
    <cellStyle name="Warning Text 18 7" xfId="19381" xr:uid="{6F8E1754-869C-4592-AB1C-505E2AA70A55}"/>
    <cellStyle name="Warning Text 18 7 2" xfId="37634" xr:uid="{527AD532-54D8-4633-A3C2-FCB7DE665708}"/>
    <cellStyle name="Warning Text 18 7 3" xfId="37633" xr:uid="{8EDA6AF9-883E-4B44-8AE7-5081EE911175}"/>
    <cellStyle name="Warning Text 18 8" xfId="19382" xr:uid="{E236FCA0-A3EC-4528-8F58-A72A0153176B}"/>
    <cellStyle name="Warning Text 18 8 2" xfId="37636" xr:uid="{1AF6C99A-6ABC-4E46-9B94-1AA8B8B99EBE}"/>
    <cellStyle name="Warning Text 18 8 3" xfId="37635" xr:uid="{2D252BB7-6D03-475D-BDEA-F7F16769D045}"/>
    <cellStyle name="Warning Text 18 9" xfId="19383" xr:uid="{3BC1B400-2C36-450D-9145-4CE79922A9CC}"/>
    <cellStyle name="Warning Text 18 9 2" xfId="37638" xr:uid="{E07B1CC6-320B-4EB3-9794-E8CAD8DD4D27}"/>
    <cellStyle name="Warning Text 18 9 3" xfId="37637" xr:uid="{B2ABAA95-0EB6-4AD8-AB84-5394E9FF3F36}"/>
    <cellStyle name="Warning Text 19" xfId="6605" xr:uid="{DCB392FE-448C-4751-8332-D8C0DFDF6609}"/>
    <cellStyle name="Warning Text 19 10" xfId="19384" xr:uid="{E56ACD83-37B8-42E0-B4A4-DF348E47B2B3}"/>
    <cellStyle name="Warning Text 19 10 2" xfId="37640" xr:uid="{293963FF-0909-42EC-9AB1-66466B9772B6}"/>
    <cellStyle name="Warning Text 19 11" xfId="37641" xr:uid="{31BD44CC-67E3-42E3-BF4A-A8B3C8F19488}"/>
    <cellStyle name="Warning Text 19 12" xfId="37639" xr:uid="{F26CB85F-AE0C-4159-B07B-EACAF7ED12A3}"/>
    <cellStyle name="Warning Text 19 13" xfId="21844" xr:uid="{C6D4D18C-AB57-4874-A643-4BE665C4C558}"/>
    <cellStyle name="Warning Text 19 2" xfId="19385" xr:uid="{602CE218-33D5-4493-AE5A-E84C4575C787}"/>
    <cellStyle name="Warning Text 19 2 2" xfId="37643" xr:uid="{D6F52BFE-B85C-487D-9D7A-82E08BAB43D5}"/>
    <cellStyle name="Warning Text 19 2 2 2" xfId="37644" xr:uid="{BFA5F8B7-AB15-41F3-B375-16284FEB35C0}"/>
    <cellStyle name="Warning Text 19 2 3" xfId="37645" xr:uid="{127B1945-2B36-4E12-879A-0C4069A280E6}"/>
    <cellStyle name="Warning Text 19 2 3 2" xfId="37646" xr:uid="{D8137971-F876-42D8-9707-97D74651FD71}"/>
    <cellStyle name="Warning Text 19 2 4" xfId="37647" xr:uid="{4FFDD21B-EBB5-4AAB-B524-412746D3FA4E}"/>
    <cellStyle name="Warning Text 19 2 5" xfId="37648" xr:uid="{AE7AE3DE-0451-4620-B152-EF948A798A00}"/>
    <cellStyle name="Warning Text 19 2 6" xfId="37642" xr:uid="{7A5B67C6-CA79-4A0F-8935-6EAAA9B153C9}"/>
    <cellStyle name="Warning Text 19 3" xfId="19386" xr:uid="{F184591D-B9AF-4F60-9307-252F4AF9A5A8}"/>
    <cellStyle name="Warning Text 19 3 2" xfId="37650" xr:uid="{535C5794-0567-468A-A9E5-94FBE579D082}"/>
    <cellStyle name="Warning Text 19 3 2 2" xfId="37651" xr:uid="{75AAFF64-72C0-4C39-AA33-B61D869D73DE}"/>
    <cellStyle name="Warning Text 19 3 3" xfId="37652" xr:uid="{D0B05096-2D53-4D58-8EAA-CA5DF2E7A1B6}"/>
    <cellStyle name="Warning Text 19 3 3 2" xfId="37653" xr:uid="{E19FBDFC-481F-4241-8CD0-0CDBC4B60BB1}"/>
    <cellStyle name="Warning Text 19 3 4" xfId="37654" xr:uid="{83E5A79F-7119-4D52-80FA-2C6034D088A9}"/>
    <cellStyle name="Warning Text 19 3 5" xfId="37649" xr:uid="{FD9F2B24-4B35-4A7A-8611-42C8808A385C}"/>
    <cellStyle name="Warning Text 19 4" xfId="19387" xr:uid="{E315BD26-1BC3-4F84-8FA4-32267A49C78C}"/>
    <cellStyle name="Warning Text 19 4 2" xfId="37656" xr:uid="{D3330D39-28EA-46CF-8BC9-8354A3FAA5CF}"/>
    <cellStyle name="Warning Text 19 4 2 2" xfId="37657" xr:uid="{E711919D-35D8-472E-BD14-44E906C5B920}"/>
    <cellStyle name="Warning Text 19 4 3" xfId="37658" xr:uid="{C748E649-6D8C-4EAC-952A-1E3F4DA255C9}"/>
    <cellStyle name="Warning Text 19 4 3 2" xfId="37659" xr:uid="{7880871A-E865-4660-8031-FA87EB143372}"/>
    <cellStyle name="Warning Text 19 4 4" xfId="37660" xr:uid="{A1C7F01B-03A4-44A6-82CF-CC06F9A26318}"/>
    <cellStyle name="Warning Text 19 4 5" xfId="37655" xr:uid="{AC1DCDB0-C0C1-4C7A-957F-CC8169EACFD9}"/>
    <cellStyle name="Warning Text 19 5" xfId="19388" xr:uid="{BD621CD3-481A-462B-A719-2AAFC908A528}"/>
    <cellStyle name="Warning Text 19 5 2" xfId="37662" xr:uid="{3DA6A8AA-DCA8-4CBC-8ABA-AB614D4FAD25}"/>
    <cellStyle name="Warning Text 19 5 2 2" xfId="37663" xr:uid="{B98B57CF-9D22-40ED-B7BA-7DFE1B8308AD}"/>
    <cellStyle name="Warning Text 19 5 3" xfId="37664" xr:uid="{BF644CF3-F045-499E-B930-C106913CEFB3}"/>
    <cellStyle name="Warning Text 19 5 3 2" xfId="37665" xr:uid="{C37A53E5-DCB6-4B3F-A362-ED07557D766E}"/>
    <cellStyle name="Warning Text 19 5 4" xfId="37666" xr:uid="{B3312C98-86E7-447C-90C4-FCDBF07A64A0}"/>
    <cellStyle name="Warning Text 19 5 4 2" xfId="37667" xr:uid="{ED3E7FAE-D944-464D-B577-E74857CD2510}"/>
    <cellStyle name="Warning Text 19 5 5" xfId="37668" xr:uid="{03502C03-3762-4409-B7C8-552A60A3AEB0}"/>
    <cellStyle name="Warning Text 19 5 6" xfId="37661" xr:uid="{E3FBF17B-CB47-43B9-BA3F-660CEC2BD724}"/>
    <cellStyle name="Warning Text 19 6" xfId="19389" xr:uid="{BC6B0512-23AA-4C5C-AFC7-59FC8FD58576}"/>
    <cellStyle name="Warning Text 19 6 2" xfId="37670" xr:uid="{1F873927-7864-401A-9029-5C01A524C3EF}"/>
    <cellStyle name="Warning Text 19 6 2 2" xfId="37671" xr:uid="{8CDFC99C-3516-4519-8B14-779EDCFB06A3}"/>
    <cellStyle name="Warning Text 19 6 3" xfId="37672" xr:uid="{3FA54923-6021-43EA-A075-7053977F755B}"/>
    <cellStyle name="Warning Text 19 6 3 2" xfId="37673" xr:uid="{2B6AB5BF-A5BE-49D3-98AD-11438633BD3D}"/>
    <cellStyle name="Warning Text 19 6 4" xfId="37674" xr:uid="{8F187681-64F6-45E1-935B-FE5D66284726}"/>
    <cellStyle name="Warning Text 19 6 5" xfId="37669" xr:uid="{EEA6EE76-3C2A-48FE-9E93-2E48196FA5AA}"/>
    <cellStyle name="Warning Text 19 7" xfId="19390" xr:uid="{9E1FA836-E146-42CC-931E-CF81F82DF8D5}"/>
    <cellStyle name="Warning Text 19 7 2" xfId="37676" xr:uid="{B51F122B-B2F2-43F6-A70D-069D0F7B2DF8}"/>
    <cellStyle name="Warning Text 19 7 3" xfId="37675" xr:uid="{A695F1D4-07FE-4139-B0E6-78AAA13E0C5A}"/>
    <cellStyle name="Warning Text 19 8" xfId="19391" xr:uid="{1818996E-E5EE-4BF5-A6AD-274A35F14E0B}"/>
    <cellStyle name="Warning Text 19 8 2" xfId="37678" xr:uid="{1CE9A04C-96F9-45CA-8A76-7999AA09D59F}"/>
    <cellStyle name="Warning Text 19 8 3" xfId="37677" xr:uid="{669377CD-15D8-451E-A322-2BD80D9D1429}"/>
    <cellStyle name="Warning Text 19 9" xfId="19392" xr:uid="{43FDDFB2-4550-4CE2-A18C-5B15BC736B13}"/>
    <cellStyle name="Warning Text 19 9 2" xfId="37680" xr:uid="{D2E9EE4B-4A37-4F13-B4A8-25DD841A7E4A}"/>
    <cellStyle name="Warning Text 19 9 3" xfId="37679" xr:uid="{8B378423-CB1C-440D-89D1-BC88E210CFFB}"/>
    <cellStyle name="Warning Text 2" xfId="362" xr:uid="{00000000-0005-0000-0000-00006C010000}"/>
    <cellStyle name="Warning Text 2 10" xfId="1908" xr:uid="{2A0D8AC9-47F8-4DA6-8D79-F936A6B648E9}"/>
    <cellStyle name="Warning Text 2 10 10" xfId="37683" xr:uid="{8B3CEB50-6F7F-458B-A5DB-07AE0A581DCD}"/>
    <cellStyle name="Warning Text 2 10 11" xfId="37682" xr:uid="{A159B94E-066D-4B8D-B040-BE48617380F0}"/>
    <cellStyle name="Warning Text 2 10 2" xfId="6607" xr:uid="{846A730B-CAD2-426D-B8DB-80DB80FD5162}"/>
    <cellStyle name="Warning Text 2 10 2 2" xfId="37685" xr:uid="{30D3741C-0A4F-4CCA-9AFB-98CE3DF5B1A3}"/>
    <cellStyle name="Warning Text 2 10 2 2 2" xfId="37686" xr:uid="{49A12C18-E061-4075-952C-2A243C5C5F27}"/>
    <cellStyle name="Warning Text 2 10 2 3" xfId="37687" xr:uid="{2CEC36D2-E86F-4BDA-BC82-A6D501A448F6}"/>
    <cellStyle name="Warning Text 2 10 2 3 2" xfId="37688" xr:uid="{E5AFBDB1-EE43-435C-A31A-EC051557DB6F}"/>
    <cellStyle name="Warning Text 2 10 2 4" xfId="37689" xr:uid="{8ADD9400-2885-46DA-83F6-940EEA5B1657}"/>
    <cellStyle name="Warning Text 2 10 2 5" xfId="37684" xr:uid="{DD8176F8-A6A5-4263-9767-CD5854864C44}"/>
    <cellStyle name="Warning Text 2 10 3" xfId="19393" xr:uid="{F917835B-9DC4-4E73-894B-7A61A065DEDE}"/>
    <cellStyle name="Warning Text 2 10 3 2" xfId="37691" xr:uid="{316467D3-E3E5-47D7-A56C-A4A3228ABFD2}"/>
    <cellStyle name="Warning Text 2 10 3 2 2" xfId="37692" xr:uid="{609B0529-6FF2-4484-AC60-8A65C135F6A9}"/>
    <cellStyle name="Warning Text 2 10 3 3" xfId="37693" xr:uid="{3A053A0E-625D-46A8-96D0-75E2FB162A51}"/>
    <cellStyle name="Warning Text 2 10 3 3 2" xfId="37694" xr:uid="{31666164-975D-4846-AA2D-76535BB5010C}"/>
    <cellStyle name="Warning Text 2 10 3 4" xfId="37695" xr:uid="{6CC28966-0E8F-49C0-B656-1F2B7C1F00E3}"/>
    <cellStyle name="Warning Text 2 10 3 5" xfId="37690" xr:uid="{405C49E5-AAC1-4754-9BC1-4EA6194B52DB}"/>
    <cellStyle name="Warning Text 2 10 4" xfId="19394" xr:uid="{0F6EDB95-EFA3-400A-9166-3A247B348C94}"/>
    <cellStyle name="Warning Text 2 10 4 2" xfId="37697" xr:uid="{5481629B-C743-4A67-91EF-9240B4D76A81}"/>
    <cellStyle name="Warning Text 2 10 4 2 2" xfId="37698" xr:uid="{FA641899-C6ED-4342-B927-76DA4646DD9B}"/>
    <cellStyle name="Warning Text 2 10 4 3" xfId="37699" xr:uid="{138B0BBE-5869-4733-947C-2E4E87FCA452}"/>
    <cellStyle name="Warning Text 2 10 4 3 2" xfId="37700" xr:uid="{957C276E-EA19-4129-B655-968A29C97076}"/>
    <cellStyle name="Warning Text 2 10 4 4" xfId="37701" xr:uid="{D6423E42-0E47-4B70-B396-447B568149E2}"/>
    <cellStyle name="Warning Text 2 10 4 4 2" xfId="37702" xr:uid="{EEBFA909-8D89-4139-B53E-5123E40E9B22}"/>
    <cellStyle name="Warning Text 2 10 4 5" xfId="37703" xr:uid="{7F5F020E-9D68-4FD0-85FF-36CAE556BB53}"/>
    <cellStyle name="Warning Text 2 10 4 6" xfId="37696" xr:uid="{CD46213C-25A4-408E-A369-D1E1FF2A1698}"/>
    <cellStyle name="Warning Text 2 10 5" xfId="19395" xr:uid="{E0F1AB89-9479-416A-8E8C-8145C7218EC8}"/>
    <cellStyle name="Warning Text 2 10 5 2" xfId="37705" xr:uid="{BCE12529-8B69-4766-897A-23E55FDF4D99}"/>
    <cellStyle name="Warning Text 2 10 5 2 2" xfId="37706" xr:uid="{BDEE847C-ED34-4002-A566-EB277DDA14E9}"/>
    <cellStyle name="Warning Text 2 10 5 3" xfId="37707" xr:uid="{F199B198-AFF0-41D6-B908-30B4DA565411}"/>
    <cellStyle name="Warning Text 2 10 5 3 2" xfId="37708" xr:uid="{931CEEF9-9C75-4B66-B5E0-F9F0ED64B9F7}"/>
    <cellStyle name="Warning Text 2 10 5 4" xfId="37709" xr:uid="{B3B9EA56-B062-4A9A-BC58-555CB89788F2}"/>
    <cellStyle name="Warning Text 2 10 5 5" xfId="37704" xr:uid="{EF74CDBF-C089-48C0-B996-A5F67312F3A8}"/>
    <cellStyle name="Warning Text 2 10 6" xfId="19396" xr:uid="{EBEFF059-1C4A-4D13-B360-C7FF6BBDB170}"/>
    <cellStyle name="Warning Text 2 10 6 2" xfId="37711" xr:uid="{2D2A4F92-AFA4-41A5-AF4A-03908C2FE253}"/>
    <cellStyle name="Warning Text 2 10 6 3" xfId="37710" xr:uid="{A3E03A31-356C-4023-BC0D-FC316FC6C126}"/>
    <cellStyle name="Warning Text 2 10 7" xfId="19397" xr:uid="{EB43834A-EAC4-4DB3-B8FA-ACCA100662E8}"/>
    <cellStyle name="Warning Text 2 10 7 2" xfId="37713" xr:uid="{5BC1F679-74F8-4BCA-9C4E-6BA234B6FB10}"/>
    <cellStyle name="Warning Text 2 10 7 3" xfId="37712" xr:uid="{9B6EFC57-7983-4EC5-8252-5E8A6F85A7BD}"/>
    <cellStyle name="Warning Text 2 10 8" xfId="19398" xr:uid="{EDF68E57-7D74-4219-822E-274D0BDB2D26}"/>
    <cellStyle name="Warning Text 2 10 8 2" xfId="37715" xr:uid="{C13E1F17-99B6-4F33-B6D3-450F09F1A190}"/>
    <cellStyle name="Warning Text 2 10 8 3" xfId="37714" xr:uid="{5549970E-B363-4673-A159-5363F3F7B7C5}"/>
    <cellStyle name="Warning Text 2 10 9" xfId="19399" xr:uid="{4AC61F46-A88C-49D5-A089-B435BA526C21}"/>
    <cellStyle name="Warning Text 2 10 9 2" xfId="37716" xr:uid="{5B597ADE-B34C-44C3-9144-E7768F2622DB}"/>
    <cellStyle name="Warning Text 2 11" xfId="6943" xr:uid="{3D9FE552-E02F-4885-BA03-9068E8ED2B7A}"/>
    <cellStyle name="Warning Text 2 11 2" xfId="19400" xr:uid="{99BB60A8-1AAE-44F6-80DE-CB8B281FAC20}"/>
    <cellStyle name="Warning Text 2 11 2 2" xfId="37719" xr:uid="{482A73F6-24B2-49DF-8DDF-5371E6B181B3}"/>
    <cellStyle name="Warning Text 2 11 2 3" xfId="37718" xr:uid="{0BCE1F24-8CE5-45CD-909B-8D878CEFB97E}"/>
    <cellStyle name="Warning Text 2 11 3" xfId="37720" xr:uid="{766EED14-DD32-4FA8-A948-AB1285EB3C9E}"/>
    <cellStyle name="Warning Text 2 11 3 2" xfId="37721" xr:uid="{49403123-FB5F-4E60-A472-E6FAA9822952}"/>
    <cellStyle name="Warning Text 2 11 4" xfId="37722" xr:uid="{DD362749-D0A6-4B8A-BBA4-B36DA4E355A8}"/>
    <cellStyle name="Warning Text 2 11 5" xfId="37723" xr:uid="{B73A95FC-B517-428D-93F1-C94B1EDF1131}"/>
    <cellStyle name="Warning Text 2 11 6" xfId="37717" xr:uid="{FC6DE154-0397-4EC0-BE32-BB12A97FD58E}"/>
    <cellStyle name="Warning Text 2 12" xfId="19401" xr:uid="{5D9853B9-CA0D-46FA-99D6-51957148A555}"/>
    <cellStyle name="Warning Text 2 12 2" xfId="37725" xr:uid="{5F5032B4-D98B-4AF1-B0D1-6A43B7E7CC60}"/>
    <cellStyle name="Warning Text 2 12 2 2" xfId="37726" xr:uid="{1E4E0B5E-31DD-4CD4-9831-A27E4A3B9D5B}"/>
    <cellStyle name="Warning Text 2 12 3" xfId="37727" xr:uid="{D30B2F76-9532-40CE-ADEB-12345FC8540B}"/>
    <cellStyle name="Warning Text 2 12 3 2" xfId="37728" xr:uid="{CE303044-CFA6-4F39-A235-C04E457D2AA9}"/>
    <cellStyle name="Warning Text 2 12 4" xfId="37729" xr:uid="{03BC6F46-8A5C-43F9-96BD-29AD0AC21E8C}"/>
    <cellStyle name="Warning Text 2 12 5" xfId="37724" xr:uid="{A98E30C4-9626-41FC-B02D-5A0A3B0ED769}"/>
    <cellStyle name="Warning Text 2 13" xfId="19402" xr:uid="{CF0F2D25-A6EF-4ECD-8946-FE0F2313BBDC}"/>
    <cellStyle name="Warning Text 2 13 2" xfId="37731" xr:uid="{FB631B6E-3658-48D9-BFE4-8AA4044853C5}"/>
    <cellStyle name="Warning Text 2 13 2 2" xfId="37732" xr:uid="{58E9DC8B-8830-4052-BEBF-F481147BA3E0}"/>
    <cellStyle name="Warning Text 2 13 3" xfId="37733" xr:uid="{A8255C88-A2E8-4EF8-B155-664A50404A29}"/>
    <cellStyle name="Warning Text 2 13 3 2" xfId="37734" xr:uid="{D6387A75-45F5-4443-B56D-CA2A9DE1E0B6}"/>
    <cellStyle name="Warning Text 2 13 4" xfId="37735" xr:uid="{0FFBB233-FB71-4B9E-BC46-848887D88FF8}"/>
    <cellStyle name="Warning Text 2 13 5" xfId="37730" xr:uid="{001E3A30-BEE5-4144-A07C-6B8D039A4497}"/>
    <cellStyle name="Warning Text 2 14" xfId="19403" xr:uid="{F9C0CAA2-91AE-4EAF-A62D-C2B329F1D531}"/>
    <cellStyle name="Warning Text 2 14 2" xfId="37737" xr:uid="{59A89261-24F7-4832-A798-5DB3D2B41652}"/>
    <cellStyle name="Warning Text 2 14 2 2" xfId="37738" xr:uid="{6914E729-4894-4F5C-9188-9FD98A41CCDD}"/>
    <cellStyle name="Warning Text 2 14 3" xfId="37739" xr:uid="{CB643189-DEF4-4C46-B5F1-3C04BE6C955C}"/>
    <cellStyle name="Warning Text 2 14 3 2" xfId="37740" xr:uid="{74A11CD5-75B6-41E1-90DF-B6D3079CB1A1}"/>
    <cellStyle name="Warning Text 2 14 4" xfId="37741" xr:uid="{06A52348-1EFB-43CC-BA3D-5FA75EB1EA57}"/>
    <cellStyle name="Warning Text 2 14 4 2" xfId="37742" xr:uid="{2BD4B243-9471-40BD-B4AC-733C5A9BCA3D}"/>
    <cellStyle name="Warning Text 2 14 5" xfId="37743" xr:uid="{B65DB5C0-2AF1-4426-9C1F-771AEA0B2508}"/>
    <cellStyle name="Warning Text 2 14 6" xfId="37736" xr:uid="{C401D729-A713-4815-B591-061404450A96}"/>
    <cellStyle name="Warning Text 2 15" xfId="19404" xr:uid="{A9580DE1-43A6-4F82-A920-B25773FA3A4A}"/>
    <cellStyle name="Warning Text 2 15 2" xfId="37745" xr:uid="{5BDBE702-9A88-457A-B683-41C482A9804D}"/>
    <cellStyle name="Warning Text 2 15 2 2" xfId="37746" xr:uid="{4AB61929-772B-4F11-8EBE-D5D74C2A2DB5}"/>
    <cellStyle name="Warning Text 2 15 3" xfId="37747" xr:uid="{142BF307-F46E-4BC0-9246-03F7E4FC41C4}"/>
    <cellStyle name="Warning Text 2 15 3 2" xfId="37748" xr:uid="{C62A2C11-EAD7-4AC7-8526-BABF6F5577F7}"/>
    <cellStyle name="Warning Text 2 15 4" xfId="37749" xr:uid="{9E5C49AD-F2B1-40B2-A4B7-77C9670E8E61}"/>
    <cellStyle name="Warning Text 2 15 5" xfId="37744" xr:uid="{43978FB0-7340-4B06-A40E-3FE53770E213}"/>
    <cellStyle name="Warning Text 2 16" xfId="19405" xr:uid="{478F6ACB-6BEC-45C0-9422-D002014C3608}"/>
    <cellStyle name="Warning Text 2 16 2" xfId="37751" xr:uid="{34E28AEC-02A2-4091-9096-9A08A17421E6}"/>
    <cellStyle name="Warning Text 2 16 3" xfId="37750" xr:uid="{694130D7-7C45-4A6B-A7DD-AC3219577ACD}"/>
    <cellStyle name="Warning Text 2 17" xfId="19406" xr:uid="{4E71CF5E-5846-48BC-8862-E0572E83192E}"/>
    <cellStyle name="Warning Text 2 17 2" xfId="37753" xr:uid="{04913886-7060-4BCD-8A43-C000CA713155}"/>
    <cellStyle name="Warning Text 2 17 3" xfId="37752" xr:uid="{D3A77FB3-1CAB-4BDA-98E2-FFBDEB64B180}"/>
    <cellStyle name="Warning Text 2 18" xfId="19407" xr:uid="{4A4D7CEC-A575-46FF-AD4B-7181DF391527}"/>
    <cellStyle name="Warning Text 2 18 2" xfId="37755" xr:uid="{59BA0652-01CE-4754-81E5-A1A849B605A3}"/>
    <cellStyle name="Warning Text 2 18 3" xfId="37754" xr:uid="{33AFB48A-9F46-4105-A4F0-DA3BBCCD46D2}"/>
    <cellStyle name="Warning Text 2 19" xfId="19408" xr:uid="{CF4A16A0-D0CC-4FDC-8F6B-503090267EA1}"/>
    <cellStyle name="Warning Text 2 19 2" xfId="37756" xr:uid="{8DD576B4-A735-496D-82C4-B68C777D8CBB}"/>
    <cellStyle name="Warning Text 2 2" xfId="1909" xr:uid="{63D3FD3E-E5E2-42D8-A85B-BF312EC918C3}"/>
    <cellStyle name="Warning Text 2 2 10" xfId="37758" xr:uid="{17B1E60B-4997-4832-8C45-C34FDA7094C4}"/>
    <cellStyle name="Warning Text 2 2 11" xfId="37757" xr:uid="{9F9E07DF-F5DB-40C9-AF2C-74AB17F85F9F}"/>
    <cellStyle name="Warning Text 2 2 2" xfId="6608" xr:uid="{AA89E0BF-DA6E-40E1-A55D-F884610E3713}"/>
    <cellStyle name="Warning Text 2 2 2 2" xfId="37760" xr:uid="{CF5937F9-7620-4714-8CA2-10FA07C9059C}"/>
    <cellStyle name="Warning Text 2 2 2 2 2" xfId="37761" xr:uid="{DF1113A2-4A45-40B1-9C75-CD77328F920F}"/>
    <cellStyle name="Warning Text 2 2 2 3" xfId="37762" xr:uid="{8F150EE3-9166-4718-BE76-00F6632A9278}"/>
    <cellStyle name="Warning Text 2 2 2 3 2" xfId="37763" xr:uid="{F0A59D2A-683C-46BA-BB6D-34505D9EEC50}"/>
    <cellStyle name="Warning Text 2 2 2 4" xfId="37764" xr:uid="{FA77514B-244D-47AF-A60D-2A8B527240D0}"/>
    <cellStyle name="Warning Text 2 2 2 5" xfId="37759" xr:uid="{987AC430-B348-4689-B56A-6A88EC2F297E}"/>
    <cellStyle name="Warning Text 2 2 3" xfId="19409" xr:uid="{2345B831-F00D-453C-8A0D-68CE3BCB05C0}"/>
    <cellStyle name="Warning Text 2 2 3 2" xfId="37766" xr:uid="{DBFD98FF-14CE-4034-9613-CDF8991D03C1}"/>
    <cellStyle name="Warning Text 2 2 3 2 2" xfId="37767" xr:uid="{65F1D084-5304-4A5D-BA52-668284046209}"/>
    <cellStyle name="Warning Text 2 2 3 3" xfId="37768" xr:uid="{485CA5CB-130F-473F-BE6A-051A36B367B1}"/>
    <cellStyle name="Warning Text 2 2 3 3 2" xfId="37769" xr:uid="{5BDB6EC5-BB6F-4B15-96D1-1AD94EA5F233}"/>
    <cellStyle name="Warning Text 2 2 3 4" xfId="37770" xr:uid="{3B26FDA0-6D19-4930-9FEE-79619446E1E8}"/>
    <cellStyle name="Warning Text 2 2 3 5" xfId="37765" xr:uid="{5D61EAFE-6E62-403D-A8AB-5B3901881216}"/>
    <cellStyle name="Warning Text 2 2 4" xfId="19410" xr:uid="{0298EE3E-08EF-4E6D-9586-E6A94314BDB3}"/>
    <cellStyle name="Warning Text 2 2 4 2" xfId="37772" xr:uid="{662BD887-E68C-4A8B-A3FE-AC0AED473072}"/>
    <cellStyle name="Warning Text 2 2 4 2 2" xfId="37773" xr:uid="{E02EB058-6391-4002-9E03-556D17C371D1}"/>
    <cellStyle name="Warning Text 2 2 4 3" xfId="37774" xr:uid="{E968CE08-1BB2-4701-91D4-B6723BB97DD3}"/>
    <cellStyle name="Warning Text 2 2 4 3 2" xfId="37775" xr:uid="{2055C26A-CA1C-4B49-9D61-FC4EBE16C9AC}"/>
    <cellStyle name="Warning Text 2 2 4 4" xfId="37776" xr:uid="{9A2E06FA-374E-4F69-8CD8-EA3378F98532}"/>
    <cellStyle name="Warning Text 2 2 4 4 2" xfId="37777" xr:uid="{79323C15-7E75-41D7-A0FD-81F25DEBB3C2}"/>
    <cellStyle name="Warning Text 2 2 4 5" xfId="37778" xr:uid="{6FB4D063-2F25-4FDC-BCAA-0BB65ABF4FD1}"/>
    <cellStyle name="Warning Text 2 2 4 6" xfId="37771" xr:uid="{685C01AB-D213-4436-9BC2-973048DF1E64}"/>
    <cellStyle name="Warning Text 2 2 5" xfId="19411" xr:uid="{42BE1CEB-8CBB-4FDF-BAF6-A642B911167D}"/>
    <cellStyle name="Warning Text 2 2 5 2" xfId="37780" xr:uid="{6D4D720A-6B23-461C-ADD7-4F756C6FEFE0}"/>
    <cellStyle name="Warning Text 2 2 5 2 2" xfId="37781" xr:uid="{F199B598-BA4C-4D38-9711-408B0DE513C7}"/>
    <cellStyle name="Warning Text 2 2 5 3" xfId="37782" xr:uid="{73AF2699-AD01-4456-BD15-DBC581BB656E}"/>
    <cellStyle name="Warning Text 2 2 5 3 2" xfId="37783" xr:uid="{F1518260-414D-47C6-8E28-CE3DC4F382ED}"/>
    <cellStyle name="Warning Text 2 2 5 4" xfId="37784" xr:uid="{09C8A89C-E454-4CEA-9C06-C511E034F092}"/>
    <cellStyle name="Warning Text 2 2 5 5" xfId="37779" xr:uid="{0BEC5B90-A83A-4D34-9FBE-55C13C542D12}"/>
    <cellStyle name="Warning Text 2 2 6" xfId="19412" xr:uid="{84E090C5-092D-4DED-825D-BCA5837FC399}"/>
    <cellStyle name="Warning Text 2 2 6 2" xfId="37786" xr:uid="{362F5DD8-E628-4241-8679-A475CC4805FF}"/>
    <cellStyle name="Warning Text 2 2 6 3" xfId="37785" xr:uid="{A5803202-C9C5-424A-AC91-3F0DE85F6B7E}"/>
    <cellStyle name="Warning Text 2 2 7" xfId="19413" xr:uid="{5A3D1369-22A4-4572-8A3C-76B8D9956636}"/>
    <cellStyle name="Warning Text 2 2 7 2" xfId="37788" xr:uid="{59EE47AC-2043-4E17-A8F8-0C4BD639BC98}"/>
    <cellStyle name="Warning Text 2 2 7 3" xfId="37787" xr:uid="{275AE29D-1946-47DE-B302-FB7BDDCB296B}"/>
    <cellStyle name="Warning Text 2 2 8" xfId="19414" xr:uid="{28496278-4A4C-49E6-A90A-B68A087993E4}"/>
    <cellStyle name="Warning Text 2 2 8 2" xfId="37790" xr:uid="{34173EFA-685B-4AEA-B20A-D6BE1C60F5C3}"/>
    <cellStyle name="Warning Text 2 2 8 3" xfId="37789" xr:uid="{F0D5807E-7FCE-43F0-BD10-6CE3C257DDF8}"/>
    <cellStyle name="Warning Text 2 2 9" xfId="19415" xr:uid="{711524E2-F331-469F-8993-A5A465018CA9}"/>
    <cellStyle name="Warning Text 2 2 9 2" xfId="37791" xr:uid="{1BE2371C-C646-4EF0-B10B-CFCB3781A974}"/>
    <cellStyle name="Warning Text 2 20" xfId="37792" xr:uid="{63003AB0-E4F0-4D4C-AAB2-260234F3F308}"/>
    <cellStyle name="Warning Text 2 21" xfId="37681" xr:uid="{B0A01E7E-12FD-4263-A63D-93A36DEAD785}"/>
    <cellStyle name="Warning Text 2 22" xfId="6606" xr:uid="{E18F4694-8E92-4868-93DC-087B7971DE17}"/>
    <cellStyle name="Warning Text 2 3" xfId="1910" xr:uid="{CA6E4229-7368-48D1-886B-67A417CF2403}"/>
    <cellStyle name="Warning Text 2 3 10" xfId="37794" xr:uid="{4BE2F026-60D7-48DC-8FCB-B8EB5A32AC49}"/>
    <cellStyle name="Warning Text 2 3 11" xfId="37793" xr:uid="{170966C0-1922-4BF9-A23D-F437CB9B8945}"/>
    <cellStyle name="Warning Text 2 3 2" xfId="6609" xr:uid="{2A33C2AA-3AD8-48FC-BC4A-36EAD61E126E}"/>
    <cellStyle name="Warning Text 2 3 2 2" xfId="37796" xr:uid="{95F725B9-A6A5-496C-B579-5F4245F1D80C}"/>
    <cellStyle name="Warning Text 2 3 2 2 2" xfId="37797" xr:uid="{70F01F2E-9E57-4411-91C2-51974F27B48E}"/>
    <cellStyle name="Warning Text 2 3 2 3" xfId="37798" xr:uid="{E5A16D5F-C237-4CD2-AF7C-BCE646C6DA1A}"/>
    <cellStyle name="Warning Text 2 3 2 3 2" xfId="37799" xr:uid="{0C6F0FA1-E925-46A1-85DB-FEBEC949CDE2}"/>
    <cellStyle name="Warning Text 2 3 2 4" xfId="37800" xr:uid="{BC7047E0-26F8-4D0C-8F72-0462617A64F2}"/>
    <cellStyle name="Warning Text 2 3 2 5" xfId="37795" xr:uid="{1E9E5FBF-93AD-44CD-A7F0-C828F7DA4B9D}"/>
    <cellStyle name="Warning Text 2 3 3" xfId="19416" xr:uid="{4E99332E-32E8-4D57-8884-0F9EFC568855}"/>
    <cellStyle name="Warning Text 2 3 3 2" xfId="37802" xr:uid="{4324FAFE-250C-4DC4-9656-40C83DDF32BD}"/>
    <cellStyle name="Warning Text 2 3 3 2 2" xfId="37803" xr:uid="{324A51A8-C5DF-4D8F-88CA-1C5090A31711}"/>
    <cellStyle name="Warning Text 2 3 3 3" xfId="37804" xr:uid="{8C2697FC-3C34-4BD2-8E4C-BE6006CA70A8}"/>
    <cellStyle name="Warning Text 2 3 3 3 2" xfId="37805" xr:uid="{19A2FD94-8481-4522-B174-B7C76B9F1F5C}"/>
    <cellStyle name="Warning Text 2 3 3 4" xfId="37806" xr:uid="{98780914-36F2-4E54-BC5D-8E5AE4D451BC}"/>
    <cellStyle name="Warning Text 2 3 3 5" xfId="37801" xr:uid="{DBBD0118-7E4D-4A81-9F74-C86F39E871FB}"/>
    <cellStyle name="Warning Text 2 3 4" xfId="19417" xr:uid="{5D2B9E54-4E76-4B7E-855F-C3C34EEB34E2}"/>
    <cellStyle name="Warning Text 2 3 4 2" xfId="37808" xr:uid="{8C3D7AA1-80BE-438A-B154-E07C9215F19B}"/>
    <cellStyle name="Warning Text 2 3 4 2 2" xfId="37809" xr:uid="{FB377E9C-2C8A-4EC8-9E71-BE3A6804F61F}"/>
    <cellStyle name="Warning Text 2 3 4 3" xfId="37810" xr:uid="{D9F6EB98-4F7E-442B-86B8-81676332880F}"/>
    <cellStyle name="Warning Text 2 3 4 3 2" xfId="37811" xr:uid="{10225385-0349-44D2-820F-50103CA498BC}"/>
    <cellStyle name="Warning Text 2 3 4 4" xfId="37812" xr:uid="{47F46C72-B096-42A9-9A66-E9394DD81306}"/>
    <cellStyle name="Warning Text 2 3 4 4 2" xfId="37813" xr:uid="{D69CB7D1-B8A3-4E4A-A785-9A79E6FE39EE}"/>
    <cellStyle name="Warning Text 2 3 4 5" xfId="37814" xr:uid="{8D1A470D-384C-4F55-8D5C-0DB8983F12ED}"/>
    <cellStyle name="Warning Text 2 3 4 6" xfId="37807" xr:uid="{307025CB-4A47-4A29-8170-DB64727BE5ED}"/>
    <cellStyle name="Warning Text 2 3 5" xfId="19418" xr:uid="{A5F704B1-BE82-497D-86B2-C2599BFD69D9}"/>
    <cellStyle name="Warning Text 2 3 5 2" xfId="37816" xr:uid="{940F95F6-3628-495F-9788-39AD1FEEBCEB}"/>
    <cellStyle name="Warning Text 2 3 5 2 2" xfId="37817" xr:uid="{1B2C9D72-EC80-46AF-A19D-F7294067612F}"/>
    <cellStyle name="Warning Text 2 3 5 3" xfId="37818" xr:uid="{BB3364B2-F6A9-449F-8492-5EAC99E25F49}"/>
    <cellStyle name="Warning Text 2 3 5 3 2" xfId="37819" xr:uid="{D2D94829-B32C-48F8-B42B-59F9493C3FF8}"/>
    <cellStyle name="Warning Text 2 3 5 4" xfId="37820" xr:uid="{DE611319-F824-4DFF-A178-66E009A68C4C}"/>
    <cellStyle name="Warning Text 2 3 5 5" xfId="37815" xr:uid="{4FBB186D-56A3-420A-B39F-AA1C68C54E88}"/>
    <cellStyle name="Warning Text 2 3 6" xfId="19419" xr:uid="{1EFEA546-A233-40E1-B40A-1E82DB2D3D83}"/>
    <cellStyle name="Warning Text 2 3 6 2" xfId="37822" xr:uid="{BDD83F5A-FDE2-4B53-943F-8C8139BA9E8E}"/>
    <cellStyle name="Warning Text 2 3 6 3" xfId="37821" xr:uid="{2661F29E-BBFE-459B-87C2-69DC75E17725}"/>
    <cellStyle name="Warning Text 2 3 7" xfId="19420" xr:uid="{B0AA3464-98A7-464A-AC38-2D7F4D51F916}"/>
    <cellStyle name="Warning Text 2 3 7 2" xfId="37824" xr:uid="{F36A6BF4-6B40-4161-AB53-6767FAB0EDC1}"/>
    <cellStyle name="Warning Text 2 3 7 3" xfId="37823" xr:uid="{577827AB-83BA-4FAA-A37C-5DB7208DB67F}"/>
    <cellStyle name="Warning Text 2 3 8" xfId="19421" xr:uid="{C4EFB4E3-60D0-4FF0-A731-DF7292CC3A2F}"/>
    <cellStyle name="Warning Text 2 3 8 2" xfId="37826" xr:uid="{9539EC76-2CD0-4913-9008-B9EBBD4DC448}"/>
    <cellStyle name="Warning Text 2 3 8 3" xfId="37825" xr:uid="{FBB0E927-5847-4DFC-969A-975B674CE791}"/>
    <cellStyle name="Warning Text 2 3 9" xfId="19422" xr:uid="{9BDA1A9F-57E9-4A6D-9DEB-784D3B59D33E}"/>
    <cellStyle name="Warning Text 2 3 9 2" xfId="37827" xr:uid="{7B474C83-821E-4D0E-9C64-788973BAFBB1}"/>
    <cellStyle name="Warning Text 2 4" xfId="1911" xr:uid="{78089EC3-034F-465D-884D-B85CA88EE212}"/>
    <cellStyle name="Warning Text 2 4 10" xfId="37829" xr:uid="{E5049EB2-F5C4-440A-B6B3-1AE613A327DB}"/>
    <cellStyle name="Warning Text 2 4 11" xfId="37828" xr:uid="{D84859E0-6FAE-43BF-A36B-20A869B6494E}"/>
    <cellStyle name="Warning Text 2 4 2" xfId="6610" xr:uid="{5B8957E7-F702-462D-B5D9-616F1481F4D1}"/>
    <cellStyle name="Warning Text 2 4 2 2" xfId="37831" xr:uid="{77D287A2-3643-4B48-A7A8-134DABD2A649}"/>
    <cellStyle name="Warning Text 2 4 2 2 2" xfId="37832" xr:uid="{6F1A4DA2-3999-4CB2-8F2D-F741CD0F38A5}"/>
    <cellStyle name="Warning Text 2 4 2 3" xfId="37833" xr:uid="{EFC4ADD6-656F-43CA-A0DA-C8C50E6769F3}"/>
    <cellStyle name="Warning Text 2 4 2 3 2" xfId="37834" xr:uid="{A6881211-89B6-4634-B075-AC6787B755DF}"/>
    <cellStyle name="Warning Text 2 4 2 4" xfId="37835" xr:uid="{4225E199-25D1-416C-9DFE-E0B96B080A6B}"/>
    <cellStyle name="Warning Text 2 4 2 5" xfId="37830" xr:uid="{090D3BB4-CB89-4326-9CAB-20308E14E034}"/>
    <cellStyle name="Warning Text 2 4 3" xfId="19423" xr:uid="{703C953D-EFC7-4AD0-BAC0-9D10C815F73F}"/>
    <cellStyle name="Warning Text 2 4 3 2" xfId="37837" xr:uid="{DD73DC5F-99FD-4A47-8ECD-D2037F00023F}"/>
    <cellStyle name="Warning Text 2 4 3 2 2" xfId="37838" xr:uid="{F736ACF1-D599-4300-9FCB-AF36177C76D2}"/>
    <cellStyle name="Warning Text 2 4 3 3" xfId="37839" xr:uid="{351A0D21-15CB-4CC8-BF92-D75F4E48F150}"/>
    <cellStyle name="Warning Text 2 4 3 3 2" xfId="37840" xr:uid="{CDD8905C-1FA6-4A91-96CD-63B31AB1AF6D}"/>
    <cellStyle name="Warning Text 2 4 3 4" xfId="37841" xr:uid="{3F9D18B4-2AEC-4FCD-9702-61A94C493365}"/>
    <cellStyle name="Warning Text 2 4 3 5" xfId="37836" xr:uid="{751746B6-E1FA-47FD-9793-3F800031871F}"/>
    <cellStyle name="Warning Text 2 4 4" xfId="19424" xr:uid="{AE153F76-E6DA-4F32-AAC4-3B328EBE9C9C}"/>
    <cellStyle name="Warning Text 2 4 4 2" xfId="37843" xr:uid="{8D45FB6F-75D2-4F96-BAC7-B355D77B0468}"/>
    <cellStyle name="Warning Text 2 4 4 2 2" xfId="37844" xr:uid="{738514DF-F805-47D0-8D10-624F72CA0799}"/>
    <cellStyle name="Warning Text 2 4 4 3" xfId="37845" xr:uid="{1DD0CD93-0325-40D4-B052-8D1CA592F47C}"/>
    <cellStyle name="Warning Text 2 4 4 3 2" xfId="37846" xr:uid="{F7FDA82D-66DA-4072-9B27-359FA7F5446F}"/>
    <cellStyle name="Warning Text 2 4 4 4" xfId="37847" xr:uid="{7B38AEC6-C4AE-4A62-8649-356F5F2E76FC}"/>
    <cellStyle name="Warning Text 2 4 4 4 2" xfId="37848" xr:uid="{1231B727-4C37-456C-B6B8-CDCBEA561C9B}"/>
    <cellStyle name="Warning Text 2 4 4 5" xfId="37849" xr:uid="{C251BF2B-4C77-4147-A3B5-9DF1095026B0}"/>
    <cellStyle name="Warning Text 2 4 4 6" xfId="37842" xr:uid="{06FACCFA-B00D-4E2C-A634-AAECE0369C5C}"/>
    <cellStyle name="Warning Text 2 4 5" xfId="19425" xr:uid="{ECB444FE-DF9C-4368-A4E6-A153A5D41E11}"/>
    <cellStyle name="Warning Text 2 4 5 2" xfId="37851" xr:uid="{A414840F-1404-4D17-AD01-60919A6D84E1}"/>
    <cellStyle name="Warning Text 2 4 5 2 2" xfId="37852" xr:uid="{9AF1A74B-EE12-40EB-A1EC-7456D7B228E2}"/>
    <cellStyle name="Warning Text 2 4 5 3" xfId="37853" xr:uid="{DDEBB070-9713-463C-8457-C469C64AE7FE}"/>
    <cellStyle name="Warning Text 2 4 5 3 2" xfId="37854" xr:uid="{AEFE2DDC-D9FB-4A1B-B0CA-25CC7F1903B9}"/>
    <cellStyle name="Warning Text 2 4 5 4" xfId="37855" xr:uid="{84FD911D-DC83-4C98-ACF0-7CE231A806EB}"/>
    <cellStyle name="Warning Text 2 4 5 5" xfId="37850" xr:uid="{B060D64B-CED1-4172-9D49-43170E0FDA06}"/>
    <cellStyle name="Warning Text 2 4 6" xfId="19426" xr:uid="{95233D4E-AEA9-42E7-A9CA-1139006294D1}"/>
    <cellStyle name="Warning Text 2 4 6 2" xfId="37857" xr:uid="{C269D170-B7FB-4757-8F30-DCD6FFED8DAD}"/>
    <cellStyle name="Warning Text 2 4 6 3" xfId="37856" xr:uid="{F1CD3689-C351-41DF-83C1-E75D46DF08A3}"/>
    <cellStyle name="Warning Text 2 4 7" xfId="19427" xr:uid="{D7129AA4-BE98-4101-AEFC-89DF3E2BE9F5}"/>
    <cellStyle name="Warning Text 2 4 7 2" xfId="37859" xr:uid="{70318906-A927-4EBE-B943-8BCC561CC1EA}"/>
    <cellStyle name="Warning Text 2 4 7 3" xfId="37858" xr:uid="{69F076B4-DA85-4F19-B425-1A80427914B9}"/>
    <cellStyle name="Warning Text 2 4 8" xfId="19428" xr:uid="{5627CD9E-1C17-47F3-B50B-BCCB2011FE18}"/>
    <cellStyle name="Warning Text 2 4 8 2" xfId="37861" xr:uid="{26EA436C-344F-4369-B237-0AAD81F3D428}"/>
    <cellStyle name="Warning Text 2 4 8 3" xfId="37860" xr:uid="{3F3F42A9-92E9-4F97-8ADC-2C11B0C7C400}"/>
    <cellStyle name="Warning Text 2 4 9" xfId="19429" xr:uid="{E5893D39-630F-4FEC-A003-8352607A9071}"/>
    <cellStyle name="Warning Text 2 4 9 2" xfId="37862" xr:uid="{185B6B3B-98C0-4D13-BA33-5C4FBD743BFA}"/>
    <cellStyle name="Warning Text 2 5" xfId="1912" xr:uid="{52891E6A-2CDE-451D-B29C-02551029E245}"/>
    <cellStyle name="Warning Text 2 5 10" xfId="37864" xr:uid="{440DC901-F4DD-48EF-80BB-82359FF2D508}"/>
    <cellStyle name="Warning Text 2 5 11" xfId="37863" xr:uid="{47542C59-905B-4E7A-8929-0ABE2A06DE49}"/>
    <cellStyle name="Warning Text 2 5 2" xfId="6611" xr:uid="{BF0DE4F4-F1CE-487B-8389-D3F00792231F}"/>
    <cellStyle name="Warning Text 2 5 2 2" xfId="37866" xr:uid="{39432714-3E7A-458A-817E-AF8723A1C220}"/>
    <cellStyle name="Warning Text 2 5 2 2 2" xfId="37867" xr:uid="{E1156E67-D510-42BD-96D0-E562956AD2A6}"/>
    <cellStyle name="Warning Text 2 5 2 3" xfId="37868" xr:uid="{38623FF0-F69D-41A7-B355-C67D96E964B0}"/>
    <cellStyle name="Warning Text 2 5 2 3 2" xfId="37869" xr:uid="{5E2A4724-F081-4F6F-A548-597FB35903C2}"/>
    <cellStyle name="Warning Text 2 5 2 4" xfId="37870" xr:uid="{9776E981-607A-489F-8EF0-B487EBBE16C6}"/>
    <cellStyle name="Warning Text 2 5 2 5" xfId="37865" xr:uid="{803C8341-9195-4AA7-89BC-B5C09DEDE31A}"/>
    <cellStyle name="Warning Text 2 5 3" xfId="19430" xr:uid="{98903A87-F3FD-45CF-B634-E34922BD3B86}"/>
    <cellStyle name="Warning Text 2 5 3 2" xfId="37872" xr:uid="{8FC1C63E-624D-493D-B557-2D60E6D4E8A9}"/>
    <cellStyle name="Warning Text 2 5 3 2 2" xfId="37873" xr:uid="{528D57F8-4B6B-4773-B5AF-7E3EC01B0161}"/>
    <cellStyle name="Warning Text 2 5 3 3" xfId="37874" xr:uid="{69A9BF10-36FA-4B56-966E-5133A7927D2B}"/>
    <cellStyle name="Warning Text 2 5 3 3 2" xfId="37875" xr:uid="{7D033BE6-81D8-4006-B575-3D588C34C47B}"/>
    <cellStyle name="Warning Text 2 5 3 4" xfId="37876" xr:uid="{90C94F3F-AA6B-4E33-8AE8-B75E3BA90EEC}"/>
    <cellStyle name="Warning Text 2 5 3 5" xfId="37871" xr:uid="{127DB721-E4B6-4A6E-97AC-4F3390C618B2}"/>
    <cellStyle name="Warning Text 2 5 4" xfId="19431" xr:uid="{4EC5F423-AAF3-468D-A43A-3165B204A968}"/>
    <cellStyle name="Warning Text 2 5 4 2" xfId="37878" xr:uid="{A417A8D4-A076-4498-8E73-5CC838E6DC2F}"/>
    <cellStyle name="Warning Text 2 5 4 2 2" xfId="37879" xr:uid="{08D4C0F9-7829-4181-AAF4-31BA9C5F7DFF}"/>
    <cellStyle name="Warning Text 2 5 4 3" xfId="37880" xr:uid="{632B9E5E-883A-4893-BA91-015AAC0E9AE6}"/>
    <cellStyle name="Warning Text 2 5 4 3 2" xfId="37881" xr:uid="{F3E4DDA4-7616-48E5-9D6D-C0D815FF2975}"/>
    <cellStyle name="Warning Text 2 5 4 4" xfId="37882" xr:uid="{B1585645-28F0-4A9B-96A5-1EA6E07B926F}"/>
    <cellStyle name="Warning Text 2 5 4 4 2" xfId="37883" xr:uid="{7D4C5FEB-F0E4-483F-A9B0-734EC5534DD7}"/>
    <cellStyle name="Warning Text 2 5 4 5" xfId="37884" xr:uid="{60401BF8-28F6-4230-94CD-E0AF4A1C1434}"/>
    <cellStyle name="Warning Text 2 5 4 6" xfId="37877" xr:uid="{317020C6-E446-4D6D-AEEE-8135E140D726}"/>
    <cellStyle name="Warning Text 2 5 5" xfId="19432" xr:uid="{BC4495F5-4C2D-46A4-9715-42943DE67FB8}"/>
    <cellStyle name="Warning Text 2 5 5 2" xfId="37886" xr:uid="{D1D58F1C-3FD4-498D-A619-C7903E887638}"/>
    <cellStyle name="Warning Text 2 5 5 2 2" xfId="37887" xr:uid="{A71D2430-5CBC-4757-89C2-417A52116DB5}"/>
    <cellStyle name="Warning Text 2 5 5 3" xfId="37888" xr:uid="{D27E9618-7216-461E-A499-34740BABE4E9}"/>
    <cellStyle name="Warning Text 2 5 5 3 2" xfId="37889" xr:uid="{895B08DB-B93A-4087-8FA3-A6FF6638E9D0}"/>
    <cellStyle name="Warning Text 2 5 5 4" xfId="37890" xr:uid="{86551F6F-E47E-4004-8DFB-9DE032575B42}"/>
    <cellStyle name="Warning Text 2 5 5 5" xfId="37885" xr:uid="{93B1182D-21CB-4E30-9A6B-4CC1C32F573F}"/>
    <cellStyle name="Warning Text 2 5 6" xfId="19433" xr:uid="{9808197C-3FDE-4D32-BFFC-C2921034FE60}"/>
    <cellStyle name="Warning Text 2 5 6 2" xfId="37892" xr:uid="{26A34DC1-9F1B-407E-B67C-2AF89DA50E53}"/>
    <cellStyle name="Warning Text 2 5 6 3" xfId="37891" xr:uid="{D5E0C4FE-EA32-4BFF-82AA-A34287061894}"/>
    <cellStyle name="Warning Text 2 5 7" xfId="19434" xr:uid="{FA5B60B4-0200-409B-8760-7AA404214379}"/>
    <cellStyle name="Warning Text 2 5 7 2" xfId="37894" xr:uid="{32503421-6DF2-42E7-8748-963AAD20B865}"/>
    <cellStyle name="Warning Text 2 5 7 3" xfId="37893" xr:uid="{89387FEF-EC3A-48E6-A26C-FF0527311228}"/>
    <cellStyle name="Warning Text 2 5 8" xfId="19435" xr:uid="{B2C1B33A-1A69-4241-AE77-860F7A0519DF}"/>
    <cellStyle name="Warning Text 2 5 8 2" xfId="37896" xr:uid="{4CEAAC70-6917-48AF-A6B0-DED5D1C14E70}"/>
    <cellStyle name="Warning Text 2 5 8 3" xfId="37895" xr:uid="{CA3109C6-F17A-4699-9808-F94DFFFAD4A4}"/>
    <cellStyle name="Warning Text 2 5 9" xfId="19436" xr:uid="{40D3446B-1EFE-4744-93A3-025C0C6952C0}"/>
    <cellStyle name="Warning Text 2 5 9 2" xfId="37897" xr:uid="{3C2A44C1-14C8-4588-A9EB-5AA4182CE761}"/>
    <cellStyle name="Warning Text 2 6" xfId="1913" xr:uid="{5075E806-EDE1-4D88-8E5E-0091A9186A13}"/>
    <cellStyle name="Warning Text 2 6 10" xfId="37899" xr:uid="{EE0FFD5A-129A-4625-B5ED-06CBE5F88C6F}"/>
    <cellStyle name="Warning Text 2 6 11" xfId="37898" xr:uid="{95D9AD52-2973-414A-8C30-D65F251EC39E}"/>
    <cellStyle name="Warning Text 2 6 2" xfId="6612" xr:uid="{FDB49082-169F-4462-AAE1-680742C13501}"/>
    <cellStyle name="Warning Text 2 6 2 2" xfId="37901" xr:uid="{D42E337D-F531-474E-97A0-0CCC832F9AEA}"/>
    <cellStyle name="Warning Text 2 6 2 2 2" xfId="37902" xr:uid="{5C0E25DE-2D54-434E-8400-78F2B484F359}"/>
    <cellStyle name="Warning Text 2 6 2 3" xfId="37903" xr:uid="{983E42C9-11C3-43EB-BDAE-98D3EB7BC05F}"/>
    <cellStyle name="Warning Text 2 6 2 3 2" xfId="37904" xr:uid="{A98ABE1F-9A3F-4052-9696-30ACC2D8DEB8}"/>
    <cellStyle name="Warning Text 2 6 2 4" xfId="37905" xr:uid="{31FF656D-E2FC-491B-83E9-893568496300}"/>
    <cellStyle name="Warning Text 2 6 2 5" xfId="37900" xr:uid="{07D145D5-C32A-470E-94EA-05771486E5F5}"/>
    <cellStyle name="Warning Text 2 6 3" xfId="19437" xr:uid="{EF288317-8AF6-4B23-9F43-81E7F9B8B027}"/>
    <cellStyle name="Warning Text 2 6 3 2" xfId="37907" xr:uid="{20BA7DF0-64E5-4E55-942B-C2990C94133B}"/>
    <cellStyle name="Warning Text 2 6 3 2 2" xfId="37908" xr:uid="{96C5F1A0-3C6F-4338-A6E0-942AB0A815DE}"/>
    <cellStyle name="Warning Text 2 6 3 3" xfId="37909" xr:uid="{1806ECC3-5519-48C0-AA13-E9FE84F3956D}"/>
    <cellStyle name="Warning Text 2 6 3 3 2" xfId="37910" xr:uid="{07819338-6946-40F4-AE67-7C820411BBCE}"/>
    <cellStyle name="Warning Text 2 6 3 4" xfId="37911" xr:uid="{49CDE9DE-EEF2-4423-8211-C814B0FEDAA7}"/>
    <cellStyle name="Warning Text 2 6 3 5" xfId="37906" xr:uid="{DA0200F5-C7CD-4AEE-B4A7-78F8E6696C91}"/>
    <cellStyle name="Warning Text 2 6 4" xfId="19438" xr:uid="{FF1CBF4F-8DF7-4C15-8CCB-6899A962A5B9}"/>
    <cellStyle name="Warning Text 2 6 4 2" xfId="37913" xr:uid="{2F9CC03F-5B9B-4D26-86B6-181390958ECD}"/>
    <cellStyle name="Warning Text 2 6 4 2 2" xfId="37914" xr:uid="{723CE379-1BEE-4BC7-A89F-5717495656B3}"/>
    <cellStyle name="Warning Text 2 6 4 3" xfId="37915" xr:uid="{187D4E7A-3EFB-4BF6-9AAD-4C6355854A09}"/>
    <cellStyle name="Warning Text 2 6 4 3 2" xfId="37916" xr:uid="{3F5A62CB-7948-48E0-9DCB-B3A525F9F926}"/>
    <cellStyle name="Warning Text 2 6 4 4" xfId="37917" xr:uid="{46F12811-89F0-44C1-8BEE-861A85279957}"/>
    <cellStyle name="Warning Text 2 6 4 4 2" xfId="37918" xr:uid="{4C00C87C-D973-411B-943B-9FD0414F0D9C}"/>
    <cellStyle name="Warning Text 2 6 4 5" xfId="37919" xr:uid="{FA02EC58-A5A8-4FAC-B6AE-C2E32712C4A7}"/>
    <cellStyle name="Warning Text 2 6 4 6" xfId="37912" xr:uid="{CF835FEE-5829-4FB1-882A-E4602E9A2C61}"/>
    <cellStyle name="Warning Text 2 6 5" xfId="19439" xr:uid="{819EBFDF-DF3C-49A8-A12D-7ED3DB594F28}"/>
    <cellStyle name="Warning Text 2 6 5 2" xfId="37921" xr:uid="{C53B31AF-8296-4DDD-B6A0-3C69CA1E2308}"/>
    <cellStyle name="Warning Text 2 6 5 2 2" xfId="37922" xr:uid="{D53926BB-21AD-4891-86E1-1D0F053F131F}"/>
    <cellStyle name="Warning Text 2 6 5 3" xfId="37923" xr:uid="{97C67B7B-9571-4331-ADFE-FA9DC324EF1A}"/>
    <cellStyle name="Warning Text 2 6 5 3 2" xfId="37924" xr:uid="{5FD2765D-1382-4872-9690-1F7AECE6B13A}"/>
    <cellStyle name="Warning Text 2 6 5 4" xfId="37925" xr:uid="{3E3544A7-5FCB-4F7A-BDDF-36544F86A49A}"/>
    <cellStyle name="Warning Text 2 6 5 5" xfId="37920" xr:uid="{8245CE7B-2DDE-4E2A-909D-7363C39F36B1}"/>
    <cellStyle name="Warning Text 2 6 6" xfId="19440" xr:uid="{55197C8F-3521-4E83-B6FB-CD27C73F56EA}"/>
    <cellStyle name="Warning Text 2 6 6 2" xfId="37927" xr:uid="{73B5E50A-5AA6-4FF2-9482-EEDF64C21579}"/>
    <cellStyle name="Warning Text 2 6 6 3" xfId="37926" xr:uid="{A82CDFCF-40C1-4BD9-94E0-27660C5D687A}"/>
    <cellStyle name="Warning Text 2 6 7" xfId="19441" xr:uid="{B9B59608-0FF4-4D29-9827-571F8418A96A}"/>
    <cellStyle name="Warning Text 2 6 7 2" xfId="37929" xr:uid="{662B9102-8436-4D52-9095-27E713D58E7B}"/>
    <cellStyle name="Warning Text 2 6 7 3" xfId="37928" xr:uid="{1C4D1CC0-3751-46F7-9AB1-D51BA59B5524}"/>
    <cellStyle name="Warning Text 2 6 8" xfId="19442" xr:uid="{F9946F3B-AAD0-41C8-87E6-98477B169C5F}"/>
    <cellStyle name="Warning Text 2 6 8 2" xfId="37931" xr:uid="{C38F5A11-20B5-44FA-9167-35AE1A87F51B}"/>
    <cellStyle name="Warning Text 2 6 8 3" xfId="37930" xr:uid="{F353921E-12AE-4512-A5EE-61DF8C40A9C6}"/>
    <cellStyle name="Warning Text 2 6 9" xfId="19443" xr:uid="{641F3896-7A24-482E-BBD1-5DD0BC8528E0}"/>
    <cellStyle name="Warning Text 2 6 9 2" xfId="37932" xr:uid="{7342CCD5-F046-4C09-83EF-994DE8D7FFD4}"/>
    <cellStyle name="Warning Text 2 7" xfId="1914" xr:uid="{FF1D0EDB-222C-49EA-ABC2-F7888A845409}"/>
    <cellStyle name="Warning Text 2 7 10" xfId="37934" xr:uid="{C28E2D09-91D2-4579-90CF-790FD75BB9FE}"/>
    <cellStyle name="Warning Text 2 7 11" xfId="37933" xr:uid="{DCF864D4-6BD2-4077-A3AC-5299177D2A4C}"/>
    <cellStyle name="Warning Text 2 7 2" xfId="6613" xr:uid="{D35C80F5-DD9C-4421-8845-D66AD23E95CC}"/>
    <cellStyle name="Warning Text 2 7 2 2" xfId="37936" xr:uid="{7F3DC9D5-EC55-4C31-B4D8-6CE209432E8D}"/>
    <cellStyle name="Warning Text 2 7 2 2 2" xfId="37937" xr:uid="{ACEEF4E0-E47E-436A-A26B-A2E640F28E45}"/>
    <cellStyle name="Warning Text 2 7 2 3" xfId="37938" xr:uid="{355F2A60-33EC-40B2-BA35-B562A474363B}"/>
    <cellStyle name="Warning Text 2 7 2 3 2" xfId="37939" xr:uid="{CE1A19E8-48C5-489A-9AC5-473043E8EF5B}"/>
    <cellStyle name="Warning Text 2 7 2 4" xfId="37940" xr:uid="{98A42BF3-9B82-402B-AFF4-415DE1FA95FC}"/>
    <cellStyle name="Warning Text 2 7 2 5" xfId="37935" xr:uid="{8E806835-2CDC-49BB-9E39-B1F4E00F9201}"/>
    <cellStyle name="Warning Text 2 7 3" xfId="19444" xr:uid="{88D27425-034E-493B-9AA3-8E5F1D5A7587}"/>
    <cellStyle name="Warning Text 2 7 3 2" xfId="37942" xr:uid="{DC2A9291-E5A1-4F63-9B3A-5C614C8162EE}"/>
    <cellStyle name="Warning Text 2 7 3 2 2" xfId="37943" xr:uid="{20AA3AD9-4293-4ADE-B699-F77A00D2A5B6}"/>
    <cellStyle name="Warning Text 2 7 3 3" xfId="37944" xr:uid="{B791AC97-B89F-419B-9881-DE8016E1C859}"/>
    <cellStyle name="Warning Text 2 7 3 3 2" xfId="37945" xr:uid="{FB411021-FA44-4ED9-BB38-C7ACB60170A1}"/>
    <cellStyle name="Warning Text 2 7 3 4" xfId="37946" xr:uid="{E4BC66BE-4043-4CC9-A53E-C710CB600E63}"/>
    <cellStyle name="Warning Text 2 7 3 5" xfId="37941" xr:uid="{2EA986B6-92F0-460D-ADB6-D67A9FF7C8CA}"/>
    <cellStyle name="Warning Text 2 7 4" xfId="19445" xr:uid="{DF0BC605-731A-499D-9D1D-631F91E26398}"/>
    <cellStyle name="Warning Text 2 7 4 2" xfId="37948" xr:uid="{ABB93866-A946-42FA-849B-8558446E1AC2}"/>
    <cellStyle name="Warning Text 2 7 4 2 2" xfId="37949" xr:uid="{EAE1E299-7AE3-4BFF-8039-0F82D26BDAB5}"/>
    <cellStyle name="Warning Text 2 7 4 3" xfId="37950" xr:uid="{F3483B29-468F-447B-92A0-30092E6D3179}"/>
    <cellStyle name="Warning Text 2 7 4 3 2" xfId="37951" xr:uid="{FF9A0891-BDD6-4FB7-892C-38E1410BBB3A}"/>
    <cellStyle name="Warning Text 2 7 4 4" xfId="37952" xr:uid="{1993F4EF-CB78-4FD0-A330-B4ABF0F5DBF4}"/>
    <cellStyle name="Warning Text 2 7 4 4 2" xfId="37953" xr:uid="{D2DB35E6-473F-4452-82E9-D7ECDB7E543D}"/>
    <cellStyle name="Warning Text 2 7 4 5" xfId="37954" xr:uid="{D02A26BC-3372-4A58-89FC-C50BE835F046}"/>
    <cellStyle name="Warning Text 2 7 4 6" xfId="37947" xr:uid="{D04F7F7F-41EA-4AAD-ABDE-496BBEFE2DE1}"/>
    <cellStyle name="Warning Text 2 7 5" xfId="19446" xr:uid="{4C24F03C-3E6F-4D1E-8CC1-1ADAA396CA3D}"/>
    <cellStyle name="Warning Text 2 7 5 2" xfId="37956" xr:uid="{9A5CEDE6-E6E1-4D71-AE9F-355EC080F6D7}"/>
    <cellStyle name="Warning Text 2 7 5 2 2" xfId="37957" xr:uid="{1B6F89C1-D765-4871-A95D-51FA0BD24D2C}"/>
    <cellStyle name="Warning Text 2 7 5 3" xfId="37958" xr:uid="{FE3EE814-0316-458F-9074-030D7293018E}"/>
    <cellStyle name="Warning Text 2 7 5 3 2" xfId="37959" xr:uid="{BA6728F3-C1B9-495D-8B2E-A97AC8AEC264}"/>
    <cellStyle name="Warning Text 2 7 5 4" xfId="37960" xr:uid="{F8A36EDE-1A86-4C93-8741-75326A7641FB}"/>
    <cellStyle name="Warning Text 2 7 5 5" xfId="37955" xr:uid="{4D16C62F-E898-4395-A9EE-79433EE6FE20}"/>
    <cellStyle name="Warning Text 2 7 6" xfId="19447" xr:uid="{B21EEE62-F6AE-4E55-B05C-88D38F8E24EE}"/>
    <cellStyle name="Warning Text 2 7 6 2" xfId="37962" xr:uid="{18CF5025-14B8-4341-A84F-7E9CF2443554}"/>
    <cellStyle name="Warning Text 2 7 6 3" xfId="37961" xr:uid="{96C73E53-27D6-4181-9AA1-FB3559C358B9}"/>
    <cellStyle name="Warning Text 2 7 7" xfId="19448" xr:uid="{E6BB5AD9-8F1A-49B7-A74E-59FA7994B4A2}"/>
    <cellStyle name="Warning Text 2 7 7 2" xfId="37964" xr:uid="{94A31D97-B66A-444E-B053-A5AC2F2EAFE2}"/>
    <cellStyle name="Warning Text 2 7 7 3" xfId="37963" xr:uid="{F5E70B95-7157-4B98-853F-02C9655C6285}"/>
    <cellStyle name="Warning Text 2 7 8" xfId="19449" xr:uid="{65DC6D9A-7502-4FC7-8C8E-C6DF54BD57FB}"/>
    <cellStyle name="Warning Text 2 7 8 2" xfId="37966" xr:uid="{25F4F69D-8EB4-4BA3-BAB9-0A0CB37B5F11}"/>
    <cellStyle name="Warning Text 2 7 8 3" xfId="37965" xr:uid="{97E4EE13-6B24-4C56-94E9-0C06B7A24A76}"/>
    <cellStyle name="Warning Text 2 7 9" xfId="19450" xr:uid="{53DC6163-2BFF-45E9-96C0-ED7A37438694}"/>
    <cellStyle name="Warning Text 2 7 9 2" xfId="37967" xr:uid="{F14B11B9-BFEF-4946-A367-37A0B4BAA177}"/>
    <cellStyle name="Warning Text 2 8" xfId="1915" xr:uid="{50012B94-1D69-4B9F-83B4-ED741B996599}"/>
    <cellStyle name="Warning Text 2 8 10" xfId="37969" xr:uid="{CFAEB619-CDDD-480D-A456-A3E1F3F28BB3}"/>
    <cellStyle name="Warning Text 2 8 11" xfId="37968" xr:uid="{4177F511-DAF6-493E-A959-2C37A1E770C7}"/>
    <cellStyle name="Warning Text 2 8 2" xfId="6614" xr:uid="{F92A2780-B1B9-48FF-9340-7A65F9008735}"/>
    <cellStyle name="Warning Text 2 8 2 2" xfId="37971" xr:uid="{10426488-07F5-4BC1-8724-59B04DA35297}"/>
    <cellStyle name="Warning Text 2 8 2 2 2" xfId="37972" xr:uid="{5222802A-104A-4104-B7EF-06B2EFF0A8C8}"/>
    <cellStyle name="Warning Text 2 8 2 3" xfId="37973" xr:uid="{AE5A373F-8E57-4BBE-B3C7-0FDEF0409D98}"/>
    <cellStyle name="Warning Text 2 8 2 3 2" xfId="37974" xr:uid="{27BF6206-0F71-46F3-B0C4-A63A75A85545}"/>
    <cellStyle name="Warning Text 2 8 2 4" xfId="37975" xr:uid="{B34727CE-BC5B-423F-87F2-9BFA7A6F667C}"/>
    <cellStyle name="Warning Text 2 8 2 5" xfId="37970" xr:uid="{3B37F690-0B0D-49DC-AECA-94175751F239}"/>
    <cellStyle name="Warning Text 2 8 3" xfId="19451" xr:uid="{A1AF2CCF-C75B-4445-8E9D-4F1D132075B9}"/>
    <cellStyle name="Warning Text 2 8 3 2" xfId="37977" xr:uid="{67CC3487-54D2-4A0E-8E39-C9BF3C446A15}"/>
    <cellStyle name="Warning Text 2 8 3 2 2" xfId="37978" xr:uid="{AA6C4210-E504-4A08-8578-F08EADABD50B}"/>
    <cellStyle name="Warning Text 2 8 3 3" xfId="37979" xr:uid="{BAF096FE-6B43-4F69-BC0C-60DF67039582}"/>
    <cellStyle name="Warning Text 2 8 3 3 2" xfId="37980" xr:uid="{26541BAA-7A87-4066-A004-704674556653}"/>
    <cellStyle name="Warning Text 2 8 3 4" xfId="37981" xr:uid="{7C91D902-5B78-4C3E-8CD6-5CB9026837BD}"/>
    <cellStyle name="Warning Text 2 8 3 5" xfId="37976" xr:uid="{07C1FD45-01F8-44E1-B963-07B7F9525842}"/>
    <cellStyle name="Warning Text 2 8 4" xfId="19452" xr:uid="{91F3EFBE-87AE-445F-A52E-680C88181192}"/>
    <cellStyle name="Warning Text 2 8 4 2" xfId="37983" xr:uid="{967FE47E-782B-4DF6-A3C0-75F4EA84A824}"/>
    <cellStyle name="Warning Text 2 8 4 2 2" xfId="37984" xr:uid="{2B72B402-9061-4C1E-99E8-7B3003CEFF3A}"/>
    <cellStyle name="Warning Text 2 8 4 3" xfId="37985" xr:uid="{AD7B59DA-1013-45F5-8B40-5A5E30DB668F}"/>
    <cellStyle name="Warning Text 2 8 4 3 2" xfId="37986" xr:uid="{AE78C90F-D949-4292-B5CC-A306C6DE0846}"/>
    <cellStyle name="Warning Text 2 8 4 4" xfId="37987" xr:uid="{BA1A5AC1-5724-4038-BC95-A91B69316B61}"/>
    <cellStyle name="Warning Text 2 8 4 4 2" xfId="37988" xr:uid="{FADC0298-0653-4773-9C02-CAC989A7CC24}"/>
    <cellStyle name="Warning Text 2 8 4 5" xfId="37989" xr:uid="{C263CE20-2080-44A9-A41E-212526ED08EA}"/>
    <cellStyle name="Warning Text 2 8 4 6" xfId="37982" xr:uid="{32DFA26C-A316-4C71-90FD-DBDE8B7FA8EE}"/>
    <cellStyle name="Warning Text 2 8 5" xfId="19453" xr:uid="{425642A3-EC52-42A1-8628-3B37BD8BBAE5}"/>
    <cellStyle name="Warning Text 2 8 5 2" xfId="37991" xr:uid="{D69EE1B3-A4A5-4FEA-94A9-9EE6AD8CE5DE}"/>
    <cellStyle name="Warning Text 2 8 5 2 2" xfId="37992" xr:uid="{42A46BC3-1B0E-43FF-BDF7-DED685C39C57}"/>
    <cellStyle name="Warning Text 2 8 5 3" xfId="37993" xr:uid="{C2723736-BE14-4739-957B-355CFFEC1ADC}"/>
    <cellStyle name="Warning Text 2 8 5 3 2" xfId="37994" xr:uid="{712F340E-AD17-4EA2-93CE-E1CD4EB7FD76}"/>
    <cellStyle name="Warning Text 2 8 5 4" xfId="37995" xr:uid="{30EEC289-53CD-4A7D-BD4E-7466F63EBC93}"/>
    <cellStyle name="Warning Text 2 8 5 5" xfId="37990" xr:uid="{230FCCC4-FD16-4D46-A341-7CBB5092AB1E}"/>
    <cellStyle name="Warning Text 2 8 6" xfId="19454" xr:uid="{E6FBCACA-BC02-496D-B90E-D9E9FEA5C7C8}"/>
    <cellStyle name="Warning Text 2 8 6 2" xfId="37997" xr:uid="{5B8734DD-C834-4ABF-B1DC-AD956672ECC8}"/>
    <cellStyle name="Warning Text 2 8 6 3" xfId="37996" xr:uid="{53EDD1D9-5D24-4925-80C5-AC6596F161AE}"/>
    <cellStyle name="Warning Text 2 8 7" xfId="19455" xr:uid="{0611F009-87E4-46CE-A288-7518BF96C742}"/>
    <cellStyle name="Warning Text 2 8 7 2" xfId="37999" xr:uid="{62F67F9A-223C-4C1F-BFC2-60E65022BE0B}"/>
    <cellStyle name="Warning Text 2 8 7 3" xfId="37998" xr:uid="{3DEFD869-8243-4A97-BD81-80319779A795}"/>
    <cellStyle name="Warning Text 2 8 8" xfId="19456" xr:uid="{9D0EC708-4733-4CBE-9028-57DB2DA37BAC}"/>
    <cellStyle name="Warning Text 2 8 8 2" xfId="38001" xr:uid="{0C6C4619-0972-425B-951F-D08002221CC5}"/>
    <cellStyle name="Warning Text 2 8 8 3" xfId="38000" xr:uid="{1B08D56D-405F-47CA-8EB3-E0921A75D749}"/>
    <cellStyle name="Warning Text 2 8 9" xfId="19457" xr:uid="{BADE6804-900A-4125-BA40-C3921AE00D9E}"/>
    <cellStyle name="Warning Text 2 8 9 2" xfId="38002" xr:uid="{E2C93BE3-AA22-4A4A-B3A7-CBC1B348A410}"/>
    <cellStyle name="Warning Text 2 9" xfId="1916" xr:uid="{4E910C2C-682E-402A-82E9-D2F176BA8D98}"/>
    <cellStyle name="Warning Text 2 9 10" xfId="38004" xr:uid="{3B92FEF7-1D08-4593-A3E6-82BCB55FA61B}"/>
    <cellStyle name="Warning Text 2 9 11" xfId="38003" xr:uid="{51D0E830-B8A7-4BFA-83AB-DEEEC7FD2BA4}"/>
    <cellStyle name="Warning Text 2 9 2" xfId="6615" xr:uid="{F811D3E0-5D50-4FBA-BDAD-96A56FB1D2F7}"/>
    <cellStyle name="Warning Text 2 9 2 2" xfId="38006" xr:uid="{676436B2-5C79-4CBE-8982-925B3985DC3C}"/>
    <cellStyle name="Warning Text 2 9 2 2 2" xfId="38007" xr:uid="{16004B8B-9536-4B8A-BD89-530103D4E709}"/>
    <cellStyle name="Warning Text 2 9 2 3" xfId="38008" xr:uid="{1D8949A0-A015-4FE7-BE03-CB7D1A2A5B2C}"/>
    <cellStyle name="Warning Text 2 9 2 3 2" xfId="38009" xr:uid="{1F99E796-4F59-495F-A769-47EC88E460A8}"/>
    <cellStyle name="Warning Text 2 9 2 4" xfId="38010" xr:uid="{D0725A24-0476-46BB-B79B-E4B2ECED4EC5}"/>
    <cellStyle name="Warning Text 2 9 2 5" xfId="38005" xr:uid="{F911D00C-4412-4503-837A-979C51747A12}"/>
    <cellStyle name="Warning Text 2 9 3" xfId="19458" xr:uid="{4AF63791-4458-47C9-8D35-D9040330E0F0}"/>
    <cellStyle name="Warning Text 2 9 3 2" xfId="38012" xr:uid="{B793866B-FB3E-4CB7-9A68-B4DEF04E3309}"/>
    <cellStyle name="Warning Text 2 9 3 2 2" xfId="38013" xr:uid="{DD9F4026-A5F8-4587-9F7B-680E717CCB4F}"/>
    <cellStyle name="Warning Text 2 9 3 3" xfId="38014" xr:uid="{A2471972-F49E-433C-83C3-5184C7BE1708}"/>
    <cellStyle name="Warning Text 2 9 3 3 2" xfId="38015" xr:uid="{8571539E-D129-4A5A-857D-AB6B528FB372}"/>
    <cellStyle name="Warning Text 2 9 3 4" xfId="38016" xr:uid="{D97DFA09-77A1-4276-BBE9-AF8DB254D561}"/>
    <cellStyle name="Warning Text 2 9 3 5" xfId="38011" xr:uid="{AB633D96-5235-49C6-8385-06B7FC3BDDBA}"/>
    <cellStyle name="Warning Text 2 9 4" xfId="19459" xr:uid="{A5454101-9F37-446E-8AC4-2A3AEF0B6001}"/>
    <cellStyle name="Warning Text 2 9 4 2" xfId="38018" xr:uid="{A2428663-7217-4E85-AA0E-6677A1194286}"/>
    <cellStyle name="Warning Text 2 9 4 2 2" xfId="38019" xr:uid="{C91A5E23-E809-4309-B737-A05E7816E2E4}"/>
    <cellStyle name="Warning Text 2 9 4 3" xfId="38020" xr:uid="{E29537CC-082E-4901-A3C6-AF87B6FC2CB0}"/>
    <cellStyle name="Warning Text 2 9 4 3 2" xfId="38021" xr:uid="{9BE4A2FC-F45B-4B06-992C-F790F2116717}"/>
    <cellStyle name="Warning Text 2 9 4 4" xfId="38022" xr:uid="{7CC49B3A-2652-4BCD-B1C1-E6DDDA664843}"/>
    <cellStyle name="Warning Text 2 9 4 4 2" xfId="38023" xr:uid="{F7D2F9F3-4DB8-46E3-A2E5-182ED85A5B2F}"/>
    <cellStyle name="Warning Text 2 9 4 5" xfId="38024" xr:uid="{7CF4B6BC-90C0-4E53-A02B-EAA0262E684C}"/>
    <cellStyle name="Warning Text 2 9 4 6" xfId="38017" xr:uid="{B81BBE5F-9196-4542-994A-D2389E2F4C0C}"/>
    <cellStyle name="Warning Text 2 9 5" xfId="19460" xr:uid="{12994459-921B-4A08-822D-22935D3D6A9F}"/>
    <cellStyle name="Warning Text 2 9 5 2" xfId="38026" xr:uid="{452E455B-FDEC-4393-8D58-FD97CEA4586B}"/>
    <cellStyle name="Warning Text 2 9 5 2 2" xfId="38027" xr:uid="{10350A6E-C954-4A10-ABAF-93531670B071}"/>
    <cellStyle name="Warning Text 2 9 5 3" xfId="38028" xr:uid="{FB467A20-F676-46C7-B151-BD3273F32FAC}"/>
    <cellStyle name="Warning Text 2 9 5 3 2" xfId="38029" xr:uid="{2183D7DB-BB53-4B43-8972-7B0B2943BD7F}"/>
    <cellStyle name="Warning Text 2 9 5 4" xfId="38030" xr:uid="{10FD288E-F3DD-4D2B-B115-037B659B975A}"/>
    <cellStyle name="Warning Text 2 9 5 5" xfId="38025" xr:uid="{C6FB5102-B990-4939-8B17-310DDCB9349E}"/>
    <cellStyle name="Warning Text 2 9 6" xfId="19461" xr:uid="{D924E335-CD5A-4253-8922-DB3F1EEED8B6}"/>
    <cellStyle name="Warning Text 2 9 6 2" xfId="38032" xr:uid="{46B71BA1-7040-499E-B0ED-2B87B6E92B8D}"/>
    <cellStyle name="Warning Text 2 9 6 3" xfId="38031" xr:uid="{0700DB2D-6467-41A8-9CBE-DB47B98A8D5A}"/>
    <cellStyle name="Warning Text 2 9 7" xfId="19462" xr:uid="{3262A2DA-D943-4188-97DD-CEC84DB849B1}"/>
    <cellStyle name="Warning Text 2 9 7 2" xfId="38034" xr:uid="{50BDA2CA-8A2F-4A48-80D9-C3CF842269F1}"/>
    <cellStyle name="Warning Text 2 9 7 3" xfId="38033" xr:uid="{FAF4E6E9-EC1F-4944-94C8-51B9948766D3}"/>
    <cellStyle name="Warning Text 2 9 8" xfId="19463" xr:uid="{9EF2863D-6404-4011-9BDC-1A19B3EF1588}"/>
    <cellStyle name="Warning Text 2 9 8 2" xfId="38036" xr:uid="{175ED014-7234-4FF6-9080-D76AC4E58C7A}"/>
    <cellStyle name="Warning Text 2 9 8 3" xfId="38035" xr:uid="{34D51A16-9BFE-4782-8D37-04E3FCF6663F}"/>
    <cellStyle name="Warning Text 2 9 9" xfId="19464" xr:uid="{91E953E0-2AC9-4504-B9FD-B5B6AFC6FCF7}"/>
    <cellStyle name="Warning Text 2 9 9 2" xfId="38037" xr:uid="{5F3C3262-A68F-424E-918B-FC299575AB44}"/>
    <cellStyle name="Warning Text 20" xfId="6616" xr:uid="{CEB6108B-B77D-4352-9EC1-78C3ED040097}"/>
    <cellStyle name="Warning Text 20 10" xfId="19465" xr:uid="{600B037A-F2DD-4222-ABCE-36046F8E0834}"/>
    <cellStyle name="Warning Text 20 10 2" xfId="38039" xr:uid="{44A675D3-EB9A-4A8B-B22C-E02C1B859125}"/>
    <cellStyle name="Warning Text 20 11" xfId="38040" xr:uid="{1E58F9F6-D61D-4E81-80B7-5E0E93B03D1D}"/>
    <cellStyle name="Warning Text 20 12" xfId="38038" xr:uid="{6CC160C1-25CC-4AC8-819A-83CB9F3B8919}"/>
    <cellStyle name="Warning Text 20 13" xfId="21845" xr:uid="{350F32DD-E9B4-46B5-8373-A8DEE50388EE}"/>
    <cellStyle name="Warning Text 20 2" xfId="19466" xr:uid="{3B4A0215-1A93-4163-8553-76E95149D2B8}"/>
    <cellStyle name="Warning Text 20 2 2" xfId="38042" xr:uid="{57227C83-4F62-4913-97AC-C885553F5346}"/>
    <cellStyle name="Warning Text 20 2 2 2" xfId="38043" xr:uid="{B9FE35BF-7C92-402A-8089-A92DC76BD88A}"/>
    <cellStyle name="Warning Text 20 2 3" xfId="38044" xr:uid="{90CD2C3A-CEEB-4228-89F6-92BA97D35308}"/>
    <cellStyle name="Warning Text 20 2 3 2" xfId="38045" xr:uid="{30CA4401-C870-4C6C-ADF9-A24F9060735E}"/>
    <cellStyle name="Warning Text 20 2 4" xfId="38046" xr:uid="{6612C797-AAB6-4E0B-BB69-2FB8866C7A3C}"/>
    <cellStyle name="Warning Text 20 2 5" xfId="38047" xr:uid="{E877C170-EB4A-4B1B-AF09-37DB2446988A}"/>
    <cellStyle name="Warning Text 20 2 6" xfId="38041" xr:uid="{A64AA6C9-5A91-4076-B0F5-D287BACD249E}"/>
    <cellStyle name="Warning Text 20 3" xfId="19467" xr:uid="{51D16BAD-B445-4F58-9973-067AC59CCF2C}"/>
    <cellStyle name="Warning Text 20 3 2" xfId="38049" xr:uid="{CFEBFDE6-5B17-40C7-B387-12DBD5576120}"/>
    <cellStyle name="Warning Text 20 3 2 2" xfId="38050" xr:uid="{EA46D968-AB24-4B75-BD51-250428461D97}"/>
    <cellStyle name="Warning Text 20 3 3" xfId="38051" xr:uid="{435CDB4D-5113-4618-9B67-8B83210EA8F8}"/>
    <cellStyle name="Warning Text 20 3 3 2" xfId="38052" xr:uid="{DC6A632A-E4B0-41C9-B65C-A27EAF67742F}"/>
    <cellStyle name="Warning Text 20 3 4" xfId="38053" xr:uid="{65C756CA-577A-4CCF-B6B1-5135494187EF}"/>
    <cellStyle name="Warning Text 20 3 5" xfId="38048" xr:uid="{63750144-C74D-4911-BE69-FB2B3E013847}"/>
    <cellStyle name="Warning Text 20 4" xfId="19468" xr:uid="{2AEAA732-AFE2-457A-B07E-B64CE15782E6}"/>
    <cellStyle name="Warning Text 20 4 2" xfId="38055" xr:uid="{B05D6B4B-7437-4ACB-97BC-72EF7DEF97DD}"/>
    <cellStyle name="Warning Text 20 4 2 2" xfId="38056" xr:uid="{26733F23-9309-4FE4-B7BB-5F718CD39EAF}"/>
    <cellStyle name="Warning Text 20 4 3" xfId="38057" xr:uid="{D341761C-B079-4312-ABBE-353E725D408A}"/>
    <cellStyle name="Warning Text 20 4 3 2" xfId="38058" xr:uid="{A3171F0A-A547-47E7-8883-77A17F54F5E6}"/>
    <cellStyle name="Warning Text 20 4 4" xfId="38059" xr:uid="{A204BDF6-99EB-437D-AC60-C52489D2EA3B}"/>
    <cellStyle name="Warning Text 20 4 5" xfId="38054" xr:uid="{675E38DD-DFA9-42DD-A2EF-A87281CC33CA}"/>
    <cellStyle name="Warning Text 20 5" xfId="19469" xr:uid="{4402AB6F-D37B-4D17-B36B-BC5A940594F5}"/>
    <cellStyle name="Warning Text 20 5 2" xfId="38061" xr:uid="{3CA30223-F22A-45D5-8F1A-AE1ADA389772}"/>
    <cellStyle name="Warning Text 20 5 2 2" xfId="38062" xr:uid="{9443FB0C-A60D-44B6-AE55-DD39DBA3BBA9}"/>
    <cellStyle name="Warning Text 20 5 3" xfId="38063" xr:uid="{703148AF-C93C-46EF-A7C0-0F271BB888DB}"/>
    <cellStyle name="Warning Text 20 5 3 2" xfId="38064" xr:uid="{A4A221CC-C49E-4F3D-9160-AF5B1DB1D1AF}"/>
    <cellStyle name="Warning Text 20 5 4" xfId="38065" xr:uid="{73889E0D-E8E9-437B-B6F4-761430FF8BB5}"/>
    <cellStyle name="Warning Text 20 5 4 2" xfId="38066" xr:uid="{6E7D7658-EB24-466E-B88D-507D135097C5}"/>
    <cellStyle name="Warning Text 20 5 5" xfId="38067" xr:uid="{04D782D6-85C0-49F9-A19C-5D2346B2E957}"/>
    <cellStyle name="Warning Text 20 5 6" xfId="38060" xr:uid="{67269387-E2BB-40C4-9395-D16692C67B2E}"/>
    <cellStyle name="Warning Text 20 6" xfId="19470" xr:uid="{DB2DF372-B280-480F-8A26-23B8C7197BFF}"/>
    <cellStyle name="Warning Text 20 6 2" xfId="38069" xr:uid="{BD58BF29-8071-4B87-9664-54E0673177BF}"/>
    <cellStyle name="Warning Text 20 6 2 2" xfId="38070" xr:uid="{0A978D98-CFFC-48FB-A430-E49C5E8F6C61}"/>
    <cellStyle name="Warning Text 20 6 3" xfId="38071" xr:uid="{94105851-8463-402C-B2CA-93AFE1E06795}"/>
    <cellStyle name="Warning Text 20 6 3 2" xfId="38072" xr:uid="{4C08A192-4FF6-4E78-AB49-5D0F5E047BB1}"/>
    <cellStyle name="Warning Text 20 6 4" xfId="38073" xr:uid="{059463C5-14E6-417A-98E1-F871F12505C1}"/>
    <cellStyle name="Warning Text 20 6 5" xfId="38068" xr:uid="{92FEB826-C484-4445-BAE1-FDF1ED27FB4C}"/>
    <cellStyle name="Warning Text 20 7" xfId="19471" xr:uid="{0CE98FA2-0759-4D12-A927-E8230D370D7E}"/>
    <cellStyle name="Warning Text 20 7 2" xfId="38075" xr:uid="{AC3BCB11-52CF-4244-8153-99EA7FDB8B65}"/>
    <cellStyle name="Warning Text 20 7 3" xfId="38074" xr:uid="{CBC1AA76-5B30-4816-9C0A-1197A067C5C8}"/>
    <cellStyle name="Warning Text 20 8" xfId="19472" xr:uid="{C35B1DB7-9E78-4544-8D97-2EB59771B284}"/>
    <cellStyle name="Warning Text 20 8 2" xfId="38077" xr:uid="{D95DDCA3-6E85-41EE-A99C-D92DBBE1F611}"/>
    <cellStyle name="Warning Text 20 8 3" xfId="38076" xr:uid="{75776BC2-8D89-44F8-9CEC-3945108B73A6}"/>
    <cellStyle name="Warning Text 20 9" xfId="19473" xr:uid="{952407CE-4369-4079-82EA-078ABD5E2774}"/>
    <cellStyle name="Warning Text 20 9 2" xfId="38079" xr:uid="{5A27BC15-2D8E-4E82-9F7A-D280F3E3DC78}"/>
    <cellStyle name="Warning Text 20 9 3" xfId="38078" xr:uid="{7C9C1725-5162-4B59-BC84-2E194E4A186C}"/>
    <cellStyle name="Warning Text 21" xfId="6617" xr:uid="{018AE8C0-D912-4144-8E58-54C88E6302D0}"/>
    <cellStyle name="Warning Text 21 10" xfId="19474" xr:uid="{556B9584-4C0A-409B-BD86-BB2E2747A6FE}"/>
    <cellStyle name="Warning Text 21 10 2" xfId="38081" xr:uid="{50BD2B03-5AFE-46D4-9E37-3FD8F3C13F88}"/>
    <cellStyle name="Warning Text 21 11" xfId="38082" xr:uid="{45FA985D-802C-4E8D-83BD-97CFAE7D4E0D}"/>
    <cellStyle name="Warning Text 21 12" xfId="38080" xr:uid="{6428AABB-D930-4DCB-92F7-6F362C7C03FF}"/>
    <cellStyle name="Warning Text 21 13" xfId="21846" xr:uid="{EBBB6BC6-787F-4B4B-8F53-D10B2E8D681D}"/>
    <cellStyle name="Warning Text 21 2" xfId="19475" xr:uid="{AD7A484C-1D97-4117-AA3C-9E359857BD05}"/>
    <cellStyle name="Warning Text 21 2 2" xfId="38084" xr:uid="{E6025BD4-3118-4F06-A8AD-98B0AE195075}"/>
    <cellStyle name="Warning Text 21 2 2 2" xfId="38085" xr:uid="{FA925F3F-8783-4951-9187-F6FA5C67022B}"/>
    <cellStyle name="Warning Text 21 2 3" xfId="38086" xr:uid="{51C1441D-CF01-4623-ADB6-B61F8ADD548F}"/>
    <cellStyle name="Warning Text 21 2 3 2" xfId="38087" xr:uid="{31780ECF-1F78-41C5-9079-52E98F71682B}"/>
    <cellStyle name="Warning Text 21 2 4" xfId="38088" xr:uid="{1D283CD0-D8C7-455A-A572-F884FAD48645}"/>
    <cellStyle name="Warning Text 21 2 5" xfId="38089" xr:uid="{2F45D9DB-89EA-4D52-A20E-28F5A04BEED0}"/>
    <cellStyle name="Warning Text 21 2 6" xfId="38083" xr:uid="{DA8B6BE4-E8C8-4243-92FE-FC9BEE3C4E8F}"/>
    <cellStyle name="Warning Text 21 3" xfId="19476" xr:uid="{F4A09E12-5931-41EC-B6C9-1FC9EF24572A}"/>
    <cellStyle name="Warning Text 21 3 2" xfId="38091" xr:uid="{A9556B1F-5337-47C3-ADE1-34791D1D2BD8}"/>
    <cellStyle name="Warning Text 21 3 2 2" xfId="38092" xr:uid="{E340F0D2-AA97-44D8-A8FA-2E6409845B46}"/>
    <cellStyle name="Warning Text 21 3 3" xfId="38093" xr:uid="{23EF4FBE-056E-4579-8136-ACF8BE4370D1}"/>
    <cellStyle name="Warning Text 21 3 3 2" xfId="38094" xr:uid="{14A8E527-2FF6-44A7-9C24-3A9E5801414B}"/>
    <cellStyle name="Warning Text 21 3 4" xfId="38095" xr:uid="{9A52CF97-365F-4B2B-ADF3-EB1C5EBE6B6B}"/>
    <cellStyle name="Warning Text 21 3 5" xfId="38090" xr:uid="{3F3BD8A1-6D7D-4E07-8E19-DA481301C55C}"/>
    <cellStyle name="Warning Text 21 4" xfId="19477" xr:uid="{43DB053A-27FE-4DAF-966E-C66C7FEAABF9}"/>
    <cellStyle name="Warning Text 21 4 2" xfId="38097" xr:uid="{489B40BF-6B32-4344-AA76-4716DE880E76}"/>
    <cellStyle name="Warning Text 21 4 2 2" xfId="38098" xr:uid="{8E764ED5-1367-4FF5-82B4-E17F07562058}"/>
    <cellStyle name="Warning Text 21 4 3" xfId="38099" xr:uid="{B89A2FDD-7401-401A-BA28-74D525189EA9}"/>
    <cellStyle name="Warning Text 21 4 3 2" xfId="38100" xr:uid="{C39545B6-1724-4C00-875F-888ABB12EBAF}"/>
    <cellStyle name="Warning Text 21 4 4" xfId="38101" xr:uid="{812F5C76-0109-432C-ADB1-238001E1C295}"/>
    <cellStyle name="Warning Text 21 4 5" xfId="38096" xr:uid="{A9194B61-1110-4AF3-AD76-2BA33913E237}"/>
    <cellStyle name="Warning Text 21 5" xfId="19478" xr:uid="{B979D516-D65D-4D34-B7A6-C439E3373202}"/>
    <cellStyle name="Warning Text 21 5 2" xfId="38103" xr:uid="{B21D9DAA-C40B-462F-9EF9-595FF8A15A93}"/>
    <cellStyle name="Warning Text 21 5 2 2" xfId="38104" xr:uid="{547FE141-C565-4644-AC87-6D4CBC3A0CC9}"/>
    <cellStyle name="Warning Text 21 5 3" xfId="38105" xr:uid="{5E671A10-77E1-4E53-90AB-A79552C2B06B}"/>
    <cellStyle name="Warning Text 21 5 3 2" xfId="38106" xr:uid="{8A6184F2-80A3-4A13-B990-38791C988AE3}"/>
    <cellStyle name="Warning Text 21 5 4" xfId="38107" xr:uid="{D345A15F-B879-498E-8A83-875A9A57BD81}"/>
    <cellStyle name="Warning Text 21 5 4 2" xfId="38108" xr:uid="{57422041-22FA-4A3B-9DF1-AB841956E637}"/>
    <cellStyle name="Warning Text 21 5 5" xfId="38109" xr:uid="{5EAE1A58-94ED-4781-94C0-EC0C0047D919}"/>
    <cellStyle name="Warning Text 21 5 6" xfId="38102" xr:uid="{F488ECC5-27CD-43A4-A51A-776B05E5C189}"/>
    <cellStyle name="Warning Text 21 6" xfId="19479" xr:uid="{25F61C54-86A3-4C74-BE8D-461FA8682F4C}"/>
    <cellStyle name="Warning Text 21 6 2" xfId="38111" xr:uid="{5A09AD6E-985F-43C7-BDB2-1BE8456A6E95}"/>
    <cellStyle name="Warning Text 21 6 2 2" xfId="38112" xr:uid="{158F84F5-290B-48BD-8590-C651EB1145FF}"/>
    <cellStyle name="Warning Text 21 6 3" xfId="38113" xr:uid="{EABAB1A6-8D41-48AB-8361-CC83C7899F95}"/>
    <cellStyle name="Warning Text 21 6 3 2" xfId="38114" xr:uid="{4939521C-6537-4DBA-857C-F8A99A8590B0}"/>
    <cellStyle name="Warning Text 21 6 4" xfId="38115" xr:uid="{C3024ECC-58DE-4EC4-AE14-19EF7E2A8B5C}"/>
    <cellStyle name="Warning Text 21 6 5" xfId="38110" xr:uid="{2B6A6DE2-FB63-4043-B587-5B832F51B719}"/>
    <cellStyle name="Warning Text 21 7" xfId="19480" xr:uid="{9ABD9E89-2B53-43D8-88D4-CFA565F1F460}"/>
    <cellStyle name="Warning Text 21 7 2" xfId="38117" xr:uid="{DBBEBABB-C4D0-4237-81CD-0E048356F93E}"/>
    <cellStyle name="Warning Text 21 7 3" xfId="38116" xr:uid="{DA821F02-1D2C-42C2-9ECD-A52199A2C6FF}"/>
    <cellStyle name="Warning Text 21 8" xfId="19481" xr:uid="{8CA5E44A-D04F-4629-9973-C1856A3AC97C}"/>
    <cellStyle name="Warning Text 21 8 2" xfId="38119" xr:uid="{C49A2E39-2BE2-49AB-BC0D-F20DA2489302}"/>
    <cellStyle name="Warning Text 21 8 3" xfId="38118" xr:uid="{5F726EB7-843E-4C34-AE95-6D71A974931B}"/>
    <cellStyle name="Warning Text 21 9" xfId="19482" xr:uid="{21C01F23-228D-403D-8A9B-00B463D94F9C}"/>
    <cellStyle name="Warning Text 21 9 2" xfId="38121" xr:uid="{FF9ED9D2-FF7B-4C47-A31F-EF8827C7FEE9}"/>
    <cellStyle name="Warning Text 21 9 3" xfId="38120" xr:uid="{50B791A9-CB7C-4D28-BDEC-25120F25E241}"/>
    <cellStyle name="Warning Text 22" xfId="6618" xr:uid="{6876A451-D523-441F-9F75-35B9283E1C7B}"/>
    <cellStyle name="Warning Text 22 10" xfId="19483" xr:uid="{E125263B-F288-47FA-A850-57EBCB76BC18}"/>
    <cellStyle name="Warning Text 22 10 2" xfId="38123" xr:uid="{ED21EF8A-A5EF-479C-A763-25008C396C06}"/>
    <cellStyle name="Warning Text 22 11" xfId="38124" xr:uid="{0B291254-2C1D-488B-96DA-48C0C09F6395}"/>
    <cellStyle name="Warning Text 22 12" xfId="38122" xr:uid="{9A292B05-1879-4DA0-AFE5-1D88DD26AF88}"/>
    <cellStyle name="Warning Text 22 13" xfId="21847" xr:uid="{27F74FE0-0044-4638-80A6-75EA2BDF59DD}"/>
    <cellStyle name="Warning Text 22 2" xfId="19484" xr:uid="{649DA3DD-45DE-4AAF-A477-616E239BCC82}"/>
    <cellStyle name="Warning Text 22 2 2" xfId="38126" xr:uid="{8815B248-6439-4F65-8DC8-11D9A3B0D648}"/>
    <cellStyle name="Warning Text 22 2 2 2" xfId="38127" xr:uid="{BF7EB621-7451-4646-9FD1-598AA3C9DED2}"/>
    <cellStyle name="Warning Text 22 2 3" xfId="38128" xr:uid="{F5A956EF-BF73-41AF-B09A-DC38DDBAB5EA}"/>
    <cellStyle name="Warning Text 22 2 3 2" xfId="38129" xr:uid="{DE553D21-3464-4028-A00C-E7EC357506DA}"/>
    <cellStyle name="Warning Text 22 2 4" xfId="38130" xr:uid="{0FA85C83-E6E2-49D2-BCC0-9EA562143052}"/>
    <cellStyle name="Warning Text 22 2 5" xfId="38131" xr:uid="{81E44966-170B-4A9C-B4DD-17002CE90F33}"/>
    <cellStyle name="Warning Text 22 2 6" xfId="38125" xr:uid="{7C48B953-9579-431E-A4B2-4E71B36E3F56}"/>
    <cellStyle name="Warning Text 22 3" xfId="19485" xr:uid="{762B684A-6521-404A-A0AD-2D484A0A6F79}"/>
    <cellStyle name="Warning Text 22 3 2" xfId="38133" xr:uid="{3DB2987B-8D36-4275-AE1E-F0C2C2B80197}"/>
    <cellStyle name="Warning Text 22 3 2 2" xfId="38134" xr:uid="{C95D264E-5509-4D56-AF06-F7AF1642FB78}"/>
    <cellStyle name="Warning Text 22 3 3" xfId="38135" xr:uid="{ECA5BF06-93E6-437E-9B02-36E77D936D5D}"/>
    <cellStyle name="Warning Text 22 3 3 2" xfId="38136" xr:uid="{9DBF82F8-DC4F-43E5-8659-1EF6AC0A133A}"/>
    <cellStyle name="Warning Text 22 3 4" xfId="38137" xr:uid="{71000B03-A1F0-4C10-A149-D685148325C5}"/>
    <cellStyle name="Warning Text 22 3 5" xfId="38132" xr:uid="{0406DF25-1498-4646-A217-59F0329C1BB6}"/>
    <cellStyle name="Warning Text 22 4" xfId="19486" xr:uid="{B6AD1773-F799-486F-BA67-A94C21CD3666}"/>
    <cellStyle name="Warning Text 22 4 2" xfId="38139" xr:uid="{3DFA44A9-73A2-48CE-B802-F545BC2FA1CE}"/>
    <cellStyle name="Warning Text 22 4 2 2" xfId="38140" xr:uid="{BDA4A13E-7A15-4511-B401-DE73E5300049}"/>
    <cellStyle name="Warning Text 22 4 3" xfId="38141" xr:uid="{D81D6391-B5C6-4A5D-A1EC-92EC00986E1C}"/>
    <cellStyle name="Warning Text 22 4 3 2" xfId="38142" xr:uid="{EFB23950-836F-4980-A5A9-120EE51AEF87}"/>
    <cellStyle name="Warning Text 22 4 4" xfId="38143" xr:uid="{FC94C660-75B6-4DB6-BCE3-539D735D1635}"/>
    <cellStyle name="Warning Text 22 4 5" xfId="38138" xr:uid="{AE6C2298-1A4E-4DBB-9CC1-4EB411221593}"/>
    <cellStyle name="Warning Text 22 5" xfId="19487" xr:uid="{B2AF1379-312A-458A-9656-D716261AB9B9}"/>
    <cellStyle name="Warning Text 22 5 2" xfId="38145" xr:uid="{3F7D397B-BF3A-42EE-B753-2167527551AD}"/>
    <cellStyle name="Warning Text 22 5 2 2" xfId="38146" xr:uid="{72321EF4-94F0-4325-8FF4-3BB17ADEE9AD}"/>
    <cellStyle name="Warning Text 22 5 3" xfId="38147" xr:uid="{97D32AC7-01FC-484B-9730-D3B3D196363A}"/>
    <cellStyle name="Warning Text 22 5 3 2" xfId="38148" xr:uid="{6F42591C-40F2-448B-8548-11DC49C13D9F}"/>
    <cellStyle name="Warning Text 22 5 4" xfId="38149" xr:uid="{9ECC9550-AB3F-443E-B5C9-8882F16696D5}"/>
    <cellStyle name="Warning Text 22 5 4 2" xfId="38150" xr:uid="{E33E3523-2393-4DD6-8674-5BD74EE80B60}"/>
    <cellStyle name="Warning Text 22 5 5" xfId="38151" xr:uid="{27BDFAD7-3631-41A7-9FA3-D17FC3C7A861}"/>
    <cellStyle name="Warning Text 22 5 6" xfId="38144" xr:uid="{E172E018-6B43-47FD-8679-F1907E432035}"/>
    <cellStyle name="Warning Text 22 6" xfId="19488" xr:uid="{C3364693-68DC-4122-82AD-831760B117DD}"/>
    <cellStyle name="Warning Text 22 6 2" xfId="38153" xr:uid="{2E2C3D7D-2230-462D-B59F-08B3CF155482}"/>
    <cellStyle name="Warning Text 22 6 2 2" xfId="38154" xr:uid="{9CE13E79-D0CF-4508-926C-E25212E57967}"/>
    <cellStyle name="Warning Text 22 6 3" xfId="38155" xr:uid="{84228FA2-9476-4E9B-81BC-BEEF7F648110}"/>
    <cellStyle name="Warning Text 22 6 3 2" xfId="38156" xr:uid="{251E1C0C-C5C0-4AE4-8C05-3608F6E3361A}"/>
    <cellStyle name="Warning Text 22 6 4" xfId="38157" xr:uid="{BAACB6AF-90EA-4D1D-B1B3-95AA58E0B703}"/>
    <cellStyle name="Warning Text 22 6 5" xfId="38152" xr:uid="{7FCA9E51-E2AB-4F92-99AB-7A2F2E76145F}"/>
    <cellStyle name="Warning Text 22 7" xfId="19489" xr:uid="{48CA9185-DE55-4671-8244-E0376C3134BD}"/>
    <cellStyle name="Warning Text 22 7 2" xfId="38159" xr:uid="{56161B5D-D30B-4863-94D3-910B6A6FA4CD}"/>
    <cellStyle name="Warning Text 22 7 3" xfId="38158" xr:uid="{0A916D6C-8351-4132-ADC1-2351710455F7}"/>
    <cellStyle name="Warning Text 22 8" xfId="19490" xr:uid="{214D6CF2-26D8-4F84-B54A-44DB7BAE9510}"/>
    <cellStyle name="Warning Text 22 8 2" xfId="38161" xr:uid="{D83EB6F2-6145-4F10-A078-3B5429DFA168}"/>
    <cellStyle name="Warning Text 22 8 3" xfId="38160" xr:uid="{0493B6A0-2865-4D03-970E-417FFEE2771C}"/>
    <cellStyle name="Warning Text 22 9" xfId="19491" xr:uid="{079414B2-0C66-457E-82C3-4DFFC5A65AAC}"/>
    <cellStyle name="Warning Text 22 9 2" xfId="38163" xr:uid="{AEB82E69-D7B2-466D-A36C-40925CBF7584}"/>
    <cellStyle name="Warning Text 22 9 3" xfId="38162" xr:uid="{D9792CB5-AECB-46FC-9C7A-C3F946196821}"/>
    <cellStyle name="Warning Text 23" xfId="6619" xr:uid="{E60DB8CF-B52B-4BB0-A189-AC78AEB528D3}"/>
    <cellStyle name="Warning Text 23 10" xfId="19492" xr:uid="{97ED64BA-FC8F-4D4C-A8BB-534E43BC2D4D}"/>
    <cellStyle name="Warning Text 23 10 2" xfId="38165" xr:uid="{190F2E3C-ACAF-4D8C-9A81-2DE910787FCC}"/>
    <cellStyle name="Warning Text 23 11" xfId="38166" xr:uid="{81A27D65-7739-4200-8C29-518218DCA731}"/>
    <cellStyle name="Warning Text 23 12" xfId="38164" xr:uid="{66EB7EC0-7D9D-47F2-A276-FBC95ADD6B4E}"/>
    <cellStyle name="Warning Text 23 13" xfId="21848" xr:uid="{42803C68-7AC4-413E-83FE-8500C579D23E}"/>
    <cellStyle name="Warning Text 23 2" xfId="19493" xr:uid="{9E39BBD1-F32E-41D5-B080-98F91A782288}"/>
    <cellStyle name="Warning Text 23 2 2" xfId="38168" xr:uid="{81E9DC54-5F7C-443C-A7FE-BAB814A58E83}"/>
    <cellStyle name="Warning Text 23 2 2 2" xfId="38169" xr:uid="{943AEAA5-A5BD-482F-8A77-89F81D778933}"/>
    <cellStyle name="Warning Text 23 2 3" xfId="38170" xr:uid="{2F21421C-B313-41D7-9BC0-2D854A20CC09}"/>
    <cellStyle name="Warning Text 23 2 3 2" xfId="38171" xr:uid="{33E2AC46-F2E1-49C8-BB75-EB4B8ED2D60A}"/>
    <cellStyle name="Warning Text 23 2 4" xfId="38172" xr:uid="{9C1743A9-B0AB-4234-9397-29E51FB812B9}"/>
    <cellStyle name="Warning Text 23 2 5" xfId="38173" xr:uid="{F435C4CD-B35A-4195-9F14-AD496A33BD58}"/>
    <cellStyle name="Warning Text 23 2 6" xfId="38167" xr:uid="{19267CF3-D967-477D-9F0A-53801AF04154}"/>
    <cellStyle name="Warning Text 23 3" xfId="19494" xr:uid="{1FE7209C-0AB1-46D6-9832-07F4945950BB}"/>
    <cellStyle name="Warning Text 23 3 2" xfId="38175" xr:uid="{120AAC9E-0CC6-47FE-8D09-09E011942029}"/>
    <cellStyle name="Warning Text 23 3 2 2" xfId="38176" xr:uid="{EF2915BA-4BEF-4C7D-A4F1-65F78F8B9AEF}"/>
    <cellStyle name="Warning Text 23 3 3" xfId="38177" xr:uid="{FB294908-F4DC-4940-B1D5-2C402827A5AD}"/>
    <cellStyle name="Warning Text 23 3 3 2" xfId="38178" xr:uid="{F47A9557-D93C-40D8-B45E-B4A286F0CB8D}"/>
    <cellStyle name="Warning Text 23 3 4" xfId="38179" xr:uid="{9A57D321-569F-4789-B00F-7C87FA1EBBAC}"/>
    <cellStyle name="Warning Text 23 3 5" xfId="38174" xr:uid="{650670D3-C287-498F-ADCF-BD569D5A85CA}"/>
    <cellStyle name="Warning Text 23 4" xfId="19495" xr:uid="{D4B6FA8F-8D9E-4407-9A9B-5EB756AA5B0D}"/>
    <cellStyle name="Warning Text 23 4 2" xfId="38181" xr:uid="{F4ED5D49-CC5C-40E9-8A3A-ED5FE9206372}"/>
    <cellStyle name="Warning Text 23 4 2 2" xfId="38182" xr:uid="{E6261BDD-6B02-4F4F-9039-932003DBF699}"/>
    <cellStyle name="Warning Text 23 4 3" xfId="38183" xr:uid="{62C1E1FC-2E47-4306-B7E5-15FA9BC027E2}"/>
    <cellStyle name="Warning Text 23 4 3 2" xfId="38184" xr:uid="{652388EA-54E0-4EB3-8CDB-D0DA97851756}"/>
    <cellStyle name="Warning Text 23 4 4" xfId="38185" xr:uid="{AE6C7BCB-FDB2-4188-AF16-C045C93F6154}"/>
    <cellStyle name="Warning Text 23 4 5" xfId="38180" xr:uid="{9C73F861-4A66-405C-B34E-65F057553C8D}"/>
    <cellStyle name="Warning Text 23 5" xfId="19496" xr:uid="{813F9E04-E99E-44C5-874A-92A67817241C}"/>
    <cellStyle name="Warning Text 23 5 2" xfId="38187" xr:uid="{5D29260C-EE09-49B3-8539-CB02A35FED61}"/>
    <cellStyle name="Warning Text 23 5 2 2" xfId="38188" xr:uid="{2C2A0FCD-6216-4BC1-AA2F-6C0E3EAD8977}"/>
    <cellStyle name="Warning Text 23 5 3" xfId="38189" xr:uid="{D740622F-5C13-45FE-81B3-49C552D73054}"/>
    <cellStyle name="Warning Text 23 5 3 2" xfId="38190" xr:uid="{E7863D4C-3BD7-43AE-A58F-9F248594C297}"/>
    <cellStyle name="Warning Text 23 5 4" xfId="38191" xr:uid="{D8300449-E272-4639-9C3A-8FFB63FF4244}"/>
    <cellStyle name="Warning Text 23 5 4 2" xfId="38192" xr:uid="{AF75E303-A5F1-47E1-AA1C-96DE1B7F62A9}"/>
    <cellStyle name="Warning Text 23 5 5" xfId="38193" xr:uid="{60FE9A34-50C6-4AE9-80CB-B0B42CA1F889}"/>
    <cellStyle name="Warning Text 23 5 6" xfId="38186" xr:uid="{72BB35AD-C269-4F22-9B75-799101C8E643}"/>
    <cellStyle name="Warning Text 23 6" xfId="19497" xr:uid="{03B7CFA0-049A-475A-AC55-5FCD2C891BF3}"/>
    <cellStyle name="Warning Text 23 6 2" xfId="38195" xr:uid="{7F9F04CF-CDD8-4CC9-8CD8-B1729004B46E}"/>
    <cellStyle name="Warning Text 23 6 2 2" xfId="38196" xr:uid="{7574106C-54CF-4020-B90B-0D2659580DE7}"/>
    <cellStyle name="Warning Text 23 6 3" xfId="38197" xr:uid="{87ACA2A9-388D-414C-A175-40A941624A70}"/>
    <cellStyle name="Warning Text 23 6 3 2" xfId="38198" xr:uid="{5911CF27-3A9A-43C5-A5F4-B0AF986787CA}"/>
    <cellStyle name="Warning Text 23 6 4" xfId="38199" xr:uid="{0E33BBB0-399D-49C0-ACE7-EA9AAA20F432}"/>
    <cellStyle name="Warning Text 23 6 5" xfId="38194" xr:uid="{0E0E82E8-EFA6-48FB-8EFA-7CF3F6E26C43}"/>
    <cellStyle name="Warning Text 23 7" xfId="19498" xr:uid="{F1D9DF0A-FF22-4AC9-8DA8-713BF7980058}"/>
    <cellStyle name="Warning Text 23 7 2" xfId="38201" xr:uid="{BDB86883-3562-47EC-A49D-C64DB803BD8D}"/>
    <cellStyle name="Warning Text 23 7 3" xfId="38200" xr:uid="{476448C5-8FB8-4168-B081-735CEC48F79D}"/>
    <cellStyle name="Warning Text 23 8" xfId="19499" xr:uid="{AE89D1C5-DC84-4BDC-956C-774ADEA5BD1E}"/>
    <cellStyle name="Warning Text 23 8 2" xfId="38203" xr:uid="{BEA8FB77-FE04-439C-BF11-DBF742BFC1A1}"/>
    <cellStyle name="Warning Text 23 8 3" xfId="38202" xr:uid="{434D09C2-5466-482B-BF6A-DE83595E5B4E}"/>
    <cellStyle name="Warning Text 23 9" xfId="19500" xr:uid="{CFF0EEFE-62E0-4FC2-AD5B-57AF5A6407DC}"/>
    <cellStyle name="Warning Text 23 9 2" xfId="38205" xr:uid="{321BDD1A-FD87-48DC-B85D-3A61615361D0}"/>
    <cellStyle name="Warning Text 23 9 3" xfId="38204" xr:uid="{41C465E4-F484-45F7-9CDE-10FD1EBE0230}"/>
    <cellStyle name="Warning Text 24" xfId="6620" xr:uid="{1E018610-71BC-40FE-8554-9C8B0981903C}"/>
    <cellStyle name="Warning Text 24 10" xfId="19501" xr:uid="{1DE3AB1F-6410-429A-A067-00EEB9128350}"/>
    <cellStyle name="Warning Text 24 10 2" xfId="38207" xr:uid="{DF576E88-67E0-4037-981F-A66734CDFD8F}"/>
    <cellStyle name="Warning Text 24 11" xfId="38208" xr:uid="{18CA5C54-C56D-4A37-97FD-92A3F22D8ED5}"/>
    <cellStyle name="Warning Text 24 12" xfId="38206" xr:uid="{F3DE46B6-CBB0-4DEF-A248-38617010C198}"/>
    <cellStyle name="Warning Text 24 13" xfId="21849" xr:uid="{511E6461-E1B8-4A8A-9165-E70CACE3592A}"/>
    <cellStyle name="Warning Text 24 2" xfId="19502" xr:uid="{76B6629D-0756-4E9D-B900-90E61611083C}"/>
    <cellStyle name="Warning Text 24 2 2" xfId="38210" xr:uid="{91E79670-E818-40B7-B4CB-77765C186283}"/>
    <cellStyle name="Warning Text 24 2 2 2" xfId="38211" xr:uid="{AD668A85-12FC-4034-A61D-C0F6DCE2D580}"/>
    <cellStyle name="Warning Text 24 2 3" xfId="38212" xr:uid="{AC7F3282-002C-4E10-9F23-10CF3A697FD0}"/>
    <cellStyle name="Warning Text 24 2 3 2" xfId="38213" xr:uid="{87178060-9560-4B45-8717-6DB1189531E8}"/>
    <cellStyle name="Warning Text 24 2 4" xfId="38214" xr:uid="{F4BFEA4F-71C1-4015-89C1-EC3EB4E6B9C1}"/>
    <cellStyle name="Warning Text 24 2 5" xfId="38215" xr:uid="{40B140E2-4E69-492E-80C0-A47748E7A01D}"/>
    <cellStyle name="Warning Text 24 2 6" xfId="38209" xr:uid="{7BF91C05-4E07-41D8-9788-7EE89493039A}"/>
    <cellStyle name="Warning Text 24 3" xfId="19503" xr:uid="{1BE731D1-D428-44E4-9C0C-6F04C9F1D46C}"/>
    <cellStyle name="Warning Text 24 3 2" xfId="38217" xr:uid="{B63DABBD-4ECB-4BDD-A068-62125A48D9B3}"/>
    <cellStyle name="Warning Text 24 3 2 2" xfId="38218" xr:uid="{2E392B35-F047-4977-96D8-D30FD73CF768}"/>
    <cellStyle name="Warning Text 24 3 3" xfId="38219" xr:uid="{36AEAAE5-0498-4E1B-A9B9-A3BEA20C7F39}"/>
    <cellStyle name="Warning Text 24 3 3 2" xfId="38220" xr:uid="{F99046F4-7C21-4B1A-B51F-93DC89941F5A}"/>
    <cellStyle name="Warning Text 24 3 4" xfId="38221" xr:uid="{B9C9829A-550F-4C16-BD57-4B28E1550D50}"/>
    <cellStyle name="Warning Text 24 3 5" xfId="38216" xr:uid="{BDACE040-D053-4D9F-8927-F90E4928F6A7}"/>
    <cellStyle name="Warning Text 24 4" xfId="19504" xr:uid="{FA091469-F024-49F5-9206-E531D4D74EB9}"/>
    <cellStyle name="Warning Text 24 4 2" xfId="38223" xr:uid="{8D8A7FA0-8738-4B4C-BBCF-E2CEE562A401}"/>
    <cellStyle name="Warning Text 24 4 2 2" xfId="38224" xr:uid="{B8B2F39C-7E90-4CD2-933B-ED240853670A}"/>
    <cellStyle name="Warning Text 24 4 3" xfId="38225" xr:uid="{C95932D5-5424-4F6C-83D8-4AFE288636B2}"/>
    <cellStyle name="Warning Text 24 4 3 2" xfId="38226" xr:uid="{78F972A7-72D1-45B6-A210-8C0D3230C6AA}"/>
    <cellStyle name="Warning Text 24 4 4" xfId="38227" xr:uid="{E222C5A1-3E6A-408F-9BB1-831639CC690C}"/>
    <cellStyle name="Warning Text 24 4 5" xfId="38222" xr:uid="{C0316031-19D0-4159-A617-45FA1DE9615B}"/>
    <cellStyle name="Warning Text 24 5" xfId="19505" xr:uid="{1157F272-D281-45F3-A1AE-7D1D69AC19F5}"/>
    <cellStyle name="Warning Text 24 5 2" xfId="38229" xr:uid="{74337EED-D9A8-46CF-98D0-2CA633D38EBF}"/>
    <cellStyle name="Warning Text 24 5 2 2" xfId="38230" xr:uid="{EA107C17-F64A-4166-9F82-9808BA311C76}"/>
    <cellStyle name="Warning Text 24 5 3" xfId="38231" xr:uid="{0A26D782-4BDB-411E-8A57-C155187687FF}"/>
    <cellStyle name="Warning Text 24 5 3 2" xfId="38232" xr:uid="{6919E6F8-12D1-4DE6-B9CD-12CC5EF3E119}"/>
    <cellStyle name="Warning Text 24 5 4" xfId="38233" xr:uid="{88F50FF0-2099-43D9-B5E1-6798D7F9397B}"/>
    <cellStyle name="Warning Text 24 5 4 2" xfId="38234" xr:uid="{ED94FF41-9F77-44FA-A37C-A8051A5AB6F8}"/>
    <cellStyle name="Warning Text 24 5 5" xfId="38235" xr:uid="{F438D86F-4FEA-4A03-B2DB-431B14D2A4A8}"/>
    <cellStyle name="Warning Text 24 5 6" xfId="38228" xr:uid="{6FE9DCEA-E6C6-453B-B3D2-5343FA8297FC}"/>
    <cellStyle name="Warning Text 24 6" xfId="19506" xr:uid="{7EA2CED4-FD78-4E6C-9F6A-D8427171390D}"/>
    <cellStyle name="Warning Text 24 6 2" xfId="38237" xr:uid="{416D8784-0FD8-456B-9277-C18FC2580DC7}"/>
    <cellStyle name="Warning Text 24 6 2 2" xfId="38238" xr:uid="{AFE60D32-DEE5-4286-95EA-D51F4E31F01C}"/>
    <cellStyle name="Warning Text 24 6 3" xfId="38239" xr:uid="{C648E79D-9687-4800-A0EE-586719C0024E}"/>
    <cellStyle name="Warning Text 24 6 3 2" xfId="38240" xr:uid="{BA38A4B6-01D0-43F0-A3EE-A2BCE80F2727}"/>
    <cellStyle name="Warning Text 24 6 4" xfId="38241" xr:uid="{CCF66CF3-18FE-4147-9926-7686CED29958}"/>
    <cellStyle name="Warning Text 24 6 5" xfId="38236" xr:uid="{96DD3573-A0A7-428E-B169-BA1EDBEEF630}"/>
    <cellStyle name="Warning Text 24 7" xfId="19507" xr:uid="{B6AB6DC1-B0C4-4306-87E6-B3526F6B76D5}"/>
    <cellStyle name="Warning Text 24 7 2" xfId="38243" xr:uid="{6B6E8F7F-13C0-4E63-BD24-29A74A245181}"/>
    <cellStyle name="Warning Text 24 7 3" xfId="38242" xr:uid="{B1941CEC-74F3-4926-BEA1-AA2461F5BF76}"/>
    <cellStyle name="Warning Text 24 8" xfId="19508" xr:uid="{1393634F-F7EA-4E2A-BB25-DED0AE0011AB}"/>
    <cellStyle name="Warning Text 24 8 2" xfId="38245" xr:uid="{277489C1-9374-4297-8229-6A85C9708F23}"/>
    <cellStyle name="Warning Text 24 8 3" xfId="38244" xr:uid="{456A73C8-BF4F-4388-B9AB-46BD5494D6EC}"/>
    <cellStyle name="Warning Text 24 9" xfId="19509" xr:uid="{2A18F2EE-038A-4778-9BEE-964136FDFED9}"/>
    <cellStyle name="Warning Text 24 9 2" xfId="38247" xr:uid="{F950837E-073A-443D-B570-2B4ECC66D4EF}"/>
    <cellStyle name="Warning Text 24 9 3" xfId="38246" xr:uid="{5EEF1FEA-0CA2-4C4A-BCB9-E727E9727EA6}"/>
    <cellStyle name="Warning Text 25" xfId="6621" xr:uid="{8F107E4B-BA0D-4B34-880A-A4A868289BED}"/>
    <cellStyle name="Warning Text 25 10" xfId="19510" xr:uid="{7FABD6A6-8A07-4F68-A64D-4013E47750A3}"/>
    <cellStyle name="Warning Text 25 10 2" xfId="38249" xr:uid="{7F2B93C8-AF2F-4408-9FD9-36E0DECA4381}"/>
    <cellStyle name="Warning Text 25 11" xfId="38250" xr:uid="{F4E22375-ECAD-4D01-8E3A-D088028D42B6}"/>
    <cellStyle name="Warning Text 25 12" xfId="38248" xr:uid="{D20627CE-7B3B-49CB-AEE0-FB977EF256F2}"/>
    <cellStyle name="Warning Text 25 13" xfId="21850" xr:uid="{5D488E0B-A991-4C2F-BF17-8DDDB0D5CCCE}"/>
    <cellStyle name="Warning Text 25 2" xfId="19511" xr:uid="{6FCD0E55-DDF5-4740-8202-D6B71F84C695}"/>
    <cellStyle name="Warning Text 25 2 2" xfId="38252" xr:uid="{5584537E-B98C-4D8C-A701-9D5F0E39C059}"/>
    <cellStyle name="Warning Text 25 2 2 2" xfId="38253" xr:uid="{B644B521-9FB0-4709-A75B-82DE6B17DDD3}"/>
    <cellStyle name="Warning Text 25 2 3" xfId="38254" xr:uid="{46F75B16-A18C-48C4-9B45-854DDD257BF1}"/>
    <cellStyle name="Warning Text 25 2 3 2" xfId="38255" xr:uid="{214376EA-CB5C-4003-AFAC-2E5E5D401F71}"/>
    <cellStyle name="Warning Text 25 2 4" xfId="38256" xr:uid="{589A67AD-855D-4BE9-AF4B-3FAA688D4A5B}"/>
    <cellStyle name="Warning Text 25 2 5" xfId="38257" xr:uid="{B72A0FA2-C1E3-4E81-B4E0-95B1D39A69E0}"/>
    <cellStyle name="Warning Text 25 2 6" xfId="38251" xr:uid="{E2D95D4C-B173-42DF-B2F6-806D1CA9CB3A}"/>
    <cellStyle name="Warning Text 25 3" xfId="19512" xr:uid="{089DA38C-3A25-4E3B-B074-DDE1D0224DF8}"/>
    <cellStyle name="Warning Text 25 3 2" xfId="38259" xr:uid="{73F580C1-648D-4719-8FAF-07AC10C8F5D5}"/>
    <cellStyle name="Warning Text 25 3 2 2" xfId="38260" xr:uid="{05AC0144-BF24-42C5-BB4E-2B7350D96542}"/>
    <cellStyle name="Warning Text 25 3 3" xfId="38261" xr:uid="{138DE097-A2AB-4A5E-BFAA-96ADFB77E788}"/>
    <cellStyle name="Warning Text 25 3 3 2" xfId="38262" xr:uid="{ED5D0504-A379-4C8C-97DF-D524417FFED4}"/>
    <cellStyle name="Warning Text 25 3 4" xfId="38263" xr:uid="{41FB1A8C-DC86-4330-B9AE-23B82BB6D703}"/>
    <cellStyle name="Warning Text 25 3 5" xfId="38258" xr:uid="{B354DAA1-B590-4DE1-BC14-7DA6C35D43F8}"/>
    <cellStyle name="Warning Text 25 4" xfId="19513" xr:uid="{060759E0-DF12-4785-8924-C99715C5AB25}"/>
    <cellStyle name="Warning Text 25 4 2" xfId="38265" xr:uid="{398360AF-AE2F-4983-90C9-DE0324D74D1E}"/>
    <cellStyle name="Warning Text 25 4 2 2" xfId="38266" xr:uid="{F35B8CEB-2BA0-49CA-BBDB-BF70DC803F63}"/>
    <cellStyle name="Warning Text 25 4 3" xfId="38267" xr:uid="{5C36843F-7F11-49E5-A7D8-1F91520D5C3C}"/>
    <cellStyle name="Warning Text 25 4 3 2" xfId="38268" xr:uid="{39749FB9-FC6E-4B8A-BFFD-1B63A934E2AE}"/>
    <cellStyle name="Warning Text 25 4 4" xfId="38269" xr:uid="{8ADDC61D-6B05-43FB-A88A-74E10E36C565}"/>
    <cellStyle name="Warning Text 25 4 5" xfId="38264" xr:uid="{169D5D9C-0D0E-4E21-9562-DE174661C104}"/>
    <cellStyle name="Warning Text 25 5" xfId="19514" xr:uid="{549F4242-607F-4BE9-8B27-DC774EB18F7F}"/>
    <cellStyle name="Warning Text 25 5 2" xfId="38271" xr:uid="{4EAB6DBD-F789-45B9-A1F9-F920DE254F6C}"/>
    <cellStyle name="Warning Text 25 5 2 2" xfId="38272" xr:uid="{061047E6-D6C3-420C-83AA-6D6E882F789D}"/>
    <cellStyle name="Warning Text 25 5 3" xfId="38273" xr:uid="{8D8B8D7F-782A-488E-A353-44365AB23F0E}"/>
    <cellStyle name="Warning Text 25 5 3 2" xfId="38274" xr:uid="{6A7D8EC1-EC5E-48E3-85C5-923DAFC8389A}"/>
    <cellStyle name="Warning Text 25 5 4" xfId="38275" xr:uid="{3BB5F301-A4DB-41AF-B284-BEB8E71447BA}"/>
    <cellStyle name="Warning Text 25 5 4 2" xfId="38276" xr:uid="{4DE2495D-21EC-4552-A622-BB672CFC5068}"/>
    <cellStyle name="Warning Text 25 5 5" xfId="38277" xr:uid="{12E4A964-A6CE-4727-8E54-0F3142CB509F}"/>
    <cellStyle name="Warning Text 25 5 6" xfId="38270" xr:uid="{5B97BDFA-61B9-4E44-B4F5-3706E50EEE94}"/>
    <cellStyle name="Warning Text 25 6" xfId="19515" xr:uid="{833BE754-7192-4DB0-AB9A-475FB7A8EFB0}"/>
    <cellStyle name="Warning Text 25 6 2" xfId="38279" xr:uid="{44CCACD6-F334-4CBD-8AF5-2E937AE0531B}"/>
    <cellStyle name="Warning Text 25 6 2 2" xfId="38280" xr:uid="{094A676A-8CE2-4453-831B-629AAD41689B}"/>
    <cellStyle name="Warning Text 25 6 3" xfId="38281" xr:uid="{6DB55E25-3313-47AC-A230-C03A8CFD0DB2}"/>
    <cellStyle name="Warning Text 25 6 3 2" xfId="38282" xr:uid="{6BDDF210-243B-437D-B427-2441ADFC478E}"/>
    <cellStyle name="Warning Text 25 6 4" xfId="38283" xr:uid="{A740345F-3C7F-46E6-882D-C80F5AA438C4}"/>
    <cellStyle name="Warning Text 25 6 5" xfId="38278" xr:uid="{AC065A1D-A696-464B-8006-77F8DFD03E52}"/>
    <cellStyle name="Warning Text 25 7" xfId="19516" xr:uid="{7DBB1413-064B-417D-8D43-D33C232A0E40}"/>
    <cellStyle name="Warning Text 25 7 2" xfId="38285" xr:uid="{C0086057-2605-423C-A3F3-B06A84D656BE}"/>
    <cellStyle name="Warning Text 25 7 3" xfId="38284" xr:uid="{24E31294-D3FF-4FBE-8D28-ED31460C5B29}"/>
    <cellStyle name="Warning Text 25 8" xfId="19517" xr:uid="{30BD6C4F-D564-4836-838F-D7638B81A1E0}"/>
    <cellStyle name="Warning Text 25 8 2" xfId="38287" xr:uid="{B5DA5353-0B0E-4F02-B1A8-06490F47C025}"/>
    <cellStyle name="Warning Text 25 8 3" xfId="38286" xr:uid="{59475D74-4A6D-4759-9C1E-35D1B9C8BFA5}"/>
    <cellStyle name="Warning Text 25 9" xfId="19518" xr:uid="{2B65E72C-9107-4445-A4A8-32956EADEA8C}"/>
    <cellStyle name="Warning Text 25 9 2" xfId="38289" xr:uid="{DAF8C6F4-0B5A-41BD-A354-69AAADE67722}"/>
    <cellStyle name="Warning Text 25 9 3" xfId="38288" xr:uid="{9F932BB0-CF64-4FD9-8955-9B18ABAF3165}"/>
    <cellStyle name="Warning Text 26" xfId="6622" xr:uid="{52A1D924-964C-42C6-9BC6-32C2880ADAA3}"/>
    <cellStyle name="Warning Text 26 10" xfId="19519" xr:uid="{8BDF619C-11CE-42F2-A04E-B247399AB397}"/>
    <cellStyle name="Warning Text 26 10 2" xfId="38291" xr:uid="{4744ADED-B2BF-4D42-9CBD-41705A3DA301}"/>
    <cellStyle name="Warning Text 26 11" xfId="38292" xr:uid="{A5656A1E-E3F3-4B3B-912D-454DE9361C08}"/>
    <cellStyle name="Warning Text 26 12" xfId="38290" xr:uid="{46FDAF51-FBDA-4FE6-9AFF-A6AECCC0FF32}"/>
    <cellStyle name="Warning Text 26 13" xfId="21851" xr:uid="{BD1C40E0-0A53-4F64-A842-16FD04F234FD}"/>
    <cellStyle name="Warning Text 26 2" xfId="19520" xr:uid="{FB26DB5F-D625-42C9-8DF0-4AFDE04AA843}"/>
    <cellStyle name="Warning Text 26 2 2" xfId="38294" xr:uid="{584B13D5-A755-48EC-BCCD-02D2F933D641}"/>
    <cellStyle name="Warning Text 26 2 2 2" xfId="38295" xr:uid="{40B6CBA1-EEC4-4F28-8D49-EC3D110E6F79}"/>
    <cellStyle name="Warning Text 26 2 3" xfId="38296" xr:uid="{E0A9E9C5-9727-4181-8DCB-64BC41BE4CEE}"/>
    <cellStyle name="Warning Text 26 2 3 2" xfId="38297" xr:uid="{FF78B22E-9E28-4A73-A206-9146B13A9DF5}"/>
    <cellStyle name="Warning Text 26 2 4" xfId="38298" xr:uid="{F2CCAB8B-BE9E-4319-BB87-65509FDF8A33}"/>
    <cellStyle name="Warning Text 26 2 5" xfId="38299" xr:uid="{2E5C02CB-9ED9-4142-9B1A-19BC565C9CA2}"/>
    <cellStyle name="Warning Text 26 2 6" xfId="38293" xr:uid="{961BF24F-DA0F-4EA2-AE44-B0540061E40A}"/>
    <cellStyle name="Warning Text 26 3" xfId="19521" xr:uid="{9D35337F-79CE-4D5B-8EBD-DE52ED2ACB23}"/>
    <cellStyle name="Warning Text 26 3 2" xfId="38301" xr:uid="{AFC809F3-B0EC-4DB5-96EA-3ABD2D3E9FEC}"/>
    <cellStyle name="Warning Text 26 3 2 2" xfId="38302" xr:uid="{E72DE198-93EB-4353-8A83-E3E41603FF66}"/>
    <cellStyle name="Warning Text 26 3 3" xfId="38303" xr:uid="{35CBB408-7DE7-4768-AAC1-D60E7AAA8A7E}"/>
    <cellStyle name="Warning Text 26 3 3 2" xfId="38304" xr:uid="{615538F8-EA48-48F3-9134-53A3B220E0FA}"/>
    <cellStyle name="Warning Text 26 3 4" xfId="38305" xr:uid="{FD3D98BE-D772-4298-8D70-0173C9244765}"/>
    <cellStyle name="Warning Text 26 3 5" xfId="38300" xr:uid="{395D389F-790D-4342-B855-6981EA9B567A}"/>
    <cellStyle name="Warning Text 26 4" xfId="19522" xr:uid="{22763D5C-9E01-464E-8733-C02C9F96F9AA}"/>
    <cellStyle name="Warning Text 26 4 2" xfId="38307" xr:uid="{368EFD01-6DDA-4F25-8EA9-A2D81C081F81}"/>
    <cellStyle name="Warning Text 26 4 2 2" xfId="38308" xr:uid="{A20BF982-1FAD-4AC0-868D-142EE91C45CB}"/>
    <cellStyle name="Warning Text 26 4 3" xfId="38309" xr:uid="{9664EEBE-5DCD-4801-B3A6-394B4B4F207E}"/>
    <cellStyle name="Warning Text 26 4 3 2" xfId="38310" xr:uid="{D68619A8-E9A8-4B7B-A3EF-B04D08508116}"/>
    <cellStyle name="Warning Text 26 4 4" xfId="38311" xr:uid="{80365A7F-5BDB-4517-B236-3CAC641FE10D}"/>
    <cellStyle name="Warning Text 26 4 5" xfId="38306" xr:uid="{5417F7AB-FD4D-48E0-B60C-B5AF8C0B4658}"/>
    <cellStyle name="Warning Text 26 5" xfId="19523" xr:uid="{DE572A66-5B36-4986-A339-B1D7074A862B}"/>
    <cellStyle name="Warning Text 26 5 2" xfId="38313" xr:uid="{A455F345-2E6C-4930-AD32-DB6139B6B49D}"/>
    <cellStyle name="Warning Text 26 5 2 2" xfId="38314" xr:uid="{A0601769-9953-45B7-A594-0961A04AA250}"/>
    <cellStyle name="Warning Text 26 5 3" xfId="38315" xr:uid="{81F67B97-86BE-4D94-84E0-263190ADBE56}"/>
    <cellStyle name="Warning Text 26 5 3 2" xfId="38316" xr:uid="{A3E3F5D6-7C75-4DFC-A25F-EAF42C217218}"/>
    <cellStyle name="Warning Text 26 5 4" xfId="38317" xr:uid="{6C76F095-896A-40EF-8E5B-9DA655AC63FA}"/>
    <cellStyle name="Warning Text 26 5 4 2" xfId="38318" xr:uid="{42C69997-2F4F-41B3-A506-8E9FFA30E941}"/>
    <cellStyle name="Warning Text 26 5 5" xfId="38319" xr:uid="{00974A95-1E92-4FEA-9E94-1162C491A48F}"/>
    <cellStyle name="Warning Text 26 5 6" xfId="38312" xr:uid="{455A3966-77C2-457E-9514-A61F75053152}"/>
    <cellStyle name="Warning Text 26 6" xfId="19524" xr:uid="{A064DD44-D470-485C-9AFA-C9838619C8B5}"/>
    <cellStyle name="Warning Text 26 6 2" xfId="38321" xr:uid="{20BAAD53-1D24-4A0E-BED7-AA0BA5DCB33F}"/>
    <cellStyle name="Warning Text 26 6 2 2" xfId="38322" xr:uid="{DFE63AA7-14B1-4842-939C-CD0C688F15B5}"/>
    <cellStyle name="Warning Text 26 6 3" xfId="38323" xr:uid="{6E4A211B-E709-4E15-9B86-7E965FE8BAC1}"/>
    <cellStyle name="Warning Text 26 6 3 2" xfId="38324" xr:uid="{2E41E3B1-54BE-4DDD-B961-20A3B08F9A34}"/>
    <cellStyle name="Warning Text 26 6 4" xfId="38325" xr:uid="{FAC63A25-6FEE-481A-AC76-FAAAC8E5E4B0}"/>
    <cellStyle name="Warning Text 26 6 5" xfId="38320" xr:uid="{FD115AD7-D251-47A7-A5DE-C8DFB4DC6752}"/>
    <cellStyle name="Warning Text 26 7" xfId="19525" xr:uid="{F64D7E97-A19D-43A7-81B2-A9F29EAFD5A2}"/>
    <cellStyle name="Warning Text 26 7 2" xfId="38327" xr:uid="{FE84EB95-14ED-4D55-8427-49314B4CCEF7}"/>
    <cellStyle name="Warning Text 26 7 3" xfId="38326" xr:uid="{3FE77A76-A2B6-4652-A1F9-812537FD7EAD}"/>
    <cellStyle name="Warning Text 26 8" xfId="19526" xr:uid="{31B1ADCF-508B-4C39-A037-A5366EC7D760}"/>
    <cellStyle name="Warning Text 26 8 2" xfId="38329" xr:uid="{3481DA59-27C6-4598-A229-A03B43F0E83A}"/>
    <cellStyle name="Warning Text 26 8 3" xfId="38328" xr:uid="{2A3FC29B-7427-434B-A7BC-4731BD8F148C}"/>
    <cellStyle name="Warning Text 26 9" xfId="19527" xr:uid="{FE96EB43-25AE-4929-8AE6-8C1F5A3F40EA}"/>
    <cellStyle name="Warning Text 26 9 2" xfId="38331" xr:uid="{A143E890-7FB7-4CEA-B26D-32086C906FCD}"/>
    <cellStyle name="Warning Text 26 9 3" xfId="38330" xr:uid="{1ED84D9D-78A3-4D53-8B9A-A0A94CA317A5}"/>
    <cellStyle name="Warning Text 27" xfId="6623" xr:uid="{BEADAEC5-1A31-488C-B7D0-E59FB71B1041}"/>
    <cellStyle name="Warning Text 27 10" xfId="19528" xr:uid="{F6D4EB92-97F6-4818-AE7E-C039D699F476}"/>
    <cellStyle name="Warning Text 27 10 2" xfId="38333" xr:uid="{D98D9645-5ADA-420B-8D79-F5242335C870}"/>
    <cellStyle name="Warning Text 27 11" xfId="38334" xr:uid="{B55C39D3-C1A3-418F-9CB6-13E62CBEA3D5}"/>
    <cellStyle name="Warning Text 27 12" xfId="38332" xr:uid="{D1176978-FF0B-42B7-9AC3-81DD54ECB882}"/>
    <cellStyle name="Warning Text 27 13" xfId="21852" xr:uid="{81667983-5215-456E-BB46-E05CC326A42D}"/>
    <cellStyle name="Warning Text 27 2" xfId="19529" xr:uid="{1BC489E6-9D16-4FF9-9A9F-FDABCE3A588B}"/>
    <cellStyle name="Warning Text 27 2 2" xfId="38336" xr:uid="{8E674176-5BEB-4930-BF88-11AD732FF12D}"/>
    <cellStyle name="Warning Text 27 2 2 2" xfId="38337" xr:uid="{9F13BDEE-4546-4D64-A779-523D5328074B}"/>
    <cellStyle name="Warning Text 27 2 3" xfId="38338" xr:uid="{26AD0ED4-5938-4BDD-B612-F20BCF3B7466}"/>
    <cellStyle name="Warning Text 27 2 3 2" xfId="38339" xr:uid="{5572187D-869E-41F1-9B75-6597A8D84C8F}"/>
    <cellStyle name="Warning Text 27 2 4" xfId="38340" xr:uid="{FBDA8A43-4C02-469F-8841-0D6C30740083}"/>
    <cellStyle name="Warning Text 27 2 5" xfId="38341" xr:uid="{6E0C1C9F-BBBB-4070-8F54-690E5F7D47BB}"/>
    <cellStyle name="Warning Text 27 2 6" xfId="38335" xr:uid="{1A4A97AC-4993-4EAE-BF5D-8B31D67652AC}"/>
    <cellStyle name="Warning Text 27 3" xfId="19530" xr:uid="{B4FCF441-E34D-47BB-9056-517D1640FAC3}"/>
    <cellStyle name="Warning Text 27 3 2" xfId="38343" xr:uid="{A9FA19FC-F157-420E-BF2A-8D59F0AE0E54}"/>
    <cellStyle name="Warning Text 27 3 2 2" xfId="38344" xr:uid="{7A43480E-F411-43A4-B4C5-4CB162E7AE69}"/>
    <cellStyle name="Warning Text 27 3 3" xfId="38345" xr:uid="{61DA0CE6-6653-4CA3-8551-E1936A32156B}"/>
    <cellStyle name="Warning Text 27 3 3 2" xfId="38346" xr:uid="{F6AA9740-CB44-4574-A740-769921C962E8}"/>
    <cellStyle name="Warning Text 27 3 4" xfId="38347" xr:uid="{B04AD474-D277-476B-ADB7-3995C39A9573}"/>
    <cellStyle name="Warning Text 27 3 5" xfId="38342" xr:uid="{DA950F7D-D694-4019-B384-872E782150AD}"/>
    <cellStyle name="Warning Text 27 4" xfId="19531" xr:uid="{5F78EF9D-3A16-47AC-B89C-25D15B62DA17}"/>
    <cellStyle name="Warning Text 27 4 2" xfId="38349" xr:uid="{F813B868-5618-4297-B97B-17EF7DD42E9A}"/>
    <cellStyle name="Warning Text 27 4 2 2" xfId="38350" xr:uid="{4AEABC76-F9BA-45CF-A570-496489A872B5}"/>
    <cellStyle name="Warning Text 27 4 3" xfId="38351" xr:uid="{23AD3A30-331F-4078-B8A5-5CA175A47E30}"/>
    <cellStyle name="Warning Text 27 4 3 2" xfId="38352" xr:uid="{01FD38F4-3C38-4499-8BA3-FA27F88E99C7}"/>
    <cellStyle name="Warning Text 27 4 4" xfId="38353" xr:uid="{41D6DA3C-55EC-4331-9D8E-597F15B68D7A}"/>
    <cellStyle name="Warning Text 27 4 5" xfId="38348" xr:uid="{94EAC085-6550-4FE1-B2E2-6FD771EF33E2}"/>
    <cellStyle name="Warning Text 27 5" xfId="19532" xr:uid="{B422408D-2BDA-4637-A39F-9F83EFFB7150}"/>
    <cellStyle name="Warning Text 27 5 2" xfId="38355" xr:uid="{4334CE8F-B963-44AF-9479-EA6DF40D243E}"/>
    <cellStyle name="Warning Text 27 5 2 2" xfId="38356" xr:uid="{026184E2-5EC3-4F6A-A40E-8A0FAF136794}"/>
    <cellStyle name="Warning Text 27 5 3" xfId="38357" xr:uid="{BB144671-83D1-485C-BE11-FB7A9793558A}"/>
    <cellStyle name="Warning Text 27 5 3 2" xfId="38358" xr:uid="{2F643591-EA76-480E-B010-61791217071D}"/>
    <cellStyle name="Warning Text 27 5 4" xfId="38359" xr:uid="{5816AC48-B553-4C22-80AE-F566013A291B}"/>
    <cellStyle name="Warning Text 27 5 4 2" xfId="38360" xr:uid="{32FA1D81-A32F-4AB4-AD88-5261CAFCE3E1}"/>
    <cellStyle name="Warning Text 27 5 5" xfId="38361" xr:uid="{0AA60951-E76F-4510-A756-C91D1300B329}"/>
    <cellStyle name="Warning Text 27 5 6" xfId="38354" xr:uid="{18203828-6CF7-4D78-BD10-FB43429D137C}"/>
    <cellStyle name="Warning Text 27 6" xfId="19533" xr:uid="{9EC0BAEE-3214-48DB-9F1D-00377018C89E}"/>
    <cellStyle name="Warning Text 27 6 2" xfId="38363" xr:uid="{8B30C0A2-AD98-4DFB-A722-82BAEB8A3529}"/>
    <cellStyle name="Warning Text 27 6 2 2" xfId="38364" xr:uid="{7D7482F9-0099-4699-845F-6EA4FA483F01}"/>
    <cellStyle name="Warning Text 27 6 3" xfId="38365" xr:uid="{8C08CD17-5107-4EC5-98A5-227F483A39FA}"/>
    <cellStyle name="Warning Text 27 6 3 2" xfId="38366" xr:uid="{A9FD78E4-DC71-4677-8A22-E3E55E647F26}"/>
    <cellStyle name="Warning Text 27 6 4" xfId="38367" xr:uid="{A3D2490E-0352-4F1D-ACD5-22B7CBB5A416}"/>
    <cellStyle name="Warning Text 27 6 5" xfId="38362" xr:uid="{60CCB6A1-9BF5-4402-BA04-08D79CEDF9AF}"/>
    <cellStyle name="Warning Text 27 7" xfId="19534" xr:uid="{540AD099-2F8A-4400-A00E-6779D0024AD5}"/>
    <cellStyle name="Warning Text 27 7 2" xfId="38369" xr:uid="{68ADD204-6852-481E-92A8-BC7C9AC3C6AB}"/>
    <cellStyle name="Warning Text 27 7 3" xfId="38368" xr:uid="{25C31165-8C7F-47D7-B342-A6316F7D88A2}"/>
    <cellStyle name="Warning Text 27 8" xfId="19535" xr:uid="{4AC56D7A-9B3D-4F45-9A64-7D8770C7A98F}"/>
    <cellStyle name="Warning Text 27 8 2" xfId="38371" xr:uid="{C4913554-A878-44DF-9953-D82B4047A0F7}"/>
    <cellStyle name="Warning Text 27 8 3" xfId="38370" xr:uid="{D3A5B0C1-D762-46D7-9B5B-84ABAE9CD08F}"/>
    <cellStyle name="Warning Text 27 9" xfId="19536" xr:uid="{86792E9B-068A-4F2D-93A8-977397AC86B2}"/>
    <cellStyle name="Warning Text 27 9 2" xfId="38373" xr:uid="{70AAB1E3-E7C2-40FF-8EC5-9FE5E5930276}"/>
    <cellStyle name="Warning Text 27 9 3" xfId="38372" xr:uid="{47073D63-A9BC-48D6-A83A-490E1CEA36F6}"/>
    <cellStyle name="Warning Text 28" xfId="6624" xr:uid="{4FA5D356-1F8D-4ADE-9AF9-69245640ECC1}"/>
    <cellStyle name="Warning Text 28 10" xfId="19537" xr:uid="{87029AC9-37FC-4E10-9326-18E9A0B7E308}"/>
    <cellStyle name="Warning Text 28 10 2" xfId="38375" xr:uid="{88366144-63C9-4EAD-9837-14987FD50748}"/>
    <cellStyle name="Warning Text 28 11" xfId="38376" xr:uid="{383A114C-1B74-4F5C-9508-225A2EC8E20B}"/>
    <cellStyle name="Warning Text 28 12" xfId="38374" xr:uid="{7BAEC10F-7C31-4E3D-8D38-1695C6C45CE1}"/>
    <cellStyle name="Warning Text 28 13" xfId="21853" xr:uid="{1D4B30D0-F898-48AD-B317-90B6DA8151A4}"/>
    <cellStyle name="Warning Text 28 2" xfId="19538" xr:uid="{8780DEA4-899A-492D-9020-4F3E2D92398B}"/>
    <cellStyle name="Warning Text 28 2 2" xfId="38378" xr:uid="{3DDAE7EF-51BB-4CDD-80D9-F9D09C0B278E}"/>
    <cellStyle name="Warning Text 28 2 2 2" xfId="38379" xr:uid="{58FE0FEF-ABFE-4542-9112-6C38C29AF305}"/>
    <cellStyle name="Warning Text 28 2 3" xfId="38380" xr:uid="{54181D21-8C54-4886-80D0-01501F77766B}"/>
    <cellStyle name="Warning Text 28 2 3 2" xfId="38381" xr:uid="{E705521D-783D-42FA-AA51-7211281C1575}"/>
    <cellStyle name="Warning Text 28 2 4" xfId="38382" xr:uid="{7BD5BA86-1FC3-4291-A4D4-7A8F7754C461}"/>
    <cellStyle name="Warning Text 28 2 5" xfId="38383" xr:uid="{1F1C0545-410A-46C8-A82E-A2DAE12C7A32}"/>
    <cellStyle name="Warning Text 28 2 6" xfId="38377" xr:uid="{5E803A96-612D-4634-B02B-E6FEB2EC3AE9}"/>
    <cellStyle name="Warning Text 28 3" xfId="19539" xr:uid="{EF73535C-0A26-4029-A655-FB70C1B26BF1}"/>
    <cellStyle name="Warning Text 28 3 2" xfId="38385" xr:uid="{DBFC55E5-907D-4D17-A742-BA74DA2E7EF4}"/>
    <cellStyle name="Warning Text 28 3 2 2" xfId="38386" xr:uid="{E469D809-4B32-4A31-AEDA-E6DB6498B31B}"/>
    <cellStyle name="Warning Text 28 3 3" xfId="38387" xr:uid="{08050FCD-0BF4-43A1-90DC-52993C2B873B}"/>
    <cellStyle name="Warning Text 28 3 3 2" xfId="38388" xr:uid="{AEDD1C85-4A55-4F81-9E3A-ED6179273955}"/>
    <cellStyle name="Warning Text 28 3 4" xfId="38389" xr:uid="{2D49E0DE-1B30-4E8C-B16B-51DF5EC09947}"/>
    <cellStyle name="Warning Text 28 3 5" xfId="38384" xr:uid="{949E4EBB-DB08-4D2D-B298-E358245E5DA9}"/>
    <cellStyle name="Warning Text 28 4" xfId="19540" xr:uid="{707D94D4-2A38-4C1F-B9AF-2D088C4B6745}"/>
    <cellStyle name="Warning Text 28 4 2" xfId="38391" xr:uid="{0B7D6855-97D0-4327-836A-CEE72D2BC551}"/>
    <cellStyle name="Warning Text 28 4 2 2" xfId="38392" xr:uid="{4FCEABCB-7AD1-4F0C-87FD-35EE271BC13B}"/>
    <cellStyle name="Warning Text 28 4 3" xfId="38393" xr:uid="{100FF18A-6EE0-4F19-965D-9006E43C657E}"/>
    <cellStyle name="Warning Text 28 4 3 2" xfId="38394" xr:uid="{96A66773-A3F6-4840-8D8C-4E8D17C055B0}"/>
    <cellStyle name="Warning Text 28 4 4" xfId="38395" xr:uid="{72BB4C36-7D3E-42E8-815A-246BF10B6969}"/>
    <cellStyle name="Warning Text 28 4 5" xfId="38390" xr:uid="{4E98F1E7-268C-45CF-8A26-C27CBB03323B}"/>
    <cellStyle name="Warning Text 28 5" xfId="19541" xr:uid="{AE691F74-892E-4D87-AE77-BA228FFE178C}"/>
    <cellStyle name="Warning Text 28 5 2" xfId="38397" xr:uid="{17412AC9-5F8E-469D-8972-1191553BCF0C}"/>
    <cellStyle name="Warning Text 28 5 2 2" xfId="38398" xr:uid="{ED87D38A-EA43-4DD7-B5A3-8AF6C79F34EF}"/>
    <cellStyle name="Warning Text 28 5 3" xfId="38399" xr:uid="{138346A9-30F4-4AFD-9A19-F88DE014BA05}"/>
    <cellStyle name="Warning Text 28 5 3 2" xfId="38400" xr:uid="{D92D61BD-9360-4F8E-9C42-D0ACEAB73BA8}"/>
    <cellStyle name="Warning Text 28 5 4" xfId="38401" xr:uid="{612165E4-F60B-4D7E-A66E-7FD9D3E3C7BA}"/>
    <cellStyle name="Warning Text 28 5 4 2" xfId="38402" xr:uid="{4293C916-F472-4CDA-8E30-17293A096E72}"/>
    <cellStyle name="Warning Text 28 5 5" xfId="38403" xr:uid="{0A174D8E-5556-4C55-8F89-A15E1453FAF4}"/>
    <cellStyle name="Warning Text 28 5 6" xfId="38396" xr:uid="{C3ED78E4-23EC-4026-96B0-C588B1EB0EBD}"/>
    <cellStyle name="Warning Text 28 6" xfId="19542" xr:uid="{983BBC01-DF42-4C18-A4CB-6B595C50B40C}"/>
    <cellStyle name="Warning Text 28 6 2" xfId="38405" xr:uid="{40FB22D5-81CB-4238-B764-5D921D91081B}"/>
    <cellStyle name="Warning Text 28 6 2 2" xfId="38406" xr:uid="{33BDD5E5-174F-47EB-BE95-068A1A528C64}"/>
    <cellStyle name="Warning Text 28 6 3" xfId="38407" xr:uid="{88FC8287-4819-4AD2-AA84-0D323FFC420B}"/>
    <cellStyle name="Warning Text 28 6 3 2" xfId="38408" xr:uid="{191008CF-2D8F-41C9-B9A9-AB91D922B48B}"/>
    <cellStyle name="Warning Text 28 6 4" xfId="38409" xr:uid="{2E10EBE4-DE3C-4C2D-AF4A-D409F54D47D0}"/>
    <cellStyle name="Warning Text 28 6 5" xfId="38404" xr:uid="{E1994DDC-8A77-46BF-A97C-284C8171BC0E}"/>
    <cellStyle name="Warning Text 28 7" xfId="19543" xr:uid="{7C022FDA-1529-476B-BF64-C9FEE2962219}"/>
    <cellStyle name="Warning Text 28 7 2" xfId="38411" xr:uid="{F3D2B034-FFC3-4DFA-96C8-049797D52CE5}"/>
    <cellStyle name="Warning Text 28 7 3" xfId="38410" xr:uid="{E4243E5F-F807-43EA-8348-8EAE61978776}"/>
    <cellStyle name="Warning Text 28 8" xfId="19544" xr:uid="{E6B47BE4-8693-4892-8D52-D82CC1B8ED27}"/>
    <cellStyle name="Warning Text 28 8 2" xfId="38413" xr:uid="{13ECF91A-A9E0-4BDF-AA19-E452F2B2263A}"/>
    <cellStyle name="Warning Text 28 8 3" xfId="38412" xr:uid="{A3A5C365-50D0-4C4E-8536-832FDFA7E7ED}"/>
    <cellStyle name="Warning Text 28 9" xfId="19545" xr:uid="{C2C5A09B-866F-450A-AC7E-9FECE2FDEB79}"/>
    <cellStyle name="Warning Text 28 9 2" xfId="38415" xr:uid="{936984F8-6FD5-4C2A-A817-2DE6DE3D49CB}"/>
    <cellStyle name="Warning Text 28 9 3" xfId="38414" xr:uid="{F56692A4-D76F-4D45-A7B6-2678EB1A86E5}"/>
    <cellStyle name="Warning Text 29" xfId="6625" xr:uid="{B8949F1D-49C4-4A99-A17B-CF44E05FF490}"/>
    <cellStyle name="Warning Text 29 10" xfId="19546" xr:uid="{C1357538-929A-4F3A-BD2F-F23471EEBE67}"/>
    <cellStyle name="Warning Text 29 10 2" xfId="38417" xr:uid="{FE20A6D4-540E-4B43-BDD9-C6005FB8CFA4}"/>
    <cellStyle name="Warning Text 29 11" xfId="38418" xr:uid="{66C82E7B-6186-4407-9975-8EE2E65E8123}"/>
    <cellStyle name="Warning Text 29 12" xfId="38416" xr:uid="{B58EED9E-C261-4C45-AEDA-3A28E51C5629}"/>
    <cellStyle name="Warning Text 29 13" xfId="21854" xr:uid="{75588CF8-0151-4024-A3FD-13581F8DD130}"/>
    <cellStyle name="Warning Text 29 2" xfId="19547" xr:uid="{4F5DAC42-8E6E-4522-8536-3B65A43A5FD8}"/>
    <cellStyle name="Warning Text 29 2 2" xfId="38420" xr:uid="{78AD6ACD-40F1-4A8D-8B20-64EB181AA055}"/>
    <cellStyle name="Warning Text 29 2 2 2" xfId="38421" xr:uid="{95E4693B-BF54-437A-A2AB-9CC4EEF68156}"/>
    <cellStyle name="Warning Text 29 2 3" xfId="38422" xr:uid="{84294664-2308-4C88-AE8F-E3BA3BA731D5}"/>
    <cellStyle name="Warning Text 29 2 3 2" xfId="38423" xr:uid="{02CDC9B7-1034-4181-8603-A1CF37E0EA2C}"/>
    <cellStyle name="Warning Text 29 2 4" xfId="38424" xr:uid="{6BDD6A97-A93F-4326-A6DF-AB8B50352A80}"/>
    <cellStyle name="Warning Text 29 2 5" xfId="38425" xr:uid="{6CE45E7C-80A0-4C20-AA03-4781ACCDFFC3}"/>
    <cellStyle name="Warning Text 29 2 6" xfId="38419" xr:uid="{A4710BD6-0EFF-4F8C-AEFD-AD993AB8FC83}"/>
    <cellStyle name="Warning Text 29 3" xfId="19548" xr:uid="{DCB909ED-15B1-4ED2-81D2-886585D57905}"/>
    <cellStyle name="Warning Text 29 3 2" xfId="38427" xr:uid="{CB12A1D8-9DDD-49D0-9CCE-E6D430655CC5}"/>
    <cellStyle name="Warning Text 29 3 2 2" xfId="38428" xr:uid="{9962A6C6-ECA1-4B7F-9E2E-0C57D761ED21}"/>
    <cellStyle name="Warning Text 29 3 3" xfId="38429" xr:uid="{2C0ED53A-F48C-42E0-9864-D75DAC5A22E2}"/>
    <cellStyle name="Warning Text 29 3 3 2" xfId="38430" xr:uid="{FB9D26F9-0E33-4FCA-B6C5-8E0FCFE88D8C}"/>
    <cellStyle name="Warning Text 29 3 4" xfId="38431" xr:uid="{35A22CF8-E1F1-4601-A6C2-5E0A4BF118AF}"/>
    <cellStyle name="Warning Text 29 3 5" xfId="38426" xr:uid="{65D4D2CD-A1A6-4433-9835-2EFC17FB03CC}"/>
    <cellStyle name="Warning Text 29 4" xfId="19549" xr:uid="{70CC37CA-77F8-4A5E-BE61-B08986D61057}"/>
    <cellStyle name="Warning Text 29 4 2" xfId="38433" xr:uid="{274CAF7A-1A05-484A-91E1-429A7EBA62EF}"/>
    <cellStyle name="Warning Text 29 4 2 2" xfId="38434" xr:uid="{FEDEF0E0-E965-4715-9572-10E330ECB804}"/>
    <cellStyle name="Warning Text 29 4 3" xfId="38435" xr:uid="{DD17E579-2934-4972-BF69-306F03BAE4E8}"/>
    <cellStyle name="Warning Text 29 4 3 2" xfId="38436" xr:uid="{FD5DA581-7D42-4653-81E7-DC7F9C7A0992}"/>
    <cellStyle name="Warning Text 29 4 4" xfId="38437" xr:uid="{FCECD711-0F5A-4EF2-99B8-D10115506578}"/>
    <cellStyle name="Warning Text 29 4 5" xfId="38432" xr:uid="{D6FC09F9-F5C6-497C-A893-EFDF350A8CBE}"/>
    <cellStyle name="Warning Text 29 5" xfId="19550" xr:uid="{BE461AED-A7DA-4A57-AD5C-C520FD769609}"/>
    <cellStyle name="Warning Text 29 5 2" xfId="38439" xr:uid="{1CF9C2AD-C22C-42F0-8C4C-66DB06EA900D}"/>
    <cellStyle name="Warning Text 29 5 2 2" xfId="38440" xr:uid="{38CD5ACD-8CE6-45AA-969D-0D17C85C1DC7}"/>
    <cellStyle name="Warning Text 29 5 3" xfId="38441" xr:uid="{863A8527-6593-4404-A65E-21BD7E63B6A6}"/>
    <cellStyle name="Warning Text 29 5 3 2" xfId="38442" xr:uid="{E4C00448-1DCB-4CE7-8289-2683AB5DAF42}"/>
    <cellStyle name="Warning Text 29 5 4" xfId="38443" xr:uid="{ACB35D80-E767-4EA3-84F1-E5AFBBC8996C}"/>
    <cellStyle name="Warning Text 29 5 4 2" xfId="38444" xr:uid="{B9EF80CD-2984-4CA7-AC36-BE222E772097}"/>
    <cellStyle name="Warning Text 29 5 5" xfId="38445" xr:uid="{F6E8F1BE-2954-44F7-827F-634F345DADA3}"/>
    <cellStyle name="Warning Text 29 5 6" xfId="38438" xr:uid="{0E5C80D8-AA0C-4431-A727-A9EC6F8CCEE7}"/>
    <cellStyle name="Warning Text 29 6" xfId="19551" xr:uid="{079D32CB-4766-4DBD-B2D9-22CC30CC920F}"/>
    <cellStyle name="Warning Text 29 6 2" xfId="38447" xr:uid="{44A6DE41-501E-4A18-AC99-08DE38115113}"/>
    <cellStyle name="Warning Text 29 6 2 2" xfId="38448" xr:uid="{019F17AA-64B4-4165-9F1D-27207AD5D53C}"/>
    <cellStyle name="Warning Text 29 6 3" xfId="38449" xr:uid="{46B0A661-231F-420D-BC09-DAE6CE4A8BF7}"/>
    <cellStyle name="Warning Text 29 6 3 2" xfId="38450" xr:uid="{FBEECC6C-8BC8-4380-AE4E-035E656BC058}"/>
    <cellStyle name="Warning Text 29 6 4" xfId="38451" xr:uid="{6641E17B-6597-4B20-AD60-A6C15F038779}"/>
    <cellStyle name="Warning Text 29 6 5" xfId="38446" xr:uid="{8FC5F665-74FB-4146-8F9E-65997F600659}"/>
    <cellStyle name="Warning Text 29 7" xfId="19552" xr:uid="{3628EADF-24B7-419A-A2C6-45F0A6C94E25}"/>
    <cellStyle name="Warning Text 29 7 2" xfId="38453" xr:uid="{D3C5097C-7738-45AE-A160-76F4FC160899}"/>
    <cellStyle name="Warning Text 29 7 3" xfId="38452" xr:uid="{A4EF3A41-DB07-4A36-BC7B-FA801C97362B}"/>
    <cellStyle name="Warning Text 29 8" xfId="19553" xr:uid="{2131D6BF-C137-4E59-A9F2-D4FED57669DF}"/>
    <cellStyle name="Warning Text 29 8 2" xfId="38455" xr:uid="{1C674F2D-2705-4A47-9212-AABD86E822DB}"/>
    <cellStyle name="Warning Text 29 8 3" xfId="38454" xr:uid="{582C1CA1-FBB7-4DBA-BA4A-CDF723F5A9E2}"/>
    <cellStyle name="Warning Text 29 9" xfId="19554" xr:uid="{14AD49AE-5D7A-404C-8E73-C3BD4A1997CD}"/>
    <cellStyle name="Warning Text 29 9 2" xfId="38457" xr:uid="{F38CFEDB-CDCD-42EC-9E0D-687C4F7070DE}"/>
    <cellStyle name="Warning Text 29 9 3" xfId="38456" xr:uid="{8BD588F0-790D-4FDF-9F18-B65B986E4C9F}"/>
    <cellStyle name="Warning Text 3" xfId="363" xr:uid="{00000000-0005-0000-0000-00006D010000}"/>
    <cellStyle name="Warning Text 3 10" xfId="19555" xr:uid="{441619F8-2733-4FA0-9903-A35E518A6939}"/>
    <cellStyle name="Warning Text 3 10 2" xfId="38459" xr:uid="{C4720522-E750-4C89-8D78-D7FAED1C3026}"/>
    <cellStyle name="Warning Text 3 11" xfId="38460" xr:uid="{C3CB14C4-A5A5-4BC7-8AAA-FAB3F3F1E634}"/>
    <cellStyle name="Warning Text 3 12" xfId="38458" xr:uid="{A177ED6D-7FF9-40D5-AA48-ED75CFA28B40}"/>
    <cellStyle name="Warning Text 3 2" xfId="6627" xr:uid="{56AC2AA4-79DE-4257-9F8B-61154289F3B8}"/>
    <cellStyle name="Warning Text 3 2 2" xfId="19556" xr:uid="{EEC04F03-A2E7-4478-ADA4-52ACB53B2F5C}"/>
    <cellStyle name="Warning Text 3 2 2 2" xfId="38463" xr:uid="{4CBAD493-64D9-4AEC-A498-0BBFB58DB165}"/>
    <cellStyle name="Warning Text 3 2 2 3" xfId="38462" xr:uid="{91A5F662-C207-4F81-9468-5669E32B563B}"/>
    <cellStyle name="Warning Text 3 2 3" xfId="19557" xr:uid="{4CCBC687-A742-4501-AEAD-65FE1F5CC142}"/>
    <cellStyle name="Warning Text 3 2 3 2" xfId="38465" xr:uid="{92B9369C-B1EF-4FE2-BC81-9164FE7B3F0B}"/>
    <cellStyle name="Warning Text 3 2 3 3" xfId="38464" xr:uid="{4FD1466B-C18A-42B6-B359-3A1C971E626E}"/>
    <cellStyle name="Warning Text 3 2 4" xfId="19558" xr:uid="{307F32EC-8D7F-469C-9A6F-5D0B973D5D32}"/>
    <cellStyle name="Warning Text 3 2 4 2" xfId="38466" xr:uid="{54E8E9C9-A8C3-4F19-9498-7291DB9F6B31}"/>
    <cellStyle name="Warning Text 3 2 5" xfId="19559" xr:uid="{93517A0C-3486-43FC-B5CB-B7DE68816588}"/>
    <cellStyle name="Warning Text 3 2 5 2" xfId="38467" xr:uid="{F41E2DBD-AF8B-423C-BE5C-17DC0E320723}"/>
    <cellStyle name="Warning Text 3 2 6" xfId="38461" xr:uid="{6FD424DD-6E16-4565-996D-F5764ED1DB04}"/>
    <cellStyle name="Warning Text 3 2 7" xfId="21855" xr:uid="{99C5BE4E-3CF4-4B36-AC84-ACA07DDE45DE}"/>
    <cellStyle name="Warning Text 3 3" xfId="6626" xr:uid="{8B3EFBB0-6C54-46AB-A819-07116670ADBD}"/>
    <cellStyle name="Warning Text 3 3 2" xfId="38469" xr:uid="{F5E0408C-C7E3-43ED-AA3F-D850DEDBF852}"/>
    <cellStyle name="Warning Text 3 3 2 2" xfId="38470" xr:uid="{65664245-8D07-47AE-A0C9-945180BBE7AA}"/>
    <cellStyle name="Warning Text 3 3 3" xfId="38471" xr:uid="{5E50FDB4-EE1B-4292-9919-C28213D1BD79}"/>
    <cellStyle name="Warning Text 3 3 3 2" xfId="38472" xr:uid="{3EB656AB-F8D2-4AE3-A37E-55D73EA9872D}"/>
    <cellStyle name="Warning Text 3 3 4" xfId="38473" xr:uid="{B50BB8B6-F4C0-4052-BD54-275C64A36123}"/>
    <cellStyle name="Warning Text 3 3 5" xfId="38468" xr:uid="{56E8684F-4043-47A0-8ED7-4528DBBA2B14}"/>
    <cellStyle name="Warning Text 3 4" xfId="19560" xr:uid="{1D1F619A-C8A9-4C25-A53C-26F159A31C8F}"/>
    <cellStyle name="Warning Text 3 4 2" xfId="38475" xr:uid="{3DBAE08C-1F31-444F-8C95-628D91E05CBD}"/>
    <cellStyle name="Warning Text 3 4 2 2" xfId="38476" xr:uid="{2AB35290-A9C9-4D38-9DFF-C35D0DC97E41}"/>
    <cellStyle name="Warning Text 3 4 3" xfId="38477" xr:uid="{49B9209E-82C4-44FE-BF2A-3890606C8D15}"/>
    <cellStyle name="Warning Text 3 4 3 2" xfId="38478" xr:uid="{865F4B12-636F-491D-95AE-447E525ADD31}"/>
    <cellStyle name="Warning Text 3 4 4" xfId="38479" xr:uid="{7345EB71-543E-4BB7-8394-EC9361EFD622}"/>
    <cellStyle name="Warning Text 3 4 5" xfId="38474" xr:uid="{8CA975D9-AFE7-4350-B309-0DA41F4CB425}"/>
    <cellStyle name="Warning Text 3 5" xfId="19561" xr:uid="{123507D2-D9DB-4E52-A936-527D6EC9AEF2}"/>
    <cellStyle name="Warning Text 3 5 2" xfId="38481" xr:uid="{6FFA4579-A70B-4222-868A-3F6FC0A17905}"/>
    <cellStyle name="Warning Text 3 5 2 2" xfId="38482" xr:uid="{46044150-2A80-4D03-A304-AB05A3EF9A4D}"/>
    <cellStyle name="Warning Text 3 5 3" xfId="38483" xr:uid="{F08ADD04-A393-4DB2-800C-0CE60B1F7FE5}"/>
    <cellStyle name="Warning Text 3 5 3 2" xfId="38484" xr:uid="{C0796813-13BF-4EEE-914D-90282A381DA5}"/>
    <cellStyle name="Warning Text 3 5 4" xfId="38485" xr:uid="{7839AAC3-7178-4A3C-B13C-22C784FE2FB0}"/>
    <cellStyle name="Warning Text 3 5 4 2" xfId="38486" xr:uid="{CA39953A-BF57-42F0-96FB-54AC3698EEA7}"/>
    <cellStyle name="Warning Text 3 5 5" xfId="38487" xr:uid="{089D0337-837F-4B5C-95D8-2F4B2ECF5F5A}"/>
    <cellStyle name="Warning Text 3 5 6" xfId="38480" xr:uid="{4E30D7BA-7ADF-448A-A590-27D60A7F211C}"/>
    <cellStyle name="Warning Text 3 6" xfId="19562" xr:uid="{E9E4A7D1-3D26-44CB-8220-590886A89EB7}"/>
    <cellStyle name="Warning Text 3 6 2" xfId="38489" xr:uid="{C248BD10-6662-4842-A96D-0986946516E9}"/>
    <cellStyle name="Warning Text 3 6 2 2" xfId="38490" xr:uid="{F50C0130-3468-4811-BCE0-C454577FF24D}"/>
    <cellStyle name="Warning Text 3 6 3" xfId="38491" xr:uid="{68C04E25-86AD-4C91-8667-335E9C295E9A}"/>
    <cellStyle name="Warning Text 3 6 3 2" xfId="38492" xr:uid="{19044161-201E-4B83-B655-39B238B35612}"/>
    <cellStyle name="Warning Text 3 6 4" xfId="38493" xr:uid="{CA7496DF-9C11-4B81-A895-33ABF311A3D2}"/>
    <cellStyle name="Warning Text 3 6 5" xfId="38488" xr:uid="{0C9A0D39-975B-4D67-B14E-2572F7076D85}"/>
    <cellStyle name="Warning Text 3 7" xfId="19563" xr:uid="{56ED1B7F-6379-4FDE-A263-9EF79EF9DD31}"/>
    <cellStyle name="Warning Text 3 7 2" xfId="38495" xr:uid="{45D321F8-0938-4E58-BBC6-B200A23DB23B}"/>
    <cellStyle name="Warning Text 3 7 3" xfId="38494" xr:uid="{0D8091A1-B8BE-4AB5-9AC3-B68E01FCF9B5}"/>
    <cellStyle name="Warning Text 3 8" xfId="19564" xr:uid="{DA52A39C-2F00-4C58-AC03-E2D3E8B9F548}"/>
    <cellStyle name="Warning Text 3 8 2" xfId="38497" xr:uid="{D49F792F-BB0F-485B-AC95-AFFAF8415F33}"/>
    <cellStyle name="Warning Text 3 8 3" xfId="38496" xr:uid="{C77D2BC2-0934-4662-A7F8-6BD8B5106751}"/>
    <cellStyle name="Warning Text 3 9" xfId="19565" xr:uid="{768C7FCD-A477-4E8F-9EE1-06ADA87768E4}"/>
    <cellStyle name="Warning Text 3 9 2" xfId="38499" xr:uid="{6F437316-9AED-4598-A8A4-5D770924341C}"/>
    <cellStyle name="Warning Text 3 9 3" xfId="38498" xr:uid="{8139609C-883F-4D12-AB2E-2CF7D647A1CB}"/>
    <cellStyle name="Warning Text 30" xfId="6628" xr:uid="{943B7391-8283-4520-9D59-76E8F34F23E3}"/>
    <cellStyle name="Warning Text 30 10" xfId="19566" xr:uid="{065BE311-9409-465E-8F86-3E23A6D9410F}"/>
    <cellStyle name="Warning Text 30 10 2" xfId="38501" xr:uid="{FA808C24-40F3-408C-B0AA-223D938CA2A7}"/>
    <cellStyle name="Warning Text 30 11" xfId="38502" xr:uid="{0BA941E5-FD85-493A-A9BF-44FB5A967CF8}"/>
    <cellStyle name="Warning Text 30 12" xfId="38500" xr:uid="{BE3EBA21-DAC2-4533-9346-823E825251BD}"/>
    <cellStyle name="Warning Text 30 13" xfId="21856" xr:uid="{72631054-2EC5-4ACF-8060-4E9A7CC93602}"/>
    <cellStyle name="Warning Text 30 2" xfId="19567" xr:uid="{433933AC-6C51-46D0-87C0-F9883432A447}"/>
    <cellStyle name="Warning Text 30 2 2" xfId="38504" xr:uid="{FAF1C055-3173-4267-B98A-ABB69B810070}"/>
    <cellStyle name="Warning Text 30 2 2 2" xfId="38505" xr:uid="{6B14C1CE-F7CF-462B-B076-A9104CED0E1F}"/>
    <cellStyle name="Warning Text 30 2 3" xfId="38506" xr:uid="{D9150C04-182D-40F7-94CC-641349F4846E}"/>
    <cellStyle name="Warning Text 30 2 3 2" xfId="38507" xr:uid="{A9238DF8-63D9-4769-B6D5-5A950D306503}"/>
    <cellStyle name="Warning Text 30 2 4" xfId="38508" xr:uid="{B8575365-7AAA-4B7F-8706-F7267C476710}"/>
    <cellStyle name="Warning Text 30 2 5" xfId="38509" xr:uid="{46BDB238-A796-49C8-95F2-1001611CFB87}"/>
    <cellStyle name="Warning Text 30 2 6" xfId="38503" xr:uid="{8D1D1274-DC6B-4B42-BCA7-11648F6A23D5}"/>
    <cellStyle name="Warning Text 30 3" xfId="19568" xr:uid="{9B982D9B-D81F-4B32-B34D-A07594C9A48B}"/>
    <cellStyle name="Warning Text 30 3 2" xfId="38511" xr:uid="{48864073-C7CC-498F-8BA9-105C58BB9610}"/>
    <cellStyle name="Warning Text 30 3 2 2" xfId="38512" xr:uid="{B4A5C1D9-F249-4555-8589-D22A79BCA5A3}"/>
    <cellStyle name="Warning Text 30 3 3" xfId="38513" xr:uid="{2FA4B74A-1E7C-48D1-ACEB-5990A0FDD7EC}"/>
    <cellStyle name="Warning Text 30 3 3 2" xfId="38514" xr:uid="{A2915449-D4F3-49B4-A258-D7FF7029DF2D}"/>
    <cellStyle name="Warning Text 30 3 4" xfId="38515" xr:uid="{8DDEC824-F13C-48C1-B914-DD7C69ED32D8}"/>
    <cellStyle name="Warning Text 30 3 5" xfId="38510" xr:uid="{04D59705-0A22-4D10-8EE9-14802CA9315D}"/>
    <cellStyle name="Warning Text 30 4" xfId="19569" xr:uid="{69DAE76D-D932-4E6D-83FE-16DED657929A}"/>
    <cellStyle name="Warning Text 30 4 2" xfId="38517" xr:uid="{9E6DD191-DA0A-486C-ADB2-0B6E2675EB55}"/>
    <cellStyle name="Warning Text 30 4 2 2" xfId="38518" xr:uid="{8EB15F74-444B-4A06-B613-0E40DBF7DF37}"/>
    <cellStyle name="Warning Text 30 4 3" xfId="38519" xr:uid="{134BD50E-5374-4C6E-9641-7E16ED067032}"/>
    <cellStyle name="Warning Text 30 4 3 2" xfId="38520" xr:uid="{5A8702FD-CFE8-42D5-B37A-469B6611614A}"/>
    <cellStyle name="Warning Text 30 4 4" xfId="38521" xr:uid="{F613CD81-5ED3-4919-8212-C83B9D716E24}"/>
    <cellStyle name="Warning Text 30 4 5" xfId="38516" xr:uid="{FF7C8DFA-FF63-4300-96D0-B46FD25D6B09}"/>
    <cellStyle name="Warning Text 30 5" xfId="19570" xr:uid="{F49D438A-7339-4F23-AE87-AAFCC48BB778}"/>
    <cellStyle name="Warning Text 30 5 2" xfId="38523" xr:uid="{207F6C75-732A-430A-BC9E-198B557A461A}"/>
    <cellStyle name="Warning Text 30 5 2 2" xfId="38524" xr:uid="{BEDDB2A3-67F6-4537-A701-C568A9EAF2C6}"/>
    <cellStyle name="Warning Text 30 5 3" xfId="38525" xr:uid="{7AE23A59-DE46-45FA-BC1D-ED5713BCD3AD}"/>
    <cellStyle name="Warning Text 30 5 3 2" xfId="38526" xr:uid="{F1A31EC7-349A-4A97-8061-7E80AA5B28DE}"/>
    <cellStyle name="Warning Text 30 5 4" xfId="38527" xr:uid="{B8E7CDF8-CEC6-47F4-9B89-694807BBE578}"/>
    <cellStyle name="Warning Text 30 5 4 2" xfId="38528" xr:uid="{3AA53C24-760B-4DD1-9E42-FA5EA4938D49}"/>
    <cellStyle name="Warning Text 30 5 5" xfId="38529" xr:uid="{13A32F50-92CB-4600-A30A-883B7C5333D8}"/>
    <cellStyle name="Warning Text 30 5 6" xfId="38522" xr:uid="{20F48C9C-0256-41B2-A860-8847F2F75A00}"/>
    <cellStyle name="Warning Text 30 6" xfId="19571" xr:uid="{2A5B9B28-2508-4618-9EAF-AB5FBE421149}"/>
    <cellStyle name="Warning Text 30 6 2" xfId="38531" xr:uid="{85F4DEC8-0318-477C-BA4C-B9F750BB690E}"/>
    <cellStyle name="Warning Text 30 6 2 2" xfId="38532" xr:uid="{B0725033-5D60-438A-91D6-C03B090D2432}"/>
    <cellStyle name="Warning Text 30 6 3" xfId="38533" xr:uid="{41775887-067C-4469-89CD-C1252606680A}"/>
    <cellStyle name="Warning Text 30 6 3 2" xfId="38534" xr:uid="{920EA618-95F0-48E6-A948-ABED12354299}"/>
    <cellStyle name="Warning Text 30 6 4" xfId="38535" xr:uid="{1A84B5EA-0D0C-4A70-AAE4-902F93CDCCC0}"/>
    <cellStyle name="Warning Text 30 6 5" xfId="38530" xr:uid="{A594882B-B1B8-469B-B8DE-8E19950D1361}"/>
    <cellStyle name="Warning Text 30 7" xfId="19572" xr:uid="{7E316324-B05A-4B93-A203-967E35386AB9}"/>
    <cellStyle name="Warning Text 30 7 2" xfId="38537" xr:uid="{3DEB4ADD-E00B-4509-B054-997B41E0CA0E}"/>
    <cellStyle name="Warning Text 30 7 3" xfId="38536" xr:uid="{79753D60-F31C-44B8-B998-912905B45A9E}"/>
    <cellStyle name="Warning Text 30 8" xfId="19573" xr:uid="{94CC3E69-6F2C-4AD3-B4B5-0A43340D6D25}"/>
    <cellStyle name="Warning Text 30 8 2" xfId="38539" xr:uid="{563FD4B9-64C4-49A4-901D-020C06FFC6EA}"/>
    <cellStyle name="Warning Text 30 8 3" xfId="38538" xr:uid="{D4CA7F28-287E-4065-99AE-4DE46287779C}"/>
    <cellStyle name="Warning Text 30 9" xfId="19574" xr:uid="{4407BD6F-B71C-400A-8AC1-D2F6FADA26C5}"/>
    <cellStyle name="Warning Text 30 9 2" xfId="38541" xr:uid="{228E3980-6E19-4791-8418-BF4A4BB52D61}"/>
    <cellStyle name="Warning Text 30 9 3" xfId="38540" xr:uid="{F117A9D1-2B91-4868-B2A7-89885A5676F5}"/>
    <cellStyle name="Warning Text 31" xfId="6629" xr:uid="{476CBB1F-6FE4-49E1-AB09-35A7323BE31C}"/>
    <cellStyle name="Warning Text 31 10" xfId="19575" xr:uid="{6ADFC160-274C-4A06-8036-29600DF02096}"/>
    <cellStyle name="Warning Text 31 10 2" xfId="38543" xr:uid="{C139DD15-5735-4A6E-8660-E7799FCB8C06}"/>
    <cellStyle name="Warning Text 31 11" xfId="38544" xr:uid="{3C8C2649-9147-4EE1-86D0-ACE190C9AEC4}"/>
    <cellStyle name="Warning Text 31 12" xfId="38542" xr:uid="{05EEE79B-A522-41BE-B9E3-425738861D89}"/>
    <cellStyle name="Warning Text 31 13" xfId="21857" xr:uid="{8BEF713C-7874-4308-9A3D-485E19A81908}"/>
    <cellStyle name="Warning Text 31 2" xfId="19576" xr:uid="{C29F18D9-D225-47BA-86FB-CEEE29F87127}"/>
    <cellStyle name="Warning Text 31 2 2" xfId="38546" xr:uid="{EC66A8CE-D711-4246-A180-A4B9AF5D06A0}"/>
    <cellStyle name="Warning Text 31 2 2 2" xfId="38547" xr:uid="{0A1D7BFC-1202-468D-8662-EACEBDB1EBE1}"/>
    <cellStyle name="Warning Text 31 2 3" xfId="38548" xr:uid="{D76524F4-73CC-4033-9E8D-DA9C8AA0390E}"/>
    <cellStyle name="Warning Text 31 2 3 2" xfId="38549" xr:uid="{46C9E4C9-3DEA-4ABC-9B9E-07FC7B849EC9}"/>
    <cellStyle name="Warning Text 31 2 4" xfId="38550" xr:uid="{28AA2E0B-9B8C-481C-8C45-E9162FB916F6}"/>
    <cellStyle name="Warning Text 31 2 5" xfId="38551" xr:uid="{BE88AA0E-1C58-43EA-B29D-E584643F3D93}"/>
    <cellStyle name="Warning Text 31 2 6" xfId="38545" xr:uid="{153C20C3-D21D-4EEF-A70A-6E81F20AAFD9}"/>
    <cellStyle name="Warning Text 31 3" xfId="19577" xr:uid="{E76A59E4-5E3D-4D5B-B857-103DAC58C5E6}"/>
    <cellStyle name="Warning Text 31 3 2" xfId="38553" xr:uid="{94045118-9028-4117-B8EF-2840D25CEF2F}"/>
    <cellStyle name="Warning Text 31 3 2 2" xfId="38554" xr:uid="{89729785-4826-4F26-94AB-D911DD06A29F}"/>
    <cellStyle name="Warning Text 31 3 3" xfId="38555" xr:uid="{9903841F-A422-442E-A02E-85189B5DD137}"/>
    <cellStyle name="Warning Text 31 3 3 2" xfId="38556" xr:uid="{7AEE53DD-74FF-4BF0-8647-B4DAC30177C5}"/>
    <cellStyle name="Warning Text 31 3 4" xfId="38557" xr:uid="{91958FD6-0B11-4821-8A47-7E0F6202589C}"/>
    <cellStyle name="Warning Text 31 3 5" xfId="38552" xr:uid="{85C15216-0001-4C9D-A3E4-C001BAEF2FC5}"/>
    <cellStyle name="Warning Text 31 4" xfId="19578" xr:uid="{2607985B-EE8C-4711-BE58-EE0CD8A2693E}"/>
    <cellStyle name="Warning Text 31 4 2" xfId="38559" xr:uid="{B812EAD2-11CF-403B-97AC-EB692D2EE3B4}"/>
    <cellStyle name="Warning Text 31 4 2 2" xfId="38560" xr:uid="{0625C9C3-1D84-4718-9940-2DD090043230}"/>
    <cellStyle name="Warning Text 31 4 3" xfId="38561" xr:uid="{E0F6C6FF-3C7A-48DE-B943-88AE62320D86}"/>
    <cellStyle name="Warning Text 31 4 3 2" xfId="38562" xr:uid="{4FBA254C-EED9-4FCF-B04A-C8C69F77B552}"/>
    <cellStyle name="Warning Text 31 4 4" xfId="38563" xr:uid="{AE713E45-B5DB-487C-99FC-405D266D487B}"/>
    <cellStyle name="Warning Text 31 4 5" xfId="38558" xr:uid="{38D02B8F-FA99-450C-B8C9-0426DB3D7C62}"/>
    <cellStyle name="Warning Text 31 5" xfId="19579" xr:uid="{1E08066C-B0E2-4929-9AA5-B99B47876D87}"/>
    <cellStyle name="Warning Text 31 5 2" xfId="38565" xr:uid="{0A249825-0D0C-403E-A221-622842C96159}"/>
    <cellStyle name="Warning Text 31 5 2 2" xfId="38566" xr:uid="{E1F37549-3870-4B3A-9AF8-63C57BB7B446}"/>
    <cellStyle name="Warning Text 31 5 3" xfId="38567" xr:uid="{00E3ABBA-C9AF-488A-A919-FB6D67F889B3}"/>
    <cellStyle name="Warning Text 31 5 3 2" xfId="38568" xr:uid="{B173DED1-AA95-4E01-8C01-7571DE654154}"/>
    <cellStyle name="Warning Text 31 5 4" xfId="38569" xr:uid="{21AEB253-760E-4092-B342-97F0FA5E9301}"/>
    <cellStyle name="Warning Text 31 5 4 2" xfId="38570" xr:uid="{EDA1E385-D679-4A3F-9474-0F5C85EB0BDC}"/>
    <cellStyle name="Warning Text 31 5 5" xfId="38571" xr:uid="{0777DDC3-04B6-4506-BA9C-A31480DD65D9}"/>
    <cellStyle name="Warning Text 31 5 6" xfId="38564" xr:uid="{C275D460-CBDD-465C-8933-3EBA4F15F05B}"/>
    <cellStyle name="Warning Text 31 6" xfId="19580" xr:uid="{D6CA30BA-1A16-4B57-A78C-41FD47575FE4}"/>
    <cellStyle name="Warning Text 31 6 2" xfId="38573" xr:uid="{2164C457-8D1B-4F39-8FC2-3415B86F9186}"/>
    <cellStyle name="Warning Text 31 6 2 2" xfId="38574" xr:uid="{3ACE05C5-61A5-429D-9875-B759C08DAE09}"/>
    <cellStyle name="Warning Text 31 6 3" xfId="38575" xr:uid="{23B137ED-15EE-4215-834F-2F756F32015E}"/>
    <cellStyle name="Warning Text 31 6 3 2" xfId="38576" xr:uid="{5A017239-5B84-409F-B3C7-C02D13AB100A}"/>
    <cellStyle name="Warning Text 31 6 4" xfId="38577" xr:uid="{F0A7263E-1A14-4BE2-BC6D-4F112EE58BF3}"/>
    <cellStyle name="Warning Text 31 6 5" xfId="38572" xr:uid="{13EBC7BA-776F-41F8-B02A-3FBA21CC78F3}"/>
    <cellStyle name="Warning Text 31 7" xfId="19581" xr:uid="{83A00E22-A761-4361-ADBF-FE16F226BB29}"/>
    <cellStyle name="Warning Text 31 7 2" xfId="38579" xr:uid="{242F1344-AF4B-497F-8CE2-532E2BD0F652}"/>
    <cellStyle name="Warning Text 31 7 3" xfId="38578" xr:uid="{624CA53C-4210-4DD4-A170-3E9B7D988A4C}"/>
    <cellStyle name="Warning Text 31 8" xfId="19582" xr:uid="{51179C5E-6A90-488E-A095-3983B2559A48}"/>
    <cellStyle name="Warning Text 31 8 2" xfId="38581" xr:uid="{9A1F8CF1-0038-4A4E-BAD0-058AABF8B123}"/>
    <cellStyle name="Warning Text 31 8 3" xfId="38580" xr:uid="{CB181599-EED4-449F-B187-9F17E46B11B9}"/>
    <cellStyle name="Warning Text 31 9" xfId="19583" xr:uid="{10A2C9B1-6C3F-4983-B583-DB627F9E59C8}"/>
    <cellStyle name="Warning Text 31 9 2" xfId="38583" xr:uid="{7E51D9EA-3262-42D7-8990-4E62ADEAF9A2}"/>
    <cellStyle name="Warning Text 31 9 3" xfId="38582" xr:uid="{8C026549-CF62-4AE7-AE63-7327DC5822FE}"/>
    <cellStyle name="Warning Text 32" xfId="6630" xr:uid="{710CE491-8E36-45C8-9AD1-658A3D2A358E}"/>
    <cellStyle name="Warning Text 32 10" xfId="19584" xr:uid="{C6D6AEC0-1EB3-4A39-BC72-445022FEC10A}"/>
    <cellStyle name="Warning Text 32 10 2" xfId="38585" xr:uid="{63129D80-A6F7-4281-A145-D5E2FE97F829}"/>
    <cellStyle name="Warning Text 32 11" xfId="38586" xr:uid="{D67DB4C4-DD7F-47BC-89FE-337A3F8A15AB}"/>
    <cellStyle name="Warning Text 32 12" xfId="38584" xr:uid="{4FC077FE-043E-4890-BF1F-B71A3EFBCB89}"/>
    <cellStyle name="Warning Text 32 13" xfId="21858" xr:uid="{4FB4573F-07AE-4CEE-A381-325B675D60F4}"/>
    <cellStyle name="Warning Text 32 2" xfId="19585" xr:uid="{219956BC-19B9-4214-86D3-A30A770C1E64}"/>
    <cellStyle name="Warning Text 32 2 2" xfId="38588" xr:uid="{9112BA98-5AF1-49D8-8B03-3E22219FA7D6}"/>
    <cellStyle name="Warning Text 32 2 2 2" xfId="38589" xr:uid="{CC3B5531-4122-4FEE-9273-4527A993AD28}"/>
    <cellStyle name="Warning Text 32 2 3" xfId="38590" xr:uid="{558FF526-AD5B-4BBA-AC0B-A449B348844D}"/>
    <cellStyle name="Warning Text 32 2 3 2" xfId="38591" xr:uid="{FDABA706-67E6-4692-A3A8-50A936F08891}"/>
    <cellStyle name="Warning Text 32 2 4" xfId="38592" xr:uid="{7B938240-5E84-401F-8359-0429088DD3C6}"/>
    <cellStyle name="Warning Text 32 2 5" xfId="38593" xr:uid="{15F5C410-83B6-40EA-B403-597B8093ECD3}"/>
    <cellStyle name="Warning Text 32 2 6" xfId="38587" xr:uid="{7F36FADF-90F3-484C-842F-C95E7B0416E5}"/>
    <cellStyle name="Warning Text 32 3" xfId="19586" xr:uid="{933DE209-A2C7-49CD-A4F1-7F36211DC254}"/>
    <cellStyle name="Warning Text 32 3 2" xfId="38595" xr:uid="{547AC29D-0912-447E-A06F-E501977A0EAE}"/>
    <cellStyle name="Warning Text 32 3 2 2" xfId="38596" xr:uid="{F40E457A-77A2-4589-9D96-B5ED015A313E}"/>
    <cellStyle name="Warning Text 32 3 3" xfId="38597" xr:uid="{70D9BCFA-62E3-4166-B574-404D02B587C2}"/>
    <cellStyle name="Warning Text 32 3 3 2" xfId="38598" xr:uid="{2649ECB8-A191-4F1C-9B6B-7AAE3B4A65E8}"/>
    <cellStyle name="Warning Text 32 3 4" xfId="38599" xr:uid="{73CB1914-B4DD-464A-9D9A-55689DDEF840}"/>
    <cellStyle name="Warning Text 32 3 5" xfId="38594" xr:uid="{9E32490A-6975-4BEA-A922-CB703BB6FE16}"/>
    <cellStyle name="Warning Text 32 4" xfId="19587" xr:uid="{E8A2C7BE-9E60-42F0-ACE1-0BE6A10B83A0}"/>
    <cellStyle name="Warning Text 32 4 2" xfId="38601" xr:uid="{7E142F3C-10D0-4BA6-9D7C-4E3858451FB9}"/>
    <cellStyle name="Warning Text 32 4 2 2" xfId="38602" xr:uid="{8B8F13E8-6A69-486A-8940-516FA8E10988}"/>
    <cellStyle name="Warning Text 32 4 3" xfId="38603" xr:uid="{D4FFC0F5-C8FD-4345-BAD3-C1796D7F6A80}"/>
    <cellStyle name="Warning Text 32 4 3 2" xfId="38604" xr:uid="{AC3A04BE-CDFE-47DB-9101-C0C7D710FC5A}"/>
    <cellStyle name="Warning Text 32 4 4" xfId="38605" xr:uid="{97D00F7A-6D07-4B6E-92D4-0A493732ED5E}"/>
    <cellStyle name="Warning Text 32 4 5" xfId="38600" xr:uid="{D7C27379-BB1F-4009-B8DC-956A5C54B2A8}"/>
    <cellStyle name="Warning Text 32 5" xfId="19588" xr:uid="{6EF72CA9-94C7-4AE3-A20F-CDED02B9433F}"/>
    <cellStyle name="Warning Text 32 5 2" xfId="38607" xr:uid="{F63015CB-3966-423B-A168-1F779CBCD6A6}"/>
    <cellStyle name="Warning Text 32 5 2 2" xfId="38608" xr:uid="{ABF63201-D6AD-4152-A242-D18F1C9BF68B}"/>
    <cellStyle name="Warning Text 32 5 3" xfId="38609" xr:uid="{D7E1C7D1-FA4F-4BF3-898D-D933E65145D7}"/>
    <cellStyle name="Warning Text 32 5 3 2" xfId="38610" xr:uid="{30FFF979-32AA-459C-BF1A-983D629755FD}"/>
    <cellStyle name="Warning Text 32 5 4" xfId="38611" xr:uid="{C42C24C1-711C-4DD2-9FF4-D8BE2FAEE6E7}"/>
    <cellStyle name="Warning Text 32 5 4 2" xfId="38612" xr:uid="{29AAEF3E-215D-484D-A2FF-5247F404315C}"/>
    <cellStyle name="Warning Text 32 5 5" xfId="38613" xr:uid="{4CD7B88A-F29B-4422-BCD1-4EB73DE9EE6A}"/>
    <cellStyle name="Warning Text 32 5 6" xfId="38606" xr:uid="{4FF627F5-3797-44AF-BBF1-86E639EA2B1F}"/>
    <cellStyle name="Warning Text 32 6" xfId="19589" xr:uid="{72D52931-C83D-48E3-BDF7-B6647C187D49}"/>
    <cellStyle name="Warning Text 32 6 2" xfId="38615" xr:uid="{ECEC1F17-E4FD-4DE2-9DC0-B79FBA5788C3}"/>
    <cellStyle name="Warning Text 32 6 2 2" xfId="38616" xr:uid="{C1D987AB-08BD-46C0-8AE2-BBA33F6A58B1}"/>
    <cellStyle name="Warning Text 32 6 3" xfId="38617" xr:uid="{AED81441-54D0-4E22-884D-B6712FD80905}"/>
    <cellStyle name="Warning Text 32 6 3 2" xfId="38618" xr:uid="{DE23A00B-0CD5-48CF-B336-B1EE2422CEA4}"/>
    <cellStyle name="Warning Text 32 6 4" xfId="38619" xr:uid="{2E6F2D8F-DF56-4F70-8652-564D2025175F}"/>
    <cellStyle name="Warning Text 32 6 5" xfId="38614" xr:uid="{AAB631E4-BE39-4B23-80AF-38102B291194}"/>
    <cellStyle name="Warning Text 32 7" xfId="19590" xr:uid="{F3A910C0-FE76-4D8E-8B86-2BDD68A0F643}"/>
    <cellStyle name="Warning Text 32 7 2" xfId="38621" xr:uid="{23C99E10-ABD9-4072-A30E-0CB0178A360C}"/>
    <cellStyle name="Warning Text 32 7 3" xfId="38620" xr:uid="{633A91FF-5133-4F93-9867-E9768BB842A1}"/>
    <cellStyle name="Warning Text 32 8" xfId="19591" xr:uid="{02DBB9E5-1243-4D74-B46C-118C841BF49A}"/>
    <cellStyle name="Warning Text 32 8 2" xfId="38623" xr:uid="{C7B53B8B-7CCB-42EE-A86F-42F5D6DF934B}"/>
    <cellStyle name="Warning Text 32 8 3" xfId="38622" xr:uid="{4287F064-347C-45AE-B2FF-005C057B85D9}"/>
    <cellStyle name="Warning Text 32 9" xfId="19592" xr:uid="{3BF3020F-2AB6-4B61-8A98-B7B5F9FDC4F0}"/>
    <cellStyle name="Warning Text 32 9 2" xfId="38625" xr:uid="{37725B60-D344-41F3-8CAB-7AFDB12BAC3B}"/>
    <cellStyle name="Warning Text 32 9 3" xfId="38624" xr:uid="{218DF087-5E84-42D6-9FBF-180A34CEDB35}"/>
    <cellStyle name="Warning Text 33" xfId="6631" xr:uid="{9C482553-BB7B-4AD0-87A4-10E41324B260}"/>
    <cellStyle name="Warning Text 33 10" xfId="19593" xr:uid="{AFC3DDE3-A9D4-4ABF-82C4-8368E1A9D1B6}"/>
    <cellStyle name="Warning Text 33 10 2" xfId="38627" xr:uid="{33BF522C-8E59-48F5-A041-8AD15199D4D8}"/>
    <cellStyle name="Warning Text 33 11" xfId="38628" xr:uid="{E8814E64-3E5C-4202-B56D-B3C691B8D053}"/>
    <cellStyle name="Warning Text 33 12" xfId="38626" xr:uid="{79C63842-5DAE-4524-9A6A-5828E0FFD2A5}"/>
    <cellStyle name="Warning Text 33 13" xfId="21859" xr:uid="{94467821-CED2-4FBB-B3DE-EE8E9872B800}"/>
    <cellStyle name="Warning Text 33 2" xfId="19594" xr:uid="{5DE56C53-9513-494B-A5AB-2B3EB5EEAFB3}"/>
    <cellStyle name="Warning Text 33 2 2" xfId="38630" xr:uid="{2849007F-BFAB-4C19-A809-4360D0C3677E}"/>
    <cellStyle name="Warning Text 33 2 2 2" xfId="38631" xr:uid="{EA587F62-C7CE-4B1C-80FA-88F20D89325E}"/>
    <cellStyle name="Warning Text 33 2 3" xfId="38632" xr:uid="{A213BDE9-BDFF-4436-8768-97D096CE7C4E}"/>
    <cellStyle name="Warning Text 33 2 3 2" xfId="38633" xr:uid="{10DC0775-9D5C-40ED-8FD4-0499A0676CD2}"/>
    <cellStyle name="Warning Text 33 2 4" xfId="38634" xr:uid="{1E30E16F-FA63-45AB-BA77-CDE09B1F8BED}"/>
    <cellStyle name="Warning Text 33 2 5" xfId="38635" xr:uid="{3365369D-8C7F-402D-97F0-EBFCEA1B2B2C}"/>
    <cellStyle name="Warning Text 33 2 6" xfId="38629" xr:uid="{F0398F55-9073-4873-823E-E0F53D75EB6E}"/>
    <cellStyle name="Warning Text 33 3" xfId="19595" xr:uid="{659577C1-6748-4496-A2E9-417A22E3BB47}"/>
    <cellStyle name="Warning Text 33 3 2" xfId="38637" xr:uid="{67D092DB-E0DC-4B5F-B7B7-CAA245CE1980}"/>
    <cellStyle name="Warning Text 33 3 2 2" xfId="38638" xr:uid="{38C2EAE8-CD7D-4FF4-AD10-616EB251E682}"/>
    <cellStyle name="Warning Text 33 3 3" xfId="38639" xr:uid="{2B8E7AED-D16D-4CB5-9374-EF177C0D5359}"/>
    <cellStyle name="Warning Text 33 3 3 2" xfId="38640" xr:uid="{02755767-80D6-4790-8BE9-8A095DB9F26B}"/>
    <cellStyle name="Warning Text 33 3 4" xfId="38641" xr:uid="{2D776D43-9D57-469C-91B8-AD9C3514E184}"/>
    <cellStyle name="Warning Text 33 3 5" xfId="38636" xr:uid="{D2FE30BD-55D0-4620-88D7-BD075FEE4EE2}"/>
    <cellStyle name="Warning Text 33 4" xfId="19596" xr:uid="{94F00416-3AE0-44EF-BF51-97545A565DB2}"/>
    <cellStyle name="Warning Text 33 4 2" xfId="38643" xr:uid="{9F0E6041-79CB-4DC3-B336-C86790DDDCE6}"/>
    <cellStyle name="Warning Text 33 4 2 2" xfId="38644" xr:uid="{ABB5F433-F628-4C0A-AE6F-B31C8C96EAAD}"/>
    <cellStyle name="Warning Text 33 4 3" xfId="38645" xr:uid="{671EE8D0-0BF0-4BCB-B582-3EA6DB334FBF}"/>
    <cellStyle name="Warning Text 33 4 3 2" xfId="38646" xr:uid="{C088CA6E-4884-4DB6-85DE-A90475B8DD4C}"/>
    <cellStyle name="Warning Text 33 4 4" xfId="38647" xr:uid="{011C1E02-7DDA-44CD-84C5-42CEAFB214DE}"/>
    <cellStyle name="Warning Text 33 4 5" xfId="38642" xr:uid="{25B90A29-7698-4407-ADAA-00B7EF46217B}"/>
    <cellStyle name="Warning Text 33 5" xfId="19597" xr:uid="{D2D763A6-273F-4678-9933-9A367CB5F46D}"/>
    <cellStyle name="Warning Text 33 5 2" xfId="38649" xr:uid="{25170310-A1D8-4FAE-8B4D-CC08AAABD2AC}"/>
    <cellStyle name="Warning Text 33 5 2 2" xfId="38650" xr:uid="{36353C60-2A63-40F0-86A4-A933AD5CC9EA}"/>
    <cellStyle name="Warning Text 33 5 3" xfId="38651" xr:uid="{7264EC6B-F3A2-4A54-BB14-CA1E53EEA7E1}"/>
    <cellStyle name="Warning Text 33 5 3 2" xfId="38652" xr:uid="{B6BC1BCB-FAD8-45E4-9207-5C3D5DD7625B}"/>
    <cellStyle name="Warning Text 33 5 4" xfId="38653" xr:uid="{2A997B2A-B0CB-452E-9C6D-1FEBC42DB977}"/>
    <cellStyle name="Warning Text 33 5 4 2" xfId="38654" xr:uid="{8E82A843-96EB-4677-BCEA-26F6065435F3}"/>
    <cellStyle name="Warning Text 33 5 5" xfId="38655" xr:uid="{99B1EBCA-6EEE-4E22-9F6A-DB606EB1BDC1}"/>
    <cellStyle name="Warning Text 33 5 6" xfId="38648" xr:uid="{B40291E4-7C99-452A-9C3C-737C301183EE}"/>
    <cellStyle name="Warning Text 33 6" xfId="19598" xr:uid="{F05AD969-1AAC-4B3B-A62E-0132C6A9C07A}"/>
    <cellStyle name="Warning Text 33 6 2" xfId="38657" xr:uid="{57E32684-4139-466B-9A5C-82C1701373AE}"/>
    <cellStyle name="Warning Text 33 6 2 2" xfId="38658" xr:uid="{11701B09-CCA4-4B17-B326-CC20A701F735}"/>
    <cellStyle name="Warning Text 33 6 3" xfId="38659" xr:uid="{8E9D4B2C-B401-4939-B152-F0DD1B5C6A83}"/>
    <cellStyle name="Warning Text 33 6 3 2" xfId="38660" xr:uid="{A6C1666A-F27D-4D8A-8D8D-5733E5356DEB}"/>
    <cellStyle name="Warning Text 33 6 4" xfId="38661" xr:uid="{00725244-3EBE-4539-9C5D-8B4A7B7D6842}"/>
    <cellStyle name="Warning Text 33 6 5" xfId="38656" xr:uid="{D01E467E-8221-44D4-8094-EF125684DF9A}"/>
    <cellStyle name="Warning Text 33 7" xfId="19599" xr:uid="{F0CCF7E0-33F3-4319-AB84-4F76C36A0235}"/>
    <cellStyle name="Warning Text 33 7 2" xfId="38663" xr:uid="{66E015F0-A292-4FC2-8185-E46C69D988FC}"/>
    <cellStyle name="Warning Text 33 7 3" xfId="38662" xr:uid="{E0CA415F-0ACF-4073-A585-AF7202D79631}"/>
    <cellStyle name="Warning Text 33 8" xfId="19600" xr:uid="{7FFDDD16-6D40-4870-ABC3-8D855E430042}"/>
    <cellStyle name="Warning Text 33 8 2" xfId="38665" xr:uid="{853B481C-91A8-414A-B955-07B806E42D29}"/>
    <cellStyle name="Warning Text 33 8 3" xfId="38664" xr:uid="{F2C3238E-AFC3-4DA3-95B7-58E6BBC3DCBF}"/>
    <cellStyle name="Warning Text 33 9" xfId="19601" xr:uid="{A57B7059-F10D-4897-9CE2-2F71EE8240DE}"/>
    <cellStyle name="Warning Text 33 9 2" xfId="38667" xr:uid="{93FEFCD0-3B6F-42BD-98C7-70879FAE210D}"/>
    <cellStyle name="Warning Text 33 9 3" xfId="38666" xr:uid="{09711378-DE5E-491F-89E9-41F85604A341}"/>
    <cellStyle name="Warning Text 34" xfId="6632" xr:uid="{3DFD6C4D-D09A-4A44-B758-D9D256D248C3}"/>
    <cellStyle name="Warning Text 34 10" xfId="19602" xr:uid="{307CA755-6563-4252-B20A-4EC3FDBF1950}"/>
    <cellStyle name="Warning Text 34 10 2" xfId="38669" xr:uid="{8B77872B-A1A2-413F-88FB-6CC9AB4D12E1}"/>
    <cellStyle name="Warning Text 34 11" xfId="38670" xr:uid="{71C5DFCE-220E-47CA-80CA-E295802398FF}"/>
    <cellStyle name="Warning Text 34 12" xfId="38668" xr:uid="{54701CE2-ABA1-4FC6-BB72-1F7FD2F23B89}"/>
    <cellStyle name="Warning Text 34 13" xfId="21860" xr:uid="{15C65FB6-4752-4571-8CAD-C60B4BB5F09E}"/>
    <cellStyle name="Warning Text 34 2" xfId="19603" xr:uid="{3466F3A5-2FE9-4C6B-A673-314C052BAD34}"/>
    <cellStyle name="Warning Text 34 2 2" xfId="38672" xr:uid="{EF59FE56-8951-414B-95DF-C9C465961079}"/>
    <cellStyle name="Warning Text 34 2 2 2" xfId="38673" xr:uid="{FB8C0DF3-2E26-49F4-8AD5-404EDFF571D3}"/>
    <cellStyle name="Warning Text 34 2 3" xfId="38674" xr:uid="{6DA03EA3-CCB0-4EAD-8A9D-524CF7C16420}"/>
    <cellStyle name="Warning Text 34 2 3 2" xfId="38675" xr:uid="{E8C83AB0-8567-41FC-B498-77A6FEB309E0}"/>
    <cellStyle name="Warning Text 34 2 4" xfId="38676" xr:uid="{BAFAFB05-1054-452C-80C5-BA308EF67DD6}"/>
    <cellStyle name="Warning Text 34 2 5" xfId="38677" xr:uid="{0FC3F641-BE2D-4EFE-905F-80CBFE614FD9}"/>
    <cellStyle name="Warning Text 34 2 6" xfId="38671" xr:uid="{57B90583-418A-461D-8DD9-8246E0B6F165}"/>
    <cellStyle name="Warning Text 34 3" xfId="19604" xr:uid="{70DB7227-C4D0-44D4-ADAD-541357F7EC3A}"/>
    <cellStyle name="Warning Text 34 3 2" xfId="38679" xr:uid="{26D14C4F-B142-4738-B46E-3B17C06814D1}"/>
    <cellStyle name="Warning Text 34 3 2 2" xfId="38680" xr:uid="{7A2C77C7-E61D-4A21-8418-A804DE719FA3}"/>
    <cellStyle name="Warning Text 34 3 3" xfId="38681" xr:uid="{98F8D1CE-BF16-46C1-A443-E05866A16275}"/>
    <cellStyle name="Warning Text 34 3 3 2" xfId="38682" xr:uid="{BB615558-93B2-4F27-8022-0E2094CDE03A}"/>
    <cellStyle name="Warning Text 34 3 4" xfId="38683" xr:uid="{90430B28-04CB-439D-BAF6-29F71397A6F5}"/>
    <cellStyle name="Warning Text 34 3 5" xfId="38678" xr:uid="{5832028E-F278-4DF0-B1FD-452F91B6867B}"/>
    <cellStyle name="Warning Text 34 4" xfId="19605" xr:uid="{9284821E-5519-4B8D-B7DF-0CD426C229E3}"/>
    <cellStyle name="Warning Text 34 4 2" xfId="38685" xr:uid="{A69A026C-4F26-4145-B3C2-67D3869423A4}"/>
    <cellStyle name="Warning Text 34 4 2 2" xfId="38686" xr:uid="{287C1EA5-1656-41CF-A28F-94D95E72F2AB}"/>
    <cellStyle name="Warning Text 34 4 3" xfId="38687" xr:uid="{ECEFBE31-C6D3-4940-AE18-7127AB3A0DA3}"/>
    <cellStyle name="Warning Text 34 4 3 2" xfId="38688" xr:uid="{70FA705E-00AE-4176-8BC0-707A02AF93C8}"/>
    <cellStyle name="Warning Text 34 4 4" xfId="38689" xr:uid="{859481D4-6882-4E38-A93D-E3F04215A093}"/>
    <cellStyle name="Warning Text 34 4 5" xfId="38684" xr:uid="{EEA472A7-665B-4D99-95B5-CE19D459BC72}"/>
    <cellStyle name="Warning Text 34 5" xfId="19606" xr:uid="{99757FBE-9284-4B78-9010-433D60FDB7EF}"/>
    <cellStyle name="Warning Text 34 5 2" xfId="38691" xr:uid="{6717EB84-D33C-4681-ACFA-784E8DFF57E0}"/>
    <cellStyle name="Warning Text 34 5 2 2" xfId="38692" xr:uid="{5F00C365-7F2E-4048-8E2F-D61025508199}"/>
    <cellStyle name="Warning Text 34 5 3" xfId="38693" xr:uid="{DBBEFC9E-80A1-4A6A-9A0A-8733505AFEED}"/>
    <cellStyle name="Warning Text 34 5 3 2" xfId="38694" xr:uid="{A301E18B-A5C8-4071-AC1D-CED5B847BC23}"/>
    <cellStyle name="Warning Text 34 5 4" xfId="38695" xr:uid="{8281DEB1-A77D-4B7A-95C8-F272EAB01131}"/>
    <cellStyle name="Warning Text 34 5 4 2" xfId="38696" xr:uid="{40CCF397-0A09-4150-BA3B-408BAE57906A}"/>
    <cellStyle name="Warning Text 34 5 5" xfId="38697" xr:uid="{885209F4-C262-4717-8F00-2D1D24AE36B6}"/>
    <cellStyle name="Warning Text 34 5 6" xfId="38690" xr:uid="{DB2B2F0D-C96B-4B16-8092-D82C545A8237}"/>
    <cellStyle name="Warning Text 34 6" xfId="19607" xr:uid="{950F8696-2A19-40EB-A0C7-B5634A92AF20}"/>
    <cellStyle name="Warning Text 34 6 2" xfId="38699" xr:uid="{14E2C3F0-6B54-48ED-9A0C-02EEEE5ED967}"/>
    <cellStyle name="Warning Text 34 6 2 2" xfId="38700" xr:uid="{D01D5B45-78ED-44A7-875F-023F60B7476A}"/>
    <cellStyle name="Warning Text 34 6 3" xfId="38701" xr:uid="{01B2268D-A663-4D7F-B498-58B32AD58B3D}"/>
    <cellStyle name="Warning Text 34 6 3 2" xfId="38702" xr:uid="{4B9C371B-66EC-4EE4-9012-DE418E8F091B}"/>
    <cellStyle name="Warning Text 34 6 4" xfId="38703" xr:uid="{504A0930-7E80-4108-821E-9D3C582706DC}"/>
    <cellStyle name="Warning Text 34 6 5" xfId="38698" xr:uid="{13C02410-FDBE-4870-9001-46DE5B1B031C}"/>
    <cellStyle name="Warning Text 34 7" xfId="19608" xr:uid="{1E6F8541-900A-44D0-8253-F1462A08A6D6}"/>
    <cellStyle name="Warning Text 34 7 2" xfId="38705" xr:uid="{23B1C5AB-2A71-4393-9508-444AFDA366B5}"/>
    <cellStyle name="Warning Text 34 7 3" xfId="38704" xr:uid="{5675FEEA-180D-47F0-A29D-74C3836FC082}"/>
    <cellStyle name="Warning Text 34 8" xfId="19609" xr:uid="{90A6D55A-0C99-4639-BC5C-68636CA51BAF}"/>
    <cellStyle name="Warning Text 34 8 2" xfId="38707" xr:uid="{AA03955F-C44B-414D-AF82-91936F344433}"/>
    <cellStyle name="Warning Text 34 8 3" xfId="38706" xr:uid="{C01E3634-1CD9-47A0-B60D-C3974BE79F84}"/>
    <cellStyle name="Warning Text 34 9" xfId="19610" xr:uid="{872EC2F6-188B-47EE-A15C-28890E4DDE17}"/>
    <cellStyle name="Warning Text 34 9 2" xfId="38709" xr:uid="{EB075BA7-A89B-408B-BF52-72482D380720}"/>
    <cellStyle name="Warning Text 34 9 3" xfId="38708" xr:uid="{B40ADB53-7B88-4ED9-A246-CAD847548968}"/>
    <cellStyle name="Warning Text 35" xfId="6633" xr:uid="{A524BE29-AE34-4D67-AF14-B1ED78ACC175}"/>
    <cellStyle name="Warning Text 35 10" xfId="19611" xr:uid="{6D514024-9BBE-4B6C-A30B-165D80AF6570}"/>
    <cellStyle name="Warning Text 35 10 2" xfId="38711" xr:uid="{A775921C-A489-4269-BDF8-B0BEBEBC8FC8}"/>
    <cellStyle name="Warning Text 35 11" xfId="38712" xr:uid="{263AE13C-A8EC-4769-B31E-1E2CD885ED72}"/>
    <cellStyle name="Warning Text 35 12" xfId="38710" xr:uid="{B49BDF44-7EE1-46B6-B4F1-F6986AA73E36}"/>
    <cellStyle name="Warning Text 35 13" xfId="21861" xr:uid="{6A0DB9E2-B29F-4981-A138-0C4EFA9C8912}"/>
    <cellStyle name="Warning Text 35 2" xfId="19612" xr:uid="{59AFC752-FD7A-445E-9609-00F646A20B9C}"/>
    <cellStyle name="Warning Text 35 2 2" xfId="38714" xr:uid="{2CB819AC-B89D-4542-9731-0EFF49ED5491}"/>
    <cellStyle name="Warning Text 35 2 2 2" xfId="38715" xr:uid="{A8CA090B-93CB-4060-BB73-90BC2A31959C}"/>
    <cellStyle name="Warning Text 35 2 3" xfId="38716" xr:uid="{3CA93ECE-2350-4BF5-8EBD-6D2CF9BA7CA9}"/>
    <cellStyle name="Warning Text 35 2 3 2" xfId="38717" xr:uid="{A8300823-275E-4166-8B57-3BBCCCF1DA7B}"/>
    <cellStyle name="Warning Text 35 2 4" xfId="38718" xr:uid="{708011F7-DEE9-4EE3-93BB-951428002D19}"/>
    <cellStyle name="Warning Text 35 2 5" xfId="38719" xr:uid="{072BDB52-0FC0-459E-86BD-5B3B5383B946}"/>
    <cellStyle name="Warning Text 35 2 6" xfId="38713" xr:uid="{A081ED51-07F6-4544-BBB0-3CCCF53228B8}"/>
    <cellStyle name="Warning Text 35 3" xfId="19613" xr:uid="{F0DEBE5B-A70E-43A1-BFBF-CA361E919DDB}"/>
    <cellStyle name="Warning Text 35 3 2" xfId="38721" xr:uid="{015143F7-7695-43EB-B539-F06C9527B517}"/>
    <cellStyle name="Warning Text 35 3 2 2" xfId="38722" xr:uid="{C0E2BB69-8212-43AD-BCFF-D42552971933}"/>
    <cellStyle name="Warning Text 35 3 3" xfId="38723" xr:uid="{DC2B8DB1-9358-4B09-9F58-5697397C0B95}"/>
    <cellStyle name="Warning Text 35 3 3 2" xfId="38724" xr:uid="{CFF4FFAC-9A92-419A-8D94-A225FAD8730F}"/>
    <cellStyle name="Warning Text 35 3 4" xfId="38725" xr:uid="{82BFBD38-E810-4364-852D-DD2A246B5BBA}"/>
    <cellStyle name="Warning Text 35 3 5" xfId="38720" xr:uid="{E3030C11-9719-4F4A-B6C5-86CD7E896EBF}"/>
    <cellStyle name="Warning Text 35 4" xfId="19614" xr:uid="{8E995BA4-E96A-404E-872B-A9765AA83FA7}"/>
    <cellStyle name="Warning Text 35 4 2" xfId="38727" xr:uid="{35BA474C-5D1C-4D1E-8784-1FDCEDF78AEC}"/>
    <cellStyle name="Warning Text 35 4 2 2" xfId="38728" xr:uid="{85E855B1-CE55-4F9E-B96A-7D4FFAAE0E3F}"/>
    <cellStyle name="Warning Text 35 4 3" xfId="38729" xr:uid="{5F9F5CE2-03F1-4929-956A-2595A694372B}"/>
    <cellStyle name="Warning Text 35 4 3 2" xfId="38730" xr:uid="{422D10CA-6F9F-4F5E-B087-8EF89E45FA44}"/>
    <cellStyle name="Warning Text 35 4 4" xfId="38731" xr:uid="{59E86F20-D635-441E-8841-BB9CFA7488E9}"/>
    <cellStyle name="Warning Text 35 4 5" xfId="38726" xr:uid="{10202DB6-4ABA-4DEC-A64B-C82DE9A3B8E3}"/>
    <cellStyle name="Warning Text 35 5" xfId="19615" xr:uid="{938DA5FC-671C-4F35-916B-DA857068B8D8}"/>
    <cellStyle name="Warning Text 35 5 2" xfId="38733" xr:uid="{2EAEEA20-4356-4E5E-BA5C-43EDC2BB66B4}"/>
    <cellStyle name="Warning Text 35 5 2 2" xfId="38734" xr:uid="{BF3D8092-3095-4ECB-85B7-DA0A0A914DEF}"/>
    <cellStyle name="Warning Text 35 5 3" xfId="38735" xr:uid="{95F075F2-71DA-42C5-A8FE-BF6988E6E486}"/>
    <cellStyle name="Warning Text 35 5 3 2" xfId="38736" xr:uid="{7A9A17BB-C0ED-4C3D-88CF-66CAF2B9B606}"/>
    <cellStyle name="Warning Text 35 5 4" xfId="38737" xr:uid="{6751CA1C-8D2D-4DCD-B7A1-305AF9B8FFE3}"/>
    <cellStyle name="Warning Text 35 5 4 2" xfId="38738" xr:uid="{2AF5B58F-4E92-4040-BA82-8680CB4AE1C3}"/>
    <cellStyle name="Warning Text 35 5 5" xfId="38739" xr:uid="{E5212C3E-6378-4634-9C3B-7309375703D9}"/>
    <cellStyle name="Warning Text 35 5 6" xfId="38732" xr:uid="{316D5D44-CB95-4E1C-B043-BEA5A5A7090C}"/>
    <cellStyle name="Warning Text 35 6" xfId="19616" xr:uid="{C8DB16A2-4E6C-49B5-AF6D-2CE9E808C216}"/>
    <cellStyle name="Warning Text 35 6 2" xfId="38741" xr:uid="{32AB2527-7148-4672-9DD2-BB9E3CAA86D6}"/>
    <cellStyle name="Warning Text 35 6 2 2" xfId="38742" xr:uid="{DD9D05E0-F553-4987-90ED-23845FE8F8D3}"/>
    <cellStyle name="Warning Text 35 6 3" xfId="38743" xr:uid="{059CBFCB-8043-401D-B0FF-B872E08AF32C}"/>
    <cellStyle name="Warning Text 35 6 3 2" xfId="38744" xr:uid="{964B0147-C02C-446E-BCDB-F347F0E2B5E1}"/>
    <cellStyle name="Warning Text 35 6 4" xfId="38745" xr:uid="{EA35D870-6310-4F7E-B6DA-5134CF6A364A}"/>
    <cellStyle name="Warning Text 35 6 5" xfId="38740" xr:uid="{F12C4E67-87BA-4350-AE7E-31A6F69F32C6}"/>
    <cellStyle name="Warning Text 35 7" xfId="19617" xr:uid="{08137A36-D973-4562-B45E-46D926A21EA3}"/>
    <cellStyle name="Warning Text 35 7 2" xfId="38747" xr:uid="{F381043E-B9C3-4037-850D-2BEB0088AFB3}"/>
    <cellStyle name="Warning Text 35 7 3" xfId="38746" xr:uid="{7C70D752-9804-4140-BF71-85B7A7FCACBA}"/>
    <cellStyle name="Warning Text 35 8" xfId="19618" xr:uid="{7DCC5F67-EE0A-4130-897B-C0A9F29FC135}"/>
    <cellStyle name="Warning Text 35 8 2" xfId="38749" xr:uid="{4734034E-7323-4FC0-8FD2-BACBDCF40A1A}"/>
    <cellStyle name="Warning Text 35 8 3" xfId="38748" xr:uid="{A2242845-77E5-4593-938A-7684A5010D34}"/>
    <cellStyle name="Warning Text 35 9" xfId="19619" xr:uid="{4D6FAD33-172E-40CF-9612-8733A7A717FC}"/>
    <cellStyle name="Warning Text 35 9 2" xfId="38751" xr:uid="{DEAEB5EC-2BBB-4699-9CB8-3142900BE929}"/>
    <cellStyle name="Warning Text 35 9 3" xfId="38750" xr:uid="{892C052E-E879-45EB-965B-C15572D53B28}"/>
    <cellStyle name="Warning Text 36" xfId="6634" xr:uid="{CD287099-6DC5-4536-8E1A-3478DF946E4E}"/>
    <cellStyle name="Warning Text 36 10" xfId="19620" xr:uid="{0295ADAE-F3AE-44A4-AC78-C3E7C5C9E597}"/>
    <cellStyle name="Warning Text 36 10 2" xfId="38753" xr:uid="{A88E3E7C-27C1-4753-AC2E-65BE3890CDB7}"/>
    <cellStyle name="Warning Text 36 11" xfId="38754" xr:uid="{7661E3C7-6217-4994-847B-FABE41BC9048}"/>
    <cellStyle name="Warning Text 36 12" xfId="38752" xr:uid="{CA4DE8DF-5AD7-4E2B-A37D-FC6CEDAA7991}"/>
    <cellStyle name="Warning Text 36 13" xfId="21862" xr:uid="{494CC180-6F53-4952-98EB-D36BC92323ED}"/>
    <cellStyle name="Warning Text 36 2" xfId="19621" xr:uid="{C946D19C-0F4E-49F5-A8E4-AD9589157005}"/>
    <cellStyle name="Warning Text 36 2 2" xfId="38756" xr:uid="{C4610283-24A7-4635-B05F-2361AFEACBBE}"/>
    <cellStyle name="Warning Text 36 2 2 2" xfId="38757" xr:uid="{86AAA162-9744-428C-97CE-65A2FD0173FE}"/>
    <cellStyle name="Warning Text 36 2 3" xfId="38758" xr:uid="{85767838-1899-49E9-93FD-4104F2FE086C}"/>
    <cellStyle name="Warning Text 36 2 3 2" xfId="38759" xr:uid="{C4444ECC-A5EE-4563-80C6-787F94EB07B7}"/>
    <cellStyle name="Warning Text 36 2 4" xfId="38760" xr:uid="{F5F213DE-7F6D-47D1-9059-A9D1DE9722C5}"/>
    <cellStyle name="Warning Text 36 2 5" xfId="38761" xr:uid="{60E3DB3C-49BF-4F8B-8F64-ED7E6ADEC8DD}"/>
    <cellStyle name="Warning Text 36 2 6" xfId="38755" xr:uid="{60E21C02-6EE9-44D6-AF28-5A8644B22C9F}"/>
    <cellStyle name="Warning Text 36 3" xfId="19622" xr:uid="{DD3C4D56-57BE-4681-94C2-CADBC5FDE5FC}"/>
    <cellStyle name="Warning Text 36 3 2" xfId="38763" xr:uid="{92880B0A-D819-469A-BE5B-6EB3785CF274}"/>
    <cellStyle name="Warning Text 36 3 2 2" xfId="38764" xr:uid="{73AB979A-1362-4E9B-86C3-BE69359F399A}"/>
    <cellStyle name="Warning Text 36 3 3" xfId="38765" xr:uid="{4C2A8B42-56D7-4415-9B7F-DD4F23D96E18}"/>
    <cellStyle name="Warning Text 36 3 3 2" xfId="38766" xr:uid="{4130277C-89E9-424D-8A18-57F418D68F7B}"/>
    <cellStyle name="Warning Text 36 3 4" xfId="38767" xr:uid="{98CB599F-2E47-4E5C-B8E3-78AECA8B4EC3}"/>
    <cellStyle name="Warning Text 36 3 5" xfId="38762" xr:uid="{934F4232-42A0-4D35-A5EA-A17915A695F8}"/>
    <cellStyle name="Warning Text 36 4" xfId="19623" xr:uid="{DCC8DDCA-41F2-4009-998F-7DA65ACE6B39}"/>
    <cellStyle name="Warning Text 36 4 2" xfId="38769" xr:uid="{382C70A2-5DFB-4A40-821E-96AE82A74AE6}"/>
    <cellStyle name="Warning Text 36 4 2 2" xfId="38770" xr:uid="{87EF026A-C6D6-4BF4-B70D-7B94D5FFFD95}"/>
    <cellStyle name="Warning Text 36 4 3" xfId="38771" xr:uid="{3424C758-027A-4A6D-AFFB-C3886E7B71D7}"/>
    <cellStyle name="Warning Text 36 4 3 2" xfId="38772" xr:uid="{1B51DAAF-116F-4F2D-8EEA-CB95406AC6F6}"/>
    <cellStyle name="Warning Text 36 4 4" xfId="38773" xr:uid="{22AC1EE7-70B1-46EF-99B7-870CF2373683}"/>
    <cellStyle name="Warning Text 36 4 5" xfId="38768" xr:uid="{D2EA3921-6688-4949-99DC-527F25CF01C3}"/>
    <cellStyle name="Warning Text 36 5" xfId="19624" xr:uid="{4BEBE685-59F0-4F36-BC71-6898755ABFBF}"/>
    <cellStyle name="Warning Text 36 5 2" xfId="38775" xr:uid="{1A895662-382E-4353-8F1F-9B2A202E17F8}"/>
    <cellStyle name="Warning Text 36 5 2 2" xfId="38776" xr:uid="{CFB97818-D407-4E59-967B-88ABD284E810}"/>
    <cellStyle name="Warning Text 36 5 3" xfId="38777" xr:uid="{AAAC1C42-581D-4442-B4DC-8CEE97A61917}"/>
    <cellStyle name="Warning Text 36 5 3 2" xfId="38778" xr:uid="{A8B1FC2A-FE27-4F83-8F90-43599B60206F}"/>
    <cellStyle name="Warning Text 36 5 4" xfId="38779" xr:uid="{ECEA2FB5-7686-4A60-9E0D-73398947DEB3}"/>
    <cellStyle name="Warning Text 36 5 4 2" xfId="38780" xr:uid="{AF3A6BBB-BBC5-4E8E-86DF-F852CBB658CB}"/>
    <cellStyle name="Warning Text 36 5 5" xfId="38781" xr:uid="{E7EB1037-C18C-4346-87C5-8D9EBB9C32BA}"/>
    <cellStyle name="Warning Text 36 5 6" xfId="38774" xr:uid="{97AE5444-4437-4425-94D0-84BAFDD0E449}"/>
    <cellStyle name="Warning Text 36 6" xfId="19625" xr:uid="{F2AD9875-C429-4C76-9955-37AE6B825DFD}"/>
    <cellStyle name="Warning Text 36 6 2" xfId="38783" xr:uid="{81E42169-7EF5-4532-A0D2-BF6B27ED7FAC}"/>
    <cellStyle name="Warning Text 36 6 2 2" xfId="38784" xr:uid="{687F1A0D-AB9C-4EA3-A713-20620BD1D6BB}"/>
    <cellStyle name="Warning Text 36 6 3" xfId="38785" xr:uid="{031170D1-E078-4362-BA7B-5341AC0E464B}"/>
    <cellStyle name="Warning Text 36 6 3 2" xfId="38786" xr:uid="{1C145E9A-A3FF-433A-B866-6C0A0D3AE1E5}"/>
    <cellStyle name="Warning Text 36 6 4" xfId="38787" xr:uid="{F90DEAC7-D9DB-45EF-9F45-285E68830174}"/>
    <cellStyle name="Warning Text 36 6 5" xfId="38782" xr:uid="{C0E5466B-A8E3-4BD6-A159-0E4FCB3BFA84}"/>
    <cellStyle name="Warning Text 36 7" xfId="19626" xr:uid="{05B9BC5D-FE2C-4DD5-A21F-EC717404854E}"/>
    <cellStyle name="Warning Text 36 7 2" xfId="38789" xr:uid="{0CAD1342-887F-4D89-8DD2-CB306B547ED8}"/>
    <cellStyle name="Warning Text 36 7 3" xfId="38788" xr:uid="{BE239422-6EF0-4F32-A415-F25A07A9089D}"/>
    <cellStyle name="Warning Text 36 8" xfId="19627" xr:uid="{36B1C955-97F4-462C-B90D-CDE8B901A4A8}"/>
    <cellStyle name="Warning Text 36 8 2" xfId="38791" xr:uid="{E7ED7C00-A7F7-4FD9-AD9B-D004CE6AF1AC}"/>
    <cellStyle name="Warning Text 36 8 3" xfId="38790" xr:uid="{327891F3-94FF-4516-80E1-13D49009297F}"/>
    <cellStyle name="Warning Text 36 9" xfId="19628" xr:uid="{D9F9BC31-57B0-44CA-A563-B15F6BE22939}"/>
    <cellStyle name="Warning Text 36 9 2" xfId="38793" xr:uid="{8B589278-7DD5-477A-A893-094BC7B9B7E5}"/>
    <cellStyle name="Warning Text 36 9 3" xfId="38792" xr:uid="{B6123145-6E29-4F92-A868-436496AA8C57}"/>
    <cellStyle name="Warning Text 37" xfId="6635" xr:uid="{C80A48F8-D794-4924-8C5A-4FB5000119C7}"/>
    <cellStyle name="Warning Text 37 10" xfId="19629" xr:uid="{49080824-6DC5-45A3-8127-B9D554376580}"/>
    <cellStyle name="Warning Text 37 10 2" xfId="38795" xr:uid="{986FA53B-445A-4516-866F-0A0CBCEF3CF6}"/>
    <cellStyle name="Warning Text 37 11" xfId="38796" xr:uid="{B6FE3FDD-B52C-46CA-94B9-6AB7592F64C3}"/>
    <cellStyle name="Warning Text 37 12" xfId="38794" xr:uid="{022BA875-DBAA-4DD0-9F8B-E2ADF0708B82}"/>
    <cellStyle name="Warning Text 37 13" xfId="21863" xr:uid="{AE448F5E-77EF-47A5-9A4A-9FDD17276458}"/>
    <cellStyle name="Warning Text 37 2" xfId="19630" xr:uid="{61105020-BC44-4DCE-B75C-1D588F561685}"/>
    <cellStyle name="Warning Text 37 2 2" xfId="38798" xr:uid="{C0C33D85-D293-469A-B13C-98F4881A2E29}"/>
    <cellStyle name="Warning Text 37 2 2 2" xfId="38799" xr:uid="{96210A6D-7E59-4C4A-AC6E-C47A1BB51BBD}"/>
    <cellStyle name="Warning Text 37 2 3" xfId="38800" xr:uid="{F6FCE35D-8748-440C-B1DE-65A97ADB30CA}"/>
    <cellStyle name="Warning Text 37 2 3 2" xfId="38801" xr:uid="{3DDF846D-7674-416C-892C-CFA0077E735F}"/>
    <cellStyle name="Warning Text 37 2 4" xfId="38802" xr:uid="{61DA92B8-1DD4-47D5-A2DD-A1F76559A54B}"/>
    <cellStyle name="Warning Text 37 2 5" xfId="38803" xr:uid="{1D974885-15EE-46DC-BFBF-E2268112213B}"/>
    <cellStyle name="Warning Text 37 2 6" xfId="38797" xr:uid="{592F5E44-88CF-4B15-9289-B2744779AAAF}"/>
    <cellStyle name="Warning Text 37 3" xfId="19631" xr:uid="{D2711591-0A0D-43C3-8129-7A844296CCB4}"/>
    <cellStyle name="Warning Text 37 3 2" xfId="38805" xr:uid="{95E0FA77-6CFC-445B-8CEA-A03B3E88569B}"/>
    <cellStyle name="Warning Text 37 3 2 2" xfId="38806" xr:uid="{ED548389-D108-47EE-A036-5A98B56A8231}"/>
    <cellStyle name="Warning Text 37 3 3" xfId="38807" xr:uid="{9689CB9B-3A12-4E25-8414-75FDBFA201FB}"/>
    <cellStyle name="Warning Text 37 3 3 2" xfId="38808" xr:uid="{35DD55A6-AE96-4069-9579-4DC403CF63C7}"/>
    <cellStyle name="Warning Text 37 3 4" xfId="38809" xr:uid="{7F9A4F6E-4F36-4553-B5E4-1CF3F9294331}"/>
    <cellStyle name="Warning Text 37 3 5" xfId="38804" xr:uid="{2D2C26CC-F6F8-467E-BB87-0BF1E5DE49BF}"/>
    <cellStyle name="Warning Text 37 4" xfId="19632" xr:uid="{9882A3AE-2488-4DED-898B-90F3559F1F52}"/>
    <cellStyle name="Warning Text 37 4 2" xfId="38811" xr:uid="{88884F4C-CC98-49F4-A9BC-36BD749425CB}"/>
    <cellStyle name="Warning Text 37 4 2 2" xfId="38812" xr:uid="{5B93A2F6-FCC9-455E-B550-0640B42A591E}"/>
    <cellStyle name="Warning Text 37 4 3" xfId="38813" xr:uid="{120C521A-64CB-4BFB-BADD-BA91F89EBBE6}"/>
    <cellStyle name="Warning Text 37 4 3 2" xfId="38814" xr:uid="{F9E71C20-7B20-4AE3-B582-515684D32AC6}"/>
    <cellStyle name="Warning Text 37 4 4" xfId="38815" xr:uid="{503F62F4-68F9-4F58-A24E-F4B3AFB7DB93}"/>
    <cellStyle name="Warning Text 37 4 5" xfId="38810" xr:uid="{DC672408-52EA-4307-8D0E-07D17D0F2691}"/>
    <cellStyle name="Warning Text 37 5" xfId="19633" xr:uid="{0419E1BB-4089-4C99-8DE3-E8E1D427FAEB}"/>
    <cellStyle name="Warning Text 37 5 2" xfId="38817" xr:uid="{CD060109-CE52-450E-B42C-6D2D4C577D54}"/>
    <cellStyle name="Warning Text 37 5 2 2" xfId="38818" xr:uid="{D86EF29D-1EC1-4F69-AD1A-728EEDD9E131}"/>
    <cellStyle name="Warning Text 37 5 3" xfId="38819" xr:uid="{B3CBB0E8-8100-4918-9BD3-1D6715CA0760}"/>
    <cellStyle name="Warning Text 37 5 3 2" xfId="38820" xr:uid="{945F83C5-67E7-45B0-B263-D2066DF9EEF4}"/>
    <cellStyle name="Warning Text 37 5 4" xfId="38821" xr:uid="{118FE43C-C181-48BA-870F-A2D867951E5B}"/>
    <cellStyle name="Warning Text 37 5 4 2" xfId="38822" xr:uid="{3BA2D7E0-C90B-4CC9-AD65-E185D5054353}"/>
    <cellStyle name="Warning Text 37 5 5" xfId="38823" xr:uid="{9EDEC47A-1BE3-44E3-82D2-8BCEA511C0BF}"/>
    <cellStyle name="Warning Text 37 5 6" xfId="38816" xr:uid="{56F81F58-C1F8-44A3-BF34-0ADFD4648B2B}"/>
    <cellStyle name="Warning Text 37 6" xfId="19634" xr:uid="{E7FDCBD9-800E-43FA-9F2D-9927523C83E0}"/>
    <cellStyle name="Warning Text 37 6 2" xfId="38825" xr:uid="{1F4DC49A-5C8C-44B3-9B07-B065C3096406}"/>
    <cellStyle name="Warning Text 37 6 2 2" xfId="38826" xr:uid="{B426647C-FE80-431E-8792-C9DBA99BA389}"/>
    <cellStyle name="Warning Text 37 6 3" xfId="38827" xr:uid="{7C5010EC-0FD8-4B9C-A3EB-544869B2598D}"/>
    <cellStyle name="Warning Text 37 6 3 2" xfId="38828" xr:uid="{6B659FBF-5C38-4C0B-9D26-F0A05F810C82}"/>
    <cellStyle name="Warning Text 37 6 4" xfId="38829" xr:uid="{B891291F-2FF7-4FAD-B326-6D620C8C2A40}"/>
    <cellStyle name="Warning Text 37 6 5" xfId="38824" xr:uid="{7986B9B7-4A07-414C-A0CF-7DE493B8AFB6}"/>
    <cellStyle name="Warning Text 37 7" xfId="19635" xr:uid="{9687A3CD-A700-4730-9B25-BB6EAF3A2C8A}"/>
    <cellStyle name="Warning Text 37 7 2" xfId="38831" xr:uid="{F82E72A9-AFBF-45C3-BC12-0FDB9B8FF51D}"/>
    <cellStyle name="Warning Text 37 7 3" xfId="38830" xr:uid="{5C0FD6E2-3497-452E-89B5-EE24B01E126C}"/>
    <cellStyle name="Warning Text 37 8" xfId="19636" xr:uid="{097BD547-6702-4085-80F4-9151A1130DA9}"/>
    <cellStyle name="Warning Text 37 8 2" xfId="38833" xr:uid="{E5B3DCD1-CF13-4769-B1D5-97BD0278B396}"/>
    <cellStyle name="Warning Text 37 8 3" xfId="38832" xr:uid="{54C5BD87-BBE5-4E61-913C-289D065B69D7}"/>
    <cellStyle name="Warning Text 37 9" xfId="19637" xr:uid="{0EC5C571-3504-43FA-AF63-B38B974BF409}"/>
    <cellStyle name="Warning Text 37 9 2" xfId="38835" xr:uid="{A024FA58-7A37-4541-BC44-3E04F0B644DC}"/>
    <cellStyle name="Warning Text 37 9 3" xfId="38834" xr:uid="{DBC00C72-CB38-4610-BBFF-9AE183D2CF1C}"/>
    <cellStyle name="Warning Text 38" xfId="6636" xr:uid="{34F6AE3C-E8A1-4679-A426-64E9069D9AD7}"/>
    <cellStyle name="Warning Text 38 10" xfId="19638" xr:uid="{6DC0C534-CEF8-40DF-810E-6410C802E42A}"/>
    <cellStyle name="Warning Text 38 10 2" xfId="38837" xr:uid="{B6FF7357-9E07-46D5-A510-437632828CAD}"/>
    <cellStyle name="Warning Text 38 11" xfId="38838" xr:uid="{90B3B433-DD55-4351-B382-0233C3722BF5}"/>
    <cellStyle name="Warning Text 38 12" xfId="38836" xr:uid="{0D9FCFBF-0D5A-4E0E-9879-8EC8BEB80862}"/>
    <cellStyle name="Warning Text 38 13" xfId="21864" xr:uid="{4D829AD6-CF79-4886-BB2E-C8FA471F17C9}"/>
    <cellStyle name="Warning Text 38 2" xfId="19639" xr:uid="{D9C8BCE9-C284-427F-9D57-98017406F598}"/>
    <cellStyle name="Warning Text 38 2 2" xfId="38840" xr:uid="{DBF123B2-3F09-440F-8982-F8E2FB77CE9B}"/>
    <cellStyle name="Warning Text 38 2 2 2" xfId="38841" xr:uid="{33A95954-8780-4C94-B081-221F5C35C2A7}"/>
    <cellStyle name="Warning Text 38 2 3" xfId="38842" xr:uid="{581B812E-4847-4DEE-9C83-5C8816353F97}"/>
    <cellStyle name="Warning Text 38 2 3 2" xfId="38843" xr:uid="{5D863470-E916-4212-97A5-1CB3A01586E1}"/>
    <cellStyle name="Warning Text 38 2 4" xfId="38844" xr:uid="{8C0F4478-4126-4B2C-AA1B-8BCE476DBDA7}"/>
    <cellStyle name="Warning Text 38 2 5" xfId="38845" xr:uid="{9EB8C0A9-5169-4590-AFA4-34049D5566DB}"/>
    <cellStyle name="Warning Text 38 2 6" xfId="38839" xr:uid="{94FBB190-D467-4CCA-A9B9-A0F93ABC615B}"/>
    <cellStyle name="Warning Text 38 3" xfId="19640" xr:uid="{D2042700-2560-469F-B850-3A8D008E34FB}"/>
    <cellStyle name="Warning Text 38 3 2" xfId="38847" xr:uid="{3CF879AC-3C93-4FE2-BBA2-9A0E3DAC5A65}"/>
    <cellStyle name="Warning Text 38 3 2 2" xfId="38848" xr:uid="{D6011BEA-3B79-448D-BA05-70930145022D}"/>
    <cellStyle name="Warning Text 38 3 3" xfId="38849" xr:uid="{86DF6700-D009-4EDA-AB51-224DFE41BFD0}"/>
    <cellStyle name="Warning Text 38 3 3 2" xfId="38850" xr:uid="{25652FC2-1BB4-412A-B651-429D241D226E}"/>
    <cellStyle name="Warning Text 38 3 4" xfId="38851" xr:uid="{FAA3568A-A759-4ECE-877F-D915D54D797A}"/>
    <cellStyle name="Warning Text 38 3 5" xfId="38846" xr:uid="{C100FC5A-0814-477E-874F-97DD63A593CB}"/>
    <cellStyle name="Warning Text 38 4" xfId="19641" xr:uid="{DF1BC797-0A57-4B4C-89A4-1A2CCD324E09}"/>
    <cellStyle name="Warning Text 38 4 2" xfId="38853" xr:uid="{B7831A77-8868-4AD2-B858-9CE3FFDDF363}"/>
    <cellStyle name="Warning Text 38 4 2 2" xfId="38854" xr:uid="{958F72EB-DA29-4282-9737-953276926302}"/>
    <cellStyle name="Warning Text 38 4 3" xfId="38855" xr:uid="{CD9ADF1F-3B29-4BE3-9709-BEF0E2D096D1}"/>
    <cellStyle name="Warning Text 38 4 3 2" xfId="38856" xr:uid="{1AC4D614-9C02-4F2D-9690-E96F50458F67}"/>
    <cellStyle name="Warning Text 38 4 4" xfId="38857" xr:uid="{C14906BC-2689-410F-9FDD-D06860491B24}"/>
    <cellStyle name="Warning Text 38 4 5" xfId="38852" xr:uid="{F889B456-2787-41A1-BC7F-AB2D831E4332}"/>
    <cellStyle name="Warning Text 38 5" xfId="19642" xr:uid="{71A908E0-9382-4FDB-8A4E-C47BA4328DF0}"/>
    <cellStyle name="Warning Text 38 5 2" xfId="38859" xr:uid="{47868E8F-60B5-4E19-BB0F-D11604FEE725}"/>
    <cellStyle name="Warning Text 38 5 2 2" xfId="38860" xr:uid="{78628AB2-3476-4BEB-85C6-890283D62003}"/>
    <cellStyle name="Warning Text 38 5 3" xfId="38861" xr:uid="{12C394EF-8402-4CD2-82C6-BE682D76B4CA}"/>
    <cellStyle name="Warning Text 38 5 3 2" xfId="38862" xr:uid="{1370F1E1-5A40-49D5-B019-EDF13FF45A75}"/>
    <cellStyle name="Warning Text 38 5 4" xfId="38863" xr:uid="{323E9A46-1517-482F-A91E-5E3B69CA7783}"/>
    <cellStyle name="Warning Text 38 5 4 2" xfId="38864" xr:uid="{16551636-DCDD-49EE-943E-65C7205CA047}"/>
    <cellStyle name="Warning Text 38 5 5" xfId="38865" xr:uid="{AA541E22-0F22-4C24-B6D8-19F51D3E4575}"/>
    <cellStyle name="Warning Text 38 5 6" xfId="38858" xr:uid="{6009B67D-15BB-406B-BDC7-13E6DB5F336C}"/>
    <cellStyle name="Warning Text 38 6" xfId="19643" xr:uid="{D300093A-B75B-417F-8234-2CCF32C1482B}"/>
    <cellStyle name="Warning Text 38 6 2" xfId="38867" xr:uid="{B913F88F-10EB-48D0-8B8F-6FF19E1F181E}"/>
    <cellStyle name="Warning Text 38 6 2 2" xfId="38868" xr:uid="{7A03EC89-25B5-4AA1-A5B7-07919FE51EAA}"/>
    <cellStyle name="Warning Text 38 6 3" xfId="38869" xr:uid="{B54ABB7A-CEDA-402F-84D2-9DA8DB8BCA7B}"/>
    <cellStyle name="Warning Text 38 6 3 2" xfId="38870" xr:uid="{23D66B45-F8DE-4FFC-9730-3E35B73AD705}"/>
    <cellStyle name="Warning Text 38 6 4" xfId="38871" xr:uid="{CCCEE5D8-B9C3-40E9-ACAE-BBB9BB43D9B7}"/>
    <cellStyle name="Warning Text 38 6 5" xfId="38866" xr:uid="{D782E441-24A3-49DD-B69A-C385A78A912D}"/>
    <cellStyle name="Warning Text 38 7" xfId="19644" xr:uid="{A3D843DD-505F-4598-8348-21227058227D}"/>
    <cellStyle name="Warning Text 38 7 2" xfId="38873" xr:uid="{D40F9D53-03BF-40B9-9F09-CBA84D0DB11A}"/>
    <cellStyle name="Warning Text 38 7 3" xfId="38872" xr:uid="{FAE8A55B-F4C5-431E-B5E5-BD10594C088F}"/>
    <cellStyle name="Warning Text 38 8" xfId="19645" xr:uid="{562113E8-546A-45BC-88AD-685DB4DCA3F9}"/>
    <cellStyle name="Warning Text 38 8 2" xfId="38875" xr:uid="{B10AE9B8-1AA7-4CB2-89BB-B6B00F68116B}"/>
    <cellStyle name="Warning Text 38 8 3" xfId="38874" xr:uid="{073715E5-DB14-454F-B00B-8311C3A30422}"/>
    <cellStyle name="Warning Text 38 9" xfId="19646" xr:uid="{EBD64E42-75F0-4612-898A-10ACEC5F450F}"/>
    <cellStyle name="Warning Text 38 9 2" xfId="38877" xr:uid="{1B118CE7-F8B1-4B2D-8585-5A598F8A8452}"/>
    <cellStyle name="Warning Text 38 9 3" xfId="38876" xr:uid="{4D597EEA-D4C8-465F-B84B-275E0C0189FB}"/>
    <cellStyle name="Warning Text 39" xfId="6637" xr:uid="{9FFFBB8F-313C-4D47-87AC-D333E09EAF60}"/>
    <cellStyle name="Warning Text 39 10" xfId="19647" xr:uid="{E06EDCCA-556C-4891-9C32-F166D2B4969A}"/>
    <cellStyle name="Warning Text 39 10 2" xfId="38879" xr:uid="{C1E6AD08-D940-43A9-A591-DEAC21EBA1AA}"/>
    <cellStyle name="Warning Text 39 11" xfId="38880" xr:uid="{62DA287B-FAE7-4ED1-8E8A-8E8B3A6C9A53}"/>
    <cellStyle name="Warning Text 39 12" xfId="38878" xr:uid="{9C194A04-061B-480F-BF40-81CA76740D34}"/>
    <cellStyle name="Warning Text 39 13" xfId="21865" xr:uid="{DE23DE74-1915-4F0D-AF59-0D8C5A2A0192}"/>
    <cellStyle name="Warning Text 39 2" xfId="19648" xr:uid="{F3467E86-02B1-4BE1-902B-E885006336C6}"/>
    <cellStyle name="Warning Text 39 2 2" xfId="38882" xr:uid="{8E035A23-3966-4FA9-A51F-221FD220B4B4}"/>
    <cellStyle name="Warning Text 39 2 2 2" xfId="38883" xr:uid="{A762DC93-D4AE-4691-BDCC-3B6C0CFA1144}"/>
    <cellStyle name="Warning Text 39 2 3" xfId="38884" xr:uid="{BC46AEEA-7128-4273-B353-EF53C75E7CF2}"/>
    <cellStyle name="Warning Text 39 2 3 2" xfId="38885" xr:uid="{CCE3309E-E6C4-46E9-ADCE-8D126D733B48}"/>
    <cellStyle name="Warning Text 39 2 4" xfId="38886" xr:uid="{BD67AEB5-E33D-4F9F-A80A-E8B84654A15D}"/>
    <cellStyle name="Warning Text 39 2 5" xfId="38887" xr:uid="{5C57EED0-0B89-4C4A-B61B-1CD01AED33F1}"/>
    <cellStyle name="Warning Text 39 2 6" xfId="38881" xr:uid="{BC788374-7CA5-456D-B90C-786D0DE5D233}"/>
    <cellStyle name="Warning Text 39 3" xfId="19649" xr:uid="{1CFAD1B8-02F8-4907-9493-2D85B171DFE3}"/>
    <cellStyle name="Warning Text 39 3 2" xfId="38889" xr:uid="{750C64B2-514E-47AD-8C06-F5F254E94258}"/>
    <cellStyle name="Warning Text 39 3 2 2" xfId="38890" xr:uid="{AE9193B2-9B98-4FBC-BB2B-E39E1E9E5AED}"/>
    <cellStyle name="Warning Text 39 3 3" xfId="38891" xr:uid="{FE0057EF-E6A6-45D8-B1F9-70C4D2AF2399}"/>
    <cellStyle name="Warning Text 39 3 3 2" xfId="38892" xr:uid="{0A511EAB-F39C-488A-AD16-6CFCE1AFBD1E}"/>
    <cellStyle name="Warning Text 39 3 4" xfId="38893" xr:uid="{230BBFF6-5382-4203-A84B-4CB1EDEEFE71}"/>
    <cellStyle name="Warning Text 39 3 5" xfId="38888" xr:uid="{BBCCE945-7C00-4B32-A1E9-8117DB4FFA67}"/>
    <cellStyle name="Warning Text 39 4" xfId="19650" xr:uid="{08CF4677-E82C-44A1-AD9F-897CC5AE5743}"/>
    <cellStyle name="Warning Text 39 4 2" xfId="38895" xr:uid="{F731A63A-7E34-4763-B502-AC9E6B066306}"/>
    <cellStyle name="Warning Text 39 4 2 2" xfId="38896" xr:uid="{D56BEC8C-D9B3-447D-8026-765589E9BCA8}"/>
    <cellStyle name="Warning Text 39 4 3" xfId="38897" xr:uid="{8C468BD3-0E47-4254-A322-79876A317F7F}"/>
    <cellStyle name="Warning Text 39 4 3 2" xfId="38898" xr:uid="{11212D41-707A-488A-AAE1-31EFA9493EA0}"/>
    <cellStyle name="Warning Text 39 4 4" xfId="38899" xr:uid="{7F5ECF4C-D12D-4328-9E1F-3B55AAC26F05}"/>
    <cellStyle name="Warning Text 39 4 5" xfId="38894" xr:uid="{34742E21-8151-4A19-82C9-C84783F679D0}"/>
    <cellStyle name="Warning Text 39 5" xfId="19651" xr:uid="{694867CA-22EF-40E4-B377-EC07333B6487}"/>
    <cellStyle name="Warning Text 39 5 2" xfId="38901" xr:uid="{EDCCB3AE-E148-4A15-BDC2-2BE74B2C78DD}"/>
    <cellStyle name="Warning Text 39 5 2 2" xfId="38902" xr:uid="{319A5AEB-544E-471E-9945-5D0E06602FCC}"/>
    <cellStyle name="Warning Text 39 5 3" xfId="38903" xr:uid="{D2DA44D0-3B0A-447B-9824-3F44E3FA1039}"/>
    <cellStyle name="Warning Text 39 5 3 2" xfId="38904" xr:uid="{1F2688B2-6527-4C7D-A68D-B1EAA94DBD4F}"/>
    <cellStyle name="Warning Text 39 5 4" xfId="38905" xr:uid="{1F02B540-22FE-42E5-88FD-9DA907D71FF0}"/>
    <cellStyle name="Warning Text 39 5 4 2" xfId="38906" xr:uid="{09923F4E-ACEF-4B4A-88A2-663EAC26BA31}"/>
    <cellStyle name="Warning Text 39 5 5" xfId="38907" xr:uid="{7A16B9C0-3127-4039-B541-3AB644EBBC14}"/>
    <cellStyle name="Warning Text 39 5 6" xfId="38900" xr:uid="{A411328B-16A4-4600-97BD-21F2FDAFE007}"/>
    <cellStyle name="Warning Text 39 6" xfId="19652" xr:uid="{8CD9EF13-F304-482A-838D-9EEC5ADF6F52}"/>
    <cellStyle name="Warning Text 39 6 2" xfId="38909" xr:uid="{2817CEA9-57F6-4DA2-9F97-EE25074A9967}"/>
    <cellStyle name="Warning Text 39 6 2 2" xfId="38910" xr:uid="{0F6D8B46-907F-4DE8-8231-B0A16DE3E0F7}"/>
    <cellStyle name="Warning Text 39 6 3" xfId="38911" xr:uid="{2B6AF3BC-D874-4BB8-9E36-FFAC44A95C40}"/>
    <cellStyle name="Warning Text 39 6 3 2" xfId="38912" xr:uid="{13183DE7-2407-4C63-BC12-4987651C99A9}"/>
    <cellStyle name="Warning Text 39 6 4" xfId="38913" xr:uid="{0867FBFD-4A21-4FD5-BDDD-F1358AD45A25}"/>
    <cellStyle name="Warning Text 39 6 5" xfId="38908" xr:uid="{829D386A-DD9F-407D-ADA7-EE18EFE14EDB}"/>
    <cellStyle name="Warning Text 39 7" xfId="19653" xr:uid="{E76D1293-53E8-411A-ACFE-F3F33B78B26C}"/>
    <cellStyle name="Warning Text 39 7 2" xfId="38915" xr:uid="{0596C728-9588-4A2D-BEAF-4A636E6C8858}"/>
    <cellStyle name="Warning Text 39 7 3" xfId="38914" xr:uid="{32183B3B-B9E7-4847-AC35-0D530C1E1917}"/>
    <cellStyle name="Warning Text 39 8" xfId="19654" xr:uid="{83ABE990-3364-4F46-BF5A-B0B4986CAE29}"/>
    <cellStyle name="Warning Text 39 8 2" xfId="38917" xr:uid="{96275219-C9CF-48A0-82E1-564E84FD61F0}"/>
    <cellStyle name="Warning Text 39 8 3" xfId="38916" xr:uid="{810F12DC-249B-4E72-BEAB-15ECA69D78B9}"/>
    <cellStyle name="Warning Text 39 9" xfId="19655" xr:uid="{15A99836-D0C5-48F2-9B93-441994418140}"/>
    <cellStyle name="Warning Text 39 9 2" xfId="38919" xr:uid="{1196AD10-BB05-4A72-904E-882D71733AEA}"/>
    <cellStyle name="Warning Text 39 9 3" xfId="38918" xr:uid="{78B5FF3C-DA8B-4C64-AFBD-E79D5B857BF1}"/>
    <cellStyle name="Warning Text 4" xfId="364" xr:uid="{00000000-0005-0000-0000-00006E010000}"/>
    <cellStyle name="Warning Text 4 10" xfId="19656" xr:uid="{0A2762EB-ED7F-4B84-B673-56DFB1238D69}"/>
    <cellStyle name="Warning Text 4 10 2" xfId="38922" xr:uid="{2B627635-4E87-47F0-8B7F-6D4E49D1FD36}"/>
    <cellStyle name="Warning Text 4 10 3" xfId="38921" xr:uid="{920ED7F9-2558-4D8C-8FB6-23FE09CDB508}"/>
    <cellStyle name="Warning Text 4 11" xfId="19657" xr:uid="{FB60F3DD-31E0-456F-8C79-3E782A84416B}"/>
    <cellStyle name="Warning Text 4 11 2" xfId="38923" xr:uid="{04BB7C7E-01BF-48DB-A468-4380271FBCDD}"/>
    <cellStyle name="Warning Text 4 12" xfId="38924" xr:uid="{0E0CC717-A745-4CB4-9FB8-DB5C62FDEC1E}"/>
    <cellStyle name="Warning Text 4 13" xfId="38920" xr:uid="{B494B5EE-44F0-4E3F-9D1D-B91AF8EAF043}"/>
    <cellStyle name="Warning Text 4 14" xfId="21866" xr:uid="{88F6B0A2-59E3-4487-806C-19A00A3A390E}"/>
    <cellStyle name="Warning Text 4 15" xfId="6638" xr:uid="{190F2C30-381C-41B6-8B71-88C89B6E9292}"/>
    <cellStyle name="Warning Text 4 2" xfId="19658" xr:uid="{7AF71BF7-A8B1-4368-B64F-D46E06FEF468}"/>
    <cellStyle name="Warning Text 4 2 10" xfId="38926" xr:uid="{947D3D3F-D9B4-497B-B480-5AAF8E967B86}"/>
    <cellStyle name="Warning Text 4 2 11" xfId="38925" xr:uid="{654B8188-878C-43D6-BE55-3CB7A181AF14}"/>
    <cellStyle name="Warning Text 4 2 2" xfId="19659" xr:uid="{3D39A897-844A-4431-A23E-37559F1F36D4}"/>
    <cellStyle name="Warning Text 4 2 2 2" xfId="38928" xr:uid="{E0A18BC1-FE7E-4A1E-85F0-4776C00B4A0A}"/>
    <cellStyle name="Warning Text 4 2 2 2 2" xfId="38929" xr:uid="{28B9484F-0DBE-46DE-A82A-1FB877E0F6FD}"/>
    <cellStyle name="Warning Text 4 2 2 3" xfId="38930" xr:uid="{B0A516B7-F2C3-4DB4-9BE3-5E1B0F0497C2}"/>
    <cellStyle name="Warning Text 4 2 2 3 2" xfId="38931" xr:uid="{2AA8DA4B-5443-40A3-B078-43444054F3DC}"/>
    <cellStyle name="Warning Text 4 2 2 4" xfId="38932" xr:uid="{CCA16E30-00FB-43E3-9D4D-BB101E561607}"/>
    <cellStyle name="Warning Text 4 2 2 5" xfId="38927" xr:uid="{CE5E52DB-3E11-4337-BBC7-4C8B7737DFC8}"/>
    <cellStyle name="Warning Text 4 2 3" xfId="19660" xr:uid="{A14B7243-AB21-440A-8FDB-74E043E9B5C9}"/>
    <cellStyle name="Warning Text 4 2 3 2" xfId="38934" xr:uid="{7FEBBCDC-9170-4273-8A02-67D5AA059E59}"/>
    <cellStyle name="Warning Text 4 2 3 2 2" xfId="38935" xr:uid="{6D24FDAB-BF55-434A-8BD7-88E2928D7037}"/>
    <cellStyle name="Warning Text 4 2 3 3" xfId="38936" xr:uid="{7C7D18F3-6188-45D9-8E8E-6C2FB2F61EAC}"/>
    <cellStyle name="Warning Text 4 2 3 3 2" xfId="38937" xr:uid="{36B7E491-D110-4029-9253-238D44030F11}"/>
    <cellStyle name="Warning Text 4 2 3 4" xfId="38938" xr:uid="{F62A182C-9FAE-4642-8BCC-899A7BC147F8}"/>
    <cellStyle name="Warning Text 4 2 3 5" xfId="38933" xr:uid="{EA302C0C-109F-4150-97FD-465CC7B4D935}"/>
    <cellStyle name="Warning Text 4 2 4" xfId="19661" xr:uid="{3A45CF9D-6B5A-41CB-9B61-C16EAAAAA76B}"/>
    <cellStyle name="Warning Text 4 2 4 2" xfId="38940" xr:uid="{DF0FB423-E518-4DF5-A814-D268DFA06E0C}"/>
    <cellStyle name="Warning Text 4 2 4 2 2" xfId="38941" xr:uid="{AC2B72D0-815C-4658-A911-B03D9E808B4C}"/>
    <cellStyle name="Warning Text 4 2 4 3" xfId="38942" xr:uid="{8B2B2206-F4DB-4549-9058-91DF11F096F2}"/>
    <cellStyle name="Warning Text 4 2 4 3 2" xfId="38943" xr:uid="{5448CC22-8A2D-4F04-A088-0679D87DE94A}"/>
    <cellStyle name="Warning Text 4 2 4 4" xfId="38944" xr:uid="{365882E3-E093-432C-97FD-414FF95F0CE1}"/>
    <cellStyle name="Warning Text 4 2 4 4 2" xfId="38945" xr:uid="{9DF70F59-5F56-41C5-BCA7-96CD57836184}"/>
    <cellStyle name="Warning Text 4 2 4 5" xfId="38946" xr:uid="{D1BBAB49-750C-48AF-B9C3-04BBF4C29811}"/>
    <cellStyle name="Warning Text 4 2 4 6" xfId="38939" xr:uid="{13662DBA-FBF0-4D18-AF32-C9073F9F4112}"/>
    <cellStyle name="Warning Text 4 2 5" xfId="19662" xr:uid="{0C5722BA-001E-4086-A8DD-E97EAD1201D2}"/>
    <cellStyle name="Warning Text 4 2 5 2" xfId="38948" xr:uid="{C5BEB92D-219D-4C23-9FEE-A19905482AF1}"/>
    <cellStyle name="Warning Text 4 2 5 2 2" xfId="38949" xr:uid="{EE049CAB-092B-45AF-B461-9CCE13B1B9A9}"/>
    <cellStyle name="Warning Text 4 2 5 3" xfId="38950" xr:uid="{775693E7-604E-452C-AB84-CC8C84248A10}"/>
    <cellStyle name="Warning Text 4 2 5 3 2" xfId="38951" xr:uid="{1D2DB295-57C9-4499-9789-8032F0B7F42C}"/>
    <cellStyle name="Warning Text 4 2 5 4" xfId="38952" xr:uid="{7F1D9834-93AD-4773-AF13-C1F7FF144C4E}"/>
    <cellStyle name="Warning Text 4 2 5 5" xfId="38947" xr:uid="{86223436-79CC-4519-A43C-E49F8E0EECC2}"/>
    <cellStyle name="Warning Text 4 2 6" xfId="38953" xr:uid="{AAC8112C-B8BF-4602-835F-17129A88174C}"/>
    <cellStyle name="Warning Text 4 2 6 2" xfId="38954" xr:uid="{B0215CBE-9DD9-4C3C-883F-A5B89A5B1022}"/>
    <cellStyle name="Warning Text 4 2 7" xfId="38955" xr:uid="{16F6E299-FA77-4DDD-A8F7-F13F57C384F3}"/>
    <cellStyle name="Warning Text 4 2 7 2" xfId="38956" xr:uid="{B6F63518-1A4B-495D-B1FB-2DFB577776E0}"/>
    <cellStyle name="Warning Text 4 2 8" xfId="38957" xr:uid="{0B6297A2-7DD6-4F0E-A761-C65F76D91CFA}"/>
    <cellStyle name="Warning Text 4 2 8 2" xfId="38958" xr:uid="{1AE08D2C-B655-4560-8427-217D11DF5162}"/>
    <cellStyle name="Warning Text 4 2 9" xfId="38959" xr:uid="{D77D5615-94C4-4211-9C41-843E174D731A}"/>
    <cellStyle name="Warning Text 4 3" xfId="19663" xr:uid="{883B12E1-DC22-4436-8E3A-F2C635DAF841}"/>
    <cellStyle name="Warning Text 4 3 2" xfId="38961" xr:uid="{8E5BA536-EA9A-483F-8BCF-822026DD6D00}"/>
    <cellStyle name="Warning Text 4 3 2 2" xfId="38962" xr:uid="{4EAD9D6A-2B86-430C-99FC-5CB043446B41}"/>
    <cellStyle name="Warning Text 4 3 3" xfId="38963" xr:uid="{60B244C0-86D4-470D-B8DA-0BC1A9E5AAFE}"/>
    <cellStyle name="Warning Text 4 3 3 2" xfId="38964" xr:uid="{EC2ED295-C6CA-4C5E-AF66-6FF8E2078075}"/>
    <cellStyle name="Warning Text 4 3 4" xfId="38965" xr:uid="{841AD7FE-239F-4426-BD5B-D3BF51FFC4A8}"/>
    <cellStyle name="Warning Text 4 3 5" xfId="38966" xr:uid="{29E10C1D-EAD5-49A9-A55E-4E1274CF1D17}"/>
    <cellStyle name="Warning Text 4 3 6" xfId="38960" xr:uid="{B2DCDC1D-CB3B-4310-B610-7FDCDA033EE8}"/>
    <cellStyle name="Warning Text 4 4" xfId="19664" xr:uid="{1CF48C73-A5C5-4B6B-9468-38158F1A45D4}"/>
    <cellStyle name="Warning Text 4 4 2" xfId="38968" xr:uid="{936C26F3-E10D-4077-8D1A-361F2FBE7D3C}"/>
    <cellStyle name="Warning Text 4 4 2 2" xfId="38969" xr:uid="{4F646352-4C91-4A5D-8506-976F34312583}"/>
    <cellStyle name="Warning Text 4 4 3" xfId="38970" xr:uid="{0F75E895-A0BB-4787-8CF2-68A1E4061D1A}"/>
    <cellStyle name="Warning Text 4 4 3 2" xfId="38971" xr:uid="{C35C4319-0C8A-4AF7-A106-9A97663AFE5E}"/>
    <cellStyle name="Warning Text 4 4 4" xfId="38972" xr:uid="{FFDFD8EF-9437-440E-B592-2F0F915F20B2}"/>
    <cellStyle name="Warning Text 4 4 5" xfId="38967" xr:uid="{5659E28C-937B-4486-A21C-00A8A864EFB8}"/>
    <cellStyle name="Warning Text 4 5" xfId="19665" xr:uid="{875B77DD-7376-4492-95A8-6B151B60198F}"/>
    <cellStyle name="Warning Text 4 5 2" xfId="38974" xr:uid="{AF400EF1-4DA4-4C3E-9B80-5A92DB5B59CE}"/>
    <cellStyle name="Warning Text 4 5 2 2" xfId="38975" xr:uid="{93602928-CB2F-4AAF-9C00-91EC4AB952C4}"/>
    <cellStyle name="Warning Text 4 5 3" xfId="38976" xr:uid="{E479FFBE-06EE-4F2C-AFF8-C0A6969AA782}"/>
    <cellStyle name="Warning Text 4 5 3 2" xfId="38977" xr:uid="{D9F8CEF5-E603-4D85-A2F1-F159E7BE11EA}"/>
    <cellStyle name="Warning Text 4 5 4" xfId="38978" xr:uid="{4770FDCF-931A-479A-8268-E5D737D64CED}"/>
    <cellStyle name="Warning Text 4 5 5" xfId="38973" xr:uid="{961E00C9-CAA9-4B74-92F9-3178F5CE7142}"/>
    <cellStyle name="Warning Text 4 6" xfId="19666" xr:uid="{593FD086-3E57-4DB1-BE6B-EB06882C8A63}"/>
    <cellStyle name="Warning Text 4 6 2" xfId="38980" xr:uid="{AD80ED10-386E-4B42-BAFA-1D6D09039E7C}"/>
    <cellStyle name="Warning Text 4 6 2 2" xfId="38981" xr:uid="{C9606208-8CD6-43CE-A743-755116A82500}"/>
    <cellStyle name="Warning Text 4 6 3" xfId="38982" xr:uid="{677E03EE-B4D0-48A1-87A8-F54F2A266438}"/>
    <cellStyle name="Warning Text 4 6 3 2" xfId="38983" xr:uid="{DD6BA60F-E779-4DDA-A4A2-979BDBF9767D}"/>
    <cellStyle name="Warning Text 4 6 4" xfId="38984" xr:uid="{8DB8C298-1320-4589-A551-0EED0BE1A7CD}"/>
    <cellStyle name="Warning Text 4 6 4 2" xfId="38985" xr:uid="{659FDD42-1710-4D49-B1E3-92F2F5BC0C24}"/>
    <cellStyle name="Warning Text 4 6 5" xfId="38986" xr:uid="{C37F77E4-488A-458B-B110-9F5B61D89A19}"/>
    <cellStyle name="Warning Text 4 6 6" xfId="38979" xr:uid="{B9108AE6-04E2-4306-AAB6-54711B62AFB9}"/>
    <cellStyle name="Warning Text 4 7" xfId="19667" xr:uid="{44477FC4-090D-435D-92E1-14446B298515}"/>
    <cellStyle name="Warning Text 4 7 2" xfId="38988" xr:uid="{8116AFB6-8FA0-4D49-A6F1-D6D2D3970400}"/>
    <cellStyle name="Warning Text 4 7 2 2" xfId="38989" xr:uid="{A4EEA8AD-1E77-418D-8B86-ADF9B7EAE6EC}"/>
    <cellStyle name="Warning Text 4 7 3" xfId="38990" xr:uid="{23D312EE-5CE9-40B1-B994-EC047BF1CDF1}"/>
    <cellStyle name="Warning Text 4 7 3 2" xfId="38991" xr:uid="{4CD94594-787F-4EA7-BBE0-CEDB5AB76C0E}"/>
    <cellStyle name="Warning Text 4 7 4" xfId="38992" xr:uid="{2B5B02A1-D45E-4FCC-A8E5-5126F25D1243}"/>
    <cellStyle name="Warning Text 4 7 5" xfId="38987" xr:uid="{6360D2CB-8339-4426-A3DA-EF0619211A10}"/>
    <cellStyle name="Warning Text 4 8" xfId="19668" xr:uid="{B2857BBF-7048-41C1-8F00-B0914FFC7F11}"/>
    <cellStyle name="Warning Text 4 8 2" xfId="38994" xr:uid="{80311415-55E8-44E1-9627-A04E75669A2B}"/>
    <cellStyle name="Warning Text 4 8 3" xfId="38993" xr:uid="{33DB0783-0C9A-4830-9DC0-0EC8E7A2102D}"/>
    <cellStyle name="Warning Text 4 9" xfId="19669" xr:uid="{9EC1CEF2-63DB-48E1-BC23-C98A39B2395E}"/>
    <cellStyle name="Warning Text 4 9 2" xfId="38996" xr:uid="{4FFFD8F2-5342-4162-92BC-E44382428258}"/>
    <cellStyle name="Warning Text 4 9 3" xfId="38995" xr:uid="{9CEF596E-F6DA-424D-AFF2-AE876735D01D}"/>
    <cellStyle name="Warning Text 40" xfId="6639" xr:uid="{6F50E363-A6AB-40C2-BB24-5A3898FF950D}"/>
    <cellStyle name="Warning Text 40 10" xfId="19670" xr:uid="{84545DB6-6FCF-4BB0-8EB9-A76753073E39}"/>
    <cellStyle name="Warning Text 40 10 2" xfId="38998" xr:uid="{FE0F0AAC-346D-4495-98B2-790C0B478E07}"/>
    <cellStyle name="Warning Text 40 11" xfId="38999" xr:uid="{3DC84E55-4270-472E-A376-35EE81A7A633}"/>
    <cellStyle name="Warning Text 40 12" xfId="38997" xr:uid="{14B54DBF-1C2F-4C12-8F49-658E54941DEF}"/>
    <cellStyle name="Warning Text 40 13" xfId="21867" xr:uid="{919FFD1A-3797-4E74-A115-DCD9696696A2}"/>
    <cellStyle name="Warning Text 40 2" xfId="19671" xr:uid="{D39F9F09-FCE8-4068-8FDC-A5AFEB757839}"/>
    <cellStyle name="Warning Text 40 2 2" xfId="39001" xr:uid="{306BA042-2E9C-455D-9168-58EBA5D031FB}"/>
    <cellStyle name="Warning Text 40 2 2 2" xfId="39002" xr:uid="{FC3A32E7-ADA4-4FB2-81A4-23EBB5334C9B}"/>
    <cellStyle name="Warning Text 40 2 3" xfId="39003" xr:uid="{171E90D4-FBD3-4D49-BA80-0D8F92F9854E}"/>
    <cellStyle name="Warning Text 40 2 3 2" xfId="39004" xr:uid="{FFD25150-11EA-45A2-BD38-206B956A2D59}"/>
    <cellStyle name="Warning Text 40 2 4" xfId="39005" xr:uid="{A3BE7CED-1A67-4CE1-99B9-E5B65FF4BF86}"/>
    <cellStyle name="Warning Text 40 2 5" xfId="39006" xr:uid="{8B490855-5E12-441B-8FB6-6260BD5226E5}"/>
    <cellStyle name="Warning Text 40 2 6" xfId="39000" xr:uid="{F8B0A28E-69D6-48CC-BDE8-D22C980E4AED}"/>
    <cellStyle name="Warning Text 40 3" xfId="19672" xr:uid="{43490F29-B66D-4785-B350-2C2C26642210}"/>
    <cellStyle name="Warning Text 40 3 2" xfId="39008" xr:uid="{8CD62205-3A3F-46A0-9968-2D5F7482C964}"/>
    <cellStyle name="Warning Text 40 3 2 2" xfId="39009" xr:uid="{5E97E3A2-8499-4642-A84A-4FBD5868C329}"/>
    <cellStyle name="Warning Text 40 3 3" xfId="39010" xr:uid="{D1E21EDB-8B05-4369-A1CC-3EEE853E3644}"/>
    <cellStyle name="Warning Text 40 3 3 2" xfId="39011" xr:uid="{47D583E1-A321-41BD-BE03-8451392B24E0}"/>
    <cellStyle name="Warning Text 40 3 4" xfId="39012" xr:uid="{F74F9E88-364D-4AB1-A66F-D5BB6FD2BB60}"/>
    <cellStyle name="Warning Text 40 3 5" xfId="39007" xr:uid="{CE023BC0-D026-42EC-BD6F-378A4E0FCF42}"/>
    <cellStyle name="Warning Text 40 4" xfId="19673" xr:uid="{55F12838-8C67-40FE-A623-B4D9D37C75D3}"/>
    <cellStyle name="Warning Text 40 4 2" xfId="39014" xr:uid="{21281E68-EBEE-4878-AAB5-81C0DE2C1EDD}"/>
    <cellStyle name="Warning Text 40 4 2 2" xfId="39015" xr:uid="{A29E8334-E930-468A-9911-8EBEC8E536E0}"/>
    <cellStyle name="Warning Text 40 4 3" xfId="39016" xr:uid="{A43F796B-FC91-4CE5-A78A-FA0FABCA48B9}"/>
    <cellStyle name="Warning Text 40 4 3 2" xfId="39017" xr:uid="{49AC7BE8-B170-4010-998F-73B4D3A80D0C}"/>
    <cellStyle name="Warning Text 40 4 4" xfId="39018" xr:uid="{4CCA8946-EFC0-4F71-AEA3-701710117581}"/>
    <cellStyle name="Warning Text 40 4 5" xfId="39013" xr:uid="{32357380-35E8-4319-A623-C6E27014E9A2}"/>
    <cellStyle name="Warning Text 40 5" xfId="19674" xr:uid="{8372CBF5-F5EE-45AC-9B56-3726D929C39C}"/>
    <cellStyle name="Warning Text 40 5 2" xfId="39020" xr:uid="{2A2A4091-AFCC-4BFC-B2BB-AB0BD90402A6}"/>
    <cellStyle name="Warning Text 40 5 2 2" xfId="39021" xr:uid="{9ADDF2C5-8F35-4B38-A4F7-F9680B6375B2}"/>
    <cellStyle name="Warning Text 40 5 3" xfId="39022" xr:uid="{367C08A2-F487-4455-A955-FED57E10B2A2}"/>
    <cellStyle name="Warning Text 40 5 3 2" xfId="39023" xr:uid="{26D33415-D3D4-447B-A089-E4199AFDB737}"/>
    <cellStyle name="Warning Text 40 5 4" xfId="39024" xr:uid="{5AF4CC71-15E3-4DE6-BABE-A0BD8D5C87D4}"/>
    <cellStyle name="Warning Text 40 5 4 2" xfId="39025" xr:uid="{14A97314-9970-4092-82D0-239BCBF57BA3}"/>
    <cellStyle name="Warning Text 40 5 5" xfId="39026" xr:uid="{579F8AE5-E588-4C21-A64F-2D8A84BE7927}"/>
    <cellStyle name="Warning Text 40 5 6" xfId="39019" xr:uid="{90F9AD58-B7AE-4F13-B046-FCF932C4E78D}"/>
    <cellStyle name="Warning Text 40 6" xfId="19675" xr:uid="{AEC54D67-CF33-4629-AA12-0DB3BE939586}"/>
    <cellStyle name="Warning Text 40 6 2" xfId="39028" xr:uid="{1C041285-CD00-4F83-8924-058FE32AF25D}"/>
    <cellStyle name="Warning Text 40 6 2 2" xfId="39029" xr:uid="{2D32E387-2211-4759-B70C-E80F0F24DC76}"/>
    <cellStyle name="Warning Text 40 6 3" xfId="39030" xr:uid="{7B573A8D-6623-4C59-894F-0ECB126CD677}"/>
    <cellStyle name="Warning Text 40 6 3 2" xfId="39031" xr:uid="{28E5A030-CA4D-4312-8A57-9E28B4E18FF5}"/>
    <cellStyle name="Warning Text 40 6 4" xfId="39032" xr:uid="{0E12B238-074E-442B-BEF9-E88BC687AB5F}"/>
    <cellStyle name="Warning Text 40 6 5" xfId="39027" xr:uid="{ADD95EF4-7D3A-48DC-8381-50A7699C83EA}"/>
    <cellStyle name="Warning Text 40 7" xfId="19676" xr:uid="{0D917E00-13CA-4FF8-B6E7-D5242CA1BA1B}"/>
    <cellStyle name="Warning Text 40 7 2" xfId="39034" xr:uid="{90329296-D926-4DE1-A87F-32EEEACAE0FE}"/>
    <cellStyle name="Warning Text 40 7 3" xfId="39033" xr:uid="{35245A99-4997-4F23-BA75-01C6915AC120}"/>
    <cellStyle name="Warning Text 40 8" xfId="19677" xr:uid="{9A5BE781-FAAC-4605-B50A-DFFD6C09B54C}"/>
    <cellStyle name="Warning Text 40 8 2" xfId="39036" xr:uid="{DA10CC7C-08EF-430C-B458-865029E6BCC6}"/>
    <cellStyle name="Warning Text 40 8 3" xfId="39035" xr:uid="{591E7808-86A4-4A28-BA3A-CEE13FB0598E}"/>
    <cellStyle name="Warning Text 40 9" xfId="19678" xr:uid="{F9745C38-D030-471F-B0B8-6426F8E6FA59}"/>
    <cellStyle name="Warning Text 40 9 2" xfId="39038" xr:uid="{ED405ACE-084B-4BA3-8A38-6FB8AE8C7CBE}"/>
    <cellStyle name="Warning Text 40 9 3" xfId="39037" xr:uid="{69C14861-7E0F-4D5A-88FA-3F49E88F5A03}"/>
    <cellStyle name="Warning Text 41" xfId="6640" xr:uid="{3D244050-4D5D-41ED-8500-BC3E51F765D8}"/>
    <cellStyle name="Warning Text 41 10" xfId="19679" xr:uid="{72E590EF-9607-4627-A5A5-16C2F48D8D32}"/>
    <cellStyle name="Warning Text 41 10 2" xfId="39040" xr:uid="{A58E9CF3-B79C-44C9-B389-CB4BA1F62E24}"/>
    <cellStyle name="Warning Text 41 11" xfId="39041" xr:uid="{F41B6D2A-3B1B-4C4E-ACE4-809E6AED949B}"/>
    <cellStyle name="Warning Text 41 12" xfId="39039" xr:uid="{196CBE36-78EF-4A9C-A92E-8CC41ADB577B}"/>
    <cellStyle name="Warning Text 41 13" xfId="21868" xr:uid="{3AA6CA22-84B9-4F46-A689-02D3D50836DD}"/>
    <cellStyle name="Warning Text 41 2" xfId="19680" xr:uid="{A50E3CF5-A17B-48DA-BB40-FFEDC3035DAC}"/>
    <cellStyle name="Warning Text 41 2 2" xfId="39043" xr:uid="{1054BB65-C6A4-41DF-8E63-AB05CAB5B5DE}"/>
    <cellStyle name="Warning Text 41 2 2 2" xfId="39044" xr:uid="{38C0A2D6-27A3-4F88-8D86-A0A07476DA6B}"/>
    <cellStyle name="Warning Text 41 2 3" xfId="39045" xr:uid="{5EF7969A-08E5-483F-B7E7-5C42838CF39A}"/>
    <cellStyle name="Warning Text 41 2 3 2" xfId="39046" xr:uid="{00F5D377-6270-4716-8088-9BD065CD917F}"/>
    <cellStyle name="Warning Text 41 2 4" xfId="39047" xr:uid="{28303CAC-FB9B-44FE-94B1-D13A0731F60C}"/>
    <cellStyle name="Warning Text 41 2 5" xfId="39048" xr:uid="{5431668A-6FDE-41F4-A655-8DA8274EA5EC}"/>
    <cellStyle name="Warning Text 41 2 6" xfId="39042" xr:uid="{AED70DB7-5F50-46B0-B2F3-FBC1EF57289B}"/>
    <cellStyle name="Warning Text 41 3" xfId="19681" xr:uid="{5A7C3C14-EF64-4DA9-B1E1-885868C949E0}"/>
    <cellStyle name="Warning Text 41 3 2" xfId="39050" xr:uid="{7144EB90-DDA6-4D23-A6C0-390E2BBAD82F}"/>
    <cellStyle name="Warning Text 41 3 2 2" xfId="39051" xr:uid="{A887718D-96B0-49E6-B98E-C7755F3BF5A5}"/>
    <cellStyle name="Warning Text 41 3 3" xfId="39052" xr:uid="{B8A41ED9-ED81-4783-856A-D1C332A1BF30}"/>
    <cellStyle name="Warning Text 41 3 3 2" xfId="39053" xr:uid="{14E9D6DE-E18E-47D7-9019-8C759C69C309}"/>
    <cellStyle name="Warning Text 41 3 4" xfId="39054" xr:uid="{44CE4EC0-D734-4FC9-9A65-E418D28FBB85}"/>
    <cellStyle name="Warning Text 41 3 5" xfId="39049" xr:uid="{0A42CDA6-82D2-4B81-AA3C-12C093331789}"/>
    <cellStyle name="Warning Text 41 4" xfId="19682" xr:uid="{C90890EC-FA3B-446F-9ED3-EAE2815E04B5}"/>
    <cellStyle name="Warning Text 41 4 2" xfId="39056" xr:uid="{65B4A7A0-E920-405F-8E56-04178C9F1E1B}"/>
    <cellStyle name="Warning Text 41 4 2 2" xfId="39057" xr:uid="{FFBDD967-1A38-48CC-AE98-7AB270086A3E}"/>
    <cellStyle name="Warning Text 41 4 3" xfId="39058" xr:uid="{BC9D4EB5-26D4-4BF8-A14E-8CD8DE7B6AC4}"/>
    <cellStyle name="Warning Text 41 4 3 2" xfId="39059" xr:uid="{B70EE7A6-6F25-4501-B696-87C7B52AB933}"/>
    <cellStyle name="Warning Text 41 4 4" xfId="39060" xr:uid="{9F112843-C707-46A6-A030-370D072E3972}"/>
    <cellStyle name="Warning Text 41 4 5" xfId="39055" xr:uid="{356244E5-295B-49A0-9E8E-6041411C5F75}"/>
    <cellStyle name="Warning Text 41 5" xfId="19683" xr:uid="{00C28DD8-DEED-47CA-A44A-B895A923C414}"/>
    <cellStyle name="Warning Text 41 5 2" xfId="39062" xr:uid="{72BC2E5A-AD5D-4848-9EBB-575B579FA626}"/>
    <cellStyle name="Warning Text 41 5 2 2" xfId="39063" xr:uid="{6EC760D7-A119-4E68-AEE7-5BB69CA1161B}"/>
    <cellStyle name="Warning Text 41 5 3" xfId="39064" xr:uid="{9600DB13-CE4E-4A8F-BB13-714A492AA35E}"/>
    <cellStyle name="Warning Text 41 5 3 2" xfId="39065" xr:uid="{3E7FEBFD-77FC-443E-B198-33F5C886ECB4}"/>
    <cellStyle name="Warning Text 41 5 4" xfId="39066" xr:uid="{3479F195-43CF-4475-8BA1-5552ED170CC4}"/>
    <cellStyle name="Warning Text 41 5 4 2" xfId="39067" xr:uid="{7063688E-081B-4938-9067-B6CEB022BD0D}"/>
    <cellStyle name="Warning Text 41 5 5" xfId="39068" xr:uid="{E566769D-C935-44E3-B4A4-4601C0E9CFE3}"/>
    <cellStyle name="Warning Text 41 5 6" xfId="39061" xr:uid="{E65940C3-FE1D-4016-B1D2-1FABA90438B6}"/>
    <cellStyle name="Warning Text 41 6" xfId="19684" xr:uid="{C0890654-A983-4EE2-A608-1D3B9AF81851}"/>
    <cellStyle name="Warning Text 41 6 2" xfId="39070" xr:uid="{A94E80BA-2AE3-4555-A360-1353621D21BD}"/>
    <cellStyle name="Warning Text 41 6 2 2" xfId="39071" xr:uid="{50A1BDAF-3063-44C8-925C-3CB6B2639F16}"/>
    <cellStyle name="Warning Text 41 6 3" xfId="39072" xr:uid="{3125FE20-6BDB-4E0C-9606-B71870D66C9B}"/>
    <cellStyle name="Warning Text 41 6 3 2" xfId="39073" xr:uid="{EE1C5E36-F8FC-43DB-90FC-501464CD3C53}"/>
    <cellStyle name="Warning Text 41 6 4" xfId="39074" xr:uid="{BC7710E3-B645-4EE3-BEAD-971D434B7AF0}"/>
    <cellStyle name="Warning Text 41 6 5" xfId="39069" xr:uid="{3AE119AC-9898-4E23-8BFF-5F2445053466}"/>
    <cellStyle name="Warning Text 41 7" xfId="19685" xr:uid="{2C230E4F-3E56-4976-807E-B5E3F8F0323A}"/>
    <cellStyle name="Warning Text 41 7 2" xfId="39076" xr:uid="{221A71E3-2034-4BD5-A242-34C3AD4E035D}"/>
    <cellStyle name="Warning Text 41 7 3" xfId="39075" xr:uid="{94A01E66-28BA-4CFA-B2D7-47895309011A}"/>
    <cellStyle name="Warning Text 41 8" xfId="19686" xr:uid="{ADC3CB2A-870B-4531-8CB6-8E1E8473E321}"/>
    <cellStyle name="Warning Text 41 8 2" xfId="39078" xr:uid="{5BED059A-1AE6-4E54-9302-5C006F2577AA}"/>
    <cellStyle name="Warning Text 41 8 3" xfId="39077" xr:uid="{8AED14A9-2E6A-46C0-B805-69182B93760E}"/>
    <cellStyle name="Warning Text 41 9" xfId="19687" xr:uid="{BE631A2D-8086-4BFB-91A7-9E8E3591BF6F}"/>
    <cellStyle name="Warning Text 41 9 2" xfId="39080" xr:uid="{EEA8E985-C748-4D3E-B7BE-B16CA815F9D9}"/>
    <cellStyle name="Warning Text 41 9 3" xfId="39079" xr:uid="{89372793-A739-4123-9EEE-658B3F417315}"/>
    <cellStyle name="Warning Text 5" xfId="365" xr:uid="{00000000-0005-0000-0000-00006F010000}"/>
    <cellStyle name="Warning Text 5 10" xfId="19688" xr:uid="{DD77DDF4-1FEC-404F-84FC-7E23E6559EE0}"/>
    <cellStyle name="Warning Text 5 10 2" xfId="39083" xr:uid="{1E2B07DD-CC8F-4ABB-B8EF-E46B474E8625}"/>
    <cellStyle name="Warning Text 5 10 3" xfId="39082" xr:uid="{DBF93750-74FC-40BD-9150-FEABC60C403A}"/>
    <cellStyle name="Warning Text 5 11" xfId="19689" xr:uid="{F3B2945E-FB04-4887-B0D7-1F12BD512818}"/>
    <cellStyle name="Warning Text 5 11 2" xfId="39084" xr:uid="{6EBA19A5-5B6B-48F8-BEBA-9E6651A9303B}"/>
    <cellStyle name="Warning Text 5 12" xfId="39085" xr:uid="{B94702CE-FAAA-4C90-B5B8-59C63E4DFC95}"/>
    <cellStyle name="Warning Text 5 13" xfId="39081" xr:uid="{17CF2B23-476D-4D23-A30C-4B1565EC46B7}"/>
    <cellStyle name="Warning Text 5 14" xfId="21869" xr:uid="{E2A304D9-C31E-43F9-A121-A5F5E861D454}"/>
    <cellStyle name="Warning Text 5 15" xfId="6641" xr:uid="{2B21A74C-AE01-4017-8AE2-4F865F64DB9F}"/>
    <cellStyle name="Warning Text 5 2" xfId="19690" xr:uid="{53D69CF6-1B3F-4C2A-AA66-767DDFF0B1BC}"/>
    <cellStyle name="Warning Text 5 2 10" xfId="39087" xr:uid="{D72C399C-8E91-431C-A261-1C3BD3211626}"/>
    <cellStyle name="Warning Text 5 2 11" xfId="39086" xr:uid="{0E787EC6-69F7-424F-B89F-7922F3B343B5}"/>
    <cellStyle name="Warning Text 5 2 2" xfId="19691" xr:uid="{271F91C9-8DCE-4270-9DA0-CC848B4E69D0}"/>
    <cellStyle name="Warning Text 5 2 2 2" xfId="39089" xr:uid="{1DB0A413-34FB-45EB-8DCE-60A52D4F50AA}"/>
    <cellStyle name="Warning Text 5 2 2 2 2" xfId="39090" xr:uid="{8A19968E-D814-404F-AEB0-2A1630E2344C}"/>
    <cellStyle name="Warning Text 5 2 2 3" xfId="39091" xr:uid="{737456AF-3F17-4013-8F7C-3869CC8457DF}"/>
    <cellStyle name="Warning Text 5 2 2 3 2" xfId="39092" xr:uid="{6EB9724E-A843-4C4D-A00D-75953D87CF3C}"/>
    <cellStyle name="Warning Text 5 2 2 4" xfId="39093" xr:uid="{5D0ADCF0-F4EA-4C5E-8A65-B45F4B30D41A}"/>
    <cellStyle name="Warning Text 5 2 2 5" xfId="39088" xr:uid="{2C578A3E-D708-49A3-9C61-97E8AB5EBA96}"/>
    <cellStyle name="Warning Text 5 2 3" xfId="19692" xr:uid="{5285F7D7-145D-4166-BF16-DD00C1FEE11D}"/>
    <cellStyle name="Warning Text 5 2 3 2" xfId="39095" xr:uid="{73D4FC9C-4322-4D16-A594-ABB7D8C15165}"/>
    <cellStyle name="Warning Text 5 2 3 2 2" xfId="39096" xr:uid="{94489C2B-F4E5-430E-9C50-0D0682F9A316}"/>
    <cellStyle name="Warning Text 5 2 3 3" xfId="39097" xr:uid="{7B7AC43B-28BB-45BD-BAEC-035D8E290527}"/>
    <cellStyle name="Warning Text 5 2 3 3 2" xfId="39098" xr:uid="{02316BE3-588F-4F92-937A-A9984E05B9B9}"/>
    <cellStyle name="Warning Text 5 2 3 4" xfId="39099" xr:uid="{9C8042D5-6BD0-443A-AF9E-3A74A3D2FFB8}"/>
    <cellStyle name="Warning Text 5 2 3 5" xfId="39094" xr:uid="{FA4B4A59-F9DA-48DD-ADDF-FF8CC852952F}"/>
    <cellStyle name="Warning Text 5 2 4" xfId="19693" xr:uid="{8E3D8C14-A3F3-4493-B79F-92C0740287BA}"/>
    <cellStyle name="Warning Text 5 2 4 2" xfId="39101" xr:uid="{32E49981-8CFD-448F-A8EE-43080F8DCC8C}"/>
    <cellStyle name="Warning Text 5 2 4 2 2" xfId="39102" xr:uid="{2CF5F7D6-AF8A-435F-9702-60ED34F50508}"/>
    <cellStyle name="Warning Text 5 2 4 3" xfId="39103" xr:uid="{A26C7574-2617-4ACC-A021-54F8DDDA129E}"/>
    <cellStyle name="Warning Text 5 2 4 3 2" xfId="39104" xr:uid="{EE20DBB1-F583-4719-B5C7-9C095B194E9F}"/>
    <cellStyle name="Warning Text 5 2 4 4" xfId="39105" xr:uid="{EF46EAD5-7937-422E-8E9B-F59E0C7A8758}"/>
    <cellStyle name="Warning Text 5 2 4 4 2" xfId="39106" xr:uid="{8896A002-D731-46DA-8B92-DFF813566F9F}"/>
    <cellStyle name="Warning Text 5 2 4 5" xfId="39107" xr:uid="{714AC363-A06E-4A43-BA37-3D8EDAFE8CEE}"/>
    <cellStyle name="Warning Text 5 2 4 6" xfId="39100" xr:uid="{B2189E17-1E1B-45A6-84A5-D51F535C31C9}"/>
    <cellStyle name="Warning Text 5 2 5" xfId="19694" xr:uid="{AE8479A2-C0D9-4F2E-B128-5C07B71EAB52}"/>
    <cellStyle name="Warning Text 5 2 5 2" xfId="39109" xr:uid="{33734D58-470E-4CE8-A9F6-5CF99844FC1C}"/>
    <cellStyle name="Warning Text 5 2 5 2 2" xfId="39110" xr:uid="{A2A8048F-66E3-432E-84D2-379CC43C3571}"/>
    <cellStyle name="Warning Text 5 2 5 3" xfId="39111" xr:uid="{A6AD39B4-F61A-4EBB-96EF-FE3F7B5D694C}"/>
    <cellStyle name="Warning Text 5 2 5 3 2" xfId="39112" xr:uid="{86ADF82F-2278-409F-B618-2BE767BF1672}"/>
    <cellStyle name="Warning Text 5 2 5 4" xfId="39113" xr:uid="{30BA530C-349A-4B32-943E-BAEE7E0565E4}"/>
    <cellStyle name="Warning Text 5 2 5 5" xfId="39108" xr:uid="{773255F5-C565-475E-B004-262D499934BE}"/>
    <cellStyle name="Warning Text 5 2 6" xfId="39114" xr:uid="{83FDBB87-D5F6-44DB-8BA7-510D25B1DCE1}"/>
    <cellStyle name="Warning Text 5 2 6 2" xfId="39115" xr:uid="{08FC9D71-F516-4F98-9AC5-C09B2D8427AC}"/>
    <cellStyle name="Warning Text 5 2 7" xfId="39116" xr:uid="{FC940FD6-DE3C-4A0E-8E4A-77744422429B}"/>
    <cellStyle name="Warning Text 5 2 7 2" xfId="39117" xr:uid="{2CCF1B13-1784-49EF-8F58-2790DF84412C}"/>
    <cellStyle name="Warning Text 5 2 8" xfId="39118" xr:uid="{FEAE6CD7-CBA3-4A07-9058-8A155E5EC659}"/>
    <cellStyle name="Warning Text 5 2 8 2" xfId="39119" xr:uid="{9791C938-6B09-466B-93E2-9ACD9630640A}"/>
    <cellStyle name="Warning Text 5 2 9" xfId="39120" xr:uid="{16A82700-54C3-493D-9CCB-9C3313F6D65C}"/>
    <cellStyle name="Warning Text 5 3" xfId="19695" xr:uid="{CDF44D78-1D48-4A76-AD5E-849984AFA069}"/>
    <cellStyle name="Warning Text 5 3 2" xfId="39122" xr:uid="{A62FE5E1-1B20-4505-AB77-7D9128CD6B1B}"/>
    <cellStyle name="Warning Text 5 3 2 2" xfId="39123" xr:uid="{A8C91E08-EFDD-45FB-9CA4-A1733AFF6B67}"/>
    <cellStyle name="Warning Text 5 3 3" xfId="39124" xr:uid="{519F95E1-7B48-4439-9065-5B878A39CB72}"/>
    <cellStyle name="Warning Text 5 3 3 2" xfId="39125" xr:uid="{74BBD72E-5C4B-4D3C-BC63-BB695576F4D8}"/>
    <cellStyle name="Warning Text 5 3 4" xfId="39126" xr:uid="{85F51324-761F-4935-9B19-C6E91419A21E}"/>
    <cellStyle name="Warning Text 5 3 5" xfId="39127" xr:uid="{192EEB72-C219-4CAE-858C-803FA72F6CFD}"/>
    <cellStyle name="Warning Text 5 3 6" xfId="39121" xr:uid="{6FFD4119-1471-431C-883C-63AEA40DB95B}"/>
    <cellStyle name="Warning Text 5 4" xfId="19696" xr:uid="{D730B5AC-BCAC-470E-A402-0C5129C1D68B}"/>
    <cellStyle name="Warning Text 5 4 2" xfId="39129" xr:uid="{5E9F1BBF-2659-4D28-8EA2-372AF292E842}"/>
    <cellStyle name="Warning Text 5 4 2 2" xfId="39130" xr:uid="{AFCF12F7-85BB-45C2-8FF9-0C28522189B3}"/>
    <cellStyle name="Warning Text 5 4 3" xfId="39131" xr:uid="{2DBE1070-9577-46DE-913D-8D5E7711EA0C}"/>
    <cellStyle name="Warning Text 5 4 3 2" xfId="39132" xr:uid="{5ECE0AE8-DA3C-429C-AA98-988E05FAC149}"/>
    <cellStyle name="Warning Text 5 4 4" xfId="39133" xr:uid="{924D0988-B257-45BA-BACA-9BCA748E61ED}"/>
    <cellStyle name="Warning Text 5 4 5" xfId="39128" xr:uid="{6ED0B1B1-5BF1-429E-8A7A-9FDF6D4B1418}"/>
    <cellStyle name="Warning Text 5 5" xfId="19697" xr:uid="{5CFBB467-0AB3-47FB-A6F2-887FC5AEFF29}"/>
    <cellStyle name="Warning Text 5 5 2" xfId="39135" xr:uid="{A946610E-14C6-495D-8DAA-39C96B8CFF6F}"/>
    <cellStyle name="Warning Text 5 5 2 2" xfId="39136" xr:uid="{89D87735-8B36-4EFC-B40D-929270BB01CB}"/>
    <cellStyle name="Warning Text 5 5 3" xfId="39137" xr:uid="{61FBDE34-A86E-40AC-B6BE-72A614BBCFD0}"/>
    <cellStyle name="Warning Text 5 5 3 2" xfId="39138" xr:uid="{0A057D5E-1FC0-4AA1-8257-C0F87491486F}"/>
    <cellStyle name="Warning Text 5 5 4" xfId="39139" xr:uid="{06BC194C-6BE9-4900-8AD6-9C0B46190981}"/>
    <cellStyle name="Warning Text 5 5 5" xfId="39134" xr:uid="{579DC6AB-5B2F-419E-AF37-E8390805FAF6}"/>
    <cellStyle name="Warning Text 5 6" xfId="19698" xr:uid="{254FA65E-D88F-41CE-8FFD-4239F82D3038}"/>
    <cellStyle name="Warning Text 5 6 2" xfId="39141" xr:uid="{676C6096-765F-4823-958E-6B103C140C29}"/>
    <cellStyle name="Warning Text 5 6 2 2" xfId="39142" xr:uid="{ECD7FCCC-5BFB-43F4-A4F0-E224A44215DC}"/>
    <cellStyle name="Warning Text 5 6 3" xfId="39143" xr:uid="{1652C27B-BFD3-44A1-8C5D-217C12BF5861}"/>
    <cellStyle name="Warning Text 5 6 3 2" xfId="39144" xr:uid="{245F00EE-5203-4794-AB4C-9B2CD0B80B1A}"/>
    <cellStyle name="Warning Text 5 6 4" xfId="39145" xr:uid="{96382EDD-3772-44D1-882D-13C133CEB8CC}"/>
    <cellStyle name="Warning Text 5 6 4 2" xfId="39146" xr:uid="{9B570ABB-8645-4260-9B85-EDD97767BF6F}"/>
    <cellStyle name="Warning Text 5 6 5" xfId="39147" xr:uid="{FF26C15B-6B93-4169-891F-BA3D99F1D44B}"/>
    <cellStyle name="Warning Text 5 6 6" xfId="39140" xr:uid="{53FB5862-5711-4AA6-B3DA-BEDF15A83C5B}"/>
    <cellStyle name="Warning Text 5 7" xfId="19699" xr:uid="{AB619ED5-5FF5-4437-91D5-BE538BF400E3}"/>
    <cellStyle name="Warning Text 5 7 2" xfId="39149" xr:uid="{F9579DF0-2BCC-4E88-A7FE-B23C1CB0057F}"/>
    <cellStyle name="Warning Text 5 7 2 2" xfId="39150" xr:uid="{853B0BD8-FB61-46D7-A879-5A611BBE440C}"/>
    <cellStyle name="Warning Text 5 7 3" xfId="39151" xr:uid="{23785C57-565D-41D7-94BD-EA7B5ED35C10}"/>
    <cellStyle name="Warning Text 5 7 3 2" xfId="39152" xr:uid="{BE4E443A-F534-43F5-8BB7-F13C772374A1}"/>
    <cellStyle name="Warning Text 5 7 4" xfId="39153" xr:uid="{3A0F880D-D3A1-4154-AAE9-DFDFEC4F6907}"/>
    <cellStyle name="Warning Text 5 7 5" xfId="39148" xr:uid="{03BB228C-1059-4AC8-9A21-7FC77CFB0176}"/>
    <cellStyle name="Warning Text 5 8" xfId="19700" xr:uid="{3151B07E-5A68-4319-B5F0-763917B67D75}"/>
    <cellStyle name="Warning Text 5 8 2" xfId="39155" xr:uid="{71708CE5-A339-4E3C-81E1-B3950E07228E}"/>
    <cellStyle name="Warning Text 5 8 3" xfId="39154" xr:uid="{A624EA19-4A0E-48B9-8522-07CC2B7EBB42}"/>
    <cellStyle name="Warning Text 5 9" xfId="19701" xr:uid="{95822F65-F21D-4433-895C-5BAD45DAD2C2}"/>
    <cellStyle name="Warning Text 5 9 2" xfId="39157" xr:uid="{75FB1FD3-CB7B-4E3D-AA3F-B84D7759EB3B}"/>
    <cellStyle name="Warning Text 5 9 3" xfId="39156" xr:uid="{95242E07-9FC8-409F-A374-9A11AC011146}"/>
    <cellStyle name="Warning Text 6" xfId="6642" xr:uid="{9BF81098-771A-4574-B0AC-76A5B9198615}"/>
    <cellStyle name="Warning Text 6 10" xfId="19702" xr:uid="{F443453F-FDAC-4888-BB10-D66655E20389}"/>
    <cellStyle name="Warning Text 6 10 2" xfId="39160" xr:uid="{BD516EBD-7FE7-4F00-86C4-A41BF388A31D}"/>
    <cellStyle name="Warning Text 6 10 3" xfId="39159" xr:uid="{715BFDC5-F071-4B31-8892-E6D59E7328A2}"/>
    <cellStyle name="Warning Text 6 11" xfId="19703" xr:uid="{3B7FCB87-4284-4C7A-9388-AE5DFEE7AB65}"/>
    <cellStyle name="Warning Text 6 11 2" xfId="39161" xr:uid="{31272358-6A79-4F3A-9AA4-0DA33AD95EE4}"/>
    <cellStyle name="Warning Text 6 12" xfId="39162" xr:uid="{6439027B-0637-4940-A617-B9C0EEF3B778}"/>
    <cellStyle name="Warning Text 6 13" xfId="39158" xr:uid="{A36CCD72-3AFD-4726-B433-703BC88E2AAF}"/>
    <cellStyle name="Warning Text 6 14" xfId="21870" xr:uid="{58D0802A-2EFC-4EB2-8103-2FBD6AC45E2C}"/>
    <cellStyle name="Warning Text 6 2" xfId="19704" xr:uid="{3CBFDBB9-C3ED-4AF0-B79B-9E8A6C6EADA3}"/>
    <cellStyle name="Warning Text 6 2 10" xfId="39164" xr:uid="{55A1ED0C-6E24-40A8-B945-B6BB399EA85B}"/>
    <cellStyle name="Warning Text 6 2 11" xfId="39163" xr:uid="{B6BBF3E8-8BA5-4A3D-B1C5-616DA2D73E4F}"/>
    <cellStyle name="Warning Text 6 2 2" xfId="19705" xr:uid="{364D5266-13E6-479E-8917-7558C62A1C79}"/>
    <cellStyle name="Warning Text 6 2 2 2" xfId="39166" xr:uid="{C3F78162-37E9-4FFA-BED2-3BFB1E3388BA}"/>
    <cellStyle name="Warning Text 6 2 2 2 2" xfId="39167" xr:uid="{A531CCB9-E624-46B1-B9E7-7B7340CDE23C}"/>
    <cellStyle name="Warning Text 6 2 2 3" xfId="39168" xr:uid="{087D8FD6-FC34-479A-8124-8285CD8375DC}"/>
    <cellStyle name="Warning Text 6 2 2 3 2" xfId="39169" xr:uid="{6A9D7D76-1BCD-4DDB-B1EB-68797D2C973B}"/>
    <cellStyle name="Warning Text 6 2 2 4" xfId="39170" xr:uid="{0E1F67A6-BE67-4EE9-986F-A4FE214234C0}"/>
    <cellStyle name="Warning Text 6 2 2 5" xfId="39165" xr:uid="{AF57630A-6F9B-458C-A2BC-65BF1817856C}"/>
    <cellStyle name="Warning Text 6 2 3" xfId="19706" xr:uid="{6FD2D656-5619-4A44-AB32-2E895BB5420F}"/>
    <cellStyle name="Warning Text 6 2 3 2" xfId="39172" xr:uid="{B6EF9E99-9F30-41AA-AA38-47CCD0B6E318}"/>
    <cellStyle name="Warning Text 6 2 3 2 2" xfId="39173" xr:uid="{475CA909-1EFE-4954-922E-020BE1F85420}"/>
    <cellStyle name="Warning Text 6 2 3 3" xfId="39174" xr:uid="{34B6EC9A-DE2C-4435-8693-740E13DD9D87}"/>
    <cellStyle name="Warning Text 6 2 3 3 2" xfId="39175" xr:uid="{AEDDE3B2-BCAE-4098-9B54-3896F721F61A}"/>
    <cellStyle name="Warning Text 6 2 3 4" xfId="39176" xr:uid="{5B8DD281-EC61-4F62-892E-4E7825454A2F}"/>
    <cellStyle name="Warning Text 6 2 3 5" xfId="39171" xr:uid="{79FF62A8-9BDF-407E-9912-7C21FD2D3225}"/>
    <cellStyle name="Warning Text 6 2 4" xfId="19707" xr:uid="{2F659D48-F72D-4ED7-B5A4-FB84E092CC99}"/>
    <cellStyle name="Warning Text 6 2 4 2" xfId="39178" xr:uid="{61515860-C0F3-41F4-A952-816B200FB705}"/>
    <cellStyle name="Warning Text 6 2 4 2 2" xfId="39179" xr:uid="{EDBC45D4-6119-419F-B376-1D956BFBAC92}"/>
    <cellStyle name="Warning Text 6 2 4 3" xfId="39180" xr:uid="{BEACE239-BC93-41DE-872A-24463E706EE8}"/>
    <cellStyle name="Warning Text 6 2 4 3 2" xfId="39181" xr:uid="{174B3F60-0C83-40B0-AF4E-E859D1D34B10}"/>
    <cellStyle name="Warning Text 6 2 4 4" xfId="39182" xr:uid="{81E96DA8-CFA9-4624-B409-4E41D9800175}"/>
    <cellStyle name="Warning Text 6 2 4 4 2" xfId="39183" xr:uid="{E2CEA7C1-A934-4AA4-A926-D9F9732F7A2B}"/>
    <cellStyle name="Warning Text 6 2 4 5" xfId="39184" xr:uid="{4CBCC2B3-F03C-4634-A8A0-8A666DB5F381}"/>
    <cellStyle name="Warning Text 6 2 4 6" xfId="39177" xr:uid="{32F83A80-777D-4C4F-9765-357D9388A9AD}"/>
    <cellStyle name="Warning Text 6 2 5" xfId="19708" xr:uid="{69CA1BC1-83A7-45B6-AACB-590896654266}"/>
    <cellStyle name="Warning Text 6 2 5 2" xfId="39186" xr:uid="{A766637C-12B6-4110-830B-DAAAF63AE3A6}"/>
    <cellStyle name="Warning Text 6 2 5 2 2" xfId="39187" xr:uid="{634B6052-343B-41E3-9A69-2FB9FA10086F}"/>
    <cellStyle name="Warning Text 6 2 5 3" xfId="39188" xr:uid="{1ED92E41-AA7F-4474-8E41-7597E32D0A14}"/>
    <cellStyle name="Warning Text 6 2 5 3 2" xfId="39189" xr:uid="{7D04D70B-C6AC-40EA-923A-07CCAFC1A82B}"/>
    <cellStyle name="Warning Text 6 2 5 4" xfId="39190" xr:uid="{6BE942DF-0967-4122-A2ED-D3E4EB7BFA62}"/>
    <cellStyle name="Warning Text 6 2 5 5" xfId="39185" xr:uid="{0E4B898A-6C94-4E74-A44A-1E9C5690A114}"/>
    <cellStyle name="Warning Text 6 2 6" xfId="39191" xr:uid="{F812AF14-B18D-45FF-81FC-E66EE8529604}"/>
    <cellStyle name="Warning Text 6 2 6 2" xfId="39192" xr:uid="{09F5A970-5550-4B13-A1D1-9A4D04B44E71}"/>
    <cellStyle name="Warning Text 6 2 7" xfId="39193" xr:uid="{BC3BB842-F056-4765-85C0-4C67312C4CB7}"/>
    <cellStyle name="Warning Text 6 2 7 2" xfId="39194" xr:uid="{DC3AAA8C-AB10-4220-9F78-B781A9FE1F2B}"/>
    <cellStyle name="Warning Text 6 2 8" xfId="39195" xr:uid="{BA5CB346-0C7F-432C-8FAD-2A76CFE7D37C}"/>
    <cellStyle name="Warning Text 6 2 8 2" xfId="39196" xr:uid="{A2542667-F190-4242-9899-072DE4D5DBCF}"/>
    <cellStyle name="Warning Text 6 2 9" xfId="39197" xr:uid="{6C221957-0156-4CBE-92F4-399F3373D257}"/>
    <cellStyle name="Warning Text 6 3" xfId="19709" xr:uid="{AD134BD4-318A-4878-A540-6A9680EE38C9}"/>
    <cellStyle name="Warning Text 6 3 2" xfId="39199" xr:uid="{2B00E931-A62F-4A01-8C24-B11021C090D0}"/>
    <cellStyle name="Warning Text 6 3 2 2" xfId="39200" xr:uid="{F91DCEEC-31A5-49EA-AD1D-09C89BE0A309}"/>
    <cellStyle name="Warning Text 6 3 3" xfId="39201" xr:uid="{439B1F7A-4718-4B6E-80F7-03E4DB979BD1}"/>
    <cellStyle name="Warning Text 6 3 3 2" xfId="39202" xr:uid="{9EFC7854-2E89-42BD-9C9D-9F733326E590}"/>
    <cellStyle name="Warning Text 6 3 4" xfId="39203" xr:uid="{3B3BB6F3-748B-456F-A70F-22A7331BE717}"/>
    <cellStyle name="Warning Text 6 3 5" xfId="39204" xr:uid="{6C8C4B86-ED65-4709-9D86-6F76DF879619}"/>
    <cellStyle name="Warning Text 6 3 6" xfId="39198" xr:uid="{FD74F384-F153-4566-B2E2-D8D44CAD6521}"/>
    <cellStyle name="Warning Text 6 4" xfId="19710" xr:uid="{276BB8C2-4EB6-48AE-AE27-96D67B348475}"/>
    <cellStyle name="Warning Text 6 4 2" xfId="39206" xr:uid="{DF7E3841-43FC-453C-A4D6-5BE6362017AF}"/>
    <cellStyle name="Warning Text 6 4 2 2" xfId="39207" xr:uid="{0F47025A-AA66-4DEF-BBE9-A0E15DD8F942}"/>
    <cellStyle name="Warning Text 6 4 3" xfId="39208" xr:uid="{57AAFE15-949A-41BE-9485-FE6CC1F78C4C}"/>
    <cellStyle name="Warning Text 6 4 3 2" xfId="39209" xr:uid="{23A8B942-366C-4F16-83F9-FA5E62281768}"/>
    <cellStyle name="Warning Text 6 4 4" xfId="39210" xr:uid="{307C603A-8F21-41A7-92DA-0D4A5864BDCA}"/>
    <cellStyle name="Warning Text 6 4 5" xfId="39205" xr:uid="{FD0203F8-F4F4-4E0C-9F64-28417FA1EC0F}"/>
    <cellStyle name="Warning Text 6 5" xfId="19711" xr:uid="{C8249F66-7725-4DC9-9BB9-121B2E1573F4}"/>
    <cellStyle name="Warning Text 6 5 2" xfId="39212" xr:uid="{8A1B40DE-42B5-4241-BA3E-72873C73679E}"/>
    <cellStyle name="Warning Text 6 5 2 2" xfId="39213" xr:uid="{1D52E623-6B83-463F-AC64-A2DEACA047B1}"/>
    <cellStyle name="Warning Text 6 5 3" xfId="39214" xr:uid="{2A554D56-4742-4C76-9A1C-867083EFED44}"/>
    <cellStyle name="Warning Text 6 5 3 2" xfId="39215" xr:uid="{028AF563-9059-4D0A-99E7-0EF8249ACF42}"/>
    <cellStyle name="Warning Text 6 5 4" xfId="39216" xr:uid="{92C3057B-8EAF-45AD-B5B2-5957D5334B32}"/>
    <cellStyle name="Warning Text 6 5 5" xfId="39211" xr:uid="{2AC69AB0-7BA7-41C4-9272-ADD32CF9698B}"/>
    <cellStyle name="Warning Text 6 6" xfId="19712" xr:uid="{09C65C42-BC7A-4CBC-B076-B243CA517A12}"/>
    <cellStyle name="Warning Text 6 6 2" xfId="39218" xr:uid="{A8B5A728-DC79-4166-AAFD-9FEF69DD3D45}"/>
    <cellStyle name="Warning Text 6 6 2 2" xfId="39219" xr:uid="{658A7DA9-7731-4805-BA09-7294D1386B2F}"/>
    <cellStyle name="Warning Text 6 6 3" xfId="39220" xr:uid="{9EBAE574-0A5C-43F3-B60A-5201C02CC4B4}"/>
    <cellStyle name="Warning Text 6 6 3 2" xfId="39221" xr:uid="{D8341DFB-90F3-4947-85CD-BDE46F32ACA5}"/>
    <cellStyle name="Warning Text 6 6 4" xfId="39222" xr:uid="{1094D777-2C79-43D5-B99B-3518AE5322A2}"/>
    <cellStyle name="Warning Text 6 6 4 2" xfId="39223" xr:uid="{90DF9D8A-A807-4CF7-8D8A-8BBBA56A80C2}"/>
    <cellStyle name="Warning Text 6 6 5" xfId="39224" xr:uid="{38E9B4E0-E74D-41C6-A6EF-8E0AA911CB5B}"/>
    <cellStyle name="Warning Text 6 6 6" xfId="39217" xr:uid="{D7FC7E80-D8A3-4C27-8A22-6F8DC1AB0A1A}"/>
    <cellStyle name="Warning Text 6 7" xfId="19713" xr:uid="{60FCB340-A3B3-4F16-8BA9-081FB5B91470}"/>
    <cellStyle name="Warning Text 6 7 2" xfId="39226" xr:uid="{803B0E63-16BE-48F4-A745-C8B8FA0A9820}"/>
    <cellStyle name="Warning Text 6 7 2 2" xfId="39227" xr:uid="{BA7AB2C0-298D-4EB7-81E3-A6A3F3BCF00E}"/>
    <cellStyle name="Warning Text 6 7 3" xfId="39228" xr:uid="{EA01FC82-113F-4E22-A80A-4C1D1ABE9807}"/>
    <cellStyle name="Warning Text 6 7 3 2" xfId="39229" xr:uid="{E8B45F25-2104-4E42-946E-E4565AA1E19D}"/>
    <cellStyle name="Warning Text 6 7 4" xfId="39230" xr:uid="{195DEF8E-99A3-40BB-A215-BA25B95CFC68}"/>
    <cellStyle name="Warning Text 6 7 5" xfId="39225" xr:uid="{1C7B20CE-9FE4-4A88-9A2E-542518936012}"/>
    <cellStyle name="Warning Text 6 8" xfId="19714" xr:uid="{3FF67F97-BF7A-4D50-BF1D-D8FA13B3D5FB}"/>
    <cellStyle name="Warning Text 6 8 2" xfId="39232" xr:uid="{FAE41F51-C0A1-46F3-BE37-91277F6248BC}"/>
    <cellStyle name="Warning Text 6 8 3" xfId="39231" xr:uid="{C7DF4000-7873-4AF2-925A-25C23FE23E98}"/>
    <cellStyle name="Warning Text 6 9" xfId="19715" xr:uid="{A11DE80E-786C-47BA-B177-D49E631EA6E3}"/>
    <cellStyle name="Warning Text 6 9 2" xfId="39234" xr:uid="{EEB7350F-6ED2-4F2E-84F9-6867BD11AC89}"/>
    <cellStyle name="Warning Text 6 9 3" xfId="39233" xr:uid="{52E59BB2-3EAC-47AC-B6D4-B62E943F68E3}"/>
    <cellStyle name="Warning Text 7" xfId="6643" xr:uid="{38A97A67-C272-4E23-89AA-48CEE6EF651E}"/>
    <cellStyle name="Warning Text 7 10" xfId="19716" xr:uid="{A35C6753-76A6-4A6C-AE9F-EDCCB7D89B82}"/>
    <cellStyle name="Warning Text 7 10 2" xfId="39236" xr:uid="{0A6395A3-FBCA-4C27-B514-25B88C5026D9}"/>
    <cellStyle name="Warning Text 7 11" xfId="39237" xr:uid="{9F44CC1D-DFF5-4F94-995C-E640B697D12C}"/>
    <cellStyle name="Warning Text 7 12" xfId="39235" xr:uid="{540CA2E9-6256-42D2-8C43-A01A2527E70F}"/>
    <cellStyle name="Warning Text 7 13" xfId="21871" xr:uid="{54014705-DFA8-4A41-B631-26DA8A88B3A3}"/>
    <cellStyle name="Warning Text 7 2" xfId="19717" xr:uid="{D9459188-6D40-46FD-BF11-B9EDBE4E26BB}"/>
    <cellStyle name="Warning Text 7 2 2" xfId="39239" xr:uid="{891E4026-9D61-4A97-9670-F375B242E37D}"/>
    <cellStyle name="Warning Text 7 2 2 2" xfId="39240" xr:uid="{A98B2665-E699-4DF7-A2D1-E08EF2B5B18A}"/>
    <cellStyle name="Warning Text 7 2 3" xfId="39241" xr:uid="{05E7B7D2-5D6C-4432-A805-A9176B1F9513}"/>
    <cellStyle name="Warning Text 7 2 3 2" xfId="39242" xr:uid="{24BFDC4B-2AE7-4B21-8C04-892BFD9A744F}"/>
    <cellStyle name="Warning Text 7 2 4" xfId="39243" xr:uid="{C663312C-F2D3-4C0A-9113-F94B4660CAB6}"/>
    <cellStyle name="Warning Text 7 2 5" xfId="39244" xr:uid="{1367A921-804E-4485-A264-B1D42723DAE0}"/>
    <cellStyle name="Warning Text 7 2 6" xfId="39238" xr:uid="{FB26365C-EF9A-4ADA-8A77-68A60719C542}"/>
    <cellStyle name="Warning Text 7 3" xfId="19718" xr:uid="{254FD608-3235-4882-9E9E-2B3E7CC01D5C}"/>
    <cellStyle name="Warning Text 7 3 2" xfId="39246" xr:uid="{47FFC046-C0BD-4DE0-AB20-FD3449499A04}"/>
    <cellStyle name="Warning Text 7 3 2 2" xfId="39247" xr:uid="{A1B57685-6262-41DD-9146-74792E16180F}"/>
    <cellStyle name="Warning Text 7 3 3" xfId="39248" xr:uid="{2638156D-9051-462C-B249-2895DC1F2FF1}"/>
    <cellStyle name="Warning Text 7 3 3 2" xfId="39249" xr:uid="{5FDCB930-24B8-4E8A-AA8E-4165EC3365DA}"/>
    <cellStyle name="Warning Text 7 3 4" xfId="39250" xr:uid="{43293207-CDD5-4C80-BF20-F60B3209BD18}"/>
    <cellStyle name="Warning Text 7 3 5" xfId="39245" xr:uid="{A148F210-A9ED-42FB-8C66-07FFC40AC2B5}"/>
    <cellStyle name="Warning Text 7 4" xfId="19719" xr:uid="{7091E4E2-FB7E-4746-8A58-C6762387A15E}"/>
    <cellStyle name="Warning Text 7 4 2" xfId="39252" xr:uid="{084A2873-8EA8-44B9-AA58-BB4A8E1E046F}"/>
    <cellStyle name="Warning Text 7 4 2 2" xfId="39253" xr:uid="{9B8BDCFB-3FE8-4688-8D3A-E7AE693A2BE9}"/>
    <cellStyle name="Warning Text 7 4 3" xfId="39254" xr:uid="{9A4E00AC-03BB-43C2-BE14-005F2EE91C70}"/>
    <cellStyle name="Warning Text 7 4 3 2" xfId="39255" xr:uid="{49820BB6-04BC-4ABF-83B9-F16DD00314D2}"/>
    <cellStyle name="Warning Text 7 4 4" xfId="39256" xr:uid="{EFD16EA9-73B7-4828-91B5-225716129BDC}"/>
    <cellStyle name="Warning Text 7 4 5" xfId="39251" xr:uid="{67B741D5-027B-4E22-8B3B-BE4708B18A2B}"/>
    <cellStyle name="Warning Text 7 5" xfId="19720" xr:uid="{9312870D-F5CA-4B0C-A593-87C3AFAA2CF3}"/>
    <cellStyle name="Warning Text 7 5 2" xfId="39258" xr:uid="{6835F881-2878-4FE6-BA52-39E80B1FCF69}"/>
    <cellStyle name="Warning Text 7 5 2 2" xfId="39259" xr:uid="{4D4EFC3C-381A-4BF0-8190-8BB114372DB4}"/>
    <cellStyle name="Warning Text 7 5 3" xfId="39260" xr:uid="{100A0AC2-BDA1-440A-A958-3FD69FE4BC8E}"/>
    <cellStyle name="Warning Text 7 5 3 2" xfId="39261" xr:uid="{BD8C0C1F-F84F-4707-8CE8-C098BBA1CAEE}"/>
    <cellStyle name="Warning Text 7 5 4" xfId="39262" xr:uid="{E06F06E5-44D4-450A-AB48-94A0E4F9DA96}"/>
    <cellStyle name="Warning Text 7 5 4 2" xfId="39263" xr:uid="{6B562F63-31BF-4F24-8E22-5B083A74D919}"/>
    <cellStyle name="Warning Text 7 5 5" xfId="39264" xr:uid="{7C6B66F4-4791-4600-B839-5DD931BB67F4}"/>
    <cellStyle name="Warning Text 7 5 6" xfId="39257" xr:uid="{D8B6AF4C-4B85-4E71-AB57-8BDB6DD6947F}"/>
    <cellStyle name="Warning Text 7 6" xfId="19721" xr:uid="{3FABCDA3-2865-4923-BE69-85EE7483CD5B}"/>
    <cellStyle name="Warning Text 7 6 2" xfId="39266" xr:uid="{27B6BFC5-CFD7-41E5-9B20-693BC3169E3A}"/>
    <cellStyle name="Warning Text 7 6 2 2" xfId="39267" xr:uid="{AC66C37A-F7DC-4DA9-839C-E397FB778E1F}"/>
    <cellStyle name="Warning Text 7 6 3" xfId="39268" xr:uid="{45EBD069-EFEC-425D-8862-36BD78D3AD20}"/>
    <cellStyle name="Warning Text 7 6 3 2" xfId="39269" xr:uid="{B1080D3D-B681-4E3D-9D4A-69E82508802D}"/>
    <cellStyle name="Warning Text 7 6 4" xfId="39270" xr:uid="{D95A2CBA-F50F-4FA4-B3D0-3263B3E13E79}"/>
    <cellStyle name="Warning Text 7 6 5" xfId="39265" xr:uid="{C9220329-72F1-40D1-A203-42F23E2605D0}"/>
    <cellStyle name="Warning Text 7 7" xfId="19722" xr:uid="{3C0E974E-A4A3-49BA-94D3-6AFD9DF1AF22}"/>
    <cellStyle name="Warning Text 7 7 2" xfId="39272" xr:uid="{FEB19F7F-7548-4DB3-994C-416A4437EDAA}"/>
    <cellStyle name="Warning Text 7 7 3" xfId="39271" xr:uid="{2A68001D-61C0-45BA-8EE4-52C2BB8D0D5D}"/>
    <cellStyle name="Warning Text 7 8" xfId="19723" xr:uid="{BCE8A885-021F-44CF-AB8E-E7D6BE0D870B}"/>
    <cellStyle name="Warning Text 7 8 2" xfId="39274" xr:uid="{22101F78-CD2A-41F4-9280-236EBB6A05C2}"/>
    <cellStyle name="Warning Text 7 8 3" xfId="39273" xr:uid="{7394150C-D13E-421F-BB4D-FA1FEE5E01D2}"/>
    <cellStyle name="Warning Text 7 9" xfId="19724" xr:uid="{744DF4FA-5E4B-4B3F-B299-19E3EA91A29A}"/>
    <cellStyle name="Warning Text 7 9 2" xfId="39276" xr:uid="{00E78029-6281-4AB7-93A0-663C2D88F4DA}"/>
    <cellStyle name="Warning Text 7 9 3" xfId="39275" xr:uid="{22938CF9-6842-4484-A323-CE6D9474E473}"/>
    <cellStyle name="Warning Text 8" xfId="6644" xr:uid="{4AC4481C-57DF-4EAB-BB8E-F5DF7EDC3554}"/>
    <cellStyle name="Warning Text 8 10" xfId="19725" xr:uid="{E9481468-6810-4348-97EF-4F31576A3A2C}"/>
    <cellStyle name="Warning Text 8 10 2" xfId="39278" xr:uid="{76B26981-9B5E-4947-AA7E-13EE59882A13}"/>
    <cellStyle name="Warning Text 8 11" xfId="39279" xr:uid="{8F11DD59-A25B-4B85-98C8-AB089AD93790}"/>
    <cellStyle name="Warning Text 8 12" xfId="39277" xr:uid="{56B5E829-2200-4F1F-93E2-0CECABFB4B95}"/>
    <cellStyle name="Warning Text 8 13" xfId="21872" xr:uid="{714A30F3-CC93-40C6-8FFE-6E1B43B8DB0A}"/>
    <cellStyle name="Warning Text 8 2" xfId="19726" xr:uid="{77ABDAC6-414D-4749-9747-27EADC0C710A}"/>
    <cellStyle name="Warning Text 8 2 2" xfId="39281" xr:uid="{C19BA3A6-B0C3-49B0-A4BB-48B08EDB1FD9}"/>
    <cellStyle name="Warning Text 8 2 2 2" xfId="39282" xr:uid="{8D12643D-A06F-4F89-A1B7-9B4468D112B0}"/>
    <cellStyle name="Warning Text 8 2 3" xfId="39283" xr:uid="{CE9DA03F-701F-4926-923E-FBD9FF2E4D64}"/>
    <cellStyle name="Warning Text 8 2 3 2" xfId="39284" xr:uid="{4F7F6512-D82A-4B26-9D33-D10EA584DDC1}"/>
    <cellStyle name="Warning Text 8 2 4" xfId="39285" xr:uid="{F767D90D-4567-45C3-9180-1AE5FCB8A136}"/>
    <cellStyle name="Warning Text 8 2 5" xfId="39286" xr:uid="{A1F6AD46-000B-40A5-97BE-A0DCD08B68ED}"/>
    <cellStyle name="Warning Text 8 2 6" xfId="39280" xr:uid="{E25CF583-D786-4255-B90D-997B76AFD328}"/>
    <cellStyle name="Warning Text 8 3" xfId="19727" xr:uid="{ABB68C1A-B658-40F7-A675-E07439CBC1D6}"/>
    <cellStyle name="Warning Text 8 3 2" xfId="39288" xr:uid="{36A35EC4-7F3C-4D8E-B97D-0B8385F81F41}"/>
    <cellStyle name="Warning Text 8 3 2 2" xfId="39289" xr:uid="{CEA217EC-F8B5-437C-A2E4-72540C29051D}"/>
    <cellStyle name="Warning Text 8 3 3" xfId="39290" xr:uid="{17C64CF2-9B11-4F86-965F-B930464BDE10}"/>
    <cellStyle name="Warning Text 8 3 3 2" xfId="39291" xr:uid="{AE0E069A-FF87-426A-9DBD-06CAD9A7D69B}"/>
    <cellStyle name="Warning Text 8 3 4" xfId="39292" xr:uid="{14DA6AEE-D06E-4D8A-AEFE-A466CC7FD726}"/>
    <cellStyle name="Warning Text 8 3 5" xfId="39287" xr:uid="{8E83149D-0855-4E5C-969C-D49DF48D0039}"/>
    <cellStyle name="Warning Text 8 4" xfId="19728" xr:uid="{74F1B744-1D55-4EAB-A312-0D007BA33FF9}"/>
    <cellStyle name="Warning Text 8 4 2" xfId="39294" xr:uid="{F13DAECF-E64C-4F04-BDFD-71A6F0328E9B}"/>
    <cellStyle name="Warning Text 8 4 2 2" xfId="39295" xr:uid="{741148F8-7C40-4731-9EF1-33FF7DBAFC42}"/>
    <cellStyle name="Warning Text 8 4 3" xfId="39296" xr:uid="{DB7E3B22-1C38-4B71-B403-28FE678734F9}"/>
    <cellStyle name="Warning Text 8 4 3 2" xfId="39297" xr:uid="{72EDC0D4-1FBD-45F2-A4A3-B27EA9D62B2A}"/>
    <cellStyle name="Warning Text 8 4 4" xfId="39298" xr:uid="{CEFD5525-7541-4E93-9F6F-EADA004DCABA}"/>
    <cellStyle name="Warning Text 8 4 5" xfId="39293" xr:uid="{EBF857D1-3E0D-4C82-92E9-50F1CBF4B9A5}"/>
    <cellStyle name="Warning Text 8 5" xfId="19729" xr:uid="{A09CCDF5-2537-4D69-967B-9AE1C02CD082}"/>
    <cellStyle name="Warning Text 8 5 2" xfId="39300" xr:uid="{A759557F-2DD6-4BFD-9C83-E1C1E5F63FD6}"/>
    <cellStyle name="Warning Text 8 5 2 2" xfId="39301" xr:uid="{EF10BDF8-1E24-48A0-AD55-7EE1D7F8E7E8}"/>
    <cellStyle name="Warning Text 8 5 3" xfId="39302" xr:uid="{69E8E866-7D01-460E-AE93-DACD0BCA34FC}"/>
    <cellStyle name="Warning Text 8 5 3 2" xfId="39303" xr:uid="{C068BF75-885C-4314-841B-C221D7571FC5}"/>
    <cellStyle name="Warning Text 8 5 4" xfId="39304" xr:uid="{3B1F1640-A9F9-4291-9525-4700DE4FDBB0}"/>
    <cellStyle name="Warning Text 8 5 4 2" xfId="39305" xr:uid="{2C3DBEBC-413E-46F2-8BDF-6D4D20044167}"/>
    <cellStyle name="Warning Text 8 5 5" xfId="39306" xr:uid="{838A9665-719D-4F8D-AD1F-F447DD5F644D}"/>
    <cellStyle name="Warning Text 8 5 6" xfId="39299" xr:uid="{54F032BE-BDAF-478F-B735-DAC2B00C3EA2}"/>
    <cellStyle name="Warning Text 8 6" xfId="19730" xr:uid="{B1590553-98DB-4594-AAA7-78D360470005}"/>
    <cellStyle name="Warning Text 8 6 2" xfId="39308" xr:uid="{2D942D20-59F4-4B81-8294-CBC3C62E2E9C}"/>
    <cellStyle name="Warning Text 8 6 2 2" xfId="39309" xr:uid="{CD124762-58B0-4BB8-9681-4F9E6FFC8459}"/>
    <cellStyle name="Warning Text 8 6 3" xfId="39310" xr:uid="{B8C3E578-AC48-4138-8BC6-F650DC198F9B}"/>
    <cellStyle name="Warning Text 8 6 3 2" xfId="39311" xr:uid="{D972EC71-1BF3-4289-8450-A1EFADB64F77}"/>
    <cellStyle name="Warning Text 8 6 4" xfId="39312" xr:uid="{1C20D9FE-D78E-427B-9BCB-BFB0AFDC70A1}"/>
    <cellStyle name="Warning Text 8 6 5" xfId="39307" xr:uid="{2ED52FBB-47DA-4DD7-A2AE-856D24FB26AE}"/>
    <cellStyle name="Warning Text 8 7" xfId="19731" xr:uid="{7C0964B9-5373-4D4C-9835-A9D73B1ED6BC}"/>
    <cellStyle name="Warning Text 8 7 2" xfId="39314" xr:uid="{D97682E0-20CE-4239-BB10-BC53A2A57E10}"/>
    <cellStyle name="Warning Text 8 7 3" xfId="39313" xr:uid="{EF9AF607-05A0-4B84-9B2A-9E998CE860A4}"/>
    <cellStyle name="Warning Text 8 8" xfId="19732" xr:uid="{2FE59479-C47F-4F88-9648-1D7D8D9A193A}"/>
    <cellStyle name="Warning Text 8 8 2" xfId="39316" xr:uid="{2C0E3C6F-1862-4A34-9780-B8C445291CE8}"/>
    <cellStyle name="Warning Text 8 8 3" xfId="39315" xr:uid="{7C213602-C628-47FB-BF7D-B5B00D4B9E7D}"/>
    <cellStyle name="Warning Text 8 9" xfId="19733" xr:uid="{6E48210A-E4F7-445B-9443-704C3DABE9A7}"/>
    <cellStyle name="Warning Text 8 9 2" xfId="39318" xr:uid="{B2D7D95E-EE9A-4453-A994-EA8EE3EAE987}"/>
    <cellStyle name="Warning Text 8 9 3" xfId="39317" xr:uid="{386D3D45-5BEE-457F-A398-58B566D3BC8A}"/>
    <cellStyle name="Warning Text 9" xfId="6645" xr:uid="{CADD490E-6D56-433C-B0B5-14012C52816C}"/>
    <cellStyle name="Warning Text 9 10" xfId="19734" xr:uid="{FE5B0411-4BF8-481D-99D3-3353CFB74588}"/>
    <cellStyle name="Warning Text 9 10 2" xfId="39320" xr:uid="{22415D76-AFE7-4712-94E9-A2C294BA0AE8}"/>
    <cellStyle name="Warning Text 9 11" xfId="39321" xr:uid="{E5D19D4A-1E53-45DE-B370-973426455DEA}"/>
    <cellStyle name="Warning Text 9 12" xfId="39319" xr:uid="{9C7904F6-732F-4C7C-A896-F3B3AEF075B9}"/>
    <cellStyle name="Warning Text 9 13" xfId="21873" xr:uid="{4165894D-6778-45DF-A9AC-2AA79ADA2DC6}"/>
    <cellStyle name="Warning Text 9 2" xfId="19735" xr:uid="{497B790A-B8F9-4AFE-B51C-353010D05125}"/>
    <cellStyle name="Warning Text 9 2 2" xfId="39323" xr:uid="{3DF47421-DFF3-4AD2-B424-3EB527625353}"/>
    <cellStyle name="Warning Text 9 2 2 2" xfId="39324" xr:uid="{A394980B-F783-4193-B228-C7909EBC0C48}"/>
    <cellStyle name="Warning Text 9 2 3" xfId="39325" xr:uid="{102DA844-81AF-485F-86F3-F39A3386A4C1}"/>
    <cellStyle name="Warning Text 9 2 3 2" xfId="39326" xr:uid="{C7463EA2-02C3-4675-81E3-C090FF6E7118}"/>
    <cellStyle name="Warning Text 9 2 4" xfId="39327" xr:uid="{424160B5-51B4-415E-9C37-6F5E424D354C}"/>
    <cellStyle name="Warning Text 9 2 5" xfId="39328" xr:uid="{67121ED1-D41C-461E-906A-E14DAF8BB757}"/>
    <cellStyle name="Warning Text 9 2 6" xfId="39322" xr:uid="{7260EA0A-DA9C-42B2-8069-F1E697536B5F}"/>
    <cellStyle name="Warning Text 9 3" xfId="19736" xr:uid="{AAA7F242-BAEF-46D3-ADD5-202070ADAAB7}"/>
    <cellStyle name="Warning Text 9 3 2" xfId="39330" xr:uid="{761360CF-D908-4999-AD81-36FE87F1C9CF}"/>
    <cellStyle name="Warning Text 9 3 2 2" xfId="39331" xr:uid="{54F6F969-3BD8-4D6E-BDC6-4A99066D299E}"/>
    <cellStyle name="Warning Text 9 3 3" xfId="39332" xr:uid="{39659C36-1CC9-4AF3-BF63-A3D0D0A76700}"/>
    <cellStyle name="Warning Text 9 3 3 2" xfId="39333" xr:uid="{9FFCEEFE-3452-441F-818C-2E0434407199}"/>
    <cellStyle name="Warning Text 9 3 4" xfId="39334" xr:uid="{309A85F7-E83B-46E7-B8F3-8DECF31CEE24}"/>
    <cellStyle name="Warning Text 9 3 5" xfId="39329" xr:uid="{195A068B-CF39-49FF-AB06-F56A2074D3C3}"/>
    <cellStyle name="Warning Text 9 4" xfId="19737" xr:uid="{F1735867-504D-494F-83D9-D288E12620B4}"/>
    <cellStyle name="Warning Text 9 4 2" xfId="39336" xr:uid="{4B6B17ED-018A-4354-8D9A-323BFAFBEBF6}"/>
    <cellStyle name="Warning Text 9 4 2 2" xfId="39337" xr:uid="{44EE1095-6164-4C07-809F-222CA4567E7C}"/>
    <cellStyle name="Warning Text 9 4 3" xfId="39338" xr:uid="{AA1D782D-5EB2-430A-8D10-3875A19DC359}"/>
    <cellStyle name="Warning Text 9 4 3 2" xfId="39339" xr:uid="{7D7241D8-E7B4-4988-B86E-1AA36DE49225}"/>
    <cellStyle name="Warning Text 9 4 4" xfId="39340" xr:uid="{3A097281-6153-410D-B4D9-CA0D9FE4EDC6}"/>
    <cellStyle name="Warning Text 9 4 5" xfId="39335" xr:uid="{5B398800-1D51-4DB5-A77E-999B9F19E391}"/>
    <cellStyle name="Warning Text 9 5" xfId="19738" xr:uid="{38D190AB-DC93-448B-8073-5F438D502F01}"/>
    <cellStyle name="Warning Text 9 5 2" xfId="39342" xr:uid="{9528A270-4394-42DC-BA78-F40E05533150}"/>
    <cellStyle name="Warning Text 9 5 2 2" xfId="39343" xr:uid="{84C7D11D-213D-4B58-92D0-8793FC601B0F}"/>
    <cellStyle name="Warning Text 9 5 3" xfId="39344" xr:uid="{BA87C1B8-4515-4133-B300-51FDC0861E94}"/>
    <cellStyle name="Warning Text 9 5 3 2" xfId="39345" xr:uid="{02BECE06-4AB7-47DA-BDCB-F12CF2891F53}"/>
    <cellStyle name="Warning Text 9 5 4" xfId="39346" xr:uid="{58E9EE91-DD8C-4F01-96D1-9B9D9DCCB689}"/>
    <cellStyle name="Warning Text 9 5 4 2" xfId="39347" xr:uid="{9E14AA53-2E78-4FE1-BB14-6F932C2577CE}"/>
    <cellStyle name="Warning Text 9 5 5" xfId="39348" xr:uid="{2AA97E02-A1AA-4351-B9BD-E0791B3B11AE}"/>
    <cellStyle name="Warning Text 9 5 6" xfId="39341" xr:uid="{B2F80C20-2EDB-4FA6-A4C1-55D5F2E8DD31}"/>
    <cellStyle name="Warning Text 9 6" xfId="19739" xr:uid="{742E12A2-5898-4D67-8204-44FCF28A47DF}"/>
    <cellStyle name="Warning Text 9 6 2" xfId="39350" xr:uid="{BEA811E0-5BEA-481A-BBDF-95A095E3CBE3}"/>
    <cellStyle name="Warning Text 9 6 2 2" xfId="39351" xr:uid="{D794D9F6-4874-4ABA-9F7F-FAA3A11BB49C}"/>
    <cellStyle name="Warning Text 9 6 3" xfId="39352" xr:uid="{9ED6ED49-E361-4572-963D-EAD0188BFB6F}"/>
    <cellStyle name="Warning Text 9 6 3 2" xfId="39353" xr:uid="{C18C5FD6-3EB4-48C5-9629-42E9341853D4}"/>
    <cellStyle name="Warning Text 9 6 4" xfId="39354" xr:uid="{7159967C-908C-4DA9-9FC5-6A599EE0DDCC}"/>
    <cellStyle name="Warning Text 9 6 5" xfId="39349" xr:uid="{133865D0-D7D9-42A8-926D-6E475319C2F6}"/>
    <cellStyle name="Warning Text 9 7" xfId="19740" xr:uid="{A5228E8F-A101-42C4-AA33-79D8518ADE66}"/>
    <cellStyle name="Warning Text 9 7 2" xfId="39356" xr:uid="{7AF6192C-E7BD-4542-ADC7-7F6737C29AF9}"/>
    <cellStyle name="Warning Text 9 7 3" xfId="39355" xr:uid="{34B3852C-3004-4A33-AF78-4860949DAF59}"/>
    <cellStyle name="Warning Text 9 8" xfId="19741" xr:uid="{554000F1-B978-49A4-A9A8-DCA036A5E5A6}"/>
    <cellStyle name="Warning Text 9 8 2" xfId="39358" xr:uid="{464E5135-E0A3-41A0-AE9B-E018FF69A518}"/>
    <cellStyle name="Warning Text 9 8 3" xfId="39357" xr:uid="{965278A9-2DF3-49B3-9CE7-4D94BED488FA}"/>
    <cellStyle name="Warning Text 9 9" xfId="19742" xr:uid="{B6A6A01B-3EC0-44AD-BF72-1339B56908CE}"/>
    <cellStyle name="Warning Text 9 9 2" xfId="39360" xr:uid="{32F521D1-379E-4BDA-88B6-BA0820EBE14B}"/>
    <cellStyle name="Warning Text 9 9 3" xfId="39359" xr:uid="{C05283B4-6318-4CF8-A7B9-2BEB8F9A68CB}"/>
    <cellStyle name="Zelle überprüfen" xfId="6646" xr:uid="{F36520C7-DB79-4EC1-B8E4-0F7C5A7AFB32}"/>
    <cellStyle name="Zelle überprüfen 10" xfId="19743" xr:uid="{F139132B-E5A2-49CB-AB49-1064A785EAA6}"/>
    <cellStyle name="Zelle überprüfen 10 2" xfId="39362" xr:uid="{8EDFE56B-4ED0-4622-8E9E-5C3E16040BE5}"/>
    <cellStyle name="Zelle überprüfen 11" xfId="39363" xr:uid="{34F4D4BD-3408-443C-836C-399305C47D1D}"/>
    <cellStyle name="Zelle überprüfen 12" xfId="39361" xr:uid="{06BEA91F-0A30-40AA-8192-7EBA0ADD33C1}"/>
    <cellStyle name="Zelle überprüfen 13" xfId="21874" xr:uid="{5FD090C5-9757-4B68-92D4-785C89078C93}"/>
    <cellStyle name="Zelle überprüfen 2" xfId="19744" xr:uid="{6A54E0A6-8C92-4A5B-BE0C-888FBCA1B413}"/>
    <cellStyle name="Zelle überprüfen 2 2" xfId="39365" xr:uid="{37B33DFC-2922-4AD8-81A3-ECBAE42F69DE}"/>
    <cellStyle name="Zelle überprüfen 2 2 2" xfId="39366" xr:uid="{9101B7DD-895D-409D-8938-E148433F35E1}"/>
    <cellStyle name="Zelle überprüfen 2 3" xfId="39367" xr:uid="{B9A3A140-E616-4A71-B8CC-D7DBCD98E017}"/>
    <cellStyle name="Zelle überprüfen 2 3 2" xfId="39368" xr:uid="{735A1FF3-DC1C-491D-90E4-04C91B84104E}"/>
    <cellStyle name="Zelle überprüfen 2 4" xfId="39369" xr:uid="{F84530A9-C790-49FA-BA86-51A8BAA930C1}"/>
    <cellStyle name="Zelle überprüfen 2 5" xfId="39370" xr:uid="{CD0C7030-B099-42B3-9AA3-1F332D69F1B7}"/>
    <cellStyle name="Zelle überprüfen 2 6" xfId="39364" xr:uid="{448C0843-D024-4CFD-8992-F5762AC25F66}"/>
    <cellStyle name="Zelle überprüfen 3" xfId="19745" xr:uid="{ABB77487-AFF7-4EF4-BB01-7065A114A91A}"/>
    <cellStyle name="Zelle überprüfen 3 2" xfId="39372" xr:uid="{E98122EE-D995-41DF-9F43-D671FFBF2445}"/>
    <cellStyle name="Zelle überprüfen 3 2 2" xfId="39373" xr:uid="{3A38F8F7-2320-4DCB-85CC-1ED10DC8115B}"/>
    <cellStyle name="Zelle überprüfen 3 3" xfId="39374" xr:uid="{6FB4CD14-C230-4761-99D0-4A4BE1C88900}"/>
    <cellStyle name="Zelle überprüfen 3 3 2" xfId="39375" xr:uid="{7A29514E-DE5E-40B4-924D-394E702DF9C9}"/>
    <cellStyle name="Zelle überprüfen 3 4" xfId="39376" xr:uid="{07E69F88-C9CF-44BF-9F47-8DCE5B27BFDB}"/>
    <cellStyle name="Zelle überprüfen 3 5" xfId="39371" xr:uid="{88DE8620-968C-498A-9CBD-E6CA9A3B1B50}"/>
    <cellStyle name="Zelle überprüfen 4" xfId="19746" xr:uid="{E475D715-2014-4512-9DCA-1DC1D32709F0}"/>
    <cellStyle name="Zelle überprüfen 4 2" xfId="39378" xr:uid="{6DEAF237-6019-4F95-B737-E29C18704016}"/>
    <cellStyle name="Zelle überprüfen 4 2 2" xfId="39379" xr:uid="{A10F6A62-07A4-4D93-89F3-FAE700C43F44}"/>
    <cellStyle name="Zelle überprüfen 4 3" xfId="39380" xr:uid="{269F0E08-FBDB-4B9A-9F1F-932B8099EA81}"/>
    <cellStyle name="Zelle überprüfen 4 3 2" xfId="39381" xr:uid="{5A817CEA-9429-45A6-B84B-36F2FC4DB786}"/>
    <cellStyle name="Zelle überprüfen 4 4" xfId="39382" xr:uid="{A0B50637-9468-4F8B-979D-B7912D097EC7}"/>
    <cellStyle name="Zelle überprüfen 4 5" xfId="39377" xr:uid="{D245B097-95E5-43D4-B6D6-37DACC15321B}"/>
    <cellStyle name="Zelle überprüfen 5" xfId="19747" xr:uid="{B7206B8C-DEF0-4FE8-A95B-E084D5D23551}"/>
    <cellStyle name="Zelle überprüfen 5 2" xfId="39384" xr:uid="{4283D6B9-D301-4C9B-A907-BA0C2BFD9CCD}"/>
    <cellStyle name="Zelle überprüfen 5 2 2" xfId="39385" xr:uid="{062C6962-C45D-4F2E-B989-6C036CA0837C}"/>
    <cellStyle name="Zelle überprüfen 5 3" xfId="39386" xr:uid="{950DD806-D473-4C23-AC06-6173F8CC9A4B}"/>
    <cellStyle name="Zelle überprüfen 5 3 2" xfId="39387" xr:uid="{D99B27D1-B5E9-471D-AFFF-CC5F36FFEED9}"/>
    <cellStyle name="Zelle überprüfen 5 4" xfId="39388" xr:uid="{92DD3260-86DD-444B-9DD7-4AB9AD766B49}"/>
    <cellStyle name="Zelle überprüfen 5 4 2" xfId="39389" xr:uid="{55E9FA1C-B929-47B3-B375-F260BBBADE18}"/>
    <cellStyle name="Zelle überprüfen 5 5" xfId="39390" xr:uid="{89B1FD62-4BD5-494C-8183-210754C0ECA2}"/>
    <cellStyle name="Zelle überprüfen 5 6" xfId="39383" xr:uid="{0C4FF8FA-9667-47FF-824E-4B6C783129B6}"/>
    <cellStyle name="Zelle überprüfen 6" xfId="19748" xr:uid="{FF982F4B-7638-4C5D-B71F-DC1C536DA620}"/>
    <cellStyle name="Zelle überprüfen 6 2" xfId="39392" xr:uid="{6C6BE7AA-2261-4D85-8153-AA3A62A8BC63}"/>
    <cellStyle name="Zelle überprüfen 6 2 2" xfId="39393" xr:uid="{BEBA0BAC-8BC7-44FF-B725-CDE5BE75F731}"/>
    <cellStyle name="Zelle überprüfen 6 3" xfId="39394" xr:uid="{E9B04756-36D6-4ADE-9225-D7810FA528AF}"/>
    <cellStyle name="Zelle überprüfen 6 3 2" xfId="39395" xr:uid="{3E4B6964-3D01-4BCE-BA2E-D5A8B55C0DE6}"/>
    <cellStyle name="Zelle überprüfen 6 4" xfId="39396" xr:uid="{AC488D4B-D7F1-4EBF-80E0-27495293F0F8}"/>
    <cellStyle name="Zelle überprüfen 6 5" xfId="39391" xr:uid="{CDB08B98-3572-4FCB-87F5-4AB3FE894F42}"/>
    <cellStyle name="Zelle überprüfen 7" xfId="19749" xr:uid="{0677E046-4316-49FF-BBA6-D8981B0C8CAC}"/>
    <cellStyle name="Zelle überprüfen 7 2" xfId="39398" xr:uid="{CA65C0D6-738E-4556-ABC1-48AA3B308308}"/>
    <cellStyle name="Zelle überprüfen 7 3" xfId="39397" xr:uid="{48E926B4-20FD-4418-8A3D-3A23E6CF428D}"/>
    <cellStyle name="Zelle überprüfen 8" xfId="19750" xr:uid="{54FF4227-864C-4124-AF0F-72D2DAD27750}"/>
    <cellStyle name="Zelle überprüfen 8 2" xfId="39400" xr:uid="{D9D36905-1161-445B-8D55-072A093028C9}"/>
    <cellStyle name="Zelle überprüfen 8 3" xfId="39399" xr:uid="{DA6BB520-DE77-4613-9709-A8AF2A2398A5}"/>
    <cellStyle name="Zelle überprüfen 9" xfId="19751" xr:uid="{5001A1BA-2FB9-4A98-B2C9-3546EDDB92AD}"/>
    <cellStyle name="Zelle überprüfen 9 2" xfId="39402" xr:uid="{333F371D-0158-45E2-B778-239E38BBCAA0}"/>
    <cellStyle name="Zelle überprüfen 9 3" xfId="39401" xr:uid="{99FFD9E7-AFE2-415A-A0DD-116A69D17426}"/>
    <cellStyle name="Гиперссылка" xfId="6647" xr:uid="{79641D89-244E-4008-8A04-EE32DB703C79}"/>
    <cellStyle name="Гиперссылка 10" xfId="19752" xr:uid="{FD6EEF21-248D-434C-AFC9-3F43E0AFFF46}"/>
    <cellStyle name="Гиперссылка 10 2" xfId="39404" xr:uid="{DD61033E-4927-4C1E-8219-C95ADD817F81}"/>
    <cellStyle name="Гиперссылка 11" xfId="39405" xr:uid="{5E1B7E75-AF97-45EF-946F-70BFC3ECE2BE}"/>
    <cellStyle name="Гиперссылка 12" xfId="39403" xr:uid="{B893925C-57AC-4BDF-A3F1-BCF3DBA35D4B}"/>
    <cellStyle name="Гиперссылка 13" xfId="21875" xr:uid="{AF38A915-F8F1-4E5D-9DB7-EA1EA951C510}"/>
    <cellStyle name="Гиперссылка 2" xfId="19753" xr:uid="{E720D76C-D7FB-4C5E-B7F7-810EEBC4BDC2}"/>
    <cellStyle name="Гиперссылка 2 2" xfId="39407" xr:uid="{FAB9FC1D-0844-4D70-8B7D-78D201CC1C48}"/>
    <cellStyle name="Гиперссылка 2 2 2" xfId="39408" xr:uid="{C5F3EC93-D0C8-4A7A-BF87-5A931B2E2CE3}"/>
    <cellStyle name="Гиперссылка 2 3" xfId="39409" xr:uid="{5836732B-9BF7-45A8-9ACB-F6D207DB8FC2}"/>
    <cellStyle name="Гиперссылка 2 3 2" xfId="39410" xr:uid="{EC29E4F6-5E64-49BB-9722-5F63690B444B}"/>
    <cellStyle name="Гиперссылка 2 4" xfId="39411" xr:uid="{3E33F593-B509-408C-B784-CFC9933393CD}"/>
    <cellStyle name="Гиперссылка 2 5" xfId="39412" xr:uid="{2749C017-1D8C-4FF2-BFA0-B8880FA2F528}"/>
    <cellStyle name="Гиперссылка 2 6" xfId="39406" xr:uid="{12A30F95-6293-475B-9914-B56340020A3E}"/>
    <cellStyle name="Гиперссылка 3" xfId="19754" xr:uid="{DABC78D5-8AE2-4F2B-A91E-4B614574DFF4}"/>
    <cellStyle name="Гиперссылка 3 2" xfId="39414" xr:uid="{E4572FBA-DCE6-4076-BA2E-690E145AFE3F}"/>
    <cellStyle name="Гиперссылка 3 2 2" xfId="39415" xr:uid="{C679B930-62B7-40D7-A25B-1D2782D6AC72}"/>
    <cellStyle name="Гиперссылка 3 3" xfId="39416" xr:uid="{6D18062A-2CF4-4A52-B5B4-F218982EF855}"/>
    <cellStyle name="Гиперссылка 3 3 2" xfId="39417" xr:uid="{4B3D2B7B-A7E9-43E1-B043-B784999D1460}"/>
    <cellStyle name="Гиперссылка 3 4" xfId="39418" xr:uid="{6FEBD5A0-BC43-473E-8253-E4E97C6938DC}"/>
    <cellStyle name="Гиперссылка 3 5" xfId="39413" xr:uid="{F2D5C47A-5371-4C73-9157-9FFE08B2C1CD}"/>
    <cellStyle name="Гиперссылка 4" xfId="19755" xr:uid="{41ADB511-DC85-4FB7-991F-7351D00F7FA8}"/>
    <cellStyle name="Гиперссылка 4 2" xfId="39420" xr:uid="{D631251A-5809-4DAE-87B3-7BD918FEC586}"/>
    <cellStyle name="Гиперссылка 4 2 2" xfId="39421" xr:uid="{6C1415BD-EEB1-4F60-B9A6-65EE03DD4D69}"/>
    <cellStyle name="Гиперссылка 4 3" xfId="39422" xr:uid="{602D940C-7362-4E0B-ABE2-1B7285BE0A2A}"/>
    <cellStyle name="Гиперссылка 4 3 2" xfId="39423" xr:uid="{684BDA9B-3393-4EFB-8ACF-583716C53700}"/>
    <cellStyle name="Гиперссылка 4 4" xfId="39424" xr:uid="{C5833B37-E481-491A-BFD1-85093E34A900}"/>
    <cellStyle name="Гиперссылка 4 5" xfId="39419" xr:uid="{9A0406F6-211A-4A31-81AB-6AA5178036FE}"/>
    <cellStyle name="Гиперссылка 5" xfId="19756" xr:uid="{23641E5E-1569-44EF-A1A0-3ADE30066F8E}"/>
    <cellStyle name="Гиперссылка 5 2" xfId="39426" xr:uid="{A0ED37BC-73E1-4D02-827F-E98CFCAC2465}"/>
    <cellStyle name="Гиперссылка 5 2 2" xfId="39427" xr:uid="{167F729A-F077-4573-A988-94D0A9D6F84E}"/>
    <cellStyle name="Гиперссылка 5 3" xfId="39428" xr:uid="{092EFC31-1452-47EB-B9CB-46AD1DE0D54B}"/>
    <cellStyle name="Гиперссылка 5 3 2" xfId="39429" xr:uid="{58610089-10D0-43C7-8ECC-58A9B99D73BD}"/>
    <cellStyle name="Гиперссылка 5 4" xfId="39430" xr:uid="{616D7D17-ABD1-464D-A356-0AE70F63C209}"/>
    <cellStyle name="Гиперссылка 5 4 2" xfId="39431" xr:uid="{0A2DBB9F-8C6A-4C4F-9A1E-F18482CD6065}"/>
    <cellStyle name="Гиперссылка 5 5" xfId="39432" xr:uid="{CB77DA5E-D7A3-4498-A3DD-5AC67464F1FB}"/>
    <cellStyle name="Гиперссылка 5 6" xfId="39425" xr:uid="{FF3F888D-F1A2-4483-A97D-899B79CA40CF}"/>
    <cellStyle name="Гиперссылка 6" xfId="19757" xr:uid="{B9262831-92E8-41DA-A05E-B4DA430198E7}"/>
    <cellStyle name="Гиперссылка 6 2" xfId="39434" xr:uid="{0FC58637-A8F5-4910-BE06-17485698B917}"/>
    <cellStyle name="Гиперссылка 6 2 2" xfId="39435" xr:uid="{5539F21F-B14C-495D-9581-D804A37FF085}"/>
    <cellStyle name="Гиперссылка 6 3" xfId="39436" xr:uid="{FF20A38A-95A2-45D2-9DA1-F687A179D548}"/>
    <cellStyle name="Гиперссылка 6 3 2" xfId="39437" xr:uid="{F08B3AFE-6744-43F3-B47F-D56C660977AD}"/>
    <cellStyle name="Гиперссылка 6 4" xfId="39438" xr:uid="{7C51F3B4-4B13-4DF5-A055-ACA7AAFF00AD}"/>
    <cellStyle name="Гиперссылка 6 5" xfId="39433" xr:uid="{1C4CF6BF-BDFA-4833-9738-3A7241B2FDB4}"/>
    <cellStyle name="Гиперссылка 7" xfId="19758" xr:uid="{B5D5E712-DF85-4F43-B055-AD44CC89CAD4}"/>
    <cellStyle name="Гиперссылка 7 2" xfId="39440" xr:uid="{48528926-0172-488A-9C1F-C8BC243A76F8}"/>
    <cellStyle name="Гиперссылка 7 3" xfId="39439" xr:uid="{28BE8787-92B4-41D2-A1BD-A5D8D7C4A3DA}"/>
    <cellStyle name="Гиперссылка 8" xfId="19759" xr:uid="{BF1902B2-EB51-423E-80E5-11694FDF77BD}"/>
    <cellStyle name="Гиперссылка 8 2" xfId="39442" xr:uid="{709E4888-5DAC-440C-B55F-5C22618B2C5F}"/>
    <cellStyle name="Гиперссылка 8 3" xfId="39441" xr:uid="{B8E747B0-F677-4808-B1BC-747B8B22758F}"/>
    <cellStyle name="Гиперссылка 9" xfId="19760" xr:uid="{43049CB3-A80F-4DD4-AC64-77AB7E1F4BD0}"/>
    <cellStyle name="Гиперссылка 9 2" xfId="39444" xr:uid="{03884384-CC1A-40EF-8ED5-6C7A5D17121C}"/>
    <cellStyle name="Гиперссылка 9 3" xfId="39443" xr:uid="{32BFA09B-B999-4B4C-8860-52E7B9571A2D}"/>
    <cellStyle name="Обычный_2++" xfId="6648" xr:uid="{123BB10B-5F98-4547-9813-F60331F412C6}"/>
    <cellStyle name="已访问的超链接" xfId="366" xr:uid="{00000000-0005-0000-0000-000071010000}"/>
    <cellStyle name="已访问的超链接 10" xfId="19761" xr:uid="{34221797-1B13-4935-B62D-01643EEF9A53}"/>
    <cellStyle name="已访问的超链接 10 2" xfId="39446" xr:uid="{705A6DAB-9999-42EF-AF94-138529899DA1}"/>
    <cellStyle name="已访问的超链接 11" xfId="39447" xr:uid="{3D4D1C83-9353-4E62-93EC-D07806CAFEA5}"/>
    <cellStyle name="已访问的超链接 12" xfId="39445" xr:uid="{4740C668-6CAC-4EF5-B901-876ABB6ED7DB}"/>
    <cellStyle name="已访问的超链接 2" xfId="6649" xr:uid="{34D69A0A-9982-4AFB-B929-91FB361DC23C}"/>
    <cellStyle name="已访问的超链接 2 2" xfId="39449" xr:uid="{C9A9CB73-3346-449B-B992-1230F5D2FCF1}"/>
    <cellStyle name="已访问的超链接 2 2 2" xfId="39450" xr:uid="{6BC17FC0-D69A-42A4-ABEF-13FE3C752850}"/>
    <cellStyle name="已访问的超链接 2 3" xfId="39451" xr:uid="{10DDCFA4-B467-4BA5-B3E3-A865FC6D5533}"/>
    <cellStyle name="已访问的超链接 2 3 2" xfId="39452" xr:uid="{F1112FC8-AB52-4FE0-84AA-3940719DED19}"/>
    <cellStyle name="已访问的超链接 2 4" xfId="39453" xr:uid="{D676CB50-F4DB-471B-9ED1-588DE70CE69B}"/>
    <cellStyle name="已访问的超链接 2 5" xfId="39454" xr:uid="{DC8411FA-90C1-48ED-80A0-39D75B6D1F15}"/>
    <cellStyle name="已访问的超链接 2 6" xfId="39448" xr:uid="{B048B1B8-F349-4E6F-B0D1-F17CC4CE3E8B}"/>
    <cellStyle name="已访问的超链接 3" xfId="19762" xr:uid="{22E7D42F-16ED-416C-9A00-A254F312FFEC}"/>
    <cellStyle name="已访问的超链接 3 2" xfId="39456" xr:uid="{063ADF88-DEC7-468A-976B-1C1CC4142AB5}"/>
    <cellStyle name="已访问的超链接 3 2 2" xfId="39457" xr:uid="{E8B1C711-F3F7-4F12-A3F3-D7BF090F106B}"/>
    <cellStyle name="已访问的超链接 3 3" xfId="39458" xr:uid="{CECC1A44-C577-4F74-B24E-7E21E0210212}"/>
    <cellStyle name="已访问的超链接 3 3 2" xfId="39459" xr:uid="{E2E42E8E-A973-44EB-B9DE-F6CC959262A1}"/>
    <cellStyle name="已访问的超链接 3 4" xfId="39460" xr:uid="{050E5826-B4EC-4759-81A5-D935FE7D7E11}"/>
    <cellStyle name="已访问的超链接 3 5" xfId="39455" xr:uid="{A944BC7B-4F99-4139-A163-271A4CEB8EE7}"/>
    <cellStyle name="已访问的超链接 4" xfId="19763" xr:uid="{9669515F-7EDF-4043-81B1-E562C945208C}"/>
    <cellStyle name="已访问的超链接 4 2" xfId="39462" xr:uid="{C7D4DEDF-3D87-4101-99CE-69B79162107F}"/>
    <cellStyle name="已访问的超链接 4 2 2" xfId="39463" xr:uid="{B1659107-ABAB-40BE-BE2C-983A76E8500F}"/>
    <cellStyle name="已访问的超链接 4 3" xfId="39464" xr:uid="{36FC03B7-8023-4FB5-AC92-62B09BA2FE57}"/>
    <cellStyle name="已访问的超链接 4 3 2" xfId="39465" xr:uid="{A06396B9-9817-4EA9-9CCE-48236F891AB3}"/>
    <cellStyle name="已访问的超链接 4 4" xfId="39466" xr:uid="{1E5E9C18-6570-4775-A3E0-E1C7308FE579}"/>
    <cellStyle name="已访问的超链接 4 5" xfId="39461" xr:uid="{D9A4A953-8682-48B1-BA54-8855CF1A2F23}"/>
    <cellStyle name="已访问的超链接 5" xfId="19764" xr:uid="{AA2C8964-3BF5-4DD4-94C4-4BB0A1287147}"/>
    <cellStyle name="已访问的超链接 5 2" xfId="39468" xr:uid="{B55AB6E2-074F-44ED-8C19-07ACC8D64A2F}"/>
    <cellStyle name="已访问的超链接 5 2 2" xfId="39469" xr:uid="{3D3BC3F6-15BC-4619-A4DC-257402204068}"/>
    <cellStyle name="已访问的超链接 5 3" xfId="39470" xr:uid="{A2C897F9-76A5-4E68-BBA5-2C96431F7332}"/>
    <cellStyle name="已访问的超链接 5 3 2" xfId="39471" xr:uid="{057A875E-8369-468A-A154-8239FEA3AC35}"/>
    <cellStyle name="已访问的超链接 5 4" xfId="39472" xr:uid="{EDF7BCB3-964D-44EB-9F63-788B90A3BFFB}"/>
    <cellStyle name="已访问的超链接 5 4 2" xfId="39473" xr:uid="{81D01015-0339-4E26-B1F9-EDCF66A4E8D8}"/>
    <cellStyle name="已访问的超链接 5 5" xfId="39474" xr:uid="{A689E153-07F3-42A9-82CD-F1CB8E0E6F22}"/>
    <cellStyle name="已访问的超链接 5 6" xfId="39467" xr:uid="{B59EB22B-8D69-4AE0-8FA3-25E51612E4DD}"/>
    <cellStyle name="已访问的超链接 6" xfId="19765" xr:uid="{DC25CDFF-7571-4CCD-BC32-4B9F3D288C8D}"/>
    <cellStyle name="已访问的超链接 6 2" xfId="39476" xr:uid="{49D21BB8-304B-4ED0-9A5E-63003FF62870}"/>
    <cellStyle name="已访问的超链接 6 2 2" xfId="39477" xr:uid="{874C01DA-10B9-4204-9150-B74CEA300B74}"/>
    <cellStyle name="已访问的超链接 6 3" xfId="39478" xr:uid="{1473828C-5E0A-4307-9C41-8D41B656FB1B}"/>
    <cellStyle name="已访问的超链接 6 3 2" xfId="39479" xr:uid="{8C3554F7-7029-47DB-9B8A-95A4F36460ED}"/>
    <cellStyle name="已访问的超链接 6 4" xfId="39480" xr:uid="{D38ACD03-20CE-495E-BB8E-0C50AA2004A1}"/>
    <cellStyle name="已访问的超链接 6 5" xfId="39475" xr:uid="{D15A19C6-E6C8-446E-8B3A-37401A47B806}"/>
    <cellStyle name="已访问的超链接 7" xfId="19766" xr:uid="{97D15284-37A7-4F7F-A37B-8ADCE051B93B}"/>
    <cellStyle name="已访问的超链接 7 2" xfId="39482" xr:uid="{FFDBF030-A3AF-4046-AB2F-7A7805843BD5}"/>
    <cellStyle name="已访问的超链接 7 3" xfId="39481" xr:uid="{39EE6310-8C2B-4D77-A6B0-5B8A760C1647}"/>
    <cellStyle name="已访问的超链接 8" xfId="19767" xr:uid="{C32E5046-8798-4494-895D-DC7495584731}"/>
    <cellStyle name="已访问的超链接 8 2" xfId="39484" xr:uid="{348FA552-6F78-41AB-8E6E-4CD7219BE53C}"/>
    <cellStyle name="已访问的超链接 8 3" xfId="39483" xr:uid="{E6DF9AF8-59A3-437A-86FE-9C247DBDB161}"/>
    <cellStyle name="已访问的超链接 9" xfId="19768" xr:uid="{C898F965-57AF-4A05-BDB9-91CC0E1760D8}"/>
    <cellStyle name="已访问的超链接 9 2" xfId="39486" xr:uid="{D38B3A96-51F4-4237-BFC1-2F315B2453FA}"/>
    <cellStyle name="已访问的超链接 9 3" xfId="39485" xr:uid="{C605B5A5-D483-4C1A-A36B-DD902BDC15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148430</xdr:colOff>
      <xdr:row>15</xdr:row>
      <xdr:rowOff>104774</xdr:rowOff>
    </xdr:from>
    <xdr:to>
      <xdr:col>11</xdr:col>
      <xdr:colOff>437687</xdr:colOff>
      <xdr:row>26</xdr:row>
      <xdr:rowOff>66274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3CBB7B-C84C-400F-8EA1-40AFE99F1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9955" y="2838449"/>
          <a:ext cx="2232357" cy="1933175"/>
        </a:xfrm>
        <a:prstGeom prst="rect">
          <a:avLst/>
        </a:prstGeom>
      </xdr:spPr>
    </xdr:pic>
    <xdr:clientData/>
  </xdr:twoCellAnchor>
  <xdr:twoCellAnchor editAs="oneCell">
    <xdr:from>
      <xdr:col>8</xdr:col>
      <xdr:colOff>40611</xdr:colOff>
      <xdr:row>14</xdr:row>
      <xdr:rowOff>19050</xdr:rowOff>
    </xdr:from>
    <xdr:to>
      <xdr:col>12</xdr:col>
      <xdr:colOff>446994</xdr:colOff>
      <xdr:row>26</xdr:row>
      <xdr:rowOff>152030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30269-3A20-41E1-8AF0-642F125A2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6661" y="2609850"/>
          <a:ext cx="4330683" cy="22792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olfgang\c\temphold\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45"/>
  <sheetViews>
    <sheetView showGridLines="0" topLeftCell="A7" zoomScale="85" zoomScaleNormal="85" workbookViewId="0">
      <selection activeCell="B57" sqref="B57"/>
    </sheetView>
  </sheetViews>
  <sheetFormatPr defaultRowHeight="14.5"/>
  <cols>
    <col min="1" max="1" width="15.26953125" customWidth="1"/>
    <col min="3" max="3" width="8.453125" bestFit="1" customWidth="1"/>
    <col min="4" max="4" width="18.453125" customWidth="1"/>
    <col min="5" max="5" width="12.7265625" bestFit="1" customWidth="1"/>
    <col min="6" max="6" width="12.26953125" customWidth="1"/>
    <col min="7" max="7" width="9.7265625" bestFit="1" customWidth="1"/>
    <col min="8" max="8" width="6.54296875" bestFit="1" customWidth="1"/>
    <col min="9" max="12" width="5.54296875" bestFit="1" customWidth="1"/>
    <col min="13" max="13" width="6.54296875" bestFit="1" customWidth="1"/>
    <col min="14" max="15" width="5.54296875" bestFit="1" customWidth="1"/>
    <col min="16" max="16" width="6.54296875" bestFit="1" customWidth="1"/>
    <col min="17" max="17" width="5.54296875" bestFit="1" customWidth="1"/>
    <col min="18" max="18" width="6.54296875" bestFit="1" customWidth="1"/>
    <col min="19" max="22" width="5.54296875" bestFit="1" customWidth="1"/>
    <col min="23" max="23" width="4.54296875" bestFit="1" customWidth="1"/>
    <col min="24" max="24" width="6.54296875" bestFit="1" customWidth="1"/>
    <col min="25" max="27" width="5.54296875" bestFit="1" customWidth="1"/>
    <col min="28" max="29" width="4.54296875" bestFit="1" customWidth="1"/>
    <col min="30" max="30" width="6.54296875" bestFit="1" customWidth="1"/>
    <col min="31" max="31" width="8.453125" bestFit="1" customWidth="1"/>
    <col min="32" max="33" width="6.54296875" bestFit="1" customWidth="1"/>
    <col min="34" max="34" width="5.54296875" bestFit="1" customWidth="1"/>
    <col min="35" max="35" width="6.54296875" bestFit="1" customWidth="1"/>
    <col min="36" max="36" width="5.54296875" bestFit="1" customWidth="1"/>
    <col min="37" max="37" width="8.453125" bestFit="1" customWidth="1"/>
    <col min="38" max="38" width="7.1796875" bestFit="1" customWidth="1"/>
    <col min="39" max="43" width="6.54296875" customWidth="1"/>
    <col min="44" max="44" width="6" bestFit="1" customWidth="1"/>
    <col min="46" max="46" width="16.453125" bestFit="1" customWidth="1"/>
    <col min="47" max="47" width="36.26953125" bestFit="1" customWidth="1"/>
    <col min="48" max="48" width="31.453125" bestFit="1" customWidth="1"/>
  </cols>
  <sheetData>
    <row r="1" spans="1:43">
      <c r="A1" s="16" t="s">
        <v>123</v>
      </c>
      <c r="B1" s="17"/>
    </row>
    <row r="2" spans="1:43">
      <c r="D2" s="144"/>
      <c r="E2" s="145"/>
      <c r="F2" s="1" t="s">
        <v>0</v>
      </c>
      <c r="G2" s="142" t="s">
        <v>1</v>
      </c>
      <c r="H2" s="142" t="s">
        <v>2</v>
      </c>
      <c r="I2" s="142" t="s">
        <v>3</v>
      </c>
      <c r="J2" s="142" t="s">
        <v>4</v>
      </c>
      <c r="K2" s="142" t="s">
        <v>5</v>
      </c>
      <c r="L2" s="142" t="s">
        <v>6</v>
      </c>
      <c r="M2" s="142" t="s">
        <v>7</v>
      </c>
      <c r="N2" s="142" t="s">
        <v>8</v>
      </c>
      <c r="O2" s="142" t="s">
        <v>9</v>
      </c>
      <c r="P2" s="142" t="s">
        <v>10</v>
      </c>
      <c r="Q2" s="142" t="s">
        <v>11</v>
      </c>
      <c r="R2" s="142" t="s">
        <v>12</v>
      </c>
      <c r="S2" s="142" t="s">
        <v>108</v>
      </c>
      <c r="T2" s="142" t="s">
        <v>13</v>
      </c>
      <c r="U2" s="142" t="s">
        <v>14</v>
      </c>
      <c r="V2" s="142" t="s">
        <v>15</v>
      </c>
      <c r="W2" s="142" t="s">
        <v>16</v>
      </c>
      <c r="X2" s="142" t="s">
        <v>17</v>
      </c>
      <c r="Y2" s="142" t="s">
        <v>18</v>
      </c>
      <c r="Z2" s="142" t="s">
        <v>19</v>
      </c>
      <c r="AA2" s="142" t="s">
        <v>20</v>
      </c>
      <c r="AB2" s="142" t="s">
        <v>21</v>
      </c>
      <c r="AC2" s="142" t="s">
        <v>22</v>
      </c>
      <c r="AD2" s="142" t="s">
        <v>23</v>
      </c>
      <c r="AE2" s="142" t="s">
        <v>24</v>
      </c>
      <c r="AF2" s="142" t="s">
        <v>25</v>
      </c>
      <c r="AG2" s="142" t="s">
        <v>26</v>
      </c>
      <c r="AH2" s="142" t="s">
        <v>27</v>
      </c>
      <c r="AI2" s="142" t="s">
        <v>28</v>
      </c>
      <c r="AJ2" s="142" t="s">
        <v>29</v>
      </c>
      <c r="AK2" s="142" t="s">
        <v>30</v>
      </c>
      <c r="AL2" s="142" t="s">
        <v>31</v>
      </c>
      <c r="AM2" s="142" t="s">
        <v>125</v>
      </c>
      <c r="AN2" s="142" t="s">
        <v>126</v>
      </c>
      <c r="AO2" s="142" t="s">
        <v>127</v>
      </c>
      <c r="AP2" s="142" t="s">
        <v>128</v>
      </c>
      <c r="AQ2" s="142" t="s">
        <v>129</v>
      </c>
    </row>
    <row r="3" spans="1:43">
      <c r="D3" s="1" t="s">
        <v>32</v>
      </c>
      <c r="E3" s="1" t="s">
        <v>33</v>
      </c>
      <c r="F3" s="1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</row>
    <row r="4" spans="1:43" ht="15" customHeight="1">
      <c r="A4" t="s">
        <v>34</v>
      </c>
      <c r="B4" t="str">
        <f>IF(E4="",B3,E4)</f>
        <v>CNG/Biogas</v>
      </c>
      <c r="D4" s="146" t="s">
        <v>34</v>
      </c>
      <c r="E4" s="144" t="s">
        <v>35</v>
      </c>
      <c r="F4" s="145"/>
      <c r="G4" s="2">
        <v>0</v>
      </c>
      <c r="H4" s="2">
        <v>0</v>
      </c>
      <c r="I4" s="2">
        <v>0</v>
      </c>
      <c r="J4" s="2">
        <v>0.17500000050200001</v>
      </c>
      <c r="K4" s="2">
        <v>0</v>
      </c>
      <c r="L4" s="2">
        <v>0</v>
      </c>
      <c r="M4" s="2">
        <v>1.5289999961999998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6.0999999999999999E-2</v>
      </c>
      <c r="U4" s="2">
        <v>0</v>
      </c>
      <c r="V4" s="2">
        <v>0</v>
      </c>
      <c r="W4" s="2">
        <v>0</v>
      </c>
      <c r="X4" s="2">
        <v>3.5500000182000013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0.47800000258800002</v>
      </c>
      <c r="AE4" s="2">
        <v>0</v>
      </c>
      <c r="AF4" s="2">
        <v>0</v>
      </c>
      <c r="AG4" s="2">
        <v>0</v>
      </c>
      <c r="AH4" s="2">
        <v>0</v>
      </c>
      <c r="AI4" s="2">
        <v>1.4709999729000001</v>
      </c>
      <c r="AJ4" s="2">
        <v>0</v>
      </c>
      <c r="AK4" s="2">
        <v>0</v>
      </c>
      <c r="AL4" s="2">
        <v>0</v>
      </c>
      <c r="AM4" s="54">
        <f>IFERROR(EnCons!AJ3/(EnCons!$P3/$S4),0)</f>
        <v>0</v>
      </c>
      <c r="AN4" s="54">
        <f>IFERROR(EnCons!AK3/(EnCons!$Q3/$T4),0)</f>
        <v>0</v>
      </c>
      <c r="AO4" s="54">
        <f>IFERROR(EnCons!AL3/(EnCons!$P3/$S4),0)</f>
        <v>0</v>
      </c>
      <c r="AP4" s="56">
        <f>IFERROR(EnCons!AM3/(EnCons!$U3/$X4),0)</f>
        <v>3.8559752858332727E-2</v>
      </c>
      <c r="AQ4" s="54">
        <f>IFERROR(EnCons!AN3/(EnCons!$Q3/$T4),0)</f>
        <v>0</v>
      </c>
    </row>
    <row r="5" spans="1:43" ht="15" customHeight="1">
      <c r="A5" t="str">
        <f t="shared" ref="A5:A21" si="0">IF(D5="",A4,D5)</f>
        <v>Buses</v>
      </c>
      <c r="B5" t="str">
        <f t="shared" ref="B5:B21" si="1">IF(E5="",B4,E5)</f>
        <v>Diesel</v>
      </c>
      <c r="D5" s="146"/>
      <c r="E5" s="144" t="s">
        <v>36</v>
      </c>
      <c r="F5" s="145"/>
      <c r="G5" s="2">
        <v>9.4330000445999982</v>
      </c>
      <c r="H5" s="2">
        <v>15.988999962322996</v>
      </c>
      <c r="I5" s="2">
        <v>23.854999766999999</v>
      </c>
      <c r="J5" s="2">
        <v>7.1970000897999995</v>
      </c>
      <c r="K5" s="2">
        <v>5.5050000019999992</v>
      </c>
      <c r="L5" s="2">
        <v>17.621796140284005</v>
      </c>
      <c r="M5" s="2">
        <v>74.200000606100005</v>
      </c>
      <c r="N5" s="2">
        <v>13.516000024899997</v>
      </c>
      <c r="O5" s="2">
        <v>3.2909999823699994</v>
      </c>
      <c r="P5" s="2">
        <v>61.002000262800024</v>
      </c>
      <c r="Q5" s="2">
        <v>13.650000065714002</v>
      </c>
      <c r="R5" s="2">
        <v>82.891999730000009</v>
      </c>
      <c r="S5" s="2">
        <v>27.310999805230004</v>
      </c>
      <c r="T5" s="2">
        <v>4.8500000058999984</v>
      </c>
      <c r="U5" s="2">
        <v>17.070000065399999</v>
      </c>
      <c r="V5" s="2">
        <v>9.9040000356999993</v>
      </c>
      <c r="W5" s="2">
        <v>1.7889999973999993</v>
      </c>
      <c r="X5" s="2">
        <v>93.692999207530008</v>
      </c>
      <c r="Y5" s="2">
        <v>13.910000203099999</v>
      </c>
      <c r="Z5" s="2">
        <v>1.6370000087000005</v>
      </c>
      <c r="AA5" s="2">
        <v>3.5950000015970009</v>
      </c>
      <c r="AB5" s="2">
        <v>2.260516356300001</v>
      </c>
      <c r="AC5" s="2">
        <v>1.8349999975999995</v>
      </c>
      <c r="AD5" s="2">
        <v>10.594000000000003</v>
      </c>
      <c r="AE5" s="2">
        <v>14.479020007000001</v>
      </c>
      <c r="AF5" s="2">
        <v>91.890999759999971</v>
      </c>
      <c r="AG5" s="2">
        <v>15.415999925519998</v>
      </c>
      <c r="AH5" s="2">
        <v>28.150000062300006</v>
      </c>
      <c r="AI5" s="2">
        <v>12.428999897071</v>
      </c>
      <c r="AJ5" s="2">
        <v>2.4310099961899998</v>
      </c>
      <c r="AK5" s="2">
        <v>9.3499999626863985</v>
      </c>
      <c r="AL5" s="2">
        <v>164.24499999399998</v>
      </c>
      <c r="AM5" s="54">
        <f>IFERROR(EnCons!AJ4/(EnCons!$P4/$S5),0)</f>
        <v>6.2116932006329533</v>
      </c>
      <c r="AN5" s="54">
        <f>IFERROR(EnCons!AK4/(EnCons!$Q4/$T5),0)</f>
        <v>3.6237042192982476</v>
      </c>
      <c r="AO5" s="54">
        <f>IFERROR(EnCons!AL4/(EnCons!$P4/$S5),0)</f>
        <v>1.7412689771542136</v>
      </c>
      <c r="AP5" s="54">
        <f>IFERROR(EnCons!AM4/(EnCons!$Q4/$T5),0)</f>
        <v>4.5029088953777396</v>
      </c>
      <c r="AQ5" s="54">
        <f>IFERROR(EnCons!AN4/(EnCons!$Q4/$T5),0)</f>
        <v>0.98269897802546791</v>
      </c>
    </row>
    <row r="6" spans="1:43" ht="15" customHeight="1">
      <c r="A6" t="str">
        <f t="shared" si="0"/>
        <v>Buses</v>
      </c>
      <c r="B6" t="str">
        <f t="shared" si="1"/>
        <v>Gasoline</v>
      </c>
      <c r="D6" s="146"/>
      <c r="E6" s="144" t="s">
        <v>37</v>
      </c>
      <c r="F6" s="145"/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2.0312039755410005</v>
      </c>
      <c r="M6" s="2">
        <v>0</v>
      </c>
      <c r="N6" s="2">
        <v>1.0609999900493412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0.12099999986300004</v>
      </c>
      <c r="X6" s="2">
        <v>0</v>
      </c>
      <c r="Y6" s="2">
        <v>0</v>
      </c>
      <c r="Z6" s="2">
        <v>0</v>
      </c>
      <c r="AA6" s="2">
        <v>0</v>
      </c>
      <c r="AB6" s="2">
        <v>0.38843239440000005</v>
      </c>
      <c r="AC6" s="2">
        <v>0</v>
      </c>
      <c r="AD6" s="2">
        <v>3.3999999752800006E-2</v>
      </c>
      <c r="AE6" s="2">
        <v>0</v>
      </c>
      <c r="AF6" s="2">
        <v>4.3799999524000004</v>
      </c>
      <c r="AG6" s="2">
        <v>5.9999999900999992E-3</v>
      </c>
      <c r="AH6" s="2">
        <v>0</v>
      </c>
      <c r="AI6" s="2">
        <v>0</v>
      </c>
      <c r="AJ6" s="2">
        <v>0</v>
      </c>
      <c r="AK6" s="2">
        <v>0</v>
      </c>
      <c r="AL6" s="2">
        <v>6.5959999963000024</v>
      </c>
      <c r="AM6" s="54">
        <f>IFERROR(EnCons!AJ5/(EnCons!$P5/$S6),0)</f>
        <v>0</v>
      </c>
      <c r="AN6" s="54">
        <f>IFERROR(EnCons!AK5/(EnCons!$Q5/$T6),0)</f>
        <v>0</v>
      </c>
      <c r="AO6" s="54">
        <f>IFERROR(EnCons!AL5/(EnCons!$P5/$S6),0)</f>
        <v>0</v>
      </c>
      <c r="AP6" s="54">
        <f>IFERROR(EnCons!AM5/(EnCons!$Q5/$T6),0)</f>
        <v>0</v>
      </c>
      <c r="AQ6" s="54">
        <f>IFERROR(EnCons!AN5/(EnCons!$Q5/$T6),0)</f>
        <v>0</v>
      </c>
    </row>
    <row r="7" spans="1:43" ht="15" customHeight="1">
      <c r="A7" t="str">
        <f t="shared" si="0"/>
        <v>Buses</v>
      </c>
      <c r="B7" t="str">
        <f t="shared" si="1"/>
        <v>LPG</v>
      </c>
      <c r="D7" s="143"/>
      <c r="E7" s="144" t="s">
        <v>38</v>
      </c>
      <c r="F7" s="145"/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1.299999990459E-2</v>
      </c>
      <c r="AB7" s="2">
        <v>4.605126222E-2</v>
      </c>
      <c r="AC7" s="2">
        <v>0</v>
      </c>
      <c r="AD7" s="2">
        <v>8.0999999443908982E-2</v>
      </c>
      <c r="AE7" s="2">
        <v>0</v>
      </c>
      <c r="AF7" s="2">
        <v>0.77299999983799994</v>
      </c>
      <c r="AG7" s="2">
        <v>3.0000000005499998E-3</v>
      </c>
      <c r="AH7" s="2">
        <v>0</v>
      </c>
      <c r="AI7" s="2">
        <v>0</v>
      </c>
      <c r="AJ7" s="2">
        <v>0</v>
      </c>
      <c r="AK7" s="2">
        <v>0</v>
      </c>
      <c r="AL7" s="2">
        <v>0.25700000132828549</v>
      </c>
      <c r="AM7" s="54">
        <f>IFERROR(EnCons!AJ6/(EnCons!$P6/$S7),0)</f>
        <v>0</v>
      </c>
      <c r="AN7" s="54">
        <f>IFERROR(EnCons!AK6/(EnCons!$Q6/$T7),0)</f>
        <v>0</v>
      </c>
      <c r="AO7" s="54">
        <f>IFERROR(EnCons!AL6/(EnCons!$P6/$S7),0)</f>
        <v>0</v>
      </c>
      <c r="AP7" s="54">
        <f>IFERROR(EnCons!AM6/(EnCons!$Q6/$T7),0)</f>
        <v>0</v>
      </c>
      <c r="AQ7" s="54">
        <f>IFERROR(EnCons!AN6/(EnCons!$Q6/$T7),0)</f>
        <v>0</v>
      </c>
    </row>
    <row r="8" spans="1:43" ht="15" customHeight="1">
      <c r="A8" t="str">
        <f t="shared" si="0"/>
        <v>HDTs</v>
      </c>
      <c r="B8" t="str">
        <f t="shared" si="1"/>
        <v>Diesel</v>
      </c>
      <c r="D8" s="142" t="s">
        <v>39</v>
      </c>
      <c r="E8" s="144" t="s">
        <v>36</v>
      </c>
      <c r="F8" s="145"/>
      <c r="G8" s="2">
        <v>32.568999746049819</v>
      </c>
      <c r="H8" s="2">
        <v>151.57399990305936</v>
      </c>
      <c r="I8" s="2">
        <v>121.43499976999999</v>
      </c>
      <c r="J8" s="2">
        <v>54.224830704589046</v>
      </c>
      <c r="K8" s="2">
        <v>19.504576466399996</v>
      </c>
      <c r="L8" s="2">
        <v>185.23697113599187</v>
      </c>
      <c r="M8" s="2">
        <v>852.94649898008004</v>
      </c>
      <c r="N8" s="2">
        <v>44.46899988846814</v>
      </c>
      <c r="O8" s="2">
        <v>21.213000002874889</v>
      </c>
      <c r="P8" s="2">
        <v>662.30881213879877</v>
      </c>
      <c r="Q8" s="2">
        <v>113.83257308611086</v>
      </c>
      <c r="R8" s="2">
        <v>551.06199939653402</v>
      </c>
      <c r="S8" s="2">
        <v>232.40945435394991</v>
      </c>
      <c r="T8" s="2">
        <v>33.06000003503997</v>
      </c>
      <c r="U8" s="2">
        <v>90.533000269212778</v>
      </c>
      <c r="V8" s="2">
        <v>29.330999901446194</v>
      </c>
      <c r="W8" s="2">
        <v>9.460000007643611</v>
      </c>
      <c r="X8" s="2">
        <v>914.39099659864485</v>
      </c>
      <c r="Y8" s="2">
        <v>75.853999829315583</v>
      </c>
      <c r="Z8" s="2">
        <v>10.883427088536108</v>
      </c>
      <c r="AA8" s="2">
        <v>21.974999927430293</v>
      </c>
      <c r="AB8" s="2">
        <v>9.5854144212000012</v>
      </c>
      <c r="AC8" s="2">
        <v>12.848631861800033</v>
      </c>
      <c r="AD8" s="2">
        <v>142.69802482320398</v>
      </c>
      <c r="AE8" s="2">
        <v>89.167530442753105</v>
      </c>
      <c r="AF8" s="2">
        <v>679.63454349399933</v>
      </c>
      <c r="AG8" s="2">
        <v>131.99999941128607</v>
      </c>
      <c r="AH8" s="2">
        <v>314.90500103954014</v>
      </c>
      <c r="AI8" s="2">
        <v>77.167999878382957</v>
      </c>
      <c r="AJ8" s="2">
        <v>27.295019982903018</v>
      </c>
      <c r="AK8" s="2">
        <v>84.127000173538335</v>
      </c>
      <c r="AL8" s="2">
        <v>471.50936879168529</v>
      </c>
      <c r="AM8" s="54">
        <f>IFERROR(EnCons!AJ7/(EnCons!$P7/$S8),0)</f>
        <v>52.859882013429186</v>
      </c>
      <c r="AN8" s="54">
        <f>IFERROR(EnCons!AK7/(EnCons!$Q7/$T8),0)</f>
        <v>24.700961128090498</v>
      </c>
      <c r="AO8" s="54">
        <f>IFERROR(EnCons!AL7/(EnCons!$P7/$S8),0)</f>
        <v>14.817742878324594</v>
      </c>
      <c r="AP8" s="54">
        <f>IFERROR(EnCons!AM7/(EnCons!$Q7/$T8),0)</f>
        <v>30.694055269664943</v>
      </c>
      <c r="AQ8" s="54">
        <f>IFERROR(EnCons!AN7/(EnCons!$Q7/$T8),0)</f>
        <v>6.6985625172029293</v>
      </c>
    </row>
    <row r="9" spans="1:43" ht="15" customHeight="1">
      <c r="A9" t="str">
        <f t="shared" si="0"/>
        <v>HDTs</v>
      </c>
      <c r="B9" t="str">
        <f t="shared" si="1"/>
        <v>Gasoline</v>
      </c>
      <c r="D9" s="143"/>
      <c r="E9" s="144" t="s">
        <v>37</v>
      </c>
      <c r="F9" s="145"/>
      <c r="G9" s="2">
        <v>0</v>
      </c>
      <c r="H9" s="2">
        <v>0</v>
      </c>
      <c r="I9" s="2">
        <v>8.0999999529999991E-2</v>
      </c>
      <c r="J9" s="2">
        <v>0</v>
      </c>
      <c r="K9" s="2">
        <v>9.0594762829999981E-2</v>
      </c>
      <c r="L9" s="2">
        <v>3.8650286392440001</v>
      </c>
      <c r="M9" s="2">
        <v>0</v>
      </c>
      <c r="N9" s="2">
        <v>0.34299999924120017</v>
      </c>
      <c r="O9" s="2">
        <v>2.3590000204529997</v>
      </c>
      <c r="P9" s="2">
        <v>1.4240000103769999</v>
      </c>
      <c r="Q9" s="2">
        <v>2.6434269370000005</v>
      </c>
      <c r="R9" s="2">
        <v>2.6530000046810005</v>
      </c>
      <c r="S9" s="2">
        <v>6.99554571</v>
      </c>
      <c r="T9" s="2">
        <v>0.16200000005000001</v>
      </c>
      <c r="U9" s="2">
        <v>1.888999993281</v>
      </c>
      <c r="V9" s="2">
        <v>3.0000000448590004E-2</v>
      </c>
      <c r="W9" s="2">
        <v>0.70600000092000015</v>
      </c>
      <c r="X9" s="2">
        <v>1.0600000015200002</v>
      </c>
      <c r="Y9" s="2">
        <v>3.0490000141800002</v>
      </c>
      <c r="Z9" s="2">
        <v>2.0572879822289995E-2</v>
      </c>
      <c r="AA9" s="2">
        <v>2.5789999947899998</v>
      </c>
      <c r="AB9" s="2">
        <v>6.3936967869999981E-3</v>
      </c>
      <c r="AC9" s="2">
        <v>0</v>
      </c>
      <c r="AD9" s="2">
        <v>1.0094756491499999</v>
      </c>
      <c r="AE9" s="2">
        <v>8.8735100399999975</v>
      </c>
      <c r="AF9" s="2">
        <v>131.38145519999998</v>
      </c>
      <c r="AG9" s="2">
        <v>0</v>
      </c>
      <c r="AH9" s="2">
        <v>3.2150000279729998</v>
      </c>
      <c r="AI9" s="2">
        <v>1.7919999827999999</v>
      </c>
      <c r="AJ9" s="2">
        <v>2.0000000151999996E-2</v>
      </c>
      <c r="AK9" s="2">
        <v>0</v>
      </c>
      <c r="AL9" s="2">
        <v>1.0086318944600001</v>
      </c>
      <c r="AM9" s="54">
        <f>IFERROR(EnCons!AJ8/(EnCons!$P8/$S9),0)</f>
        <v>0.22391271790379744</v>
      </c>
      <c r="AN9" s="54">
        <f>IFERROR(EnCons!AK8/(EnCons!$Q8/$T9),0)</f>
        <v>6.5539760469267003E-2</v>
      </c>
      <c r="AO9" s="54">
        <f>IFERROR(EnCons!AL8/(EnCons!$P8/$S9),0)</f>
        <v>0.10962731753433702</v>
      </c>
      <c r="AP9" s="54">
        <f>IFERROR(EnCons!AM8/(EnCons!$Q8/$T9),0)</f>
        <v>0.11863223861284229</v>
      </c>
      <c r="AQ9" s="54">
        <f>IFERROR(EnCons!AN8/(EnCons!$Q8/$T9),0)</f>
        <v>1.7828678538593691E-2</v>
      </c>
    </row>
    <row r="10" spans="1:43" ht="15" customHeight="1">
      <c r="A10" t="str">
        <f t="shared" si="0"/>
        <v>LCVs</v>
      </c>
      <c r="B10" t="str">
        <f t="shared" si="1"/>
        <v>CNG</v>
      </c>
      <c r="D10" s="142" t="s">
        <v>40</v>
      </c>
      <c r="E10" s="144" t="s">
        <v>41</v>
      </c>
      <c r="F10" s="145"/>
      <c r="G10" s="2">
        <v>0</v>
      </c>
      <c r="H10" s="2">
        <v>0</v>
      </c>
      <c r="I10" s="2">
        <v>0</v>
      </c>
      <c r="J10" s="2">
        <v>1.9443520490099997</v>
      </c>
      <c r="K10" s="2">
        <v>0</v>
      </c>
      <c r="L10" s="2">
        <v>0</v>
      </c>
      <c r="M10" s="2">
        <v>14.638840973000001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1.1869999809704999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0.37500000057300004</v>
      </c>
      <c r="AM10" s="54">
        <f>IFERROR(EnCons!AJ9/(EnCons!$P9/$S10),0)</f>
        <v>0</v>
      </c>
      <c r="AN10" s="54">
        <f>IFERROR(EnCons!AK9/(EnCons!$Q9/$T10),0)</f>
        <v>0</v>
      </c>
      <c r="AO10" s="54">
        <f>IFERROR(EnCons!AL9/(EnCons!$P9/$S10),0)</f>
        <v>0</v>
      </c>
      <c r="AP10" s="54">
        <f>IFERROR(EnCons!AM9/(EnCons!$Q9/$T10),0)</f>
        <v>0</v>
      </c>
      <c r="AQ10" s="54">
        <f>IFERROR(EnCons!AN9/(EnCons!$Q9/$T10),0)</f>
        <v>0</v>
      </c>
    </row>
    <row r="11" spans="1:43" ht="15" customHeight="1">
      <c r="A11" t="str">
        <f t="shared" si="0"/>
        <v>LCVs</v>
      </c>
      <c r="B11" t="str">
        <f t="shared" si="1"/>
        <v>Diesel</v>
      </c>
      <c r="D11" s="146"/>
      <c r="E11" s="144" t="s">
        <v>36</v>
      </c>
      <c r="F11" s="145"/>
      <c r="G11" s="2">
        <v>289.83715219000004</v>
      </c>
      <c r="H11" s="2">
        <v>557.67600093999988</v>
      </c>
      <c r="I11" s="2">
        <v>223.82999959999998</v>
      </c>
      <c r="J11" s="2">
        <v>229.10378362299988</v>
      </c>
      <c r="K11" s="2">
        <v>119.00100050000003</v>
      </c>
      <c r="L11" s="2">
        <v>404.94891904100001</v>
      </c>
      <c r="M11" s="2">
        <v>1791.0905032659996</v>
      </c>
      <c r="N11" s="2">
        <v>319.39599979719992</v>
      </c>
      <c r="O11" s="2">
        <v>28.816999973749997</v>
      </c>
      <c r="P11" s="2">
        <v>4034.8460279999995</v>
      </c>
      <c r="Q11" s="2">
        <v>321.67353817000003</v>
      </c>
      <c r="R11" s="2">
        <v>5564.8820338020005</v>
      </c>
      <c r="S11" s="2">
        <v>235.03512775000002</v>
      </c>
      <c r="T11" s="2">
        <v>122.18300023000005</v>
      </c>
      <c r="U11" s="2">
        <v>321.48399966799997</v>
      </c>
      <c r="V11" s="2">
        <v>296.66900073620013</v>
      </c>
      <c r="W11" s="2">
        <v>12.577000009000001</v>
      </c>
      <c r="X11" s="2">
        <v>3588.4349739999989</v>
      </c>
      <c r="Y11" s="2">
        <v>88.089999992799989</v>
      </c>
      <c r="Z11" s="2">
        <v>22.486999766700002</v>
      </c>
      <c r="AA11" s="2">
        <v>26.070000070469998</v>
      </c>
      <c r="AB11" s="2">
        <v>13.832559040000001</v>
      </c>
      <c r="AC11" s="2">
        <v>31.065263429999998</v>
      </c>
      <c r="AD11" s="2">
        <v>817.70499872909988</v>
      </c>
      <c r="AE11" s="2">
        <v>377.04568280356006</v>
      </c>
      <c r="AF11" s="2">
        <v>1441.4962</v>
      </c>
      <c r="AG11" s="2">
        <v>1185.9300026000003</v>
      </c>
      <c r="AH11" s="2">
        <v>370.15100263599999</v>
      </c>
      <c r="AI11" s="2">
        <v>352.15599931100013</v>
      </c>
      <c r="AJ11" s="2">
        <v>57.225999562099993</v>
      </c>
      <c r="AK11" s="2">
        <v>157.44637327668002</v>
      </c>
      <c r="AL11" s="2">
        <v>3120.308629170001</v>
      </c>
      <c r="AM11" s="54">
        <f>IFERROR(EnCons!AJ10/(EnCons!$P10/$S11),0)</f>
        <v>53.457072804599122</v>
      </c>
      <c r="AN11" s="54">
        <f>IFERROR(EnCons!AK10/(EnCons!$Q10/$T11),0)</f>
        <v>91.289701633270283</v>
      </c>
      <c r="AO11" s="54">
        <f>IFERROR(EnCons!AL10/(EnCons!$P10/$S11),0)</f>
        <v>14.985148087261898</v>
      </c>
      <c r="AP11" s="54">
        <f>IFERROR(EnCons!AM10/(EnCons!$Q10/$T11),0)</f>
        <v>113.43895215058103</v>
      </c>
      <c r="AQ11" s="54">
        <f>IFERROR(EnCons!AN10/(EnCons!$Q10/$T11),0)</f>
        <v>24.756517383926422</v>
      </c>
    </row>
    <row r="12" spans="1:43" ht="15" customHeight="1">
      <c r="A12" t="str">
        <f t="shared" si="0"/>
        <v>LCVs</v>
      </c>
      <c r="B12" t="str">
        <f>IF(E12="",B11,E12)</f>
        <v>Gasoline</v>
      </c>
      <c r="D12" s="146"/>
      <c r="E12" s="144" t="s">
        <v>37</v>
      </c>
      <c r="F12" s="145"/>
      <c r="G12" s="2">
        <v>18.198849929999998</v>
      </c>
      <c r="H12" s="2">
        <v>28.740999782500005</v>
      </c>
      <c r="I12" s="2">
        <v>19.449999911999999</v>
      </c>
      <c r="J12" s="2">
        <v>95.200863909999995</v>
      </c>
      <c r="K12" s="2">
        <v>6.5056410375790019</v>
      </c>
      <c r="L12" s="2">
        <v>87.489083275900001</v>
      </c>
      <c r="M12" s="2">
        <v>142.07199079290001</v>
      </c>
      <c r="N12" s="2">
        <v>42.970999570491998</v>
      </c>
      <c r="O12" s="2">
        <v>7.4360000886029995</v>
      </c>
      <c r="P12" s="2">
        <v>602.84299629999998</v>
      </c>
      <c r="Q12" s="2">
        <v>21.669463589432503</v>
      </c>
      <c r="R12" s="2">
        <v>214.65000159999997</v>
      </c>
      <c r="S12" s="2">
        <v>551.92186362000007</v>
      </c>
      <c r="T12" s="2">
        <v>7.88100003</v>
      </c>
      <c r="U12" s="2">
        <v>31.01399999673</v>
      </c>
      <c r="V12" s="2">
        <v>1.0660000087539996</v>
      </c>
      <c r="W12" s="2">
        <v>7.5789999702164028</v>
      </c>
      <c r="X12" s="2">
        <v>265.89799779999998</v>
      </c>
      <c r="Y12" s="2">
        <v>6.4820000290000008</v>
      </c>
      <c r="Z12" s="2">
        <v>1.2710000030999999</v>
      </c>
      <c r="AA12" s="2">
        <v>3.0030000120347</v>
      </c>
      <c r="AB12" s="2">
        <v>5.0464104189999999</v>
      </c>
      <c r="AC12" s="2">
        <v>1.5711049860000001</v>
      </c>
      <c r="AD12" s="2">
        <v>31.468500116000008</v>
      </c>
      <c r="AE12" s="2">
        <v>63.538330333000012</v>
      </c>
      <c r="AF12" s="2">
        <v>585.37737370000002</v>
      </c>
      <c r="AG12" s="2">
        <v>18.27699994</v>
      </c>
      <c r="AH12" s="2">
        <v>182.19100122799998</v>
      </c>
      <c r="AI12" s="2">
        <v>95.459999879999998</v>
      </c>
      <c r="AJ12" s="2">
        <v>6.0870000184629998</v>
      </c>
      <c r="AK12" s="2">
        <v>51.423628088182987</v>
      </c>
      <c r="AL12" s="2">
        <v>175.87564221800002</v>
      </c>
      <c r="AM12" s="54">
        <f>IFERROR(EnCons!AJ11/(EnCons!$P11/$S12),0)</f>
        <v>17.665859059004454</v>
      </c>
      <c r="AN12" s="54">
        <f>IFERROR(EnCons!AK11/(EnCons!$Q11/$T12),0)</f>
        <v>3.1883879880559669</v>
      </c>
      <c r="AO12" s="54">
        <f>IFERROR(EnCons!AL11/(EnCons!$P11/$S12),0)</f>
        <v>8.649177048578359</v>
      </c>
      <c r="AP12" s="54">
        <f>IFERROR(EnCons!AM11/(EnCons!$Q11/$T12),0)</f>
        <v>5.7712387393716984</v>
      </c>
      <c r="AQ12" s="54">
        <f>IFERROR(EnCons!AN11/(EnCons!$Q11/$T12),0)</f>
        <v>0.86733219786512727</v>
      </c>
    </row>
    <row r="13" spans="1:43" ht="15" customHeight="1">
      <c r="A13" t="str">
        <f t="shared" si="0"/>
        <v>LCVs</v>
      </c>
      <c r="B13" t="str">
        <f t="shared" si="1"/>
        <v>LPG</v>
      </c>
      <c r="D13" s="143"/>
      <c r="E13" s="144" t="s">
        <v>38</v>
      </c>
      <c r="F13" s="145"/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7.1301685619000006</v>
      </c>
      <c r="N13" s="2">
        <v>1.7999999914969998E-2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0.64200000290000003</v>
      </c>
      <c r="AB13" s="2">
        <v>0.32422244190000005</v>
      </c>
      <c r="AC13" s="2">
        <v>0</v>
      </c>
      <c r="AD13" s="2">
        <v>16.569000104099999</v>
      </c>
      <c r="AE13" s="2">
        <v>0</v>
      </c>
      <c r="AF13" s="2">
        <v>143.72640799999994</v>
      </c>
      <c r="AG13" s="2">
        <v>0.79299999839999979</v>
      </c>
      <c r="AH13" s="2">
        <v>0</v>
      </c>
      <c r="AI13" s="2">
        <v>0</v>
      </c>
      <c r="AJ13" s="2">
        <v>0</v>
      </c>
      <c r="AK13" s="2">
        <v>0</v>
      </c>
      <c r="AL13" s="2">
        <v>12.452000085000002</v>
      </c>
      <c r="AM13" s="54">
        <f>IFERROR(EnCons!AJ12/(EnCons!$P12/$S13),0)</f>
        <v>0</v>
      </c>
      <c r="AN13" s="54">
        <f>IFERROR(EnCons!AK12/(EnCons!$Q12/$T13),0)</f>
        <v>0</v>
      </c>
      <c r="AO13" s="54">
        <f>IFERROR(EnCons!AL12/(EnCons!$P12/$S13),0)</f>
        <v>0</v>
      </c>
      <c r="AP13" s="54">
        <f>IFERROR(EnCons!AM12/(EnCons!$Q12/$T13),0)</f>
        <v>0</v>
      </c>
      <c r="AQ13" s="54">
        <f>IFERROR(EnCons!AN12/(EnCons!$Q12/$T13),0)</f>
        <v>0</v>
      </c>
    </row>
    <row r="14" spans="1:43" ht="15" customHeight="1">
      <c r="A14" t="str">
        <f t="shared" si="0"/>
        <v>Mopeds</v>
      </c>
      <c r="B14" t="str">
        <f t="shared" si="1"/>
        <v>Gasoline</v>
      </c>
      <c r="D14" s="1" t="s">
        <v>43</v>
      </c>
      <c r="E14" s="144" t="s">
        <v>37</v>
      </c>
      <c r="F14" s="145"/>
      <c r="G14" s="2">
        <v>290.14153806000002</v>
      </c>
      <c r="H14" s="2">
        <v>644.30100442800006</v>
      </c>
      <c r="I14" s="2">
        <v>54.983000269999991</v>
      </c>
      <c r="J14" s="2">
        <v>228.4080404</v>
      </c>
      <c r="K14" s="2">
        <v>25.615999699999996</v>
      </c>
      <c r="L14" s="2">
        <v>478.18399968450007</v>
      </c>
      <c r="M14" s="2">
        <v>2163.9508115580006</v>
      </c>
      <c r="N14" s="2">
        <v>153.00000013589994</v>
      </c>
      <c r="O14" s="2">
        <v>0</v>
      </c>
      <c r="P14" s="2">
        <v>2290.2029451816998</v>
      </c>
      <c r="Q14" s="2">
        <v>258.24100226439998</v>
      </c>
      <c r="R14" s="2">
        <v>1730.5020283100002</v>
      </c>
      <c r="S14" s="2">
        <v>229.99999690000007</v>
      </c>
      <c r="T14" s="2">
        <v>76.192999333000017</v>
      </c>
      <c r="U14" s="2">
        <v>579.99900256550052</v>
      </c>
      <c r="V14" s="2">
        <v>2.8590000120300001</v>
      </c>
      <c r="W14" s="2">
        <v>0</v>
      </c>
      <c r="X14" s="2">
        <v>4028.7180389999999</v>
      </c>
      <c r="Y14" s="2">
        <v>37.314999638999993</v>
      </c>
      <c r="Z14" s="2">
        <v>26.338999891900002</v>
      </c>
      <c r="AA14" s="2">
        <v>9.6190001725406464</v>
      </c>
      <c r="AB14" s="2">
        <v>0</v>
      </c>
      <c r="AC14" s="2">
        <v>6.9999999660000006E-2</v>
      </c>
      <c r="AD14" s="2">
        <v>569.03500359999987</v>
      </c>
      <c r="AE14" s="2">
        <v>146.82753971190999</v>
      </c>
      <c r="AF14" s="2">
        <v>922.12606614870003</v>
      </c>
      <c r="AG14" s="2">
        <v>283.37399602767988</v>
      </c>
      <c r="AH14" s="2">
        <v>73.336000261200041</v>
      </c>
      <c r="AI14" s="2">
        <v>172.10320989000999</v>
      </c>
      <c r="AJ14" s="2">
        <v>43.153000125460011</v>
      </c>
      <c r="AK14" s="2">
        <v>28.299999978369993</v>
      </c>
      <c r="AL14" s="2">
        <v>118.60499928000002</v>
      </c>
      <c r="AM14" s="54">
        <f>IFERROR(EnCons!AJ13/(EnCons!$P13/$S14),0)</f>
        <v>7.3618165842481522</v>
      </c>
      <c r="AN14" s="54">
        <f>IFERROR(EnCons!AK13/(EnCons!$Q13/$T14),0)</f>
        <v>30.825129161596205</v>
      </c>
      <c r="AO14" s="54">
        <f>IFERROR(EnCons!AL13/(EnCons!$P13/$S14),0)</f>
        <v>3.6043339202271953</v>
      </c>
      <c r="AP14" s="54">
        <f>IFERROR(EnCons!AM13/(EnCons!$Q13/$T14),0)</f>
        <v>55.795963424140695</v>
      </c>
      <c r="AQ14" s="54">
        <f>IFERROR(EnCons!AN13/(EnCons!$Q13/$T14),0)</f>
        <v>8.3853116764202156</v>
      </c>
    </row>
    <row r="15" spans="1:43" ht="15" customHeight="1">
      <c r="A15" t="str">
        <f t="shared" si="0"/>
        <v>Motorcycles</v>
      </c>
      <c r="B15" t="str">
        <f t="shared" si="1"/>
        <v>Gasoline</v>
      </c>
      <c r="D15" s="1" t="s">
        <v>44</v>
      </c>
      <c r="E15" s="144" t="s">
        <v>37</v>
      </c>
      <c r="F15" s="145"/>
      <c r="G15" s="2">
        <v>360.97546202999996</v>
      </c>
      <c r="H15" s="2">
        <v>396.16899992900005</v>
      </c>
      <c r="I15" s="2">
        <v>70.386999760000009</v>
      </c>
      <c r="J15" s="2">
        <v>587.33496343160004</v>
      </c>
      <c r="K15" s="2">
        <v>29.384999759059998</v>
      </c>
      <c r="L15" s="2">
        <v>446.10699692999998</v>
      </c>
      <c r="M15" s="2">
        <v>2685.7305125199996</v>
      </c>
      <c r="N15" s="2">
        <v>148.76599956999996</v>
      </c>
      <c r="O15" s="2">
        <v>7.4059038591150008</v>
      </c>
      <c r="P15" s="2">
        <v>2703.7540038999991</v>
      </c>
      <c r="Q15" s="2">
        <v>225.50400044999995</v>
      </c>
      <c r="R15" s="2">
        <v>1994.5180045188006</v>
      </c>
      <c r="S15" s="2">
        <v>1499.1329652700001</v>
      </c>
      <c r="T15" s="2">
        <v>107.5020012976</v>
      </c>
      <c r="U15" s="2">
        <v>139.08400052087899</v>
      </c>
      <c r="V15" s="2">
        <v>35.285999903700016</v>
      </c>
      <c r="W15" s="2">
        <v>11.111999915249001</v>
      </c>
      <c r="X15" s="2">
        <v>6570.9769968000019</v>
      </c>
      <c r="Y15" s="2">
        <v>26.849794227899995</v>
      </c>
      <c r="Z15" s="2">
        <v>15.752999972510004</v>
      </c>
      <c r="AA15" s="2">
        <v>8.6099999990039997</v>
      </c>
      <c r="AB15" s="2">
        <v>7.7610000090000009</v>
      </c>
      <c r="AC15" s="2">
        <v>15.391000150000002</v>
      </c>
      <c r="AD15" s="2">
        <v>681.84300099999996</v>
      </c>
      <c r="AE15" s="2">
        <v>129.62847980971293</v>
      </c>
      <c r="AF15" s="2">
        <v>1013.0140089429999</v>
      </c>
      <c r="AG15" s="2">
        <v>216.00400010000001</v>
      </c>
      <c r="AH15" s="2">
        <v>89.933000035009968</v>
      </c>
      <c r="AI15" s="2">
        <v>303.14278832299999</v>
      </c>
      <c r="AJ15" s="2">
        <v>43.679999728240013</v>
      </c>
      <c r="AK15" s="2">
        <v>59.600000016100019</v>
      </c>
      <c r="AL15" s="2">
        <v>1234.4000016999998</v>
      </c>
      <c r="AM15" s="54">
        <f>IFERROR(EnCons!AJ14/(EnCons!$P14/$S15),0)</f>
        <v>47.984095975949955</v>
      </c>
      <c r="AN15" s="54">
        <f>IFERROR(EnCons!AK14/(EnCons!$Q14/$T15),0)</f>
        <v>43.491700079240424</v>
      </c>
      <c r="AO15" s="54">
        <f>IFERROR(EnCons!AL14/(EnCons!$P14/$S15),0)</f>
        <v>23.492938567311079</v>
      </c>
      <c r="AP15" s="54">
        <f>IFERROR(EnCons!AM14/(EnCons!$Q14/$T15),0)</f>
        <v>78.7234757120913</v>
      </c>
      <c r="AQ15" s="54">
        <f>IFERROR(EnCons!AN14/(EnCons!$Q14/$T15),0)</f>
        <v>11.83097915307928</v>
      </c>
    </row>
    <row r="16" spans="1:43" ht="15" customHeight="1">
      <c r="A16" t="str">
        <f t="shared" si="0"/>
        <v>Cars</v>
      </c>
      <c r="B16" t="str">
        <f t="shared" si="1"/>
        <v>CNG</v>
      </c>
      <c r="D16" s="142" t="s">
        <v>53</v>
      </c>
      <c r="E16" s="144" t="s">
        <v>41</v>
      </c>
      <c r="F16" s="145"/>
      <c r="G16" s="2">
        <v>0</v>
      </c>
      <c r="H16" s="2">
        <v>0</v>
      </c>
      <c r="I16" s="2">
        <v>0</v>
      </c>
      <c r="J16" s="2">
        <v>6.5791233114038015</v>
      </c>
      <c r="K16" s="2">
        <v>0</v>
      </c>
      <c r="L16" s="2">
        <v>0</v>
      </c>
      <c r="M16" s="2">
        <v>67.16092477600003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710.01799954179091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0.91199999454727987</v>
      </c>
      <c r="AE16" s="2">
        <v>0</v>
      </c>
      <c r="AF16" s="2">
        <v>0</v>
      </c>
      <c r="AG16" s="2">
        <v>0</v>
      </c>
      <c r="AH16" s="2">
        <v>0</v>
      </c>
      <c r="AI16" s="2">
        <v>25.010769766802891</v>
      </c>
      <c r="AJ16" s="2">
        <v>0</v>
      </c>
      <c r="AK16" s="2">
        <v>0</v>
      </c>
      <c r="AL16" s="2">
        <v>1.3400000036885995</v>
      </c>
      <c r="AM16" s="54">
        <f>IFERROR(EnCons!AJ15/(EnCons!$P15/$S16),0)</f>
        <v>0</v>
      </c>
      <c r="AN16" s="54">
        <f>IFERROR(EnCons!AK15/(EnCons!$Q15/$T16),0)</f>
        <v>0</v>
      </c>
      <c r="AO16" s="54">
        <f>IFERROR(EnCons!AL15/(EnCons!$P15/$S16),0)</f>
        <v>0</v>
      </c>
      <c r="AP16" s="56">
        <f>IFERROR(EnCons!AM15/(EnCons!$U15/$X16),0)</f>
        <v>7.7121460413910388</v>
      </c>
      <c r="AQ16" s="54">
        <f>IFERROR(EnCons!AN15/(EnCons!$Q15/$T16),0)</f>
        <v>0</v>
      </c>
    </row>
    <row r="17" spans="1:51" ht="15" customHeight="1">
      <c r="A17" t="str">
        <f t="shared" si="0"/>
        <v>Cars</v>
      </c>
      <c r="B17" t="str">
        <f t="shared" si="1"/>
        <v>Diesel</v>
      </c>
      <c r="D17" s="146"/>
      <c r="E17" s="144" t="s">
        <v>36</v>
      </c>
      <c r="F17" s="145"/>
      <c r="G17" s="2">
        <v>2624.4820118980788</v>
      </c>
      <c r="H17" s="2">
        <v>3245.4689598923028</v>
      </c>
      <c r="I17" s="2">
        <v>948.03199673999961</v>
      </c>
      <c r="J17" s="2">
        <v>741.90171484239988</v>
      </c>
      <c r="K17" s="2">
        <v>56.243999745599993</v>
      </c>
      <c r="L17" s="2">
        <v>1205.9999955900005</v>
      </c>
      <c r="M17" s="2">
        <v>11022.899575450003</v>
      </c>
      <c r="N17" s="2">
        <v>553.4576224916002</v>
      </c>
      <c r="O17" s="2">
        <v>114.81740328337004</v>
      </c>
      <c r="P17" s="2">
        <v>11466.839067101395</v>
      </c>
      <c r="Q17" s="2">
        <v>554.00000652412996</v>
      </c>
      <c r="R17" s="2">
        <v>18719.833144250999</v>
      </c>
      <c r="S17" s="2">
        <v>143.80721490414001</v>
      </c>
      <c r="T17" s="2">
        <v>501.36299712899995</v>
      </c>
      <c r="U17" s="2">
        <v>619.80700029599984</v>
      </c>
      <c r="V17" s="2">
        <v>496.31599861770007</v>
      </c>
      <c r="W17" s="2">
        <v>37.752000020893291</v>
      </c>
      <c r="X17" s="2">
        <v>14334.668973296246</v>
      </c>
      <c r="Y17" s="2">
        <v>570.40143676799994</v>
      </c>
      <c r="Z17" s="2">
        <v>215.89999885321993</v>
      </c>
      <c r="AA17" s="2">
        <v>167.24800026281997</v>
      </c>
      <c r="AB17" s="2">
        <v>71.910000117999999</v>
      </c>
      <c r="AC17" s="2">
        <v>67.605007855000011</v>
      </c>
      <c r="AD17" s="2">
        <v>1298.0000065193203</v>
      </c>
      <c r="AE17" s="2">
        <v>691.26667086325017</v>
      </c>
      <c r="AF17" s="2">
        <v>3871.0000221307987</v>
      </c>
      <c r="AG17" s="2">
        <v>2077.0000066999987</v>
      </c>
      <c r="AH17" s="2">
        <v>1485.0149976501007</v>
      </c>
      <c r="AI17" s="2">
        <v>640.31170655035987</v>
      </c>
      <c r="AJ17" s="2">
        <v>375.83899765572016</v>
      </c>
      <c r="AK17" s="2">
        <v>432.04730353587013</v>
      </c>
      <c r="AL17" s="2">
        <v>8207.0000522523042</v>
      </c>
      <c r="AM17" s="54">
        <f>IFERROR(EnCons!AJ16/(EnCons!$P16/$S17),0)</f>
        <v>32.70793106779437</v>
      </c>
      <c r="AN17" s="54">
        <f>IFERROR(EnCons!AK16/(EnCons!$Q16/$T17),0)</f>
        <v>374.59612492500116</v>
      </c>
      <c r="AO17" s="54">
        <f>IFERROR(EnCons!AL16/(EnCons!$P16/$S17),0)</f>
        <v>9.1687248284325218</v>
      </c>
      <c r="AP17" s="54">
        <f>IFERROR(EnCons!AM16/(EnCons!$Q16/$T17),0)</f>
        <v>465.48286532764325</v>
      </c>
      <c r="AQ17" s="54">
        <f>IFERROR(EnCons!AN16/(EnCons!$Q16/$T17),0)</f>
        <v>101.58534109259804</v>
      </c>
    </row>
    <row r="18" spans="1:51" ht="15" customHeight="1">
      <c r="A18" t="str">
        <f t="shared" si="0"/>
        <v>Cars</v>
      </c>
      <c r="B18" t="str">
        <f t="shared" si="1"/>
        <v>Flexi Fuel</v>
      </c>
      <c r="D18" s="146"/>
      <c r="E18" s="144" t="s">
        <v>42</v>
      </c>
      <c r="F18" s="145"/>
      <c r="G18" s="2">
        <v>0</v>
      </c>
      <c r="H18" s="2">
        <v>0</v>
      </c>
      <c r="I18" s="2">
        <v>0</v>
      </c>
      <c r="J18" s="2">
        <v>3.2003293800000003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204.49166034729299</v>
      </c>
      <c r="AJ18" s="2">
        <v>0</v>
      </c>
      <c r="AK18" s="2">
        <v>0</v>
      </c>
      <c r="AL18" s="2">
        <v>0</v>
      </c>
      <c r="AM18" s="54">
        <f>IFERROR(EnCons!AJ17/(EnCons!$P17/$S18),0)</f>
        <v>0</v>
      </c>
      <c r="AN18" s="54">
        <f>IFERROR(EnCons!AK17/(EnCons!$Q17/$T18),0)</f>
        <v>0</v>
      </c>
      <c r="AO18" s="54">
        <f>IFERROR(EnCons!AL17/(EnCons!$P17/$S18),0)</f>
        <v>0</v>
      </c>
      <c r="AP18" s="54">
        <f>IFERROR(EnCons!AM17/(EnCons!$Q17/$T18),0)</f>
        <v>0</v>
      </c>
      <c r="AQ18" s="54">
        <f>IFERROR(EnCons!AN17/(EnCons!$Q17/$T18),0)</f>
        <v>0</v>
      </c>
    </row>
    <row r="19" spans="1:51" ht="15" customHeight="1">
      <c r="A19" t="str">
        <f t="shared" si="0"/>
        <v>Cars</v>
      </c>
      <c r="B19" t="str">
        <f t="shared" si="1"/>
        <v>Gasoline</v>
      </c>
      <c r="D19" s="146"/>
      <c r="E19" s="144" t="s">
        <v>37</v>
      </c>
      <c r="F19" s="145"/>
      <c r="G19" s="2">
        <v>2032.4440174999988</v>
      </c>
      <c r="H19" s="2">
        <v>2057.319997094</v>
      </c>
      <c r="I19" s="2">
        <v>1553.0470037499986</v>
      </c>
      <c r="J19" s="2">
        <v>3324.143649136</v>
      </c>
      <c r="K19" s="2">
        <v>478.59199761000042</v>
      </c>
      <c r="L19" s="2">
        <v>3285.0000175282016</v>
      </c>
      <c r="M19" s="2">
        <v>30162.082590036993</v>
      </c>
      <c r="N19" s="2">
        <v>1693.2009931642992</v>
      </c>
      <c r="O19" s="2">
        <v>307.31299921783994</v>
      </c>
      <c r="P19" s="2">
        <v>10677.00706116501</v>
      </c>
      <c r="Q19" s="2">
        <v>2302.0000141768887</v>
      </c>
      <c r="R19" s="2">
        <v>12455.195994940004</v>
      </c>
      <c r="S19" s="2">
        <v>5066.1873388010199</v>
      </c>
      <c r="T19" s="2">
        <v>943.03399744400008</v>
      </c>
      <c r="U19" s="2">
        <v>2359.4080159120699</v>
      </c>
      <c r="V19" s="2">
        <v>1402.9610126906298</v>
      </c>
      <c r="W19" s="2">
        <v>166.28600047653791</v>
      </c>
      <c r="X19" s="2">
        <v>20259.459120593187</v>
      </c>
      <c r="Y19" s="2">
        <v>1155.1213320184004</v>
      </c>
      <c r="Z19" s="2">
        <v>121.10000021812002</v>
      </c>
      <c r="AA19" s="2">
        <v>324.05699900284998</v>
      </c>
      <c r="AB19" s="2">
        <v>227.17999918100011</v>
      </c>
      <c r="AC19" s="2">
        <v>173.3549925251001</v>
      </c>
      <c r="AD19" s="2">
        <v>6170.0000195909988</v>
      </c>
      <c r="AE19" s="2">
        <v>1584.8542505132903</v>
      </c>
      <c r="AF19" s="2">
        <v>10517.000097200003</v>
      </c>
      <c r="AG19" s="2">
        <v>2569.0000012343003</v>
      </c>
      <c r="AH19" s="2">
        <v>3566.5189973830011</v>
      </c>
      <c r="AI19" s="2">
        <v>3465.7014387400004</v>
      </c>
      <c r="AJ19" s="2">
        <v>706.14999875999968</v>
      </c>
      <c r="AK19" s="2">
        <v>1183.1583133729393</v>
      </c>
      <c r="AL19" s="2">
        <v>20099.000061305996</v>
      </c>
      <c r="AM19" s="54">
        <f>IFERROR(EnCons!AJ18/(EnCons!$P18/$S19),0)</f>
        <v>162.15801074949206</v>
      </c>
      <c r="AN19" s="54">
        <f>IFERROR(EnCons!AK18/(EnCons!$Q18/$T19),0)</f>
        <v>381.51989066530319</v>
      </c>
      <c r="AO19" s="54">
        <f>IFERROR(EnCons!AL18/(EnCons!$P18/$S19),0)</f>
        <v>79.39230920687919</v>
      </c>
      <c r="AP19" s="54">
        <f>IFERROR(EnCons!AM18/(EnCons!$Q18/$T19),0)</f>
        <v>690.58169240907421</v>
      </c>
      <c r="AQ19" s="54">
        <f>IFERROR(EnCons!AN18/(EnCons!$Q18/$T19),0)</f>
        <v>103.78425917410399</v>
      </c>
    </row>
    <row r="20" spans="1:51" ht="15" customHeight="1">
      <c r="A20" t="str">
        <f t="shared" si="0"/>
        <v>Cars</v>
      </c>
      <c r="B20" t="str">
        <f t="shared" si="1"/>
        <v>LPG</v>
      </c>
      <c r="D20" s="146"/>
      <c r="E20" s="144" t="s">
        <v>38</v>
      </c>
      <c r="F20" s="145"/>
      <c r="G20" s="2">
        <v>0</v>
      </c>
      <c r="H20" s="2">
        <v>35.853000078699992</v>
      </c>
      <c r="I20" s="2">
        <v>98.294998732020019</v>
      </c>
      <c r="J20" s="2">
        <v>0</v>
      </c>
      <c r="K20" s="2">
        <v>0</v>
      </c>
      <c r="L20" s="2">
        <v>0</v>
      </c>
      <c r="M20" s="2">
        <v>408.08357196599979</v>
      </c>
      <c r="N20" s="2">
        <v>1.3999999983999997E-2</v>
      </c>
      <c r="O20" s="2">
        <v>0</v>
      </c>
      <c r="P20" s="2">
        <v>0</v>
      </c>
      <c r="Q20" s="2">
        <v>0</v>
      </c>
      <c r="R20" s="2">
        <v>213.99999994712007</v>
      </c>
      <c r="S20" s="2">
        <v>6.8784795546105002</v>
      </c>
      <c r="T20" s="2">
        <v>47.791999864800019</v>
      </c>
      <c r="U20" s="2">
        <v>4.7650000209999996</v>
      </c>
      <c r="V20" s="2">
        <v>0.6200000079889999</v>
      </c>
      <c r="W20" s="2">
        <v>0</v>
      </c>
      <c r="X20" s="2">
        <v>2114.3889958986683</v>
      </c>
      <c r="Y20" s="2">
        <v>0</v>
      </c>
      <c r="Z20" s="2">
        <v>0</v>
      </c>
      <c r="AA20" s="2">
        <v>15.574999992240699</v>
      </c>
      <c r="AB20" s="2">
        <v>11.099999964000002</v>
      </c>
      <c r="AC20" s="2">
        <v>0</v>
      </c>
      <c r="AD20" s="2">
        <v>211.00000070400003</v>
      </c>
      <c r="AE20" s="2">
        <v>0</v>
      </c>
      <c r="AF20" s="2">
        <v>2478.0000100000016</v>
      </c>
      <c r="AG20" s="2">
        <v>38.000000305819995</v>
      </c>
      <c r="AH20" s="2">
        <v>212.50099932199996</v>
      </c>
      <c r="AI20" s="2">
        <v>0</v>
      </c>
      <c r="AJ20" s="2">
        <v>0</v>
      </c>
      <c r="AK20" s="2">
        <v>53.894380738999992</v>
      </c>
      <c r="AL20" s="2">
        <v>26.000000029799995</v>
      </c>
      <c r="AM20" s="54">
        <f>IFERROR(EnCons!AJ19/(EnCons!$P19/$S20),0)</f>
        <v>0</v>
      </c>
      <c r="AN20" s="54">
        <f>IFERROR(EnCons!AK19/(EnCons!$Q19/$T20),0)</f>
        <v>0</v>
      </c>
      <c r="AO20" s="54">
        <f>IFERROR(EnCons!AL19/(EnCons!$P19/$S20),0)</f>
        <v>0</v>
      </c>
      <c r="AP20" s="54">
        <f>IFERROR(EnCons!AM19/(EnCons!$Q19/$T20),0)</f>
        <v>244.82860742502018</v>
      </c>
      <c r="AQ20" s="54">
        <f>IFERROR(EnCons!AN19/(EnCons!$Q19/$T20),0)</f>
        <v>9.5852856949100556</v>
      </c>
    </row>
    <row r="21" spans="1:51" ht="15" customHeight="1">
      <c r="A21" t="str">
        <f t="shared" si="0"/>
        <v>Cars</v>
      </c>
      <c r="B21" t="str">
        <f t="shared" si="1"/>
        <v>Other</v>
      </c>
      <c r="D21" s="143"/>
      <c r="E21" s="144" t="s">
        <v>46</v>
      </c>
      <c r="F21" s="145"/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4.9999999817279015</v>
      </c>
      <c r="M21" s="2">
        <v>0</v>
      </c>
      <c r="N21" s="2">
        <v>0.34799999981420027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0.5449999857504001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56.000000893919996</v>
      </c>
      <c r="AE21" s="2">
        <v>0</v>
      </c>
      <c r="AF21" s="2">
        <v>374.00000075480989</v>
      </c>
      <c r="AG21" s="2">
        <v>7.9999999635880048</v>
      </c>
      <c r="AH21" s="2">
        <v>0</v>
      </c>
      <c r="AI21" s="2">
        <v>19.417170096270002</v>
      </c>
      <c r="AJ21" s="2">
        <v>0</v>
      </c>
      <c r="AK21" s="2">
        <v>0</v>
      </c>
      <c r="AL21" s="2">
        <v>2.0000000049490012</v>
      </c>
      <c r="AM21" s="54">
        <f>IFERROR(EnCons!AJ20/(EnCons!$P20/$S21),0)</f>
        <v>0</v>
      </c>
      <c r="AN21" s="54">
        <f>IFERROR(EnCons!AK20/(EnCons!$Q20/$T21),0)</f>
        <v>0</v>
      </c>
      <c r="AO21" s="54">
        <f>IFERROR(EnCons!AL20/(EnCons!$P20/$S21),0)</f>
        <v>0</v>
      </c>
      <c r="AP21" s="54">
        <f>IFERROR(EnCons!AM20/(EnCons!$Q20/$T21),0)</f>
        <v>0</v>
      </c>
      <c r="AQ21" s="54">
        <f>IFERROR(EnCons!AN20/(EnCons!$Q20/$T21),0)</f>
        <v>0</v>
      </c>
      <c r="AS21" t="str">
        <f>IFERROR(EnCons!$P20/$S21,"")</f>
        <v/>
      </c>
    </row>
    <row r="23" spans="1:51">
      <c r="F23" s="10" t="s">
        <v>60</v>
      </c>
      <c r="AS23" s="10" t="s">
        <v>62</v>
      </c>
      <c r="AT23" s="12"/>
      <c r="AU23" s="13"/>
      <c r="AV23" s="13"/>
      <c r="AW23" s="13"/>
      <c r="AX23" s="13"/>
      <c r="AY23" s="13"/>
    </row>
    <row r="24" spans="1:51" ht="15" thickBot="1">
      <c r="D24" s="14" t="s">
        <v>54</v>
      </c>
      <c r="E24" s="14" t="s">
        <v>58</v>
      </c>
      <c r="F24" s="14" t="s">
        <v>59</v>
      </c>
      <c r="G24" s="15" t="str">
        <f>G2</f>
        <v>AT</v>
      </c>
      <c r="H24" s="15" t="str">
        <f t="shared" ref="H24:AK24" si="2">H2</f>
        <v>BE</v>
      </c>
      <c r="I24" s="15" t="str">
        <f t="shared" si="2"/>
        <v>BG</v>
      </c>
      <c r="J24" s="15" t="str">
        <f t="shared" si="2"/>
        <v>CH</v>
      </c>
      <c r="K24" s="15" t="str">
        <f t="shared" si="2"/>
        <v>CY</v>
      </c>
      <c r="L24" s="15" t="str">
        <f t="shared" si="2"/>
        <v>CZ</v>
      </c>
      <c r="M24" s="15" t="str">
        <f t="shared" si="2"/>
        <v>DE</v>
      </c>
      <c r="N24" s="15" t="str">
        <f t="shared" si="2"/>
        <v>DK</v>
      </c>
      <c r="O24" s="15" t="str">
        <f t="shared" si="2"/>
        <v>EE</v>
      </c>
      <c r="P24" s="15" t="str">
        <f t="shared" si="2"/>
        <v>ES</v>
      </c>
      <c r="Q24" s="15" t="str">
        <f t="shared" si="2"/>
        <v>FI</v>
      </c>
      <c r="R24" s="15" t="str">
        <f t="shared" si="2"/>
        <v>FR</v>
      </c>
      <c r="S24" s="15" t="str">
        <f t="shared" si="2"/>
        <v>EL</v>
      </c>
      <c r="T24" s="15" t="str">
        <f t="shared" si="2"/>
        <v>HR</v>
      </c>
      <c r="U24" s="15" t="str">
        <f t="shared" si="2"/>
        <v>HU</v>
      </c>
      <c r="V24" s="15" t="str">
        <f t="shared" si="2"/>
        <v>IE</v>
      </c>
      <c r="W24" s="15" t="str">
        <f t="shared" si="2"/>
        <v>IS</v>
      </c>
      <c r="X24" s="15" t="str">
        <f t="shared" si="2"/>
        <v>IT</v>
      </c>
      <c r="Y24" s="15" t="str">
        <f t="shared" si="2"/>
        <v>LT</v>
      </c>
      <c r="Z24" s="15" t="str">
        <f t="shared" si="2"/>
        <v>LU</v>
      </c>
      <c r="AA24" s="15" t="str">
        <f t="shared" si="2"/>
        <v>LV</v>
      </c>
      <c r="AB24" s="15" t="str">
        <f t="shared" si="2"/>
        <v>MK</v>
      </c>
      <c r="AC24" s="15" t="str">
        <f t="shared" si="2"/>
        <v>MT</v>
      </c>
      <c r="AD24" s="15" t="str">
        <f t="shared" si="2"/>
        <v>NL</v>
      </c>
      <c r="AE24" s="15" t="str">
        <f t="shared" si="2"/>
        <v>NO</v>
      </c>
      <c r="AF24" s="15" t="str">
        <f t="shared" si="2"/>
        <v>PL</v>
      </c>
      <c r="AG24" s="15" t="str">
        <f t="shared" si="2"/>
        <v>PT</v>
      </c>
      <c r="AH24" s="15" t="str">
        <f t="shared" si="2"/>
        <v>RO</v>
      </c>
      <c r="AI24" s="15" t="str">
        <f t="shared" si="2"/>
        <v>SE</v>
      </c>
      <c r="AJ24" s="15" t="str">
        <f t="shared" si="2"/>
        <v>SI</v>
      </c>
      <c r="AK24" s="15" t="str">
        <f t="shared" si="2"/>
        <v>SK</v>
      </c>
      <c r="AL24" s="15" t="str">
        <f>AL2</f>
        <v>UK</v>
      </c>
      <c r="AM24" s="15" t="s">
        <v>125</v>
      </c>
      <c r="AN24" s="15" t="s">
        <v>126</v>
      </c>
      <c r="AO24" s="15" t="s">
        <v>127</v>
      </c>
      <c r="AP24" s="15" t="s">
        <v>128</v>
      </c>
      <c r="AQ24" s="15" t="s">
        <v>129</v>
      </c>
      <c r="AS24" s="14" t="s">
        <v>63</v>
      </c>
      <c r="AT24" s="14" t="s">
        <v>54</v>
      </c>
      <c r="AU24" s="14" t="s">
        <v>64</v>
      </c>
      <c r="AV24" s="14" t="s">
        <v>65</v>
      </c>
      <c r="AW24" s="14" t="s">
        <v>66</v>
      </c>
      <c r="AX24" s="14" t="s">
        <v>67</v>
      </c>
      <c r="AY24" s="14" t="s">
        <v>68</v>
      </c>
    </row>
    <row r="25" spans="1:51">
      <c r="D25" t="str">
        <f>"TRA"&amp;getEleNameFromDesc(A4&amp;" "&amp;B4)</f>
        <v>TRA_Bus_Cng</v>
      </c>
      <c r="E25" t="s">
        <v>124</v>
      </c>
      <c r="F25" t="str">
        <f>"T"&amp;LEFT(A4,3)</f>
        <v>TBus</v>
      </c>
      <c r="G25" s="7">
        <f t="shared" ref="G25:G42" si="3">G4</f>
        <v>0</v>
      </c>
      <c r="H25" s="7">
        <f t="shared" ref="H25:AL33" si="4">H4</f>
        <v>0</v>
      </c>
      <c r="I25" s="7">
        <f t="shared" si="4"/>
        <v>0</v>
      </c>
      <c r="J25" s="7">
        <f t="shared" si="4"/>
        <v>0.17500000050200001</v>
      </c>
      <c r="K25" s="7">
        <f t="shared" si="4"/>
        <v>0</v>
      </c>
      <c r="L25" s="7">
        <f t="shared" si="4"/>
        <v>0</v>
      </c>
      <c r="M25" s="7">
        <f t="shared" si="4"/>
        <v>1.5289999961999998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6.0999999999999999E-2</v>
      </c>
      <c r="U25" s="7">
        <f t="shared" si="4"/>
        <v>0</v>
      </c>
      <c r="V25" s="7">
        <f t="shared" si="4"/>
        <v>0</v>
      </c>
      <c r="W25" s="7">
        <f t="shared" si="4"/>
        <v>0</v>
      </c>
      <c r="X25" s="7">
        <f t="shared" si="4"/>
        <v>3.5500000182000013</v>
      </c>
      <c r="Y25" s="7">
        <f t="shared" si="4"/>
        <v>0</v>
      </c>
      <c r="Z25" s="7">
        <f t="shared" si="4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0.47800000258800002</v>
      </c>
      <c r="AE25" s="7">
        <f t="shared" si="4"/>
        <v>0</v>
      </c>
      <c r="AF25" s="7">
        <f t="shared" si="4"/>
        <v>0</v>
      </c>
      <c r="AG25" s="7">
        <f t="shared" si="4"/>
        <v>0</v>
      </c>
      <c r="AH25" s="7">
        <f t="shared" si="4"/>
        <v>0</v>
      </c>
      <c r="AI25" s="7">
        <f t="shared" si="4"/>
        <v>1.4709999729000001</v>
      </c>
      <c r="AJ25" s="7">
        <f t="shared" si="4"/>
        <v>0</v>
      </c>
      <c r="AK25" s="7">
        <f t="shared" si="4"/>
        <v>0</v>
      </c>
      <c r="AL25" s="7">
        <f t="shared" ref="AL25:AQ26" si="5">AL4</f>
        <v>0</v>
      </c>
      <c r="AM25" s="7">
        <f t="shared" si="5"/>
        <v>0</v>
      </c>
      <c r="AN25" s="7">
        <f t="shared" si="5"/>
        <v>0</v>
      </c>
      <c r="AO25" s="7">
        <f t="shared" si="5"/>
        <v>0</v>
      </c>
      <c r="AP25" s="7">
        <f>AP4</f>
        <v>3.8559752858332727E-2</v>
      </c>
      <c r="AQ25" s="7">
        <f t="shared" si="5"/>
        <v>0</v>
      </c>
      <c r="AS25" s="13" t="s">
        <v>69</v>
      </c>
      <c r="AT25" s="13" t="str">
        <f>IF(E25="\I:",E25,D25)</f>
        <v>\I:</v>
      </c>
      <c r="AU25" s="13" t="str">
        <f t="shared" ref="AU25:AU42" si="6">"Road Transport "&amp;A4&amp;" "&amp;B4</f>
        <v>Road Transport Buses CNG/Biogas</v>
      </c>
      <c r="AV25" s="13" t="s">
        <v>70</v>
      </c>
      <c r="AW25" s="13" t="s">
        <v>71</v>
      </c>
      <c r="AX25" s="13"/>
      <c r="AY25" s="13"/>
    </row>
    <row r="26" spans="1:51">
      <c r="D26" t="str">
        <f t="shared" ref="D26:D42" si="7">"TRA"&amp;getEleNameFromDesc(A5&amp;" "&amp;B5)</f>
        <v>TRA_Bus_Dis</v>
      </c>
      <c r="E26" t="s">
        <v>124</v>
      </c>
      <c r="F26" t="str">
        <f t="shared" ref="F26:F42" si="8">"T"&amp;LEFT(A5,3)</f>
        <v>TBus</v>
      </c>
      <c r="G26" s="7">
        <f t="shared" si="3"/>
        <v>9.4330000445999982</v>
      </c>
      <c r="H26" s="7">
        <f t="shared" ref="H26:U26" si="9">H5</f>
        <v>15.988999962322996</v>
      </c>
      <c r="I26" s="7">
        <f t="shared" si="9"/>
        <v>23.854999766999999</v>
      </c>
      <c r="J26" s="7">
        <f t="shared" si="9"/>
        <v>7.1970000897999995</v>
      </c>
      <c r="K26" s="7">
        <f t="shared" si="9"/>
        <v>5.5050000019999992</v>
      </c>
      <c r="L26" s="7">
        <f t="shared" si="9"/>
        <v>17.621796140284005</v>
      </c>
      <c r="M26" s="7">
        <f t="shared" si="9"/>
        <v>74.200000606100005</v>
      </c>
      <c r="N26" s="7">
        <f t="shared" si="9"/>
        <v>13.516000024899997</v>
      </c>
      <c r="O26" s="7">
        <f t="shared" si="9"/>
        <v>3.2909999823699994</v>
      </c>
      <c r="P26" s="7">
        <f t="shared" si="9"/>
        <v>61.002000262800024</v>
      </c>
      <c r="Q26" s="7">
        <f t="shared" si="9"/>
        <v>13.650000065714002</v>
      </c>
      <c r="R26" s="7">
        <f t="shared" si="9"/>
        <v>82.891999730000009</v>
      </c>
      <c r="S26" s="7">
        <f t="shared" si="9"/>
        <v>27.310999805230004</v>
      </c>
      <c r="T26" s="7">
        <f t="shared" si="9"/>
        <v>4.8500000058999984</v>
      </c>
      <c r="U26" s="7">
        <f t="shared" si="9"/>
        <v>17.070000065399999</v>
      </c>
      <c r="V26" s="7">
        <f t="shared" si="4"/>
        <v>9.9040000356999993</v>
      </c>
      <c r="W26" s="7">
        <f t="shared" si="4"/>
        <v>1.7889999973999993</v>
      </c>
      <c r="X26" s="7">
        <f t="shared" si="4"/>
        <v>93.692999207530008</v>
      </c>
      <c r="Y26" s="7">
        <f t="shared" si="4"/>
        <v>13.910000203099999</v>
      </c>
      <c r="Z26" s="7">
        <f t="shared" si="4"/>
        <v>1.6370000087000005</v>
      </c>
      <c r="AA26" s="7">
        <f t="shared" si="4"/>
        <v>3.5950000015970009</v>
      </c>
      <c r="AB26" s="7">
        <f t="shared" si="4"/>
        <v>2.260516356300001</v>
      </c>
      <c r="AC26" s="7">
        <f t="shared" si="4"/>
        <v>1.8349999975999995</v>
      </c>
      <c r="AD26" s="7">
        <f t="shared" si="4"/>
        <v>10.594000000000003</v>
      </c>
      <c r="AE26" s="7">
        <f t="shared" si="4"/>
        <v>14.479020007000001</v>
      </c>
      <c r="AF26" s="7">
        <f t="shared" si="4"/>
        <v>91.890999759999971</v>
      </c>
      <c r="AG26" s="7">
        <f t="shared" si="4"/>
        <v>15.415999925519998</v>
      </c>
      <c r="AH26" s="7">
        <f t="shared" si="4"/>
        <v>28.150000062300006</v>
      </c>
      <c r="AI26" s="7">
        <f t="shared" si="4"/>
        <v>12.428999897071</v>
      </c>
      <c r="AJ26" s="7">
        <f t="shared" si="4"/>
        <v>2.4310099961899998</v>
      </c>
      <c r="AK26" s="7">
        <f t="shared" si="4"/>
        <v>9.3499999626863985</v>
      </c>
      <c r="AL26" s="7">
        <f t="shared" si="5"/>
        <v>164.24499999399998</v>
      </c>
      <c r="AM26" s="7">
        <f t="shared" si="5"/>
        <v>6.2116932006329533</v>
      </c>
      <c r="AN26" s="7">
        <f t="shared" si="5"/>
        <v>3.6237042192982476</v>
      </c>
      <c r="AO26" s="7">
        <f t="shared" si="5"/>
        <v>1.7412689771542136</v>
      </c>
      <c r="AP26" s="7">
        <f t="shared" si="5"/>
        <v>4.5029088953777396</v>
      </c>
      <c r="AQ26" s="7">
        <f t="shared" si="5"/>
        <v>0.98269897802546791</v>
      </c>
      <c r="AS26" s="13" t="s">
        <v>69</v>
      </c>
      <c r="AT26" s="13" t="str">
        <f t="shared" ref="AT26:AT42" si="10">IF(E26="\I:",E26,D26)</f>
        <v>\I:</v>
      </c>
      <c r="AU26" s="13" t="str">
        <f t="shared" si="6"/>
        <v>Road Transport Buses Diesel</v>
      </c>
      <c r="AV26" s="13" t="s">
        <v>70</v>
      </c>
      <c r="AW26" s="13" t="s">
        <v>71</v>
      </c>
      <c r="AX26" s="13"/>
      <c r="AY26" s="13"/>
    </row>
    <row r="27" spans="1:51">
      <c r="D27" t="str">
        <f t="shared" si="7"/>
        <v>TRA_Bus_Gas</v>
      </c>
      <c r="E27" t="s">
        <v>124</v>
      </c>
      <c r="F27" t="str">
        <f t="shared" si="8"/>
        <v>TBus</v>
      </c>
      <c r="G27" s="7">
        <f t="shared" si="3"/>
        <v>0</v>
      </c>
      <c r="H27" s="7">
        <f t="shared" si="4"/>
        <v>0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2.0312039755410005</v>
      </c>
      <c r="M27" s="7">
        <f t="shared" si="4"/>
        <v>0</v>
      </c>
      <c r="N27" s="7">
        <f t="shared" si="4"/>
        <v>1.0609999900493412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4"/>
        <v>0</v>
      </c>
      <c r="V27" s="7">
        <f t="shared" si="4"/>
        <v>0</v>
      </c>
      <c r="W27" s="7">
        <f t="shared" si="4"/>
        <v>0.12099999986300004</v>
      </c>
      <c r="X27" s="7">
        <f t="shared" si="4"/>
        <v>0</v>
      </c>
      <c r="Y27" s="7">
        <f t="shared" si="4"/>
        <v>0</v>
      </c>
      <c r="Z27" s="7">
        <f t="shared" si="4"/>
        <v>0</v>
      </c>
      <c r="AA27" s="7">
        <f t="shared" si="4"/>
        <v>0</v>
      </c>
      <c r="AB27" s="7">
        <f t="shared" si="4"/>
        <v>0.38843239440000005</v>
      </c>
      <c r="AC27" s="7">
        <f t="shared" si="4"/>
        <v>0</v>
      </c>
      <c r="AD27" s="7">
        <f t="shared" si="4"/>
        <v>3.3999999752800006E-2</v>
      </c>
      <c r="AE27" s="7">
        <f t="shared" si="4"/>
        <v>0</v>
      </c>
      <c r="AF27" s="7">
        <f t="shared" si="4"/>
        <v>4.3799999524000004</v>
      </c>
      <c r="AG27" s="7">
        <f t="shared" si="4"/>
        <v>5.9999999900999992E-3</v>
      </c>
      <c r="AH27" s="7">
        <f t="shared" si="4"/>
        <v>0</v>
      </c>
      <c r="AI27" s="7">
        <f t="shared" si="4"/>
        <v>0</v>
      </c>
      <c r="AJ27" s="7">
        <f t="shared" si="4"/>
        <v>0</v>
      </c>
      <c r="AK27" s="7">
        <f t="shared" si="4"/>
        <v>0</v>
      </c>
      <c r="AL27" s="7">
        <f t="shared" si="4"/>
        <v>6.5959999963000024</v>
      </c>
      <c r="AM27" s="7">
        <f t="shared" ref="AM27:AQ36" si="11">AM6</f>
        <v>0</v>
      </c>
      <c r="AN27" s="7">
        <f t="shared" si="11"/>
        <v>0</v>
      </c>
      <c r="AO27" s="7">
        <f t="shared" si="11"/>
        <v>0</v>
      </c>
      <c r="AP27" s="7">
        <f t="shared" si="11"/>
        <v>0</v>
      </c>
      <c r="AQ27" s="7">
        <f t="shared" si="11"/>
        <v>0</v>
      </c>
      <c r="AS27" s="13" t="s">
        <v>69</v>
      </c>
      <c r="AT27" s="13" t="str">
        <f t="shared" si="10"/>
        <v>\I:</v>
      </c>
      <c r="AU27" s="13" t="str">
        <f t="shared" si="6"/>
        <v>Road Transport Buses Gasoline</v>
      </c>
      <c r="AV27" s="13" t="s">
        <v>70</v>
      </c>
      <c r="AW27" s="13" t="s">
        <v>71</v>
      </c>
      <c r="AX27" s="13"/>
      <c r="AY27" s="13"/>
    </row>
    <row r="28" spans="1:51">
      <c r="D28" t="str">
        <f t="shared" si="7"/>
        <v>TRA_Bus_Lpg</v>
      </c>
      <c r="E28" t="s">
        <v>124</v>
      </c>
      <c r="F28" t="str">
        <f t="shared" si="8"/>
        <v>TBus</v>
      </c>
      <c r="G28" s="7">
        <f t="shared" si="3"/>
        <v>0</v>
      </c>
      <c r="H28" s="7">
        <f t="shared" si="4"/>
        <v>0</v>
      </c>
      <c r="I28" s="7">
        <f t="shared" si="4"/>
        <v>0</v>
      </c>
      <c r="J28" s="7">
        <f t="shared" si="4"/>
        <v>0</v>
      </c>
      <c r="K28" s="7">
        <f t="shared" si="4"/>
        <v>0</v>
      </c>
      <c r="L28" s="7">
        <f t="shared" si="4"/>
        <v>0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4"/>
        <v>0</v>
      </c>
      <c r="V28" s="7">
        <f t="shared" si="4"/>
        <v>0</v>
      </c>
      <c r="W28" s="7">
        <f t="shared" si="4"/>
        <v>0</v>
      </c>
      <c r="X28" s="7">
        <f t="shared" si="4"/>
        <v>0</v>
      </c>
      <c r="Y28" s="7">
        <f t="shared" si="4"/>
        <v>0</v>
      </c>
      <c r="Z28" s="7">
        <f t="shared" si="4"/>
        <v>0</v>
      </c>
      <c r="AA28" s="7">
        <f t="shared" si="4"/>
        <v>1.299999990459E-2</v>
      </c>
      <c r="AB28" s="7">
        <f t="shared" si="4"/>
        <v>4.605126222E-2</v>
      </c>
      <c r="AC28" s="7">
        <f t="shared" si="4"/>
        <v>0</v>
      </c>
      <c r="AD28" s="7">
        <f t="shared" si="4"/>
        <v>8.0999999443908982E-2</v>
      </c>
      <c r="AE28" s="7">
        <f t="shared" si="4"/>
        <v>0</v>
      </c>
      <c r="AF28" s="7">
        <f t="shared" si="4"/>
        <v>0.77299999983799994</v>
      </c>
      <c r="AG28" s="7">
        <f>AG7</f>
        <v>3.0000000005499998E-3</v>
      </c>
      <c r="AH28" s="7">
        <f t="shared" si="4"/>
        <v>0</v>
      </c>
      <c r="AI28" s="7">
        <f t="shared" si="4"/>
        <v>0</v>
      </c>
      <c r="AJ28" s="7">
        <f t="shared" si="4"/>
        <v>0</v>
      </c>
      <c r="AK28" s="7">
        <f t="shared" si="4"/>
        <v>0</v>
      </c>
      <c r="AL28" s="7">
        <f t="shared" si="4"/>
        <v>0.25700000132828549</v>
      </c>
      <c r="AM28" s="7">
        <f t="shared" si="11"/>
        <v>0</v>
      </c>
      <c r="AN28" s="7">
        <f t="shared" si="11"/>
        <v>0</v>
      </c>
      <c r="AO28" s="7">
        <f t="shared" si="11"/>
        <v>0</v>
      </c>
      <c r="AP28" s="7">
        <f t="shared" si="11"/>
        <v>0</v>
      </c>
      <c r="AQ28" s="7">
        <f t="shared" si="11"/>
        <v>0</v>
      </c>
      <c r="AS28" s="13" t="s">
        <v>69</v>
      </c>
      <c r="AT28" s="13" t="str">
        <f t="shared" si="10"/>
        <v>\I:</v>
      </c>
      <c r="AU28" s="13" t="str">
        <f t="shared" si="6"/>
        <v>Road Transport Buses LPG</v>
      </c>
      <c r="AV28" s="13" t="s">
        <v>70</v>
      </c>
      <c r="AW28" s="13" t="s">
        <v>71</v>
      </c>
      <c r="AX28" s="13"/>
      <c r="AY28" s="13"/>
    </row>
    <row r="29" spans="1:51">
      <c r="D29" t="str">
        <f t="shared" si="7"/>
        <v>TRA_Hdt_Dis</v>
      </c>
      <c r="E29" t="str">
        <f t="shared" ref="E29:E36" si="12">"TRA"&amp;VLOOKUP(B8,$A$31:$B$37,2,FALSE)</f>
        <v>TRADST</v>
      </c>
      <c r="F29" t="str">
        <f t="shared" si="8"/>
        <v>THDT</v>
      </c>
      <c r="G29" s="7">
        <f t="shared" si="3"/>
        <v>32.568999746049819</v>
      </c>
      <c r="H29" s="7">
        <f t="shared" si="4"/>
        <v>151.57399990305936</v>
      </c>
      <c r="I29" s="7">
        <f t="shared" si="4"/>
        <v>121.43499976999999</v>
      </c>
      <c r="J29" s="7">
        <f t="shared" si="4"/>
        <v>54.224830704589046</v>
      </c>
      <c r="K29" s="7">
        <f t="shared" si="4"/>
        <v>19.504576466399996</v>
      </c>
      <c r="L29" s="7">
        <f t="shared" si="4"/>
        <v>185.23697113599187</v>
      </c>
      <c r="M29" s="7">
        <f t="shared" si="4"/>
        <v>852.94649898008004</v>
      </c>
      <c r="N29" s="7">
        <f t="shared" si="4"/>
        <v>44.46899988846814</v>
      </c>
      <c r="O29" s="7">
        <f t="shared" si="4"/>
        <v>21.213000002874889</v>
      </c>
      <c r="P29" s="7">
        <f t="shared" si="4"/>
        <v>662.30881213879877</v>
      </c>
      <c r="Q29" s="7">
        <f t="shared" si="4"/>
        <v>113.83257308611086</v>
      </c>
      <c r="R29" s="7">
        <f t="shared" si="4"/>
        <v>551.06199939653402</v>
      </c>
      <c r="S29" s="7">
        <f t="shared" si="4"/>
        <v>232.40945435394991</v>
      </c>
      <c r="T29" s="7">
        <f t="shared" si="4"/>
        <v>33.06000003503997</v>
      </c>
      <c r="U29" s="7">
        <f t="shared" si="4"/>
        <v>90.533000269212778</v>
      </c>
      <c r="V29" s="7">
        <f t="shared" si="4"/>
        <v>29.330999901446194</v>
      </c>
      <c r="W29" s="7">
        <f t="shared" si="4"/>
        <v>9.460000007643611</v>
      </c>
      <c r="X29" s="7">
        <f t="shared" si="4"/>
        <v>914.39099659864485</v>
      </c>
      <c r="Y29" s="7">
        <f t="shared" si="4"/>
        <v>75.853999829315583</v>
      </c>
      <c r="Z29" s="7">
        <f t="shared" si="4"/>
        <v>10.883427088536108</v>
      </c>
      <c r="AA29" s="7">
        <f t="shared" si="4"/>
        <v>21.974999927430293</v>
      </c>
      <c r="AB29" s="7">
        <f t="shared" si="4"/>
        <v>9.5854144212000012</v>
      </c>
      <c r="AC29" s="7">
        <f t="shared" si="4"/>
        <v>12.848631861800033</v>
      </c>
      <c r="AD29" s="7">
        <f t="shared" si="4"/>
        <v>142.69802482320398</v>
      </c>
      <c r="AE29" s="7">
        <f t="shared" si="4"/>
        <v>89.167530442753105</v>
      </c>
      <c r="AF29" s="7">
        <f t="shared" si="4"/>
        <v>679.63454349399933</v>
      </c>
      <c r="AG29" s="7">
        <f t="shared" si="4"/>
        <v>131.99999941128607</v>
      </c>
      <c r="AH29" s="7">
        <f t="shared" si="4"/>
        <v>314.90500103954014</v>
      </c>
      <c r="AI29" s="7">
        <f t="shared" si="4"/>
        <v>77.167999878382957</v>
      </c>
      <c r="AJ29" s="7">
        <f t="shared" si="4"/>
        <v>27.295019982903018</v>
      </c>
      <c r="AK29" s="7">
        <f t="shared" si="4"/>
        <v>84.127000173538335</v>
      </c>
      <c r="AL29" s="7">
        <f t="shared" si="4"/>
        <v>471.50936879168529</v>
      </c>
      <c r="AM29" s="7">
        <f t="shared" si="11"/>
        <v>52.859882013429186</v>
      </c>
      <c r="AN29" s="7">
        <f t="shared" si="11"/>
        <v>24.700961128090498</v>
      </c>
      <c r="AO29" s="7">
        <f t="shared" si="11"/>
        <v>14.817742878324594</v>
      </c>
      <c r="AP29" s="7">
        <f t="shared" si="11"/>
        <v>30.694055269664943</v>
      </c>
      <c r="AQ29" s="7">
        <f t="shared" si="11"/>
        <v>6.6985625172029293</v>
      </c>
      <c r="AS29" s="13" t="s">
        <v>69</v>
      </c>
      <c r="AT29" s="13" t="str">
        <f t="shared" si="10"/>
        <v>TRA_Hdt_Dis</v>
      </c>
      <c r="AU29" s="13" t="str">
        <f t="shared" si="6"/>
        <v>Road Transport HDTs Diesel</v>
      </c>
      <c r="AV29" s="13" t="s">
        <v>70</v>
      </c>
      <c r="AW29" s="13" t="s">
        <v>71</v>
      </c>
      <c r="AX29" s="13"/>
      <c r="AY29" s="13"/>
    </row>
    <row r="30" spans="1:51">
      <c r="D30" t="str">
        <f t="shared" si="7"/>
        <v>TRA_Hdt_Gas</v>
      </c>
      <c r="E30" t="str">
        <f>"TRA"&amp;VLOOKUP(B9,$A$31:$B$37,2,FALSE)</f>
        <v>TRAGSLSP95</v>
      </c>
      <c r="F30" t="str">
        <f t="shared" si="8"/>
        <v>THDT</v>
      </c>
      <c r="G30" s="7">
        <f t="shared" si="3"/>
        <v>0</v>
      </c>
      <c r="H30" s="7">
        <f t="shared" si="4"/>
        <v>0</v>
      </c>
      <c r="I30" s="7">
        <f t="shared" si="4"/>
        <v>8.0999999529999991E-2</v>
      </c>
      <c r="J30" s="7">
        <f t="shared" si="4"/>
        <v>0</v>
      </c>
      <c r="K30" s="7">
        <f t="shared" si="4"/>
        <v>9.0594762829999981E-2</v>
      </c>
      <c r="L30" s="7">
        <f t="shared" si="4"/>
        <v>3.8650286392440001</v>
      </c>
      <c r="M30" s="7">
        <f t="shared" si="4"/>
        <v>0</v>
      </c>
      <c r="N30" s="7">
        <f t="shared" si="4"/>
        <v>0.34299999924120017</v>
      </c>
      <c r="O30" s="7">
        <f t="shared" si="4"/>
        <v>2.3590000204529997</v>
      </c>
      <c r="P30" s="7">
        <f t="shared" si="4"/>
        <v>1.4240000103769999</v>
      </c>
      <c r="Q30" s="7">
        <f t="shared" si="4"/>
        <v>2.6434269370000005</v>
      </c>
      <c r="R30" s="7">
        <f t="shared" si="4"/>
        <v>2.6530000046810005</v>
      </c>
      <c r="S30" s="7">
        <f t="shared" si="4"/>
        <v>6.99554571</v>
      </c>
      <c r="T30" s="7">
        <f t="shared" si="4"/>
        <v>0.16200000005000001</v>
      </c>
      <c r="U30" s="7">
        <f t="shared" si="4"/>
        <v>1.888999993281</v>
      </c>
      <c r="V30" s="7">
        <f t="shared" si="4"/>
        <v>3.0000000448590004E-2</v>
      </c>
      <c r="W30" s="7">
        <f t="shared" si="4"/>
        <v>0.70600000092000015</v>
      </c>
      <c r="X30" s="7">
        <f t="shared" si="4"/>
        <v>1.0600000015200002</v>
      </c>
      <c r="Y30" s="7">
        <f t="shared" si="4"/>
        <v>3.0490000141800002</v>
      </c>
      <c r="Z30" s="7">
        <f t="shared" si="4"/>
        <v>2.0572879822289995E-2</v>
      </c>
      <c r="AA30" s="7">
        <f t="shared" si="4"/>
        <v>2.5789999947899998</v>
      </c>
      <c r="AB30" s="7">
        <f t="shared" si="4"/>
        <v>6.3936967869999981E-3</v>
      </c>
      <c r="AC30" s="7">
        <f t="shared" si="4"/>
        <v>0</v>
      </c>
      <c r="AD30" s="7">
        <f t="shared" si="4"/>
        <v>1.0094756491499999</v>
      </c>
      <c r="AE30" s="7">
        <f t="shared" si="4"/>
        <v>8.8735100399999975</v>
      </c>
      <c r="AF30" s="7">
        <f t="shared" si="4"/>
        <v>131.38145519999998</v>
      </c>
      <c r="AG30" s="7">
        <f t="shared" si="4"/>
        <v>0</v>
      </c>
      <c r="AH30" s="7">
        <f t="shared" si="4"/>
        <v>3.2150000279729998</v>
      </c>
      <c r="AI30" s="7">
        <f t="shared" si="4"/>
        <v>1.7919999827999999</v>
      </c>
      <c r="AJ30" s="7">
        <f t="shared" si="4"/>
        <v>2.0000000151999996E-2</v>
      </c>
      <c r="AK30" s="7">
        <f t="shared" si="4"/>
        <v>0</v>
      </c>
      <c r="AL30" s="7">
        <f t="shared" si="4"/>
        <v>1.0086318944600001</v>
      </c>
      <c r="AM30" s="7">
        <f t="shared" si="11"/>
        <v>0.22391271790379744</v>
      </c>
      <c r="AN30" s="7">
        <f t="shared" si="11"/>
        <v>6.5539760469267003E-2</v>
      </c>
      <c r="AO30" s="7">
        <f t="shared" si="11"/>
        <v>0.10962731753433702</v>
      </c>
      <c r="AP30" s="7">
        <f t="shared" si="11"/>
        <v>0.11863223861284229</v>
      </c>
      <c r="AQ30" s="7">
        <f t="shared" si="11"/>
        <v>1.7828678538593691E-2</v>
      </c>
      <c r="AS30" s="13"/>
      <c r="AT30" s="13" t="str">
        <f t="shared" si="10"/>
        <v>TRA_Hdt_Gas</v>
      </c>
      <c r="AU30" s="13" t="str">
        <f t="shared" si="6"/>
        <v>Road Transport HDTs Gasoline</v>
      </c>
      <c r="AV30" s="13" t="s">
        <v>70</v>
      </c>
      <c r="AW30" s="13" t="s">
        <v>71</v>
      </c>
      <c r="AX30" s="13"/>
      <c r="AY30" s="13"/>
    </row>
    <row r="31" spans="1:51">
      <c r="A31" s="9" t="s">
        <v>35</v>
      </c>
      <c r="B31" s="9" t="s">
        <v>50</v>
      </c>
      <c r="D31" t="str">
        <f t="shared" si="7"/>
        <v>TRA_Lcv_Cng</v>
      </c>
      <c r="E31" t="str">
        <f t="shared" si="12"/>
        <v>TRAGAS</v>
      </c>
      <c r="F31" t="str">
        <f t="shared" si="8"/>
        <v>TLCV</v>
      </c>
      <c r="G31" s="7">
        <f t="shared" si="3"/>
        <v>0</v>
      </c>
      <c r="H31" s="7">
        <f t="shared" si="4"/>
        <v>0</v>
      </c>
      <c r="I31" s="7">
        <f t="shared" si="4"/>
        <v>0</v>
      </c>
      <c r="J31" s="7">
        <f t="shared" si="4"/>
        <v>1.9443520490099997</v>
      </c>
      <c r="K31" s="7">
        <f t="shared" si="4"/>
        <v>0</v>
      </c>
      <c r="L31" s="7">
        <f t="shared" si="4"/>
        <v>0</v>
      </c>
      <c r="M31" s="7">
        <f t="shared" si="4"/>
        <v>14.638840973000001</v>
      </c>
      <c r="N31" s="7">
        <f t="shared" si="4"/>
        <v>0</v>
      </c>
      <c r="O31" s="7">
        <f t="shared" si="4"/>
        <v>0</v>
      </c>
      <c r="P31" s="7">
        <f t="shared" si="4"/>
        <v>0</v>
      </c>
      <c r="Q31" s="7">
        <f t="shared" si="4"/>
        <v>0</v>
      </c>
      <c r="R31" s="7">
        <f t="shared" si="4"/>
        <v>0</v>
      </c>
      <c r="S31" s="7">
        <f t="shared" si="4"/>
        <v>0</v>
      </c>
      <c r="T31" s="7">
        <f t="shared" si="4"/>
        <v>0</v>
      </c>
      <c r="U31" s="7">
        <f t="shared" si="4"/>
        <v>0</v>
      </c>
      <c r="V31" s="7">
        <f t="shared" si="4"/>
        <v>0</v>
      </c>
      <c r="W31" s="7">
        <f t="shared" si="4"/>
        <v>0</v>
      </c>
      <c r="X31" s="7">
        <f t="shared" si="4"/>
        <v>0</v>
      </c>
      <c r="Y31" s="7">
        <f t="shared" si="4"/>
        <v>0</v>
      </c>
      <c r="Z31" s="7">
        <f t="shared" si="4"/>
        <v>0</v>
      </c>
      <c r="AA31" s="7">
        <f t="shared" si="4"/>
        <v>0</v>
      </c>
      <c r="AB31" s="7">
        <f t="shared" si="4"/>
        <v>0</v>
      </c>
      <c r="AC31" s="7">
        <f t="shared" si="4"/>
        <v>0</v>
      </c>
      <c r="AD31" s="7">
        <f t="shared" si="4"/>
        <v>1.1869999809704999</v>
      </c>
      <c r="AE31" s="7">
        <f t="shared" si="4"/>
        <v>0</v>
      </c>
      <c r="AF31" s="7">
        <f t="shared" si="4"/>
        <v>0</v>
      </c>
      <c r="AG31" s="7">
        <f t="shared" si="4"/>
        <v>0</v>
      </c>
      <c r="AH31" s="7">
        <f t="shared" si="4"/>
        <v>0</v>
      </c>
      <c r="AI31" s="7">
        <f t="shared" si="4"/>
        <v>0</v>
      </c>
      <c r="AJ31" s="7">
        <f t="shared" si="4"/>
        <v>0</v>
      </c>
      <c r="AK31" s="7">
        <f t="shared" si="4"/>
        <v>0</v>
      </c>
      <c r="AL31" s="7">
        <f t="shared" si="4"/>
        <v>0.37500000057300004</v>
      </c>
      <c r="AM31" s="7">
        <f t="shared" si="11"/>
        <v>0</v>
      </c>
      <c r="AN31" s="7">
        <f t="shared" si="11"/>
        <v>0</v>
      </c>
      <c r="AO31" s="7">
        <f t="shared" si="11"/>
        <v>0</v>
      </c>
      <c r="AP31" s="7">
        <f t="shared" si="11"/>
        <v>0</v>
      </c>
      <c r="AQ31" s="7">
        <f t="shared" si="11"/>
        <v>0</v>
      </c>
      <c r="AS31" s="13"/>
      <c r="AT31" s="13" t="str">
        <f t="shared" si="10"/>
        <v>TRA_Lcv_Cng</v>
      </c>
      <c r="AU31" s="13" t="str">
        <f t="shared" si="6"/>
        <v>Road Transport LCVs CNG</v>
      </c>
      <c r="AV31" s="13" t="s">
        <v>70</v>
      </c>
      <c r="AW31" s="13" t="s">
        <v>71</v>
      </c>
      <c r="AX31" s="13"/>
      <c r="AY31" s="13"/>
    </row>
    <row r="32" spans="1:51">
      <c r="A32" s="9" t="s">
        <v>36</v>
      </c>
      <c r="B32" s="9" t="s">
        <v>51</v>
      </c>
      <c r="D32" t="str">
        <f t="shared" si="7"/>
        <v>TRA_Lcv_Dis</v>
      </c>
      <c r="E32" t="str">
        <f t="shared" si="12"/>
        <v>TRADST</v>
      </c>
      <c r="F32" t="str">
        <f t="shared" si="8"/>
        <v>TLCV</v>
      </c>
      <c r="G32" s="7">
        <f t="shared" si="3"/>
        <v>289.83715219000004</v>
      </c>
      <c r="H32" s="7">
        <f t="shared" si="4"/>
        <v>557.67600093999988</v>
      </c>
      <c r="I32" s="7">
        <f t="shared" si="4"/>
        <v>223.82999959999998</v>
      </c>
      <c r="J32" s="7">
        <f t="shared" si="4"/>
        <v>229.10378362299988</v>
      </c>
      <c r="K32" s="7">
        <f t="shared" si="4"/>
        <v>119.00100050000003</v>
      </c>
      <c r="L32" s="7">
        <f t="shared" si="4"/>
        <v>404.94891904100001</v>
      </c>
      <c r="M32" s="7">
        <f t="shared" si="4"/>
        <v>1791.0905032659996</v>
      </c>
      <c r="N32" s="7">
        <f t="shared" si="4"/>
        <v>319.39599979719992</v>
      </c>
      <c r="O32" s="7">
        <f t="shared" si="4"/>
        <v>28.816999973749997</v>
      </c>
      <c r="P32" s="7">
        <f t="shared" si="4"/>
        <v>4034.8460279999995</v>
      </c>
      <c r="Q32" s="7">
        <f t="shared" si="4"/>
        <v>321.67353817000003</v>
      </c>
      <c r="R32" s="7">
        <f t="shared" si="4"/>
        <v>5564.8820338020005</v>
      </c>
      <c r="S32" s="7">
        <f t="shared" si="4"/>
        <v>235.03512775000002</v>
      </c>
      <c r="T32" s="7">
        <f t="shared" si="4"/>
        <v>122.18300023000005</v>
      </c>
      <c r="U32" s="7">
        <f t="shared" si="4"/>
        <v>321.48399966799997</v>
      </c>
      <c r="V32" s="7">
        <f t="shared" si="4"/>
        <v>296.66900073620013</v>
      </c>
      <c r="W32" s="7">
        <f t="shared" si="4"/>
        <v>12.577000009000001</v>
      </c>
      <c r="X32" s="7">
        <f t="shared" si="4"/>
        <v>3588.4349739999989</v>
      </c>
      <c r="Y32" s="7">
        <f t="shared" si="4"/>
        <v>88.089999992799989</v>
      </c>
      <c r="Z32" s="7">
        <f t="shared" si="4"/>
        <v>22.486999766700002</v>
      </c>
      <c r="AA32" s="7">
        <f t="shared" si="4"/>
        <v>26.070000070469998</v>
      </c>
      <c r="AB32" s="7">
        <f t="shared" si="4"/>
        <v>13.832559040000001</v>
      </c>
      <c r="AC32" s="7">
        <f t="shared" si="4"/>
        <v>31.065263429999998</v>
      </c>
      <c r="AD32" s="7">
        <f t="shared" si="4"/>
        <v>817.70499872909988</v>
      </c>
      <c r="AE32" s="7">
        <f t="shared" si="4"/>
        <v>377.04568280356006</v>
      </c>
      <c r="AF32" s="7">
        <f t="shared" si="4"/>
        <v>1441.4962</v>
      </c>
      <c r="AG32" s="7">
        <f t="shared" si="4"/>
        <v>1185.9300026000003</v>
      </c>
      <c r="AH32" s="7">
        <f t="shared" si="4"/>
        <v>370.15100263599999</v>
      </c>
      <c r="AI32" s="7">
        <f t="shared" si="4"/>
        <v>352.15599931100013</v>
      </c>
      <c r="AJ32" s="7">
        <f t="shared" si="4"/>
        <v>57.225999562099993</v>
      </c>
      <c r="AK32" s="7">
        <f t="shared" si="4"/>
        <v>157.44637327668002</v>
      </c>
      <c r="AL32" s="7">
        <f t="shared" si="4"/>
        <v>3120.308629170001</v>
      </c>
      <c r="AM32" s="7">
        <f t="shared" si="11"/>
        <v>53.457072804599122</v>
      </c>
      <c r="AN32" s="7">
        <f t="shared" si="11"/>
        <v>91.289701633270283</v>
      </c>
      <c r="AO32" s="7">
        <f t="shared" si="11"/>
        <v>14.985148087261898</v>
      </c>
      <c r="AP32" s="7">
        <f t="shared" si="11"/>
        <v>113.43895215058103</v>
      </c>
      <c r="AQ32" s="7">
        <f t="shared" si="11"/>
        <v>24.756517383926422</v>
      </c>
      <c r="AS32" s="13"/>
      <c r="AT32" s="13" t="str">
        <f t="shared" si="10"/>
        <v>TRA_Lcv_Dis</v>
      </c>
      <c r="AU32" s="13" t="str">
        <f t="shared" si="6"/>
        <v>Road Transport LCVs Diesel</v>
      </c>
      <c r="AV32" s="13" t="s">
        <v>70</v>
      </c>
      <c r="AW32" s="13" t="s">
        <v>71</v>
      </c>
      <c r="AX32" s="13"/>
      <c r="AY32" s="13"/>
    </row>
    <row r="33" spans="1:52">
      <c r="A33" s="9" t="s">
        <v>37</v>
      </c>
      <c r="B33" s="9" t="s">
        <v>135</v>
      </c>
      <c r="D33" t="str">
        <f t="shared" si="7"/>
        <v>TRA_Lcv_Gas</v>
      </c>
      <c r="E33" t="str">
        <f t="shared" si="12"/>
        <v>TRAGSLSP95</v>
      </c>
      <c r="F33" t="str">
        <f t="shared" si="8"/>
        <v>TLCV</v>
      </c>
      <c r="G33" s="7">
        <f t="shared" si="3"/>
        <v>18.198849929999998</v>
      </c>
      <c r="H33" s="7">
        <f t="shared" si="4"/>
        <v>28.740999782500005</v>
      </c>
      <c r="I33" s="7">
        <f t="shared" si="4"/>
        <v>19.449999911999999</v>
      </c>
      <c r="J33" s="7">
        <f t="shared" si="4"/>
        <v>95.200863909999995</v>
      </c>
      <c r="K33" s="7">
        <f t="shared" si="4"/>
        <v>6.5056410375790019</v>
      </c>
      <c r="L33" s="7">
        <f t="shared" si="4"/>
        <v>87.489083275900001</v>
      </c>
      <c r="M33" s="7">
        <f t="shared" si="4"/>
        <v>142.07199079290001</v>
      </c>
      <c r="N33" s="7">
        <f t="shared" ref="H33:AL40" si="13">N12</f>
        <v>42.970999570491998</v>
      </c>
      <c r="O33" s="7">
        <f t="shared" si="13"/>
        <v>7.4360000886029995</v>
      </c>
      <c r="P33" s="7">
        <f t="shared" si="13"/>
        <v>602.84299629999998</v>
      </c>
      <c r="Q33" s="7">
        <f t="shared" si="13"/>
        <v>21.669463589432503</v>
      </c>
      <c r="R33" s="7">
        <f t="shared" si="13"/>
        <v>214.65000159999997</v>
      </c>
      <c r="S33" s="7">
        <f t="shared" si="13"/>
        <v>551.92186362000007</v>
      </c>
      <c r="T33" s="7">
        <f t="shared" si="13"/>
        <v>7.88100003</v>
      </c>
      <c r="U33" s="7">
        <f t="shared" si="13"/>
        <v>31.01399999673</v>
      </c>
      <c r="V33" s="7">
        <f t="shared" si="13"/>
        <v>1.0660000087539996</v>
      </c>
      <c r="W33" s="7">
        <f t="shared" si="13"/>
        <v>7.5789999702164028</v>
      </c>
      <c r="X33" s="7">
        <f t="shared" si="13"/>
        <v>265.89799779999998</v>
      </c>
      <c r="Y33" s="7">
        <f t="shared" si="13"/>
        <v>6.4820000290000008</v>
      </c>
      <c r="Z33" s="7">
        <f t="shared" si="13"/>
        <v>1.2710000030999999</v>
      </c>
      <c r="AA33" s="7">
        <f t="shared" si="13"/>
        <v>3.0030000120347</v>
      </c>
      <c r="AB33" s="7">
        <f t="shared" si="13"/>
        <v>5.0464104189999999</v>
      </c>
      <c r="AC33" s="7">
        <f t="shared" si="13"/>
        <v>1.5711049860000001</v>
      </c>
      <c r="AD33" s="7">
        <f t="shared" si="13"/>
        <v>31.468500116000008</v>
      </c>
      <c r="AE33" s="7">
        <f t="shared" si="13"/>
        <v>63.538330333000012</v>
      </c>
      <c r="AF33" s="7">
        <f t="shared" si="13"/>
        <v>585.37737370000002</v>
      </c>
      <c r="AG33" s="7">
        <f t="shared" si="13"/>
        <v>18.27699994</v>
      </c>
      <c r="AH33" s="7">
        <f t="shared" si="13"/>
        <v>182.19100122799998</v>
      </c>
      <c r="AI33" s="7">
        <f t="shared" si="13"/>
        <v>95.459999879999998</v>
      </c>
      <c r="AJ33" s="7">
        <f t="shared" si="13"/>
        <v>6.0870000184629998</v>
      </c>
      <c r="AK33" s="7">
        <f t="shared" si="13"/>
        <v>51.423628088182987</v>
      </c>
      <c r="AL33" s="7">
        <f t="shared" si="13"/>
        <v>175.87564221800002</v>
      </c>
      <c r="AM33" s="7">
        <f t="shared" si="11"/>
        <v>17.665859059004454</v>
      </c>
      <c r="AN33" s="7">
        <f t="shared" si="11"/>
        <v>3.1883879880559669</v>
      </c>
      <c r="AO33" s="7">
        <f t="shared" si="11"/>
        <v>8.649177048578359</v>
      </c>
      <c r="AP33" s="7">
        <f t="shared" si="11"/>
        <v>5.7712387393716984</v>
      </c>
      <c r="AQ33" s="7">
        <f t="shared" si="11"/>
        <v>0.86733219786512727</v>
      </c>
      <c r="AS33" s="13"/>
      <c r="AT33" s="13" t="str">
        <f t="shared" si="10"/>
        <v>TRA_Lcv_Gas</v>
      </c>
      <c r="AU33" s="13" t="str">
        <f t="shared" si="6"/>
        <v>Road Transport LCVs Gasoline</v>
      </c>
      <c r="AV33" s="13" t="s">
        <v>70</v>
      </c>
      <c r="AW33" s="13" t="s">
        <v>71</v>
      </c>
      <c r="AX33" s="13"/>
      <c r="AY33" s="13"/>
    </row>
    <row r="34" spans="1:52">
      <c r="A34" s="9" t="s">
        <v>38</v>
      </c>
      <c r="B34" s="9" t="s">
        <v>38</v>
      </c>
      <c r="D34" t="str">
        <f t="shared" si="7"/>
        <v>TRA_Lcv_Lpg</v>
      </c>
      <c r="E34" t="str">
        <f t="shared" si="12"/>
        <v>TRALPG</v>
      </c>
      <c r="F34" t="str">
        <f t="shared" si="8"/>
        <v>TLCV</v>
      </c>
      <c r="G34" s="7">
        <f t="shared" si="3"/>
        <v>0</v>
      </c>
      <c r="H34" s="7">
        <f t="shared" si="13"/>
        <v>0</v>
      </c>
      <c r="I34" s="7">
        <f t="shared" si="13"/>
        <v>0</v>
      </c>
      <c r="J34" s="7">
        <f t="shared" si="13"/>
        <v>0</v>
      </c>
      <c r="K34" s="7">
        <f t="shared" si="13"/>
        <v>0</v>
      </c>
      <c r="L34" s="7">
        <f t="shared" si="13"/>
        <v>0</v>
      </c>
      <c r="M34" s="7">
        <f t="shared" si="13"/>
        <v>7.1301685619000006</v>
      </c>
      <c r="N34" s="7">
        <f t="shared" si="13"/>
        <v>1.7999999914969998E-2</v>
      </c>
      <c r="O34" s="7">
        <f t="shared" si="13"/>
        <v>0</v>
      </c>
      <c r="P34" s="7">
        <f t="shared" si="13"/>
        <v>0</v>
      </c>
      <c r="Q34" s="7">
        <f t="shared" si="13"/>
        <v>0</v>
      </c>
      <c r="R34" s="7">
        <f t="shared" si="13"/>
        <v>0</v>
      </c>
      <c r="S34" s="7">
        <f t="shared" si="13"/>
        <v>0</v>
      </c>
      <c r="T34" s="7">
        <f t="shared" si="13"/>
        <v>0</v>
      </c>
      <c r="U34" s="7">
        <f t="shared" si="13"/>
        <v>0</v>
      </c>
      <c r="V34" s="7">
        <f t="shared" si="13"/>
        <v>0</v>
      </c>
      <c r="W34" s="7">
        <f t="shared" si="13"/>
        <v>0</v>
      </c>
      <c r="X34" s="7">
        <f t="shared" si="13"/>
        <v>0</v>
      </c>
      <c r="Y34" s="7">
        <f t="shared" si="13"/>
        <v>0</v>
      </c>
      <c r="Z34" s="7">
        <f t="shared" si="13"/>
        <v>0</v>
      </c>
      <c r="AA34" s="7">
        <f t="shared" si="13"/>
        <v>0.64200000290000003</v>
      </c>
      <c r="AB34" s="7">
        <f t="shared" si="13"/>
        <v>0.32422244190000005</v>
      </c>
      <c r="AC34" s="7">
        <f t="shared" si="13"/>
        <v>0</v>
      </c>
      <c r="AD34" s="7">
        <f t="shared" si="13"/>
        <v>16.569000104099999</v>
      </c>
      <c r="AE34" s="7">
        <f t="shared" si="13"/>
        <v>0</v>
      </c>
      <c r="AF34" s="7">
        <f t="shared" si="13"/>
        <v>143.72640799999994</v>
      </c>
      <c r="AG34" s="7">
        <f t="shared" si="13"/>
        <v>0.79299999839999979</v>
      </c>
      <c r="AH34" s="7">
        <f t="shared" si="13"/>
        <v>0</v>
      </c>
      <c r="AI34" s="7">
        <f t="shared" si="13"/>
        <v>0</v>
      </c>
      <c r="AJ34" s="7">
        <f t="shared" si="13"/>
        <v>0</v>
      </c>
      <c r="AK34" s="7">
        <f t="shared" si="13"/>
        <v>0</v>
      </c>
      <c r="AL34" s="7">
        <f t="shared" si="13"/>
        <v>12.452000085000002</v>
      </c>
      <c r="AM34" s="7">
        <f t="shared" si="11"/>
        <v>0</v>
      </c>
      <c r="AN34" s="7">
        <f t="shared" si="11"/>
        <v>0</v>
      </c>
      <c r="AO34" s="7">
        <f t="shared" si="11"/>
        <v>0</v>
      </c>
      <c r="AP34" s="7">
        <f t="shared" si="11"/>
        <v>0</v>
      </c>
      <c r="AQ34" s="7">
        <f t="shared" si="11"/>
        <v>0</v>
      </c>
      <c r="AS34" s="13"/>
      <c r="AT34" s="13" t="str">
        <f t="shared" si="10"/>
        <v>TRA_Lcv_Lpg</v>
      </c>
      <c r="AU34" s="13" t="str">
        <f t="shared" si="6"/>
        <v>Road Transport LCVs LPG</v>
      </c>
      <c r="AV34" s="13" t="s">
        <v>70</v>
      </c>
      <c r="AW34" s="13" t="s">
        <v>71</v>
      </c>
      <c r="AX34" s="13"/>
      <c r="AY34" s="13"/>
    </row>
    <row r="35" spans="1:52">
      <c r="A35" s="9" t="s">
        <v>41</v>
      </c>
      <c r="B35" s="9" t="s">
        <v>50</v>
      </c>
      <c r="D35" t="str">
        <f t="shared" si="7"/>
        <v>TRA_Mop_Gas</v>
      </c>
      <c r="E35" t="str">
        <f t="shared" si="12"/>
        <v>TRAGSLSP95</v>
      </c>
      <c r="F35" t="str">
        <f t="shared" si="8"/>
        <v>TMop</v>
      </c>
      <c r="G35" s="7">
        <f t="shared" si="3"/>
        <v>290.14153806000002</v>
      </c>
      <c r="H35" s="7">
        <f t="shared" si="13"/>
        <v>644.30100442800006</v>
      </c>
      <c r="I35" s="7">
        <f t="shared" si="13"/>
        <v>54.983000269999991</v>
      </c>
      <c r="J35" s="7">
        <f t="shared" si="13"/>
        <v>228.4080404</v>
      </c>
      <c r="K35" s="7">
        <f t="shared" si="13"/>
        <v>25.615999699999996</v>
      </c>
      <c r="L35" s="7">
        <f t="shared" si="13"/>
        <v>478.18399968450007</v>
      </c>
      <c r="M35" s="7">
        <f t="shared" si="13"/>
        <v>2163.9508115580006</v>
      </c>
      <c r="N35" s="7">
        <f t="shared" si="13"/>
        <v>153.00000013589994</v>
      </c>
      <c r="O35" s="7">
        <f t="shared" si="13"/>
        <v>0</v>
      </c>
      <c r="P35" s="7">
        <f t="shared" si="13"/>
        <v>2290.2029451816998</v>
      </c>
      <c r="Q35" s="7">
        <f t="shared" si="13"/>
        <v>258.24100226439998</v>
      </c>
      <c r="R35" s="7">
        <f t="shared" si="13"/>
        <v>1730.5020283100002</v>
      </c>
      <c r="S35" s="7">
        <f t="shared" si="13"/>
        <v>229.99999690000007</v>
      </c>
      <c r="T35" s="7">
        <f t="shared" si="13"/>
        <v>76.192999333000017</v>
      </c>
      <c r="U35" s="7">
        <f t="shared" si="13"/>
        <v>579.99900256550052</v>
      </c>
      <c r="V35" s="7">
        <f t="shared" si="13"/>
        <v>2.8590000120300001</v>
      </c>
      <c r="W35" s="7">
        <f t="shared" si="13"/>
        <v>0</v>
      </c>
      <c r="X35" s="7">
        <f t="shared" si="13"/>
        <v>4028.7180389999999</v>
      </c>
      <c r="Y35" s="7">
        <f t="shared" si="13"/>
        <v>37.314999638999993</v>
      </c>
      <c r="Z35" s="7">
        <f t="shared" si="13"/>
        <v>26.338999891900002</v>
      </c>
      <c r="AA35" s="7">
        <f t="shared" si="13"/>
        <v>9.6190001725406464</v>
      </c>
      <c r="AB35" s="7">
        <f t="shared" si="13"/>
        <v>0</v>
      </c>
      <c r="AC35" s="7">
        <f t="shared" si="13"/>
        <v>6.9999999660000006E-2</v>
      </c>
      <c r="AD35" s="7">
        <f t="shared" si="13"/>
        <v>569.03500359999987</v>
      </c>
      <c r="AE35" s="7">
        <f t="shared" si="13"/>
        <v>146.82753971190999</v>
      </c>
      <c r="AF35" s="7">
        <f t="shared" si="13"/>
        <v>922.12606614870003</v>
      </c>
      <c r="AG35" s="7">
        <f t="shared" si="13"/>
        <v>283.37399602767988</v>
      </c>
      <c r="AH35" s="7">
        <f t="shared" si="13"/>
        <v>73.336000261200041</v>
      </c>
      <c r="AI35" s="7">
        <f t="shared" si="13"/>
        <v>172.10320989000999</v>
      </c>
      <c r="AJ35" s="7">
        <f t="shared" si="13"/>
        <v>43.153000125460011</v>
      </c>
      <c r="AK35" s="7">
        <f t="shared" si="13"/>
        <v>28.299999978369993</v>
      </c>
      <c r="AL35" s="7">
        <f>AL14</f>
        <v>118.60499928000002</v>
      </c>
      <c r="AM35" s="7">
        <f t="shared" si="11"/>
        <v>7.3618165842481522</v>
      </c>
      <c r="AN35" s="7">
        <f t="shared" si="11"/>
        <v>30.825129161596205</v>
      </c>
      <c r="AO35" s="7">
        <f t="shared" si="11"/>
        <v>3.6043339202271953</v>
      </c>
      <c r="AP35" s="7">
        <f t="shared" si="11"/>
        <v>55.795963424140695</v>
      </c>
      <c r="AQ35" s="7">
        <f t="shared" si="11"/>
        <v>8.3853116764202156</v>
      </c>
      <c r="AS35" s="13"/>
      <c r="AT35" s="13" t="str">
        <f t="shared" si="10"/>
        <v>TRA_Mop_Gas</v>
      </c>
      <c r="AU35" s="13" t="str">
        <f t="shared" si="6"/>
        <v>Road Transport Mopeds Gasoline</v>
      </c>
      <c r="AV35" s="13" t="s">
        <v>70</v>
      </c>
      <c r="AW35" s="13" t="s">
        <v>71</v>
      </c>
      <c r="AX35" s="13"/>
      <c r="AY35" s="13"/>
    </row>
    <row r="36" spans="1:52">
      <c r="A36" s="9" t="s">
        <v>42</v>
      </c>
      <c r="B36" s="9" t="str">
        <f>B33</f>
        <v>GSLSP95</v>
      </c>
      <c r="D36" t="str">
        <f t="shared" si="7"/>
        <v>TRA_Mot_Gas</v>
      </c>
      <c r="E36" t="str">
        <f t="shared" si="12"/>
        <v>TRAGSLSP95</v>
      </c>
      <c r="F36" t="str">
        <f t="shared" si="8"/>
        <v>TMot</v>
      </c>
      <c r="G36" s="7">
        <f t="shared" si="3"/>
        <v>360.97546202999996</v>
      </c>
      <c r="H36" s="7">
        <f t="shared" si="13"/>
        <v>396.16899992900005</v>
      </c>
      <c r="I36" s="7">
        <f t="shared" si="13"/>
        <v>70.386999760000009</v>
      </c>
      <c r="J36" s="7">
        <f t="shared" si="13"/>
        <v>587.33496343160004</v>
      </c>
      <c r="K36" s="7">
        <f t="shared" si="13"/>
        <v>29.384999759059998</v>
      </c>
      <c r="L36" s="7">
        <f t="shared" si="13"/>
        <v>446.10699692999998</v>
      </c>
      <c r="M36" s="7">
        <f t="shared" si="13"/>
        <v>2685.7305125199996</v>
      </c>
      <c r="N36" s="7">
        <f t="shared" si="13"/>
        <v>148.76599956999996</v>
      </c>
      <c r="O36" s="7">
        <f t="shared" si="13"/>
        <v>7.4059038591150008</v>
      </c>
      <c r="P36" s="7">
        <f t="shared" si="13"/>
        <v>2703.7540038999991</v>
      </c>
      <c r="Q36" s="7">
        <f t="shared" si="13"/>
        <v>225.50400044999995</v>
      </c>
      <c r="R36" s="7">
        <f t="shared" si="13"/>
        <v>1994.5180045188006</v>
      </c>
      <c r="S36" s="7">
        <f t="shared" si="13"/>
        <v>1499.1329652700001</v>
      </c>
      <c r="T36" s="7">
        <f t="shared" si="13"/>
        <v>107.5020012976</v>
      </c>
      <c r="U36" s="7">
        <f t="shared" si="13"/>
        <v>139.08400052087899</v>
      </c>
      <c r="V36" s="7">
        <f t="shared" si="13"/>
        <v>35.285999903700016</v>
      </c>
      <c r="W36" s="7">
        <f t="shared" si="13"/>
        <v>11.111999915249001</v>
      </c>
      <c r="X36" s="7">
        <f t="shared" si="13"/>
        <v>6570.9769968000019</v>
      </c>
      <c r="Y36" s="7">
        <f t="shared" si="13"/>
        <v>26.849794227899995</v>
      </c>
      <c r="Z36" s="7">
        <f t="shared" si="13"/>
        <v>15.752999972510004</v>
      </c>
      <c r="AA36" s="7">
        <f t="shared" si="13"/>
        <v>8.6099999990039997</v>
      </c>
      <c r="AB36" s="7">
        <f t="shared" si="13"/>
        <v>7.7610000090000009</v>
      </c>
      <c r="AC36" s="7">
        <f t="shared" si="13"/>
        <v>15.391000150000002</v>
      </c>
      <c r="AD36" s="7">
        <f t="shared" si="13"/>
        <v>681.84300099999996</v>
      </c>
      <c r="AE36" s="7">
        <f t="shared" si="13"/>
        <v>129.62847980971293</v>
      </c>
      <c r="AF36" s="7">
        <f t="shared" si="13"/>
        <v>1013.0140089429999</v>
      </c>
      <c r="AG36" s="7">
        <f t="shared" si="13"/>
        <v>216.00400010000001</v>
      </c>
      <c r="AH36" s="7">
        <f t="shared" si="13"/>
        <v>89.933000035009968</v>
      </c>
      <c r="AI36" s="7">
        <f t="shared" si="13"/>
        <v>303.14278832299999</v>
      </c>
      <c r="AJ36" s="7">
        <f t="shared" si="13"/>
        <v>43.679999728240013</v>
      </c>
      <c r="AK36" s="7">
        <f t="shared" si="13"/>
        <v>59.600000016100019</v>
      </c>
      <c r="AL36" s="7">
        <f t="shared" si="13"/>
        <v>1234.4000016999998</v>
      </c>
      <c r="AM36" s="7">
        <f t="shared" si="11"/>
        <v>47.984095975949955</v>
      </c>
      <c r="AN36" s="7">
        <f t="shared" si="11"/>
        <v>43.491700079240424</v>
      </c>
      <c r="AO36" s="7">
        <f t="shared" si="11"/>
        <v>23.492938567311079</v>
      </c>
      <c r="AP36" s="7">
        <f t="shared" si="11"/>
        <v>78.7234757120913</v>
      </c>
      <c r="AQ36" s="7">
        <f t="shared" si="11"/>
        <v>11.83097915307928</v>
      </c>
      <c r="AS36" s="13"/>
      <c r="AT36" s="13" t="str">
        <f t="shared" si="10"/>
        <v>TRA_Mot_Gas</v>
      </c>
      <c r="AU36" s="13" t="str">
        <f t="shared" si="6"/>
        <v>Road Transport Motorcycles Gasoline</v>
      </c>
      <c r="AV36" s="13" t="s">
        <v>70</v>
      </c>
      <c r="AW36" s="13" t="s">
        <v>71</v>
      </c>
      <c r="AX36" s="13"/>
      <c r="AY36" s="13"/>
    </row>
    <row r="37" spans="1:52">
      <c r="A37" s="9" t="s">
        <v>46</v>
      </c>
      <c r="B37" s="9" t="str">
        <f>B36</f>
        <v>GSLSP95</v>
      </c>
      <c r="D37" t="str">
        <f t="shared" si="7"/>
        <v>TRA_Car_Cng</v>
      </c>
      <c r="E37" t="s">
        <v>124</v>
      </c>
      <c r="F37" t="str">
        <f t="shared" si="8"/>
        <v>TCar</v>
      </c>
      <c r="G37" s="7">
        <f t="shared" si="3"/>
        <v>0</v>
      </c>
      <c r="H37" s="7">
        <f t="shared" si="13"/>
        <v>0</v>
      </c>
      <c r="I37" s="7">
        <f t="shared" si="13"/>
        <v>0</v>
      </c>
      <c r="J37" s="7">
        <f t="shared" si="13"/>
        <v>6.5791233114038015</v>
      </c>
      <c r="K37" s="7">
        <f t="shared" si="13"/>
        <v>0</v>
      </c>
      <c r="L37" s="7">
        <f t="shared" si="13"/>
        <v>0</v>
      </c>
      <c r="M37" s="7">
        <f t="shared" si="13"/>
        <v>67.16092477600003</v>
      </c>
      <c r="N37" s="7">
        <f t="shared" si="13"/>
        <v>0</v>
      </c>
      <c r="O37" s="7">
        <f t="shared" si="13"/>
        <v>0</v>
      </c>
      <c r="P37" s="7">
        <f t="shared" si="13"/>
        <v>0</v>
      </c>
      <c r="Q37" s="7">
        <f t="shared" si="13"/>
        <v>0</v>
      </c>
      <c r="R37" s="7">
        <f t="shared" si="13"/>
        <v>0</v>
      </c>
      <c r="S37" s="7">
        <f t="shared" si="13"/>
        <v>0</v>
      </c>
      <c r="T37" s="7">
        <f t="shared" si="13"/>
        <v>0</v>
      </c>
      <c r="U37" s="7">
        <f t="shared" si="13"/>
        <v>0</v>
      </c>
      <c r="V37" s="7">
        <f t="shared" si="13"/>
        <v>0</v>
      </c>
      <c r="W37" s="7">
        <f t="shared" si="13"/>
        <v>0</v>
      </c>
      <c r="X37" s="7">
        <f t="shared" si="13"/>
        <v>710.01799954179091</v>
      </c>
      <c r="Y37" s="7">
        <f t="shared" si="13"/>
        <v>0</v>
      </c>
      <c r="Z37" s="7">
        <f t="shared" si="13"/>
        <v>0</v>
      </c>
      <c r="AA37" s="7">
        <f t="shared" si="13"/>
        <v>0</v>
      </c>
      <c r="AB37" s="7">
        <f t="shared" si="13"/>
        <v>0</v>
      </c>
      <c r="AC37" s="7">
        <f t="shared" si="13"/>
        <v>0</v>
      </c>
      <c r="AD37" s="7">
        <f t="shared" si="13"/>
        <v>0.91199999454727987</v>
      </c>
      <c r="AE37" s="7">
        <f t="shared" si="13"/>
        <v>0</v>
      </c>
      <c r="AF37" s="7">
        <f t="shared" si="13"/>
        <v>0</v>
      </c>
      <c r="AG37" s="7">
        <f t="shared" si="13"/>
        <v>0</v>
      </c>
      <c r="AH37" s="7">
        <f t="shared" si="13"/>
        <v>0</v>
      </c>
      <c r="AI37" s="7">
        <f t="shared" si="13"/>
        <v>25.010769766802891</v>
      </c>
      <c r="AJ37" s="7">
        <f t="shared" si="13"/>
        <v>0</v>
      </c>
      <c r="AK37" s="7">
        <f t="shared" si="13"/>
        <v>0</v>
      </c>
      <c r="AL37" s="7">
        <f t="shared" si="13"/>
        <v>1.3400000036885995</v>
      </c>
      <c r="AM37" s="7">
        <f t="shared" ref="AM37:AQ42" si="14">AM16</f>
        <v>0</v>
      </c>
      <c r="AN37" s="7">
        <f t="shared" si="14"/>
        <v>0</v>
      </c>
      <c r="AO37" s="7">
        <f t="shared" si="14"/>
        <v>0</v>
      </c>
      <c r="AP37" s="7">
        <f t="shared" si="14"/>
        <v>7.7121460413910388</v>
      </c>
      <c r="AQ37" s="7">
        <f t="shared" si="14"/>
        <v>0</v>
      </c>
      <c r="AS37" s="13"/>
      <c r="AT37" s="13" t="str">
        <f t="shared" si="10"/>
        <v>\I:</v>
      </c>
      <c r="AU37" s="13" t="str">
        <f t="shared" si="6"/>
        <v>Road Transport Cars CNG</v>
      </c>
      <c r="AV37" s="13" t="s">
        <v>70</v>
      </c>
      <c r="AW37" s="13" t="s">
        <v>71</v>
      </c>
      <c r="AX37" s="13"/>
      <c r="AY37" s="13"/>
    </row>
    <row r="38" spans="1:52">
      <c r="D38" t="str">
        <f t="shared" si="7"/>
        <v>TRA_Car_Dis</v>
      </c>
      <c r="E38" t="s">
        <v>124</v>
      </c>
      <c r="F38" t="str">
        <f t="shared" si="8"/>
        <v>TCar</v>
      </c>
      <c r="G38" s="7">
        <f t="shared" si="3"/>
        <v>2624.4820118980788</v>
      </c>
      <c r="H38" s="7">
        <f t="shared" si="13"/>
        <v>3245.4689598923028</v>
      </c>
      <c r="I38" s="7">
        <f t="shared" si="13"/>
        <v>948.03199673999961</v>
      </c>
      <c r="J38" s="7">
        <f t="shared" si="13"/>
        <v>741.90171484239988</v>
      </c>
      <c r="K38" s="7">
        <f t="shared" si="13"/>
        <v>56.243999745599993</v>
      </c>
      <c r="L38" s="7">
        <f t="shared" si="13"/>
        <v>1205.9999955900005</v>
      </c>
      <c r="M38" s="7">
        <f t="shared" si="13"/>
        <v>11022.899575450003</v>
      </c>
      <c r="N38" s="7">
        <f t="shared" si="13"/>
        <v>553.4576224916002</v>
      </c>
      <c r="O38" s="7">
        <f t="shared" si="13"/>
        <v>114.81740328337004</v>
      </c>
      <c r="P38" s="7">
        <f t="shared" si="13"/>
        <v>11466.839067101395</v>
      </c>
      <c r="Q38" s="7">
        <f t="shared" si="13"/>
        <v>554.00000652412996</v>
      </c>
      <c r="R38" s="7">
        <f t="shared" si="13"/>
        <v>18719.833144250999</v>
      </c>
      <c r="S38" s="7">
        <f t="shared" si="13"/>
        <v>143.80721490414001</v>
      </c>
      <c r="T38" s="7">
        <f t="shared" si="13"/>
        <v>501.36299712899995</v>
      </c>
      <c r="U38" s="7">
        <f t="shared" si="13"/>
        <v>619.80700029599984</v>
      </c>
      <c r="V38" s="7">
        <f t="shared" si="13"/>
        <v>496.31599861770007</v>
      </c>
      <c r="W38" s="7">
        <f t="shared" si="13"/>
        <v>37.752000020893291</v>
      </c>
      <c r="X38" s="7">
        <f t="shared" si="13"/>
        <v>14334.668973296246</v>
      </c>
      <c r="Y38" s="7">
        <f t="shared" si="13"/>
        <v>570.40143676799994</v>
      </c>
      <c r="Z38" s="7">
        <f t="shared" si="13"/>
        <v>215.89999885321993</v>
      </c>
      <c r="AA38" s="7">
        <f t="shared" si="13"/>
        <v>167.24800026281997</v>
      </c>
      <c r="AB38" s="7">
        <f t="shared" si="13"/>
        <v>71.910000117999999</v>
      </c>
      <c r="AC38" s="7">
        <f t="shared" si="13"/>
        <v>67.605007855000011</v>
      </c>
      <c r="AD38" s="7">
        <f t="shared" si="13"/>
        <v>1298.0000065193203</v>
      </c>
      <c r="AE38" s="7">
        <f t="shared" si="13"/>
        <v>691.26667086325017</v>
      </c>
      <c r="AF38" s="7">
        <f t="shared" si="13"/>
        <v>3871.0000221307987</v>
      </c>
      <c r="AG38" s="7">
        <f t="shared" si="13"/>
        <v>2077.0000066999987</v>
      </c>
      <c r="AH38" s="7">
        <f t="shared" si="13"/>
        <v>1485.0149976501007</v>
      </c>
      <c r="AI38" s="7">
        <f t="shared" si="13"/>
        <v>640.31170655035987</v>
      </c>
      <c r="AJ38" s="7">
        <f t="shared" si="13"/>
        <v>375.83899765572016</v>
      </c>
      <c r="AK38" s="7">
        <f t="shared" si="13"/>
        <v>432.04730353587013</v>
      </c>
      <c r="AL38" s="7">
        <f t="shared" si="13"/>
        <v>8207.0000522523042</v>
      </c>
      <c r="AM38" s="7">
        <f t="shared" si="14"/>
        <v>32.70793106779437</v>
      </c>
      <c r="AN38" s="7">
        <f t="shared" si="14"/>
        <v>374.59612492500116</v>
      </c>
      <c r="AO38" s="7">
        <f t="shared" si="14"/>
        <v>9.1687248284325218</v>
      </c>
      <c r="AP38" s="7">
        <f t="shared" si="14"/>
        <v>465.48286532764325</v>
      </c>
      <c r="AQ38" s="7">
        <f t="shared" si="14"/>
        <v>101.58534109259804</v>
      </c>
      <c r="AS38" s="13"/>
      <c r="AT38" s="13" t="str">
        <f t="shared" si="10"/>
        <v>\I:</v>
      </c>
      <c r="AU38" s="13" t="str">
        <f t="shared" si="6"/>
        <v>Road Transport Cars Diesel</v>
      </c>
      <c r="AV38" s="13" t="s">
        <v>70</v>
      </c>
      <c r="AW38" s="13" t="s">
        <v>71</v>
      </c>
      <c r="AX38" s="13"/>
      <c r="AY38" s="13"/>
    </row>
    <row r="39" spans="1:52">
      <c r="A39" s="9" t="s">
        <v>111</v>
      </c>
      <c r="B39" s="9" t="s">
        <v>116</v>
      </c>
      <c r="D39" t="str">
        <f t="shared" si="7"/>
        <v>TRA_Car_Fle_Fue</v>
      </c>
      <c r="E39" t="s">
        <v>124</v>
      </c>
      <c r="F39" t="str">
        <f t="shared" si="8"/>
        <v>TCar</v>
      </c>
      <c r="G39" s="7">
        <f t="shared" si="3"/>
        <v>0</v>
      </c>
      <c r="H39" s="7">
        <f t="shared" si="13"/>
        <v>0</v>
      </c>
      <c r="I39" s="7">
        <f t="shared" si="13"/>
        <v>0</v>
      </c>
      <c r="J39" s="7">
        <f t="shared" si="13"/>
        <v>3.2003293800000003</v>
      </c>
      <c r="K39" s="7">
        <f t="shared" si="13"/>
        <v>0</v>
      </c>
      <c r="L39" s="7">
        <f t="shared" si="13"/>
        <v>0</v>
      </c>
      <c r="M39" s="7">
        <f t="shared" si="13"/>
        <v>0</v>
      </c>
      <c r="N39" s="7">
        <f t="shared" si="13"/>
        <v>0</v>
      </c>
      <c r="O39" s="7">
        <f t="shared" si="13"/>
        <v>0</v>
      </c>
      <c r="P39" s="7">
        <f t="shared" si="13"/>
        <v>0</v>
      </c>
      <c r="Q39" s="7">
        <f t="shared" si="13"/>
        <v>0</v>
      </c>
      <c r="R39" s="7">
        <f t="shared" si="13"/>
        <v>0</v>
      </c>
      <c r="S39" s="7">
        <f t="shared" si="13"/>
        <v>0</v>
      </c>
      <c r="T39" s="7">
        <f t="shared" si="13"/>
        <v>0</v>
      </c>
      <c r="U39" s="7">
        <f t="shared" si="13"/>
        <v>0</v>
      </c>
      <c r="V39" s="7">
        <f t="shared" si="13"/>
        <v>0</v>
      </c>
      <c r="W39" s="7">
        <f t="shared" si="13"/>
        <v>0</v>
      </c>
      <c r="X39" s="7">
        <f t="shared" si="13"/>
        <v>0</v>
      </c>
      <c r="Y39" s="7">
        <f t="shared" si="13"/>
        <v>0</v>
      </c>
      <c r="Z39" s="7">
        <f t="shared" si="13"/>
        <v>0</v>
      </c>
      <c r="AA39" s="7">
        <f t="shared" si="13"/>
        <v>0</v>
      </c>
      <c r="AB39" s="7">
        <f t="shared" si="13"/>
        <v>0</v>
      </c>
      <c r="AC39" s="7">
        <f t="shared" si="13"/>
        <v>0</v>
      </c>
      <c r="AD39" s="7">
        <f t="shared" si="13"/>
        <v>0</v>
      </c>
      <c r="AE39" s="7">
        <f t="shared" si="13"/>
        <v>0</v>
      </c>
      <c r="AF39" s="7">
        <f t="shared" si="13"/>
        <v>0</v>
      </c>
      <c r="AG39" s="7">
        <f t="shared" si="13"/>
        <v>0</v>
      </c>
      <c r="AH39" s="7">
        <f t="shared" si="13"/>
        <v>0</v>
      </c>
      <c r="AI39" s="7">
        <f t="shared" si="13"/>
        <v>204.49166034729299</v>
      </c>
      <c r="AJ39" s="7">
        <f t="shared" si="13"/>
        <v>0</v>
      </c>
      <c r="AK39" s="7">
        <f t="shared" si="13"/>
        <v>0</v>
      </c>
      <c r="AL39" s="7">
        <f t="shared" si="13"/>
        <v>0</v>
      </c>
      <c r="AM39" s="7">
        <f t="shared" si="14"/>
        <v>0</v>
      </c>
      <c r="AN39" s="7">
        <f t="shared" si="14"/>
        <v>0</v>
      </c>
      <c r="AO39" s="7">
        <f t="shared" si="14"/>
        <v>0</v>
      </c>
      <c r="AP39" s="7">
        <f t="shared" si="14"/>
        <v>0</v>
      </c>
      <c r="AQ39" s="7">
        <f t="shared" si="14"/>
        <v>0</v>
      </c>
      <c r="AS39" s="13"/>
      <c r="AT39" s="13" t="str">
        <f t="shared" si="10"/>
        <v>\I:</v>
      </c>
      <c r="AU39" s="13" t="str">
        <f t="shared" si="6"/>
        <v>Road Transport Cars Flexi Fuel</v>
      </c>
      <c r="AV39" s="13" t="s">
        <v>70</v>
      </c>
      <c r="AW39" s="13" t="s">
        <v>71</v>
      </c>
      <c r="AX39" s="13"/>
      <c r="AY39" s="13"/>
    </row>
    <row r="40" spans="1:52">
      <c r="A40" s="9" t="s">
        <v>110</v>
      </c>
      <c r="B40" s="9" t="s">
        <v>117</v>
      </c>
      <c r="D40" t="str">
        <f t="shared" si="7"/>
        <v>TRA_Car_Gas</v>
      </c>
      <c r="E40" t="s">
        <v>124</v>
      </c>
      <c r="F40" t="str">
        <f t="shared" si="8"/>
        <v>TCar</v>
      </c>
      <c r="G40" s="7">
        <f t="shared" si="3"/>
        <v>2032.4440174999988</v>
      </c>
      <c r="H40" s="7">
        <f t="shared" si="13"/>
        <v>2057.319997094</v>
      </c>
      <c r="I40" s="7">
        <f t="shared" si="13"/>
        <v>1553.0470037499986</v>
      </c>
      <c r="J40" s="7">
        <f t="shared" si="13"/>
        <v>3324.143649136</v>
      </c>
      <c r="K40" s="7">
        <f t="shared" si="13"/>
        <v>478.59199761000042</v>
      </c>
      <c r="L40" s="7">
        <f t="shared" si="13"/>
        <v>3285.0000175282016</v>
      </c>
      <c r="M40" s="7">
        <f t="shared" si="13"/>
        <v>30162.082590036993</v>
      </c>
      <c r="N40" s="7">
        <f t="shared" si="13"/>
        <v>1693.2009931642992</v>
      </c>
      <c r="O40" s="7">
        <f t="shared" si="13"/>
        <v>307.31299921783994</v>
      </c>
      <c r="P40" s="7">
        <f t="shared" si="13"/>
        <v>10677.00706116501</v>
      </c>
      <c r="Q40" s="7">
        <f t="shared" si="13"/>
        <v>2302.0000141768887</v>
      </c>
      <c r="R40" s="7">
        <f t="shared" si="13"/>
        <v>12455.195994940004</v>
      </c>
      <c r="S40" s="7">
        <f t="shared" si="13"/>
        <v>5066.1873388010199</v>
      </c>
      <c r="T40" s="7">
        <f t="shared" si="13"/>
        <v>943.03399744400008</v>
      </c>
      <c r="U40" s="7">
        <f t="shared" si="13"/>
        <v>2359.4080159120699</v>
      </c>
      <c r="V40" s="7">
        <f t="shared" si="13"/>
        <v>1402.9610126906298</v>
      </c>
      <c r="W40" s="7">
        <f t="shared" si="13"/>
        <v>166.28600047653791</v>
      </c>
      <c r="X40" s="7">
        <f t="shared" si="13"/>
        <v>20259.459120593187</v>
      </c>
      <c r="Y40" s="7">
        <f t="shared" si="13"/>
        <v>1155.1213320184004</v>
      </c>
      <c r="Z40" s="7">
        <f t="shared" si="13"/>
        <v>121.10000021812002</v>
      </c>
      <c r="AA40" s="7">
        <f t="shared" si="13"/>
        <v>324.05699900284998</v>
      </c>
      <c r="AB40" s="7">
        <f t="shared" si="13"/>
        <v>227.17999918100011</v>
      </c>
      <c r="AC40" s="7">
        <f t="shared" si="13"/>
        <v>173.3549925251001</v>
      </c>
      <c r="AD40" s="7">
        <f t="shared" si="13"/>
        <v>6170.0000195909988</v>
      </c>
      <c r="AE40" s="7">
        <f t="shared" si="13"/>
        <v>1584.8542505132903</v>
      </c>
      <c r="AF40" s="7">
        <f t="shared" si="13"/>
        <v>10517.000097200003</v>
      </c>
      <c r="AG40" s="7">
        <f t="shared" si="13"/>
        <v>2569.0000012343003</v>
      </c>
      <c r="AH40" s="7">
        <f t="shared" si="13"/>
        <v>3566.5189973830011</v>
      </c>
      <c r="AI40" s="7">
        <f t="shared" si="13"/>
        <v>3465.7014387400004</v>
      </c>
      <c r="AJ40" s="7">
        <f t="shared" si="13"/>
        <v>706.14999875999968</v>
      </c>
      <c r="AK40" s="7">
        <f t="shared" ref="H40:AL42" si="15">AK19</f>
        <v>1183.1583133729393</v>
      </c>
      <c r="AL40" s="7">
        <f t="shared" si="15"/>
        <v>20099.000061305996</v>
      </c>
      <c r="AM40" s="7">
        <f t="shared" si="14"/>
        <v>162.15801074949206</v>
      </c>
      <c r="AN40" s="7">
        <f t="shared" si="14"/>
        <v>381.51989066530319</v>
      </c>
      <c r="AO40" s="7">
        <f t="shared" si="14"/>
        <v>79.39230920687919</v>
      </c>
      <c r="AP40" s="7">
        <f t="shared" si="14"/>
        <v>690.58169240907421</v>
      </c>
      <c r="AQ40" s="7">
        <f t="shared" si="14"/>
        <v>103.78425917410399</v>
      </c>
      <c r="AS40" s="13"/>
      <c r="AT40" s="13" t="str">
        <f t="shared" si="10"/>
        <v>\I:</v>
      </c>
      <c r="AU40" s="13" t="str">
        <f t="shared" si="6"/>
        <v>Road Transport Cars Gasoline</v>
      </c>
      <c r="AV40" s="13" t="s">
        <v>70</v>
      </c>
      <c r="AW40" s="13" t="s">
        <v>71</v>
      </c>
      <c r="AX40" s="13"/>
      <c r="AY40" s="13"/>
    </row>
    <row r="41" spans="1:52">
      <c r="A41" s="9" t="s">
        <v>112</v>
      </c>
      <c r="B41" s="9" t="s">
        <v>118</v>
      </c>
      <c r="D41" t="str">
        <f t="shared" si="7"/>
        <v>TRA_Car_Lpg</v>
      </c>
      <c r="E41" t="s">
        <v>124</v>
      </c>
      <c r="F41" t="str">
        <f t="shared" si="8"/>
        <v>TCar</v>
      </c>
      <c r="G41" s="7">
        <f t="shared" si="3"/>
        <v>0</v>
      </c>
      <c r="H41" s="7">
        <f t="shared" si="15"/>
        <v>35.853000078699992</v>
      </c>
      <c r="I41" s="7">
        <f t="shared" si="15"/>
        <v>98.294998732020019</v>
      </c>
      <c r="J41" s="7">
        <f t="shared" si="15"/>
        <v>0</v>
      </c>
      <c r="K41" s="7">
        <f t="shared" si="15"/>
        <v>0</v>
      </c>
      <c r="L41" s="7">
        <f t="shared" si="15"/>
        <v>0</v>
      </c>
      <c r="M41" s="7">
        <f t="shared" si="15"/>
        <v>408.08357196599979</v>
      </c>
      <c r="N41" s="7">
        <f>N20</f>
        <v>1.3999999983999997E-2</v>
      </c>
      <c r="O41" s="7">
        <f t="shared" si="15"/>
        <v>0</v>
      </c>
      <c r="P41" s="7">
        <f t="shared" si="15"/>
        <v>0</v>
      </c>
      <c r="Q41" s="7">
        <f t="shared" si="15"/>
        <v>0</v>
      </c>
      <c r="R41" s="7">
        <f t="shared" si="15"/>
        <v>213.99999994712007</v>
      </c>
      <c r="S41" s="7">
        <f t="shared" si="15"/>
        <v>6.8784795546105002</v>
      </c>
      <c r="T41" s="7">
        <f t="shared" si="15"/>
        <v>47.791999864800019</v>
      </c>
      <c r="U41" s="7">
        <f t="shared" si="15"/>
        <v>4.7650000209999996</v>
      </c>
      <c r="V41" s="7">
        <f t="shared" si="15"/>
        <v>0.6200000079889999</v>
      </c>
      <c r="W41" s="7">
        <f t="shared" si="15"/>
        <v>0</v>
      </c>
      <c r="X41" s="7">
        <f t="shared" si="15"/>
        <v>2114.3889958986683</v>
      </c>
      <c r="Y41" s="7">
        <f t="shared" si="15"/>
        <v>0</v>
      </c>
      <c r="Z41" s="7">
        <f t="shared" si="15"/>
        <v>0</v>
      </c>
      <c r="AA41" s="7">
        <f t="shared" si="15"/>
        <v>15.574999992240699</v>
      </c>
      <c r="AB41" s="7">
        <f t="shared" si="15"/>
        <v>11.099999964000002</v>
      </c>
      <c r="AC41" s="7">
        <f t="shared" si="15"/>
        <v>0</v>
      </c>
      <c r="AD41" s="7">
        <f t="shared" si="15"/>
        <v>211.00000070400003</v>
      </c>
      <c r="AE41" s="7">
        <f t="shared" si="15"/>
        <v>0</v>
      </c>
      <c r="AF41" s="7">
        <f t="shared" si="15"/>
        <v>2478.0000100000016</v>
      </c>
      <c r="AG41" s="7">
        <f t="shared" si="15"/>
        <v>38.000000305819995</v>
      </c>
      <c r="AH41" s="7">
        <f t="shared" si="15"/>
        <v>212.50099932199996</v>
      </c>
      <c r="AI41" s="7">
        <f t="shared" si="15"/>
        <v>0</v>
      </c>
      <c r="AJ41" s="7">
        <f t="shared" si="15"/>
        <v>0</v>
      </c>
      <c r="AK41" s="7">
        <f t="shared" si="15"/>
        <v>53.894380738999992</v>
      </c>
      <c r="AL41" s="7">
        <f t="shared" si="15"/>
        <v>26.000000029799995</v>
      </c>
      <c r="AM41" s="7">
        <f t="shared" si="14"/>
        <v>0</v>
      </c>
      <c r="AN41" s="7">
        <f t="shared" si="14"/>
        <v>0</v>
      </c>
      <c r="AO41" s="7">
        <f t="shared" si="14"/>
        <v>0</v>
      </c>
      <c r="AP41" s="7">
        <f t="shared" si="14"/>
        <v>244.82860742502018</v>
      </c>
      <c r="AQ41" s="7">
        <f t="shared" si="14"/>
        <v>9.5852856949100556</v>
      </c>
      <c r="AS41" s="13"/>
      <c r="AT41" s="13" t="str">
        <f t="shared" si="10"/>
        <v>\I:</v>
      </c>
      <c r="AU41" s="13" t="str">
        <f t="shared" si="6"/>
        <v>Road Transport Cars LPG</v>
      </c>
      <c r="AV41" s="13" t="s">
        <v>70</v>
      </c>
      <c r="AW41" s="13" t="s">
        <v>71</v>
      </c>
      <c r="AX41" s="13"/>
      <c r="AY41" s="13"/>
    </row>
    <row r="42" spans="1:52">
      <c r="A42" s="9" t="s">
        <v>113</v>
      </c>
      <c r="B42" s="9" t="s">
        <v>120</v>
      </c>
      <c r="D42" t="str">
        <f t="shared" si="7"/>
        <v>TRA_Car_Oth</v>
      </c>
      <c r="E42" t="s">
        <v>124</v>
      </c>
      <c r="F42" t="str">
        <f t="shared" si="8"/>
        <v>TCar</v>
      </c>
      <c r="G42" s="7">
        <f t="shared" si="3"/>
        <v>0</v>
      </c>
      <c r="H42" s="7">
        <f t="shared" si="15"/>
        <v>0</v>
      </c>
      <c r="I42" s="7">
        <f t="shared" si="15"/>
        <v>0</v>
      </c>
      <c r="J42" s="7">
        <f t="shared" si="15"/>
        <v>0</v>
      </c>
      <c r="K42" s="7">
        <f t="shared" si="15"/>
        <v>0</v>
      </c>
      <c r="L42" s="7">
        <f t="shared" si="15"/>
        <v>4.9999999817279015</v>
      </c>
      <c r="M42" s="7">
        <f t="shared" si="15"/>
        <v>0</v>
      </c>
      <c r="N42" s="7">
        <f t="shared" si="15"/>
        <v>0.34799999981420027</v>
      </c>
      <c r="O42" s="7">
        <f t="shared" si="15"/>
        <v>0</v>
      </c>
      <c r="P42" s="7">
        <f t="shared" si="15"/>
        <v>0</v>
      </c>
      <c r="Q42" s="7">
        <f t="shared" si="15"/>
        <v>0</v>
      </c>
      <c r="R42" s="7">
        <f t="shared" si="15"/>
        <v>0</v>
      </c>
      <c r="S42" s="7">
        <f t="shared" si="15"/>
        <v>0</v>
      </c>
      <c r="T42" s="7">
        <f t="shared" si="15"/>
        <v>0</v>
      </c>
      <c r="U42" s="7">
        <f t="shared" si="15"/>
        <v>0</v>
      </c>
      <c r="V42" s="7">
        <f t="shared" si="15"/>
        <v>0</v>
      </c>
      <c r="W42" s="7">
        <f t="shared" si="15"/>
        <v>0.5449999857504001</v>
      </c>
      <c r="X42" s="7">
        <f t="shared" si="15"/>
        <v>0</v>
      </c>
      <c r="Y42" s="7">
        <f t="shared" si="15"/>
        <v>0</v>
      </c>
      <c r="Z42" s="7">
        <f t="shared" si="15"/>
        <v>0</v>
      </c>
      <c r="AA42" s="7">
        <f t="shared" si="15"/>
        <v>0</v>
      </c>
      <c r="AB42" s="7">
        <f t="shared" si="15"/>
        <v>0</v>
      </c>
      <c r="AC42" s="7">
        <f t="shared" si="15"/>
        <v>0</v>
      </c>
      <c r="AD42" s="7">
        <f t="shared" si="15"/>
        <v>56.000000893919996</v>
      </c>
      <c r="AE42" s="7">
        <f t="shared" si="15"/>
        <v>0</v>
      </c>
      <c r="AF42" s="7">
        <f t="shared" si="15"/>
        <v>374.00000075480989</v>
      </c>
      <c r="AG42" s="7">
        <f t="shared" si="15"/>
        <v>7.9999999635880048</v>
      </c>
      <c r="AH42" s="7">
        <f t="shared" si="15"/>
        <v>0</v>
      </c>
      <c r="AI42" s="7">
        <f t="shared" si="15"/>
        <v>19.417170096270002</v>
      </c>
      <c r="AJ42" s="7">
        <f t="shared" si="15"/>
        <v>0</v>
      </c>
      <c r="AK42" s="7">
        <f t="shared" si="15"/>
        <v>0</v>
      </c>
      <c r="AL42" s="7">
        <f t="shared" si="15"/>
        <v>2.0000000049490012</v>
      </c>
      <c r="AM42" s="7">
        <f t="shared" si="14"/>
        <v>0</v>
      </c>
      <c r="AN42" s="7">
        <f t="shared" si="14"/>
        <v>0</v>
      </c>
      <c r="AO42" s="7">
        <f t="shared" si="14"/>
        <v>0</v>
      </c>
      <c r="AP42" s="7">
        <f t="shared" si="14"/>
        <v>0</v>
      </c>
      <c r="AQ42" s="7">
        <f t="shared" si="14"/>
        <v>0</v>
      </c>
      <c r="AS42" s="13"/>
      <c r="AT42" s="13" t="str">
        <f t="shared" si="10"/>
        <v>\I:</v>
      </c>
      <c r="AU42" s="13" t="str">
        <f t="shared" si="6"/>
        <v>Road Transport Cars Other</v>
      </c>
      <c r="AV42" s="13" t="s">
        <v>70</v>
      </c>
      <c r="AW42" s="13" t="s">
        <v>71</v>
      </c>
      <c r="AX42" s="13"/>
      <c r="AY42" s="13"/>
    </row>
    <row r="43" spans="1:52">
      <c r="A43" s="9" t="s">
        <v>114</v>
      </c>
      <c r="B43" s="9" t="s">
        <v>119</v>
      </c>
    </row>
    <row r="44" spans="1:52">
      <c r="A44" s="9" t="s">
        <v>115</v>
      </c>
      <c r="B44" s="9" t="s">
        <v>121</v>
      </c>
      <c r="F44" s="10" t="s">
        <v>101</v>
      </c>
      <c r="G44" s="10"/>
      <c r="AS44" s="12" t="s">
        <v>372</v>
      </c>
      <c r="AT44" s="12"/>
      <c r="AU44" s="13"/>
      <c r="AV44" s="13"/>
      <c r="AW44" s="13"/>
      <c r="AX44" s="13"/>
      <c r="AY44" s="13"/>
      <c r="AZ44" s="13"/>
    </row>
    <row r="45" spans="1:52" ht="15" thickBot="1">
      <c r="F45" s="14" t="s">
        <v>80</v>
      </c>
      <c r="G45" s="15" t="str">
        <f>G24</f>
        <v>AT</v>
      </c>
      <c r="H45" s="15" t="str">
        <f t="shared" ref="H45:AL45" si="16">H24</f>
        <v>BE</v>
      </c>
      <c r="I45" s="15" t="str">
        <f t="shared" si="16"/>
        <v>BG</v>
      </c>
      <c r="J45" s="15" t="str">
        <f t="shared" si="16"/>
        <v>CH</v>
      </c>
      <c r="K45" s="15" t="str">
        <f t="shared" si="16"/>
        <v>CY</v>
      </c>
      <c r="L45" s="15" t="str">
        <f t="shared" si="16"/>
        <v>CZ</v>
      </c>
      <c r="M45" s="15" t="str">
        <f t="shared" si="16"/>
        <v>DE</v>
      </c>
      <c r="N45" s="15" t="str">
        <f t="shared" si="16"/>
        <v>DK</v>
      </c>
      <c r="O45" s="15" t="str">
        <f t="shared" si="16"/>
        <v>EE</v>
      </c>
      <c r="P45" s="15" t="str">
        <f t="shared" si="16"/>
        <v>ES</v>
      </c>
      <c r="Q45" s="15" t="str">
        <f t="shared" si="16"/>
        <v>FI</v>
      </c>
      <c r="R45" s="15" t="str">
        <f t="shared" si="16"/>
        <v>FR</v>
      </c>
      <c r="S45" s="15" t="str">
        <f t="shared" si="16"/>
        <v>EL</v>
      </c>
      <c r="T45" s="15" t="str">
        <f t="shared" si="16"/>
        <v>HR</v>
      </c>
      <c r="U45" s="15" t="str">
        <f t="shared" si="16"/>
        <v>HU</v>
      </c>
      <c r="V45" s="15" t="str">
        <f t="shared" si="16"/>
        <v>IE</v>
      </c>
      <c r="W45" s="15" t="str">
        <f t="shared" si="16"/>
        <v>IS</v>
      </c>
      <c r="X45" s="15" t="str">
        <f t="shared" si="16"/>
        <v>IT</v>
      </c>
      <c r="Y45" s="15" t="str">
        <f t="shared" si="16"/>
        <v>LT</v>
      </c>
      <c r="Z45" s="15" t="str">
        <f t="shared" si="16"/>
        <v>LU</v>
      </c>
      <c r="AA45" s="15" t="str">
        <f t="shared" si="16"/>
        <v>LV</v>
      </c>
      <c r="AB45" s="15" t="str">
        <f t="shared" si="16"/>
        <v>MK</v>
      </c>
      <c r="AC45" s="15" t="str">
        <f t="shared" si="16"/>
        <v>MT</v>
      </c>
      <c r="AD45" s="15" t="str">
        <f t="shared" si="16"/>
        <v>NL</v>
      </c>
      <c r="AE45" s="15" t="str">
        <f t="shared" si="16"/>
        <v>NO</v>
      </c>
      <c r="AF45" s="15" t="str">
        <f t="shared" si="16"/>
        <v>PL</v>
      </c>
      <c r="AG45" s="15" t="str">
        <f t="shared" si="16"/>
        <v>PT</v>
      </c>
      <c r="AH45" s="15" t="str">
        <f t="shared" si="16"/>
        <v>RO</v>
      </c>
      <c r="AI45" s="15" t="str">
        <f t="shared" si="16"/>
        <v>SE</v>
      </c>
      <c r="AJ45" s="15" t="str">
        <f t="shared" si="16"/>
        <v>SI</v>
      </c>
      <c r="AK45" s="15" t="str">
        <f t="shared" si="16"/>
        <v>SK</v>
      </c>
      <c r="AL45" s="15" t="str">
        <f t="shared" si="16"/>
        <v>UK</v>
      </c>
      <c r="AM45" s="15" t="s">
        <v>125</v>
      </c>
      <c r="AN45" s="15" t="s">
        <v>126</v>
      </c>
      <c r="AO45" s="15" t="s">
        <v>127</v>
      </c>
      <c r="AP45" s="15" t="s">
        <v>128</v>
      </c>
      <c r="AQ45" s="15" t="s">
        <v>129</v>
      </c>
      <c r="AS45" s="14" t="s">
        <v>79</v>
      </c>
      <c r="AT45" s="14" t="s">
        <v>80</v>
      </c>
      <c r="AU45" s="14" t="s">
        <v>81</v>
      </c>
      <c r="AV45" s="14" t="s">
        <v>82</v>
      </c>
      <c r="AW45" s="14" t="s">
        <v>83</v>
      </c>
      <c r="AX45" s="14" t="s">
        <v>84</v>
      </c>
      <c r="AY45" s="14" t="s">
        <v>85</v>
      </c>
      <c r="AZ45" s="14" t="s">
        <v>86</v>
      </c>
    </row>
    <row r="46" spans="1:52">
      <c r="F46" t="str">
        <f t="shared" ref="F46:F51" si="17">AT46</f>
        <v>TBus</v>
      </c>
      <c r="G46" s="4">
        <f>SUMPRODUCT(G79:G86,Occupancy!G77:G84,kmPerVeh!G81:G88)/1000</f>
        <v>23.103352784365121</v>
      </c>
      <c r="H46" s="3">
        <f>SUMPRODUCT(H79:H86,Occupancy!H77:H84,kmPerVeh!H81:H88)/1000</f>
        <v>33.975071134220144</v>
      </c>
      <c r="I46" s="3">
        <f>SUMPRODUCT(I79:I86,Occupancy!I77:I84,kmPerVeh!I81:I88)/1000</f>
        <v>11.806907534466617</v>
      </c>
      <c r="J46" s="3">
        <f>SUMPRODUCT(J79:J86,Occupancy!J77:J84,kmPerVeh!J81:J88)/1000</f>
        <v>9.3675644967599982</v>
      </c>
      <c r="K46" s="3">
        <f>SUMPRODUCT(K79:K86,Occupancy!K77:K84,kmPerVeh!K81:K88)/1000</f>
        <v>2.0958441077299499</v>
      </c>
      <c r="L46" s="3">
        <f>SUMPRODUCT(L79:L86,Occupancy!L77:L84,kmPerVeh!L81:L88)/1000</f>
        <v>22.336021375280794</v>
      </c>
      <c r="M46" s="3">
        <f>SUMPRODUCT(M79:M86,Occupancy!M77:M84,kmPerVeh!M81:M88)/1000</f>
        <v>84.046128560700652</v>
      </c>
      <c r="N46" s="3">
        <f>SUMPRODUCT(N79:N86,Occupancy!N77:N84,kmPerVeh!N81:N88)/1000</f>
        <v>10.061797115999999</v>
      </c>
      <c r="O46" s="3">
        <f>SUMPRODUCT(O79:O86,Occupancy!O77:O84,kmPerVeh!O81:O88)/1000</f>
        <v>1.7337503582497158</v>
      </c>
      <c r="P46" s="3">
        <f>SUMPRODUCT(P79:P86,Occupancy!P77:P84,kmPerVeh!P81:P88)/1000</f>
        <v>92.847541100395077</v>
      </c>
      <c r="Q46" s="3">
        <f>SUMPRODUCT(Q79:Q86,Occupancy!Q77:Q84,kmPerVeh!Q81:Q88)/1000</f>
        <v>10.678094752000002</v>
      </c>
      <c r="R46" s="3">
        <f>SUMPRODUCT(R79:R86,Occupancy!R77:R84,kmPerVeh!R81:R88)/1000</f>
        <v>65.225694446826722</v>
      </c>
      <c r="S46" s="3">
        <f>SUMPRODUCT(S79:S86,Occupancy!S77:S84,kmPerVeh!S81:S88)/1000</f>
        <v>61.377706306999997</v>
      </c>
      <c r="T46" s="3">
        <f>SUMPRODUCT(T79:T86,Occupancy!T77:T84,kmPerVeh!T81:T88)/1000</f>
        <v>3.5142292791582173</v>
      </c>
      <c r="U46" s="3">
        <f>SUMPRODUCT(U79:U86,Occupancy!U77:U84,kmPerVeh!U81:U88)/1000</f>
        <v>29.743173119999998</v>
      </c>
      <c r="V46" s="3">
        <f>SUMPRODUCT(V79:V86,Occupancy!V77:V84,kmPerVeh!V81:V88)/1000</f>
        <v>14.529258686250003</v>
      </c>
      <c r="W46" s="3">
        <f>SUMPRODUCT(W79:W86,Occupancy!W77:W84,kmPerVeh!W81:W88)/1000</f>
        <v>0.84529361953041793</v>
      </c>
      <c r="X46" s="3">
        <f>SUMPRODUCT(X79:X86,Occupancy!X77:X84,kmPerVeh!X81:X88)/1000</f>
        <v>73.950555654000013</v>
      </c>
      <c r="Y46" s="3">
        <f>SUMPRODUCT(Y79:Y86,Occupancy!Y77:Y84,kmPerVeh!Y81:Y88)/1000</f>
        <v>14.221491171302972</v>
      </c>
      <c r="Z46" s="3">
        <f>SUMPRODUCT(Z79:Z86,Occupancy!Z77:Z84,kmPerVeh!Z81:Z88)/1000</f>
        <v>10.350571167867784</v>
      </c>
      <c r="AA46" s="3">
        <f>SUMPRODUCT(AA79:AA86,Occupancy!AA77:AA84,kmPerVeh!AA81:AA88)/1000</f>
        <v>4.087836922746483</v>
      </c>
      <c r="AB46" s="3">
        <f>SUMPRODUCT(AB79:AB86,Occupancy!AB77:AB84,kmPerVeh!AB81:AB88)/1000</f>
        <v>1.9058277394147438</v>
      </c>
      <c r="AC46" s="3">
        <f>SUMPRODUCT(AC79:AC86,Occupancy!AC77:AC84,kmPerVeh!AC81:AC88)/1000</f>
        <v>0.75289640547048631</v>
      </c>
      <c r="AD46" s="8">
        <f>SUMPRODUCT(AD79:AD86,Occupancy!AD77:AD84,kmPerVeh!AD81:AD88)/1000</f>
        <v>23.352261228420627</v>
      </c>
      <c r="AE46" s="3">
        <f>SUMPRODUCT(AE79:AE86,Occupancy!AE77:AE84,kmPerVeh!AE81:AE88)/1000</f>
        <v>11.96326946671841</v>
      </c>
      <c r="AF46" s="3">
        <f>SUMPRODUCT(AF79:AF86,Occupancy!AF77:AF84,kmPerVeh!AF81:AF88)/1000</f>
        <v>31.400508740583305</v>
      </c>
      <c r="AG46" s="3">
        <f>SUMPRODUCT(AG79:AG86,Occupancy!AG77:AG84,kmPerVeh!AG81:AG88)/1000</f>
        <v>15.318123559818954</v>
      </c>
      <c r="AH46" s="3">
        <f>SUMPRODUCT(AH79:AH86,Occupancy!AH77:AH84,kmPerVeh!AH81:AH88)/1000</f>
        <v>15.116606181294781</v>
      </c>
      <c r="AI46" s="3">
        <f>SUMPRODUCT(AI79:AI86,Occupancy!AI77:AI84,kmPerVeh!AI81:AI88)/1000</f>
        <v>13.048517444992925</v>
      </c>
      <c r="AJ46" s="3">
        <f>SUMPRODUCT(AJ79:AJ86,Occupancy!AJ77:AJ84,kmPerVeh!AJ81:AJ88)/1000</f>
        <v>3.6086285538837757</v>
      </c>
      <c r="AK46" s="3">
        <f>SUMPRODUCT(AK79:AK86,Occupancy!AK77:AK84,kmPerVeh!AK81:AK88)/1000</f>
        <v>10.844722004960227</v>
      </c>
      <c r="AL46" s="3">
        <f>SUMPRODUCT(AL79:AL86,Occupancy!AL77:AL84,kmPerVeh!AL81:AL88)/1000</f>
        <v>181.02881493999999</v>
      </c>
      <c r="AM46" s="3">
        <f>SUMPRODUCT(AM79:AM86,Occupancy!AM77:AM84,kmPerVeh!AM81:AM88)/1000</f>
        <v>13.96043503982564</v>
      </c>
      <c r="AN46" s="3">
        <f>SUMPRODUCT(AN79:AN86,Occupancy!AN77:AN84,kmPerVeh!AN81:AN88)/1000</f>
        <v>2.6256757662818706</v>
      </c>
      <c r="AO46" s="3">
        <f>SUMPRODUCT(AO79:AO86,Occupancy!AO77:AO84,kmPerVeh!AO81:AO88)/1000</f>
        <v>3.9134051952128011</v>
      </c>
      <c r="AP46" s="3">
        <f>SUMPRODUCT(AP79:AP86,Occupancy!AP77:AP84,kmPerVeh!AP81:AP88)/1000</f>
        <v>3.2708293792541605</v>
      </c>
      <c r="AQ46" s="3">
        <f>SUMPRODUCT(AQ79:AQ86,Occupancy!AQ77:AQ84,kmPerVeh!AQ81:AQ88)/1000</f>
        <v>0.71204732395380554</v>
      </c>
      <c r="AS46" s="13" t="s">
        <v>78</v>
      </c>
      <c r="AT46" s="13" t="s">
        <v>72</v>
      </c>
      <c r="AU46" s="13" t="s">
        <v>87</v>
      </c>
      <c r="AV46" s="13" t="s">
        <v>107</v>
      </c>
      <c r="AW46" s="13"/>
      <c r="AX46" s="13"/>
      <c r="AY46" s="13"/>
      <c r="AZ46" s="13"/>
    </row>
    <row r="47" spans="1:52">
      <c r="F47" t="str">
        <f t="shared" si="17"/>
        <v>THDT</v>
      </c>
      <c r="G47" s="3">
        <f>SUMIF($F$58:$F$75,"="&amp;$F47,G$58:G$75)</f>
        <v>43.850812168804588</v>
      </c>
      <c r="H47" s="3">
        <f t="shared" ref="H47:V50" si="18">SUMIF($F$58:$F$75,"="&amp;$F47,H$58:H$75)</f>
        <v>37.362782426965758</v>
      </c>
      <c r="I47" s="3">
        <f t="shared" si="18"/>
        <v>27.637438162162304</v>
      </c>
      <c r="J47" s="3">
        <f t="shared" si="18"/>
        <v>20.804550440864574</v>
      </c>
      <c r="K47" s="3">
        <f t="shared" si="18"/>
        <v>1.5996945145553885</v>
      </c>
      <c r="L47" s="3">
        <f t="shared" si="18"/>
        <v>67.446551818192702</v>
      </c>
      <c r="M47" s="3">
        <f t="shared" si="18"/>
        <v>337.78242506916308</v>
      </c>
      <c r="N47" s="3">
        <f t="shared" si="18"/>
        <v>18.111957196346058</v>
      </c>
      <c r="O47" s="3">
        <f t="shared" si="18"/>
        <v>9.1139327018138996</v>
      </c>
      <c r="P47" s="3">
        <f t="shared" si="18"/>
        <v>324.25548940995992</v>
      </c>
      <c r="Q47" s="3">
        <f t="shared" si="18"/>
        <v>48.068441872011114</v>
      </c>
      <c r="R47" s="3">
        <f t="shared" si="18"/>
        <v>272.42952728600676</v>
      </c>
      <c r="S47" s="3">
        <f t="shared" si="18"/>
        <v>46.588952160466121</v>
      </c>
      <c r="T47" s="3">
        <f t="shared" si="18"/>
        <v>14.30900076990647</v>
      </c>
      <c r="U47" s="3">
        <f t="shared" si="18"/>
        <v>42.656644233995621</v>
      </c>
      <c r="V47" s="3">
        <f t="shared" si="18"/>
        <v>20.208750122004176</v>
      </c>
      <c r="W47" s="3">
        <f t="shared" ref="W47:AK50" si="19">SUMIF($F$58:$F$75,"="&amp;$F47,W$58:W$75)</f>
        <v>1.3779495908445973</v>
      </c>
      <c r="X47" s="3">
        <f t="shared" si="19"/>
        <v>244.68557458358464</v>
      </c>
      <c r="Y47" s="3">
        <f t="shared" si="19"/>
        <v>31.655214129167909</v>
      </c>
      <c r="Z47" s="3">
        <f t="shared" si="19"/>
        <v>13.564491651918397</v>
      </c>
      <c r="AA47" s="3">
        <f t="shared" si="19"/>
        <v>16.721326012363516</v>
      </c>
      <c r="AB47" s="3">
        <f t="shared" si="19"/>
        <v>6.5665243879054938</v>
      </c>
      <c r="AC47" s="3">
        <f t="shared" si="19"/>
        <v>0.42341974751667266</v>
      </c>
      <c r="AD47" s="3">
        <f t="shared" si="19"/>
        <v>117.23719311733662</v>
      </c>
      <c r="AE47" s="3">
        <f t="shared" si="19"/>
        <v>28.772694588187985</v>
      </c>
      <c r="AF47" s="3">
        <f t="shared" si="19"/>
        <v>343.85177458390882</v>
      </c>
      <c r="AG47" s="3">
        <f t="shared" si="19"/>
        <v>57.19536557352</v>
      </c>
      <c r="AH47" s="3">
        <f t="shared" si="19"/>
        <v>40.638708013674332</v>
      </c>
      <c r="AI47" s="3">
        <f t="shared" si="19"/>
        <v>44.326007357546736</v>
      </c>
      <c r="AJ47" s="3">
        <f t="shared" si="19"/>
        <v>23.666298312935698</v>
      </c>
      <c r="AK47" s="3">
        <f t="shared" si="19"/>
        <v>38.045892566652334</v>
      </c>
      <c r="AL47" s="3">
        <f t="shared" ref="AL47:AQ50" si="20">SUMIF($F$58:$F$75,"="&amp;$F47,AL$58:AL$75)</f>
        <v>183.30541306924863</v>
      </c>
      <c r="AM47" s="3">
        <f>SUMIF($F$58:$F$75,"="&amp;$F47,AM$58:AM$75)</f>
        <v>10.553465131026661</v>
      </c>
      <c r="AN47" s="3">
        <f t="shared" si="20"/>
        <v>10.684524347759405</v>
      </c>
      <c r="AO47" s="3">
        <f t="shared" si="20"/>
        <v>2.9598285542631126</v>
      </c>
      <c r="AP47" s="3">
        <f t="shared" si="20"/>
        <v>13.281239284846112</v>
      </c>
      <c r="AQ47" s="3">
        <f t="shared" si="20"/>
        <v>2.8975032269808199</v>
      </c>
      <c r="AS47" s="13"/>
      <c r="AT47" s="13" t="s">
        <v>73</v>
      </c>
      <c r="AU47" s="13" t="s">
        <v>88</v>
      </c>
      <c r="AV47" s="13" t="s">
        <v>106</v>
      </c>
      <c r="AW47" s="13"/>
      <c r="AX47" s="13"/>
      <c r="AY47" s="13"/>
      <c r="AZ47" s="13"/>
    </row>
    <row r="48" spans="1:52">
      <c r="F48" t="str">
        <f t="shared" si="17"/>
        <v>TLCV</v>
      </c>
      <c r="G48" s="3">
        <f>SUMIF($F$58:$F$75,"="&amp;$F48,G$58:G$75)</f>
        <v>5.3548550744396648</v>
      </c>
      <c r="H48" s="3">
        <f t="shared" si="18"/>
        <v>6.2394661166311165</v>
      </c>
      <c r="I48" s="3">
        <f t="shared" si="18"/>
        <v>1.2238226856830252</v>
      </c>
      <c r="J48" s="3">
        <f t="shared" si="18"/>
        <v>2.0690491791458223</v>
      </c>
      <c r="K48" s="3">
        <f t="shared" si="18"/>
        <v>1.0347741615251023</v>
      </c>
      <c r="L48" s="3">
        <f t="shared" si="18"/>
        <v>4.2529779699339931</v>
      </c>
      <c r="M48" s="3">
        <f t="shared" si="18"/>
        <v>21.066129241986207</v>
      </c>
      <c r="N48" s="3">
        <f t="shared" si="18"/>
        <v>4.8540916381031227</v>
      </c>
      <c r="O48" s="3">
        <f t="shared" si="18"/>
        <v>0.38671279227817468</v>
      </c>
      <c r="P48" s="3">
        <f t="shared" si="18"/>
        <v>10.839228242496835</v>
      </c>
      <c r="Q48" s="3">
        <f t="shared" si="18"/>
        <v>2.6675833310665351</v>
      </c>
      <c r="R48" s="3">
        <f t="shared" si="18"/>
        <v>56.070904285933366</v>
      </c>
      <c r="S48" s="3">
        <f t="shared" si="18"/>
        <v>6.6947692675837507</v>
      </c>
      <c r="T48" s="3">
        <f t="shared" si="18"/>
        <v>2.1098095239452168</v>
      </c>
      <c r="U48" s="3">
        <f t="shared" si="18"/>
        <v>4.1026137348708502</v>
      </c>
      <c r="V48" s="3">
        <f t="shared" si="18"/>
        <v>7.483492435192038</v>
      </c>
      <c r="W48" s="3">
        <f t="shared" si="19"/>
        <v>0.15112573379072147</v>
      </c>
      <c r="X48" s="3">
        <f t="shared" si="19"/>
        <v>41.535832534115087</v>
      </c>
      <c r="Y48" s="3">
        <f t="shared" si="19"/>
        <v>0.9442973576044511</v>
      </c>
      <c r="Z48" s="3">
        <f t="shared" si="19"/>
        <v>1.7283361834635342</v>
      </c>
      <c r="AA48" s="3">
        <f t="shared" si="19"/>
        <v>0.57371408887254893</v>
      </c>
      <c r="AB48" s="3">
        <f t="shared" si="19"/>
        <v>0.23693742030375245</v>
      </c>
      <c r="AC48" s="3">
        <f t="shared" si="19"/>
        <v>8.7212530412524372E-2</v>
      </c>
      <c r="AD48" s="3">
        <f t="shared" si="19"/>
        <v>9.8999097635911433</v>
      </c>
      <c r="AE48" s="3">
        <f t="shared" si="19"/>
        <v>4.496743992711175</v>
      </c>
      <c r="AF48" s="3">
        <f t="shared" si="19"/>
        <v>9.1527435178700323</v>
      </c>
      <c r="AG48" s="3">
        <f t="shared" si="19"/>
        <v>10.344904724876782</v>
      </c>
      <c r="AH48" s="3">
        <f t="shared" si="19"/>
        <v>3.1634713489577626</v>
      </c>
      <c r="AI48" s="3">
        <f t="shared" si="19"/>
        <v>5.6033628856146267</v>
      </c>
      <c r="AJ48" s="3">
        <f t="shared" si="19"/>
        <v>1.2845281589167459</v>
      </c>
      <c r="AK48" s="3">
        <f t="shared" si="19"/>
        <v>1.7854424434330844</v>
      </c>
      <c r="AL48" s="3">
        <f t="shared" si="20"/>
        <v>35.047067212464974</v>
      </c>
      <c r="AM48" s="3">
        <f t="shared" si="20"/>
        <v>0.70776887913848396</v>
      </c>
      <c r="AN48" s="3">
        <f t="shared" si="20"/>
        <v>1.5442889798901605</v>
      </c>
      <c r="AO48" s="3">
        <f t="shared" si="20"/>
        <v>0.22633355259425322</v>
      </c>
      <c r="AP48" s="3">
        <f t="shared" si="20"/>
        <v>1.9404619231364031</v>
      </c>
      <c r="AQ48" s="3">
        <f t="shared" si="20"/>
        <v>0.41882192059463064</v>
      </c>
      <c r="AS48" s="13"/>
      <c r="AT48" s="13" t="s">
        <v>74</v>
      </c>
      <c r="AU48" s="13" t="s">
        <v>89</v>
      </c>
      <c r="AV48" s="13" t="s">
        <v>106</v>
      </c>
      <c r="AW48" s="13"/>
      <c r="AX48" s="13"/>
      <c r="AY48" s="13"/>
      <c r="AZ48" s="13"/>
    </row>
    <row r="49" spans="4:52">
      <c r="F49" t="str">
        <f t="shared" si="17"/>
        <v>TMop</v>
      </c>
      <c r="G49" s="3">
        <f>SUMIF($F$58:$F$75,"="&amp;$F49,G$58:G$75)</f>
        <v>0.50004663533895555</v>
      </c>
      <c r="H49" s="3">
        <f t="shared" si="18"/>
        <v>0.36415456125204237</v>
      </c>
      <c r="I49" s="3">
        <f t="shared" si="18"/>
        <v>7.2037635476561473E-2</v>
      </c>
      <c r="J49" s="3">
        <f t="shared" si="18"/>
        <v>0.33187166832119336</v>
      </c>
      <c r="K49" s="3">
        <f t="shared" si="18"/>
        <v>0.15916981013718165</v>
      </c>
      <c r="L49" s="3">
        <f t="shared" si="18"/>
        <v>1.1310812963408499</v>
      </c>
      <c r="M49" s="3">
        <f t="shared" si="18"/>
        <v>6.5266185262997007</v>
      </c>
      <c r="N49" s="3">
        <f t="shared" si="18"/>
        <v>0.29505534838816544</v>
      </c>
      <c r="O49" s="3">
        <f t="shared" si="18"/>
        <v>0</v>
      </c>
      <c r="P49" s="3">
        <f t="shared" si="18"/>
        <v>8.470680188179621</v>
      </c>
      <c r="Q49" s="3">
        <f t="shared" si="18"/>
        <v>0.34646629426155673</v>
      </c>
      <c r="R49" s="3">
        <f t="shared" si="18"/>
        <v>5.4902761808573279</v>
      </c>
      <c r="S49" s="3">
        <f t="shared" si="18"/>
        <v>0.77405477811067858</v>
      </c>
      <c r="T49" s="3">
        <f t="shared" si="18"/>
        <v>0.56719852595649789</v>
      </c>
      <c r="U49" s="3">
        <f t="shared" si="18"/>
        <v>1.4922820525529703</v>
      </c>
      <c r="V49" s="3">
        <f t="shared" si="18"/>
        <v>4.1831440088907962E-2</v>
      </c>
      <c r="W49" s="3">
        <f t="shared" si="19"/>
        <v>0</v>
      </c>
      <c r="X49" s="3">
        <f t="shared" si="19"/>
        <v>20.932717227617296</v>
      </c>
      <c r="Y49" s="3">
        <f t="shared" si="19"/>
        <v>7.3596715636199059E-2</v>
      </c>
      <c r="Z49" s="3">
        <f t="shared" si="19"/>
        <v>0.14060777248962969</v>
      </c>
      <c r="AA49" s="3">
        <f t="shared" si="19"/>
        <v>2.3475235463560461E-2</v>
      </c>
      <c r="AB49" s="3">
        <f t="shared" si="19"/>
        <v>0</v>
      </c>
      <c r="AC49" s="3">
        <f t="shared" si="19"/>
        <v>3.0372755838145425E-4</v>
      </c>
      <c r="AD49" s="3">
        <f t="shared" si="19"/>
        <v>0.90266868731228922</v>
      </c>
      <c r="AE49" s="3">
        <f t="shared" si="19"/>
        <v>0.36401154122793922</v>
      </c>
      <c r="AF49" s="3">
        <f t="shared" si="19"/>
        <v>1.0228456443697254</v>
      </c>
      <c r="AG49" s="3">
        <f t="shared" si="19"/>
        <v>0.90213949756657275</v>
      </c>
      <c r="AH49" s="3">
        <f t="shared" si="19"/>
        <v>8.6709479431313546E-2</v>
      </c>
      <c r="AI49" s="3">
        <f t="shared" si="19"/>
        <v>0.2323506486695851</v>
      </c>
      <c r="AJ49" s="3">
        <f t="shared" si="19"/>
        <v>0.15081683152663306</v>
      </c>
      <c r="AK49" s="3">
        <f t="shared" si="19"/>
        <v>5.3981360468880135E-2</v>
      </c>
      <c r="AL49" s="3">
        <f t="shared" si="20"/>
        <v>0.4692187262349376</v>
      </c>
      <c r="AM49" s="3">
        <f t="shared" si="20"/>
        <v>2.4775866867030011E-2</v>
      </c>
      <c r="AN49" s="3">
        <f t="shared" si="20"/>
        <v>0.22946947850763408</v>
      </c>
      <c r="AO49" s="3">
        <f t="shared" si="20"/>
        <v>1.2130225784617189E-2</v>
      </c>
      <c r="AP49" s="3">
        <f t="shared" si="20"/>
        <v>0.41535821513182564</v>
      </c>
      <c r="AQ49" s="3">
        <f t="shared" si="20"/>
        <v>6.2422223356305408E-2</v>
      </c>
      <c r="AS49" s="13"/>
      <c r="AT49" s="13" t="s">
        <v>75</v>
      </c>
      <c r="AU49" s="13" t="s">
        <v>90</v>
      </c>
      <c r="AV49" s="13" t="s">
        <v>107</v>
      </c>
      <c r="AW49" s="13"/>
      <c r="AX49" s="13"/>
      <c r="AY49" s="13"/>
      <c r="AZ49" s="13"/>
    </row>
    <row r="50" spans="4:52">
      <c r="F50" t="str">
        <f t="shared" si="17"/>
        <v>TMot</v>
      </c>
      <c r="G50" s="3">
        <f>SUMIF($F$58:$F$75,"="&amp;$F50,G$58:G$75)</f>
        <v>1.2889784649234641</v>
      </c>
      <c r="H50" s="3">
        <f t="shared" si="18"/>
        <v>1.8532521487555276</v>
      </c>
      <c r="I50" s="3">
        <f t="shared" si="18"/>
        <v>0.24376839565626868</v>
      </c>
      <c r="J50" s="3">
        <f t="shared" si="18"/>
        <v>1.8962070620042262</v>
      </c>
      <c r="K50" s="3">
        <f t="shared" si="18"/>
        <v>0.17422402932932213</v>
      </c>
      <c r="L50" s="3">
        <f t="shared" si="18"/>
        <v>1.999394113412043</v>
      </c>
      <c r="M50" s="3">
        <f t="shared" si="18"/>
        <v>8.8794119040467478</v>
      </c>
      <c r="N50" s="3">
        <f t="shared" si="18"/>
        <v>0.62142232050549751</v>
      </c>
      <c r="O50" s="3">
        <f t="shared" si="18"/>
        <v>3.883531030606481E-2</v>
      </c>
      <c r="P50" s="3">
        <f t="shared" si="18"/>
        <v>21.419925885687462</v>
      </c>
      <c r="Q50" s="3">
        <f t="shared" si="18"/>
        <v>0.64688396843919616</v>
      </c>
      <c r="R50" s="3">
        <f t="shared" si="18"/>
        <v>17.080773817568353</v>
      </c>
      <c r="S50" s="3">
        <f t="shared" si="18"/>
        <v>12.9879814257074</v>
      </c>
      <c r="T50" s="3">
        <f t="shared" si="18"/>
        <v>0.90418369730283277</v>
      </c>
      <c r="U50" s="3">
        <f t="shared" si="18"/>
        <v>0.71730887925440712</v>
      </c>
      <c r="V50" s="3">
        <f t="shared" si="18"/>
        <v>0.71320729865646026</v>
      </c>
      <c r="W50" s="3">
        <f t="shared" si="19"/>
        <v>2.6365050483490606E-2</v>
      </c>
      <c r="X50" s="3">
        <f t="shared" si="19"/>
        <v>38.311662463257854</v>
      </c>
      <c r="Y50" s="3">
        <f t="shared" si="19"/>
        <v>9.607392275800708E-2</v>
      </c>
      <c r="Z50" s="3">
        <f t="shared" si="19"/>
        <v>0.27622228350897104</v>
      </c>
      <c r="AA50" s="3">
        <f t="shared" si="19"/>
        <v>2.9448436060603128E-2</v>
      </c>
      <c r="AB50" s="3">
        <f t="shared" si="19"/>
        <v>2.1303532681047396E-2</v>
      </c>
      <c r="AC50" s="3">
        <f t="shared" si="19"/>
        <v>6.848992854348751E-2</v>
      </c>
      <c r="AD50" s="3">
        <f t="shared" si="19"/>
        <v>1.9549069295870005</v>
      </c>
      <c r="AE50" s="3">
        <f t="shared" si="19"/>
        <v>0.65316554810189498</v>
      </c>
      <c r="AF50" s="3">
        <f t="shared" si="19"/>
        <v>2.3521726767667372</v>
      </c>
      <c r="AG50" s="3">
        <f t="shared" si="19"/>
        <v>1.1883304134152</v>
      </c>
      <c r="AH50" s="3">
        <f t="shared" si="19"/>
        <v>0.23241841479288439</v>
      </c>
      <c r="AI50" s="3">
        <f t="shared" si="19"/>
        <v>0.93347706360649929</v>
      </c>
      <c r="AJ50" s="3">
        <f t="shared" si="19"/>
        <v>0.19080260429437484</v>
      </c>
      <c r="AK50" s="3">
        <f t="shared" si="19"/>
        <v>0.20394848489766029</v>
      </c>
      <c r="AL50" s="3">
        <f t="shared" si="20"/>
        <v>8.3781089914536828</v>
      </c>
      <c r="AM50" s="3">
        <f t="shared" si="20"/>
        <v>0.41571799280176275</v>
      </c>
      <c r="AN50" s="3">
        <f t="shared" si="20"/>
        <v>0.36580236372317132</v>
      </c>
      <c r="AO50" s="3">
        <f t="shared" si="20"/>
        <v>0.20353488103876552</v>
      </c>
      <c r="AP50" s="3">
        <f t="shared" si="20"/>
        <v>0.6621317042911421</v>
      </c>
      <c r="AQ50" s="3">
        <f t="shared" si="20"/>
        <v>9.9508644901690604E-2</v>
      </c>
      <c r="AS50" s="13"/>
      <c r="AT50" s="13" t="s">
        <v>76</v>
      </c>
      <c r="AU50" s="13" t="s">
        <v>91</v>
      </c>
      <c r="AV50" s="13" t="s">
        <v>107</v>
      </c>
      <c r="AW50" s="13"/>
      <c r="AX50" s="13"/>
      <c r="AY50" s="13"/>
      <c r="AZ50" s="13"/>
    </row>
    <row r="51" spans="4:52">
      <c r="F51" t="str">
        <f t="shared" si="17"/>
        <v>TCar</v>
      </c>
      <c r="G51" s="3">
        <f>SUMPRODUCT(G87:G110,Occupancy!G85:G108,kmPerVeh!G89:G112)/1000</f>
        <v>117.29528763039588</v>
      </c>
      <c r="H51" s="3">
        <f>SUMPRODUCT(H87:H110,Occupancy!H85:H108,kmPerVeh!H89:H112)/1000</f>
        <v>143.26979444003817</v>
      </c>
      <c r="I51" s="3">
        <f>SUMPRODUCT(I87:I110,Occupancy!I85:I108,kmPerVeh!I89:I112)/1000</f>
        <v>39.312868249120513</v>
      </c>
      <c r="J51" s="3">
        <f>SUMPRODUCT(J87:J110,Occupancy!J85:J108,kmPerVeh!J89:J112)/1000</f>
        <v>91.419756666656667</v>
      </c>
      <c r="K51" s="3">
        <f>SUMPRODUCT(K87:K110,Occupancy!K85:K108,kmPerVeh!K89:K112)/1000</f>
        <v>10.490438494419799</v>
      </c>
      <c r="L51" s="3">
        <f>SUMPRODUCT(L87:L110,Occupancy!L85:L108,kmPerVeh!L89:L112)/1000</f>
        <v>71.415464452365242</v>
      </c>
      <c r="M51" s="3">
        <f>SUMPRODUCT(M87:M110,Occupancy!M85:M108,kmPerVeh!M89:M112)/1000</f>
        <v>877.05906804722213</v>
      </c>
      <c r="N51" s="3">
        <f>SUMPRODUCT(N87:N110,Occupancy!N85:N108,kmPerVeh!N89:N112)/1000</f>
        <v>66.146589662247138</v>
      </c>
      <c r="O51" s="3">
        <f>SUMPRODUCT(O87:O110,Occupancy!O85:O108,kmPerVeh!O89:O112)/1000</f>
        <v>10.195108463569436</v>
      </c>
      <c r="P51" s="3">
        <f>SUMPRODUCT(P87:P110,Occupancy!P85:P108,kmPerVeh!P89:P112)/1000</f>
        <v>495.69470145925573</v>
      </c>
      <c r="Q51" s="3">
        <f>SUMPRODUCT(Q87:Q110,Occupancy!Q85:Q108,kmPerVeh!Q89:Q112)/1000</f>
        <v>52.567373682142964</v>
      </c>
      <c r="R51" s="3">
        <f>SUMPRODUCT(R87:R110,Occupancy!R85:R108,kmPerVeh!R89:R112)/1000</f>
        <v>863.32525418880175</v>
      </c>
      <c r="S51" s="3">
        <f>SUMPRODUCT(S87:S110,Occupancy!S85:S108,kmPerVeh!S89:S112)/1000</f>
        <v>63.423689755779989</v>
      </c>
      <c r="T51" s="3">
        <f>SUMPRODUCT(T87:T110,Occupancy!T85:T108,kmPerVeh!T89:T112)/1000</f>
        <v>30.010926440458658</v>
      </c>
      <c r="U51" s="3">
        <f>SUMPRODUCT(U87:U110,Occupancy!U85:U108,kmPerVeh!U89:U112)/1000</f>
        <v>72.583708989731889</v>
      </c>
      <c r="V51" s="3">
        <f>SUMPRODUCT(V87:V110,Occupancy!V85:V108,kmPerVeh!V89:V112)/1000</f>
        <v>54.850078773145107</v>
      </c>
      <c r="W51" s="3">
        <f>SUMPRODUCT(W87:W110,Occupancy!W85:W108,kmPerVeh!W89:W112)/1000</f>
        <v>5.9032993367739399</v>
      </c>
      <c r="X51" s="3">
        <f>SUMPRODUCT(X87:X110,Occupancy!X85:X108,kmPerVeh!X89:X112)/1000</f>
        <v>702.87262589186241</v>
      </c>
      <c r="Y51" s="3">
        <f>SUMPRODUCT(Y87:Y110,Occupancy!Y85:Y108,kmPerVeh!Y89:Y112)/1000</f>
        <v>16.746297607456228</v>
      </c>
      <c r="Z51" s="3">
        <f>SUMPRODUCT(Z87:Z110,Occupancy!Z85:Z108,kmPerVeh!Z89:Z112)/1000</f>
        <v>30.650643348045804</v>
      </c>
      <c r="AA51" s="3">
        <f>SUMPRODUCT(AA87:AA110,Occupancy!AA85:AA108,kmPerVeh!AA89:AA112)/1000</f>
        <v>12.511671349264613</v>
      </c>
      <c r="AB51" s="3">
        <f>SUMPRODUCT(AB87:AB110,Occupancy!AB85:AB108,kmPerVeh!AB89:AB112)/1000</f>
        <v>6.4246675030805873</v>
      </c>
      <c r="AC51" s="3">
        <f>SUMPRODUCT(AC87:AC110,Occupancy!AC85:AC108,kmPerVeh!AC89:AC112)/1000</f>
        <v>2.4602259249506968</v>
      </c>
      <c r="AD51" s="3">
        <f>SUMPRODUCT(AD87:AD110,Occupancy!AD85:AD108,kmPerVeh!AD89:AD112)/1000</f>
        <v>150.528840027553</v>
      </c>
      <c r="AE51" s="3">
        <f>SUMPRODUCT(AE87:AE110,Occupancy!AE85:AE108,kmPerVeh!AE89:AE112)/1000</f>
        <v>54.558981969348153</v>
      </c>
      <c r="AF51" s="3">
        <f>SUMPRODUCT(AF87:AF110,Occupancy!AF85:AF108,kmPerVeh!AF89:AF112)/1000</f>
        <v>289.24422815715326</v>
      </c>
      <c r="AG51" s="3">
        <f>SUMPRODUCT(AG87:AG110,Occupancy!AG85:AG108,kmPerVeh!AG89:AG112)/1000</f>
        <v>100.54456468699487</v>
      </c>
      <c r="AH51" s="3">
        <f>SUMPRODUCT(AH87:AH110,Occupancy!AH85:AH108,kmPerVeh!AH89:AH112)/1000</f>
        <v>67.125599547217519</v>
      </c>
      <c r="AI51" s="3">
        <f>SUMPRODUCT(AI87:AI110,Occupancy!AI85:AI108,kmPerVeh!AI89:AI112)/1000</f>
        <v>103.99954735818889</v>
      </c>
      <c r="AJ51" s="3">
        <f>SUMPRODUCT(AJ87:AJ110,Occupancy!AJ85:AJ108,kmPerVeh!AJ89:AJ112)/1000</f>
        <v>31.195959214541393</v>
      </c>
      <c r="AK51" s="3">
        <f>SUMPRODUCT(AK87:AK110,Occupancy!AK85:AK108,kmPerVeh!AK89:AK112)/1000</f>
        <v>31.139028972648514</v>
      </c>
      <c r="AL51" s="3">
        <f>SUMPRODUCT(AL87:AL110,Occupancy!AL85:AL108,kmPerVeh!AL89:AL112)/1000</f>
        <v>646.9957710206553</v>
      </c>
      <c r="AM51" s="3">
        <f>SUMPRODUCT(AM87:AM110,Occupancy!AM85:AM108,kmPerVeh!AM89:AM112)/1000</f>
        <v>2.8010313430931713</v>
      </c>
      <c r="AN51" s="3">
        <f>SUMPRODUCT(AN87:AN110,Occupancy!AN85:AN108,kmPerVeh!AN89:AN112)/1000</f>
        <v>16.066386614371559</v>
      </c>
      <c r="AO51" s="3">
        <f>SUMPRODUCT(AO87:AO110,Occupancy!AO85:AO108,kmPerVeh!AO89:AO112)/1000</f>
        <v>1.1750479484291694</v>
      </c>
      <c r="AP51" s="3">
        <f>SUMPRODUCT(AP87:AP110,Occupancy!AP85:AP108,kmPerVeh!AP89:AP112)/1000</f>
        <v>31.561817224952062</v>
      </c>
      <c r="AQ51" s="3">
        <f>SUMPRODUCT(AQ87:AQ110,Occupancy!AQ85:AQ108,kmPerVeh!AQ89:AQ112)/1000</f>
        <v>4.6805307777205503</v>
      </c>
      <c r="AS51" s="13"/>
      <c r="AT51" s="13" t="s">
        <v>77</v>
      </c>
      <c r="AU51" s="13" t="s">
        <v>92</v>
      </c>
      <c r="AV51" s="13" t="s">
        <v>107</v>
      </c>
      <c r="AW51" s="13"/>
      <c r="AX51" s="13"/>
      <c r="AY51" s="13"/>
      <c r="AZ51" s="13"/>
    </row>
    <row r="52" spans="4:52">
      <c r="AS52" s="13" t="s">
        <v>133</v>
      </c>
      <c r="AT52" s="13" t="s">
        <v>93</v>
      </c>
      <c r="AU52" s="13" t="s">
        <v>96</v>
      </c>
      <c r="AV52" s="13" t="s">
        <v>100</v>
      </c>
      <c r="AW52" s="13"/>
      <c r="AX52" s="13"/>
      <c r="AY52" s="13"/>
      <c r="AZ52" s="13"/>
    </row>
    <row r="53" spans="4:52">
      <c r="AP53" s="7"/>
      <c r="AS53" s="13"/>
      <c r="AT53" s="13" t="s">
        <v>94</v>
      </c>
      <c r="AU53" s="13" t="s">
        <v>97</v>
      </c>
      <c r="AV53" s="13" t="s">
        <v>100</v>
      </c>
      <c r="AW53" s="13"/>
      <c r="AX53" s="13"/>
      <c r="AY53" s="13"/>
      <c r="AZ53" s="13"/>
    </row>
    <row r="54" spans="4:52">
      <c r="AP54" s="7"/>
      <c r="AS54" s="13" t="s">
        <v>371</v>
      </c>
      <c r="AT54" s="13" t="s">
        <v>134</v>
      </c>
      <c r="AU54" s="13" t="s">
        <v>98</v>
      </c>
      <c r="AV54" s="13" t="s">
        <v>100</v>
      </c>
      <c r="AW54" s="13"/>
      <c r="AX54" s="13"/>
      <c r="AY54" s="13"/>
      <c r="AZ54" s="13"/>
    </row>
    <row r="55" spans="4:52">
      <c r="AJ55" s="7"/>
      <c r="AK55" s="7"/>
      <c r="AL55" s="7"/>
      <c r="AP55" s="7"/>
      <c r="AS55" s="13" t="s">
        <v>133</v>
      </c>
      <c r="AT55" s="13" t="s">
        <v>95</v>
      </c>
      <c r="AU55" s="13" t="s">
        <v>99</v>
      </c>
      <c r="AV55" s="13" t="s">
        <v>100</v>
      </c>
      <c r="AW55" s="13"/>
      <c r="AX55" s="13"/>
      <c r="AY55" s="13"/>
      <c r="AZ55" s="13"/>
    </row>
    <row r="56" spans="4:52">
      <c r="D56" s="16" t="s">
        <v>122</v>
      </c>
      <c r="E56" s="16"/>
      <c r="F56" s="16"/>
      <c r="G56" s="16"/>
      <c r="H56" s="16"/>
      <c r="I56" s="16"/>
      <c r="AP56" s="7"/>
      <c r="AT56" s="13" t="s">
        <v>190</v>
      </c>
      <c r="AU56" s="13" t="s">
        <v>191</v>
      </c>
      <c r="AV56" s="13" t="s">
        <v>100</v>
      </c>
    </row>
    <row r="57" spans="4:52">
      <c r="D57" s="9"/>
      <c r="E57" s="9"/>
      <c r="F57" s="9"/>
      <c r="G57" s="9">
        <v>3</v>
      </c>
      <c r="H57" s="9">
        <f>G57+1</f>
        <v>4</v>
      </c>
      <c r="I57" s="9">
        <f t="shared" ref="I57:AK57" si="21">H57+1</f>
        <v>5</v>
      </c>
      <c r="J57" s="9">
        <f t="shared" si="21"/>
        <v>6</v>
      </c>
      <c r="K57" s="9">
        <f t="shared" si="21"/>
        <v>7</v>
      </c>
      <c r="L57" s="9">
        <f t="shared" si="21"/>
        <v>8</v>
      </c>
      <c r="M57" s="9">
        <f t="shared" si="21"/>
        <v>9</v>
      </c>
      <c r="N57" s="9">
        <f t="shared" si="21"/>
        <v>10</v>
      </c>
      <c r="O57" s="9">
        <f t="shared" si="21"/>
        <v>11</v>
      </c>
      <c r="P57" s="9">
        <f t="shared" si="21"/>
        <v>12</v>
      </c>
      <c r="Q57" s="9">
        <f t="shared" si="21"/>
        <v>13</v>
      </c>
      <c r="R57" s="9">
        <f t="shared" si="21"/>
        <v>14</v>
      </c>
      <c r="S57" s="9">
        <f t="shared" si="21"/>
        <v>15</v>
      </c>
      <c r="T57" s="9">
        <f t="shared" si="21"/>
        <v>16</v>
      </c>
      <c r="U57" s="9">
        <f t="shared" si="21"/>
        <v>17</v>
      </c>
      <c r="V57" s="9">
        <f t="shared" si="21"/>
        <v>18</v>
      </c>
      <c r="W57" s="9">
        <f t="shared" si="21"/>
        <v>19</v>
      </c>
      <c r="X57" s="9">
        <f t="shared" si="21"/>
        <v>20</v>
      </c>
      <c r="Y57" s="9">
        <f t="shared" si="21"/>
        <v>21</v>
      </c>
      <c r="Z57" s="9">
        <f t="shared" si="21"/>
        <v>22</v>
      </c>
      <c r="AA57" s="9">
        <f t="shared" si="21"/>
        <v>23</v>
      </c>
      <c r="AB57" s="9">
        <f t="shared" si="21"/>
        <v>24</v>
      </c>
      <c r="AC57" s="9">
        <f t="shared" si="21"/>
        <v>25</v>
      </c>
      <c r="AD57" s="9">
        <f t="shared" si="21"/>
        <v>26</v>
      </c>
      <c r="AE57" s="9">
        <f t="shared" si="21"/>
        <v>27</v>
      </c>
      <c r="AF57" s="9">
        <f t="shared" si="21"/>
        <v>28</v>
      </c>
      <c r="AG57" s="9">
        <f t="shared" si="21"/>
        <v>29</v>
      </c>
      <c r="AH57" s="9">
        <f t="shared" si="21"/>
        <v>30</v>
      </c>
      <c r="AI57" s="9">
        <f t="shared" si="21"/>
        <v>31</v>
      </c>
      <c r="AJ57" s="9">
        <f t="shared" si="21"/>
        <v>32</v>
      </c>
      <c r="AK57" s="9">
        <f t="shared" si="21"/>
        <v>33</v>
      </c>
      <c r="AL57" s="9">
        <f t="shared" ref="AL57:AQ57" si="22">AK57+1</f>
        <v>34</v>
      </c>
      <c r="AM57" s="9">
        <f t="shared" si="22"/>
        <v>35</v>
      </c>
      <c r="AN57" s="9">
        <f t="shared" si="22"/>
        <v>36</v>
      </c>
      <c r="AO57" s="9">
        <f t="shared" si="22"/>
        <v>37</v>
      </c>
      <c r="AP57" s="9">
        <f t="shared" si="22"/>
        <v>38</v>
      </c>
      <c r="AQ57" s="9">
        <f t="shared" si="22"/>
        <v>39</v>
      </c>
      <c r="AT57" s="13" t="s">
        <v>200</v>
      </c>
      <c r="AU57" s="13" t="s">
        <v>222</v>
      </c>
      <c r="AV57" s="13" t="s">
        <v>100</v>
      </c>
    </row>
    <row r="58" spans="4:52">
      <c r="D58" t="str">
        <f>D25</f>
        <v>TRA_Bus_Cng</v>
      </c>
      <c r="E58" t="str">
        <f>E25</f>
        <v>\I:</v>
      </c>
      <c r="F58" t="str">
        <f>F25</f>
        <v>TBus</v>
      </c>
      <c r="G58" s="7">
        <f>IFERROR(G25*VLOOKUP($D58,Occupancy!$E$22:$AQ$39,'000Veh'!G$57,FALSE)*VLOOKUP($D58,kmPerVeh!$F$26:$AQ$43,'000Veh'!G$57-1,FALSE)/10^3,0)</f>
        <v>0</v>
      </c>
      <c r="H58" s="7">
        <f>IFERROR(H25*VLOOKUP($D58,Occupancy!$E$22:$AQ$39,'000Veh'!H$57,FALSE)*VLOOKUP($D58,kmPerVeh!$F$26:$AQ$43,'000Veh'!H$57-1,FALSE)/10^3,0)</f>
        <v>0</v>
      </c>
      <c r="I58" s="7">
        <f>IFERROR(I25*VLOOKUP($D58,Occupancy!$E$22:$AQ$39,'000Veh'!I$57,FALSE)*VLOOKUP($D58,kmPerVeh!$F$26:$AQ$43,'000Veh'!I$57-1,FALSE)/10^3,0)</f>
        <v>0</v>
      </c>
      <c r="J58" s="7">
        <f>IFERROR(J25*VLOOKUP($D58,Occupancy!$E$22:$AQ$39,'000Veh'!J$57,FALSE)*VLOOKUP($D58,kmPerVeh!$F$26:$AQ$43,'000Veh'!J$57-1,FALSE)/10^3,0)</f>
        <v>0.23520649452317841</v>
      </c>
      <c r="K58" s="7">
        <f>IFERROR(K25*VLOOKUP($D58,Occupancy!$E$22:$AQ$39,'000Veh'!K$57,FALSE)*VLOOKUP($D58,kmPerVeh!$F$26:$AQ$43,'000Veh'!K$57-1,FALSE)/10^3,0)</f>
        <v>0</v>
      </c>
      <c r="L58" s="7">
        <f>IFERROR(L25*VLOOKUP($D58,Occupancy!$E$22:$AQ$39,'000Veh'!L$57,FALSE)*VLOOKUP($D58,kmPerVeh!$F$26:$AQ$43,'000Veh'!L$57-1,FALSE)/10^3,0)</f>
        <v>0</v>
      </c>
      <c r="M58" s="7">
        <f>IFERROR(M25*VLOOKUP($D58,Occupancy!$E$22:$AQ$39,'000Veh'!M$57,FALSE)*VLOOKUP($D58,kmPerVeh!$F$26:$AQ$43,'000Veh'!M$57-1,FALSE)/10^3,0)</f>
        <v>1.6526229011431148</v>
      </c>
      <c r="N58" s="7">
        <f>IFERROR(N25*VLOOKUP($D58,Occupancy!$E$22:$AQ$39,'000Veh'!N$57,FALSE)*VLOOKUP($D58,kmPerVeh!$F$26:$AQ$43,'000Veh'!N$57-1,FALSE)/10^3,0)</f>
        <v>0</v>
      </c>
      <c r="O58" s="7">
        <f>IFERROR(O25*VLOOKUP($D58,Occupancy!$E$22:$AQ$39,'000Veh'!O$57,FALSE)*VLOOKUP($D58,kmPerVeh!$F$26:$AQ$43,'000Veh'!O$57-1,FALSE)/10^3,0)</f>
        <v>0</v>
      </c>
      <c r="P58" s="7">
        <f>IFERROR(P25*VLOOKUP($D58,Occupancy!$E$22:$AQ$39,'000Veh'!P$57,FALSE)*VLOOKUP($D58,kmPerVeh!$F$26:$AQ$43,'000Veh'!P$57-1,FALSE)/10^3,0)</f>
        <v>0</v>
      </c>
      <c r="Q58" s="7">
        <f>IFERROR(Q25*VLOOKUP($D58,Occupancy!$E$22:$AQ$39,'000Veh'!Q$57,FALSE)*VLOOKUP($D58,kmPerVeh!$F$26:$AQ$43,'000Veh'!Q$57-1,FALSE)/10^3,0)</f>
        <v>0</v>
      </c>
      <c r="R58" s="7">
        <f>IFERROR(R25*VLOOKUP($D58,Occupancy!$E$22:$AQ$39,'000Veh'!R$57,FALSE)*VLOOKUP($D58,kmPerVeh!$F$26:$AQ$43,'000Veh'!R$57-1,FALSE)/10^3,0)</f>
        <v>0</v>
      </c>
      <c r="S58" s="7">
        <f>IFERROR(S25*VLOOKUP($D58,Occupancy!$E$22:$AQ$39,'000Veh'!S$57,FALSE)*VLOOKUP($D58,kmPerVeh!$F$26:$AQ$43,'000Veh'!S$57-1,FALSE)/10^3,0)</f>
        <v>0</v>
      </c>
      <c r="T58" s="7">
        <f>IFERROR(T25*VLOOKUP($D58,Occupancy!$E$22:$AQ$39,'000Veh'!T$57,FALSE)*VLOOKUP($D58,kmPerVeh!$F$26:$AQ$43,'000Veh'!T$57-1,FALSE)/10^3,0)</f>
        <v>0</v>
      </c>
      <c r="U58" s="7">
        <f>IFERROR(U25*VLOOKUP($D58,Occupancy!$E$22:$AQ$39,'000Veh'!U$57,FALSE)*VLOOKUP($D58,kmPerVeh!$F$26:$AQ$43,'000Veh'!U$57-1,FALSE)/10^3,0)</f>
        <v>0</v>
      </c>
      <c r="V58" s="7">
        <f>IFERROR(V25*VLOOKUP($D58,Occupancy!$E$22:$AQ$39,'000Veh'!V$57,FALSE)*VLOOKUP($D58,kmPerVeh!$F$26:$AQ$43,'000Veh'!V$57-1,FALSE)/10^3,0)</f>
        <v>0</v>
      </c>
      <c r="W58" s="7">
        <f>IFERROR(W25*VLOOKUP($D58,Occupancy!$E$22:$AQ$39,'000Veh'!W$57,FALSE)*VLOOKUP($D58,kmPerVeh!$F$26:$AQ$43,'000Veh'!W$57-1,FALSE)/10^3,0)</f>
        <v>0</v>
      </c>
      <c r="X58" s="7">
        <f>IFERROR(X25*VLOOKUP($D58,Occupancy!$E$22:$AQ$39,'000Veh'!X$57,FALSE)*VLOOKUP($D58,kmPerVeh!$F$26:$AQ$43,'000Veh'!X$57-1,FALSE)/10^3,0)</f>
        <v>1.5136015862314638</v>
      </c>
      <c r="Y58" s="7">
        <f>IFERROR(Y25*VLOOKUP($D58,Occupancy!$E$22:$AQ$39,'000Veh'!Y$57,FALSE)*VLOOKUP($D58,kmPerVeh!$F$26:$AQ$43,'000Veh'!Y$57-1,FALSE)/10^3,0)</f>
        <v>0</v>
      </c>
      <c r="Z58" s="7">
        <f>IFERROR(Z25*VLOOKUP($D58,Occupancy!$E$22:$AQ$39,'000Veh'!Z$57,FALSE)*VLOOKUP($D58,kmPerVeh!$F$26:$AQ$43,'000Veh'!Z$57-1,FALSE)/10^3,0)</f>
        <v>0</v>
      </c>
      <c r="AA58" s="7">
        <f>IFERROR(AA25*VLOOKUP($D58,Occupancy!$E$22:$AQ$39,'000Veh'!AA$57,FALSE)*VLOOKUP($D58,kmPerVeh!$F$26:$AQ$43,'000Veh'!AA$57-1,FALSE)/10^3,0)</f>
        <v>0</v>
      </c>
      <c r="AB58" s="7">
        <f>IFERROR(AB25*VLOOKUP($D58,Occupancy!$E$22:$AQ$39,'000Veh'!AB$57,FALSE)*VLOOKUP($D58,kmPerVeh!$F$26:$AQ$43,'000Veh'!AB$57-1,FALSE)/10^3,0)</f>
        <v>0</v>
      </c>
      <c r="AC58" s="7">
        <f>IFERROR(AC25*VLOOKUP($D58,Occupancy!$E$22:$AQ$39,'000Veh'!AC$57,FALSE)*VLOOKUP($D58,kmPerVeh!$F$26:$AQ$43,'000Veh'!AC$57-1,FALSE)/10^3,0)</f>
        <v>0</v>
      </c>
      <c r="AD58" s="7">
        <f>IFERROR(AD25*VLOOKUP($D58,Occupancy!$E$22:$AQ$39,'000Veh'!AD$57,FALSE)*VLOOKUP($D58,kmPerVeh!$F$26:$AQ$43,'000Veh'!AD$57-1,FALSE)/10^3,0)</f>
        <v>0.45555804219047158</v>
      </c>
      <c r="AE58" s="7">
        <f>IFERROR(AE25*VLOOKUP($D58,Occupancy!$E$22:$AQ$39,'000Veh'!AE$57,FALSE)*VLOOKUP($D58,kmPerVeh!$F$26:$AQ$43,'000Veh'!AE$57-1,FALSE)/10^3,0)</f>
        <v>0</v>
      </c>
      <c r="AF58" s="7">
        <f>IFERROR(AF25*VLOOKUP($D58,Occupancy!$E$22:$AQ$39,'000Veh'!AF$57,FALSE)*VLOOKUP($D58,kmPerVeh!$F$26:$AQ$43,'000Veh'!AF$57-1,FALSE)/10^3,0)</f>
        <v>0</v>
      </c>
      <c r="AG58" s="7">
        <f>IFERROR(AG25*VLOOKUP($D58,Occupancy!$E$22:$AQ$39,'000Veh'!AG$57,FALSE)*VLOOKUP($D58,kmPerVeh!$F$26:$AQ$43,'000Veh'!AG$57-1,FALSE)/10^3,0)</f>
        <v>0</v>
      </c>
      <c r="AH58" s="7">
        <f>IFERROR(AH25*VLOOKUP($D58,Occupancy!$E$22:$AQ$39,'000Veh'!AH$57,FALSE)*VLOOKUP($D58,kmPerVeh!$F$26:$AQ$43,'000Veh'!AH$57-1,FALSE)/10^3,0)</f>
        <v>0</v>
      </c>
      <c r="AI58" s="7">
        <f>IFERROR(AI25*VLOOKUP($D58,Occupancy!$E$22:$AQ$39,'000Veh'!AI$57,FALSE)*VLOOKUP($D58,kmPerVeh!$F$26:$AQ$43,'000Veh'!AI$57-1,FALSE)/10^3,0)</f>
        <v>0.3398038068046258</v>
      </c>
      <c r="AJ58" s="7">
        <f>IFERROR(AJ25*VLOOKUP($D58,Occupancy!$E$22:$AQ$39,'000Veh'!AJ$57,FALSE)*VLOOKUP($D58,kmPerVeh!$F$26:$AQ$43,'000Veh'!AJ$57-1,FALSE)/10^3,0)</f>
        <v>0</v>
      </c>
      <c r="AK58" s="7">
        <f>IFERROR(AK25*VLOOKUP($D58,Occupancy!$E$22:$AQ$39,'000Veh'!AK$57,FALSE)*VLOOKUP($D58,kmPerVeh!$F$26:$AQ$43,'000Veh'!AK$57-1,FALSE)/10^3,0)</f>
        <v>0</v>
      </c>
      <c r="AL58" s="7">
        <f>IFERROR(AL25*VLOOKUP($D58,Occupancy!$E$22:$AQ$39,'000Veh'!AL$57,FALSE)*VLOOKUP($D58,kmPerVeh!$F$26:$AQ$43,'000Veh'!AL$57-1,FALSE)/10^3,0)</f>
        <v>0</v>
      </c>
      <c r="AM58" s="7">
        <f>IFERROR(AM25*VLOOKUP($D58,Occupancy!$E$22:$AQ$39,'000Veh'!AM$57,FALSE)*VLOOKUP($D58,kmPerVeh!$F$26:$AQ$43,'000Veh'!AM$57-1,FALSE)/10^3,0)</f>
        <v>0</v>
      </c>
      <c r="AN58" s="7">
        <f>IFERROR(AN25*VLOOKUP($D58,Occupancy!$E$22:$AQ$39,'000Veh'!AN$57,FALSE)*VLOOKUP($D58,kmPerVeh!$F$26:$AQ$43,'000Veh'!AN$57-1,FALSE)/10^3,0)</f>
        <v>0</v>
      </c>
      <c r="AO58" s="7">
        <f>IFERROR(AO25*VLOOKUP($D58,Occupancy!$E$22:$AQ$39,'000Veh'!AO$57,FALSE)*VLOOKUP($D58,kmPerVeh!$F$26:$AQ$43,'000Veh'!AO$57-1,FALSE)/10^3,0)</f>
        <v>0</v>
      </c>
      <c r="AP58" s="7">
        <f>IFERROR(AP25*VLOOKUP($D58,Occupancy!$E$22:$AQ$39,'000Veh'!AP$57,FALSE)*VLOOKUP($D58,kmPerVeh!$F$26:$AQ$43,'000Veh'!AP$57-1,FALSE)/10^3,0)</f>
        <v>8.0965498919546523E-3</v>
      </c>
      <c r="AQ58" s="7">
        <f>IFERROR(AQ25*VLOOKUP($D58,Occupancy!$E$22:$AQ$39,'000Veh'!AQ$57,FALSE)*VLOOKUP($D58,kmPerVeh!$F$26:$AQ$43,'000Veh'!AQ$57-1,FALSE)/10^3,0)</f>
        <v>0</v>
      </c>
      <c r="AT58" s="13" t="s">
        <v>173</v>
      </c>
      <c r="AU58" s="13" t="s">
        <v>223</v>
      </c>
      <c r="AV58" s="13" t="s">
        <v>100</v>
      </c>
    </row>
    <row r="59" spans="4:52">
      <c r="D59" t="str">
        <f t="shared" ref="D59:E75" si="23">D26</f>
        <v>TRA_Bus_Dis</v>
      </c>
      <c r="E59" t="str">
        <f t="shared" si="23"/>
        <v>\I:</v>
      </c>
      <c r="F59" t="str">
        <f t="shared" ref="F59:F75" si="24">F26</f>
        <v>TBus</v>
      </c>
      <c r="G59" s="7">
        <f>IFERROR(G26*VLOOKUP($D59,Occupancy!$E$22:$AQ$39,'000Veh'!G$57,FALSE)*VLOOKUP($D59,kmPerVeh!$F$26:$AQ$43,'000Veh'!G$57-1,FALSE)/10^3,0)</f>
        <v>23.110533007931906</v>
      </c>
      <c r="H59" s="7">
        <f>IFERROR(H26*VLOOKUP($D59,Occupancy!$E$22:$AQ$39,'000Veh'!H$57,FALSE)*VLOOKUP($D59,kmPerVeh!$F$26:$AQ$43,'000Veh'!H$57-1,FALSE)/10^3,0)</f>
        <v>33.994512826594125</v>
      </c>
      <c r="I59" s="7">
        <f>IFERROR(I26*VLOOKUP($D59,Occupancy!$E$22:$AQ$39,'000Veh'!I$57,FALSE)*VLOOKUP($D59,kmPerVeh!$F$26:$AQ$43,'000Veh'!I$57-1,FALSE)/10^3,0)</f>
        <v>11.809209664940926</v>
      </c>
      <c r="J59" s="7">
        <f>IFERROR(J26*VLOOKUP($D59,Occupancy!$E$22:$AQ$39,'000Veh'!J$57,FALSE)*VLOOKUP($D59,kmPerVeh!$F$26:$AQ$43,'000Veh'!J$57-1,FALSE)/10^3,0)</f>
        <v>9.1345196313972234</v>
      </c>
      <c r="K59" s="7">
        <f>IFERROR(K26*VLOOKUP($D59,Occupancy!$E$22:$AQ$39,'000Veh'!K$57,FALSE)*VLOOKUP($D59,kmPerVeh!$F$26:$AQ$43,'000Veh'!K$57-1,FALSE)/10^3,0)</f>
        <v>2.0979189170692116</v>
      </c>
      <c r="L59" s="7">
        <f>IFERROR(L26*VLOOKUP($D59,Occupancy!$E$22:$AQ$39,'000Veh'!L$57,FALSE)*VLOOKUP($D59,kmPerVeh!$F$26:$AQ$43,'000Veh'!L$57-1,FALSE)/10^3,0)</f>
        <v>20.467173148516434</v>
      </c>
      <c r="M59" s="7">
        <f>IFERROR(M26*VLOOKUP($D59,Occupancy!$E$22:$AQ$39,'000Veh'!M$57,FALSE)*VLOOKUP($D59,kmPerVeh!$F$26:$AQ$43,'000Veh'!M$57-1,FALSE)/10^3,0)</f>
        <v>82.39358332062578</v>
      </c>
      <c r="N59" s="7">
        <f>IFERROR(N26*VLOOKUP($D59,Occupancy!$E$22:$AQ$39,'000Veh'!N$57,FALSE)*VLOOKUP($D59,kmPerVeh!$F$26:$AQ$43,'000Veh'!N$57-1,FALSE)/10^3,0)</f>
        <v>9.9263293194851716</v>
      </c>
      <c r="O59" s="7">
        <f>IFERROR(O26*VLOOKUP($D59,Occupancy!$E$22:$AQ$39,'000Veh'!O$57,FALSE)*VLOOKUP($D59,kmPerVeh!$F$26:$AQ$43,'000Veh'!O$57-1,FALSE)/10^3,0)</f>
        <v>1.7342758294480971</v>
      </c>
      <c r="P59" s="7">
        <f>IFERROR(P26*VLOOKUP($D59,Occupancy!$E$22:$AQ$39,'000Veh'!P$57,FALSE)*VLOOKUP($D59,kmPerVeh!$F$26:$AQ$43,'000Veh'!P$57-1,FALSE)/10^3,0)</f>
        <v>92.851420118016293</v>
      </c>
      <c r="Q59" s="7">
        <f>IFERROR(Q26*VLOOKUP($D59,Occupancy!$E$22:$AQ$39,'000Veh'!Q$57,FALSE)*VLOOKUP($D59,kmPerVeh!$F$26:$AQ$43,'000Veh'!Q$57-1,FALSE)/10^3,0)</f>
        <v>10.678126499241415</v>
      </c>
      <c r="R59" s="7">
        <f>IFERROR(R26*VLOOKUP($D59,Occupancy!$E$22:$AQ$39,'000Veh'!R$57,FALSE)*VLOOKUP($D59,kmPerVeh!$F$26:$AQ$43,'000Veh'!R$57-1,FALSE)/10^3,0)</f>
        <v>65.227320967482584</v>
      </c>
      <c r="S59" s="7">
        <f>IFERROR(S26*VLOOKUP($D59,Occupancy!$E$22:$AQ$39,'000Veh'!S$57,FALSE)*VLOOKUP($D59,kmPerVeh!$F$26:$AQ$43,'000Veh'!S$57-1,FALSE)/10^3,0)</f>
        <v>61.380956685774493</v>
      </c>
      <c r="T59" s="7">
        <f>IFERROR(T26*VLOOKUP($D59,Occupancy!$E$22:$AQ$39,'000Veh'!T$57,FALSE)*VLOOKUP($D59,kmPerVeh!$F$26:$AQ$43,'000Veh'!T$57-1,FALSE)/10^3,0)</f>
        <v>3.5143720348086767</v>
      </c>
      <c r="U59" s="7">
        <f>IFERROR(U26*VLOOKUP($D59,Occupancy!$E$22:$AQ$39,'000Veh'!U$57,FALSE)*VLOOKUP($D59,kmPerVeh!$F$26:$AQ$43,'000Veh'!U$57-1,FALSE)/10^3,0)</f>
        <v>29.74317893221103</v>
      </c>
      <c r="V59" s="7">
        <f>IFERROR(V26*VLOOKUP($D59,Occupancy!$E$22:$AQ$39,'000Veh'!V$57,FALSE)*VLOOKUP($D59,kmPerVeh!$F$26:$AQ$43,'000Veh'!V$57-1,FALSE)/10^3,0)</f>
        <v>14.535140472403084</v>
      </c>
      <c r="W59" s="7">
        <f>IFERROR(W26*VLOOKUP($D59,Occupancy!$E$22:$AQ$39,'000Veh'!W$57,FALSE)*VLOOKUP($D59,kmPerVeh!$F$26:$AQ$43,'000Veh'!W$57-1,FALSE)/10^3,0)</f>
        <v>0.79727703537195249</v>
      </c>
      <c r="X59" s="7">
        <f>IFERROR(X26*VLOOKUP($D59,Occupancy!$E$22:$AQ$39,'000Veh'!X$57,FALSE)*VLOOKUP($D59,kmPerVeh!$F$26:$AQ$43,'000Veh'!X$57-1,FALSE)/10^3,0)</f>
        <v>72.439295616377819</v>
      </c>
      <c r="Y59" s="7">
        <f>IFERROR(Y26*VLOOKUP($D59,Occupancy!$E$22:$AQ$39,'000Veh'!Y$57,FALSE)*VLOOKUP($D59,kmPerVeh!$F$26:$AQ$43,'000Veh'!Y$57-1,FALSE)/10^3,0)</f>
        <v>14.22442721457181</v>
      </c>
      <c r="Z59" s="7">
        <f>IFERROR(Z26*VLOOKUP($D59,Occupancy!$E$22:$AQ$39,'000Veh'!Z$57,FALSE)*VLOOKUP($D59,kmPerVeh!$F$26:$AQ$43,'000Veh'!Z$57-1,FALSE)/10^3,0)</f>
        <v>10.33163612025669</v>
      </c>
      <c r="AA59" s="7">
        <f>IFERROR(AA26*VLOOKUP($D59,Occupancy!$E$22:$AQ$39,'000Veh'!AA$57,FALSE)*VLOOKUP($D59,kmPerVeh!$F$26:$AQ$43,'000Veh'!AA$57-1,FALSE)/10^3,0)</f>
        <v>4.0861757007243975</v>
      </c>
      <c r="AB59" s="7">
        <f>IFERROR(AB26*VLOOKUP($D59,Occupancy!$E$22:$AQ$39,'000Veh'!AB$57,FALSE)*VLOOKUP($D59,kmPerVeh!$F$26:$AQ$43,'000Veh'!AB$57-1,FALSE)/10^3,0)</f>
        <v>1.7823162926997407</v>
      </c>
      <c r="AC59" s="7">
        <f>IFERROR(AC26*VLOOKUP($D59,Occupancy!$E$22:$AQ$39,'000Veh'!AC$57,FALSE)*VLOOKUP($D59,kmPerVeh!$F$26:$AQ$43,'000Veh'!AC$57-1,FALSE)/10^3,0)</f>
        <v>0.75719409186626441</v>
      </c>
      <c r="AD59" s="7">
        <f>IFERROR(AD26*VLOOKUP($D59,Occupancy!$E$22:$AQ$39,'000Veh'!AD$57,FALSE)*VLOOKUP($D59,kmPerVeh!$F$26:$AQ$43,'000Veh'!AD$57-1,FALSE)/10^3,0)</f>
        <v>22.738597863741891</v>
      </c>
      <c r="AE59" s="7">
        <f>IFERROR(AE26*VLOOKUP($D59,Occupancy!$E$22:$AQ$39,'000Veh'!AE$57,FALSE)*VLOOKUP($D59,kmPerVeh!$F$26:$AQ$43,'000Veh'!AE$57-1,FALSE)/10^3,0)</f>
        <v>11.962459653263426</v>
      </c>
      <c r="AF59" s="7">
        <f>IFERROR(AF26*VLOOKUP($D59,Occupancy!$E$22:$AQ$39,'000Veh'!AF$57,FALSE)*VLOOKUP($D59,kmPerVeh!$F$26:$AQ$43,'000Veh'!AF$57-1,FALSE)/10^3,0)</f>
        <v>30.578495296967507</v>
      </c>
      <c r="AG59" s="7">
        <f>IFERROR(AG26*VLOOKUP($D59,Occupancy!$E$22:$AQ$39,'000Veh'!AG$57,FALSE)*VLOOKUP($D59,kmPerVeh!$F$26:$AQ$43,'000Veh'!AG$57-1,FALSE)/10^3,0)</f>
        <v>15.307137523673994</v>
      </c>
      <c r="AH59" s="7">
        <f>IFERROR(AH26*VLOOKUP($D59,Occupancy!$E$22:$AQ$39,'000Veh'!AH$57,FALSE)*VLOOKUP($D59,kmPerVeh!$F$26:$AQ$43,'000Veh'!AH$57-1,FALSE)/10^3,0)</f>
        <v>15.116572618939728</v>
      </c>
      <c r="AI59" s="7">
        <f>IFERROR(AI26*VLOOKUP($D59,Occupancy!$E$22:$AQ$39,'000Veh'!AI$57,FALSE)*VLOOKUP($D59,kmPerVeh!$F$26:$AQ$43,'000Veh'!AI$57-1,FALSE)/10^3,0)</f>
        <v>12.708209950814854</v>
      </c>
      <c r="AJ59" s="7">
        <f>IFERROR(AJ26*VLOOKUP($D59,Occupancy!$E$22:$AQ$39,'000Veh'!AJ$57,FALSE)*VLOOKUP($D59,kmPerVeh!$F$26:$AQ$43,'000Veh'!AJ$57-1,FALSE)/10^3,0)</f>
        <v>3.6026913163305569</v>
      </c>
      <c r="AK59" s="7">
        <f>IFERROR(AK26*VLOOKUP($D59,Occupancy!$E$22:$AQ$39,'000Veh'!AK$57,FALSE)*VLOOKUP($D59,kmPerVeh!$F$26:$AQ$43,'000Veh'!AK$57-1,FALSE)/10^3,0)</f>
        <v>10.844722636516209</v>
      </c>
      <c r="AL59" s="7">
        <f>IFERROR(AL26*VLOOKUP($D59,Occupancy!$E$22:$AQ$39,'000Veh'!AL$57,FALSE)*VLOOKUP($D59,kmPerVeh!$F$26:$AQ$43,'000Veh'!AL$57-1,FALSE)/10^3,0)</f>
        <v>174.71770619975334</v>
      </c>
      <c r="AM59" s="7">
        <f>IFERROR(AM26*VLOOKUP($D59,Occupancy!$E$22:$AQ$39,'000Veh'!AM$57,FALSE)*VLOOKUP($D59,kmPerVeh!$F$26:$AQ$43,'000Veh'!AM$57-1,FALSE)/10^3,0)</f>
        <v>13.960663249697541</v>
      </c>
      <c r="AN59" s="7">
        <f>IFERROR(AN26*VLOOKUP($D59,Occupancy!$E$22:$AQ$39,'000Veh'!AN$57,FALSE)*VLOOKUP($D59,kmPerVeh!$F$26:$AQ$43,'000Veh'!AN$57-1,FALSE)/10^3,0)</f>
        <v>2.6257824237583214</v>
      </c>
      <c r="AO59" s="7">
        <f>IFERROR(AO26*VLOOKUP($D59,Occupancy!$E$22:$AQ$39,'000Veh'!AO$57,FALSE)*VLOOKUP($D59,kmPerVeh!$F$26:$AQ$43,'000Veh'!AO$57-1,FALSE)/10^3,0)</f>
        <v>3.9134691672663773</v>
      </c>
      <c r="AP59" s="7">
        <f>IFERROR(AP26*VLOOKUP($D59,Occupancy!$E$22:$AQ$39,'000Veh'!AP$57,FALSE)*VLOOKUP($D59,kmPerVeh!$F$26:$AQ$43,'000Veh'!AP$57-1,FALSE)/10^3,0)</f>
        <v>3.2628653768981155</v>
      </c>
      <c r="AQ59" s="7">
        <f>IFERROR(AQ26*VLOOKUP($D59,Occupancy!$E$22:$AQ$39,'000Veh'!AQ$57,FALSE)*VLOOKUP($D59,kmPerVeh!$F$26:$AQ$43,'000Veh'!AQ$57-1,FALSE)/10^3,0)</f>
        <v>0.71207624800134461</v>
      </c>
    </row>
    <row r="60" spans="4:52">
      <c r="D60" t="str">
        <f t="shared" si="23"/>
        <v>TRA_Bus_Gas</v>
      </c>
      <c r="E60" t="str">
        <f t="shared" si="23"/>
        <v>\I:</v>
      </c>
      <c r="F60" t="str">
        <f t="shared" si="24"/>
        <v>TBus</v>
      </c>
      <c r="G60" s="7">
        <f>IFERROR(G27*VLOOKUP($D60,Occupancy!$E$22:$AQ$39,'000Veh'!G$57,FALSE)*VLOOKUP($D60,kmPerVeh!$F$26:$AQ$43,'000Veh'!G$57-1,FALSE)/10^3,0)</f>
        <v>0</v>
      </c>
      <c r="H60" s="7">
        <f>IFERROR(H27*VLOOKUP($D60,Occupancy!$E$22:$AQ$39,'000Veh'!H$57,FALSE)*VLOOKUP($D60,kmPerVeh!$F$26:$AQ$43,'000Veh'!H$57-1,FALSE)/10^3,0)</f>
        <v>0</v>
      </c>
      <c r="I60" s="7">
        <f>IFERROR(I27*VLOOKUP($D60,Occupancy!$E$22:$AQ$39,'000Veh'!I$57,FALSE)*VLOOKUP($D60,kmPerVeh!$F$26:$AQ$43,'000Veh'!I$57-1,FALSE)/10^3,0)</f>
        <v>0</v>
      </c>
      <c r="J60" s="7">
        <f>IFERROR(J27*VLOOKUP($D60,Occupancy!$E$22:$AQ$39,'000Veh'!J$57,FALSE)*VLOOKUP($D60,kmPerVeh!$F$26:$AQ$43,'000Veh'!J$57-1,FALSE)/10^3,0)</f>
        <v>0</v>
      </c>
      <c r="K60" s="7">
        <f>IFERROR(K27*VLOOKUP($D60,Occupancy!$E$22:$AQ$39,'000Veh'!K$57,FALSE)*VLOOKUP($D60,kmPerVeh!$F$26:$AQ$43,'000Veh'!K$57-1,FALSE)/10^3,0)</f>
        <v>0</v>
      </c>
      <c r="L60" s="7">
        <f>IFERROR(L27*VLOOKUP($D60,Occupancy!$E$22:$AQ$39,'000Veh'!L$57,FALSE)*VLOOKUP($D60,kmPerVeh!$F$26:$AQ$43,'000Veh'!L$57-1,FALSE)/10^3,0)</f>
        <v>1.8712801943762929</v>
      </c>
      <c r="M60" s="7">
        <f>IFERROR(M27*VLOOKUP($D60,Occupancy!$E$22:$AQ$39,'000Veh'!M$57,FALSE)*VLOOKUP($D60,kmPerVeh!$F$26:$AQ$43,'000Veh'!M$57-1,FALSE)/10^3,0)</f>
        <v>0</v>
      </c>
      <c r="N60" s="7">
        <f>IFERROR(N27*VLOOKUP($D60,Occupancy!$E$22:$AQ$39,'000Veh'!N$57,FALSE)*VLOOKUP($D60,kmPerVeh!$F$26:$AQ$43,'000Veh'!N$57-1,FALSE)/10^3,0)</f>
        <v>0.13348490182549008</v>
      </c>
      <c r="O60" s="7">
        <f>IFERROR(O27*VLOOKUP($D60,Occupancy!$E$22:$AQ$39,'000Veh'!O$57,FALSE)*VLOOKUP($D60,kmPerVeh!$F$26:$AQ$43,'000Veh'!O$57-1,FALSE)/10^3,0)</f>
        <v>0</v>
      </c>
      <c r="P60" s="7">
        <f>IFERROR(P27*VLOOKUP($D60,Occupancy!$E$22:$AQ$39,'000Veh'!P$57,FALSE)*VLOOKUP($D60,kmPerVeh!$F$26:$AQ$43,'000Veh'!P$57-1,FALSE)/10^3,0)</f>
        <v>0</v>
      </c>
      <c r="Q60" s="7">
        <f>IFERROR(Q27*VLOOKUP($D60,Occupancy!$E$22:$AQ$39,'000Veh'!Q$57,FALSE)*VLOOKUP($D60,kmPerVeh!$F$26:$AQ$43,'000Veh'!Q$57-1,FALSE)/10^3,0)</f>
        <v>0</v>
      </c>
      <c r="R60" s="7">
        <f>IFERROR(R27*VLOOKUP($D60,Occupancy!$E$22:$AQ$39,'000Veh'!R$57,FALSE)*VLOOKUP($D60,kmPerVeh!$F$26:$AQ$43,'000Veh'!R$57-1,FALSE)/10^3,0)</f>
        <v>0</v>
      </c>
      <c r="S60" s="7">
        <f>IFERROR(S27*VLOOKUP($D60,Occupancy!$E$22:$AQ$39,'000Veh'!S$57,FALSE)*VLOOKUP($D60,kmPerVeh!$F$26:$AQ$43,'000Veh'!S$57-1,FALSE)/10^3,0)</f>
        <v>0</v>
      </c>
      <c r="T60" s="7">
        <f>IFERROR(T27*VLOOKUP($D60,Occupancy!$E$22:$AQ$39,'000Veh'!T$57,FALSE)*VLOOKUP($D60,kmPerVeh!$F$26:$AQ$43,'000Veh'!T$57-1,FALSE)/10^3,0)</f>
        <v>0</v>
      </c>
      <c r="U60" s="7">
        <f>IFERROR(U27*VLOOKUP($D60,Occupancy!$E$22:$AQ$39,'000Veh'!U$57,FALSE)*VLOOKUP($D60,kmPerVeh!$F$26:$AQ$43,'000Veh'!U$57-1,FALSE)/10^3,0)</f>
        <v>0</v>
      </c>
      <c r="V60" s="7">
        <f>IFERROR(V27*VLOOKUP($D60,Occupancy!$E$22:$AQ$39,'000Veh'!V$57,FALSE)*VLOOKUP($D60,kmPerVeh!$F$26:$AQ$43,'000Veh'!V$57-1,FALSE)/10^3,0)</f>
        <v>0</v>
      </c>
      <c r="W60" s="7">
        <f>IFERROR(W27*VLOOKUP($D60,Occupancy!$E$22:$AQ$39,'000Veh'!W$57,FALSE)*VLOOKUP($D60,kmPerVeh!$F$26:$AQ$43,'000Veh'!W$57-1,FALSE)/10^3,0)</f>
        <v>5.2460686943287725E-2</v>
      </c>
      <c r="X60" s="7">
        <f>IFERROR(X27*VLOOKUP($D60,Occupancy!$E$22:$AQ$39,'000Veh'!X$57,FALSE)*VLOOKUP($D60,kmPerVeh!$F$26:$AQ$43,'000Veh'!X$57-1,FALSE)/10^3,0)</f>
        <v>0</v>
      </c>
      <c r="Y60" s="7">
        <f>IFERROR(Y27*VLOOKUP($D60,Occupancy!$E$22:$AQ$39,'000Veh'!Y$57,FALSE)*VLOOKUP($D60,kmPerVeh!$F$26:$AQ$43,'000Veh'!Y$57-1,FALSE)/10^3,0)</f>
        <v>0</v>
      </c>
      <c r="Z60" s="7">
        <f>IFERROR(Z27*VLOOKUP($D60,Occupancy!$E$22:$AQ$39,'000Veh'!Z$57,FALSE)*VLOOKUP($D60,kmPerVeh!$F$26:$AQ$43,'000Veh'!Z$57-1,FALSE)/10^3,0)</f>
        <v>0</v>
      </c>
      <c r="AA60" s="7">
        <f>IFERROR(AA27*VLOOKUP($D60,Occupancy!$E$22:$AQ$39,'000Veh'!AA$57,FALSE)*VLOOKUP($D60,kmPerVeh!$F$26:$AQ$43,'000Veh'!AA$57-1,FALSE)/10^3,0)</f>
        <v>0</v>
      </c>
      <c r="AB60" s="7">
        <f>IFERROR(AB27*VLOOKUP($D60,Occupancy!$E$22:$AQ$39,'000Veh'!AB$57,FALSE)*VLOOKUP($D60,kmPerVeh!$F$26:$AQ$43,'000Veh'!AB$57-1,FALSE)/10^3,0)</f>
        <v>0.1234681357173424</v>
      </c>
      <c r="AC60" s="7">
        <f>IFERROR(AC27*VLOOKUP($D60,Occupancy!$E$22:$AQ$39,'000Veh'!AC$57,FALSE)*VLOOKUP($D60,kmPerVeh!$F$26:$AQ$43,'000Veh'!AC$57-1,FALSE)/10^3,0)</f>
        <v>0</v>
      </c>
      <c r="AD60" s="7">
        <f>IFERROR(AD27*VLOOKUP($D60,Occupancy!$E$22:$AQ$39,'000Veh'!AD$57,FALSE)*VLOOKUP($D60,kmPerVeh!$F$26:$AQ$43,'000Veh'!AD$57-1,FALSE)/10^3,0)</f>
        <v>4.6185038294242586E-2</v>
      </c>
      <c r="AE60" s="7">
        <f>IFERROR(AE27*VLOOKUP($D60,Occupancy!$E$22:$AQ$39,'000Veh'!AE$57,FALSE)*VLOOKUP($D60,kmPerVeh!$F$26:$AQ$43,'000Veh'!AE$57-1,FALSE)/10^3,0)</f>
        <v>0</v>
      </c>
      <c r="AF60" s="7">
        <f>IFERROR(AF27*VLOOKUP($D60,Occupancy!$E$22:$AQ$39,'000Veh'!AF$57,FALSE)*VLOOKUP($D60,kmPerVeh!$F$26:$AQ$43,'000Veh'!AF$57-1,FALSE)/10^3,0)</f>
        <v>0.63201512445940788</v>
      </c>
      <c r="AG60" s="7">
        <f>IFERROR(AG27*VLOOKUP($D60,Occupancy!$E$22:$AQ$39,'000Veh'!AG$57,FALSE)*VLOOKUP($D60,kmPerVeh!$F$26:$AQ$43,'000Veh'!AG$57-1,FALSE)/10^3,0)</f>
        <v>4.7678807936445116E-3</v>
      </c>
      <c r="AH60" s="7">
        <f>IFERROR(AH27*VLOOKUP($D60,Occupancy!$E$22:$AQ$39,'000Veh'!AH$57,FALSE)*VLOOKUP($D60,kmPerVeh!$F$26:$AQ$43,'000Veh'!AH$57-1,FALSE)/10^3,0)</f>
        <v>0</v>
      </c>
      <c r="AI60" s="7">
        <f>IFERROR(AI27*VLOOKUP($D60,Occupancy!$E$22:$AQ$39,'000Veh'!AI$57,FALSE)*VLOOKUP($D60,kmPerVeh!$F$26:$AQ$43,'000Veh'!AI$57-1,FALSE)/10^3,0)</f>
        <v>0</v>
      </c>
      <c r="AJ60" s="7">
        <f>IFERROR(AJ27*VLOOKUP($D60,Occupancy!$E$22:$AQ$39,'000Veh'!AJ$57,FALSE)*VLOOKUP($D60,kmPerVeh!$F$26:$AQ$43,'000Veh'!AJ$57-1,FALSE)/10^3,0)</f>
        <v>0</v>
      </c>
      <c r="AK60" s="7">
        <f>IFERROR(AK27*VLOOKUP($D60,Occupancy!$E$22:$AQ$39,'000Veh'!AK$57,FALSE)*VLOOKUP($D60,kmPerVeh!$F$26:$AQ$43,'000Veh'!AK$57-1,FALSE)/10^3,0)</f>
        <v>0</v>
      </c>
      <c r="AL60" s="7">
        <f>IFERROR(AL27*VLOOKUP($D60,Occupancy!$E$22:$AQ$39,'000Veh'!AL$57,FALSE)*VLOOKUP($D60,kmPerVeh!$F$26:$AQ$43,'000Veh'!AL$57-1,FALSE)/10^3,0)</f>
        <v>5.7613315018201154</v>
      </c>
      <c r="AM60" s="7">
        <f>IFERROR(AM27*VLOOKUP($D60,Occupancy!$E$22:$AQ$39,'000Veh'!AM$57,FALSE)*VLOOKUP($D60,kmPerVeh!$F$26:$AQ$43,'000Veh'!AM$57-1,FALSE)/10^3,0)</f>
        <v>0</v>
      </c>
      <c r="AN60" s="7">
        <f>IFERROR(AN27*VLOOKUP($D60,Occupancy!$E$22:$AQ$39,'000Veh'!AN$57,FALSE)*VLOOKUP($D60,kmPerVeh!$F$26:$AQ$43,'000Veh'!AN$57-1,FALSE)/10^3,0)</f>
        <v>0</v>
      </c>
      <c r="AO60" s="7">
        <f>IFERROR(AO27*VLOOKUP($D60,Occupancy!$E$22:$AQ$39,'000Veh'!AO$57,FALSE)*VLOOKUP($D60,kmPerVeh!$F$26:$AQ$43,'000Veh'!AO$57-1,FALSE)/10^3,0)</f>
        <v>0</v>
      </c>
      <c r="AP60" s="7">
        <f>IFERROR(AP27*VLOOKUP($D60,Occupancy!$E$22:$AQ$39,'000Veh'!AP$57,FALSE)*VLOOKUP($D60,kmPerVeh!$F$26:$AQ$43,'000Veh'!AP$57-1,FALSE)/10^3,0)</f>
        <v>0</v>
      </c>
      <c r="AQ60" s="7">
        <f>IFERROR(AQ27*VLOOKUP($D60,Occupancy!$E$22:$AQ$39,'000Veh'!AQ$57,FALSE)*VLOOKUP($D60,kmPerVeh!$F$26:$AQ$43,'000Veh'!AQ$57-1,FALSE)/10^3,0)</f>
        <v>0</v>
      </c>
    </row>
    <row r="61" spans="4:52">
      <c r="D61" t="str">
        <f t="shared" si="23"/>
        <v>TRA_Bus_Lpg</v>
      </c>
      <c r="E61" t="str">
        <f t="shared" si="23"/>
        <v>\I:</v>
      </c>
      <c r="F61" t="str">
        <f t="shared" si="24"/>
        <v>TBus</v>
      </c>
      <c r="G61" s="7">
        <f>IFERROR(G28*VLOOKUP($D61,Occupancy!$E$22:$AQ$39,'000Veh'!G$57,FALSE)*VLOOKUP($D61,kmPerVeh!$F$26:$AQ$43,'000Veh'!G$57-1,FALSE)/10^3,0)</f>
        <v>0</v>
      </c>
      <c r="H61" s="7">
        <f>IFERROR(H28*VLOOKUP($D61,Occupancy!$E$22:$AQ$39,'000Veh'!H$57,FALSE)*VLOOKUP($D61,kmPerVeh!$F$26:$AQ$43,'000Veh'!H$57-1,FALSE)/10^3,0)</f>
        <v>0</v>
      </c>
      <c r="I61" s="7">
        <f>IFERROR(I28*VLOOKUP($D61,Occupancy!$E$22:$AQ$39,'000Veh'!I$57,FALSE)*VLOOKUP($D61,kmPerVeh!$F$26:$AQ$43,'000Veh'!I$57-1,FALSE)/10^3,0)</f>
        <v>0</v>
      </c>
      <c r="J61" s="7">
        <f>IFERROR(J28*VLOOKUP($D61,Occupancy!$E$22:$AQ$39,'000Veh'!J$57,FALSE)*VLOOKUP($D61,kmPerVeh!$F$26:$AQ$43,'000Veh'!J$57-1,FALSE)/10^3,0)</f>
        <v>0</v>
      </c>
      <c r="K61" s="7">
        <f>IFERROR(K28*VLOOKUP($D61,Occupancy!$E$22:$AQ$39,'000Veh'!K$57,FALSE)*VLOOKUP($D61,kmPerVeh!$F$26:$AQ$43,'000Veh'!K$57-1,FALSE)/10^3,0)</f>
        <v>0</v>
      </c>
      <c r="L61" s="7">
        <f>IFERROR(L28*VLOOKUP($D61,Occupancy!$E$22:$AQ$39,'000Veh'!L$57,FALSE)*VLOOKUP($D61,kmPerVeh!$F$26:$AQ$43,'000Veh'!L$57-1,FALSE)/10^3,0)</f>
        <v>0</v>
      </c>
      <c r="M61" s="7">
        <f>IFERROR(M28*VLOOKUP($D61,Occupancy!$E$22:$AQ$39,'000Veh'!M$57,FALSE)*VLOOKUP($D61,kmPerVeh!$F$26:$AQ$43,'000Veh'!M$57-1,FALSE)/10^3,0)</f>
        <v>0</v>
      </c>
      <c r="N61" s="7">
        <f>IFERROR(N28*VLOOKUP($D61,Occupancy!$E$22:$AQ$39,'000Veh'!N$57,FALSE)*VLOOKUP($D61,kmPerVeh!$F$26:$AQ$43,'000Veh'!N$57-1,FALSE)/10^3,0)</f>
        <v>0</v>
      </c>
      <c r="O61" s="7">
        <f>IFERROR(O28*VLOOKUP($D61,Occupancy!$E$22:$AQ$39,'000Veh'!O$57,FALSE)*VLOOKUP($D61,kmPerVeh!$F$26:$AQ$43,'000Veh'!O$57-1,FALSE)/10^3,0)</f>
        <v>0</v>
      </c>
      <c r="P61" s="7">
        <f>IFERROR(P28*VLOOKUP($D61,Occupancy!$E$22:$AQ$39,'000Veh'!P$57,FALSE)*VLOOKUP($D61,kmPerVeh!$F$26:$AQ$43,'000Veh'!P$57-1,FALSE)/10^3,0)</f>
        <v>0</v>
      </c>
      <c r="Q61" s="7">
        <f>IFERROR(Q28*VLOOKUP($D61,Occupancy!$E$22:$AQ$39,'000Veh'!Q$57,FALSE)*VLOOKUP($D61,kmPerVeh!$F$26:$AQ$43,'000Veh'!Q$57-1,FALSE)/10^3,0)</f>
        <v>0</v>
      </c>
      <c r="R61" s="7">
        <f>IFERROR(R28*VLOOKUP($D61,Occupancy!$E$22:$AQ$39,'000Veh'!R$57,FALSE)*VLOOKUP($D61,kmPerVeh!$F$26:$AQ$43,'000Veh'!R$57-1,FALSE)/10^3,0)</f>
        <v>0</v>
      </c>
      <c r="S61" s="7">
        <f>IFERROR(S28*VLOOKUP($D61,Occupancy!$E$22:$AQ$39,'000Veh'!S$57,FALSE)*VLOOKUP($D61,kmPerVeh!$F$26:$AQ$43,'000Veh'!S$57-1,FALSE)/10^3,0)</f>
        <v>0</v>
      </c>
      <c r="T61" s="7">
        <f>IFERROR(T28*VLOOKUP($D61,Occupancy!$E$22:$AQ$39,'000Veh'!T$57,FALSE)*VLOOKUP($D61,kmPerVeh!$F$26:$AQ$43,'000Veh'!T$57-1,FALSE)/10^3,0)</f>
        <v>0</v>
      </c>
      <c r="U61" s="7">
        <f>IFERROR(U28*VLOOKUP($D61,Occupancy!$E$22:$AQ$39,'000Veh'!U$57,FALSE)*VLOOKUP($D61,kmPerVeh!$F$26:$AQ$43,'000Veh'!U$57-1,FALSE)/10^3,0)</f>
        <v>0</v>
      </c>
      <c r="V61" s="7">
        <f>IFERROR(V28*VLOOKUP($D61,Occupancy!$E$22:$AQ$39,'000Veh'!V$57,FALSE)*VLOOKUP($D61,kmPerVeh!$F$26:$AQ$43,'000Veh'!V$57-1,FALSE)/10^3,0)</f>
        <v>0</v>
      </c>
      <c r="W61" s="7">
        <f>IFERROR(W28*VLOOKUP($D61,Occupancy!$E$22:$AQ$39,'000Veh'!W$57,FALSE)*VLOOKUP($D61,kmPerVeh!$F$26:$AQ$43,'000Veh'!W$57-1,FALSE)/10^3,0)</f>
        <v>0</v>
      </c>
      <c r="X61" s="7">
        <f>IFERROR(X28*VLOOKUP($D61,Occupancy!$E$22:$AQ$39,'000Veh'!X$57,FALSE)*VLOOKUP($D61,kmPerVeh!$F$26:$AQ$43,'000Veh'!X$57-1,FALSE)/10^3,0)</f>
        <v>0</v>
      </c>
      <c r="Y61" s="7">
        <f>IFERROR(Y28*VLOOKUP($D61,Occupancy!$E$22:$AQ$39,'000Veh'!Y$57,FALSE)*VLOOKUP($D61,kmPerVeh!$F$26:$AQ$43,'000Veh'!Y$57-1,FALSE)/10^3,0)</f>
        <v>0</v>
      </c>
      <c r="Z61" s="7">
        <f>IFERROR(Z28*VLOOKUP($D61,Occupancy!$E$22:$AQ$39,'000Veh'!Z$57,FALSE)*VLOOKUP($D61,kmPerVeh!$F$26:$AQ$43,'000Veh'!Z$57-1,FALSE)/10^3,0)</f>
        <v>0</v>
      </c>
      <c r="AA61" s="7">
        <f>IFERROR(AA28*VLOOKUP($D61,Occupancy!$E$22:$AQ$39,'000Veh'!AA$57,FALSE)*VLOOKUP($D61,kmPerVeh!$F$26:$AQ$43,'000Veh'!AA$57-1,FALSE)/10^3,0)</f>
        <v>7.2919486903702648E-3</v>
      </c>
      <c r="AB61" s="7">
        <f>IFERROR(AB28*VLOOKUP($D61,Occupancy!$E$22:$AQ$39,'000Veh'!AB$57,FALSE)*VLOOKUP($D61,kmPerVeh!$F$26:$AQ$43,'000Veh'!AB$57-1,FALSE)/10^3,0)</f>
        <v>0</v>
      </c>
      <c r="AC61" s="7">
        <f>IFERROR(AC28*VLOOKUP($D61,Occupancy!$E$22:$AQ$39,'000Veh'!AC$57,FALSE)*VLOOKUP($D61,kmPerVeh!$F$26:$AQ$43,'000Veh'!AC$57-1,FALSE)/10^3,0)</f>
        <v>0</v>
      </c>
      <c r="AD61" s="7">
        <f>IFERROR(AD28*VLOOKUP($D61,Occupancy!$E$22:$AQ$39,'000Veh'!AD$57,FALSE)*VLOOKUP($D61,kmPerVeh!$F$26:$AQ$43,'000Veh'!AD$57-1,FALSE)/10^3,0)</f>
        <v>0.1275236224696813</v>
      </c>
      <c r="AE61" s="7">
        <f>IFERROR(AE28*VLOOKUP($D61,Occupancy!$E$22:$AQ$39,'000Veh'!AE$57,FALSE)*VLOOKUP($D61,kmPerVeh!$F$26:$AQ$43,'000Veh'!AE$57-1,FALSE)/10^3,0)</f>
        <v>0</v>
      </c>
      <c r="AF61" s="7">
        <f>IFERROR(AF28*VLOOKUP($D61,Occupancy!$E$22:$AQ$39,'000Veh'!AF$57,FALSE)*VLOOKUP($D61,kmPerVeh!$F$26:$AQ$43,'000Veh'!AF$57-1,FALSE)/10^3,0)</f>
        <v>0.19106587898131147</v>
      </c>
      <c r="AG61" s="7">
        <f>IFERROR(AG28*VLOOKUP($D61,Occupancy!$E$22:$AQ$39,'000Veh'!AG$57,FALSE)*VLOOKUP($D61,kmPerVeh!$F$26:$AQ$43,'000Veh'!AG$57-1,FALSE)/10^3,0)</f>
        <v>2.7571692391784E-3</v>
      </c>
      <c r="AH61" s="7">
        <f>IFERROR(AH28*VLOOKUP($D61,Occupancy!$E$22:$AQ$39,'000Veh'!AH$57,FALSE)*VLOOKUP($D61,kmPerVeh!$F$26:$AQ$43,'000Veh'!AH$57-1,FALSE)/10^3,0)</f>
        <v>0</v>
      </c>
      <c r="AI61" s="7">
        <f>IFERROR(AI28*VLOOKUP($D61,Occupancy!$E$22:$AQ$39,'000Veh'!AI$57,FALSE)*VLOOKUP($D61,kmPerVeh!$F$26:$AQ$43,'000Veh'!AI$57-1,FALSE)/10^3,0)</f>
        <v>0</v>
      </c>
      <c r="AJ61" s="7">
        <f>IFERROR(AJ28*VLOOKUP($D61,Occupancy!$E$22:$AQ$39,'000Veh'!AJ$57,FALSE)*VLOOKUP($D61,kmPerVeh!$F$26:$AQ$43,'000Veh'!AJ$57-1,FALSE)/10^3,0)</f>
        <v>0</v>
      </c>
      <c r="AK61" s="7">
        <f>IFERROR(AK28*VLOOKUP($D61,Occupancy!$E$22:$AQ$39,'000Veh'!AK$57,FALSE)*VLOOKUP($D61,kmPerVeh!$F$26:$AQ$43,'000Veh'!AK$57-1,FALSE)/10^3,0)</f>
        <v>0</v>
      </c>
      <c r="AL61" s="7">
        <f>IFERROR(AL28*VLOOKUP($D61,Occupancy!$E$22:$AQ$39,'000Veh'!AL$57,FALSE)*VLOOKUP($D61,kmPerVeh!$F$26:$AQ$43,'000Veh'!AL$57-1,FALSE)/10^3,0)</f>
        <v>0.53323444832541012</v>
      </c>
      <c r="AM61" s="7">
        <f>IFERROR(AM28*VLOOKUP($D61,Occupancy!$E$22:$AQ$39,'000Veh'!AM$57,FALSE)*VLOOKUP($D61,kmPerVeh!$F$26:$AQ$43,'000Veh'!AM$57-1,FALSE)/10^3,0)</f>
        <v>0</v>
      </c>
      <c r="AN61" s="7">
        <f>IFERROR(AN28*VLOOKUP($D61,Occupancy!$E$22:$AQ$39,'000Veh'!AN$57,FALSE)*VLOOKUP($D61,kmPerVeh!$F$26:$AQ$43,'000Veh'!AN$57-1,FALSE)/10^3,0)</f>
        <v>0</v>
      </c>
      <c r="AO61" s="7">
        <f>IFERROR(AO28*VLOOKUP($D61,Occupancy!$E$22:$AQ$39,'000Veh'!AO$57,FALSE)*VLOOKUP($D61,kmPerVeh!$F$26:$AQ$43,'000Veh'!AO$57-1,FALSE)/10^3,0)</f>
        <v>0</v>
      </c>
      <c r="AP61" s="7">
        <f>IFERROR(AP28*VLOOKUP($D61,Occupancy!$E$22:$AQ$39,'000Veh'!AP$57,FALSE)*VLOOKUP($D61,kmPerVeh!$F$26:$AQ$43,'000Veh'!AP$57-1,FALSE)/10^3,0)</f>
        <v>0</v>
      </c>
      <c r="AQ61" s="7">
        <f>IFERROR(AQ28*VLOOKUP($D61,Occupancy!$E$22:$AQ$39,'000Veh'!AQ$57,FALSE)*VLOOKUP($D61,kmPerVeh!$F$26:$AQ$43,'000Veh'!AQ$57-1,FALSE)/10^3,0)</f>
        <v>0</v>
      </c>
    </row>
    <row r="62" spans="4:52">
      <c r="D62" t="str">
        <f t="shared" si="23"/>
        <v>TRA_Hdt_Dis</v>
      </c>
      <c r="E62" t="str">
        <f t="shared" si="23"/>
        <v>TRADST</v>
      </c>
      <c r="F62" t="str">
        <f t="shared" si="24"/>
        <v>THDT</v>
      </c>
      <c r="G62" s="7">
        <f>IFERROR(G29*VLOOKUP($D62,Occupancy!$E$22:$AQ$39,'000Veh'!G$57,FALSE)*VLOOKUP($D62,kmPerVeh!$F$26:$AQ$43,'000Veh'!G$57-1,FALSE)/10^3,0)</f>
        <v>43.850812168804588</v>
      </c>
      <c r="H62" s="7">
        <f>IFERROR(H29*VLOOKUP($D62,Occupancy!$E$22:$AQ$39,'000Veh'!H$57,FALSE)*VLOOKUP($D62,kmPerVeh!$F$26:$AQ$43,'000Veh'!H$57-1,FALSE)/10^3,0)</f>
        <v>37.362782426965758</v>
      </c>
      <c r="I62" s="7">
        <f>IFERROR(I29*VLOOKUP($D62,Occupancy!$E$22:$AQ$39,'000Veh'!I$57,FALSE)*VLOOKUP($D62,kmPerVeh!$F$26:$AQ$43,'000Veh'!I$57-1,FALSE)/10^3,0)</f>
        <v>27.636145024233645</v>
      </c>
      <c r="J62" s="7">
        <f>IFERROR(J29*VLOOKUP($D62,Occupancy!$E$22:$AQ$39,'000Veh'!J$57,FALSE)*VLOOKUP($D62,kmPerVeh!$F$26:$AQ$43,'000Veh'!J$57-1,FALSE)/10^3,0)</f>
        <v>20.804550440864574</v>
      </c>
      <c r="K62" s="7">
        <f>IFERROR(K29*VLOOKUP($D62,Occupancy!$E$22:$AQ$39,'000Veh'!K$57,FALSE)*VLOOKUP($D62,kmPerVeh!$F$26:$AQ$43,'000Veh'!K$57-1,FALSE)/10^3,0)</f>
        <v>1.5974550180726945</v>
      </c>
      <c r="L62" s="7">
        <f>IFERROR(L29*VLOOKUP($D62,Occupancy!$E$22:$AQ$39,'000Veh'!L$57,FALSE)*VLOOKUP($D62,kmPerVeh!$F$26:$AQ$43,'000Veh'!L$57-1,FALSE)/10^3,0)</f>
        <v>67.373804623265457</v>
      </c>
      <c r="M62" s="7">
        <f>IFERROR(M29*VLOOKUP($D62,Occupancy!$E$22:$AQ$39,'000Veh'!M$57,FALSE)*VLOOKUP($D62,kmPerVeh!$F$26:$AQ$43,'000Veh'!M$57-1,FALSE)/10^3,0)</f>
        <v>337.78242506916308</v>
      </c>
      <c r="N62" s="7">
        <f>IFERROR(N29*VLOOKUP($D62,Occupancy!$E$22:$AQ$39,'000Veh'!N$57,FALSE)*VLOOKUP($D62,kmPerVeh!$F$26:$AQ$43,'000Veh'!N$57-1,FALSE)/10^3,0)</f>
        <v>18.107632611059866</v>
      </c>
      <c r="O62" s="7">
        <f>IFERROR(O29*VLOOKUP($D62,Occupancy!$E$22:$AQ$39,'000Veh'!O$57,FALSE)*VLOOKUP($D62,kmPerVeh!$F$26:$AQ$43,'000Veh'!O$57-1,FALSE)/10^3,0)</f>
        <v>9.0871090519984303</v>
      </c>
      <c r="P62" s="7">
        <f>IFERROR(P29*VLOOKUP($D62,Occupancy!$E$22:$AQ$39,'000Veh'!P$57,FALSE)*VLOOKUP($D62,kmPerVeh!$F$26:$AQ$43,'000Veh'!P$57-1,FALSE)/10^3,0)</f>
        <v>324.13832374354166</v>
      </c>
      <c r="Q62" s="7">
        <f>IFERROR(Q29*VLOOKUP($D62,Occupancy!$E$22:$AQ$39,'000Veh'!Q$57,FALSE)*VLOOKUP($D62,kmPerVeh!$F$26:$AQ$43,'000Veh'!Q$57-1,FALSE)/10^3,0)</f>
        <v>47.992527632314733</v>
      </c>
      <c r="R62" s="7">
        <f>IFERROR(R29*VLOOKUP($D62,Occupancy!$E$22:$AQ$39,'000Veh'!R$57,FALSE)*VLOOKUP($D62,kmPerVeh!$F$26:$AQ$43,'000Veh'!R$57-1,FALSE)/10^3,0)</f>
        <v>272.33592666065613</v>
      </c>
      <c r="S62" s="7">
        <f>IFERROR(S29*VLOOKUP($D62,Occupancy!$E$22:$AQ$39,'000Veh'!S$57,FALSE)*VLOOKUP($D62,kmPerVeh!$F$26:$AQ$43,'000Veh'!S$57-1,FALSE)/10^3,0)</f>
        <v>46.369638318398202</v>
      </c>
      <c r="T62" s="7">
        <f>IFERROR(T29*VLOOKUP($D62,Occupancy!$E$22:$AQ$39,'000Veh'!T$57,FALSE)*VLOOKUP($D62,kmPerVeh!$F$26:$AQ$43,'000Veh'!T$57-1,FALSE)/10^3,0)</f>
        <v>14.289956395929829</v>
      </c>
      <c r="U62" s="7">
        <f>IFERROR(U29*VLOOKUP($D62,Occupancy!$E$22:$AQ$39,'000Veh'!U$57,FALSE)*VLOOKUP($D62,kmPerVeh!$F$26:$AQ$43,'000Veh'!U$57-1,FALSE)/10^3,0)</f>
        <v>42.622516190323097</v>
      </c>
      <c r="V62" s="7">
        <f>IFERROR(V29*VLOOKUP($D62,Occupancy!$E$22:$AQ$39,'000Veh'!V$57,FALSE)*VLOOKUP($D62,kmPerVeh!$F$26:$AQ$43,'000Veh'!V$57-1,FALSE)/10^3,0)</f>
        <v>20.203536781940198</v>
      </c>
      <c r="W62" s="7">
        <f>IFERROR(W29*VLOOKUP($D62,Occupancy!$E$22:$AQ$39,'000Veh'!W$57,FALSE)*VLOOKUP($D62,kmPerVeh!$F$26:$AQ$43,'000Veh'!W$57-1,FALSE)/10^3,0)</f>
        <v>1.357690020266862</v>
      </c>
      <c r="X62" s="7">
        <f>IFERROR(X29*VLOOKUP($D62,Occupancy!$E$22:$AQ$39,'000Veh'!X$57,FALSE)*VLOOKUP($D62,kmPerVeh!$F$26:$AQ$43,'000Veh'!X$57-1,FALSE)/10^3,0)</f>
        <v>244.67715969308469</v>
      </c>
      <c r="Y62" s="7">
        <f>IFERROR(Y29*VLOOKUP($D62,Occupancy!$E$22:$AQ$39,'000Veh'!Y$57,FALSE)*VLOOKUP($D62,kmPerVeh!$F$26:$AQ$43,'000Veh'!Y$57-1,FALSE)/10^3,0)</f>
        <v>31.493139514058033</v>
      </c>
      <c r="Z62" s="7">
        <f>IFERROR(Z29*VLOOKUP($D62,Occupancy!$E$22:$AQ$39,'000Veh'!Z$57,FALSE)*VLOOKUP($D62,kmPerVeh!$F$26:$AQ$43,'000Veh'!Z$57-1,FALSE)/10^3,0)</f>
        <v>13.561730764694691</v>
      </c>
      <c r="AA62" s="7">
        <f>IFERROR(AA29*VLOOKUP($D62,Occupancy!$E$22:$AQ$39,'000Veh'!AA$57,FALSE)*VLOOKUP($D62,kmPerVeh!$F$26:$AQ$43,'000Veh'!AA$57-1,FALSE)/10^3,0)</f>
        <v>16.55251782378085</v>
      </c>
      <c r="AB62" s="7">
        <f>IFERROR(AB29*VLOOKUP($D62,Occupancy!$E$22:$AQ$39,'000Veh'!AB$57,FALSE)*VLOOKUP($D62,kmPerVeh!$F$26:$AQ$43,'000Veh'!AB$57-1,FALSE)/10^3,0)</f>
        <v>6.5662146371888603</v>
      </c>
      <c r="AC62" s="7">
        <f>IFERROR(AC29*VLOOKUP($D62,Occupancy!$E$22:$AQ$39,'000Veh'!AC$57,FALSE)*VLOOKUP($D62,kmPerVeh!$F$26:$AQ$43,'000Veh'!AC$57-1,FALSE)/10^3,0)</f>
        <v>0.42341974751667266</v>
      </c>
      <c r="AD62" s="7">
        <f>IFERROR(AD29*VLOOKUP($D62,Occupancy!$E$22:$AQ$39,'000Veh'!AD$57,FALSE)*VLOOKUP($D62,kmPerVeh!$F$26:$AQ$43,'000Veh'!AD$57-1,FALSE)/10^3,0)</f>
        <v>117.13436973008739</v>
      </c>
      <c r="AE62" s="7">
        <f>IFERROR(AE29*VLOOKUP($D62,Occupancy!$E$22:$AQ$39,'000Veh'!AE$57,FALSE)*VLOOKUP($D62,kmPerVeh!$F$26:$AQ$43,'000Veh'!AE$57-1,FALSE)/10^3,0)</f>
        <v>28.427743300064698</v>
      </c>
      <c r="AF62" s="7">
        <f>IFERROR(AF29*VLOOKUP($D62,Occupancy!$E$22:$AQ$39,'000Veh'!AF$57,FALSE)*VLOOKUP($D62,kmPerVeh!$F$26:$AQ$43,'000Veh'!AF$57-1,FALSE)/10^3,0)</f>
        <v>338.29486053687526</v>
      </c>
      <c r="AG62" s="7">
        <f>IFERROR(AG29*VLOOKUP($D62,Occupancy!$E$22:$AQ$39,'000Veh'!AG$57,FALSE)*VLOOKUP($D62,kmPerVeh!$F$26:$AQ$43,'000Veh'!AG$57-1,FALSE)/10^3,0)</f>
        <v>57.19536557352</v>
      </c>
      <c r="AH62" s="7">
        <f>IFERROR(AH29*VLOOKUP($D62,Occupancy!$E$22:$AQ$39,'000Veh'!AH$57,FALSE)*VLOOKUP($D62,kmPerVeh!$F$26:$AQ$43,'000Veh'!AH$57-1,FALSE)/10^3,0)</f>
        <v>40.616999553013606</v>
      </c>
      <c r="AI62" s="7">
        <f>IFERROR(AI29*VLOOKUP($D62,Occupancy!$E$22:$AQ$39,'000Veh'!AI$57,FALSE)*VLOOKUP($D62,kmPerVeh!$F$26:$AQ$43,'000Veh'!AI$57-1,FALSE)/10^3,0)</f>
        <v>44.29849020076395</v>
      </c>
      <c r="AJ62" s="7">
        <f>IFERROR(AJ29*VLOOKUP($D62,Occupancy!$E$22:$AQ$39,'000Veh'!AJ$57,FALSE)*VLOOKUP($D62,kmPerVeh!$F$26:$AQ$43,'000Veh'!AJ$57-1,FALSE)/10^3,0)</f>
        <v>23.665057786680915</v>
      </c>
      <c r="AK62" s="7">
        <f>IFERROR(AK29*VLOOKUP($D62,Occupancy!$E$22:$AQ$39,'000Veh'!AK$57,FALSE)*VLOOKUP($D62,kmPerVeh!$F$26:$AQ$43,'000Veh'!AK$57-1,FALSE)/10^3,0)</f>
        <v>38.045892566652334</v>
      </c>
      <c r="AL62" s="7">
        <f>IFERROR(AL29*VLOOKUP($D62,Occupancy!$E$22:$AQ$39,'000Veh'!AL$57,FALSE)*VLOOKUP($D62,kmPerVeh!$F$26:$AQ$43,'000Veh'!AL$57-1,FALSE)/10^3,0)</f>
        <v>183.26149731984995</v>
      </c>
      <c r="AM62" s="7">
        <f>IFERROR(AM29*VLOOKUP($D62,Occupancy!$E$22:$AQ$39,'000Veh'!AM$57,FALSE)*VLOOKUP($D62,kmPerVeh!$F$26:$AQ$43,'000Veh'!AM$57-1,FALSE)/10^3,0)</f>
        <v>10.546445355802955</v>
      </c>
      <c r="AN62" s="7">
        <f>IFERROR(AN29*VLOOKUP($D62,Occupancy!$E$22:$AQ$39,'000Veh'!AN$57,FALSE)*VLOOKUP($D62,kmPerVeh!$F$26:$AQ$43,'000Veh'!AN$57-1,FALSE)/10^3,0)</f>
        <v>10.676819633510449</v>
      </c>
      <c r="AO62" s="7">
        <f>IFERROR(AO29*VLOOKUP($D62,Occupancy!$E$22:$AQ$39,'000Veh'!AO$57,FALSE)*VLOOKUP($D62,kmPerVeh!$F$26:$AQ$43,'000Veh'!AO$57-1,FALSE)/10^3,0)</f>
        <v>2.956391683259656</v>
      </c>
      <c r="AP62" s="7">
        <f>IFERROR(AP29*VLOOKUP($D62,Occupancy!$E$22:$AQ$39,'000Veh'!AP$57,FALSE)*VLOOKUP($D62,kmPerVeh!$F$26:$AQ$43,'000Veh'!AP$57-1,FALSE)/10^3,0)</f>
        <v>13.267293132271226</v>
      </c>
      <c r="AQ62" s="7">
        <f>IFERROR(AQ29*VLOOKUP($D62,Occupancy!$E$22:$AQ$39,'000Veh'!AQ$57,FALSE)*VLOOKUP($D62,kmPerVeh!$F$26:$AQ$43,'000Veh'!AQ$57-1,FALSE)/10^3,0)</f>
        <v>2.8954073256135762</v>
      </c>
    </row>
    <row r="63" spans="4:52">
      <c r="D63" t="str">
        <f t="shared" si="23"/>
        <v>TRA_Hdt_Gas</v>
      </c>
      <c r="E63" t="str">
        <f t="shared" si="23"/>
        <v>TRAGSLSP95</v>
      </c>
      <c r="F63" t="str">
        <f t="shared" si="24"/>
        <v>THDT</v>
      </c>
      <c r="G63" s="7">
        <f>IFERROR(G30*VLOOKUP($D63,Occupancy!$E$22:$AQ$39,'000Veh'!G$57,FALSE)*VLOOKUP($D63,kmPerVeh!$F$26:$AQ$43,'000Veh'!G$57-1,FALSE)/10^3,0)</f>
        <v>0</v>
      </c>
      <c r="H63" s="7">
        <f>IFERROR(H30*VLOOKUP($D63,Occupancy!$E$22:$AQ$39,'000Veh'!H$57,FALSE)*VLOOKUP($D63,kmPerVeh!$F$26:$AQ$43,'000Veh'!H$57-1,FALSE)/10^3,0)</f>
        <v>0</v>
      </c>
      <c r="I63" s="7">
        <f>IFERROR(I30*VLOOKUP($D63,Occupancy!$E$22:$AQ$39,'000Veh'!I$57,FALSE)*VLOOKUP($D63,kmPerVeh!$F$26:$AQ$43,'000Veh'!I$57-1,FALSE)/10^3,0)</f>
        <v>1.2931379286608077E-3</v>
      </c>
      <c r="J63" s="7">
        <f>IFERROR(J30*VLOOKUP($D63,Occupancy!$E$22:$AQ$39,'000Veh'!J$57,FALSE)*VLOOKUP($D63,kmPerVeh!$F$26:$AQ$43,'000Veh'!J$57-1,FALSE)/10^3,0)</f>
        <v>0</v>
      </c>
      <c r="K63" s="7">
        <f>IFERROR(K30*VLOOKUP($D63,Occupancy!$E$22:$AQ$39,'000Veh'!K$57,FALSE)*VLOOKUP($D63,kmPerVeh!$F$26:$AQ$43,'000Veh'!K$57-1,FALSE)/10^3,0)</f>
        <v>2.2394964826939669E-3</v>
      </c>
      <c r="L63" s="7">
        <f>IFERROR(L30*VLOOKUP($D63,Occupancy!$E$22:$AQ$39,'000Veh'!L$57,FALSE)*VLOOKUP($D63,kmPerVeh!$F$26:$AQ$43,'000Veh'!L$57-1,FALSE)/10^3,0)</f>
        <v>7.2747194927248127E-2</v>
      </c>
      <c r="M63" s="7">
        <f>IFERROR(M30*VLOOKUP($D63,Occupancy!$E$22:$AQ$39,'000Veh'!M$57,FALSE)*VLOOKUP($D63,kmPerVeh!$F$26:$AQ$43,'000Veh'!M$57-1,FALSE)/10^3,0)</f>
        <v>0</v>
      </c>
      <c r="N63" s="7">
        <f>IFERROR(N30*VLOOKUP($D63,Occupancy!$E$22:$AQ$39,'000Veh'!N$57,FALSE)*VLOOKUP($D63,kmPerVeh!$F$26:$AQ$43,'000Veh'!N$57-1,FALSE)/10^3,0)</f>
        <v>4.3245852861902561E-3</v>
      </c>
      <c r="O63" s="7">
        <f>IFERROR(O30*VLOOKUP($D63,Occupancy!$E$22:$AQ$39,'000Veh'!O$57,FALSE)*VLOOKUP($D63,kmPerVeh!$F$26:$AQ$43,'000Veh'!O$57-1,FALSE)/10^3,0)</f>
        <v>2.6823649815469572E-2</v>
      </c>
      <c r="P63" s="7">
        <f>IFERROR(P30*VLOOKUP($D63,Occupancy!$E$22:$AQ$39,'000Veh'!P$57,FALSE)*VLOOKUP($D63,kmPerVeh!$F$26:$AQ$43,'000Veh'!P$57-1,FALSE)/10^3,0)</f>
        <v>0.11716566641828537</v>
      </c>
      <c r="Q63" s="7">
        <f>IFERROR(Q30*VLOOKUP($D63,Occupancy!$E$22:$AQ$39,'000Veh'!Q$57,FALSE)*VLOOKUP($D63,kmPerVeh!$F$26:$AQ$43,'000Veh'!Q$57-1,FALSE)/10^3,0)</f>
        <v>7.5914239696382141E-2</v>
      </c>
      <c r="R63" s="7">
        <f>IFERROR(R30*VLOOKUP($D63,Occupancy!$E$22:$AQ$39,'000Veh'!R$57,FALSE)*VLOOKUP($D63,kmPerVeh!$F$26:$AQ$43,'000Veh'!R$57-1,FALSE)/10^3,0)</f>
        <v>9.3600625350612685E-2</v>
      </c>
      <c r="S63" s="7">
        <f>IFERROR(S30*VLOOKUP($D63,Occupancy!$E$22:$AQ$39,'000Veh'!S$57,FALSE)*VLOOKUP($D63,kmPerVeh!$F$26:$AQ$43,'000Veh'!S$57-1,FALSE)/10^3,0)</f>
        <v>0.21931384206792032</v>
      </c>
      <c r="T63" s="7">
        <f>IFERROR(T30*VLOOKUP($D63,Occupancy!$E$22:$AQ$39,'000Veh'!T$57,FALSE)*VLOOKUP($D63,kmPerVeh!$F$26:$AQ$43,'000Veh'!T$57-1,FALSE)/10^3,0)</f>
        <v>1.9044373976640491E-2</v>
      </c>
      <c r="U63" s="7">
        <f>IFERROR(U30*VLOOKUP($D63,Occupancy!$E$22:$AQ$39,'000Veh'!U$57,FALSE)*VLOOKUP($D63,kmPerVeh!$F$26:$AQ$43,'000Veh'!U$57-1,FALSE)/10^3,0)</f>
        <v>3.4128043672521688E-2</v>
      </c>
      <c r="V63" s="7">
        <f>IFERROR(V30*VLOOKUP($D63,Occupancy!$E$22:$AQ$39,'000Veh'!V$57,FALSE)*VLOOKUP($D63,kmPerVeh!$F$26:$AQ$43,'000Veh'!V$57-1,FALSE)/10^3,0)</f>
        <v>5.2133400639771598E-3</v>
      </c>
      <c r="W63" s="7">
        <f>IFERROR(W30*VLOOKUP($D63,Occupancy!$E$22:$AQ$39,'000Veh'!W$57,FALSE)*VLOOKUP($D63,kmPerVeh!$F$26:$AQ$43,'000Veh'!W$57-1,FALSE)/10^3,0)</f>
        <v>2.0259570577735374E-2</v>
      </c>
      <c r="X63" s="7">
        <f>IFERROR(X30*VLOOKUP($D63,Occupancy!$E$22:$AQ$39,'000Veh'!X$57,FALSE)*VLOOKUP($D63,kmPerVeh!$F$26:$AQ$43,'000Veh'!X$57-1,FALSE)/10^3,0)</f>
        <v>8.4148904999553336E-3</v>
      </c>
      <c r="Y63" s="7">
        <f>IFERROR(Y30*VLOOKUP($D63,Occupancy!$E$22:$AQ$39,'000Veh'!Y$57,FALSE)*VLOOKUP($D63,kmPerVeh!$F$26:$AQ$43,'000Veh'!Y$57-1,FALSE)/10^3,0)</f>
        <v>0.16207461510987647</v>
      </c>
      <c r="Z63" s="7">
        <f>IFERROR(Z30*VLOOKUP($D63,Occupancy!$E$22:$AQ$39,'000Veh'!Z$57,FALSE)*VLOOKUP($D63,kmPerVeh!$F$26:$AQ$43,'000Veh'!Z$57-1,FALSE)/10^3,0)</f>
        <v>2.7608872237067108E-3</v>
      </c>
      <c r="AA63" s="7">
        <f>IFERROR(AA30*VLOOKUP($D63,Occupancy!$E$22:$AQ$39,'000Veh'!AA$57,FALSE)*VLOOKUP($D63,kmPerVeh!$F$26:$AQ$43,'000Veh'!AA$57-1,FALSE)/10^3,0)</f>
        <v>0.16880818858266633</v>
      </c>
      <c r="AB63" s="7">
        <f>IFERROR(AB30*VLOOKUP($D63,Occupancy!$E$22:$AQ$39,'000Veh'!AB$57,FALSE)*VLOOKUP($D63,kmPerVeh!$F$26:$AQ$43,'000Veh'!AB$57-1,FALSE)/10^3,0)</f>
        <v>3.0975071663357412E-4</v>
      </c>
      <c r="AC63" s="7">
        <f>IFERROR(AC30*VLOOKUP($D63,Occupancy!$E$22:$AQ$39,'000Veh'!AC$57,FALSE)*VLOOKUP($D63,kmPerVeh!$F$26:$AQ$43,'000Veh'!AC$57-1,FALSE)/10^3,0)</f>
        <v>0</v>
      </c>
      <c r="AD63" s="7">
        <f>IFERROR(AD30*VLOOKUP($D63,Occupancy!$E$22:$AQ$39,'000Veh'!AD$57,FALSE)*VLOOKUP($D63,kmPerVeh!$F$26:$AQ$43,'000Veh'!AD$57-1,FALSE)/10^3,0)</f>
        <v>0.1028233872492266</v>
      </c>
      <c r="AE63" s="7">
        <f>IFERROR(AE30*VLOOKUP($D63,Occupancy!$E$22:$AQ$39,'000Veh'!AE$57,FALSE)*VLOOKUP($D63,kmPerVeh!$F$26:$AQ$43,'000Veh'!AE$57-1,FALSE)/10^3,0)</f>
        <v>0.3449512881232859</v>
      </c>
      <c r="AF63" s="7">
        <f>IFERROR(AF30*VLOOKUP($D63,Occupancy!$E$22:$AQ$39,'000Veh'!AF$57,FALSE)*VLOOKUP($D63,kmPerVeh!$F$26:$AQ$43,'000Veh'!AF$57-1,FALSE)/10^3,0)</f>
        <v>5.5569140470335503</v>
      </c>
      <c r="AG63" s="7">
        <f>IFERROR(AG30*VLOOKUP($D63,Occupancy!$E$22:$AQ$39,'000Veh'!AG$57,FALSE)*VLOOKUP($D63,kmPerVeh!$F$26:$AQ$43,'000Veh'!AG$57-1,FALSE)/10^3,0)</f>
        <v>0</v>
      </c>
      <c r="AH63" s="7">
        <f>IFERROR(AH30*VLOOKUP($D63,Occupancy!$E$22:$AQ$39,'000Veh'!AH$57,FALSE)*VLOOKUP($D63,kmPerVeh!$F$26:$AQ$43,'000Veh'!AH$57-1,FALSE)/10^3,0)</f>
        <v>2.1708460660725612E-2</v>
      </c>
      <c r="AI63" s="7">
        <f>IFERROR(AI30*VLOOKUP($D63,Occupancy!$E$22:$AQ$39,'000Veh'!AI$57,FALSE)*VLOOKUP($D63,kmPerVeh!$F$26:$AQ$43,'000Veh'!AI$57-1,FALSE)/10^3,0)</f>
        <v>2.751715678278505E-2</v>
      </c>
      <c r="AJ63" s="7">
        <f>IFERROR(AJ30*VLOOKUP($D63,Occupancy!$E$22:$AQ$39,'000Veh'!AJ$57,FALSE)*VLOOKUP($D63,kmPerVeh!$F$26:$AQ$43,'000Veh'!AJ$57-1,FALSE)/10^3,0)</f>
        <v>1.2405262547822216E-3</v>
      </c>
      <c r="AK63" s="7">
        <f>IFERROR(AK30*VLOOKUP($D63,Occupancy!$E$22:$AQ$39,'000Veh'!AK$57,FALSE)*VLOOKUP($D63,kmPerVeh!$F$26:$AQ$43,'000Veh'!AK$57-1,FALSE)/10^3,0)</f>
        <v>0</v>
      </c>
      <c r="AL63" s="7">
        <f>IFERROR(AL30*VLOOKUP($D63,Occupancy!$E$22:$AQ$39,'000Veh'!AL$57,FALSE)*VLOOKUP($D63,kmPerVeh!$F$26:$AQ$43,'000Veh'!AL$57-1,FALSE)/10^3,0)</f>
        <v>4.3915749398691951E-2</v>
      </c>
      <c r="AM63" s="7">
        <f>IFERROR(AM30*VLOOKUP($D63,Occupancy!$E$22:$AQ$39,'000Veh'!AM$57,FALSE)*VLOOKUP($D63,kmPerVeh!$F$26:$AQ$43,'000Veh'!AM$57-1,FALSE)/10^3,0)</f>
        <v>7.0197752237047733E-3</v>
      </c>
      <c r="AN63" s="7">
        <f>IFERROR(AN30*VLOOKUP($D63,Occupancy!$E$22:$AQ$39,'000Veh'!AN$57,FALSE)*VLOOKUP($D63,kmPerVeh!$F$26:$AQ$43,'000Veh'!AN$57-1,FALSE)/10^3,0)</f>
        <v>7.7047142489563188E-3</v>
      </c>
      <c r="AO63" s="7">
        <f>IFERROR(AO30*VLOOKUP($D63,Occupancy!$E$22:$AQ$39,'000Veh'!AO$57,FALSE)*VLOOKUP($D63,kmPerVeh!$F$26:$AQ$43,'000Veh'!AO$57-1,FALSE)/10^3,0)</f>
        <v>3.4368710034567607E-3</v>
      </c>
      <c r="AP63" s="7">
        <f>IFERROR(AP30*VLOOKUP($D63,Occupancy!$E$22:$AQ$39,'000Veh'!AP$57,FALSE)*VLOOKUP($D63,kmPerVeh!$F$26:$AQ$43,'000Veh'!AP$57-1,FALSE)/10^3,0)</f>
        <v>1.3946152574887103E-2</v>
      </c>
      <c r="AQ63" s="7">
        <f>IFERROR(AQ30*VLOOKUP($D63,Occupancy!$E$22:$AQ$39,'000Veh'!AQ$57,FALSE)*VLOOKUP($D63,kmPerVeh!$F$26:$AQ$43,'000Veh'!AQ$57-1,FALSE)/10^3,0)</f>
        <v>2.0959013672437491E-3</v>
      </c>
    </row>
    <row r="64" spans="4:52">
      <c r="D64" t="str">
        <f t="shared" si="23"/>
        <v>TRA_Lcv_Cng</v>
      </c>
      <c r="E64" t="str">
        <f t="shared" si="23"/>
        <v>TRAGAS</v>
      </c>
      <c r="F64" t="str">
        <f t="shared" si="24"/>
        <v>TLCV</v>
      </c>
      <c r="G64" s="7">
        <f>IFERROR(G31*VLOOKUP($D64,Occupancy!$E$22:$AQ$39,'000Veh'!G$57,FALSE)*VLOOKUP($D64,kmPerVeh!$F$26:$AQ$43,'000Veh'!G$57-1,FALSE)/10^3,0)</f>
        <v>0</v>
      </c>
      <c r="H64" s="7">
        <f>IFERROR(H31*VLOOKUP($D64,Occupancy!$E$22:$AQ$39,'000Veh'!H$57,FALSE)*VLOOKUP($D64,kmPerVeh!$F$26:$AQ$43,'000Veh'!H$57-1,FALSE)/10^3,0)</f>
        <v>0</v>
      </c>
      <c r="I64" s="7">
        <f>IFERROR(I31*VLOOKUP($D64,Occupancy!$E$22:$AQ$39,'000Veh'!I$57,FALSE)*VLOOKUP($D64,kmPerVeh!$F$26:$AQ$43,'000Veh'!I$57-1,FALSE)/10^3,0)</f>
        <v>0</v>
      </c>
      <c r="J64" s="7">
        <f>IFERROR(J31*VLOOKUP($D64,Occupancy!$E$22:$AQ$39,'000Veh'!J$57,FALSE)*VLOOKUP($D64,kmPerVeh!$F$26:$AQ$43,'000Veh'!J$57-1,FALSE)/10^3,0)</f>
        <v>1.3328221376483962E-2</v>
      </c>
      <c r="K64" s="7">
        <f>IFERROR(K31*VLOOKUP($D64,Occupancy!$E$22:$AQ$39,'000Veh'!K$57,FALSE)*VLOOKUP($D64,kmPerVeh!$F$26:$AQ$43,'000Veh'!K$57-1,FALSE)/10^3,0)</f>
        <v>0</v>
      </c>
      <c r="L64" s="7">
        <f>IFERROR(L31*VLOOKUP($D64,Occupancy!$E$22:$AQ$39,'000Veh'!L$57,FALSE)*VLOOKUP($D64,kmPerVeh!$F$26:$AQ$43,'000Veh'!L$57-1,FALSE)/10^3,0)</f>
        <v>0</v>
      </c>
      <c r="M64" s="7">
        <f>IFERROR(M31*VLOOKUP($D64,Occupancy!$E$22:$AQ$39,'000Veh'!M$57,FALSE)*VLOOKUP($D64,kmPerVeh!$F$26:$AQ$43,'000Veh'!M$57-1,FALSE)/10^3,0)</f>
        <v>0.19322498155833273</v>
      </c>
      <c r="N64" s="7">
        <f>IFERROR(N31*VLOOKUP($D64,Occupancy!$E$22:$AQ$39,'000Veh'!N$57,FALSE)*VLOOKUP($D64,kmPerVeh!$F$26:$AQ$43,'000Veh'!N$57-1,FALSE)/10^3,0)</f>
        <v>0</v>
      </c>
      <c r="O64" s="7">
        <f>IFERROR(O31*VLOOKUP($D64,Occupancy!$E$22:$AQ$39,'000Veh'!O$57,FALSE)*VLOOKUP($D64,kmPerVeh!$F$26:$AQ$43,'000Veh'!O$57-1,FALSE)/10^3,0)</f>
        <v>0</v>
      </c>
      <c r="P64" s="7">
        <f>IFERROR(P31*VLOOKUP($D64,Occupancy!$E$22:$AQ$39,'000Veh'!P$57,FALSE)*VLOOKUP($D64,kmPerVeh!$F$26:$AQ$43,'000Veh'!P$57-1,FALSE)/10^3,0)</f>
        <v>0</v>
      </c>
      <c r="Q64" s="7">
        <f>IFERROR(Q31*VLOOKUP($D64,Occupancy!$E$22:$AQ$39,'000Veh'!Q$57,FALSE)*VLOOKUP($D64,kmPerVeh!$F$26:$AQ$43,'000Veh'!Q$57-1,FALSE)/10^3,0)</f>
        <v>0</v>
      </c>
      <c r="R64" s="7">
        <f>IFERROR(R31*VLOOKUP($D64,Occupancy!$E$22:$AQ$39,'000Veh'!R$57,FALSE)*VLOOKUP($D64,kmPerVeh!$F$26:$AQ$43,'000Veh'!R$57-1,FALSE)/10^3,0)</f>
        <v>0</v>
      </c>
      <c r="S64" s="7">
        <f>IFERROR(S31*VLOOKUP($D64,Occupancy!$E$22:$AQ$39,'000Veh'!S$57,FALSE)*VLOOKUP($D64,kmPerVeh!$F$26:$AQ$43,'000Veh'!S$57-1,FALSE)/10^3,0)</f>
        <v>0</v>
      </c>
      <c r="T64" s="7">
        <f>IFERROR(T31*VLOOKUP($D64,Occupancy!$E$22:$AQ$39,'000Veh'!T$57,FALSE)*VLOOKUP($D64,kmPerVeh!$F$26:$AQ$43,'000Veh'!T$57-1,FALSE)/10^3,0)</f>
        <v>0</v>
      </c>
      <c r="U64" s="7">
        <f>IFERROR(U31*VLOOKUP($D64,Occupancy!$E$22:$AQ$39,'000Veh'!U$57,FALSE)*VLOOKUP($D64,kmPerVeh!$F$26:$AQ$43,'000Veh'!U$57-1,FALSE)/10^3,0)</f>
        <v>0</v>
      </c>
      <c r="V64" s="7">
        <f>IFERROR(V31*VLOOKUP($D64,Occupancy!$E$22:$AQ$39,'000Veh'!V$57,FALSE)*VLOOKUP($D64,kmPerVeh!$F$26:$AQ$43,'000Veh'!V$57-1,FALSE)/10^3,0)</f>
        <v>0</v>
      </c>
      <c r="W64" s="7">
        <f>IFERROR(W31*VLOOKUP($D64,Occupancy!$E$22:$AQ$39,'000Veh'!W$57,FALSE)*VLOOKUP($D64,kmPerVeh!$F$26:$AQ$43,'000Veh'!W$57-1,FALSE)/10^3,0)</f>
        <v>0</v>
      </c>
      <c r="X64" s="7">
        <f>IFERROR(X31*VLOOKUP($D64,Occupancy!$E$22:$AQ$39,'000Veh'!X$57,FALSE)*VLOOKUP($D64,kmPerVeh!$F$26:$AQ$43,'000Veh'!X$57-1,FALSE)/10^3,0)</f>
        <v>0</v>
      </c>
      <c r="Y64" s="7">
        <f>IFERROR(Y31*VLOOKUP($D64,Occupancy!$E$22:$AQ$39,'000Veh'!Y$57,FALSE)*VLOOKUP($D64,kmPerVeh!$F$26:$AQ$43,'000Veh'!Y$57-1,FALSE)/10^3,0)</f>
        <v>0</v>
      </c>
      <c r="Z64" s="7">
        <f>IFERROR(Z31*VLOOKUP($D64,Occupancy!$E$22:$AQ$39,'000Veh'!Z$57,FALSE)*VLOOKUP($D64,kmPerVeh!$F$26:$AQ$43,'000Veh'!Z$57-1,FALSE)/10^3,0)</f>
        <v>0</v>
      </c>
      <c r="AA64" s="7">
        <f>IFERROR(AA31*VLOOKUP($D64,Occupancy!$E$22:$AQ$39,'000Veh'!AA$57,FALSE)*VLOOKUP($D64,kmPerVeh!$F$26:$AQ$43,'000Veh'!AA$57-1,FALSE)/10^3,0)</f>
        <v>0</v>
      </c>
      <c r="AB64" s="7">
        <f>IFERROR(AB31*VLOOKUP($D64,Occupancy!$E$22:$AQ$39,'000Veh'!AB$57,FALSE)*VLOOKUP($D64,kmPerVeh!$F$26:$AQ$43,'000Veh'!AB$57-1,FALSE)/10^3,0)</f>
        <v>0</v>
      </c>
      <c r="AC64" s="7">
        <f>IFERROR(AC31*VLOOKUP($D64,Occupancy!$E$22:$AQ$39,'000Veh'!AC$57,FALSE)*VLOOKUP($D64,kmPerVeh!$F$26:$AQ$43,'000Veh'!AC$57-1,FALSE)/10^3,0)</f>
        <v>0</v>
      </c>
      <c r="AD64" s="7">
        <f>IFERROR(AD31*VLOOKUP($D64,Occupancy!$E$22:$AQ$39,'000Veh'!AD$57,FALSE)*VLOOKUP($D64,kmPerVeh!$F$26:$AQ$43,'000Veh'!AD$57-1,FALSE)/10^3,0)</f>
        <v>6.3232177914203467E-3</v>
      </c>
      <c r="AE64" s="7">
        <f>IFERROR(AE31*VLOOKUP($D64,Occupancy!$E$22:$AQ$39,'000Veh'!AE$57,FALSE)*VLOOKUP($D64,kmPerVeh!$F$26:$AQ$43,'000Veh'!AE$57-1,FALSE)/10^3,0)</f>
        <v>0</v>
      </c>
      <c r="AF64" s="7">
        <f>IFERROR(AF31*VLOOKUP($D64,Occupancy!$E$22:$AQ$39,'000Veh'!AF$57,FALSE)*VLOOKUP($D64,kmPerVeh!$F$26:$AQ$43,'000Veh'!AF$57-1,FALSE)/10^3,0)</f>
        <v>0</v>
      </c>
      <c r="AG64" s="7">
        <f>IFERROR(AG31*VLOOKUP($D64,Occupancy!$E$22:$AQ$39,'000Veh'!AG$57,FALSE)*VLOOKUP($D64,kmPerVeh!$F$26:$AQ$43,'000Veh'!AG$57-1,FALSE)/10^3,0)</f>
        <v>0</v>
      </c>
      <c r="AH64" s="7">
        <f>IFERROR(AH31*VLOOKUP($D64,Occupancy!$E$22:$AQ$39,'000Veh'!AH$57,FALSE)*VLOOKUP($D64,kmPerVeh!$F$26:$AQ$43,'000Veh'!AH$57-1,FALSE)/10^3,0)</f>
        <v>0</v>
      </c>
      <c r="AI64" s="7">
        <f>IFERROR(AI31*VLOOKUP($D64,Occupancy!$E$22:$AQ$39,'000Veh'!AI$57,FALSE)*VLOOKUP($D64,kmPerVeh!$F$26:$AQ$43,'000Veh'!AI$57-1,FALSE)/10^3,0)</f>
        <v>0</v>
      </c>
      <c r="AJ64" s="7">
        <f>IFERROR(AJ31*VLOOKUP($D64,Occupancy!$E$22:$AQ$39,'000Veh'!AJ$57,FALSE)*VLOOKUP($D64,kmPerVeh!$F$26:$AQ$43,'000Veh'!AJ$57-1,FALSE)/10^3,0)</f>
        <v>0</v>
      </c>
      <c r="AK64" s="7">
        <f>IFERROR(AK31*VLOOKUP($D64,Occupancy!$E$22:$AQ$39,'000Veh'!AK$57,FALSE)*VLOOKUP($D64,kmPerVeh!$F$26:$AQ$43,'000Veh'!AK$57-1,FALSE)/10^3,0)</f>
        <v>0</v>
      </c>
      <c r="AL64" s="7">
        <f>IFERROR(AL31*VLOOKUP($D64,Occupancy!$E$22:$AQ$39,'000Veh'!AL$57,FALSE)*VLOOKUP($D64,kmPerVeh!$F$26:$AQ$43,'000Veh'!AL$57-1,FALSE)/10^3,0)</f>
        <v>0</v>
      </c>
      <c r="AM64" s="7">
        <f>IFERROR(AM31*VLOOKUP($D64,Occupancy!$E$22:$AQ$39,'000Veh'!AM$57,FALSE)*VLOOKUP($D64,kmPerVeh!$F$26:$AQ$43,'000Veh'!AM$57-1,FALSE)/10^3,0)</f>
        <v>0</v>
      </c>
      <c r="AN64" s="7">
        <f>IFERROR(AN31*VLOOKUP($D64,Occupancy!$E$22:$AQ$39,'000Veh'!AN$57,FALSE)*VLOOKUP($D64,kmPerVeh!$F$26:$AQ$43,'000Veh'!AN$57-1,FALSE)/10^3,0)</f>
        <v>0</v>
      </c>
      <c r="AO64" s="7">
        <f>IFERROR(AO31*VLOOKUP($D64,Occupancy!$E$22:$AQ$39,'000Veh'!AO$57,FALSE)*VLOOKUP($D64,kmPerVeh!$F$26:$AQ$43,'000Veh'!AO$57-1,FALSE)/10^3,0)</f>
        <v>0</v>
      </c>
      <c r="AP64" s="7">
        <f>IFERROR(AP31*VLOOKUP($D64,Occupancy!$E$22:$AQ$39,'000Veh'!AP$57,FALSE)*VLOOKUP($D64,kmPerVeh!$F$26:$AQ$43,'000Veh'!AP$57-1,FALSE)/10^3,0)</f>
        <v>0</v>
      </c>
      <c r="AQ64" s="7">
        <f>IFERROR(AQ31*VLOOKUP($D64,Occupancy!$E$22:$AQ$39,'000Veh'!AQ$57,FALSE)*VLOOKUP($D64,kmPerVeh!$F$26:$AQ$43,'000Veh'!AQ$57-1,FALSE)/10^3,0)</f>
        <v>0</v>
      </c>
    </row>
    <row r="65" spans="1:43">
      <c r="D65" t="str">
        <f t="shared" si="23"/>
        <v>TRA_Lcv_Dis</v>
      </c>
      <c r="E65" t="str">
        <f t="shared" si="23"/>
        <v>TRADST</v>
      </c>
      <c r="F65" t="str">
        <f t="shared" si="24"/>
        <v>TLCV</v>
      </c>
      <c r="G65" s="7">
        <f>IFERROR(G32*VLOOKUP($D65,Occupancy!$E$22:$AQ$39,'000Veh'!G$57,FALSE)*VLOOKUP($D65,kmPerVeh!$F$26:$AQ$43,'000Veh'!G$57-1,FALSE)/10^3,0)</f>
        <v>5.1611447288008723</v>
      </c>
      <c r="H65" s="7">
        <f>IFERROR(H32*VLOOKUP($D65,Occupancy!$E$22:$AQ$39,'000Veh'!H$57,FALSE)*VLOOKUP($D65,kmPerVeh!$F$26:$AQ$43,'000Veh'!H$57-1,FALSE)/10^3,0)</f>
        <v>6.1533162745300611</v>
      </c>
      <c r="I65" s="7">
        <f>IFERROR(I32*VLOOKUP($D65,Occupancy!$E$22:$AQ$39,'000Veh'!I$57,FALSE)*VLOOKUP($D65,kmPerVeh!$F$26:$AQ$43,'000Veh'!I$57-1,FALSE)/10^3,0)</f>
        <v>1.1229374700843784</v>
      </c>
      <c r="J65" s="7">
        <f>IFERROR(J32*VLOOKUP($D65,Occupancy!$E$22:$AQ$39,'000Veh'!J$57,FALSE)*VLOOKUP($D65,kmPerVeh!$F$26:$AQ$43,'000Veh'!J$57-1,FALSE)/10^3,0)</f>
        <v>1.5900394874921706</v>
      </c>
      <c r="K65" s="7">
        <f>IFERROR(K32*VLOOKUP($D65,Occupancy!$E$22:$AQ$39,'000Veh'!K$57,FALSE)*VLOOKUP($D65,kmPerVeh!$F$26:$AQ$43,'000Veh'!K$57-1,FALSE)/10^3,0)</f>
        <v>0.98905845080088195</v>
      </c>
      <c r="L65" s="7">
        <f>IFERROR(L32*VLOOKUP($D65,Occupancy!$E$22:$AQ$39,'000Veh'!L$57,FALSE)*VLOOKUP($D65,kmPerVeh!$F$26:$AQ$43,'000Veh'!L$57-1,FALSE)/10^3,0)</f>
        <v>3.7642924992375617</v>
      </c>
      <c r="M65" s="7">
        <f>IFERROR(M32*VLOOKUP($D65,Occupancy!$E$22:$AQ$39,'000Veh'!M$57,FALSE)*VLOOKUP($D65,kmPerVeh!$F$26:$AQ$43,'000Veh'!M$57-1,FALSE)/10^3,0)</f>
        <v>19.778717791312594</v>
      </c>
      <c r="N65" s="7">
        <f>IFERROR(N32*VLOOKUP($D65,Occupancy!$E$22:$AQ$39,'000Veh'!N$57,FALSE)*VLOOKUP($D65,kmPerVeh!$F$26:$AQ$43,'000Veh'!N$57-1,FALSE)/10^3,0)</f>
        <v>4.4827122948249558</v>
      </c>
      <c r="O65" s="7">
        <f>IFERROR(O32*VLOOKUP($D65,Occupancy!$E$22:$AQ$39,'000Veh'!O$57,FALSE)*VLOOKUP($D65,kmPerVeh!$F$26:$AQ$43,'000Veh'!O$57-1,FALSE)/10^3,0)</f>
        <v>0.32785490485411578</v>
      </c>
      <c r="P65" s="7">
        <f>IFERROR(P32*VLOOKUP($D65,Occupancy!$E$22:$AQ$39,'000Veh'!P$57,FALSE)*VLOOKUP($D65,kmPerVeh!$F$26:$AQ$43,'000Veh'!P$57-1,FALSE)/10^3,0)</f>
        <v>10.585792587811115</v>
      </c>
      <c r="Q65" s="7">
        <f>IFERROR(Q32*VLOOKUP($D65,Occupancy!$E$22:$AQ$39,'000Veh'!Q$57,FALSE)*VLOOKUP($D65,kmPerVeh!$F$26:$AQ$43,'000Veh'!Q$57-1,FALSE)/10^3,0)</f>
        <v>2.5890414530838841</v>
      </c>
      <c r="R65" s="7">
        <f>IFERROR(R32*VLOOKUP($D65,Occupancy!$E$22:$AQ$39,'000Veh'!R$57,FALSE)*VLOOKUP($D65,kmPerVeh!$F$26:$AQ$43,'000Veh'!R$57-1,FALSE)/10^3,0)</f>
        <v>53.240291109736766</v>
      </c>
      <c r="S65" s="7">
        <f>IFERROR(S32*VLOOKUP($D65,Occupancy!$E$22:$AQ$39,'000Veh'!S$57,FALSE)*VLOOKUP($D65,kmPerVeh!$F$26:$AQ$43,'000Veh'!S$57-1,FALSE)/10^3,0)</f>
        <v>2.5250510955845318</v>
      </c>
      <c r="T65" s="7">
        <f>IFERROR(T32*VLOOKUP($D65,Occupancy!$E$22:$AQ$39,'000Veh'!T$57,FALSE)*VLOOKUP($D65,kmPerVeh!$F$26:$AQ$43,'000Veh'!T$57-1,FALSE)/10^3,0)</f>
        <v>2.0162080971366567</v>
      </c>
      <c r="U65" s="7">
        <f>IFERROR(U32*VLOOKUP($D65,Occupancy!$E$22:$AQ$39,'000Veh'!U$57,FALSE)*VLOOKUP($D65,kmPerVeh!$F$26:$AQ$43,'000Veh'!U$57-1,FALSE)/10^3,0)</f>
        <v>3.9027824713443291</v>
      </c>
      <c r="V65" s="7">
        <f>IFERROR(V32*VLOOKUP($D65,Occupancy!$E$22:$AQ$39,'000Veh'!V$57,FALSE)*VLOOKUP($D65,kmPerVeh!$F$26:$AQ$43,'000Veh'!V$57-1,FALSE)/10^3,0)</f>
        <v>7.4624795136046558</v>
      </c>
      <c r="W65" s="7">
        <f>IFERROR(W32*VLOOKUP($D65,Occupancy!$E$22:$AQ$39,'000Veh'!W$57,FALSE)*VLOOKUP($D65,kmPerVeh!$F$26:$AQ$43,'000Veh'!W$57-1,FALSE)/10^3,0)</f>
        <v>0.10722447344602284</v>
      </c>
      <c r="X65" s="7">
        <f>IFERROR(X32*VLOOKUP($D65,Occupancy!$E$22:$AQ$39,'000Veh'!X$57,FALSE)*VLOOKUP($D65,kmPerVeh!$F$26:$AQ$43,'000Veh'!X$57-1,FALSE)/10^3,0)</f>
        <v>40.000160894050914</v>
      </c>
      <c r="Y65" s="7">
        <f>IFERROR(Y32*VLOOKUP($D65,Occupancy!$E$22:$AQ$39,'000Veh'!Y$57,FALSE)*VLOOKUP($D65,kmPerVeh!$F$26:$AQ$43,'000Veh'!Y$57-1,FALSE)/10^3,0)</f>
        <v>0.92657878586644993</v>
      </c>
      <c r="Z65" s="7">
        <f>IFERROR(Z32*VLOOKUP($D65,Occupancy!$E$22:$AQ$39,'000Veh'!Z$57,FALSE)*VLOOKUP($D65,kmPerVeh!$F$26:$AQ$43,'000Veh'!Z$57-1,FALSE)/10^3,0)</f>
        <v>1.6657909517600047</v>
      </c>
      <c r="AA65" s="7">
        <f>IFERROR(AA32*VLOOKUP($D65,Occupancy!$E$22:$AQ$39,'000Veh'!AA$57,FALSE)*VLOOKUP($D65,kmPerVeh!$F$26:$AQ$43,'000Veh'!AA$57-1,FALSE)/10^3,0)</f>
        <v>0.52457887655285129</v>
      </c>
      <c r="AB65" s="7">
        <f>IFERROR(AB32*VLOOKUP($D65,Occupancy!$E$22:$AQ$39,'000Veh'!AB$57,FALSE)*VLOOKUP($D65,kmPerVeh!$F$26:$AQ$43,'000Veh'!AB$57-1,FALSE)/10^3,0)</f>
        <v>0.20407689869169723</v>
      </c>
      <c r="AC65" s="7">
        <f>IFERROR(AC32*VLOOKUP($D65,Occupancy!$E$22:$AQ$39,'000Veh'!AC$57,FALSE)*VLOOKUP($D65,kmPerVeh!$F$26:$AQ$43,'000Veh'!AC$57-1,FALSE)/10^3,0)</f>
        <v>7.815266311454977E-2</v>
      </c>
      <c r="AD65" s="7">
        <f>IFERROR(AD32*VLOOKUP($D65,Occupancy!$E$22:$AQ$39,'000Veh'!AD$57,FALSE)*VLOOKUP($D65,kmPerVeh!$F$26:$AQ$43,'000Veh'!AD$57-1,FALSE)/10^3,0)</f>
        <v>9.5577438499811205</v>
      </c>
      <c r="AE65" s="7">
        <f>IFERROR(AE32*VLOOKUP($D65,Occupancy!$E$22:$AQ$39,'000Veh'!AE$57,FALSE)*VLOOKUP($D65,kmPerVeh!$F$26:$AQ$43,'000Veh'!AE$57-1,FALSE)/10^3,0)</f>
        <v>4.174899653289982</v>
      </c>
      <c r="AF65" s="7">
        <f>IFERROR(AF32*VLOOKUP($D65,Occupancy!$E$22:$AQ$39,'000Veh'!AF$57,FALSE)*VLOOKUP($D65,kmPerVeh!$F$26:$AQ$43,'000Veh'!AF$57-1,FALSE)/10^3,0)</f>
        <v>7.2744711992158173</v>
      </c>
      <c r="AG65" s="7">
        <f>IFERROR(AG32*VLOOKUP($D65,Occupancy!$E$22:$AQ$39,'000Veh'!AG$57,FALSE)*VLOOKUP($D65,kmPerVeh!$F$26:$AQ$43,'000Veh'!AG$57-1,FALSE)/10^3,0)</f>
        <v>10.231545507307167</v>
      </c>
      <c r="AH65" s="7">
        <f>IFERROR(AH32*VLOOKUP($D65,Occupancy!$E$22:$AQ$39,'000Veh'!AH$57,FALSE)*VLOOKUP($D65,kmPerVeh!$F$26:$AQ$43,'000Veh'!AH$57-1,FALSE)/10^3,0)</f>
        <v>2.4865820768020166</v>
      </c>
      <c r="AI65" s="7">
        <f>IFERROR(AI32*VLOOKUP($D65,Occupancy!$E$22:$AQ$39,'000Veh'!AI$57,FALSE)*VLOOKUP($D65,kmPerVeh!$F$26:$AQ$43,'000Veh'!AI$57-1,FALSE)/10^3,0)</f>
        <v>5.100260654270552</v>
      </c>
      <c r="AJ65" s="7">
        <f>IFERROR(AJ32*VLOOKUP($D65,Occupancy!$E$22:$AQ$39,'000Veh'!AJ$57,FALSE)*VLOOKUP($D65,kmPerVeh!$F$26:$AQ$43,'000Veh'!AJ$57-1,FALSE)/10^3,0)</f>
        <v>1.159985979439776</v>
      </c>
      <c r="AK65" s="7">
        <f>IFERROR(AK32*VLOOKUP($D65,Occupancy!$E$22:$AQ$39,'000Veh'!AK$57,FALSE)*VLOOKUP($D65,kmPerVeh!$F$26:$AQ$43,'000Veh'!AK$57-1,FALSE)/10^3,0)</f>
        <v>1.4422827428283849</v>
      </c>
      <c r="AL65" s="7">
        <f>IFERROR(AL32*VLOOKUP($D65,Occupancy!$E$22:$AQ$39,'000Veh'!AL$57,FALSE)*VLOOKUP($D65,kmPerVeh!$F$26:$AQ$43,'000Veh'!AL$57-1,FALSE)/10^3,0)</f>
        <v>33.319248505671347</v>
      </c>
      <c r="AM65" s="7">
        <f>IFERROR(AM32*VLOOKUP($D65,Occupancy!$E$22:$AQ$39,'000Veh'!AM$57,FALSE)*VLOOKUP($D65,kmPerVeh!$F$26:$AQ$43,'000Veh'!AM$57-1,FALSE)/10^3,0)</f>
        <v>0.57430496259934105</v>
      </c>
      <c r="AN65" s="7">
        <f>IFERROR(AN32*VLOOKUP($D65,Occupancy!$E$22:$AQ$39,'000Veh'!AN$57,FALSE)*VLOOKUP($D65,kmPerVeh!$F$26:$AQ$43,'000Veh'!AN$57-1,FALSE)/10^3,0)</f>
        <v>1.5064209855029922</v>
      </c>
      <c r="AO65" s="7">
        <f>IFERROR(AO32*VLOOKUP($D65,Occupancy!$E$22:$AQ$39,'000Veh'!AO$57,FALSE)*VLOOKUP($D65,kmPerVeh!$F$26:$AQ$43,'000Veh'!AO$57-1,FALSE)/10^3,0)</f>
        <v>0.16098982716951382</v>
      </c>
      <c r="AP65" s="7">
        <f>IFERROR(AP32*VLOOKUP($D65,Occupancy!$E$22:$AQ$39,'000Veh'!AP$57,FALSE)*VLOOKUP($D65,kmPerVeh!$F$26:$AQ$43,'000Veh'!AP$57-1,FALSE)/10^3,0)</f>
        <v>1.871917807110302</v>
      </c>
      <c r="AQ65" s="7">
        <f>IFERROR(AQ32*VLOOKUP($D65,Occupancy!$E$22:$AQ$39,'000Veh'!AQ$57,FALSE)*VLOOKUP($D65,kmPerVeh!$F$26:$AQ$43,'000Veh'!AQ$57-1,FALSE)/10^3,0)</f>
        <v>0.40852074930568949</v>
      </c>
    </row>
    <row r="66" spans="1:43">
      <c r="D66" t="str">
        <f t="shared" si="23"/>
        <v>TRA_Lcv_Gas</v>
      </c>
      <c r="E66" t="str">
        <f t="shared" si="23"/>
        <v>TRAGSLSP95</v>
      </c>
      <c r="F66" t="str">
        <f t="shared" si="24"/>
        <v>TLCV</v>
      </c>
      <c r="G66" s="7">
        <f>IFERROR(G33*VLOOKUP($D66,Occupancy!$E$22:$AQ$39,'000Veh'!G$57,FALSE)*VLOOKUP($D66,kmPerVeh!$F$26:$AQ$43,'000Veh'!G$57-1,FALSE)/10^3,0)</f>
        <v>0.19371034563879272</v>
      </c>
      <c r="H66" s="7">
        <f>IFERROR(H33*VLOOKUP($D66,Occupancy!$E$22:$AQ$39,'000Veh'!H$57,FALSE)*VLOOKUP($D66,kmPerVeh!$F$26:$AQ$43,'000Veh'!H$57-1,FALSE)/10^3,0)</f>
        <v>8.6149842101055474E-2</v>
      </c>
      <c r="I66" s="7">
        <f>IFERROR(I33*VLOOKUP($D66,Occupancy!$E$22:$AQ$39,'000Veh'!I$57,FALSE)*VLOOKUP($D66,kmPerVeh!$F$26:$AQ$43,'000Veh'!I$57-1,FALSE)/10^3,0)</f>
        <v>0.10088521559864684</v>
      </c>
      <c r="J66" s="7">
        <f>IFERROR(J33*VLOOKUP($D66,Occupancy!$E$22:$AQ$39,'000Veh'!J$57,FALSE)*VLOOKUP($D66,kmPerVeh!$F$26:$AQ$43,'000Veh'!J$57-1,FALSE)/10^3,0)</f>
        <v>0.46568147027716755</v>
      </c>
      <c r="K66" s="7">
        <f>IFERROR(K33*VLOOKUP($D66,Occupancy!$E$22:$AQ$39,'000Veh'!K$57,FALSE)*VLOOKUP($D66,kmPerVeh!$F$26:$AQ$43,'000Veh'!K$57-1,FALSE)/10^3,0)</f>
        <v>4.5715710724220218E-2</v>
      </c>
      <c r="L66" s="7">
        <f>IFERROR(L33*VLOOKUP($D66,Occupancy!$E$22:$AQ$39,'000Veh'!L$57,FALSE)*VLOOKUP($D66,kmPerVeh!$F$26:$AQ$43,'000Veh'!L$57-1,FALSE)/10^3,0)</f>
        <v>0.48868547069643115</v>
      </c>
      <c r="M66" s="7">
        <f>IFERROR(M33*VLOOKUP($D66,Occupancy!$E$22:$AQ$39,'000Veh'!M$57,FALSE)*VLOOKUP($D66,kmPerVeh!$F$26:$AQ$43,'000Veh'!M$57-1,FALSE)/10^3,0)</f>
        <v>1.0275328764864295</v>
      </c>
      <c r="N66" s="7">
        <f>IFERROR(N33*VLOOKUP($D66,Occupancy!$E$22:$AQ$39,'000Veh'!N$57,FALSE)*VLOOKUP($D66,kmPerVeh!$F$26:$AQ$43,'000Veh'!N$57-1,FALSE)/10^3,0)</f>
        <v>0.37124986396075976</v>
      </c>
      <c r="O66" s="7">
        <f>IFERROR(O33*VLOOKUP($D66,Occupancy!$E$22:$AQ$39,'000Veh'!O$57,FALSE)*VLOOKUP($D66,kmPerVeh!$F$26:$AQ$43,'000Veh'!O$57-1,FALSE)/10^3,0)</f>
        <v>5.8857887424058904E-2</v>
      </c>
      <c r="P66" s="7">
        <f>IFERROR(P33*VLOOKUP($D66,Occupancy!$E$22:$AQ$39,'000Veh'!P$57,FALSE)*VLOOKUP($D66,kmPerVeh!$F$26:$AQ$43,'000Veh'!P$57-1,FALSE)/10^3,0)</f>
        <v>0.25343565468571988</v>
      </c>
      <c r="Q66" s="7">
        <f>IFERROR(Q33*VLOOKUP($D66,Occupancy!$E$22:$AQ$39,'000Veh'!Q$57,FALSE)*VLOOKUP($D66,kmPerVeh!$F$26:$AQ$43,'000Veh'!Q$57-1,FALSE)/10^3,0)</f>
        <v>7.8541877982650804E-2</v>
      </c>
      <c r="R66" s="7">
        <f>IFERROR(R33*VLOOKUP($D66,Occupancy!$E$22:$AQ$39,'000Veh'!R$57,FALSE)*VLOOKUP($D66,kmPerVeh!$F$26:$AQ$43,'000Veh'!R$57-1,FALSE)/10^3,0)</f>
        <v>2.8306131761966018</v>
      </c>
      <c r="S66" s="7">
        <f>IFERROR(S33*VLOOKUP($D66,Occupancy!$E$22:$AQ$39,'000Veh'!S$57,FALSE)*VLOOKUP($D66,kmPerVeh!$F$26:$AQ$43,'000Veh'!S$57-1,FALSE)/10^3,0)</f>
        <v>4.1697181719992189</v>
      </c>
      <c r="T66" s="7">
        <f>IFERROR(T33*VLOOKUP($D66,Occupancy!$E$22:$AQ$39,'000Veh'!T$57,FALSE)*VLOOKUP($D66,kmPerVeh!$F$26:$AQ$43,'000Veh'!T$57-1,FALSE)/10^3,0)</f>
        <v>9.3601426808560179E-2</v>
      </c>
      <c r="U66" s="7">
        <f>IFERROR(U33*VLOOKUP($D66,Occupancy!$E$22:$AQ$39,'000Veh'!U$57,FALSE)*VLOOKUP($D66,kmPerVeh!$F$26:$AQ$43,'000Veh'!U$57-1,FALSE)/10^3,0)</f>
        <v>0.19983126352652142</v>
      </c>
      <c r="V66" s="7">
        <f>IFERROR(V33*VLOOKUP($D66,Occupancy!$E$22:$AQ$39,'000Veh'!V$57,FALSE)*VLOOKUP($D66,kmPerVeh!$F$26:$AQ$43,'000Veh'!V$57-1,FALSE)/10^3,0)</f>
        <v>2.1012921587382653E-2</v>
      </c>
      <c r="W66" s="7">
        <f>IFERROR(W33*VLOOKUP($D66,Occupancy!$E$22:$AQ$39,'000Veh'!W$57,FALSE)*VLOOKUP($D66,kmPerVeh!$F$26:$AQ$43,'000Veh'!W$57-1,FALSE)/10^3,0)</f>
        <v>4.3901260344698628E-2</v>
      </c>
      <c r="X66" s="7">
        <f>IFERROR(X33*VLOOKUP($D66,Occupancy!$E$22:$AQ$39,'000Veh'!X$57,FALSE)*VLOOKUP($D66,kmPerVeh!$F$26:$AQ$43,'000Veh'!X$57-1,FALSE)/10^3,0)</f>
        <v>1.5356716400641757</v>
      </c>
      <c r="Y66" s="7">
        <f>IFERROR(Y33*VLOOKUP($D66,Occupancy!$E$22:$AQ$39,'000Veh'!Y$57,FALSE)*VLOOKUP($D66,kmPerVeh!$F$26:$AQ$43,'000Veh'!Y$57-1,FALSE)/10^3,0)</f>
        <v>1.771857173800118E-2</v>
      </c>
      <c r="Z66" s="7">
        <f>IFERROR(Z33*VLOOKUP($D66,Occupancy!$E$22:$AQ$39,'000Veh'!Z$57,FALSE)*VLOOKUP($D66,kmPerVeh!$F$26:$AQ$43,'000Veh'!Z$57-1,FALSE)/10^3,0)</f>
        <v>6.2545231703529464E-2</v>
      </c>
      <c r="AA66" s="7">
        <f>IFERROR(AA33*VLOOKUP($D66,Occupancy!$E$22:$AQ$39,'000Veh'!AA$57,FALSE)*VLOOKUP($D66,kmPerVeh!$F$26:$AQ$43,'000Veh'!AA$57-1,FALSE)/10^3,0)</f>
        <v>4.1673790785303269E-2</v>
      </c>
      <c r="AB66" s="7">
        <f>IFERROR(AB33*VLOOKUP($D66,Occupancy!$E$22:$AQ$39,'000Veh'!AB$57,FALSE)*VLOOKUP($D66,kmPerVeh!$F$26:$AQ$43,'000Veh'!AB$57-1,FALSE)/10^3,0)</f>
        <v>3.2860521612055223E-2</v>
      </c>
      <c r="AC66" s="7">
        <f>IFERROR(AC33*VLOOKUP($D66,Occupancy!$E$22:$AQ$39,'000Veh'!AC$57,FALSE)*VLOOKUP($D66,kmPerVeh!$F$26:$AQ$43,'000Veh'!AC$57-1,FALSE)/10^3,0)</f>
        <v>9.0598672979745991E-3</v>
      </c>
      <c r="AD66" s="7">
        <f>IFERROR(AD33*VLOOKUP($D66,Occupancy!$E$22:$AQ$39,'000Veh'!AD$57,FALSE)*VLOOKUP($D66,kmPerVeh!$F$26:$AQ$43,'000Veh'!AD$57-1,FALSE)/10^3,0)</f>
        <v>0.20274302214770537</v>
      </c>
      <c r="AE66" s="7">
        <f>IFERROR(AE33*VLOOKUP($D66,Occupancy!$E$22:$AQ$39,'000Veh'!AE$57,FALSE)*VLOOKUP($D66,kmPerVeh!$F$26:$AQ$43,'000Veh'!AE$57-1,FALSE)/10^3,0)</f>
        <v>0.32184433942119284</v>
      </c>
      <c r="AF66" s="7">
        <f>IFERROR(AF33*VLOOKUP($D66,Occupancy!$E$22:$AQ$39,'000Veh'!AF$57,FALSE)*VLOOKUP($D66,kmPerVeh!$F$26:$AQ$43,'000Veh'!AF$57-1,FALSE)/10^3,0)</f>
        <v>1.2831597524814928</v>
      </c>
      <c r="AG66" s="7">
        <f>IFERROR(AG33*VLOOKUP($D66,Occupancy!$E$22:$AQ$39,'000Veh'!AG$57,FALSE)*VLOOKUP($D66,kmPerVeh!$F$26:$AQ$43,'000Veh'!AG$57-1,FALSE)/10^3,0)</f>
        <v>0.10794258802140459</v>
      </c>
      <c r="AH66" s="7">
        <f>IFERROR(AH33*VLOOKUP($D66,Occupancy!$E$22:$AQ$39,'000Veh'!AH$57,FALSE)*VLOOKUP($D66,kmPerVeh!$F$26:$AQ$43,'000Veh'!AH$57-1,FALSE)/10^3,0)</f>
        <v>0.67688927215574601</v>
      </c>
      <c r="AI66" s="7">
        <f>IFERROR(AI33*VLOOKUP($D66,Occupancy!$E$22:$AQ$39,'000Veh'!AI$57,FALSE)*VLOOKUP($D66,kmPerVeh!$F$26:$AQ$43,'000Veh'!AI$57-1,FALSE)/10^3,0)</f>
        <v>0.50310223134407439</v>
      </c>
      <c r="AJ66" s="7">
        <f>IFERROR(AJ33*VLOOKUP($D66,Occupancy!$E$22:$AQ$39,'000Veh'!AJ$57,FALSE)*VLOOKUP($D66,kmPerVeh!$F$26:$AQ$43,'000Veh'!AJ$57-1,FALSE)/10^3,0)</f>
        <v>0.12454217947696977</v>
      </c>
      <c r="AK66" s="7">
        <f>IFERROR(AK33*VLOOKUP($D66,Occupancy!$E$22:$AQ$39,'000Veh'!AK$57,FALSE)*VLOOKUP($D66,kmPerVeh!$F$26:$AQ$43,'000Veh'!AK$57-1,FALSE)/10^3,0)</f>
        <v>0.34315970060469958</v>
      </c>
      <c r="AL66" s="7">
        <f>IFERROR(AL33*VLOOKUP($D66,Occupancy!$E$22:$AQ$39,'000Veh'!AL$57,FALSE)*VLOOKUP($D66,kmPerVeh!$F$26:$AQ$43,'000Veh'!AL$57-1,FALSE)/10^3,0)</f>
        <v>1.490841185422654</v>
      </c>
      <c r="AM66" s="7">
        <f>IFERROR(AM33*VLOOKUP($D66,Occupancy!$E$22:$AQ$39,'000Veh'!AM$57,FALSE)*VLOOKUP($D66,kmPerVeh!$F$26:$AQ$43,'000Veh'!AM$57-1,FALSE)/10^3,0)</f>
        <v>0.13346391653914288</v>
      </c>
      <c r="AN66" s="7">
        <f>IFERROR(AN33*VLOOKUP($D66,Occupancy!$E$22:$AQ$39,'000Veh'!AN$57,FALSE)*VLOOKUP($D66,kmPerVeh!$F$26:$AQ$43,'000Veh'!AN$57-1,FALSE)/10^3,0)</f>
        <v>3.7867994387168279E-2</v>
      </c>
      <c r="AO66" s="7">
        <f>IFERROR(AO33*VLOOKUP($D66,Occupancy!$E$22:$AQ$39,'000Veh'!AO$57,FALSE)*VLOOKUP($D66,kmPerVeh!$F$26:$AQ$43,'000Veh'!AO$57-1,FALSE)/10^3,0)</f>
        <v>6.5343725424739402E-2</v>
      </c>
      <c r="AP66" s="7">
        <f>IFERROR(AP33*VLOOKUP($D66,Occupancy!$E$22:$AQ$39,'000Veh'!AP$57,FALSE)*VLOOKUP($D66,kmPerVeh!$F$26:$AQ$43,'000Veh'!AP$57-1,FALSE)/10^3,0)</f>
        <v>6.8544116026101207E-2</v>
      </c>
      <c r="AQ66" s="7">
        <f>IFERROR(AQ33*VLOOKUP($D66,Occupancy!$E$22:$AQ$39,'000Veh'!AQ$57,FALSE)*VLOOKUP($D66,kmPerVeh!$F$26:$AQ$43,'000Veh'!AQ$57-1,FALSE)/10^3,0)</f>
        <v>1.030117128894115E-2</v>
      </c>
    </row>
    <row r="67" spans="1:43">
      <c r="D67" t="str">
        <f t="shared" si="23"/>
        <v>TRA_Lcv_Lpg</v>
      </c>
      <c r="E67" t="str">
        <f t="shared" si="23"/>
        <v>TRALPG</v>
      </c>
      <c r="F67" t="str">
        <f t="shared" si="24"/>
        <v>TLCV</v>
      </c>
      <c r="G67" s="7">
        <f>IFERROR(G34*VLOOKUP($D67,Occupancy!$E$22:$AQ$39,'000Veh'!G$57,FALSE)*VLOOKUP($D67,kmPerVeh!$F$26:$AQ$43,'000Veh'!G$57-1,FALSE)/10^3,0)</f>
        <v>0</v>
      </c>
      <c r="H67" s="7">
        <f>IFERROR(H34*VLOOKUP($D67,Occupancy!$E$22:$AQ$39,'000Veh'!H$57,FALSE)*VLOOKUP($D67,kmPerVeh!$F$26:$AQ$43,'000Veh'!H$57-1,FALSE)/10^3,0)</f>
        <v>0</v>
      </c>
      <c r="I67" s="7">
        <f>IFERROR(I34*VLOOKUP($D67,Occupancy!$E$22:$AQ$39,'000Veh'!I$57,FALSE)*VLOOKUP($D67,kmPerVeh!$F$26:$AQ$43,'000Veh'!I$57-1,FALSE)/10^3,0)</f>
        <v>0</v>
      </c>
      <c r="J67" s="7">
        <f>IFERROR(J34*VLOOKUP($D67,Occupancy!$E$22:$AQ$39,'000Veh'!J$57,FALSE)*VLOOKUP($D67,kmPerVeh!$F$26:$AQ$43,'000Veh'!J$57-1,FALSE)/10^3,0)</f>
        <v>0</v>
      </c>
      <c r="K67" s="7">
        <f>IFERROR(K34*VLOOKUP($D67,Occupancy!$E$22:$AQ$39,'000Veh'!K$57,FALSE)*VLOOKUP($D67,kmPerVeh!$F$26:$AQ$43,'000Veh'!K$57-1,FALSE)/10^3,0)</f>
        <v>0</v>
      </c>
      <c r="L67" s="7">
        <f>IFERROR(L34*VLOOKUP($D67,Occupancy!$E$22:$AQ$39,'000Veh'!L$57,FALSE)*VLOOKUP($D67,kmPerVeh!$F$26:$AQ$43,'000Veh'!L$57-1,FALSE)/10^3,0)</f>
        <v>0</v>
      </c>
      <c r="M67" s="7">
        <f>IFERROR(M34*VLOOKUP($D67,Occupancy!$E$22:$AQ$39,'000Veh'!M$57,FALSE)*VLOOKUP($D67,kmPerVeh!$F$26:$AQ$43,'000Veh'!M$57-1,FALSE)/10^3,0)</f>
        <v>6.6653592628848055E-2</v>
      </c>
      <c r="N67" s="7">
        <f>IFERROR(N34*VLOOKUP($D67,Occupancy!$E$22:$AQ$39,'000Veh'!N$57,FALSE)*VLOOKUP($D67,kmPerVeh!$F$26:$AQ$43,'000Veh'!N$57-1,FALSE)/10^3,0)</f>
        <v>1.2947931740710478E-4</v>
      </c>
      <c r="O67" s="7">
        <f>IFERROR(O34*VLOOKUP($D67,Occupancy!$E$22:$AQ$39,'000Veh'!O$57,FALSE)*VLOOKUP($D67,kmPerVeh!$F$26:$AQ$43,'000Veh'!O$57-1,FALSE)/10^3,0)</f>
        <v>0</v>
      </c>
      <c r="P67" s="7">
        <f>IFERROR(P34*VLOOKUP($D67,Occupancy!$E$22:$AQ$39,'000Veh'!P$57,FALSE)*VLOOKUP($D67,kmPerVeh!$F$26:$AQ$43,'000Veh'!P$57-1,FALSE)/10^3,0)</f>
        <v>0</v>
      </c>
      <c r="Q67" s="7">
        <f>IFERROR(Q34*VLOOKUP($D67,Occupancy!$E$22:$AQ$39,'000Veh'!Q$57,FALSE)*VLOOKUP($D67,kmPerVeh!$F$26:$AQ$43,'000Veh'!Q$57-1,FALSE)/10^3,0)</f>
        <v>0</v>
      </c>
      <c r="R67" s="7">
        <f>IFERROR(R34*VLOOKUP($D67,Occupancy!$E$22:$AQ$39,'000Veh'!R$57,FALSE)*VLOOKUP($D67,kmPerVeh!$F$26:$AQ$43,'000Veh'!R$57-1,FALSE)/10^3,0)</f>
        <v>0</v>
      </c>
      <c r="S67" s="7">
        <f>IFERROR(S34*VLOOKUP($D67,Occupancy!$E$22:$AQ$39,'000Veh'!S$57,FALSE)*VLOOKUP($D67,kmPerVeh!$F$26:$AQ$43,'000Veh'!S$57-1,FALSE)/10^3,0)</f>
        <v>0</v>
      </c>
      <c r="T67" s="7">
        <f>IFERROR(T34*VLOOKUP($D67,Occupancy!$E$22:$AQ$39,'000Veh'!T$57,FALSE)*VLOOKUP($D67,kmPerVeh!$F$26:$AQ$43,'000Veh'!T$57-1,FALSE)/10^3,0)</f>
        <v>0</v>
      </c>
      <c r="U67" s="7">
        <f>IFERROR(U34*VLOOKUP($D67,Occupancy!$E$22:$AQ$39,'000Veh'!U$57,FALSE)*VLOOKUP($D67,kmPerVeh!$F$26:$AQ$43,'000Veh'!U$57-1,FALSE)/10^3,0)</f>
        <v>0</v>
      </c>
      <c r="V67" s="7">
        <f>IFERROR(V34*VLOOKUP($D67,Occupancy!$E$22:$AQ$39,'000Veh'!V$57,FALSE)*VLOOKUP($D67,kmPerVeh!$F$26:$AQ$43,'000Veh'!V$57-1,FALSE)/10^3,0)</f>
        <v>0</v>
      </c>
      <c r="W67" s="7">
        <f>IFERROR(W34*VLOOKUP($D67,Occupancy!$E$22:$AQ$39,'000Veh'!W$57,FALSE)*VLOOKUP($D67,kmPerVeh!$F$26:$AQ$43,'000Veh'!W$57-1,FALSE)/10^3,0)</f>
        <v>0</v>
      </c>
      <c r="X67" s="7">
        <f>IFERROR(X34*VLOOKUP($D67,Occupancy!$E$22:$AQ$39,'000Veh'!X$57,FALSE)*VLOOKUP($D67,kmPerVeh!$F$26:$AQ$43,'000Veh'!X$57-1,FALSE)/10^3,0)</f>
        <v>0</v>
      </c>
      <c r="Y67" s="7">
        <f>IFERROR(Y34*VLOOKUP($D67,Occupancy!$E$22:$AQ$39,'000Veh'!Y$57,FALSE)*VLOOKUP($D67,kmPerVeh!$F$26:$AQ$43,'000Veh'!Y$57-1,FALSE)/10^3,0)</f>
        <v>0</v>
      </c>
      <c r="Z67" s="7">
        <f>IFERROR(Z34*VLOOKUP($D67,Occupancy!$E$22:$AQ$39,'000Veh'!Z$57,FALSE)*VLOOKUP($D67,kmPerVeh!$F$26:$AQ$43,'000Veh'!Z$57-1,FALSE)/10^3,0)</f>
        <v>0</v>
      </c>
      <c r="AA67" s="7">
        <f>IFERROR(AA34*VLOOKUP($D67,Occupancy!$E$22:$AQ$39,'000Veh'!AA$57,FALSE)*VLOOKUP($D67,kmPerVeh!$F$26:$AQ$43,'000Veh'!AA$57-1,FALSE)/10^3,0)</f>
        <v>7.4614215343942773E-3</v>
      </c>
      <c r="AB67" s="7">
        <f>IFERROR(AB34*VLOOKUP($D67,Occupancy!$E$22:$AQ$39,'000Veh'!AB$57,FALSE)*VLOOKUP($D67,kmPerVeh!$F$26:$AQ$43,'000Veh'!AB$57-1,FALSE)/10^3,0)</f>
        <v>0</v>
      </c>
      <c r="AC67" s="7">
        <f>IFERROR(AC34*VLOOKUP($D67,Occupancy!$E$22:$AQ$39,'000Veh'!AC$57,FALSE)*VLOOKUP($D67,kmPerVeh!$F$26:$AQ$43,'000Veh'!AC$57-1,FALSE)/10^3,0)</f>
        <v>0</v>
      </c>
      <c r="AD67" s="7">
        <f>IFERROR(AD34*VLOOKUP($D67,Occupancy!$E$22:$AQ$39,'000Veh'!AD$57,FALSE)*VLOOKUP($D67,kmPerVeh!$F$26:$AQ$43,'000Veh'!AD$57-1,FALSE)/10^3,0)</f>
        <v>0.13309967367089592</v>
      </c>
      <c r="AE67" s="7">
        <f>IFERROR(AE34*VLOOKUP($D67,Occupancy!$E$22:$AQ$39,'000Veh'!AE$57,FALSE)*VLOOKUP($D67,kmPerVeh!$F$26:$AQ$43,'000Veh'!AE$57-1,FALSE)/10^3,0)</f>
        <v>0</v>
      </c>
      <c r="AF67" s="7">
        <f>IFERROR(AF34*VLOOKUP($D67,Occupancy!$E$22:$AQ$39,'000Veh'!AF$57,FALSE)*VLOOKUP($D67,kmPerVeh!$F$26:$AQ$43,'000Veh'!AF$57-1,FALSE)/10^3,0)</f>
        <v>0.59511256617272079</v>
      </c>
      <c r="AG67" s="7">
        <f>IFERROR(AG34*VLOOKUP($D67,Occupancy!$E$22:$AQ$39,'000Veh'!AG$57,FALSE)*VLOOKUP($D67,kmPerVeh!$F$26:$AQ$43,'000Veh'!AG$57-1,FALSE)/10^3,0)</f>
        <v>5.4166295482094354E-3</v>
      </c>
      <c r="AH67" s="7">
        <f>IFERROR(AH34*VLOOKUP($D67,Occupancy!$E$22:$AQ$39,'000Veh'!AH$57,FALSE)*VLOOKUP($D67,kmPerVeh!$F$26:$AQ$43,'000Veh'!AH$57-1,FALSE)/10^3,0)</f>
        <v>0</v>
      </c>
      <c r="AI67" s="7">
        <f>IFERROR(AI34*VLOOKUP($D67,Occupancy!$E$22:$AQ$39,'000Veh'!AI$57,FALSE)*VLOOKUP($D67,kmPerVeh!$F$26:$AQ$43,'000Veh'!AI$57-1,FALSE)/10^3,0)</f>
        <v>0</v>
      </c>
      <c r="AJ67" s="7">
        <f>IFERROR(AJ34*VLOOKUP($D67,Occupancy!$E$22:$AQ$39,'000Veh'!AJ$57,FALSE)*VLOOKUP($D67,kmPerVeh!$F$26:$AQ$43,'000Veh'!AJ$57-1,FALSE)/10^3,0)</f>
        <v>0</v>
      </c>
      <c r="AK67" s="7">
        <f>IFERROR(AK34*VLOOKUP($D67,Occupancy!$E$22:$AQ$39,'000Veh'!AK$57,FALSE)*VLOOKUP($D67,kmPerVeh!$F$26:$AQ$43,'000Veh'!AK$57-1,FALSE)/10^3,0)</f>
        <v>0</v>
      </c>
      <c r="AL67" s="7">
        <f>IFERROR(AL34*VLOOKUP($D67,Occupancy!$E$22:$AQ$39,'000Veh'!AL$57,FALSE)*VLOOKUP($D67,kmPerVeh!$F$26:$AQ$43,'000Veh'!AL$57-1,FALSE)/10^3,0)</f>
        <v>0.23697752137097419</v>
      </c>
      <c r="AM67" s="7">
        <f>IFERROR(AM34*VLOOKUP($D67,Occupancy!$E$22:$AQ$39,'000Veh'!AM$57,FALSE)*VLOOKUP($D67,kmPerVeh!$F$26:$AQ$43,'000Veh'!AM$57-1,FALSE)/10^3,0)</f>
        <v>0</v>
      </c>
      <c r="AN67" s="7">
        <f>IFERROR(AN34*VLOOKUP($D67,Occupancy!$E$22:$AQ$39,'000Veh'!AN$57,FALSE)*VLOOKUP($D67,kmPerVeh!$F$26:$AQ$43,'000Veh'!AN$57-1,FALSE)/10^3,0)</f>
        <v>0</v>
      </c>
      <c r="AO67" s="7">
        <f>IFERROR(AO34*VLOOKUP($D67,Occupancy!$E$22:$AQ$39,'000Veh'!AO$57,FALSE)*VLOOKUP($D67,kmPerVeh!$F$26:$AQ$43,'000Veh'!AO$57-1,FALSE)/10^3,0)</f>
        <v>0</v>
      </c>
      <c r="AP67" s="7">
        <f>IFERROR(AP34*VLOOKUP($D67,Occupancy!$E$22:$AQ$39,'000Veh'!AP$57,FALSE)*VLOOKUP($D67,kmPerVeh!$F$26:$AQ$43,'000Veh'!AP$57-1,FALSE)/10^3,0)</f>
        <v>0</v>
      </c>
      <c r="AQ67" s="7">
        <f>IFERROR(AQ34*VLOOKUP($D67,Occupancy!$E$22:$AQ$39,'000Veh'!AQ$57,FALSE)*VLOOKUP($D67,kmPerVeh!$F$26:$AQ$43,'000Veh'!AQ$57-1,FALSE)/10^3,0)</f>
        <v>0</v>
      </c>
    </row>
    <row r="68" spans="1:43">
      <c r="D68" t="str">
        <f t="shared" si="23"/>
        <v>TRA_Mop_Gas</v>
      </c>
      <c r="E68" t="str">
        <f t="shared" si="23"/>
        <v>TRAGSLSP95</v>
      </c>
      <c r="F68" t="str">
        <f t="shared" si="24"/>
        <v>TMop</v>
      </c>
      <c r="G68" s="7">
        <f>IFERROR(G35*VLOOKUP($D68,Occupancy!$E$22:$AQ$39,'000Veh'!G$57,FALSE)*VLOOKUP($D68,kmPerVeh!$F$26:$AQ$43,'000Veh'!G$57-1,FALSE)/10^3,0)</f>
        <v>0.50004663533895555</v>
      </c>
      <c r="H68" s="7">
        <f>IFERROR(H35*VLOOKUP($D68,Occupancy!$E$22:$AQ$39,'000Veh'!H$57,FALSE)*VLOOKUP($D68,kmPerVeh!$F$26:$AQ$43,'000Veh'!H$57-1,FALSE)/10^3,0)</f>
        <v>0.36415456125204237</v>
      </c>
      <c r="I68" s="7">
        <f>IFERROR(I35*VLOOKUP($D68,Occupancy!$E$22:$AQ$39,'000Veh'!I$57,FALSE)*VLOOKUP($D68,kmPerVeh!$F$26:$AQ$43,'000Veh'!I$57-1,FALSE)/10^3,0)</f>
        <v>7.2037635476561473E-2</v>
      </c>
      <c r="J68" s="7">
        <f>IFERROR(J35*VLOOKUP($D68,Occupancy!$E$22:$AQ$39,'000Veh'!J$57,FALSE)*VLOOKUP($D68,kmPerVeh!$F$26:$AQ$43,'000Veh'!J$57-1,FALSE)/10^3,0)</f>
        <v>0.33187166832119336</v>
      </c>
      <c r="K68" s="7">
        <f>IFERROR(K35*VLOOKUP($D68,Occupancy!$E$22:$AQ$39,'000Veh'!K$57,FALSE)*VLOOKUP($D68,kmPerVeh!$F$26:$AQ$43,'000Veh'!K$57-1,FALSE)/10^3,0)</f>
        <v>0.15916981013718165</v>
      </c>
      <c r="L68" s="7">
        <f>IFERROR(L35*VLOOKUP($D68,Occupancy!$E$22:$AQ$39,'000Veh'!L$57,FALSE)*VLOOKUP($D68,kmPerVeh!$F$26:$AQ$43,'000Veh'!L$57-1,FALSE)/10^3,0)</f>
        <v>1.1310812963408499</v>
      </c>
      <c r="M68" s="7">
        <f>IFERROR(M35*VLOOKUP($D68,Occupancy!$E$22:$AQ$39,'000Veh'!M$57,FALSE)*VLOOKUP($D68,kmPerVeh!$F$26:$AQ$43,'000Veh'!M$57-1,FALSE)/10^3,0)</f>
        <v>6.5266185262997007</v>
      </c>
      <c r="N68" s="7">
        <f>IFERROR(N35*VLOOKUP($D68,Occupancy!$E$22:$AQ$39,'000Veh'!N$57,FALSE)*VLOOKUP($D68,kmPerVeh!$F$26:$AQ$43,'000Veh'!N$57-1,FALSE)/10^3,0)</f>
        <v>0.29505534838816544</v>
      </c>
      <c r="O68" s="7">
        <f>IFERROR(O35*VLOOKUP($D68,Occupancy!$E$22:$AQ$39,'000Veh'!O$57,FALSE)*VLOOKUP($D68,kmPerVeh!$F$26:$AQ$43,'000Veh'!O$57-1,FALSE)/10^3,0)</f>
        <v>0</v>
      </c>
      <c r="P68" s="7">
        <f>IFERROR(P35*VLOOKUP($D68,Occupancy!$E$22:$AQ$39,'000Veh'!P$57,FALSE)*VLOOKUP($D68,kmPerVeh!$F$26:$AQ$43,'000Veh'!P$57-1,FALSE)/10^3,0)</f>
        <v>8.470680188179621</v>
      </c>
      <c r="Q68" s="7">
        <f>IFERROR(Q35*VLOOKUP($D68,Occupancy!$E$22:$AQ$39,'000Veh'!Q$57,FALSE)*VLOOKUP($D68,kmPerVeh!$F$26:$AQ$43,'000Veh'!Q$57-1,FALSE)/10^3,0)</f>
        <v>0.34646629426155673</v>
      </c>
      <c r="R68" s="7">
        <f>IFERROR(R35*VLOOKUP($D68,Occupancy!$E$22:$AQ$39,'000Veh'!R$57,FALSE)*VLOOKUP($D68,kmPerVeh!$F$26:$AQ$43,'000Veh'!R$57-1,FALSE)/10^3,0)</f>
        <v>5.4902761808573279</v>
      </c>
      <c r="S68" s="7">
        <f>IFERROR(S35*VLOOKUP($D68,Occupancy!$E$22:$AQ$39,'000Veh'!S$57,FALSE)*VLOOKUP($D68,kmPerVeh!$F$26:$AQ$43,'000Veh'!S$57-1,FALSE)/10^3,0)</f>
        <v>0.77405477811067858</v>
      </c>
      <c r="T68" s="7">
        <f>IFERROR(T35*VLOOKUP($D68,Occupancy!$E$22:$AQ$39,'000Veh'!T$57,FALSE)*VLOOKUP($D68,kmPerVeh!$F$26:$AQ$43,'000Veh'!T$57-1,FALSE)/10^3,0)</f>
        <v>0.56719852595649789</v>
      </c>
      <c r="U68" s="7">
        <f>IFERROR(U35*VLOOKUP($D68,Occupancy!$E$22:$AQ$39,'000Veh'!U$57,FALSE)*VLOOKUP($D68,kmPerVeh!$F$26:$AQ$43,'000Veh'!U$57-1,FALSE)/10^3,0)</f>
        <v>1.4922820525529703</v>
      </c>
      <c r="V68" s="7">
        <f>IFERROR(V35*VLOOKUP($D68,Occupancy!$E$22:$AQ$39,'000Veh'!V$57,FALSE)*VLOOKUP($D68,kmPerVeh!$F$26:$AQ$43,'000Veh'!V$57-1,FALSE)/10^3,0)</f>
        <v>4.1831440088907962E-2</v>
      </c>
      <c r="W68" s="7">
        <f>IFERROR(W35*VLOOKUP($D68,Occupancy!$E$22:$AQ$39,'000Veh'!W$57,FALSE)*VLOOKUP($D68,kmPerVeh!$F$26:$AQ$43,'000Veh'!W$57-1,FALSE)/10^3,0)</f>
        <v>0</v>
      </c>
      <c r="X68" s="7">
        <f>IFERROR(X35*VLOOKUP($D68,Occupancy!$E$22:$AQ$39,'000Veh'!X$57,FALSE)*VLOOKUP($D68,kmPerVeh!$F$26:$AQ$43,'000Veh'!X$57-1,FALSE)/10^3,0)</f>
        <v>20.932717227617296</v>
      </c>
      <c r="Y68" s="7">
        <f>IFERROR(Y35*VLOOKUP($D68,Occupancy!$E$22:$AQ$39,'000Veh'!Y$57,FALSE)*VLOOKUP($D68,kmPerVeh!$F$26:$AQ$43,'000Veh'!Y$57-1,FALSE)/10^3,0)</f>
        <v>7.3596715636199059E-2</v>
      </c>
      <c r="Z68" s="7">
        <f>IFERROR(Z35*VLOOKUP($D68,Occupancy!$E$22:$AQ$39,'000Veh'!Z$57,FALSE)*VLOOKUP($D68,kmPerVeh!$F$26:$AQ$43,'000Veh'!Z$57-1,FALSE)/10^3,0)</f>
        <v>0.14060777248962969</v>
      </c>
      <c r="AA68" s="7">
        <f>IFERROR(AA35*VLOOKUP($D68,Occupancy!$E$22:$AQ$39,'000Veh'!AA$57,FALSE)*VLOOKUP($D68,kmPerVeh!$F$26:$AQ$43,'000Veh'!AA$57-1,FALSE)/10^3,0)</f>
        <v>2.3475235463560461E-2</v>
      </c>
      <c r="AB68" s="7">
        <f>IFERROR(AB35*VLOOKUP($D68,Occupancy!$E$22:$AQ$39,'000Veh'!AB$57,FALSE)*VLOOKUP($D68,kmPerVeh!$F$26:$AQ$43,'000Veh'!AB$57-1,FALSE)/10^3,0)</f>
        <v>0</v>
      </c>
      <c r="AC68" s="7">
        <f>IFERROR(AC35*VLOOKUP($D68,Occupancy!$E$22:$AQ$39,'000Veh'!AC$57,FALSE)*VLOOKUP($D68,kmPerVeh!$F$26:$AQ$43,'000Veh'!AC$57-1,FALSE)/10^3,0)</f>
        <v>3.0372755838145425E-4</v>
      </c>
      <c r="AD68" s="7">
        <f>IFERROR(AD35*VLOOKUP($D68,Occupancy!$E$22:$AQ$39,'000Veh'!AD$57,FALSE)*VLOOKUP($D68,kmPerVeh!$F$26:$AQ$43,'000Veh'!AD$57-1,FALSE)/10^3,0)</f>
        <v>0.90266868731228922</v>
      </c>
      <c r="AE68" s="7">
        <f>IFERROR(AE35*VLOOKUP($D68,Occupancy!$E$22:$AQ$39,'000Veh'!AE$57,FALSE)*VLOOKUP($D68,kmPerVeh!$F$26:$AQ$43,'000Veh'!AE$57-1,FALSE)/10^3,0)</f>
        <v>0.36401154122793922</v>
      </c>
      <c r="AF68" s="7">
        <f>IFERROR(AF35*VLOOKUP($D68,Occupancy!$E$22:$AQ$39,'000Veh'!AF$57,FALSE)*VLOOKUP($D68,kmPerVeh!$F$26:$AQ$43,'000Veh'!AF$57-1,FALSE)/10^3,0)</f>
        <v>1.0228456443697254</v>
      </c>
      <c r="AG68" s="7">
        <f>IFERROR(AG35*VLOOKUP($D68,Occupancy!$E$22:$AQ$39,'000Veh'!AG$57,FALSE)*VLOOKUP($D68,kmPerVeh!$F$26:$AQ$43,'000Veh'!AG$57-1,FALSE)/10^3,0)</f>
        <v>0.90213949756657275</v>
      </c>
      <c r="AH68" s="7">
        <f>IFERROR(AH35*VLOOKUP($D68,Occupancy!$E$22:$AQ$39,'000Veh'!AH$57,FALSE)*VLOOKUP($D68,kmPerVeh!$F$26:$AQ$43,'000Veh'!AH$57-1,FALSE)/10^3,0)</f>
        <v>8.6709479431313546E-2</v>
      </c>
      <c r="AI68" s="7">
        <f>IFERROR(AI35*VLOOKUP($D68,Occupancy!$E$22:$AQ$39,'000Veh'!AI$57,FALSE)*VLOOKUP($D68,kmPerVeh!$F$26:$AQ$43,'000Veh'!AI$57-1,FALSE)/10^3,0)</f>
        <v>0.2323506486695851</v>
      </c>
      <c r="AJ68" s="7">
        <f>IFERROR(AJ35*VLOOKUP($D68,Occupancy!$E$22:$AQ$39,'000Veh'!AJ$57,FALSE)*VLOOKUP($D68,kmPerVeh!$F$26:$AQ$43,'000Veh'!AJ$57-1,FALSE)/10^3,0)</f>
        <v>0.15081683152663306</v>
      </c>
      <c r="AK68" s="7">
        <f>IFERROR(AK35*VLOOKUP($D68,Occupancy!$E$22:$AQ$39,'000Veh'!AK$57,FALSE)*VLOOKUP($D68,kmPerVeh!$F$26:$AQ$43,'000Veh'!AK$57-1,FALSE)/10^3,0)</f>
        <v>5.3981360468880135E-2</v>
      </c>
      <c r="AL68" s="7">
        <f>IFERROR(AL35*VLOOKUP($D68,Occupancy!$E$22:$AQ$39,'000Veh'!AL$57,FALSE)*VLOOKUP($D68,kmPerVeh!$F$26:$AQ$43,'000Veh'!AL$57-1,FALSE)/10^3,0)</f>
        <v>0.4692187262349376</v>
      </c>
      <c r="AM68" s="7">
        <f>IFERROR(AM35*VLOOKUP($D68,Occupancy!$E$22:$AQ$39,'000Veh'!AM$57,FALSE)*VLOOKUP($D68,kmPerVeh!$F$26:$AQ$43,'000Veh'!AM$57-1,FALSE)/10^3,0)</f>
        <v>2.4775866867030011E-2</v>
      </c>
      <c r="AN68" s="7">
        <f>IFERROR(AN35*VLOOKUP($D68,Occupancy!$E$22:$AQ$39,'000Veh'!AN$57,FALSE)*VLOOKUP($D68,kmPerVeh!$F$26:$AQ$43,'000Veh'!AN$57-1,FALSE)/10^3,0)</f>
        <v>0.22946947850763408</v>
      </c>
      <c r="AO68" s="7">
        <f>IFERROR(AO35*VLOOKUP($D68,Occupancy!$E$22:$AQ$39,'000Veh'!AO$57,FALSE)*VLOOKUP($D68,kmPerVeh!$F$26:$AQ$43,'000Veh'!AO$57-1,FALSE)/10^3,0)</f>
        <v>1.2130225784617189E-2</v>
      </c>
      <c r="AP68" s="7">
        <f>IFERROR(AP35*VLOOKUP($D68,Occupancy!$E$22:$AQ$39,'000Veh'!AP$57,FALSE)*VLOOKUP($D68,kmPerVeh!$F$26:$AQ$43,'000Veh'!AP$57-1,FALSE)/10^3,0)</f>
        <v>0.41535821513182564</v>
      </c>
      <c r="AQ68" s="7">
        <f>IFERROR(AQ35*VLOOKUP($D68,Occupancy!$E$22:$AQ$39,'000Veh'!AQ$57,FALSE)*VLOOKUP($D68,kmPerVeh!$F$26:$AQ$43,'000Veh'!AQ$57-1,FALSE)/10^3,0)</f>
        <v>6.2422223356305408E-2</v>
      </c>
    </row>
    <row r="69" spans="1:43">
      <c r="D69" t="str">
        <f t="shared" si="23"/>
        <v>TRA_Mot_Gas</v>
      </c>
      <c r="E69" t="str">
        <f t="shared" si="23"/>
        <v>TRAGSLSP95</v>
      </c>
      <c r="F69" t="str">
        <f t="shared" si="24"/>
        <v>TMot</v>
      </c>
      <c r="G69" s="7">
        <f>IFERROR(G36*VLOOKUP($D69,Occupancy!$E$22:$AQ$39,'000Veh'!G$57,FALSE)*VLOOKUP($D69,kmPerVeh!$F$26:$AQ$43,'000Veh'!G$57-1,FALSE)/10^3,0)</f>
        <v>1.2889784649234641</v>
      </c>
      <c r="H69" s="7">
        <f>IFERROR(H36*VLOOKUP($D69,Occupancy!$E$22:$AQ$39,'000Veh'!H$57,FALSE)*VLOOKUP($D69,kmPerVeh!$F$26:$AQ$43,'000Veh'!H$57-1,FALSE)/10^3,0)</f>
        <v>1.8532521487555276</v>
      </c>
      <c r="I69" s="7">
        <f>IFERROR(I36*VLOOKUP($D69,Occupancy!$E$22:$AQ$39,'000Veh'!I$57,FALSE)*VLOOKUP($D69,kmPerVeh!$F$26:$AQ$43,'000Veh'!I$57-1,FALSE)/10^3,0)</f>
        <v>0.24376839565626868</v>
      </c>
      <c r="J69" s="7">
        <f>IFERROR(J36*VLOOKUP($D69,Occupancy!$E$22:$AQ$39,'000Veh'!J$57,FALSE)*VLOOKUP($D69,kmPerVeh!$F$26:$AQ$43,'000Veh'!J$57-1,FALSE)/10^3,0)</f>
        <v>1.8962070620042262</v>
      </c>
      <c r="K69" s="7">
        <f>IFERROR(K36*VLOOKUP($D69,Occupancy!$E$22:$AQ$39,'000Veh'!K$57,FALSE)*VLOOKUP($D69,kmPerVeh!$F$26:$AQ$43,'000Veh'!K$57-1,FALSE)/10^3,0)</f>
        <v>0.17422402932932213</v>
      </c>
      <c r="L69" s="7">
        <f>IFERROR(L36*VLOOKUP($D69,Occupancy!$E$22:$AQ$39,'000Veh'!L$57,FALSE)*VLOOKUP($D69,kmPerVeh!$F$26:$AQ$43,'000Veh'!L$57-1,FALSE)/10^3,0)</f>
        <v>1.999394113412043</v>
      </c>
      <c r="M69" s="7">
        <f>IFERROR(M36*VLOOKUP($D69,Occupancy!$E$22:$AQ$39,'000Veh'!M$57,FALSE)*VLOOKUP($D69,kmPerVeh!$F$26:$AQ$43,'000Veh'!M$57-1,FALSE)/10^3,0)</f>
        <v>8.8794119040467478</v>
      </c>
      <c r="N69" s="7">
        <f>IFERROR(N36*VLOOKUP($D69,Occupancy!$E$22:$AQ$39,'000Veh'!N$57,FALSE)*VLOOKUP($D69,kmPerVeh!$F$26:$AQ$43,'000Veh'!N$57-1,FALSE)/10^3,0)</f>
        <v>0.62142232050549751</v>
      </c>
      <c r="O69" s="7">
        <f>IFERROR(O36*VLOOKUP($D69,Occupancy!$E$22:$AQ$39,'000Veh'!O$57,FALSE)*VLOOKUP($D69,kmPerVeh!$F$26:$AQ$43,'000Veh'!O$57-1,FALSE)/10^3,0)</f>
        <v>3.883531030606481E-2</v>
      </c>
      <c r="P69" s="7">
        <f>IFERROR(P36*VLOOKUP($D69,Occupancy!$E$22:$AQ$39,'000Veh'!P$57,FALSE)*VLOOKUP($D69,kmPerVeh!$F$26:$AQ$43,'000Veh'!P$57-1,FALSE)/10^3,0)</f>
        <v>21.419925885687462</v>
      </c>
      <c r="Q69" s="7">
        <f>IFERROR(Q36*VLOOKUP($D69,Occupancy!$E$22:$AQ$39,'000Veh'!Q$57,FALSE)*VLOOKUP($D69,kmPerVeh!$F$26:$AQ$43,'000Veh'!Q$57-1,FALSE)/10^3,0)</f>
        <v>0.64688396843919616</v>
      </c>
      <c r="R69" s="7">
        <f>IFERROR(R36*VLOOKUP($D69,Occupancy!$E$22:$AQ$39,'000Veh'!R$57,FALSE)*VLOOKUP($D69,kmPerVeh!$F$26:$AQ$43,'000Veh'!R$57-1,FALSE)/10^3,0)</f>
        <v>17.080773817568353</v>
      </c>
      <c r="S69" s="7">
        <f>IFERROR(S36*VLOOKUP($D69,Occupancy!$E$22:$AQ$39,'000Veh'!S$57,FALSE)*VLOOKUP($D69,kmPerVeh!$F$26:$AQ$43,'000Veh'!S$57-1,FALSE)/10^3,0)</f>
        <v>12.9879814257074</v>
      </c>
      <c r="T69" s="7">
        <f>IFERROR(T36*VLOOKUP($D69,Occupancy!$E$22:$AQ$39,'000Veh'!T$57,FALSE)*VLOOKUP($D69,kmPerVeh!$F$26:$AQ$43,'000Veh'!T$57-1,FALSE)/10^3,0)</f>
        <v>0.90418369730283277</v>
      </c>
      <c r="U69" s="7">
        <f>IFERROR(U36*VLOOKUP($D69,Occupancy!$E$22:$AQ$39,'000Veh'!U$57,FALSE)*VLOOKUP($D69,kmPerVeh!$F$26:$AQ$43,'000Veh'!U$57-1,FALSE)/10^3,0)</f>
        <v>0.71730887925440712</v>
      </c>
      <c r="V69" s="7">
        <f>IFERROR(V36*VLOOKUP($D69,Occupancy!$E$22:$AQ$39,'000Veh'!V$57,FALSE)*VLOOKUP($D69,kmPerVeh!$F$26:$AQ$43,'000Veh'!V$57-1,FALSE)/10^3,0)</f>
        <v>0.71320729865646026</v>
      </c>
      <c r="W69" s="7">
        <f>IFERROR(W36*VLOOKUP($D69,Occupancy!$E$22:$AQ$39,'000Veh'!W$57,FALSE)*VLOOKUP($D69,kmPerVeh!$F$26:$AQ$43,'000Veh'!W$57-1,FALSE)/10^3,0)</f>
        <v>2.6365050483490606E-2</v>
      </c>
      <c r="X69" s="7">
        <f>IFERROR(X36*VLOOKUP($D69,Occupancy!$E$22:$AQ$39,'000Veh'!X$57,FALSE)*VLOOKUP($D69,kmPerVeh!$F$26:$AQ$43,'000Veh'!X$57-1,FALSE)/10^3,0)</f>
        <v>38.311662463257854</v>
      </c>
      <c r="Y69" s="7">
        <f>IFERROR(Y36*VLOOKUP($D69,Occupancy!$E$22:$AQ$39,'000Veh'!Y$57,FALSE)*VLOOKUP($D69,kmPerVeh!$F$26:$AQ$43,'000Veh'!Y$57-1,FALSE)/10^3,0)</f>
        <v>9.607392275800708E-2</v>
      </c>
      <c r="Z69" s="7">
        <f>IFERROR(Z36*VLOOKUP($D69,Occupancy!$E$22:$AQ$39,'000Veh'!Z$57,FALSE)*VLOOKUP($D69,kmPerVeh!$F$26:$AQ$43,'000Veh'!Z$57-1,FALSE)/10^3,0)</f>
        <v>0.27622228350897104</v>
      </c>
      <c r="AA69" s="7">
        <f>IFERROR(AA36*VLOOKUP($D69,Occupancy!$E$22:$AQ$39,'000Veh'!AA$57,FALSE)*VLOOKUP($D69,kmPerVeh!$F$26:$AQ$43,'000Veh'!AA$57-1,FALSE)/10^3,0)</f>
        <v>2.9448436060603128E-2</v>
      </c>
      <c r="AB69" s="7">
        <f>IFERROR(AB36*VLOOKUP($D69,Occupancy!$E$22:$AQ$39,'000Veh'!AB$57,FALSE)*VLOOKUP($D69,kmPerVeh!$F$26:$AQ$43,'000Veh'!AB$57-1,FALSE)/10^3,0)</f>
        <v>2.1303532681047396E-2</v>
      </c>
      <c r="AC69" s="7">
        <f>IFERROR(AC36*VLOOKUP($D69,Occupancy!$E$22:$AQ$39,'000Veh'!AC$57,FALSE)*VLOOKUP($D69,kmPerVeh!$F$26:$AQ$43,'000Veh'!AC$57-1,FALSE)/10^3,0)</f>
        <v>6.848992854348751E-2</v>
      </c>
      <c r="AD69" s="7">
        <f>IFERROR(AD36*VLOOKUP($D69,Occupancy!$E$22:$AQ$39,'000Veh'!AD$57,FALSE)*VLOOKUP($D69,kmPerVeh!$F$26:$AQ$43,'000Veh'!AD$57-1,FALSE)/10^3,0)</f>
        <v>1.9549069295870005</v>
      </c>
      <c r="AE69" s="7">
        <f>IFERROR(AE36*VLOOKUP($D69,Occupancy!$E$22:$AQ$39,'000Veh'!AE$57,FALSE)*VLOOKUP($D69,kmPerVeh!$F$26:$AQ$43,'000Veh'!AE$57-1,FALSE)/10^3,0)</f>
        <v>0.65316554810189498</v>
      </c>
      <c r="AF69" s="7">
        <f>IFERROR(AF36*VLOOKUP($D69,Occupancy!$E$22:$AQ$39,'000Veh'!AF$57,FALSE)*VLOOKUP($D69,kmPerVeh!$F$26:$AQ$43,'000Veh'!AF$57-1,FALSE)/10^3,0)</f>
        <v>2.3521726767667372</v>
      </c>
      <c r="AG69" s="7">
        <f>IFERROR(AG36*VLOOKUP($D69,Occupancy!$E$22:$AQ$39,'000Veh'!AG$57,FALSE)*VLOOKUP($D69,kmPerVeh!$F$26:$AQ$43,'000Veh'!AG$57-1,FALSE)/10^3,0)</f>
        <v>1.1883304134152</v>
      </c>
      <c r="AH69" s="7">
        <f>IFERROR(AH36*VLOOKUP($D69,Occupancy!$E$22:$AQ$39,'000Veh'!AH$57,FALSE)*VLOOKUP($D69,kmPerVeh!$F$26:$AQ$43,'000Veh'!AH$57-1,FALSE)/10^3,0)</f>
        <v>0.23241841479288439</v>
      </c>
      <c r="AI69" s="7">
        <f>IFERROR(AI36*VLOOKUP($D69,Occupancy!$E$22:$AQ$39,'000Veh'!AI$57,FALSE)*VLOOKUP($D69,kmPerVeh!$F$26:$AQ$43,'000Veh'!AI$57-1,FALSE)/10^3,0)</f>
        <v>0.93347706360649929</v>
      </c>
      <c r="AJ69" s="7">
        <f>IFERROR(AJ36*VLOOKUP($D69,Occupancy!$E$22:$AQ$39,'000Veh'!AJ$57,FALSE)*VLOOKUP($D69,kmPerVeh!$F$26:$AQ$43,'000Veh'!AJ$57-1,FALSE)/10^3,0)</f>
        <v>0.19080260429437484</v>
      </c>
      <c r="AK69" s="7">
        <f>IFERROR(AK36*VLOOKUP($D69,Occupancy!$E$22:$AQ$39,'000Veh'!AK$57,FALSE)*VLOOKUP($D69,kmPerVeh!$F$26:$AQ$43,'000Veh'!AK$57-1,FALSE)/10^3,0)</f>
        <v>0.20394848489766029</v>
      </c>
      <c r="AL69" s="7">
        <f>IFERROR(AL36*VLOOKUP($D69,Occupancy!$E$22:$AQ$39,'000Veh'!AL$57,FALSE)*VLOOKUP($D69,kmPerVeh!$F$26:$AQ$43,'000Veh'!AL$57-1,FALSE)/10^3,0)</f>
        <v>8.3781089914536828</v>
      </c>
      <c r="AM69" s="7">
        <f>IFERROR(AM36*VLOOKUP($D69,Occupancy!$E$22:$AQ$39,'000Veh'!AM$57,FALSE)*VLOOKUP($D69,kmPerVeh!$F$26:$AQ$43,'000Veh'!AM$57-1,FALSE)/10^3,0)</f>
        <v>0.41571799280176275</v>
      </c>
      <c r="AN69" s="7">
        <f>IFERROR(AN36*VLOOKUP($D69,Occupancy!$E$22:$AQ$39,'000Veh'!AN$57,FALSE)*VLOOKUP($D69,kmPerVeh!$F$26:$AQ$43,'000Veh'!AN$57-1,FALSE)/10^3,0)</f>
        <v>0.36580236372317132</v>
      </c>
      <c r="AO69" s="7">
        <f>IFERROR(AO36*VLOOKUP($D69,Occupancy!$E$22:$AQ$39,'000Veh'!AO$57,FALSE)*VLOOKUP($D69,kmPerVeh!$F$26:$AQ$43,'000Veh'!AO$57-1,FALSE)/10^3,0)</f>
        <v>0.20353488103876552</v>
      </c>
      <c r="AP69" s="7">
        <f>IFERROR(AP36*VLOOKUP($D69,Occupancy!$E$22:$AQ$39,'000Veh'!AP$57,FALSE)*VLOOKUP($D69,kmPerVeh!$F$26:$AQ$43,'000Veh'!AP$57-1,FALSE)/10^3,0)</f>
        <v>0.6621317042911421</v>
      </c>
      <c r="AQ69" s="7">
        <f>IFERROR(AQ36*VLOOKUP($D69,Occupancy!$E$22:$AQ$39,'000Veh'!AQ$57,FALSE)*VLOOKUP($D69,kmPerVeh!$F$26:$AQ$43,'000Veh'!AQ$57-1,FALSE)/10^3,0)</f>
        <v>9.9508644901690604E-2</v>
      </c>
    </row>
    <row r="70" spans="1:43">
      <c r="D70" t="str">
        <f t="shared" si="23"/>
        <v>TRA_Car_Cng</v>
      </c>
      <c r="E70" t="str">
        <f t="shared" si="23"/>
        <v>\I:</v>
      </c>
      <c r="F70" t="str">
        <f t="shared" si="24"/>
        <v>TCar</v>
      </c>
      <c r="G70" s="7">
        <f>IFERROR(G37*VLOOKUP($D70,Occupancy!$E$22:$AQ$39,'000Veh'!G$57,FALSE)*VLOOKUP($D70,kmPerVeh!$F$26:$AQ$43,'000Veh'!G$57-1,FALSE)/10^3,0)</f>
        <v>0</v>
      </c>
      <c r="H70" s="7">
        <f>IFERROR(H37*VLOOKUP($D70,Occupancy!$E$22:$AQ$39,'000Veh'!H$57,FALSE)*VLOOKUP($D70,kmPerVeh!$F$26:$AQ$43,'000Veh'!H$57-1,FALSE)/10^3,0)</f>
        <v>0</v>
      </c>
      <c r="I70" s="7">
        <f>IFERROR(I37*VLOOKUP($D70,Occupancy!$E$22:$AQ$39,'000Veh'!I$57,FALSE)*VLOOKUP($D70,kmPerVeh!$F$26:$AQ$43,'000Veh'!I$57-1,FALSE)/10^3,0)</f>
        <v>0</v>
      </c>
      <c r="J70" s="7">
        <f>IFERROR(J37*VLOOKUP($D70,Occupancy!$E$22:$AQ$39,'000Veh'!J$57,FALSE)*VLOOKUP($D70,kmPerVeh!$F$26:$AQ$43,'000Veh'!J$57-1,FALSE)/10^3,0)</f>
        <v>0.17082867201589944</v>
      </c>
      <c r="K70" s="7">
        <f>IFERROR(K37*VLOOKUP($D70,Occupancy!$E$22:$AQ$39,'000Veh'!K$57,FALSE)*VLOOKUP($D70,kmPerVeh!$F$26:$AQ$43,'000Veh'!K$57-1,FALSE)/10^3,0)</f>
        <v>0</v>
      </c>
      <c r="L70" s="7">
        <f>IFERROR(L37*VLOOKUP($D70,Occupancy!$E$22:$AQ$39,'000Veh'!L$57,FALSE)*VLOOKUP($D70,kmPerVeh!$F$26:$AQ$43,'000Veh'!L$57-1,FALSE)/10^3,0)</f>
        <v>0</v>
      </c>
      <c r="M70" s="7">
        <f>IFERROR(M37*VLOOKUP($D70,Occupancy!$E$22:$AQ$39,'000Veh'!M$57,FALSE)*VLOOKUP($D70,kmPerVeh!$F$26:$AQ$43,'000Veh'!M$57-1,FALSE)/10^3,0)</f>
        <v>3.0012997891991864</v>
      </c>
      <c r="N70" s="7">
        <f>IFERROR(N37*VLOOKUP($D70,Occupancy!$E$22:$AQ$39,'000Veh'!N$57,FALSE)*VLOOKUP($D70,kmPerVeh!$F$26:$AQ$43,'000Veh'!N$57-1,FALSE)/10^3,0)</f>
        <v>0</v>
      </c>
      <c r="O70" s="7">
        <f>IFERROR(O37*VLOOKUP($D70,Occupancy!$E$22:$AQ$39,'000Veh'!O$57,FALSE)*VLOOKUP($D70,kmPerVeh!$F$26:$AQ$43,'000Veh'!O$57-1,FALSE)/10^3,0)</f>
        <v>0</v>
      </c>
      <c r="P70" s="7">
        <f>IFERROR(P37*VLOOKUP($D70,Occupancy!$E$22:$AQ$39,'000Veh'!P$57,FALSE)*VLOOKUP($D70,kmPerVeh!$F$26:$AQ$43,'000Veh'!P$57-1,FALSE)/10^3,0)</f>
        <v>0</v>
      </c>
      <c r="Q70" s="7">
        <f>IFERROR(Q37*VLOOKUP($D70,Occupancy!$E$22:$AQ$39,'000Veh'!Q$57,FALSE)*VLOOKUP($D70,kmPerVeh!$F$26:$AQ$43,'000Veh'!Q$57-1,FALSE)/10^3,0)</f>
        <v>0</v>
      </c>
      <c r="R70" s="7">
        <f>IFERROR(R37*VLOOKUP($D70,Occupancy!$E$22:$AQ$39,'000Veh'!R$57,FALSE)*VLOOKUP($D70,kmPerVeh!$F$26:$AQ$43,'000Veh'!R$57-1,FALSE)/10^3,0)</f>
        <v>0</v>
      </c>
      <c r="S70" s="7">
        <f>IFERROR(S37*VLOOKUP($D70,Occupancy!$E$22:$AQ$39,'000Veh'!S$57,FALSE)*VLOOKUP($D70,kmPerVeh!$F$26:$AQ$43,'000Veh'!S$57-1,FALSE)/10^3,0)</f>
        <v>0</v>
      </c>
      <c r="T70" s="7">
        <f>IFERROR(T37*VLOOKUP($D70,Occupancy!$E$22:$AQ$39,'000Veh'!T$57,FALSE)*VLOOKUP($D70,kmPerVeh!$F$26:$AQ$43,'000Veh'!T$57-1,FALSE)/10^3,0)</f>
        <v>0</v>
      </c>
      <c r="U70" s="7">
        <f>IFERROR(U37*VLOOKUP($D70,Occupancy!$E$22:$AQ$39,'000Veh'!U$57,FALSE)*VLOOKUP($D70,kmPerVeh!$F$26:$AQ$43,'000Veh'!U$57-1,FALSE)/10^3,0)</f>
        <v>0</v>
      </c>
      <c r="V70" s="7">
        <f>IFERROR(V37*VLOOKUP($D70,Occupancy!$E$22:$AQ$39,'000Veh'!V$57,FALSE)*VLOOKUP($D70,kmPerVeh!$F$26:$AQ$43,'000Veh'!V$57-1,FALSE)/10^3,0)</f>
        <v>0</v>
      </c>
      <c r="W70" s="7">
        <f>IFERROR(W37*VLOOKUP($D70,Occupancy!$E$22:$AQ$39,'000Veh'!W$57,FALSE)*VLOOKUP($D70,kmPerVeh!$F$26:$AQ$43,'000Veh'!W$57-1,FALSE)/10^3,0)</f>
        <v>0</v>
      </c>
      <c r="X70" s="7">
        <f>IFERROR(X37*VLOOKUP($D70,Occupancy!$E$22:$AQ$39,'000Veh'!X$57,FALSE)*VLOOKUP($D70,kmPerVeh!$F$26:$AQ$43,'000Veh'!X$57-1,FALSE)/10^3,0)</f>
        <v>16.196097838995776</v>
      </c>
      <c r="Y70" s="7">
        <f>IFERROR(Y37*VLOOKUP($D70,Occupancy!$E$22:$AQ$39,'000Veh'!Y$57,FALSE)*VLOOKUP($D70,kmPerVeh!$F$26:$AQ$43,'000Veh'!Y$57-1,FALSE)/10^3,0)</f>
        <v>0</v>
      </c>
      <c r="Z70" s="7">
        <f>IFERROR(Z37*VLOOKUP($D70,Occupancy!$E$22:$AQ$39,'000Veh'!Z$57,FALSE)*VLOOKUP($D70,kmPerVeh!$F$26:$AQ$43,'000Veh'!Z$57-1,FALSE)/10^3,0)</f>
        <v>0</v>
      </c>
      <c r="AA70" s="7">
        <f>IFERROR(AA37*VLOOKUP($D70,Occupancy!$E$22:$AQ$39,'000Veh'!AA$57,FALSE)*VLOOKUP($D70,kmPerVeh!$F$26:$AQ$43,'000Veh'!AA$57-1,FALSE)/10^3,0)</f>
        <v>0</v>
      </c>
      <c r="AB70" s="7">
        <f>IFERROR(AB37*VLOOKUP($D70,Occupancy!$E$22:$AQ$39,'000Veh'!AB$57,FALSE)*VLOOKUP($D70,kmPerVeh!$F$26:$AQ$43,'000Veh'!AB$57-1,FALSE)/10^3,0)</f>
        <v>0</v>
      </c>
      <c r="AC70" s="7">
        <f>IFERROR(AC37*VLOOKUP($D70,Occupancy!$E$22:$AQ$39,'000Veh'!AC$57,FALSE)*VLOOKUP($D70,kmPerVeh!$F$26:$AQ$43,'000Veh'!AC$57-1,FALSE)/10^3,0)</f>
        <v>0</v>
      </c>
      <c r="AD70" s="7">
        <f>IFERROR(AD37*VLOOKUP($D70,Occupancy!$E$22:$AQ$39,'000Veh'!AD$57,FALSE)*VLOOKUP($D70,kmPerVeh!$F$26:$AQ$43,'000Veh'!AD$57-1,FALSE)/10^3,0)</f>
        <v>8.5535664060796615E-3</v>
      </c>
      <c r="AE70" s="7">
        <f>IFERROR(AE37*VLOOKUP($D70,Occupancy!$E$22:$AQ$39,'000Veh'!AE$57,FALSE)*VLOOKUP($D70,kmPerVeh!$F$26:$AQ$43,'000Veh'!AE$57-1,FALSE)/10^3,0)</f>
        <v>0</v>
      </c>
      <c r="AF70" s="7">
        <f>IFERROR(AF37*VLOOKUP($D70,Occupancy!$E$22:$AQ$39,'000Veh'!AF$57,FALSE)*VLOOKUP($D70,kmPerVeh!$F$26:$AQ$43,'000Veh'!AF$57-1,FALSE)/10^3,0)</f>
        <v>0</v>
      </c>
      <c r="AG70" s="7">
        <f>IFERROR(AG37*VLOOKUP($D70,Occupancy!$E$22:$AQ$39,'000Veh'!AG$57,FALSE)*VLOOKUP($D70,kmPerVeh!$F$26:$AQ$43,'000Veh'!AG$57-1,FALSE)/10^3,0)</f>
        <v>0</v>
      </c>
      <c r="AH70" s="7">
        <f>IFERROR(AH37*VLOOKUP($D70,Occupancy!$E$22:$AQ$39,'000Veh'!AH$57,FALSE)*VLOOKUP($D70,kmPerVeh!$F$26:$AQ$43,'000Veh'!AH$57-1,FALSE)/10^3,0)</f>
        <v>0</v>
      </c>
      <c r="AI70" s="7">
        <f>IFERROR(AI37*VLOOKUP($D70,Occupancy!$E$22:$AQ$39,'000Veh'!AI$57,FALSE)*VLOOKUP($D70,kmPerVeh!$F$26:$AQ$43,'000Veh'!AI$57-1,FALSE)/10^3,0)</f>
        <v>0.19325776979639725</v>
      </c>
      <c r="AJ70" s="7">
        <f>IFERROR(AJ37*VLOOKUP($D70,Occupancy!$E$22:$AQ$39,'000Veh'!AJ$57,FALSE)*VLOOKUP($D70,kmPerVeh!$F$26:$AQ$43,'000Veh'!AJ$57-1,FALSE)/10^3,0)</f>
        <v>0</v>
      </c>
      <c r="AK70" s="7">
        <f>IFERROR(AK37*VLOOKUP($D70,Occupancy!$E$22:$AQ$39,'000Veh'!AK$57,FALSE)*VLOOKUP($D70,kmPerVeh!$F$26:$AQ$43,'000Veh'!AK$57-1,FALSE)/10^3,0)</f>
        <v>0</v>
      </c>
      <c r="AL70" s="7">
        <f>IFERROR(AL37*VLOOKUP($D70,Occupancy!$E$22:$AQ$39,'000Veh'!AL$57,FALSE)*VLOOKUP($D70,kmPerVeh!$F$26:$AQ$43,'000Veh'!AL$57-1,FALSE)/10^3,0)</f>
        <v>0</v>
      </c>
      <c r="AM70" s="7">
        <f>IFERROR(AM37*VLOOKUP($D70,Occupancy!$E$22:$AQ$39,'000Veh'!AM$57,FALSE)*VLOOKUP($D70,kmPerVeh!$F$26:$AQ$43,'000Veh'!AM$57-1,FALSE)/10^3,0)</f>
        <v>0</v>
      </c>
      <c r="AN70" s="7">
        <f>IFERROR(AN37*VLOOKUP($D70,Occupancy!$E$22:$AQ$39,'000Veh'!AN$57,FALSE)*VLOOKUP($D70,kmPerVeh!$F$26:$AQ$43,'000Veh'!AN$57-1,FALSE)/10^3,0)</f>
        <v>0</v>
      </c>
      <c r="AO70" s="7">
        <f>IFERROR(AO37*VLOOKUP($D70,Occupancy!$E$22:$AQ$39,'000Veh'!AO$57,FALSE)*VLOOKUP($D70,kmPerVeh!$F$26:$AQ$43,'000Veh'!AO$57-1,FALSE)/10^3,0)</f>
        <v>0</v>
      </c>
      <c r="AP70" s="7">
        <f>IFERROR(AP37*VLOOKUP($D70,Occupancy!$E$22:$AQ$39,'000Veh'!AP$57,FALSE)*VLOOKUP($D70,kmPerVeh!$F$26:$AQ$43,'000Veh'!AP$57-1,FALSE)/10^3,0)</f>
        <v>0</v>
      </c>
      <c r="AQ70" s="7">
        <f>IFERROR(AQ37*VLOOKUP($D70,Occupancy!$E$22:$AQ$39,'000Veh'!AQ$57,FALSE)*VLOOKUP($D70,kmPerVeh!$F$26:$AQ$43,'000Veh'!AQ$57-1,FALSE)/10^3,0)</f>
        <v>0</v>
      </c>
    </row>
    <row r="71" spans="1:43">
      <c r="D71" t="str">
        <f t="shared" si="23"/>
        <v>TRA_Car_Dis</v>
      </c>
      <c r="E71" t="str">
        <f t="shared" si="23"/>
        <v>\I:</v>
      </c>
      <c r="F71" t="str">
        <f t="shared" si="24"/>
        <v>TCar</v>
      </c>
      <c r="G71" s="7">
        <f>IFERROR(G38*VLOOKUP($D71,Occupancy!$E$22:$AQ$39,'000Veh'!G$57,FALSE)*VLOOKUP($D71,kmPerVeh!$F$26:$AQ$43,'000Veh'!G$57-1,FALSE)/10^3,0)</f>
        <v>83.415046253646793</v>
      </c>
      <c r="H71" s="7">
        <f>IFERROR(H38*VLOOKUP($D71,Occupancy!$E$22:$AQ$39,'000Veh'!H$57,FALSE)*VLOOKUP($D71,kmPerVeh!$F$26:$AQ$43,'000Veh'!H$57-1,FALSE)/10^3,0)</f>
        <v>110.78090584055134</v>
      </c>
      <c r="I71" s="7">
        <f>IFERROR(I38*VLOOKUP($D71,Occupancy!$E$22:$AQ$39,'000Veh'!I$57,FALSE)*VLOOKUP($D71,kmPerVeh!$F$26:$AQ$43,'000Veh'!I$57-1,FALSE)/10^3,0)</f>
        <v>16.814601433242306</v>
      </c>
      <c r="J71" s="7">
        <f>IFERROR(J38*VLOOKUP($D71,Occupancy!$E$22:$AQ$39,'000Veh'!J$57,FALSE)*VLOOKUP($D71,kmPerVeh!$F$26:$AQ$43,'000Veh'!J$57-1,FALSE)/10^3,0)</f>
        <v>21.328885939680962</v>
      </c>
      <c r="K71" s="7">
        <f>IFERROR(K38*VLOOKUP($D71,Occupancy!$E$22:$AQ$39,'000Veh'!K$57,FALSE)*VLOOKUP($D71,kmPerVeh!$F$26:$AQ$43,'000Veh'!K$57-1,FALSE)/10^3,0)</f>
        <v>1.3324960069065137</v>
      </c>
      <c r="L71" s="7">
        <f>IFERROR(L38*VLOOKUP($D71,Occupancy!$E$22:$AQ$39,'000Veh'!L$57,FALSE)*VLOOKUP($D71,kmPerVeh!$F$26:$AQ$43,'000Veh'!L$57-1,FALSE)/10^3,0)</f>
        <v>31.195853754240215</v>
      </c>
      <c r="M71" s="7">
        <f>IFERROR(M38*VLOOKUP($D71,Occupancy!$E$22:$AQ$39,'000Veh'!M$57,FALSE)*VLOOKUP($D71,kmPerVeh!$F$26:$AQ$43,'000Veh'!M$57-1,FALSE)/10^3,0)</f>
        <v>399.71695034828662</v>
      </c>
      <c r="N71" s="7">
        <f>IFERROR(N38*VLOOKUP($D71,Occupancy!$E$22:$AQ$39,'000Veh'!N$57,FALSE)*VLOOKUP($D71,kmPerVeh!$F$26:$AQ$43,'000Veh'!N$57-1,FALSE)/10^3,0)</f>
        <v>26.241390058041905</v>
      </c>
      <c r="O71" s="7">
        <f>IFERROR(O38*VLOOKUP($D71,Occupancy!$E$22:$AQ$39,'000Veh'!O$57,FALSE)*VLOOKUP($D71,kmPerVeh!$F$26:$AQ$43,'000Veh'!O$57-1,FALSE)/10^3,0)</f>
        <v>3.549253068689576</v>
      </c>
      <c r="P71" s="7">
        <f>IFERROR(P38*VLOOKUP($D71,Occupancy!$E$22:$AQ$39,'000Veh'!P$57,FALSE)*VLOOKUP($D71,kmPerVeh!$F$26:$AQ$43,'000Veh'!P$57-1,FALSE)/10^3,0)</f>
        <v>349.36160160720078</v>
      </c>
      <c r="Q71" s="7">
        <f>IFERROR(Q38*VLOOKUP($D71,Occupancy!$E$22:$AQ$39,'000Veh'!Q$57,FALSE)*VLOOKUP($D71,kmPerVeh!$F$26:$AQ$43,'000Veh'!Q$57-1,FALSE)/10^3,0)</f>
        <v>18.465840445001962</v>
      </c>
      <c r="R71" s="7">
        <f>IFERROR(R38*VLOOKUP($D71,Occupancy!$E$22:$AQ$39,'000Veh'!R$57,FALSE)*VLOOKUP($D71,kmPerVeh!$F$26:$AQ$43,'000Veh'!R$57-1,FALSE)/10^3,0)</f>
        <v>616.48081234777987</v>
      </c>
      <c r="S71" s="7">
        <f>IFERROR(S38*VLOOKUP($D71,Occupancy!$E$22:$AQ$39,'000Veh'!S$57,FALSE)*VLOOKUP($D71,kmPerVeh!$F$26:$AQ$43,'000Veh'!S$57-1,FALSE)/10^3,0)</f>
        <v>4.1247960669487416</v>
      </c>
      <c r="T71" s="7">
        <f>IFERROR(T38*VLOOKUP($D71,Occupancy!$E$22:$AQ$39,'000Veh'!T$57,FALSE)*VLOOKUP($D71,kmPerVeh!$F$26:$AQ$43,'000Veh'!T$57-1,FALSE)/10^3,0)</f>
        <v>13.331830496852342</v>
      </c>
      <c r="U71" s="7">
        <f>IFERROR(U38*VLOOKUP($D71,Occupancy!$E$22:$AQ$39,'000Veh'!U$57,FALSE)*VLOOKUP($D71,kmPerVeh!$F$26:$AQ$43,'000Veh'!U$57-1,FALSE)/10^3,0)</f>
        <v>27.609729119673485</v>
      </c>
      <c r="V71" s="7">
        <f>IFERROR(V38*VLOOKUP($D71,Occupancy!$E$22:$AQ$39,'000Veh'!V$57,FALSE)*VLOOKUP($D71,kmPerVeh!$F$26:$AQ$43,'000Veh'!V$57-1,FALSE)/10^3,0)</f>
        <v>16.543847287490049</v>
      </c>
      <c r="W71" s="7">
        <f>IFERROR(W38*VLOOKUP($D71,Occupancy!$E$22:$AQ$39,'000Veh'!W$57,FALSE)*VLOOKUP($D71,kmPerVeh!$F$26:$AQ$43,'000Veh'!W$57-1,FALSE)/10^3,0)</f>
        <v>1.3520828681364123</v>
      </c>
      <c r="X71" s="7">
        <f>IFERROR(X38*VLOOKUP($D71,Occupancy!$E$22:$AQ$39,'000Veh'!X$57,FALSE)*VLOOKUP($D71,kmPerVeh!$F$26:$AQ$43,'000Veh'!X$57-1,FALSE)/10^3,0)</f>
        <v>391.36276235046478</v>
      </c>
      <c r="Y71" s="7">
        <f>IFERROR(Y38*VLOOKUP($D71,Occupancy!$E$22:$AQ$39,'000Veh'!Y$57,FALSE)*VLOOKUP($D71,kmPerVeh!$F$26:$AQ$43,'000Veh'!Y$57-1,FALSE)/10^3,0)</f>
        <v>7.3975740375174786</v>
      </c>
      <c r="Z71" s="7">
        <f>IFERROR(Z38*VLOOKUP($D71,Occupancy!$E$22:$AQ$39,'000Veh'!Z$57,FALSE)*VLOOKUP($D71,kmPerVeh!$F$26:$AQ$43,'000Veh'!Z$57-1,FALSE)/10^3,0)</f>
        <v>22.57926542164682</v>
      </c>
      <c r="AA71" s="7">
        <f>IFERROR(AA38*VLOOKUP($D71,Occupancy!$E$22:$AQ$39,'000Veh'!AA$57,FALSE)*VLOOKUP($D71,kmPerVeh!$F$26:$AQ$43,'000Veh'!AA$57-1,FALSE)/10^3,0)</f>
        <v>5.5776339946923796</v>
      </c>
      <c r="AB71" s="7">
        <f>IFERROR(AB38*VLOOKUP($D71,Occupancy!$E$22:$AQ$39,'000Veh'!AB$57,FALSE)*VLOOKUP($D71,kmPerVeh!$F$26:$AQ$43,'000Veh'!AB$57-1,FALSE)/10^3,0)</f>
        <v>3.1107338321126643</v>
      </c>
      <c r="AC71" s="7">
        <f>IFERROR(AC38*VLOOKUP($D71,Occupancy!$E$22:$AQ$39,'000Veh'!AC$57,FALSE)*VLOOKUP($D71,kmPerVeh!$F$26:$AQ$43,'000Veh'!AC$57-1,FALSE)/10^3,0)</f>
        <v>0.36115159988232376</v>
      </c>
      <c r="AD71" s="7">
        <f>IFERROR(AD38*VLOOKUP($D71,Occupancy!$E$22:$AQ$39,'000Veh'!AD$57,FALSE)*VLOOKUP($D71,kmPerVeh!$F$26:$AQ$43,'000Veh'!AD$57-1,FALSE)/10^3,0)</f>
        <v>56.944525734857166</v>
      </c>
      <c r="AE71" s="7">
        <f>IFERROR(AE38*VLOOKUP($D71,Occupancy!$E$22:$AQ$39,'000Veh'!AE$57,FALSE)*VLOOKUP($D71,kmPerVeh!$F$26:$AQ$43,'000Veh'!AE$57-1,FALSE)/10^3,0)</f>
        <v>27.604615241972539</v>
      </c>
      <c r="AF71" s="7">
        <f>IFERROR(AF38*VLOOKUP($D71,Occupancy!$E$22:$AQ$39,'000Veh'!AF$57,FALSE)*VLOOKUP($D71,kmPerVeh!$F$26:$AQ$43,'000Veh'!AF$57-1,FALSE)/10^3,0)</f>
        <v>104.84042206184961</v>
      </c>
      <c r="AG71" s="7">
        <f>IFERROR(AG38*VLOOKUP($D71,Occupancy!$E$22:$AQ$39,'000Veh'!AG$57,FALSE)*VLOOKUP($D71,kmPerVeh!$F$26:$AQ$43,'000Veh'!AG$57-1,FALSE)/10^3,0)</f>
        <v>60.709278577275398</v>
      </c>
      <c r="AH71" s="7">
        <f>IFERROR(AH38*VLOOKUP($D71,Occupancy!$E$22:$AQ$39,'000Veh'!AH$57,FALSE)*VLOOKUP($D71,kmPerVeh!$F$26:$AQ$43,'000Veh'!AH$57-1,FALSE)/10^3,0)</f>
        <v>27.927316949671294</v>
      </c>
      <c r="AI71" s="7">
        <f>IFERROR(AI38*VLOOKUP($D71,Occupancy!$E$22:$AQ$39,'000Veh'!AI$57,FALSE)*VLOOKUP($D71,kmPerVeh!$F$26:$AQ$43,'000Veh'!AI$57-1,FALSE)/10^3,0)</f>
        <v>34.331353701879941</v>
      </c>
      <c r="AJ71" s="7">
        <f>IFERROR(AJ38*VLOOKUP($D71,Occupancy!$E$22:$AQ$39,'000Veh'!AJ$57,FALSE)*VLOOKUP($D71,kmPerVeh!$F$26:$AQ$43,'000Veh'!AJ$57-1,FALSE)/10^3,0)</f>
        <v>15.106528567522586</v>
      </c>
      <c r="AK71" s="7">
        <f>IFERROR(AK38*VLOOKUP($D71,Occupancy!$E$22:$AQ$39,'000Veh'!AK$57,FALSE)*VLOOKUP($D71,kmPerVeh!$F$26:$AQ$43,'000Veh'!AK$57-1,FALSE)/10^3,0)</f>
        <v>10.020675678458318</v>
      </c>
      <c r="AL71" s="7">
        <f>IFERROR(AL38*VLOOKUP($D71,Occupancy!$E$22:$AQ$39,'000Veh'!AL$57,FALSE)*VLOOKUP($D71,kmPerVeh!$F$26:$AQ$43,'000Veh'!AL$57-1,FALSE)/10^3,0)</f>
        <v>221.2180959453836</v>
      </c>
      <c r="AM71" s="7">
        <f>IFERROR(AM38*VLOOKUP($D71,Occupancy!$E$22:$AQ$39,'000Veh'!AM$57,FALSE)*VLOOKUP($D71,kmPerVeh!$F$26:$AQ$43,'000Veh'!AM$57-1,FALSE)/10^3,0)</f>
        <v>0.93815561003945713</v>
      </c>
      <c r="AN71" s="7">
        <f>IFERROR(AN38*VLOOKUP($D71,Occupancy!$E$22:$AQ$39,'000Veh'!AN$57,FALSE)*VLOOKUP($D71,kmPerVeh!$F$26:$AQ$43,'000Veh'!AN$57-1,FALSE)/10^3,0)</f>
        <v>9.9609505904419162</v>
      </c>
      <c r="AO71" s="7">
        <f>IFERROR(AO38*VLOOKUP($D71,Occupancy!$E$22:$AQ$39,'000Veh'!AO$57,FALSE)*VLOOKUP($D71,kmPerVeh!$F$26:$AQ$43,'000Veh'!AO$57-1,FALSE)/10^3,0)</f>
        <v>0.26298485883662698</v>
      </c>
      <c r="AP71" s="7">
        <f>IFERROR(AP38*VLOOKUP($D71,Occupancy!$E$22:$AQ$39,'000Veh'!AP$57,FALSE)*VLOOKUP($D71,kmPerVeh!$F$26:$AQ$43,'000Veh'!AP$57-1,FALSE)/10^3,0)</f>
        <v>12.377735683075468</v>
      </c>
      <c r="AQ71" s="7">
        <f>IFERROR(AQ38*VLOOKUP($D71,Occupancy!$E$22:$AQ$39,'000Veh'!AQ$57,FALSE)*VLOOKUP($D71,kmPerVeh!$F$26:$AQ$43,'000Veh'!AQ$57-1,FALSE)/10^3,0)</f>
        <v>2.7012734409336194</v>
      </c>
    </row>
    <row r="72" spans="1:43">
      <c r="D72" t="str">
        <f t="shared" si="23"/>
        <v>TRA_Car_Fle_Fue</v>
      </c>
      <c r="E72" t="str">
        <f t="shared" si="23"/>
        <v>\I:</v>
      </c>
      <c r="F72" t="str">
        <f t="shared" si="24"/>
        <v>TCar</v>
      </c>
      <c r="G72" s="7">
        <f>IFERROR(G39*VLOOKUP($D72,Occupancy!$E$22:$AQ$39,'000Veh'!G$57,FALSE)*VLOOKUP($D72,kmPerVeh!$F$26:$AQ$43,'000Veh'!G$57-1,FALSE)/10^3,0)</f>
        <v>0</v>
      </c>
      <c r="H72" s="7">
        <f>IFERROR(H39*VLOOKUP($D72,Occupancy!$E$22:$AQ$39,'000Veh'!H$57,FALSE)*VLOOKUP($D72,kmPerVeh!$F$26:$AQ$43,'000Veh'!H$57-1,FALSE)/10^3,0)</f>
        <v>0</v>
      </c>
      <c r="I72" s="7">
        <f>IFERROR(I39*VLOOKUP($D72,Occupancy!$E$22:$AQ$39,'000Veh'!I$57,FALSE)*VLOOKUP($D72,kmPerVeh!$F$26:$AQ$43,'000Veh'!I$57-1,FALSE)/10^3,0)</f>
        <v>0</v>
      </c>
      <c r="J72" s="7">
        <f>IFERROR(J39*VLOOKUP($D72,Occupancy!$E$22:$AQ$39,'000Veh'!J$57,FALSE)*VLOOKUP($D72,kmPerVeh!$F$26:$AQ$43,'000Veh'!J$57-1,FALSE)/10^3,0)</f>
        <v>5.7217148707767625E-2</v>
      </c>
      <c r="K72" s="7">
        <f>IFERROR(K39*VLOOKUP($D72,Occupancy!$E$22:$AQ$39,'000Veh'!K$57,FALSE)*VLOOKUP($D72,kmPerVeh!$F$26:$AQ$43,'000Veh'!K$57-1,FALSE)/10^3,0)</f>
        <v>0</v>
      </c>
      <c r="L72" s="7">
        <f>IFERROR(L39*VLOOKUP($D72,Occupancy!$E$22:$AQ$39,'000Veh'!L$57,FALSE)*VLOOKUP($D72,kmPerVeh!$F$26:$AQ$43,'000Veh'!L$57-1,FALSE)/10^3,0)</f>
        <v>0</v>
      </c>
      <c r="M72" s="7">
        <f>IFERROR(M39*VLOOKUP($D72,Occupancy!$E$22:$AQ$39,'000Veh'!M$57,FALSE)*VLOOKUP($D72,kmPerVeh!$F$26:$AQ$43,'000Veh'!M$57-1,FALSE)/10^3,0)</f>
        <v>0</v>
      </c>
      <c r="N72" s="7">
        <f>IFERROR(N39*VLOOKUP($D72,Occupancy!$E$22:$AQ$39,'000Veh'!N$57,FALSE)*VLOOKUP($D72,kmPerVeh!$F$26:$AQ$43,'000Veh'!N$57-1,FALSE)/10^3,0)</f>
        <v>0</v>
      </c>
      <c r="O72" s="7">
        <f>IFERROR(O39*VLOOKUP($D72,Occupancy!$E$22:$AQ$39,'000Veh'!O$57,FALSE)*VLOOKUP($D72,kmPerVeh!$F$26:$AQ$43,'000Veh'!O$57-1,FALSE)/10^3,0)</f>
        <v>0</v>
      </c>
      <c r="P72" s="7">
        <f>IFERROR(P39*VLOOKUP($D72,Occupancy!$E$22:$AQ$39,'000Veh'!P$57,FALSE)*VLOOKUP($D72,kmPerVeh!$F$26:$AQ$43,'000Veh'!P$57-1,FALSE)/10^3,0)</f>
        <v>0</v>
      </c>
      <c r="Q72" s="7">
        <f>IFERROR(Q39*VLOOKUP($D72,Occupancy!$E$22:$AQ$39,'000Veh'!Q$57,FALSE)*VLOOKUP($D72,kmPerVeh!$F$26:$AQ$43,'000Veh'!Q$57-1,FALSE)/10^3,0)</f>
        <v>0</v>
      </c>
      <c r="R72" s="7">
        <f>IFERROR(R39*VLOOKUP($D72,Occupancy!$E$22:$AQ$39,'000Veh'!R$57,FALSE)*VLOOKUP($D72,kmPerVeh!$F$26:$AQ$43,'000Veh'!R$57-1,FALSE)/10^3,0)</f>
        <v>0</v>
      </c>
      <c r="S72" s="7">
        <f>IFERROR(S39*VLOOKUP($D72,Occupancy!$E$22:$AQ$39,'000Veh'!S$57,FALSE)*VLOOKUP($D72,kmPerVeh!$F$26:$AQ$43,'000Veh'!S$57-1,FALSE)/10^3,0)</f>
        <v>0</v>
      </c>
      <c r="T72" s="7">
        <f>IFERROR(T39*VLOOKUP($D72,Occupancy!$E$22:$AQ$39,'000Veh'!T$57,FALSE)*VLOOKUP($D72,kmPerVeh!$F$26:$AQ$43,'000Veh'!T$57-1,FALSE)/10^3,0)</f>
        <v>0</v>
      </c>
      <c r="U72" s="7">
        <f>IFERROR(U39*VLOOKUP($D72,Occupancy!$E$22:$AQ$39,'000Veh'!U$57,FALSE)*VLOOKUP($D72,kmPerVeh!$F$26:$AQ$43,'000Veh'!U$57-1,FALSE)/10^3,0)</f>
        <v>0</v>
      </c>
      <c r="V72" s="7">
        <f>IFERROR(V39*VLOOKUP($D72,Occupancy!$E$22:$AQ$39,'000Veh'!V$57,FALSE)*VLOOKUP($D72,kmPerVeh!$F$26:$AQ$43,'000Veh'!V$57-1,FALSE)/10^3,0)</f>
        <v>0</v>
      </c>
      <c r="W72" s="7">
        <f>IFERROR(W39*VLOOKUP($D72,Occupancy!$E$22:$AQ$39,'000Veh'!W$57,FALSE)*VLOOKUP($D72,kmPerVeh!$F$26:$AQ$43,'000Veh'!W$57-1,FALSE)/10^3,0)</f>
        <v>0</v>
      </c>
      <c r="X72" s="7">
        <f>IFERROR(X39*VLOOKUP($D72,Occupancy!$E$22:$AQ$39,'000Veh'!X$57,FALSE)*VLOOKUP($D72,kmPerVeh!$F$26:$AQ$43,'000Veh'!X$57-1,FALSE)/10^3,0)</f>
        <v>0</v>
      </c>
      <c r="Y72" s="7">
        <f>IFERROR(Y39*VLOOKUP($D72,Occupancy!$E$22:$AQ$39,'000Veh'!Y$57,FALSE)*VLOOKUP($D72,kmPerVeh!$F$26:$AQ$43,'000Veh'!Y$57-1,FALSE)/10^3,0)</f>
        <v>0</v>
      </c>
      <c r="Z72" s="7">
        <f>IFERROR(Z39*VLOOKUP($D72,Occupancy!$E$22:$AQ$39,'000Veh'!Z$57,FALSE)*VLOOKUP($D72,kmPerVeh!$F$26:$AQ$43,'000Veh'!Z$57-1,FALSE)/10^3,0)</f>
        <v>0</v>
      </c>
      <c r="AA72" s="7">
        <f>IFERROR(AA39*VLOOKUP($D72,Occupancy!$E$22:$AQ$39,'000Veh'!AA$57,FALSE)*VLOOKUP($D72,kmPerVeh!$F$26:$AQ$43,'000Veh'!AA$57-1,FALSE)/10^3,0)</f>
        <v>0</v>
      </c>
      <c r="AB72" s="7">
        <f>IFERROR(AB39*VLOOKUP($D72,Occupancy!$E$22:$AQ$39,'000Veh'!AB$57,FALSE)*VLOOKUP($D72,kmPerVeh!$F$26:$AQ$43,'000Veh'!AB$57-1,FALSE)/10^3,0)</f>
        <v>0</v>
      </c>
      <c r="AC72" s="7">
        <f>IFERROR(AC39*VLOOKUP($D72,Occupancy!$E$22:$AQ$39,'000Veh'!AC$57,FALSE)*VLOOKUP($D72,kmPerVeh!$F$26:$AQ$43,'000Veh'!AC$57-1,FALSE)/10^3,0)</f>
        <v>0</v>
      </c>
      <c r="AD72" s="7">
        <f>IFERROR(AD39*VLOOKUP($D72,Occupancy!$E$22:$AQ$39,'000Veh'!AD$57,FALSE)*VLOOKUP($D72,kmPerVeh!$F$26:$AQ$43,'000Veh'!AD$57-1,FALSE)/10^3,0)</f>
        <v>0</v>
      </c>
      <c r="AE72" s="7">
        <f>IFERROR(AE39*VLOOKUP($D72,Occupancy!$E$22:$AQ$39,'000Veh'!AE$57,FALSE)*VLOOKUP($D72,kmPerVeh!$F$26:$AQ$43,'000Veh'!AE$57-1,FALSE)/10^3,0)</f>
        <v>0</v>
      </c>
      <c r="AF72" s="7">
        <f>IFERROR(AF39*VLOOKUP($D72,Occupancy!$E$22:$AQ$39,'000Veh'!AF$57,FALSE)*VLOOKUP($D72,kmPerVeh!$F$26:$AQ$43,'000Veh'!AF$57-1,FALSE)/10^3,0)</f>
        <v>0</v>
      </c>
      <c r="AG72" s="7">
        <f>IFERROR(AG39*VLOOKUP($D72,Occupancy!$E$22:$AQ$39,'000Veh'!AG$57,FALSE)*VLOOKUP($D72,kmPerVeh!$F$26:$AQ$43,'000Veh'!AG$57-1,FALSE)/10^3,0)</f>
        <v>0</v>
      </c>
      <c r="AH72" s="7">
        <f>IFERROR(AH39*VLOOKUP($D72,Occupancy!$E$22:$AQ$39,'000Veh'!AH$57,FALSE)*VLOOKUP($D72,kmPerVeh!$F$26:$AQ$43,'000Veh'!AH$57-1,FALSE)/10^3,0)</f>
        <v>0</v>
      </c>
      <c r="AI72" s="7">
        <f>IFERROR(AI39*VLOOKUP($D72,Occupancy!$E$22:$AQ$39,'000Veh'!AI$57,FALSE)*VLOOKUP($D72,kmPerVeh!$F$26:$AQ$43,'000Veh'!AI$57-1,FALSE)/10^3,0)</f>
        <v>4.7881061537927314</v>
      </c>
      <c r="AJ72" s="7">
        <f>IFERROR(AJ39*VLOOKUP($D72,Occupancy!$E$22:$AQ$39,'000Veh'!AJ$57,FALSE)*VLOOKUP($D72,kmPerVeh!$F$26:$AQ$43,'000Veh'!AJ$57-1,FALSE)/10^3,0)</f>
        <v>0</v>
      </c>
      <c r="AK72" s="7">
        <f>IFERROR(AK39*VLOOKUP($D72,Occupancy!$E$22:$AQ$39,'000Veh'!AK$57,FALSE)*VLOOKUP($D72,kmPerVeh!$F$26:$AQ$43,'000Veh'!AK$57-1,FALSE)/10^3,0)</f>
        <v>0</v>
      </c>
      <c r="AL72" s="7">
        <f>IFERROR(AL39*VLOOKUP($D72,Occupancy!$E$22:$AQ$39,'000Veh'!AL$57,FALSE)*VLOOKUP($D72,kmPerVeh!$F$26:$AQ$43,'000Veh'!AL$57-1,FALSE)/10^3,0)</f>
        <v>0</v>
      </c>
      <c r="AM72" s="7">
        <f>IFERROR(AM39*VLOOKUP($D72,Occupancy!$E$22:$AQ$39,'000Veh'!AM$57,FALSE)*VLOOKUP($D72,kmPerVeh!$F$26:$AQ$43,'000Veh'!AM$57-1,FALSE)/10^3,0)</f>
        <v>0</v>
      </c>
      <c r="AN72" s="7">
        <f>IFERROR(AN39*VLOOKUP($D72,Occupancy!$E$22:$AQ$39,'000Veh'!AN$57,FALSE)*VLOOKUP($D72,kmPerVeh!$F$26:$AQ$43,'000Veh'!AN$57-1,FALSE)/10^3,0)</f>
        <v>0</v>
      </c>
      <c r="AO72" s="7">
        <f>IFERROR(AO39*VLOOKUP($D72,Occupancy!$E$22:$AQ$39,'000Veh'!AO$57,FALSE)*VLOOKUP($D72,kmPerVeh!$F$26:$AQ$43,'000Veh'!AO$57-1,FALSE)/10^3,0)</f>
        <v>0</v>
      </c>
      <c r="AP72" s="7">
        <f>IFERROR(AP39*VLOOKUP($D72,Occupancy!$E$22:$AQ$39,'000Veh'!AP$57,FALSE)*VLOOKUP($D72,kmPerVeh!$F$26:$AQ$43,'000Veh'!AP$57-1,FALSE)/10^3,0)</f>
        <v>0</v>
      </c>
      <c r="AQ72" s="7">
        <f>IFERROR(AQ39*VLOOKUP($D72,Occupancy!$E$22:$AQ$39,'000Veh'!AQ$57,FALSE)*VLOOKUP($D72,kmPerVeh!$F$26:$AQ$43,'000Veh'!AQ$57-1,FALSE)/10^3,0)</f>
        <v>0</v>
      </c>
    </row>
    <row r="73" spans="1:43">
      <c r="D73" t="str">
        <f t="shared" si="23"/>
        <v>TRA_Car_Gas</v>
      </c>
      <c r="E73" t="str">
        <f t="shared" si="23"/>
        <v>\I:</v>
      </c>
      <c r="F73" t="str">
        <f t="shared" si="24"/>
        <v>TCar</v>
      </c>
      <c r="G73" s="7">
        <f>IFERROR(G40*VLOOKUP($D73,Occupancy!$E$22:$AQ$39,'000Veh'!G$57,FALSE)*VLOOKUP($D73,kmPerVeh!$F$26:$AQ$43,'000Veh'!G$57-1,FALSE)/10^3,0)</f>
        <v>33.880351075452154</v>
      </c>
      <c r="H73" s="7">
        <f>IFERROR(H40*VLOOKUP($D73,Occupancy!$E$22:$AQ$39,'000Veh'!H$57,FALSE)*VLOOKUP($D73,kmPerVeh!$F$26:$AQ$43,'000Veh'!H$57-1,FALSE)/10^3,0)</f>
        <v>31.179898006981777</v>
      </c>
      <c r="I73" s="7">
        <f>IFERROR(I40*VLOOKUP($D73,Occupancy!$E$22:$AQ$39,'000Veh'!I$57,FALSE)*VLOOKUP($D73,kmPerVeh!$F$26:$AQ$43,'000Veh'!I$57-1,FALSE)/10^3,0)</f>
        <v>13.741942208850313</v>
      </c>
      <c r="J73" s="7">
        <f>IFERROR(J40*VLOOKUP($D73,Occupancy!$E$22:$AQ$39,'000Veh'!J$57,FALSE)*VLOOKUP($D73,kmPerVeh!$F$26:$AQ$43,'000Veh'!J$57-1,FALSE)/10^3,0)</f>
        <v>69.862676522419164</v>
      </c>
      <c r="K73" s="7">
        <f>IFERROR(K40*VLOOKUP($D73,Occupancy!$E$22:$AQ$39,'000Veh'!K$57,FALSE)*VLOOKUP($D73,kmPerVeh!$F$26:$AQ$43,'000Veh'!K$57-1,FALSE)/10^3,0)</f>
        <v>9.1580802666512877</v>
      </c>
      <c r="L73" s="7">
        <f>IFERROR(L40*VLOOKUP($D73,Occupancy!$E$22:$AQ$39,'000Veh'!L$57,FALSE)*VLOOKUP($D73,kmPerVeh!$F$26:$AQ$43,'000Veh'!L$57-1,FALSE)/10^3,0)</f>
        <v>40.134847302882299</v>
      </c>
      <c r="M73" s="7">
        <f>IFERROR(M40*VLOOKUP($D73,Occupancy!$E$22:$AQ$39,'000Veh'!M$57,FALSE)*VLOOKUP($D73,kmPerVeh!$F$26:$AQ$43,'000Veh'!M$57-1,FALSE)/10^3,0)</f>
        <v>461.2388073048885</v>
      </c>
      <c r="N73" s="7">
        <f>IFERROR(N40*VLOOKUP($D73,Occupancy!$E$22:$AQ$39,'000Veh'!N$57,FALSE)*VLOOKUP($D73,kmPerVeh!$F$26:$AQ$43,'000Veh'!N$57-1,FALSE)/10^3,0)</f>
        <v>39.900093026470245</v>
      </c>
      <c r="O73" s="7">
        <f>IFERROR(O40*VLOOKUP($D73,Occupancy!$E$22:$AQ$39,'000Veh'!O$57,FALSE)*VLOOKUP($D73,kmPerVeh!$F$26:$AQ$43,'000Veh'!O$57-1,FALSE)/10^3,0)</f>
        <v>6.6461267884678659</v>
      </c>
      <c r="P73" s="7">
        <f>IFERROR(P40*VLOOKUP($D73,Occupancy!$E$22:$AQ$39,'000Veh'!P$57,FALSE)*VLOOKUP($D73,kmPerVeh!$F$26:$AQ$43,'000Veh'!P$57-1,FALSE)/10^3,0)</f>
        <v>146.33316938242845</v>
      </c>
      <c r="Q73" s="7">
        <f>IFERROR(Q40*VLOOKUP($D73,Occupancy!$E$22:$AQ$39,'000Veh'!Q$57,FALSE)*VLOOKUP($D73,kmPerVeh!$F$26:$AQ$43,'000Veh'!Q$57-1,FALSE)/10^3,0)</f>
        <v>34.101342014078099</v>
      </c>
      <c r="R73" s="7">
        <f>IFERROR(R40*VLOOKUP($D73,Occupancy!$E$22:$AQ$39,'000Veh'!R$57,FALSE)*VLOOKUP($D73,kmPerVeh!$F$26:$AQ$43,'000Veh'!R$57-1,FALSE)/10^3,0)</f>
        <v>243.11610099787114</v>
      </c>
      <c r="S73" s="7">
        <f>IFERROR(S40*VLOOKUP($D73,Occupancy!$E$22:$AQ$39,'000Veh'!S$57,FALSE)*VLOOKUP($D73,kmPerVeh!$F$26:$AQ$43,'000Veh'!S$57-1,FALSE)/10^3,0)</f>
        <v>58.20082806306754</v>
      </c>
      <c r="T73" s="7">
        <f>IFERROR(T40*VLOOKUP($D73,Occupancy!$E$22:$AQ$39,'000Veh'!T$57,FALSE)*VLOOKUP($D73,kmPerVeh!$F$26:$AQ$43,'000Veh'!T$57-1,FALSE)/10^3,0)</f>
        <v>15.091373890549805</v>
      </c>
      <c r="U73" s="7">
        <f>IFERROR(U40*VLOOKUP($D73,Occupancy!$E$22:$AQ$39,'000Veh'!U$57,FALSE)*VLOOKUP($D73,kmPerVeh!$F$26:$AQ$43,'000Veh'!U$57-1,FALSE)/10^3,0)</f>
        <v>44.096250666509718</v>
      </c>
      <c r="V73" s="7">
        <f>IFERROR(V40*VLOOKUP($D73,Occupancy!$E$22:$AQ$39,'000Veh'!V$57,FALSE)*VLOOKUP($D73,kmPerVeh!$F$26:$AQ$43,'000Veh'!V$57-1,FALSE)/10^3,0)</f>
        <v>38.255401002921261</v>
      </c>
      <c r="W73" s="7">
        <f>IFERROR(W40*VLOOKUP($D73,Occupancy!$E$22:$AQ$39,'000Veh'!W$57,FALSE)*VLOOKUP($D73,kmPerVeh!$F$26:$AQ$43,'000Veh'!W$57-1,FALSE)/10^3,0)</f>
        <v>4.5365788271762995</v>
      </c>
      <c r="X73" s="7">
        <f>IFERROR(X40*VLOOKUP($D73,Occupancy!$E$22:$AQ$39,'000Veh'!X$57,FALSE)*VLOOKUP($D73,kmPerVeh!$F$26:$AQ$43,'000Veh'!X$57-1,FALSE)/10^3,0)</f>
        <v>261.16205886607526</v>
      </c>
      <c r="Y73" s="7">
        <f>IFERROR(Y40*VLOOKUP($D73,Occupancy!$E$22:$AQ$39,'000Veh'!Y$57,FALSE)*VLOOKUP($D73,kmPerVeh!$F$26:$AQ$43,'000Veh'!Y$57-1,FALSE)/10^3,0)</f>
        <v>9.3487466701617414</v>
      </c>
      <c r="Z73" s="7">
        <f>IFERROR(Z40*VLOOKUP($D73,Occupancy!$E$22:$AQ$39,'000Veh'!Z$57,FALSE)*VLOOKUP($D73,kmPerVeh!$F$26:$AQ$43,'000Veh'!Z$57-1,FALSE)/10^3,0)</f>
        <v>8.071016050527474</v>
      </c>
      <c r="AA73" s="7">
        <f>IFERROR(AA40*VLOOKUP($D73,Occupancy!$E$22:$AQ$39,'000Veh'!AA$57,FALSE)*VLOOKUP($D73,kmPerVeh!$F$26:$AQ$43,'000Veh'!AA$57-1,FALSE)/10^3,0)</f>
        <v>6.4166669501883327</v>
      </c>
      <c r="AB73" s="7">
        <f>IFERROR(AB40*VLOOKUP($D73,Occupancy!$E$22:$AQ$39,'000Veh'!AB$57,FALSE)*VLOOKUP($D73,kmPerVeh!$F$26:$AQ$43,'000Veh'!AB$57-1,FALSE)/10^3,0)</f>
        <v>3.3139520107492335</v>
      </c>
      <c r="AC73" s="7">
        <f>IFERROR(AC40*VLOOKUP($D73,Occupancy!$E$22:$AQ$39,'000Veh'!AC$57,FALSE)*VLOOKUP($D73,kmPerVeh!$F$26:$AQ$43,'000Veh'!AC$57-1,FALSE)/10^3,0)</f>
        <v>2.099107897550164</v>
      </c>
      <c r="AD73" s="7">
        <f>IFERROR(AD40*VLOOKUP($D73,Occupancy!$E$22:$AQ$39,'000Veh'!AD$57,FALSE)*VLOOKUP($D73,kmPerVeh!$F$26:$AQ$43,'000Veh'!AD$57-1,FALSE)/10^3,0)</f>
        <v>87.141671476819781</v>
      </c>
      <c r="AE73" s="7">
        <f>IFERROR(AE40*VLOOKUP($D73,Occupancy!$E$22:$AQ$39,'000Veh'!AE$57,FALSE)*VLOOKUP($D73,kmPerVeh!$F$26:$AQ$43,'000Veh'!AE$57-1,FALSE)/10^3,0)</f>
        <v>26.954477507370893</v>
      </c>
      <c r="AF73" s="7">
        <f>IFERROR(AF40*VLOOKUP($D73,Occupancy!$E$22:$AQ$39,'000Veh'!AF$57,FALSE)*VLOOKUP($D73,kmPerVeh!$F$26:$AQ$43,'000Veh'!AF$57-1,FALSE)/10^3,0)</f>
        <v>125.49392782667621</v>
      </c>
      <c r="AG73" s="7">
        <f>IFERROR(AG40*VLOOKUP($D73,Occupancy!$E$22:$AQ$39,'000Veh'!AG$57,FALSE)*VLOOKUP($D73,kmPerVeh!$F$26:$AQ$43,'000Veh'!AG$57-1,FALSE)/10^3,0)</f>
        <v>38.979370000229721</v>
      </c>
      <c r="AH73" s="7">
        <f>IFERROR(AH40*VLOOKUP($D73,Occupancy!$E$22:$AQ$39,'000Veh'!AH$57,FALSE)*VLOOKUP($D73,kmPerVeh!$F$26:$AQ$43,'000Veh'!AH$57-1,FALSE)/10^3,0)</f>
        <v>38.62477140569149</v>
      </c>
      <c r="AI73" s="7">
        <f>IFERROR(AI40*VLOOKUP($D73,Occupancy!$E$22:$AQ$39,'000Veh'!AI$57,FALSE)*VLOOKUP($D73,kmPerVeh!$F$26:$AQ$43,'000Veh'!AI$57-1,FALSE)/10^3,0)</f>
        <v>64.305579732965697</v>
      </c>
      <c r="AJ73" s="7">
        <f>IFERROR(AJ40*VLOOKUP($D73,Occupancy!$E$22:$AQ$39,'000Veh'!AJ$57,FALSE)*VLOOKUP($D73,kmPerVeh!$F$26:$AQ$43,'000Veh'!AJ$57-1,FALSE)/10^3,0)</f>
        <v>16.088929443662494</v>
      </c>
      <c r="AK73" s="7">
        <f>IFERROR(AK40*VLOOKUP($D73,Occupancy!$E$22:$AQ$39,'000Veh'!AK$57,FALSE)*VLOOKUP($D73,kmPerVeh!$F$26:$AQ$43,'000Veh'!AK$57-1,FALSE)/10^3,0)</f>
        <v>20.15462344361497</v>
      </c>
      <c r="AL73" s="7">
        <f>IFERROR(AL40*VLOOKUP($D73,Occupancy!$E$22:$AQ$39,'000Veh'!AL$57,FALSE)*VLOOKUP($D73,kmPerVeh!$F$26:$AQ$43,'000Veh'!AL$57-1,FALSE)/10^3,0)</f>
        <v>424.36335251871441</v>
      </c>
      <c r="AM73" s="7">
        <f>IFERROR(AM40*VLOOKUP($D73,Occupancy!$E$22:$AQ$39,'000Veh'!AM$57,FALSE)*VLOOKUP($D73,kmPerVeh!$F$26:$AQ$43,'000Veh'!AM$57-1,FALSE)/10^3,0)</f>
        <v>1.8628862044635344</v>
      </c>
      <c r="AN73" s="7">
        <f>IFERROR(AN40*VLOOKUP($D73,Occupancy!$E$22:$AQ$39,'000Veh'!AN$57,FALSE)*VLOOKUP($D73,kmPerVeh!$F$26:$AQ$43,'000Veh'!AN$57-1,FALSE)/10^3,0)</f>
        <v>6.1054631458858699</v>
      </c>
      <c r="AO73" s="7">
        <f>IFERROR(AO40*VLOOKUP($D73,Occupancy!$E$22:$AQ$39,'000Veh'!AO$57,FALSE)*VLOOKUP($D73,kmPerVeh!$F$26:$AQ$43,'000Veh'!AO$57-1,FALSE)/10^3,0)</f>
        <v>0.91206618087143598</v>
      </c>
      <c r="AP73" s="7">
        <f>IFERROR(AP40*VLOOKUP($D73,Occupancy!$E$22:$AQ$39,'000Veh'!AP$57,FALSE)*VLOOKUP($D73,kmPerVeh!$F$26:$AQ$43,'000Veh'!AP$57-1,FALSE)/10^3,0)</f>
        <v>11.051379431029341</v>
      </c>
      <c r="AQ73" s="7">
        <f>IFERROR(AQ40*VLOOKUP($D73,Occupancy!$E$22:$AQ$39,'000Veh'!AQ$57,FALSE)*VLOOKUP($D73,kmPerVeh!$F$26:$AQ$43,'000Veh'!AQ$57-1,FALSE)/10^3,0)</f>
        <v>1.6608595908475028</v>
      </c>
    </row>
    <row r="74" spans="1:43">
      <c r="D74" t="str">
        <f t="shared" si="23"/>
        <v>TRA_Car_Lpg</v>
      </c>
      <c r="E74" t="str">
        <f t="shared" si="23"/>
        <v>\I:</v>
      </c>
      <c r="F74" t="str">
        <f t="shared" si="24"/>
        <v>TCar</v>
      </c>
      <c r="G74" s="7">
        <f>IFERROR(G41*VLOOKUP($D74,Occupancy!$E$22:$AQ$39,'000Veh'!G$57,FALSE)*VLOOKUP($D74,kmPerVeh!$F$26:$AQ$43,'000Veh'!G$57-1,FALSE)/10^3,0)</f>
        <v>0</v>
      </c>
      <c r="H74" s="7">
        <f>IFERROR(H41*VLOOKUP($D74,Occupancy!$E$22:$AQ$39,'000Veh'!H$57,FALSE)*VLOOKUP($D74,kmPerVeh!$F$26:$AQ$43,'000Veh'!H$57-1,FALSE)/10^3,0)</f>
        <v>1.3085963010072295</v>
      </c>
      <c r="I74" s="7">
        <f>IFERROR(I41*VLOOKUP($D74,Occupancy!$E$22:$AQ$39,'000Veh'!I$57,FALSE)*VLOOKUP($D74,kmPerVeh!$F$26:$AQ$43,'000Veh'!I$57-1,FALSE)/10^3,0)</f>
        <v>8.7560780888297476</v>
      </c>
      <c r="J74" s="7">
        <f>IFERROR(J41*VLOOKUP($D74,Occupancy!$E$22:$AQ$39,'000Veh'!J$57,FALSE)*VLOOKUP($D74,kmPerVeh!$F$26:$AQ$43,'000Veh'!J$57-1,FALSE)/10^3,0)</f>
        <v>0</v>
      </c>
      <c r="K74" s="7">
        <f>IFERROR(K41*VLOOKUP($D74,Occupancy!$E$22:$AQ$39,'000Veh'!K$57,FALSE)*VLOOKUP($D74,kmPerVeh!$F$26:$AQ$43,'000Veh'!K$57-1,FALSE)/10^3,0)</f>
        <v>0</v>
      </c>
      <c r="L74" s="7">
        <f>IFERROR(L41*VLOOKUP($D74,Occupancy!$E$22:$AQ$39,'000Veh'!L$57,FALSE)*VLOOKUP($D74,kmPerVeh!$F$26:$AQ$43,'000Veh'!L$57-1,FALSE)/10^3,0)</f>
        <v>0</v>
      </c>
      <c r="M74" s="7">
        <f>IFERROR(M41*VLOOKUP($D74,Occupancy!$E$22:$AQ$39,'000Veh'!M$57,FALSE)*VLOOKUP($D74,kmPerVeh!$F$26:$AQ$43,'000Veh'!M$57-1,FALSE)/10^3,0)</f>
        <v>13.101861512459113</v>
      </c>
      <c r="N74" s="7">
        <f>IFERROR(N41*VLOOKUP($D74,Occupancy!$E$22:$AQ$39,'000Veh'!N$57,FALSE)*VLOOKUP($D74,kmPerVeh!$F$26:$AQ$43,'000Veh'!N$57-1,FALSE)/10^3,0)</f>
        <v>4.9063466569229533E-4</v>
      </c>
      <c r="O74" s="7">
        <f>IFERROR(O41*VLOOKUP($D74,Occupancy!$E$22:$AQ$39,'000Veh'!O$57,FALSE)*VLOOKUP($D74,kmPerVeh!$F$26:$AQ$43,'000Veh'!O$57-1,FALSE)/10^3,0)</f>
        <v>0</v>
      </c>
      <c r="P74" s="7">
        <f>IFERROR(P41*VLOOKUP($D74,Occupancy!$E$22:$AQ$39,'000Veh'!P$57,FALSE)*VLOOKUP($D74,kmPerVeh!$F$26:$AQ$43,'000Veh'!P$57-1,FALSE)/10^3,0)</f>
        <v>0</v>
      </c>
      <c r="Q74" s="7">
        <f>IFERROR(Q41*VLOOKUP($D74,Occupancy!$E$22:$AQ$39,'000Veh'!Q$57,FALSE)*VLOOKUP($D74,kmPerVeh!$F$26:$AQ$43,'000Veh'!Q$57-1,FALSE)/10^3,0)</f>
        <v>0</v>
      </c>
      <c r="R74" s="7">
        <f>IFERROR(R41*VLOOKUP($D74,Occupancy!$E$22:$AQ$39,'000Veh'!R$57,FALSE)*VLOOKUP($D74,kmPerVeh!$F$26:$AQ$43,'000Veh'!R$57-1,FALSE)/10^3,0)</f>
        <v>3.7274042825872304</v>
      </c>
      <c r="S74" s="7">
        <f>IFERROR(S41*VLOOKUP($D74,Occupancy!$E$22:$AQ$39,'000Veh'!S$57,FALSE)*VLOOKUP($D74,kmPerVeh!$F$26:$AQ$43,'000Veh'!S$57-1,FALSE)/10^3,0)</f>
        <v>1.0979477798054784</v>
      </c>
      <c r="T74" s="7">
        <f>IFERROR(T41*VLOOKUP($D74,Occupancy!$E$22:$AQ$39,'000Veh'!T$57,FALSE)*VLOOKUP($D74,kmPerVeh!$F$26:$AQ$43,'000Veh'!T$57-1,FALSE)/10^3,0)</f>
        <v>1.5875615297409187</v>
      </c>
      <c r="U74" s="7">
        <f>IFERROR(U41*VLOOKUP($D74,Occupancy!$E$22:$AQ$39,'000Veh'!U$57,FALSE)*VLOOKUP($D74,kmPerVeh!$F$26:$AQ$43,'000Veh'!U$57-1,FALSE)/10^3,0)</f>
        <v>0.87708243390203811</v>
      </c>
      <c r="V74" s="7">
        <f>IFERROR(V41*VLOOKUP($D74,Occupancy!$E$22:$AQ$39,'000Veh'!V$57,FALSE)*VLOOKUP($D74,kmPerVeh!$F$26:$AQ$43,'000Veh'!V$57-1,FALSE)/10^3,0)</f>
        <v>5.0667458735218954E-2</v>
      </c>
      <c r="W74" s="7">
        <f>IFERROR(W41*VLOOKUP($D74,Occupancy!$E$22:$AQ$39,'000Veh'!W$57,FALSE)*VLOOKUP($D74,kmPerVeh!$F$26:$AQ$43,'000Veh'!W$57-1,FALSE)/10^3,0)</f>
        <v>0</v>
      </c>
      <c r="X74" s="7">
        <f>IFERROR(X41*VLOOKUP($D74,Occupancy!$E$22:$AQ$39,'000Veh'!X$57,FALSE)*VLOOKUP($D74,kmPerVeh!$F$26:$AQ$43,'000Veh'!X$57-1,FALSE)/10^3,0)</f>
        <v>34.150925332299373</v>
      </c>
      <c r="Y74" s="7">
        <f>IFERROR(Y41*VLOOKUP($D74,Occupancy!$E$22:$AQ$39,'000Veh'!Y$57,FALSE)*VLOOKUP($D74,kmPerVeh!$F$26:$AQ$43,'000Veh'!Y$57-1,FALSE)/10^3,0)</f>
        <v>0</v>
      </c>
      <c r="Z74" s="7">
        <f>IFERROR(Z41*VLOOKUP($D74,Occupancy!$E$22:$AQ$39,'000Veh'!Z$57,FALSE)*VLOOKUP($D74,kmPerVeh!$F$26:$AQ$43,'000Veh'!Z$57-1,FALSE)/10^3,0)</f>
        <v>0</v>
      </c>
      <c r="AA74" s="7">
        <f>IFERROR(AA41*VLOOKUP($D74,Occupancy!$E$22:$AQ$39,'000Veh'!AA$57,FALSE)*VLOOKUP($D74,kmPerVeh!$F$26:$AQ$43,'000Veh'!AA$57-1,FALSE)/10^3,0)</f>
        <v>0.5179181236653615</v>
      </c>
      <c r="AB74" s="7">
        <f>IFERROR(AB41*VLOOKUP($D74,Occupancy!$E$22:$AQ$39,'000Veh'!AB$57,FALSE)*VLOOKUP($D74,kmPerVeh!$F$26:$AQ$43,'000Veh'!AB$57-1,FALSE)/10^3,0)</f>
        <v>0</v>
      </c>
      <c r="AC74" s="7">
        <f>IFERROR(AC41*VLOOKUP($D74,Occupancy!$E$22:$AQ$39,'000Veh'!AC$57,FALSE)*VLOOKUP($D74,kmPerVeh!$F$26:$AQ$43,'000Veh'!AC$57-1,FALSE)/10^3,0)</f>
        <v>0</v>
      </c>
      <c r="AD74" s="7">
        <f>IFERROR(AD41*VLOOKUP($D74,Occupancy!$E$22:$AQ$39,'000Veh'!AD$57,FALSE)*VLOOKUP($D74,kmPerVeh!$F$26:$AQ$43,'000Veh'!AD$57-1,FALSE)/10^3,0)</f>
        <v>5.4507849576447445</v>
      </c>
      <c r="AE74" s="7">
        <f>IFERROR(AE41*VLOOKUP($D74,Occupancy!$E$22:$AQ$39,'000Veh'!AE$57,FALSE)*VLOOKUP($D74,kmPerVeh!$F$26:$AQ$43,'000Veh'!AE$57-1,FALSE)/10^3,0)</f>
        <v>0</v>
      </c>
      <c r="AF74" s="7">
        <f>IFERROR(AF41*VLOOKUP($D74,Occupancy!$E$22:$AQ$39,'000Veh'!AF$57,FALSE)*VLOOKUP($D74,kmPerVeh!$F$26:$AQ$43,'000Veh'!AF$57-1,FALSE)/10^3,0)</f>
        <v>52.206370607345818</v>
      </c>
      <c r="AG74" s="7">
        <f>IFERROR(AG41*VLOOKUP($D74,Occupancy!$E$22:$AQ$39,'000Veh'!AG$57,FALSE)*VLOOKUP($D74,kmPerVeh!$F$26:$AQ$43,'000Veh'!AG$57-1,FALSE)/10^3,0)</f>
        <v>0.68253993777909672</v>
      </c>
      <c r="AH74" s="7">
        <f>IFERROR(AH41*VLOOKUP($D74,Occupancy!$E$22:$AQ$39,'000Veh'!AH$57,FALSE)*VLOOKUP($D74,kmPerVeh!$F$26:$AQ$43,'000Veh'!AH$57-1,FALSE)/10^3,0)</f>
        <v>0.57333761919198678</v>
      </c>
      <c r="AI74" s="7">
        <f>IFERROR(AI41*VLOOKUP($D74,Occupancy!$E$22:$AQ$39,'000Veh'!AI$57,FALSE)*VLOOKUP($D74,kmPerVeh!$F$26:$AQ$43,'000Veh'!AI$57-1,FALSE)/10^3,0)</f>
        <v>0</v>
      </c>
      <c r="AJ74" s="7">
        <f>IFERROR(AJ41*VLOOKUP($D74,Occupancy!$E$22:$AQ$39,'000Veh'!AJ$57,FALSE)*VLOOKUP($D74,kmPerVeh!$F$26:$AQ$43,'000Veh'!AJ$57-1,FALSE)/10^3,0)</f>
        <v>0</v>
      </c>
      <c r="AK74" s="7">
        <f>IFERROR(AK41*VLOOKUP($D74,Occupancy!$E$22:$AQ$39,'000Veh'!AK$57,FALSE)*VLOOKUP($D74,kmPerVeh!$F$26:$AQ$43,'000Veh'!AK$57-1,FALSE)/10^3,0)</f>
        <v>0.96388986136545562</v>
      </c>
      <c r="AL74" s="7">
        <f>IFERROR(AL41*VLOOKUP($D74,Occupancy!$E$22:$AQ$39,'000Veh'!AL$57,FALSE)*VLOOKUP($D74,kmPerVeh!$F$26:$AQ$43,'000Veh'!AL$57-1,FALSE)/10^3,0)</f>
        <v>1.3820309003088351</v>
      </c>
      <c r="AM74" s="7">
        <f>IFERROR(AM41*VLOOKUP($D74,Occupancy!$E$22:$AQ$39,'000Veh'!AM$57,FALSE)*VLOOKUP($D74,kmPerVeh!$F$26:$AQ$43,'000Veh'!AM$57-1,FALSE)/10^3,0)</f>
        <v>0</v>
      </c>
      <c r="AN74" s="7">
        <f>IFERROR(AN41*VLOOKUP($D74,Occupancy!$E$22:$AQ$39,'000Veh'!AN$57,FALSE)*VLOOKUP($D74,kmPerVeh!$F$26:$AQ$43,'000Veh'!AN$57-1,FALSE)/10^3,0)</f>
        <v>0</v>
      </c>
      <c r="AO74" s="7">
        <f>IFERROR(AO41*VLOOKUP($D74,Occupancy!$E$22:$AQ$39,'000Veh'!AO$57,FALSE)*VLOOKUP($D74,kmPerVeh!$F$26:$AQ$43,'000Veh'!AO$57-1,FALSE)/10^3,0)</f>
        <v>0</v>
      </c>
      <c r="AP74" s="7">
        <f>IFERROR(AP41*VLOOKUP($D74,Occupancy!$E$22:$AQ$39,'000Veh'!AP$57,FALSE)*VLOOKUP($D74,kmPerVeh!$F$26:$AQ$43,'000Veh'!AP$57-1,FALSE)/10^3,0)</f>
        <v>8.1327519172152627</v>
      </c>
      <c r="AQ74" s="7">
        <f>IFERROR(AQ41*VLOOKUP($D74,Occupancy!$E$22:$AQ$39,'000Veh'!AQ$57,FALSE)*VLOOKUP($D74,kmPerVeh!$F$26:$AQ$43,'000Veh'!AQ$57-1,FALSE)/10^3,0)</f>
        <v>0.31840539972931781</v>
      </c>
    </row>
    <row r="75" spans="1:43">
      <c r="D75" t="str">
        <f t="shared" si="23"/>
        <v>TRA_Car_Oth</v>
      </c>
      <c r="E75" t="str">
        <f t="shared" si="23"/>
        <v>\I:</v>
      </c>
      <c r="F75" t="str">
        <f t="shared" si="24"/>
        <v>TCar</v>
      </c>
      <c r="G75" s="7">
        <f>IFERROR(G42*VLOOKUP($D75,Occupancy!$E$22:$AQ$39,'000Veh'!G$57,FALSE)*VLOOKUP($D75,kmPerVeh!$F$26:$AQ$43,'000Veh'!G$57-1,FALSE)/10^3,0)</f>
        <v>0</v>
      </c>
      <c r="H75" s="7">
        <f>IFERROR(H42*VLOOKUP($D75,Occupancy!$E$22:$AQ$39,'000Veh'!H$57,FALSE)*VLOOKUP($D75,kmPerVeh!$F$26:$AQ$43,'000Veh'!H$57-1,FALSE)/10^3,0)</f>
        <v>0</v>
      </c>
      <c r="I75" s="7">
        <f>IFERROR(I42*VLOOKUP($D75,Occupancy!$E$22:$AQ$39,'000Veh'!I$57,FALSE)*VLOOKUP($D75,kmPerVeh!$F$26:$AQ$43,'000Veh'!I$57-1,FALSE)/10^3,0)</f>
        <v>0</v>
      </c>
      <c r="J75" s="7">
        <f>IFERROR(J42*VLOOKUP($D75,Occupancy!$E$22:$AQ$39,'000Veh'!J$57,FALSE)*VLOOKUP($D75,kmPerVeh!$F$26:$AQ$43,'000Veh'!J$57-1,FALSE)/10^3,0)</f>
        <v>0</v>
      </c>
      <c r="K75" s="7">
        <f>IFERROR(K42*VLOOKUP($D75,Occupancy!$E$22:$AQ$39,'000Veh'!K$57,FALSE)*VLOOKUP($D75,kmPerVeh!$F$26:$AQ$43,'000Veh'!K$57-1,FALSE)/10^3,0)</f>
        <v>0</v>
      </c>
      <c r="L75" s="7">
        <f>IFERROR(L42*VLOOKUP($D75,Occupancy!$E$22:$AQ$39,'000Veh'!L$57,FALSE)*VLOOKUP($D75,kmPerVeh!$F$26:$AQ$43,'000Veh'!L$57-1,FALSE)/10^3,0)</f>
        <v>8.4781096956580204E-2</v>
      </c>
      <c r="M75" s="7">
        <f>IFERROR(M42*VLOOKUP($D75,Occupancy!$E$22:$AQ$39,'000Veh'!M$57,FALSE)*VLOOKUP($D75,kmPerVeh!$F$26:$AQ$43,'000Veh'!M$57-1,FALSE)/10^3,0)</f>
        <v>0</v>
      </c>
      <c r="N75" s="7">
        <f>IFERROR(N42*VLOOKUP($D75,Occupancy!$E$22:$AQ$39,'000Veh'!N$57,FALSE)*VLOOKUP($D75,kmPerVeh!$F$26:$AQ$43,'000Veh'!N$57-1,FALSE)/10^3,0)</f>
        <v>4.7452250421697855E-3</v>
      </c>
      <c r="O75" s="7">
        <f>IFERROR(O42*VLOOKUP($D75,Occupancy!$E$22:$AQ$39,'000Veh'!O$57,FALSE)*VLOOKUP($D75,kmPerVeh!$F$26:$AQ$43,'000Veh'!O$57-1,FALSE)/10^3,0)</f>
        <v>0</v>
      </c>
      <c r="P75" s="7">
        <f>IFERROR(P42*VLOOKUP($D75,Occupancy!$E$22:$AQ$39,'000Veh'!P$57,FALSE)*VLOOKUP($D75,kmPerVeh!$F$26:$AQ$43,'000Veh'!P$57-1,FALSE)/10^3,0)</f>
        <v>0</v>
      </c>
      <c r="Q75" s="7">
        <f>IFERROR(Q42*VLOOKUP($D75,Occupancy!$E$22:$AQ$39,'000Veh'!Q$57,FALSE)*VLOOKUP($D75,kmPerVeh!$F$26:$AQ$43,'000Veh'!Q$57-1,FALSE)/10^3,0)</f>
        <v>0</v>
      </c>
      <c r="R75" s="7">
        <f>IFERROR(R42*VLOOKUP($D75,Occupancy!$E$22:$AQ$39,'000Veh'!R$57,FALSE)*VLOOKUP($D75,kmPerVeh!$F$26:$AQ$43,'000Veh'!R$57-1,FALSE)/10^3,0)</f>
        <v>0</v>
      </c>
      <c r="S75" s="7">
        <f>IFERROR(S42*VLOOKUP($D75,Occupancy!$E$22:$AQ$39,'000Veh'!S$57,FALSE)*VLOOKUP($D75,kmPerVeh!$F$26:$AQ$43,'000Veh'!S$57-1,FALSE)/10^3,0)</f>
        <v>0</v>
      </c>
      <c r="T75" s="7">
        <f>IFERROR(T42*VLOOKUP($D75,Occupancy!$E$22:$AQ$39,'000Veh'!T$57,FALSE)*VLOOKUP($D75,kmPerVeh!$F$26:$AQ$43,'000Veh'!T$57-1,FALSE)/10^3,0)</f>
        <v>0</v>
      </c>
      <c r="U75" s="7">
        <f>IFERROR(U42*VLOOKUP($D75,Occupancy!$E$22:$AQ$39,'000Veh'!U$57,FALSE)*VLOOKUP($D75,kmPerVeh!$F$26:$AQ$43,'000Veh'!U$57-1,FALSE)/10^3,0)</f>
        <v>0</v>
      </c>
      <c r="V75" s="7">
        <f>IFERROR(V42*VLOOKUP($D75,Occupancy!$E$22:$AQ$39,'000Veh'!V$57,FALSE)*VLOOKUP($D75,kmPerVeh!$F$26:$AQ$43,'000Veh'!V$57-1,FALSE)/10^3,0)</f>
        <v>0</v>
      </c>
      <c r="W75" s="7">
        <f>IFERROR(W42*VLOOKUP($D75,Occupancy!$E$22:$AQ$39,'000Veh'!W$57,FALSE)*VLOOKUP($D75,kmPerVeh!$F$26:$AQ$43,'000Veh'!W$57-1,FALSE)/10^3,0)</f>
        <v>1.4227841739981472E-2</v>
      </c>
      <c r="X75" s="7">
        <f>IFERROR(X42*VLOOKUP($D75,Occupancy!$E$22:$AQ$39,'000Veh'!X$57,FALSE)*VLOOKUP($D75,kmPerVeh!$F$26:$AQ$43,'000Veh'!X$57-1,FALSE)/10^3,0)</f>
        <v>0</v>
      </c>
      <c r="Y75" s="7">
        <f>IFERROR(Y42*VLOOKUP($D75,Occupancy!$E$22:$AQ$39,'000Veh'!Y$57,FALSE)*VLOOKUP($D75,kmPerVeh!$F$26:$AQ$43,'000Veh'!Y$57-1,FALSE)/10^3,0)</f>
        <v>0</v>
      </c>
      <c r="Z75" s="7">
        <f>IFERROR(Z42*VLOOKUP($D75,Occupancy!$E$22:$AQ$39,'000Veh'!Z$57,FALSE)*VLOOKUP($D75,kmPerVeh!$F$26:$AQ$43,'000Veh'!Z$57-1,FALSE)/10^3,0)</f>
        <v>0</v>
      </c>
      <c r="AA75" s="7">
        <f>IFERROR(AA42*VLOOKUP($D75,Occupancy!$E$22:$AQ$39,'000Veh'!AA$57,FALSE)*VLOOKUP($D75,kmPerVeh!$F$26:$AQ$43,'000Veh'!AA$57-1,FALSE)/10^3,0)</f>
        <v>0</v>
      </c>
      <c r="AB75" s="7">
        <f>IFERROR(AB42*VLOOKUP($D75,Occupancy!$E$22:$AQ$39,'000Veh'!AB$57,FALSE)*VLOOKUP($D75,kmPerVeh!$F$26:$AQ$43,'000Veh'!AB$57-1,FALSE)/10^3,0)</f>
        <v>0</v>
      </c>
      <c r="AC75" s="7">
        <f>IFERROR(AC42*VLOOKUP($D75,Occupancy!$E$22:$AQ$39,'000Veh'!AC$57,FALSE)*VLOOKUP($D75,kmPerVeh!$F$26:$AQ$43,'000Veh'!AC$57-1,FALSE)/10^3,0)</f>
        <v>0</v>
      </c>
      <c r="AD75" s="7">
        <f>IFERROR(AD42*VLOOKUP($D75,Occupancy!$E$22:$AQ$39,'000Veh'!AD$57,FALSE)*VLOOKUP($D75,kmPerVeh!$F$26:$AQ$43,'000Veh'!AD$57-1,FALSE)/10^3,0)</f>
        <v>0.98326207261622012</v>
      </c>
      <c r="AE75" s="7">
        <f>IFERROR(AE42*VLOOKUP($D75,Occupancy!$E$22:$AQ$39,'000Veh'!AE$57,FALSE)*VLOOKUP($D75,kmPerVeh!$F$26:$AQ$43,'000Veh'!AE$57-1,FALSE)/10^3,0)</f>
        <v>0</v>
      </c>
      <c r="AF75" s="7">
        <f>IFERROR(AF42*VLOOKUP($D75,Occupancy!$E$22:$AQ$39,'000Veh'!AF$57,FALSE)*VLOOKUP($D75,kmPerVeh!$F$26:$AQ$43,'000Veh'!AF$57-1,FALSE)/10^3,0)</f>
        <v>6.7034781193190733</v>
      </c>
      <c r="AG75" s="7">
        <f>IFERROR(AG42*VLOOKUP($D75,Occupancy!$E$22:$AQ$39,'000Veh'!AG$57,FALSE)*VLOOKUP($D75,kmPerVeh!$F$26:$AQ$43,'000Veh'!AG$57-1,FALSE)/10^3,0)</f>
        <v>0.17306168959676363</v>
      </c>
      <c r="AH75" s="7">
        <f>IFERROR(AH42*VLOOKUP($D75,Occupancy!$E$22:$AQ$39,'000Veh'!AH$57,FALSE)*VLOOKUP($D75,kmPerVeh!$F$26:$AQ$43,'000Veh'!AH$57-1,FALSE)/10^3,0)</f>
        <v>0</v>
      </c>
      <c r="AI75" s="7">
        <f>IFERROR(AI42*VLOOKUP($D75,Occupancy!$E$22:$AQ$39,'000Veh'!AI$57,FALSE)*VLOOKUP($D75,kmPerVeh!$F$26:$AQ$43,'000Veh'!AI$57-1,FALSE)/10^3,0)</f>
        <v>0.38140931161058428</v>
      </c>
      <c r="AJ75" s="7">
        <f>IFERROR(AJ42*VLOOKUP($D75,Occupancy!$E$22:$AQ$39,'000Veh'!AJ$57,FALSE)*VLOOKUP($D75,kmPerVeh!$F$26:$AQ$43,'000Veh'!AJ$57-1,FALSE)/10^3,0)</f>
        <v>0</v>
      </c>
      <c r="AK75" s="7">
        <f>IFERROR(AK42*VLOOKUP($D75,Occupancy!$E$22:$AQ$39,'000Veh'!AK$57,FALSE)*VLOOKUP($D75,kmPerVeh!$F$26:$AQ$43,'000Veh'!AK$57-1,FALSE)/10^3,0)</f>
        <v>0</v>
      </c>
      <c r="AL75" s="7">
        <f>IFERROR(AL42*VLOOKUP($D75,Occupancy!$E$22:$AQ$39,'000Veh'!AL$57,FALSE)*VLOOKUP($D75,kmPerVeh!$F$26:$AQ$43,'000Veh'!AL$57-1,FALSE)/10^3,0)</f>
        <v>3.2016647960000727E-2</v>
      </c>
      <c r="AM75" s="7">
        <f>IFERROR(AM42*VLOOKUP($D75,Occupancy!$E$22:$AQ$39,'000Veh'!AM$57,FALSE)*VLOOKUP($D75,kmPerVeh!$F$26:$AQ$43,'000Veh'!AM$57-1,FALSE)/10^3,0)</f>
        <v>0</v>
      </c>
      <c r="AN75" s="7">
        <f>IFERROR(AN42*VLOOKUP($D75,Occupancy!$E$22:$AQ$39,'000Veh'!AN$57,FALSE)*VLOOKUP($D75,kmPerVeh!$F$26:$AQ$43,'000Veh'!AN$57-1,FALSE)/10^3,0)</f>
        <v>0</v>
      </c>
      <c r="AO75" s="7">
        <f>IFERROR(AO42*VLOOKUP($D75,Occupancy!$E$22:$AQ$39,'000Veh'!AO$57,FALSE)*VLOOKUP($D75,kmPerVeh!$F$26:$AQ$43,'000Veh'!AO$57-1,FALSE)/10^3,0)</f>
        <v>0</v>
      </c>
      <c r="AP75" s="7">
        <f>IFERROR(AP42*VLOOKUP($D75,Occupancy!$E$22:$AQ$39,'000Veh'!AP$57,FALSE)*VLOOKUP($D75,kmPerVeh!$F$26:$AQ$43,'000Veh'!AP$57-1,FALSE)/10^3,0)</f>
        <v>0</v>
      </c>
      <c r="AQ75" s="7">
        <f>IFERROR(AQ42*VLOOKUP($D75,Occupancy!$E$22:$AQ$39,'000Veh'!AQ$57,FALSE)*VLOOKUP($D75,kmPerVeh!$F$26:$AQ$43,'000Veh'!AQ$57-1,FALSE)/10^3,0)</f>
        <v>0</v>
      </c>
    </row>
    <row r="77" spans="1:43">
      <c r="A77" t="s">
        <v>132</v>
      </c>
    </row>
    <row r="78" spans="1:43">
      <c r="A78" s="9"/>
      <c r="B78" s="9"/>
      <c r="C78" s="9"/>
      <c r="D78" s="9" t="s">
        <v>32</v>
      </c>
      <c r="E78" s="9" t="s">
        <v>33</v>
      </c>
      <c r="F78" s="9" t="s">
        <v>109</v>
      </c>
      <c r="G78" s="9" t="s">
        <v>1</v>
      </c>
      <c r="H78" s="9" t="s">
        <v>2</v>
      </c>
      <c r="I78" s="9" t="s">
        <v>3</v>
      </c>
      <c r="J78" s="9" t="s">
        <v>4</v>
      </c>
      <c r="K78" s="9" t="s">
        <v>5</v>
      </c>
      <c r="L78" s="9" t="s">
        <v>6</v>
      </c>
      <c r="M78" s="9" t="s">
        <v>7</v>
      </c>
      <c r="N78" s="9" t="s">
        <v>8</v>
      </c>
      <c r="O78" s="9" t="s">
        <v>9</v>
      </c>
      <c r="P78" s="9" t="s">
        <v>10</v>
      </c>
      <c r="Q78" s="9" t="s">
        <v>11</v>
      </c>
      <c r="R78" s="9" t="s">
        <v>12</v>
      </c>
      <c r="S78" s="9" t="s">
        <v>108</v>
      </c>
      <c r="T78" s="9" t="s">
        <v>13</v>
      </c>
      <c r="U78" s="9" t="s">
        <v>14</v>
      </c>
      <c r="V78" s="9" t="s">
        <v>15</v>
      </c>
      <c r="W78" s="9" t="s">
        <v>16</v>
      </c>
      <c r="X78" s="9" t="s">
        <v>17</v>
      </c>
      <c r="Y78" s="9" t="s">
        <v>18</v>
      </c>
      <c r="Z78" s="9" t="s">
        <v>19</v>
      </c>
      <c r="AA78" s="9" t="s">
        <v>20</v>
      </c>
      <c r="AB78" s="9" t="s">
        <v>21</v>
      </c>
      <c r="AC78" s="9" t="s">
        <v>22</v>
      </c>
      <c r="AD78" s="9" t="s">
        <v>23</v>
      </c>
      <c r="AE78" s="9" t="s">
        <v>24</v>
      </c>
      <c r="AF78" s="9" t="s">
        <v>25</v>
      </c>
      <c r="AG78" s="9" t="s">
        <v>26</v>
      </c>
      <c r="AH78" s="9" t="s">
        <v>27</v>
      </c>
      <c r="AI78" s="9" t="s">
        <v>28</v>
      </c>
      <c r="AJ78" s="9" t="s">
        <v>29</v>
      </c>
      <c r="AK78" s="9" t="s">
        <v>30</v>
      </c>
      <c r="AL78" s="9" t="s">
        <v>31</v>
      </c>
      <c r="AM78" s="9" t="s">
        <v>125</v>
      </c>
      <c r="AN78" s="9" t="s">
        <v>126</v>
      </c>
      <c r="AO78" s="9" t="s">
        <v>127</v>
      </c>
      <c r="AP78" s="9" t="s">
        <v>128</v>
      </c>
      <c r="AQ78" s="9" t="s">
        <v>129</v>
      </c>
    </row>
    <row r="79" spans="1:43">
      <c r="A79" t="s">
        <v>34</v>
      </c>
      <c r="B79" t="str">
        <f>IF(E79="",#REF!,E79)</f>
        <v>CNG/Biogas</v>
      </c>
      <c r="C79" t="str">
        <f t="shared" ref="C79:C110" si="25">VLOOKUP(F79,$A$39:$B$44,2,FALSE)</f>
        <v>Coa</v>
      </c>
      <c r="E79" t="s">
        <v>35</v>
      </c>
      <c r="F79" t="s">
        <v>110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>
        <v>0.27</v>
      </c>
      <c r="AJ79" s="7"/>
      <c r="AK79" s="7"/>
      <c r="AL79" s="7"/>
      <c r="AM79" s="55"/>
      <c r="AN79" s="55"/>
      <c r="AO79" s="55"/>
      <c r="AP79" s="55"/>
      <c r="AQ79" s="55"/>
    </row>
    <row r="80" spans="1:43">
      <c r="A80" t="str">
        <f t="shared" ref="A80:B86" si="26">IF(D80="",A79,D80)</f>
        <v>Buses</v>
      </c>
      <c r="B80" t="str">
        <f t="shared" si="26"/>
        <v>CNG/Biogas</v>
      </c>
      <c r="C80" t="str">
        <f t="shared" si="25"/>
        <v>Urb</v>
      </c>
      <c r="F80" t="s">
        <v>111</v>
      </c>
      <c r="G80" s="7"/>
      <c r="H80" s="7"/>
      <c r="I80" s="7"/>
      <c r="J80" s="7">
        <v>0.18</v>
      </c>
      <c r="K80" s="7"/>
      <c r="L80" s="7"/>
      <c r="M80" s="7">
        <v>1.53</v>
      </c>
      <c r="N80" s="7"/>
      <c r="O80" s="7"/>
      <c r="P80" s="7"/>
      <c r="Q80" s="7"/>
      <c r="R80" s="7"/>
      <c r="S80" s="7"/>
      <c r="T80" s="4">
        <v>0.06</v>
      </c>
      <c r="U80" s="7"/>
      <c r="V80" s="7"/>
      <c r="W80" s="7"/>
      <c r="X80" s="7">
        <v>3.55</v>
      </c>
      <c r="Y80" s="7"/>
      <c r="Z80" s="7"/>
      <c r="AA80" s="7"/>
      <c r="AB80" s="7"/>
      <c r="AC80" s="7"/>
      <c r="AD80" s="7">
        <f>AD4</f>
        <v>0.47800000258800002</v>
      </c>
      <c r="AE80" s="7"/>
      <c r="AF80" s="7"/>
      <c r="AG80" s="7"/>
      <c r="AH80" s="7"/>
      <c r="AI80" s="7">
        <v>1.2</v>
      </c>
      <c r="AJ80" s="7"/>
      <c r="AK80" s="7"/>
      <c r="AL80" s="7"/>
      <c r="AM80" s="55"/>
      <c r="AN80" s="55"/>
      <c r="AO80" s="55"/>
      <c r="AP80" s="41">
        <f>AP4</f>
        <v>3.8559752858332727E-2</v>
      </c>
      <c r="AQ80" s="55"/>
    </row>
    <row r="81" spans="1:45">
      <c r="A81" t="str">
        <f t="shared" si="26"/>
        <v>Buses</v>
      </c>
      <c r="B81" t="str">
        <f t="shared" si="26"/>
        <v>Diesel</v>
      </c>
      <c r="C81" t="str">
        <f t="shared" si="25"/>
        <v>Coa</v>
      </c>
      <c r="E81" t="s">
        <v>36</v>
      </c>
      <c r="F81" t="s">
        <v>110</v>
      </c>
      <c r="G81" s="7">
        <v>7.29</v>
      </c>
      <c r="H81" s="7">
        <v>9.4600000000000009</v>
      </c>
      <c r="I81" s="7">
        <v>11.69</v>
      </c>
      <c r="J81" s="7">
        <v>2.4700000000000002</v>
      </c>
      <c r="K81" s="7">
        <v>2.36</v>
      </c>
      <c r="L81" s="7">
        <v>12.55</v>
      </c>
      <c r="M81" s="7">
        <v>29.51</v>
      </c>
      <c r="N81" s="7">
        <v>8.35</v>
      </c>
      <c r="O81" s="7">
        <v>3.29</v>
      </c>
      <c r="P81" s="7">
        <v>39.65</v>
      </c>
      <c r="Q81" s="7">
        <v>5.93</v>
      </c>
      <c r="R81" s="7">
        <v>61.69</v>
      </c>
      <c r="S81" s="7">
        <v>16.899999999999999</v>
      </c>
      <c r="T81" s="7">
        <v>3.78</v>
      </c>
      <c r="U81" s="7">
        <v>12.16</v>
      </c>
      <c r="V81" s="7">
        <v>4.95</v>
      </c>
      <c r="W81" s="7">
        <v>0.87</v>
      </c>
      <c r="X81" s="7">
        <v>78.099999999999994</v>
      </c>
      <c r="Y81" s="7">
        <v>4.05</v>
      </c>
      <c r="Z81" s="7">
        <v>0.85</v>
      </c>
      <c r="AA81" s="7">
        <v>1.83</v>
      </c>
      <c r="AB81" s="7">
        <v>1.1100000000000001</v>
      </c>
      <c r="AC81" s="7">
        <v>0.21</v>
      </c>
      <c r="AD81" s="7">
        <v>6.27</v>
      </c>
      <c r="AE81" s="7">
        <v>6.81</v>
      </c>
      <c r="AF81" s="7">
        <v>35.81</v>
      </c>
      <c r="AG81" s="7">
        <v>10.02</v>
      </c>
      <c r="AH81" s="7">
        <v>13.09</v>
      </c>
      <c r="AI81" s="7">
        <v>5.77</v>
      </c>
      <c r="AJ81" s="7">
        <v>1.22</v>
      </c>
      <c r="AK81" s="7">
        <v>3.82</v>
      </c>
      <c r="AL81" s="7">
        <v>119.9</v>
      </c>
      <c r="AM81" s="55">
        <f>AM$5*$S81/SUM($S$81:$S$82)</f>
        <v>3.8439258546575212</v>
      </c>
      <c r="AN81" s="55">
        <f>AN$5*$T81/SUM($T$81:$T$82)</f>
        <v>2.8242478245252323</v>
      </c>
      <c r="AO81" s="55">
        <f>AO$5*$S81/SUM($S$81:$S$82)</f>
        <v>1.0775337134348666</v>
      </c>
      <c r="AP81" s="55">
        <f>AP$5*$T81/SUM($T$81:$T$82)</f>
        <v>3.5094836339232698</v>
      </c>
      <c r="AQ81" s="55">
        <f>AQ$5*$T81/SUM($T$81:$T$82)</f>
        <v>0.76589734782191099</v>
      </c>
    </row>
    <row r="82" spans="1:45">
      <c r="A82" t="str">
        <f t="shared" si="26"/>
        <v>Buses</v>
      </c>
      <c r="B82" t="str">
        <f t="shared" si="26"/>
        <v>Diesel</v>
      </c>
      <c r="C82" t="str">
        <f t="shared" si="25"/>
        <v>Urb</v>
      </c>
      <c r="F82" t="s">
        <v>111</v>
      </c>
      <c r="G82" s="7">
        <v>2.14</v>
      </c>
      <c r="H82" s="7">
        <v>6.52</v>
      </c>
      <c r="I82" s="7">
        <v>12.16</v>
      </c>
      <c r="J82" s="7">
        <v>4.72</v>
      </c>
      <c r="K82" s="7">
        <v>3.14</v>
      </c>
      <c r="L82" s="7">
        <v>5.07</v>
      </c>
      <c r="M82" s="7">
        <v>44.69</v>
      </c>
      <c r="N82" s="7">
        <v>5.17</v>
      </c>
      <c r="O82" s="7"/>
      <c r="P82" s="7">
        <v>21.35</v>
      </c>
      <c r="Q82" s="7">
        <v>7.72</v>
      </c>
      <c r="R82" s="7">
        <v>21.2</v>
      </c>
      <c r="S82" s="7">
        <v>10.41</v>
      </c>
      <c r="T82" s="7">
        <v>1.07</v>
      </c>
      <c r="U82" s="7">
        <v>4.91</v>
      </c>
      <c r="V82" s="7">
        <v>4.95</v>
      </c>
      <c r="W82" s="7">
        <v>0.91</v>
      </c>
      <c r="X82" s="7">
        <v>15.59</v>
      </c>
      <c r="Y82" s="7">
        <v>9.86</v>
      </c>
      <c r="Z82" s="7">
        <v>0.79</v>
      </c>
      <c r="AA82" s="7">
        <v>1.76</v>
      </c>
      <c r="AB82" s="7">
        <v>1.1499999999999999</v>
      </c>
      <c r="AC82" s="7">
        <v>1.62</v>
      </c>
      <c r="AD82" s="7">
        <v>4.32</v>
      </c>
      <c r="AE82" s="7">
        <v>7.67</v>
      </c>
      <c r="AF82" s="7">
        <v>56.08</v>
      </c>
      <c r="AG82" s="7">
        <v>5.4</v>
      </c>
      <c r="AH82" s="7">
        <v>15.06</v>
      </c>
      <c r="AI82" s="7">
        <v>6.66</v>
      </c>
      <c r="AJ82" s="7">
        <v>1.21</v>
      </c>
      <c r="AK82" s="7">
        <v>5.53</v>
      </c>
      <c r="AL82" s="7">
        <v>44.35</v>
      </c>
      <c r="AM82" s="55">
        <f>AM$5*$S82/SUM($S$81:$S$82)</f>
        <v>2.367767345975432</v>
      </c>
      <c r="AN82" s="55">
        <f>AN$5*$T82/SUM($T$81:$T$82)</f>
        <v>0.79945639477301556</v>
      </c>
      <c r="AO82" s="55">
        <f>AO$5*$S82/SUM($S$81:$S$82)</f>
        <v>0.66373526371934688</v>
      </c>
      <c r="AP82" s="55">
        <f>AP$5*$T82/SUM($T$81:$T$82)</f>
        <v>0.99342526145447063</v>
      </c>
      <c r="AQ82" s="55">
        <f>AQ$5*$T82/SUM($T$81:$T$82)</f>
        <v>0.21680163020355686</v>
      </c>
    </row>
    <row r="83" spans="1:45">
      <c r="A83" t="str">
        <f t="shared" si="26"/>
        <v>Buses</v>
      </c>
      <c r="B83" t="str">
        <f t="shared" si="26"/>
        <v>Gasoline</v>
      </c>
      <c r="C83" t="str">
        <f t="shared" si="25"/>
        <v>Coa</v>
      </c>
      <c r="E83" t="s">
        <v>37</v>
      </c>
      <c r="F83" t="s">
        <v>110</v>
      </c>
      <c r="G83" s="7"/>
      <c r="H83" s="7"/>
      <c r="I83" s="7"/>
      <c r="J83" s="7"/>
      <c r="K83" s="7"/>
      <c r="L83" s="7">
        <v>1.45</v>
      </c>
      <c r="M83" s="7"/>
      <c r="N83" s="7">
        <v>1.05</v>
      </c>
      <c r="O83" s="7"/>
      <c r="P83" s="7"/>
      <c r="Q83" s="7"/>
      <c r="R83" s="7"/>
      <c r="S83" s="7"/>
      <c r="T83" s="7"/>
      <c r="U83" s="7"/>
      <c r="V83" s="7"/>
      <c r="W83" s="7">
        <v>0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>
        <v>1.98</v>
      </c>
      <c r="AM83" s="55"/>
      <c r="AN83" s="55"/>
      <c r="AO83" s="55"/>
      <c r="AP83" s="55"/>
      <c r="AQ83" s="55"/>
    </row>
    <row r="84" spans="1:45">
      <c r="A84" t="str">
        <f t="shared" si="26"/>
        <v>Buses</v>
      </c>
      <c r="B84" t="str">
        <f t="shared" si="26"/>
        <v>Gasoline</v>
      </c>
      <c r="C84" t="str">
        <f t="shared" si="25"/>
        <v>Urb</v>
      </c>
      <c r="F84" t="s">
        <v>111</v>
      </c>
      <c r="G84" s="7"/>
      <c r="H84" s="7"/>
      <c r="I84" s="7"/>
      <c r="J84" s="7"/>
      <c r="K84" s="7"/>
      <c r="L84" s="7">
        <v>0.57999999999999996</v>
      </c>
      <c r="M84" s="7"/>
      <c r="N84" s="7">
        <v>0.01</v>
      </c>
      <c r="O84" s="7"/>
      <c r="P84" s="7"/>
      <c r="Q84" s="7"/>
      <c r="R84" s="7"/>
      <c r="S84" s="7"/>
      <c r="T84" s="7"/>
      <c r="U84" s="7"/>
      <c r="V84" s="7"/>
      <c r="W84" s="7">
        <v>0.12</v>
      </c>
      <c r="X84" s="7"/>
      <c r="Y84" s="7"/>
      <c r="Z84" s="7"/>
      <c r="AA84" s="7"/>
      <c r="AB84" s="7">
        <v>0.39</v>
      </c>
      <c r="AC84" s="7"/>
      <c r="AD84" s="7">
        <v>0.03</v>
      </c>
      <c r="AE84" s="7"/>
      <c r="AF84" s="7">
        <v>4.38</v>
      </c>
      <c r="AG84" s="7">
        <f>AG6</f>
        <v>5.9999999900999992E-3</v>
      </c>
      <c r="AH84" s="7"/>
      <c r="AI84" s="7"/>
      <c r="AJ84" s="7"/>
      <c r="AK84" s="7"/>
      <c r="AL84" s="7">
        <v>4.62</v>
      </c>
      <c r="AM84" s="55"/>
      <c r="AN84" s="55"/>
      <c r="AO84" s="55"/>
      <c r="AP84" s="55"/>
      <c r="AQ84" s="55"/>
    </row>
    <row r="85" spans="1:45">
      <c r="A85" t="str">
        <f t="shared" si="26"/>
        <v>Buses</v>
      </c>
      <c r="B85" t="str">
        <f t="shared" si="26"/>
        <v>LPG</v>
      </c>
      <c r="C85" t="str">
        <f t="shared" si="25"/>
        <v>Coa</v>
      </c>
      <c r="E85" t="s">
        <v>38</v>
      </c>
      <c r="F85" t="s">
        <v>110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>
        <v>0.03</v>
      </c>
      <c r="AM85" s="55"/>
      <c r="AN85" s="55"/>
      <c r="AO85" s="55"/>
      <c r="AP85" s="55"/>
      <c r="AQ85" s="55"/>
    </row>
    <row r="86" spans="1:45">
      <c r="A86" t="str">
        <f t="shared" si="26"/>
        <v>Buses</v>
      </c>
      <c r="B86" t="str">
        <f t="shared" si="26"/>
        <v>LPG</v>
      </c>
      <c r="C86" t="str">
        <f t="shared" si="25"/>
        <v>Urb</v>
      </c>
      <c r="F86" t="s">
        <v>111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>
        <f>AA7</f>
        <v>1.299999990459E-2</v>
      </c>
      <c r="AB86" s="7">
        <v>0.05</v>
      </c>
      <c r="AC86" s="7"/>
      <c r="AD86" s="7">
        <v>0.08</v>
      </c>
      <c r="AE86" s="7"/>
      <c r="AF86" s="7">
        <v>0.77</v>
      </c>
      <c r="AG86" s="7">
        <f>AG7</f>
        <v>3.0000000005499998E-3</v>
      </c>
      <c r="AH86" s="7"/>
      <c r="AI86" s="7"/>
      <c r="AJ86" s="7"/>
      <c r="AK86" s="7"/>
      <c r="AL86" s="7">
        <v>0.23</v>
      </c>
      <c r="AM86" s="55"/>
      <c r="AN86" s="55"/>
      <c r="AO86" s="55"/>
      <c r="AP86" s="55"/>
      <c r="AQ86" s="55"/>
    </row>
    <row r="87" spans="1:45">
      <c r="A87" t="s">
        <v>53</v>
      </c>
      <c r="B87" t="str">
        <f t="shared" ref="B87:B110" si="27">IF(E87="",B86,E87)</f>
        <v>CNG</v>
      </c>
      <c r="C87" t="str">
        <f t="shared" si="25"/>
        <v>Exe</v>
      </c>
      <c r="D87" t="s">
        <v>45</v>
      </c>
      <c r="E87" t="s">
        <v>41</v>
      </c>
      <c r="F87" t="s">
        <v>112</v>
      </c>
      <c r="G87" s="7"/>
      <c r="H87" s="7"/>
      <c r="I87" s="7"/>
      <c r="J87" s="7">
        <v>0.9</v>
      </c>
      <c r="K87" s="7"/>
      <c r="L87" s="7"/>
      <c r="M87" s="7">
        <v>9.1999999999999993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>
        <v>97.21</v>
      </c>
      <c r="Y87" s="7"/>
      <c r="Z87" s="7"/>
      <c r="AA87" s="7"/>
      <c r="AB87" s="7"/>
      <c r="AC87" s="7"/>
      <c r="AD87" s="7">
        <v>0.12</v>
      </c>
      <c r="AE87" s="7"/>
      <c r="AF87" s="7"/>
      <c r="AG87" s="7"/>
      <c r="AH87" s="7"/>
      <c r="AI87" s="7">
        <v>2.42</v>
      </c>
      <c r="AJ87" s="7"/>
      <c r="AK87" s="7"/>
      <c r="AL87" s="7">
        <v>0.18</v>
      </c>
      <c r="AM87" s="55"/>
      <c r="AN87" s="55"/>
      <c r="AO87" s="55"/>
      <c r="AP87" s="55">
        <f>AP$16*$X87/SUM($X$87:$X$90)</f>
        <v>1.0558825338492195</v>
      </c>
      <c r="AQ87" s="55"/>
    </row>
    <row r="88" spans="1:45">
      <c r="A88" t="str">
        <f t="shared" ref="A88:A110" si="28">IF(D88="",A87,D88)</f>
        <v>Cars</v>
      </c>
      <c r="B88" t="str">
        <f t="shared" si="27"/>
        <v>CNG</v>
      </c>
      <c r="C88" t="str">
        <f t="shared" si="25"/>
        <v>LoM</v>
      </c>
      <c r="F88" t="s">
        <v>113</v>
      </c>
      <c r="G88" s="7"/>
      <c r="H88" s="7"/>
      <c r="I88" s="7"/>
      <c r="J88" s="7">
        <v>2.34</v>
      </c>
      <c r="K88" s="7"/>
      <c r="L88" s="7"/>
      <c r="M88" s="7">
        <v>23.9</v>
      </c>
      <c r="N88" s="7"/>
      <c r="O88" s="7"/>
      <c r="P88" s="7"/>
      <c r="Q88" s="7"/>
      <c r="R88" s="7"/>
      <c r="S88" s="7"/>
      <c r="T88" s="7"/>
      <c r="U88" s="7"/>
      <c r="V88" s="7"/>
      <c r="W88" s="7"/>
      <c r="X88" s="7">
        <v>252.71</v>
      </c>
      <c r="Y88" s="7"/>
      <c r="Z88" s="7"/>
      <c r="AA88" s="7"/>
      <c r="AB88" s="7"/>
      <c r="AC88" s="7"/>
      <c r="AD88" s="7">
        <v>0.32</v>
      </c>
      <c r="AE88" s="7"/>
      <c r="AF88" s="7"/>
      <c r="AG88" s="7"/>
      <c r="AH88" s="7"/>
      <c r="AI88" s="7">
        <v>8.9</v>
      </c>
      <c r="AJ88" s="7"/>
      <c r="AK88" s="7"/>
      <c r="AL88" s="7">
        <v>0.48</v>
      </c>
      <c r="AM88" s="55"/>
      <c r="AN88" s="55"/>
      <c r="AO88" s="55"/>
      <c r="AP88" s="55">
        <f>AP$16*$X88/SUM($X$87:$X$90)</f>
        <v>2.7449035606319954</v>
      </c>
      <c r="AQ88" s="55"/>
    </row>
    <row r="89" spans="1:45">
      <c r="A89" t="str">
        <f t="shared" si="28"/>
        <v>Cars</v>
      </c>
      <c r="B89" t="str">
        <f t="shared" si="27"/>
        <v>CNG</v>
      </c>
      <c r="C89" t="str">
        <f t="shared" si="25"/>
        <v>Sma</v>
      </c>
      <c r="F89" t="s">
        <v>114</v>
      </c>
      <c r="G89" s="7"/>
      <c r="H89" s="7"/>
      <c r="I89" s="7"/>
      <c r="J89" s="7">
        <v>2.29</v>
      </c>
      <c r="K89" s="7"/>
      <c r="L89" s="7"/>
      <c r="M89" s="7">
        <v>23.34</v>
      </c>
      <c r="N89" s="7"/>
      <c r="O89" s="7"/>
      <c r="P89" s="7"/>
      <c r="Q89" s="7"/>
      <c r="R89" s="7"/>
      <c r="S89" s="7"/>
      <c r="T89" s="7"/>
      <c r="U89" s="7"/>
      <c r="V89" s="7"/>
      <c r="W89" s="7"/>
      <c r="X89" s="7">
        <v>246.79</v>
      </c>
      <c r="Y89" s="7"/>
      <c r="Z89" s="7"/>
      <c r="AA89" s="7"/>
      <c r="AB89" s="7"/>
      <c r="AC89" s="7"/>
      <c r="AD89" s="7">
        <v>0.32</v>
      </c>
      <c r="AE89" s="7"/>
      <c r="AF89" s="7"/>
      <c r="AG89" s="7"/>
      <c r="AH89" s="7"/>
      <c r="AI89" s="7">
        <v>8.94</v>
      </c>
      <c r="AJ89" s="7"/>
      <c r="AK89" s="7"/>
      <c r="AL89" s="7">
        <v>0.47</v>
      </c>
      <c r="AM89" s="55"/>
      <c r="AN89" s="55"/>
      <c r="AO89" s="55"/>
      <c r="AP89" s="55">
        <f>AP$16*$X89/SUM($X$87:$X$90)</f>
        <v>2.6806012810271462</v>
      </c>
      <c r="AQ89" s="55"/>
      <c r="AS89" s="4"/>
    </row>
    <row r="90" spans="1:45">
      <c r="A90" t="str">
        <f t="shared" si="28"/>
        <v>Cars</v>
      </c>
      <c r="B90" t="str">
        <f t="shared" si="27"/>
        <v>CNG</v>
      </c>
      <c r="C90" t="str">
        <f t="shared" si="25"/>
        <v>UpM</v>
      </c>
      <c r="F90" t="s">
        <v>115</v>
      </c>
      <c r="G90" s="7"/>
      <c r="H90" s="7"/>
      <c r="I90" s="7"/>
      <c r="J90" s="7">
        <v>1.05</v>
      </c>
      <c r="K90" s="7"/>
      <c r="L90" s="7"/>
      <c r="M90" s="7">
        <v>10.72</v>
      </c>
      <c r="N90" s="7"/>
      <c r="O90" s="7"/>
      <c r="P90" s="7"/>
      <c r="Q90" s="7"/>
      <c r="R90" s="7"/>
      <c r="S90" s="7"/>
      <c r="T90" s="7"/>
      <c r="U90" s="7"/>
      <c r="V90" s="7"/>
      <c r="W90" s="7"/>
      <c r="X90" s="7">
        <v>113.31</v>
      </c>
      <c r="Y90" s="7"/>
      <c r="Z90" s="7"/>
      <c r="AA90" s="7"/>
      <c r="AB90" s="7"/>
      <c r="AC90" s="7"/>
      <c r="AD90" s="7">
        <v>0.15</v>
      </c>
      <c r="AE90" s="7"/>
      <c r="AF90" s="7"/>
      <c r="AG90" s="7"/>
      <c r="AH90" s="7"/>
      <c r="AI90" s="7">
        <v>4.74</v>
      </c>
      <c r="AJ90" s="7"/>
      <c r="AK90" s="7"/>
      <c r="AL90" s="7">
        <v>0.21</v>
      </c>
      <c r="AM90" s="55"/>
      <c r="AN90" s="55"/>
      <c r="AO90" s="55"/>
      <c r="AP90" s="55">
        <f>AP$16*$X90/SUM($X$87:$X$90)</f>
        <v>1.2307586658826775</v>
      </c>
      <c r="AQ90" s="55"/>
      <c r="AS90" s="4"/>
    </row>
    <row r="91" spans="1:45">
      <c r="A91" t="str">
        <f t="shared" si="28"/>
        <v>Cars</v>
      </c>
      <c r="B91" t="str">
        <f t="shared" si="27"/>
        <v>Diesel</v>
      </c>
      <c r="C91" t="str">
        <f t="shared" si="25"/>
        <v>Exe</v>
      </c>
      <c r="E91" t="s">
        <v>36</v>
      </c>
      <c r="F91" t="s">
        <v>112</v>
      </c>
      <c r="G91" s="7">
        <v>509.07</v>
      </c>
      <c r="H91" s="7">
        <v>509.08</v>
      </c>
      <c r="I91" s="7">
        <v>212.83</v>
      </c>
      <c r="J91" s="7">
        <v>259.88</v>
      </c>
      <c r="K91" s="7">
        <v>34.71</v>
      </c>
      <c r="L91" s="7">
        <v>218.49</v>
      </c>
      <c r="M91" s="7">
        <v>3483.21</v>
      </c>
      <c r="N91" s="7">
        <v>93.82</v>
      </c>
      <c r="O91" s="7">
        <v>51.42</v>
      </c>
      <c r="P91" s="7">
        <v>2108.62</v>
      </c>
      <c r="Q91" s="7">
        <v>228.8</v>
      </c>
      <c r="R91" s="7">
        <v>2771.18</v>
      </c>
      <c r="S91" s="7">
        <v>41.98</v>
      </c>
      <c r="T91" s="7">
        <v>75.959999999999994</v>
      </c>
      <c r="U91" s="7">
        <v>124.01</v>
      </c>
      <c r="V91" s="7">
        <v>115.16</v>
      </c>
      <c r="W91" s="7">
        <v>16.91</v>
      </c>
      <c r="X91" s="7">
        <v>2443.14</v>
      </c>
      <c r="Y91" s="7">
        <v>177.92</v>
      </c>
      <c r="Z91" s="7">
        <v>57.92</v>
      </c>
      <c r="AA91" s="7">
        <v>70.72</v>
      </c>
      <c r="AB91" s="7">
        <v>16.14</v>
      </c>
      <c r="AC91" s="7">
        <v>7.97</v>
      </c>
      <c r="AD91" s="7">
        <v>361.29</v>
      </c>
      <c r="AE91" s="7">
        <v>211.5</v>
      </c>
      <c r="AF91" s="7">
        <v>694.3</v>
      </c>
      <c r="AG91" s="7">
        <v>425.2</v>
      </c>
      <c r="AH91" s="7">
        <v>298.81</v>
      </c>
      <c r="AI91" s="7">
        <v>270.85000000000002</v>
      </c>
      <c r="AJ91" s="7">
        <v>69.86</v>
      </c>
      <c r="AK91" s="7">
        <v>82.8</v>
      </c>
      <c r="AL91" s="7">
        <v>2069.75</v>
      </c>
      <c r="AM91" s="55">
        <f>AM$17*$S91/SUM($S$91:$S$94)</f>
        <v>9.5478683417426282</v>
      </c>
      <c r="AN91" s="55">
        <f>AN$17*$T91/SUM($T$91:$T$94)</f>
        <v>56.753139695839572</v>
      </c>
      <c r="AO91" s="55">
        <f>AO$17*$S91/SUM($S$91:$S$94)</f>
        <v>2.6764694270050571</v>
      </c>
      <c r="AP91" s="55">
        <f>AP$17*$T91/SUM($T$91:$T$94)</f>
        <v>70.522924088572864</v>
      </c>
      <c r="AQ91" s="55">
        <f>AQ$17*$T91/SUM($T$91:$T$94)</f>
        <v>15.390674570464421</v>
      </c>
      <c r="AS91" s="4"/>
    </row>
    <row r="92" spans="1:45">
      <c r="A92" t="str">
        <f t="shared" si="28"/>
        <v>Cars</v>
      </c>
      <c r="B92" t="str">
        <f t="shared" si="27"/>
        <v>Diesel</v>
      </c>
      <c r="C92" t="str">
        <f t="shared" si="25"/>
        <v>LoM</v>
      </c>
      <c r="F92" t="s">
        <v>113</v>
      </c>
      <c r="G92" s="7">
        <v>872.35</v>
      </c>
      <c r="H92" s="7">
        <v>1128.43</v>
      </c>
      <c r="I92" s="7">
        <v>303.18</v>
      </c>
      <c r="J92" s="7">
        <v>198.78</v>
      </c>
      <c r="K92" s="7">
        <v>8.8800000000000008</v>
      </c>
      <c r="L92" s="7">
        <v>407.23</v>
      </c>
      <c r="M92" s="7">
        <v>3109.2</v>
      </c>
      <c r="N92" s="7">
        <v>189.54</v>
      </c>
      <c r="O92" s="7">
        <v>26.14</v>
      </c>
      <c r="P92" s="7">
        <v>4274.0600000000004</v>
      </c>
      <c r="Q92" s="7">
        <v>134.11000000000001</v>
      </c>
      <c r="R92" s="7">
        <v>6576.88</v>
      </c>
      <c r="S92" s="7">
        <v>44.92</v>
      </c>
      <c r="T92" s="7">
        <v>175.43</v>
      </c>
      <c r="U92" s="7">
        <v>204.45</v>
      </c>
      <c r="V92" s="7">
        <v>173.67</v>
      </c>
      <c r="W92" s="7">
        <v>8.6</v>
      </c>
      <c r="X92" s="7">
        <v>4903.8100000000004</v>
      </c>
      <c r="Y92" s="7">
        <v>161.85</v>
      </c>
      <c r="Z92" s="7">
        <v>64.53</v>
      </c>
      <c r="AA92" s="7">
        <v>39.799999999999997</v>
      </c>
      <c r="AB92" s="7">
        <v>23</v>
      </c>
      <c r="AC92" s="7">
        <v>24.59</v>
      </c>
      <c r="AD92" s="7">
        <v>386.22</v>
      </c>
      <c r="AE92" s="7">
        <v>197.84</v>
      </c>
      <c r="AF92" s="7">
        <v>1310</v>
      </c>
      <c r="AG92" s="7">
        <v>681.17</v>
      </c>
      <c r="AH92" s="7">
        <v>489.17</v>
      </c>
      <c r="AI92" s="7">
        <v>151.06</v>
      </c>
      <c r="AJ92" s="7">
        <v>126.18</v>
      </c>
      <c r="AK92" s="7">
        <v>144.02000000000001</v>
      </c>
      <c r="AL92" s="7">
        <v>2530.87</v>
      </c>
      <c r="AM92" s="55">
        <f>AM$17*$S92/SUM($S$91:$S$94)</f>
        <v>10.216537539568341</v>
      </c>
      <c r="AN92" s="55">
        <f t="shared" ref="AN92:AQ94" si="29">AN$17*$T92/SUM($T$91:$T$94)</f>
        <v>131.07166004266901</v>
      </c>
      <c r="AO92" s="55">
        <f>AO$17*$S92/SUM($S$91:$S$94)</f>
        <v>2.8639115450468595</v>
      </c>
      <c r="AP92" s="55">
        <f t="shared" si="29"/>
        <v>162.87304598286386</v>
      </c>
      <c r="AQ92" s="55">
        <f t="shared" si="29"/>
        <v>35.544839914383537</v>
      </c>
      <c r="AS92" s="4"/>
    </row>
    <row r="93" spans="1:45">
      <c r="A93" t="str">
        <f t="shared" si="28"/>
        <v>Cars</v>
      </c>
      <c r="B93" t="str">
        <f t="shared" si="27"/>
        <v>Diesel</v>
      </c>
      <c r="C93" t="str">
        <f t="shared" si="25"/>
        <v>Sma</v>
      </c>
      <c r="F93" t="s">
        <v>114</v>
      </c>
      <c r="G93" s="7">
        <v>851.92</v>
      </c>
      <c r="H93" s="7">
        <v>1102.01</v>
      </c>
      <c r="I93" s="7">
        <v>296.08</v>
      </c>
      <c r="J93" s="7">
        <v>194.12</v>
      </c>
      <c r="K93" s="7">
        <v>8.67</v>
      </c>
      <c r="L93" s="7">
        <v>397.69</v>
      </c>
      <c r="M93" s="7">
        <v>3036.41</v>
      </c>
      <c r="N93" s="7">
        <v>185.11</v>
      </c>
      <c r="O93" s="7">
        <v>25.53</v>
      </c>
      <c r="P93" s="7">
        <v>3269.74</v>
      </c>
      <c r="Q93" s="7">
        <v>130.97</v>
      </c>
      <c r="R93" s="7">
        <v>6422.89</v>
      </c>
      <c r="S93" s="7">
        <v>35.799999999999997</v>
      </c>
      <c r="T93" s="7">
        <v>171.32</v>
      </c>
      <c r="U93" s="7">
        <v>199.67</v>
      </c>
      <c r="V93" s="7">
        <v>79.540000000000006</v>
      </c>
      <c r="W93" s="7">
        <v>8.39</v>
      </c>
      <c r="X93" s="7">
        <v>4788.99</v>
      </c>
      <c r="Y93" s="7">
        <v>158.06</v>
      </c>
      <c r="Z93" s="7">
        <v>63.08</v>
      </c>
      <c r="AA93" s="7">
        <v>38.869999999999997</v>
      </c>
      <c r="AB93" s="7">
        <v>22.46</v>
      </c>
      <c r="AC93" s="7">
        <v>24.02</v>
      </c>
      <c r="AD93" s="7">
        <v>377.18</v>
      </c>
      <c r="AE93" s="7">
        <v>170.98</v>
      </c>
      <c r="AF93" s="7">
        <v>1279.33</v>
      </c>
      <c r="AG93" s="7">
        <v>665.22</v>
      </c>
      <c r="AH93" s="7">
        <v>477.71</v>
      </c>
      <c r="AI93" s="7">
        <v>151.77000000000001</v>
      </c>
      <c r="AJ93" s="7">
        <v>123.23</v>
      </c>
      <c r="AK93" s="7">
        <v>140.65</v>
      </c>
      <c r="AL93" s="7">
        <v>2471.61</v>
      </c>
      <c r="AM93" s="55">
        <f>AM$17*$S93/SUM($S$91:$S$94)</f>
        <v>8.1422983952926664</v>
      </c>
      <c r="AN93" s="55">
        <f t="shared" si="29"/>
        <v>128.00089379530326</v>
      </c>
      <c r="AO93" s="55">
        <f>AO$17*$S93/SUM($S$91:$S$94)</f>
        <v>2.2824584441824927</v>
      </c>
      <c r="AP93" s="55">
        <f t="shared" si="29"/>
        <v>159.05723215974595</v>
      </c>
      <c r="AQ93" s="55">
        <f t="shared" si="29"/>
        <v>34.712090144970574</v>
      </c>
      <c r="AS93" s="4"/>
    </row>
    <row r="94" spans="1:45">
      <c r="A94" t="str">
        <f t="shared" si="28"/>
        <v>Cars</v>
      </c>
      <c r="B94" t="str">
        <f t="shared" si="27"/>
        <v>Diesel</v>
      </c>
      <c r="C94" t="str">
        <f t="shared" si="25"/>
        <v>UpM</v>
      </c>
      <c r="F94" t="s">
        <v>115</v>
      </c>
      <c r="G94" s="7">
        <v>391.14</v>
      </c>
      <c r="H94" s="7">
        <v>505.96</v>
      </c>
      <c r="I94" s="7">
        <v>135.94</v>
      </c>
      <c r="J94" s="7">
        <v>89.13</v>
      </c>
      <c r="K94" s="7">
        <v>3.98</v>
      </c>
      <c r="L94" s="7">
        <v>182.59</v>
      </c>
      <c r="M94" s="7">
        <v>1394.08</v>
      </c>
      <c r="N94" s="7">
        <v>84.99</v>
      </c>
      <c r="O94" s="7">
        <v>11.72</v>
      </c>
      <c r="P94" s="7">
        <v>1814.42</v>
      </c>
      <c r="Q94" s="7">
        <v>60.13</v>
      </c>
      <c r="R94" s="7">
        <v>2948.89</v>
      </c>
      <c r="S94" s="7">
        <v>21.11</v>
      </c>
      <c r="T94" s="7">
        <v>78.66</v>
      </c>
      <c r="U94" s="7">
        <v>91.67</v>
      </c>
      <c r="V94" s="7">
        <v>127.95</v>
      </c>
      <c r="W94" s="7">
        <v>3.85</v>
      </c>
      <c r="X94" s="7">
        <v>2198.73</v>
      </c>
      <c r="Y94" s="7">
        <v>72.569999999999993</v>
      </c>
      <c r="Z94" s="7">
        <v>30.38</v>
      </c>
      <c r="AA94" s="7">
        <v>17.850000000000001</v>
      </c>
      <c r="AB94" s="7">
        <v>10.31</v>
      </c>
      <c r="AC94" s="7">
        <v>11.03</v>
      </c>
      <c r="AD94" s="7">
        <v>173.31</v>
      </c>
      <c r="AE94" s="7">
        <v>110.94</v>
      </c>
      <c r="AF94" s="7">
        <v>587.37</v>
      </c>
      <c r="AG94" s="7">
        <v>305.42</v>
      </c>
      <c r="AH94" s="7">
        <v>219.33</v>
      </c>
      <c r="AI94" s="7">
        <v>66.63</v>
      </c>
      <c r="AJ94" s="7">
        <v>56.58</v>
      </c>
      <c r="AK94" s="7">
        <v>64.58</v>
      </c>
      <c r="AL94" s="7">
        <v>1134.77</v>
      </c>
      <c r="AM94" s="55">
        <f>AM$17*$S94/SUM($S$91:$S$94)</f>
        <v>4.8012267911907314</v>
      </c>
      <c r="AN94" s="55">
        <f t="shared" si="29"/>
        <v>58.770431391189327</v>
      </c>
      <c r="AO94" s="55">
        <f>AO$17*$S94/SUM($S$91:$S$94)</f>
        <v>1.3458854121981123</v>
      </c>
      <c r="AP94" s="55">
        <f t="shared" si="29"/>
        <v>73.029663096460538</v>
      </c>
      <c r="AQ94" s="55">
        <f t="shared" si="29"/>
        <v>15.937736462779508</v>
      </c>
      <c r="AS94" s="4"/>
    </row>
    <row r="95" spans="1:45">
      <c r="A95" t="str">
        <f t="shared" si="28"/>
        <v>Cars</v>
      </c>
      <c r="B95" t="str">
        <f t="shared" si="27"/>
        <v>Flexi Fuel</v>
      </c>
      <c r="C95" t="str">
        <f t="shared" si="25"/>
        <v>Exe</v>
      </c>
      <c r="E95" t="s">
        <v>42</v>
      </c>
      <c r="F95" t="s">
        <v>112</v>
      </c>
      <c r="G95" s="7"/>
      <c r="H95" s="7"/>
      <c r="I95" s="7"/>
      <c r="J95" s="7">
        <v>0.44</v>
      </c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>
        <v>19.82</v>
      </c>
      <c r="AJ95" s="7"/>
      <c r="AK95" s="7"/>
      <c r="AL95" s="7"/>
      <c r="AM95" s="55"/>
      <c r="AN95" s="55"/>
      <c r="AO95" s="55"/>
      <c r="AP95" s="55"/>
      <c r="AQ95" s="55"/>
      <c r="AS95" s="4"/>
    </row>
    <row r="96" spans="1:45">
      <c r="A96" t="str">
        <f t="shared" si="28"/>
        <v>Cars</v>
      </c>
      <c r="B96" t="str">
        <f t="shared" si="27"/>
        <v>Flexi Fuel</v>
      </c>
      <c r="C96" t="str">
        <f t="shared" si="25"/>
        <v>LoM</v>
      </c>
      <c r="F96" t="s">
        <v>113</v>
      </c>
      <c r="G96" s="7"/>
      <c r="H96" s="7"/>
      <c r="I96" s="7"/>
      <c r="J96" s="7">
        <v>1.1399999999999999</v>
      </c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>
        <v>72.78</v>
      </c>
      <c r="AJ96" s="7"/>
      <c r="AK96" s="7"/>
      <c r="AL96" s="7"/>
      <c r="AM96" s="55"/>
      <c r="AN96" s="55"/>
      <c r="AO96" s="55"/>
      <c r="AP96" s="55"/>
      <c r="AQ96" s="55"/>
      <c r="AS96" s="4"/>
    </row>
    <row r="97" spans="1:51">
      <c r="A97" t="str">
        <f t="shared" si="28"/>
        <v>Cars</v>
      </c>
      <c r="B97" t="str">
        <f t="shared" si="27"/>
        <v>Flexi Fuel</v>
      </c>
      <c r="C97" t="str">
        <f t="shared" si="25"/>
        <v>Sma</v>
      </c>
      <c r="F97" t="s">
        <v>114</v>
      </c>
      <c r="G97" s="7"/>
      <c r="H97" s="7"/>
      <c r="I97" s="7"/>
      <c r="J97" s="7">
        <v>1.1100000000000001</v>
      </c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>
        <v>73.12</v>
      </c>
      <c r="AJ97" s="7"/>
      <c r="AK97" s="7"/>
      <c r="AL97" s="7"/>
      <c r="AM97" s="55"/>
      <c r="AN97" s="55"/>
      <c r="AO97" s="55"/>
      <c r="AP97" s="55"/>
      <c r="AQ97" s="55"/>
      <c r="AS97" s="4"/>
    </row>
    <row r="98" spans="1:51">
      <c r="A98" t="str">
        <f t="shared" si="28"/>
        <v>Cars</v>
      </c>
      <c r="B98" t="str">
        <f t="shared" si="27"/>
        <v>Flexi Fuel</v>
      </c>
      <c r="C98" t="str">
        <f t="shared" si="25"/>
        <v>UpM</v>
      </c>
      <c r="F98" t="s">
        <v>115</v>
      </c>
      <c r="G98" s="7"/>
      <c r="H98" s="7"/>
      <c r="I98" s="7"/>
      <c r="J98" s="7">
        <v>0.51</v>
      </c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>
        <v>38.770000000000003</v>
      </c>
      <c r="AJ98" s="7"/>
      <c r="AK98" s="7"/>
      <c r="AL98" s="7"/>
      <c r="AM98" s="55"/>
      <c r="AN98" s="55"/>
      <c r="AO98" s="55"/>
      <c r="AP98" s="55"/>
      <c r="AQ98" s="55"/>
      <c r="AS98" s="4"/>
    </row>
    <row r="99" spans="1:51">
      <c r="A99" t="str">
        <f t="shared" si="28"/>
        <v>Cars</v>
      </c>
      <c r="B99" t="str">
        <f t="shared" si="27"/>
        <v>Gasoline</v>
      </c>
      <c r="C99" t="str">
        <f t="shared" si="25"/>
        <v>Exe</v>
      </c>
      <c r="E99" t="s">
        <v>37</v>
      </c>
      <c r="F99" t="s">
        <v>112</v>
      </c>
      <c r="G99" s="7">
        <v>192.76</v>
      </c>
      <c r="H99" s="7">
        <v>149.02000000000001</v>
      </c>
      <c r="I99" s="7">
        <v>52.89</v>
      </c>
      <c r="J99" s="7">
        <v>805.57</v>
      </c>
      <c r="K99" s="7">
        <v>23.27</v>
      </c>
      <c r="L99" s="7">
        <v>134.5</v>
      </c>
      <c r="M99" s="7">
        <v>3124.93</v>
      </c>
      <c r="N99" s="7">
        <v>110.06</v>
      </c>
      <c r="O99" s="7">
        <v>56.61</v>
      </c>
      <c r="P99" s="7">
        <v>1144.8</v>
      </c>
      <c r="Q99" s="7">
        <v>313.37</v>
      </c>
      <c r="R99" s="7">
        <v>509.92</v>
      </c>
      <c r="S99" s="7">
        <v>233.41</v>
      </c>
      <c r="T99" s="7">
        <v>27.39</v>
      </c>
      <c r="U99" s="7">
        <v>66.040000000000006</v>
      </c>
      <c r="V99" s="7">
        <v>102.17</v>
      </c>
      <c r="W99" s="7">
        <v>30.63</v>
      </c>
      <c r="X99" s="7">
        <v>470.76</v>
      </c>
      <c r="Y99" s="7">
        <v>158.56</v>
      </c>
      <c r="Z99" s="7">
        <v>27.25</v>
      </c>
      <c r="AA99" s="7">
        <v>64.510000000000005</v>
      </c>
      <c r="AB99" s="7">
        <v>7.74</v>
      </c>
      <c r="AC99" s="7">
        <v>3.28</v>
      </c>
      <c r="AD99" s="7">
        <v>969.7</v>
      </c>
      <c r="AE99" s="7">
        <v>483.99</v>
      </c>
      <c r="AF99" s="7">
        <v>400.48</v>
      </c>
      <c r="AG99" s="7">
        <v>47.07</v>
      </c>
      <c r="AH99" s="7">
        <v>88.69</v>
      </c>
      <c r="AI99" s="7">
        <v>1515.46</v>
      </c>
      <c r="AJ99" s="7">
        <v>23.4</v>
      </c>
      <c r="AK99" s="7">
        <v>48.16</v>
      </c>
      <c r="AL99" s="7">
        <v>2029.67</v>
      </c>
      <c r="AM99" s="55">
        <f>AM$19*$S99/SUM($S$99:$S$102)</f>
        <v>7.4709744401183817</v>
      </c>
      <c r="AN99" s="55">
        <f>AN$19*$T99/SUM($T$99:$T$102)</f>
        <v>11.081003780669596</v>
      </c>
      <c r="AO99" s="55">
        <f>AO$19*$S99/SUM($S$99:$S$102)</f>
        <v>3.6577774362493378</v>
      </c>
      <c r="AP99" s="55">
        <f>AP$19*$T99/SUM($T$99:$T$102)</f>
        <v>20.057508223494811</v>
      </c>
      <c r="AQ99" s="55">
        <f>AQ$19*$T99/SUM($T$99:$T$102)</f>
        <v>3.0143481281586237</v>
      </c>
      <c r="AS99" s="4"/>
    </row>
    <row r="100" spans="1:51">
      <c r="A100" t="str">
        <f t="shared" si="28"/>
        <v>Cars</v>
      </c>
      <c r="B100" t="str">
        <f t="shared" si="27"/>
        <v>Gasoline</v>
      </c>
      <c r="C100" t="str">
        <f t="shared" si="25"/>
        <v>LoM</v>
      </c>
      <c r="F100" t="s">
        <v>113</v>
      </c>
      <c r="G100" s="7">
        <v>488.15</v>
      </c>
      <c r="H100" s="7">
        <v>430.66</v>
      </c>
      <c r="I100" s="7">
        <v>373.82</v>
      </c>
      <c r="J100" s="7">
        <v>1067.5999999999999</v>
      </c>
      <c r="K100" s="7">
        <v>179.24</v>
      </c>
      <c r="L100" s="7">
        <v>647.79999999999995</v>
      </c>
      <c r="M100" s="7">
        <v>9395.2999999999993</v>
      </c>
      <c r="N100" s="7">
        <v>631.03</v>
      </c>
      <c r="O100" s="7">
        <v>127.94</v>
      </c>
      <c r="P100" s="7">
        <v>3931.95</v>
      </c>
      <c r="Q100" s="7">
        <v>929.39</v>
      </c>
      <c r="R100" s="7">
        <v>2494.9299999999998</v>
      </c>
      <c r="S100" s="7">
        <v>1293.42</v>
      </c>
      <c r="T100" s="7">
        <v>176.74</v>
      </c>
      <c r="U100" s="7">
        <v>431.55</v>
      </c>
      <c r="V100" s="7">
        <v>603.86</v>
      </c>
      <c r="W100" s="7">
        <v>69.23</v>
      </c>
      <c r="X100" s="7">
        <v>2383.06</v>
      </c>
      <c r="Y100" s="7">
        <v>345.81</v>
      </c>
      <c r="Z100" s="7">
        <v>34</v>
      </c>
      <c r="AA100" s="7">
        <v>141.06</v>
      </c>
      <c r="AB100" s="7">
        <v>54.68</v>
      </c>
      <c r="AC100" s="7">
        <v>20.66</v>
      </c>
      <c r="AD100" s="7">
        <v>1653</v>
      </c>
      <c r="AE100" s="7">
        <v>413.44</v>
      </c>
      <c r="AF100" s="7">
        <v>2314.36</v>
      </c>
      <c r="AG100" s="7">
        <v>243.49</v>
      </c>
      <c r="AH100" s="7">
        <v>560.16999999999996</v>
      </c>
      <c r="AI100" s="7">
        <v>951.22</v>
      </c>
      <c r="AJ100" s="7">
        <v>168.48</v>
      </c>
      <c r="AK100" s="7">
        <v>222.29</v>
      </c>
      <c r="AL100" s="7">
        <v>5885.71</v>
      </c>
      <c r="AM100" s="55">
        <f t="shared" ref="AM100:AO102" si="30">AM$19*$S100/SUM($S$99:$S$102)</f>
        <v>41.399716208979555</v>
      </c>
      <c r="AN100" s="55">
        <f t="shared" ref="AN100:AQ102" si="31">AN$19*$T100/SUM($T$99:$T$102)</f>
        <v>71.502614391951241</v>
      </c>
      <c r="AO100" s="55">
        <f t="shared" si="30"/>
        <v>20.269236500551042</v>
      </c>
      <c r="AP100" s="55">
        <f t="shared" si="31"/>
        <v>129.42548387807494</v>
      </c>
      <c r="AQ100" s="55">
        <f t="shared" si="31"/>
        <v>19.45074436548942</v>
      </c>
      <c r="AS100" s="4"/>
    </row>
    <row r="101" spans="1:51">
      <c r="A101" t="str">
        <f t="shared" si="28"/>
        <v>Cars</v>
      </c>
      <c r="B101" t="str">
        <f t="shared" si="27"/>
        <v>Gasoline</v>
      </c>
      <c r="C101" t="str">
        <f t="shared" si="25"/>
        <v>Sma</v>
      </c>
      <c r="F101" t="s">
        <v>114</v>
      </c>
      <c r="G101" s="7">
        <v>1132.6600000000001</v>
      </c>
      <c r="H101" s="7">
        <v>1284.54</v>
      </c>
      <c r="I101" s="7">
        <v>958.71</v>
      </c>
      <c r="J101" s="7">
        <v>972.29</v>
      </c>
      <c r="K101" s="7">
        <v>195.71</v>
      </c>
      <c r="L101" s="7">
        <v>2212.25</v>
      </c>
      <c r="M101" s="7">
        <v>13429.25</v>
      </c>
      <c r="N101" s="7">
        <v>669.17</v>
      </c>
      <c r="O101" s="7">
        <v>65.400000000000006</v>
      </c>
      <c r="P101" s="7">
        <v>3981.04</v>
      </c>
      <c r="Q101" s="7">
        <v>642.52</v>
      </c>
      <c r="R101" s="7">
        <v>8331.68</v>
      </c>
      <c r="S101" s="7">
        <v>3046.65</v>
      </c>
      <c r="T101" s="7">
        <v>659.66</v>
      </c>
      <c r="U101" s="7">
        <v>1668.32</v>
      </c>
      <c r="V101" s="7">
        <v>450.26</v>
      </c>
      <c r="W101" s="7">
        <v>35.39</v>
      </c>
      <c r="X101" s="7">
        <v>16337.15</v>
      </c>
      <c r="Y101" s="7">
        <v>495.7</v>
      </c>
      <c r="Z101" s="7">
        <v>45.08</v>
      </c>
      <c r="AA101" s="7">
        <v>55.23</v>
      </c>
      <c r="AB101" s="7">
        <v>140.24</v>
      </c>
      <c r="AC101" s="7">
        <v>140.15</v>
      </c>
      <c r="AD101" s="7">
        <v>2806</v>
      </c>
      <c r="AE101" s="7">
        <v>457.83</v>
      </c>
      <c r="AF101" s="7">
        <v>6764.32</v>
      </c>
      <c r="AG101" s="7">
        <v>2169.2600000000002</v>
      </c>
      <c r="AH101" s="7">
        <v>2666.51</v>
      </c>
      <c r="AI101" s="7">
        <v>579.42999999999995</v>
      </c>
      <c r="AJ101" s="7">
        <v>438.73</v>
      </c>
      <c r="AK101" s="7">
        <v>813.03</v>
      </c>
      <c r="AL101" s="7">
        <v>9544.6200000000008</v>
      </c>
      <c r="AM101" s="55">
        <f t="shared" si="30"/>
        <v>97.517005603815889</v>
      </c>
      <c r="AN101" s="55">
        <f t="shared" si="31"/>
        <v>266.87458758512247</v>
      </c>
      <c r="AO101" s="55">
        <f t="shared" si="30"/>
        <v>47.744173883505617</v>
      </c>
      <c r="AP101" s="55">
        <f t="shared" si="31"/>
        <v>483.06447151188695</v>
      </c>
      <c r="AQ101" s="55">
        <f t="shared" si="31"/>
        <v>72.597476678390564</v>
      </c>
      <c r="AS101" s="4"/>
    </row>
    <row r="102" spans="1:51">
      <c r="A102" t="str">
        <f t="shared" si="28"/>
        <v>Cars</v>
      </c>
      <c r="B102" t="str">
        <f t="shared" si="27"/>
        <v>Gasoline</v>
      </c>
      <c r="C102" t="str">
        <f t="shared" si="25"/>
        <v>UpM</v>
      </c>
      <c r="F102" t="s">
        <v>115</v>
      </c>
      <c r="G102" s="7">
        <v>218.87</v>
      </c>
      <c r="H102" s="7">
        <v>193.1</v>
      </c>
      <c r="I102" s="7">
        <v>167.61</v>
      </c>
      <c r="J102" s="7">
        <v>478.68</v>
      </c>
      <c r="K102" s="7">
        <v>80.37</v>
      </c>
      <c r="L102" s="7">
        <v>290.45</v>
      </c>
      <c r="M102" s="7">
        <v>4212.6000000000004</v>
      </c>
      <c r="N102" s="7">
        <v>282.94</v>
      </c>
      <c r="O102" s="7">
        <v>57.36</v>
      </c>
      <c r="P102" s="7">
        <v>1619.21</v>
      </c>
      <c r="Q102" s="7">
        <v>416.71</v>
      </c>
      <c r="R102" s="7">
        <v>1118.6600000000001</v>
      </c>
      <c r="S102" s="7">
        <v>492.7</v>
      </c>
      <c r="T102" s="7">
        <v>79.25</v>
      </c>
      <c r="U102" s="7">
        <v>193.5</v>
      </c>
      <c r="V102" s="7">
        <v>246.68</v>
      </c>
      <c r="W102" s="7">
        <v>31.04</v>
      </c>
      <c r="X102" s="7">
        <v>1068.5</v>
      </c>
      <c r="Y102" s="7">
        <v>155.05000000000001</v>
      </c>
      <c r="Z102" s="7">
        <v>14.76</v>
      </c>
      <c r="AA102" s="7">
        <v>63.25</v>
      </c>
      <c r="AB102" s="7">
        <v>24.52</v>
      </c>
      <c r="AC102" s="7">
        <v>9.26</v>
      </c>
      <c r="AD102" s="7">
        <v>741.3</v>
      </c>
      <c r="AE102" s="7">
        <v>229.6</v>
      </c>
      <c r="AF102" s="7">
        <v>1037.83</v>
      </c>
      <c r="AG102" s="7">
        <v>109.17</v>
      </c>
      <c r="AH102" s="7">
        <v>251.16</v>
      </c>
      <c r="AI102" s="7">
        <v>419.6</v>
      </c>
      <c r="AJ102" s="7">
        <v>75.540000000000006</v>
      </c>
      <c r="AK102" s="7">
        <v>99.67</v>
      </c>
      <c r="AL102" s="7">
        <v>2638.99</v>
      </c>
      <c r="AM102" s="55">
        <f t="shared" si="30"/>
        <v>15.770314496578237</v>
      </c>
      <c r="AN102" s="55">
        <f t="shared" si="31"/>
        <v>32.061684907559894</v>
      </c>
      <c r="AO102" s="55">
        <f t="shared" si="30"/>
        <v>7.7211213865731922</v>
      </c>
      <c r="AP102" s="55">
        <f t="shared" si="31"/>
        <v>58.034228795617508</v>
      </c>
      <c r="AQ102" s="55">
        <f t="shared" si="31"/>
        <v>8.7216900020653867</v>
      </c>
      <c r="AS102" s="4"/>
    </row>
    <row r="103" spans="1:51">
      <c r="A103" t="str">
        <f t="shared" si="28"/>
        <v>Cars</v>
      </c>
      <c r="B103" t="str">
        <f t="shared" si="27"/>
        <v>LPG</v>
      </c>
      <c r="C103" t="str">
        <f t="shared" si="25"/>
        <v>Exe</v>
      </c>
      <c r="E103" t="s">
        <v>38</v>
      </c>
      <c r="F103" t="s">
        <v>112</v>
      </c>
      <c r="G103" s="7"/>
      <c r="H103" s="7">
        <v>4.91</v>
      </c>
      <c r="I103" s="7">
        <v>13.46</v>
      </c>
      <c r="J103" s="7"/>
      <c r="K103" s="7"/>
      <c r="L103" s="7"/>
      <c r="M103" s="7">
        <v>55.87</v>
      </c>
      <c r="N103" s="4">
        <f>$N$20*(M103/SUM($M$103:$M$106))</f>
        <v>1.9167789818072382E-3</v>
      </c>
      <c r="O103" s="7"/>
      <c r="P103" s="7"/>
      <c r="Q103" s="7"/>
      <c r="R103" s="7">
        <v>29.3</v>
      </c>
      <c r="S103" s="7">
        <v>1.25</v>
      </c>
      <c r="T103" s="7">
        <v>6.54</v>
      </c>
      <c r="U103" s="7">
        <v>0.65</v>
      </c>
      <c r="V103" s="7">
        <v>0.12</v>
      </c>
      <c r="W103" s="7"/>
      <c r="X103" s="7">
        <v>289.5</v>
      </c>
      <c r="Y103" s="7"/>
      <c r="Z103" s="7"/>
      <c r="AA103" s="7">
        <v>2.13</v>
      </c>
      <c r="AB103" s="7">
        <v>1.52</v>
      </c>
      <c r="AC103" s="7"/>
      <c r="AD103" s="7">
        <v>28.89</v>
      </c>
      <c r="AE103" s="7"/>
      <c r="AF103" s="7">
        <v>339.28</v>
      </c>
      <c r="AG103" s="7">
        <v>5.2</v>
      </c>
      <c r="AH103" s="7">
        <v>29.09</v>
      </c>
      <c r="AI103" s="7"/>
      <c r="AJ103" s="7"/>
      <c r="AK103" s="7">
        <v>7.38</v>
      </c>
      <c r="AL103" s="7">
        <v>3.56</v>
      </c>
      <c r="AM103" s="55"/>
      <c r="AN103" s="55"/>
      <c r="AO103" s="55"/>
      <c r="AP103" s="55">
        <f>AP$20*$T103/SUM($T$103:$T$106)</f>
        <v>33.504479861051095</v>
      </c>
      <c r="AQ103" s="55">
        <f>AQ$20*$T103/SUM($T$103:$T$106)</f>
        <v>1.3117340122350234</v>
      </c>
      <c r="AS103" s="4"/>
    </row>
    <row r="104" spans="1:51">
      <c r="A104" t="str">
        <f t="shared" si="28"/>
        <v>Cars</v>
      </c>
      <c r="B104" t="str">
        <f t="shared" si="27"/>
        <v>LPG</v>
      </c>
      <c r="C104" t="str">
        <f t="shared" si="25"/>
        <v>LoM</v>
      </c>
      <c r="F104" t="s">
        <v>113</v>
      </c>
      <c r="G104" s="7"/>
      <c r="H104" s="7">
        <v>12.76</v>
      </c>
      <c r="I104" s="7">
        <v>34.979999999999997</v>
      </c>
      <c r="J104" s="7"/>
      <c r="K104" s="7"/>
      <c r="L104" s="7"/>
      <c r="M104" s="7">
        <v>145.24</v>
      </c>
      <c r="N104" s="4">
        <f>$N$20*(M104/SUM($M$103:$M$106))</f>
        <v>4.9828705802341736E-3</v>
      </c>
      <c r="O104" s="7"/>
      <c r="P104" s="7"/>
      <c r="Q104" s="7"/>
      <c r="R104" s="7">
        <v>76.17</v>
      </c>
      <c r="S104" s="7">
        <v>2.48</v>
      </c>
      <c r="T104" s="7">
        <v>17.010000000000002</v>
      </c>
      <c r="U104" s="7">
        <v>1.7</v>
      </c>
      <c r="V104" s="7">
        <v>0.23</v>
      </c>
      <c r="W104" s="7"/>
      <c r="X104" s="7">
        <v>752.55</v>
      </c>
      <c r="Y104" s="7"/>
      <c r="Z104" s="7"/>
      <c r="AA104" s="7">
        <v>5.54</v>
      </c>
      <c r="AB104" s="7">
        <v>3.95</v>
      </c>
      <c r="AC104" s="7"/>
      <c r="AD104" s="7">
        <v>75.099999999999994</v>
      </c>
      <c r="AE104" s="7"/>
      <c r="AF104" s="7">
        <v>881.96</v>
      </c>
      <c r="AG104" s="7">
        <v>13.52</v>
      </c>
      <c r="AH104" s="7">
        <v>75.63</v>
      </c>
      <c r="AI104" s="7"/>
      <c r="AJ104" s="7"/>
      <c r="AK104" s="7">
        <v>19.18</v>
      </c>
      <c r="AL104" s="7">
        <v>9.25</v>
      </c>
      <c r="AM104" s="55"/>
      <c r="AN104" s="55"/>
      <c r="AO104" s="55"/>
      <c r="AP104" s="55">
        <f t="shared" ref="AP104:AQ106" si="32">AP$20*$T104/SUM($T$103:$T$106)</f>
        <v>87.142385693651249</v>
      </c>
      <c r="AQ104" s="55">
        <f t="shared" si="32"/>
        <v>3.4117118575103591</v>
      </c>
      <c r="AS104" s="4"/>
    </row>
    <row r="105" spans="1:51">
      <c r="A105" t="str">
        <f t="shared" si="28"/>
        <v>Cars</v>
      </c>
      <c r="B105" t="str">
        <f t="shared" si="27"/>
        <v>LPG</v>
      </c>
      <c r="C105" t="str">
        <f t="shared" si="25"/>
        <v>Sma</v>
      </c>
      <c r="F105" t="s">
        <v>114</v>
      </c>
      <c r="G105" s="7"/>
      <c r="H105" s="7">
        <v>12.46</v>
      </c>
      <c r="I105" s="7">
        <v>34.17</v>
      </c>
      <c r="J105" s="7"/>
      <c r="K105" s="7"/>
      <c r="L105" s="7"/>
      <c r="M105" s="7">
        <v>141.84</v>
      </c>
      <c r="N105" s="4">
        <f>$N$20*(M105/SUM($M$103:$M$106))</f>
        <v>4.8662239266071003E-3</v>
      </c>
      <c r="O105" s="7"/>
      <c r="P105" s="7"/>
      <c r="Q105" s="7"/>
      <c r="R105" s="7">
        <v>74.38</v>
      </c>
      <c r="S105" s="7">
        <v>1.98</v>
      </c>
      <c r="T105" s="7">
        <v>16.61</v>
      </c>
      <c r="U105" s="7">
        <v>1.66</v>
      </c>
      <c r="V105" s="7">
        <v>0.1</v>
      </c>
      <c r="W105" s="7"/>
      <c r="X105" s="7">
        <v>734.93</v>
      </c>
      <c r="Y105" s="7"/>
      <c r="Z105" s="7"/>
      <c r="AA105" s="7">
        <v>5.41</v>
      </c>
      <c r="AB105" s="7">
        <v>3.86</v>
      </c>
      <c r="AC105" s="7"/>
      <c r="AD105" s="7">
        <v>73.34</v>
      </c>
      <c r="AE105" s="7"/>
      <c r="AF105" s="7">
        <v>861.31</v>
      </c>
      <c r="AG105" s="7">
        <v>13.21</v>
      </c>
      <c r="AH105" s="7">
        <v>73.86</v>
      </c>
      <c r="AI105" s="7"/>
      <c r="AJ105" s="7"/>
      <c r="AK105" s="7">
        <v>18.73</v>
      </c>
      <c r="AL105" s="7">
        <v>9.0399999999999991</v>
      </c>
      <c r="AM105" s="55"/>
      <c r="AN105" s="55"/>
      <c r="AO105" s="55"/>
      <c r="AP105" s="55">
        <f>AP$20*$T105/SUM($T$103:$T$106)</f>
        <v>85.093182032424878</v>
      </c>
      <c r="AQ105" s="55">
        <f t="shared" si="32"/>
        <v>3.3314834775571462</v>
      </c>
      <c r="AS105" s="4"/>
    </row>
    <row r="106" spans="1:51">
      <c r="A106" t="str">
        <f t="shared" si="28"/>
        <v>Cars</v>
      </c>
      <c r="B106" t="str">
        <f t="shared" si="27"/>
        <v>LPG</v>
      </c>
      <c r="C106" t="str">
        <f t="shared" si="25"/>
        <v>UpM</v>
      </c>
      <c r="F106" t="s">
        <v>115</v>
      </c>
      <c r="G106" s="7"/>
      <c r="H106" s="7">
        <v>5.72</v>
      </c>
      <c r="I106" s="7">
        <v>15.69</v>
      </c>
      <c r="J106" s="7"/>
      <c r="K106" s="7"/>
      <c r="L106" s="7"/>
      <c r="M106" s="7">
        <v>65.12</v>
      </c>
      <c r="N106" s="4">
        <f>$N$20*(M106/SUM($M$103:$M$106))</f>
        <v>2.2341264953514833E-3</v>
      </c>
      <c r="O106" s="7"/>
      <c r="P106" s="7"/>
      <c r="Q106" s="7"/>
      <c r="R106" s="7">
        <v>34.15</v>
      </c>
      <c r="S106" s="7">
        <v>1.17</v>
      </c>
      <c r="T106" s="7">
        <v>7.63</v>
      </c>
      <c r="U106" s="7">
        <v>0.76</v>
      </c>
      <c r="V106" s="7">
        <v>0.17</v>
      </c>
      <c r="W106" s="7"/>
      <c r="X106" s="7">
        <v>337.42</v>
      </c>
      <c r="Y106" s="7"/>
      <c r="Z106" s="7"/>
      <c r="AA106" s="7">
        <v>2.4900000000000002</v>
      </c>
      <c r="AB106" s="7">
        <v>1.77</v>
      </c>
      <c r="AC106" s="7"/>
      <c r="AD106" s="7">
        <v>33.67</v>
      </c>
      <c r="AE106" s="7"/>
      <c r="AF106" s="7">
        <v>395.45</v>
      </c>
      <c r="AG106" s="7">
        <v>6.06</v>
      </c>
      <c r="AH106" s="7">
        <v>33.909999999999997</v>
      </c>
      <c r="AI106" s="7"/>
      <c r="AJ106" s="7"/>
      <c r="AK106" s="7">
        <v>8.6</v>
      </c>
      <c r="AL106" s="7">
        <v>4.1500000000000004</v>
      </c>
      <c r="AM106" s="55"/>
      <c r="AN106" s="55"/>
      <c r="AO106" s="55"/>
      <c r="AP106" s="55">
        <f t="shared" si="32"/>
        <v>39.088559837892944</v>
      </c>
      <c r="AQ106" s="55">
        <f t="shared" si="32"/>
        <v>1.530356347607527</v>
      </c>
      <c r="AS106" s="4"/>
    </row>
    <row r="107" spans="1:51">
      <c r="A107" t="str">
        <f t="shared" si="28"/>
        <v>Cars</v>
      </c>
      <c r="B107" t="str">
        <f t="shared" si="27"/>
        <v>Other</v>
      </c>
      <c r="C107" t="str">
        <f t="shared" si="25"/>
        <v>Exe</v>
      </c>
      <c r="E107" t="s">
        <v>46</v>
      </c>
      <c r="F107" t="s">
        <v>112</v>
      </c>
      <c r="G107" s="7"/>
      <c r="H107" s="7"/>
      <c r="I107" s="7"/>
      <c r="J107" s="7"/>
      <c r="K107" s="7"/>
      <c r="L107" s="7">
        <v>0.68</v>
      </c>
      <c r="M107" s="7"/>
      <c r="N107" s="7">
        <v>0.02</v>
      </c>
      <c r="O107" s="7"/>
      <c r="P107" s="7"/>
      <c r="Q107" s="7"/>
      <c r="R107" s="7"/>
      <c r="S107" s="7"/>
      <c r="T107" s="7"/>
      <c r="U107" s="7"/>
      <c r="V107" s="7"/>
      <c r="W107" s="7">
        <v>0.14000000000000001</v>
      </c>
      <c r="X107" s="7"/>
      <c r="Y107" s="7"/>
      <c r="Z107" s="7"/>
      <c r="AA107" s="7"/>
      <c r="AB107" s="7"/>
      <c r="AC107" s="7"/>
      <c r="AD107" s="7">
        <v>7.67</v>
      </c>
      <c r="AE107" s="7"/>
      <c r="AF107" s="7">
        <v>51.21</v>
      </c>
      <c r="AG107" s="7">
        <v>1.1000000000000001</v>
      </c>
      <c r="AH107" s="7"/>
      <c r="AI107" s="7">
        <v>1.88</v>
      </c>
      <c r="AJ107" s="7"/>
      <c r="AK107" s="7"/>
      <c r="AL107" s="7">
        <v>0.27</v>
      </c>
      <c r="AM107" s="55"/>
      <c r="AN107" s="55"/>
      <c r="AO107" s="55"/>
      <c r="AP107" s="55"/>
      <c r="AQ107" s="55"/>
      <c r="AS107" s="4"/>
    </row>
    <row r="108" spans="1:51">
      <c r="A108" t="str">
        <f t="shared" si="28"/>
        <v>Cars</v>
      </c>
      <c r="B108" t="str">
        <f t="shared" si="27"/>
        <v>Other</v>
      </c>
      <c r="C108" t="str">
        <f t="shared" si="25"/>
        <v>LoM</v>
      </c>
      <c r="F108" t="s">
        <v>113</v>
      </c>
      <c r="G108" s="7"/>
      <c r="H108" s="7"/>
      <c r="I108" s="7"/>
      <c r="J108" s="7"/>
      <c r="K108" s="7"/>
      <c r="L108" s="7">
        <v>1.78</v>
      </c>
      <c r="M108" s="7"/>
      <c r="N108" s="7">
        <v>0.14000000000000001</v>
      </c>
      <c r="O108" s="7"/>
      <c r="P108" s="7"/>
      <c r="Q108" s="7"/>
      <c r="R108" s="7"/>
      <c r="S108" s="7"/>
      <c r="T108" s="7"/>
      <c r="U108" s="7"/>
      <c r="V108" s="7"/>
      <c r="W108" s="7">
        <v>0.14000000000000001</v>
      </c>
      <c r="X108" s="7"/>
      <c r="Y108" s="7"/>
      <c r="Z108" s="7"/>
      <c r="AA108" s="7"/>
      <c r="AB108" s="7"/>
      <c r="AC108" s="7"/>
      <c r="AD108" s="7">
        <v>19.93</v>
      </c>
      <c r="AE108" s="7"/>
      <c r="AF108" s="7">
        <v>133.11000000000001</v>
      </c>
      <c r="AG108" s="7">
        <v>2.85</v>
      </c>
      <c r="AH108" s="7"/>
      <c r="AI108" s="7">
        <v>6.91</v>
      </c>
      <c r="AJ108" s="7"/>
      <c r="AK108" s="7"/>
      <c r="AL108" s="7">
        <v>0.71</v>
      </c>
      <c r="AM108" s="55"/>
      <c r="AN108" s="55"/>
      <c r="AO108" s="55"/>
      <c r="AP108" s="55"/>
      <c r="AQ108" s="55"/>
      <c r="AS108" s="4"/>
    </row>
    <row r="109" spans="1:51">
      <c r="A109" t="str">
        <f t="shared" si="28"/>
        <v>Cars</v>
      </c>
      <c r="B109" t="str">
        <f t="shared" si="27"/>
        <v>Other</v>
      </c>
      <c r="C109" t="str">
        <f t="shared" si="25"/>
        <v>Sma</v>
      </c>
      <c r="F109" t="s">
        <v>114</v>
      </c>
      <c r="G109" s="7"/>
      <c r="H109" s="7"/>
      <c r="I109" s="7"/>
      <c r="J109" s="7"/>
      <c r="K109" s="7"/>
      <c r="L109" s="7">
        <v>1.74</v>
      </c>
      <c r="M109" s="7"/>
      <c r="N109" s="7">
        <v>0.12</v>
      </c>
      <c r="O109" s="7"/>
      <c r="P109" s="7"/>
      <c r="Q109" s="7"/>
      <c r="R109" s="7"/>
      <c r="S109" s="7"/>
      <c r="T109" s="7"/>
      <c r="U109" s="7"/>
      <c r="V109" s="7"/>
      <c r="W109" s="7">
        <v>0.14000000000000001</v>
      </c>
      <c r="X109" s="7"/>
      <c r="Y109" s="7"/>
      <c r="Z109" s="7"/>
      <c r="AA109" s="7"/>
      <c r="AB109" s="7"/>
      <c r="AC109" s="7"/>
      <c r="AD109" s="7">
        <v>19.46</v>
      </c>
      <c r="AE109" s="7"/>
      <c r="AF109" s="7">
        <v>130</v>
      </c>
      <c r="AG109" s="7">
        <v>2.78</v>
      </c>
      <c r="AH109" s="7"/>
      <c r="AI109" s="7">
        <v>6.94</v>
      </c>
      <c r="AJ109" s="7"/>
      <c r="AK109" s="7"/>
      <c r="AL109" s="7">
        <v>0.7</v>
      </c>
      <c r="AM109" s="55"/>
      <c r="AN109" s="55"/>
      <c r="AO109" s="55"/>
      <c r="AP109" s="55"/>
      <c r="AQ109" s="55"/>
      <c r="AS109" s="4"/>
    </row>
    <row r="110" spans="1:51">
      <c r="A110" t="str">
        <f t="shared" si="28"/>
        <v>Cars</v>
      </c>
      <c r="B110" t="str">
        <f t="shared" si="27"/>
        <v>Other</v>
      </c>
      <c r="C110" t="str">
        <f t="shared" si="25"/>
        <v>UpM</v>
      </c>
      <c r="F110" t="s">
        <v>115</v>
      </c>
      <c r="G110" s="7"/>
      <c r="H110" s="7"/>
      <c r="I110" s="7"/>
      <c r="J110" s="7"/>
      <c r="K110" s="7"/>
      <c r="L110" s="7">
        <v>0.8</v>
      </c>
      <c r="M110" s="7"/>
      <c r="N110" s="7">
        <v>0.06</v>
      </c>
      <c r="O110" s="7"/>
      <c r="P110" s="7"/>
      <c r="Q110" s="7"/>
      <c r="R110" s="7"/>
      <c r="S110" s="7"/>
      <c r="T110" s="7"/>
      <c r="U110" s="7"/>
      <c r="V110" s="7"/>
      <c r="W110" s="7">
        <v>0.14000000000000001</v>
      </c>
      <c r="X110" s="7"/>
      <c r="Y110" s="7"/>
      <c r="Z110" s="7"/>
      <c r="AA110" s="7"/>
      <c r="AB110" s="7"/>
      <c r="AC110" s="7"/>
      <c r="AD110" s="7">
        <v>8.94</v>
      </c>
      <c r="AE110" s="7"/>
      <c r="AF110" s="7">
        <v>59.68</v>
      </c>
      <c r="AG110" s="7">
        <v>1.28</v>
      </c>
      <c r="AH110" s="7"/>
      <c r="AI110" s="7">
        <v>3.68</v>
      </c>
      <c r="AJ110" s="7"/>
      <c r="AK110" s="7"/>
      <c r="AL110" s="7">
        <v>0.32</v>
      </c>
      <c r="AM110" s="55"/>
      <c r="AN110" s="55"/>
      <c r="AO110" s="55"/>
      <c r="AP110" s="55"/>
      <c r="AQ110" s="55"/>
      <c r="AS110" s="4"/>
    </row>
    <row r="112" spans="1:51">
      <c r="F112" s="10" t="s">
        <v>60</v>
      </c>
      <c r="AS112" s="10" t="s">
        <v>62</v>
      </c>
      <c r="AT112" s="12"/>
      <c r="AU112" s="13"/>
      <c r="AV112" s="13"/>
      <c r="AW112" s="13"/>
      <c r="AX112" s="13"/>
      <c r="AY112" s="13"/>
    </row>
    <row r="113" spans="4:51" ht="15" thickBot="1">
      <c r="D113" s="14" t="s">
        <v>54</v>
      </c>
      <c r="E113" s="14" t="s">
        <v>58</v>
      </c>
      <c r="F113" s="14" t="s">
        <v>59</v>
      </c>
      <c r="G113" s="15" t="str">
        <f t="shared" ref="G113:AL113" si="33">G78</f>
        <v>AT</v>
      </c>
      <c r="H113" s="15" t="str">
        <f t="shared" si="33"/>
        <v>BE</v>
      </c>
      <c r="I113" s="15" t="str">
        <f t="shared" si="33"/>
        <v>BG</v>
      </c>
      <c r="J113" s="15" t="str">
        <f t="shared" si="33"/>
        <v>CH</v>
      </c>
      <c r="K113" s="15" t="str">
        <f t="shared" si="33"/>
        <v>CY</v>
      </c>
      <c r="L113" s="15" t="str">
        <f t="shared" si="33"/>
        <v>CZ</v>
      </c>
      <c r="M113" s="15" t="str">
        <f t="shared" si="33"/>
        <v>DE</v>
      </c>
      <c r="N113" s="15" t="str">
        <f t="shared" si="33"/>
        <v>DK</v>
      </c>
      <c r="O113" s="15" t="str">
        <f t="shared" si="33"/>
        <v>EE</v>
      </c>
      <c r="P113" s="15" t="str">
        <f t="shared" si="33"/>
        <v>ES</v>
      </c>
      <c r="Q113" s="15" t="str">
        <f t="shared" si="33"/>
        <v>FI</v>
      </c>
      <c r="R113" s="15" t="str">
        <f t="shared" si="33"/>
        <v>FR</v>
      </c>
      <c r="S113" s="15" t="str">
        <f t="shared" si="33"/>
        <v>EL</v>
      </c>
      <c r="T113" s="15" t="str">
        <f t="shared" si="33"/>
        <v>HR</v>
      </c>
      <c r="U113" s="15" t="str">
        <f t="shared" si="33"/>
        <v>HU</v>
      </c>
      <c r="V113" s="15" t="str">
        <f t="shared" si="33"/>
        <v>IE</v>
      </c>
      <c r="W113" s="15" t="str">
        <f t="shared" si="33"/>
        <v>IS</v>
      </c>
      <c r="X113" s="15" t="str">
        <f t="shared" si="33"/>
        <v>IT</v>
      </c>
      <c r="Y113" s="15" t="str">
        <f t="shared" si="33"/>
        <v>LT</v>
      </c>
      <c r="Z113" s="15" t="str">
        <f t="shared" si="33"/>
        <v>LU</v>
      </c>
      <c r="AA113" s="15" t="str">
        <f t="shared" si="33"/>
        <v>LV</v>
      </c>
      <c r="AB113" s="15" t="str">
        <f t="shared" si="33"/>
        <v>MK</v>
      </c>
      <c r="AC113" s="15" t="str">
        <f t="shared" si="33"/>
        <v>MT</v>
      </c>
      <c r="AD113" s="15" t="str">
        <f t="shared" si="33"/>
        <v>NL</v>
      </c>
      <c r="AE113" s="15" t="str">
        <f t="shared" si="33"/>
        <v>NO</v>
      </c>
      <c r="AF113" s="15" t="str">
        <f t="shared" si="33"/>
        <v>PL</v>
      </c>
      <c r="AG113" s="15" t="str">
        <f t="shared" si="33"/>
        <v>PT</v>
      </c>
      <c r="AH113" s="15" t="str">
        <f t="shared" si="33"/>
        <v>RO</v>
      </c>
      <c r="AI113" s="15" t="str">
        <f t="shared" si="33"/>
        <v>SE</v>
      </c>
      <c r="AJ113" s="15" t="str">
        <f t="shared" si="33"/>
        <v>SI</v>
      </c>
      <c r="AK113" s="15" t="str">
        <f t="shared" si="33"/>
        <v>SK</v>
      </c>
      <c r="AL113" s="15" t="str">
        <f t="shared" si="33"/>
        <v>UK</v>
      </c>
      <c r="AM113" s="15" t="s">
        <v>125</v>
      </c>
      <c r="AN113" s="15" t="s">
        <v>126</v>
      </c>
      <c r="AO113" s="15" t="s">
        <v>127</v>
      </c>
      <c r="AP113" s="15" t="s">
        <v>128</v>
      </c>
      <c r="AQ113" s="15" t="s">
        <v>129</v>
      </c>
      <c r="AS113" s="14" t="s">
        <v>63</v>
      </c>
      <c r="AT113" s="14" t="s">
        <v>54</v>
      </c>
      <c r="AU113" s="14" t="s">
        <v>64</v>
      </c>
      <c r="AV113" s="14" t="s">
        <v>65</v>
      </c>
      <c r="AW113" s="14" t="s">
        <v>66</v>
      </c>
      <c r="AX113" s="14" t="s">
        <v>67</v>
      </c>
      <c r="AY113" s="14" t="s">
        <v>68</v>
      </c>
    </row>
    <row r="114" spans="4:51">
      <c r="D114" t="str">
        <f t="shared" ref="D114:D145" si="34">"TRA"&amp;getEleNameFromDesc(A79&amp;" "&amp;B79&amp;" "&amp;C79)</f>
        <v>TRA_Bus_Cng_Coa</v>
      </c>
      <c r="E114" t="str">
        <f t="shared" ref="E114:E145" si="35">"TRA"&amp;VLOOKUP(B79,$A$31:$B$37,2,FALSE)</f>
        <v>TRAGAS</v>
      </c>
      <c r="F114" t="str">
        <f t="shared" ref="F114:F145" si="36">"T"&amp;LEFT(A79,3)</f>
        <v>TBus</v>
      </c>
      <c r="G114" s="7">
        <f>G79</f>
        <v>0</v>
      </c>
      <c r="H114" s="7">
        <f t="shared" ref="H114:AQ114" si="37">H79</f>
        <v>0</v>
      </c>
      <c r="I114" s="7">
        <f t="shared" si="37"/>
        <v>0</v>
      </c>
      <c r="J114" s="7">
        <f t="shared" si="37"/>
        <v>0</v>
      </c>
      <c r="K114" s="7">
        <f t="shared" si="37"/>
        <v>0</v>
      </c>
      <c r="L114" s="7">
        <f t="shared" si="37"/>
        <v>0</v>
      </c>
      <c r="M114" s="7">
        <f t="shared" si="37"/>
        <v>0</v>
      </c>
      <c r="N114" s="7">
        <f t="shared" si="37"/>
        <v>0</v>
      </c>
      <c r="O114" s="7">
        <f t="shared" si="37"/>
        <v>0</v>
      </c>
      <c r="P114" s="7">
        <f t="shared" si="37"/>
        <v>0</v>
      </c>
      <c r="Q114" s="7">
        <f t="shared" si="37"/>
        <v>0</v>
      </c>
      <c r="R114" s="7">
        <f t="shared" si="37"/>
        <v>0</v>
      </c>
      <c r="S114" s="7">
        <f t="shared" si="37"/>
        <v>0</v>
      </c>
      <c r="T114" s="7">
        <f t="shared" si="37"/>
        <v>0</v>
      </c>
      <c r="U114" s="7">
        <f t="shared" si="37"/>
        <v>0</v>
      </c>
      <c r="V114" s="7">
        <f t="shared" si="37"/>
        <v>0</v>
      </c>
      <c r="W114" s="7">
        <f t="shared" si="37"/>
        <v>0</v>
      </c>
      <c r="X114" s="7">
        <f t="shared" si="37"/>
        <v>0</v>
      </c>
      <c r="Y114" s="7">
        <f t="shared" si="37"/>
        <v>0</v>
      </c>
      <c r="Z114" s="7">
        <f t="shared" si="37"/>
        <v>0</v>
      </c>
      <c r="AA114" s="7">
        <f t="shared" si="37"/>
        <v>0</v>
      </c>
      <c r="AB114" s="7">
        <f t="shared" si="37"/>
        <v>0</v>
      </c>
      <c r="AC114" s="7">
        <f t="shared" si="37"/>
        <v>0</v>
      </c>
      <c r="AD114" s="7">
        <f t="shared" si="37"/>
        <v>0</v>
      </c>
      <c r="AE114" s="7">
        <f t="shared" si="37"/>
        <v>0</v>
      </c>
      <c r="AF114" s="7">
        <f t="shared" si="37"/>
        <v>0</v>
      </c>
      <c r="AG114" s="7">
        <f t="shared" si="37"/>
        <v>0</v>
      </c>
      <c r="AH114" s="7">
        <f t="shared" si="37"/>
        <v>0</v>
      </c>
      <c r="AI114" s="7">
        <f t="shared" si="37"/>
        <v>0.27</v>
      </c>
      <c r="AJ114" s="7">
        <f t="shared" si="37"/>
        <v>0</v>
      </c>
      <c r="AK114" s="7">
        <f t="shared" si="37"/>
        <v>0</v>
      </c>
      <c r="AL114" s="7">
        <f t="shared" si="37"/>
        <v>0</v>
      </c>
      <c r="AM114" s="7">
        <f>AM79</f>
        <v>0</v>
      </c>
      <c r="AN114" s="7">
        <f t="shared" si="37"/>
        <v>0</v>
      </c>
      <c r="AO114" s="7">
        <f t="shared" si="37"/>
        <v>0</v>
      </c>
      <c r="AP114" s="7">
        <f>AP79</f>
        <v>0</v>
      </c>
      <c r="AQ114" s="7">
        <f t="shared" si="37"/>
        <v>0</v>
      </c>
      <c r="AS114" s="13" t="s">
        <v>69</v>
      </c>
      <c r="AT114" s="13" t="str">
        <f t="shared" ref="AT114:AT145" si="38">D114</f>
        <v>TRA_Bus_Cng_Coa</v>
      </c>
      <c r="AU114" s="13" t="str">
        <f t="shared" ref="AU114:AU145" si="39">"Road Transport "&amp;A79&amp;" "&amp;B79</f>
        <v>Road Transport Buses CNG/Biogas</v>
      </c>
      <c r="AV114" s="13" t="s">
        <v>70</v>
      </c>
      <c r="AW114" s="13" t="s">
        <v>71</v>
      </c>
      <c r="AX114" s="13"/>
      <c r="AY114" s="13"/>
    </row>
    <row r="115" spans="4:51">
      <c r="D115" t="str">
        <f t="shared" si="34"/>
        <v>TRA_Bus_Cng_Urb</v>
      </c>
      <c r="E115" t="str">
        <f t="shared" si="35"/>
        <v>TRAGAS</v>
      </c>
      <c r="F115" t="str">
        <f t="shared" si="36"/>
        <v>TBus</v>
      </c>
      <c r="G115" s="7">
        <f t="shared" ref="G115:AQ115" si="40">G80</f>
        <v>0</v>
      </c>
      <c r="H115" s="7">
        <f t="shared" si="40"/>
        <v>0</v>
      </c>
      <c r="I115" s="7">
        <f t="shared" si="40"/>
        <v>0</v>
      </c>
      <c r="J115" s="7">
        <f t="shared" si="40"/>
        <v>0.18</v>
      </c>
      <c r="K115" s="7">
        <f t="shared" si="40"/>
        <v>0</v>
      </c>
      <c r="L115" s="7">
        <f t="shared" si="40"/>
        <v>0</v>
      </c>
      <c r="M115" s="7">
        <f t="shared" si="40"/>
        <v>1.53</v>
      </c>
      <c r="N115" s="7">
        <f t="shared" si="40"/>
        <v>0</v>
      </c>
      <c r="O115" s="7">
        <f t="shared" si="40"/>
        <v>0</v>
      </c>
      <c r="P115" s="7">
        <f t="shared" si="40"/>
        <v>0</v>
      </c>
      <c r="Q115" s="7">
        <f t="shared" si="40"/>
        <v>0</v>
      </c>
      <c r="R115" s="7">
        <f t="shared" si="40"/>
        <v>0</v>
      </c>
      <c r="S115" s="7">
        <f t="shared" si="40"/>
        <v>0</v>
      </c>
      <c r="T115" s="7">
        <f t="shared" si="40"/>
        <v>0.06</v>
      </c>
      <c r="U115" s="7">
        <f t="shared" si="40"/>
        <v>0</v>
      </c>
      <c r="V115" s="7">
        <f t="shared" si="40"/>
        <v>0</v>
      </c>
      <c r="W115" s="7">
        <f t="shared" si="40"/>
        <v>0</v>
      </c>
      <c r="X115" s="7">
        <f t="shared" si="40"/>
        <v>3.55</v>
      </c>
      <c r="Y115" s="7">
        <f t="shared" si="40"/>
        <v>0</v>
      </c>
      <c r="Z115" s="7">
        <f t="shared" si="40"/>
        <v>0</v>
      </c>
      <c r="AA115" s="7">
        <f t="shared" si="40"/>
        <v>0</v>
      </c>
      <c r="AB115" s="7">
        <f t="shared" si="40"/>
        <v>0</v>
      </c>
      <c r="AC115" s="7">
        <f t="shared" si="40"/>
        <v>0</v>
      </c>
      <c r="AD115" s="7">
        <f t="shared" si="40"/>
        <v>0.47800000258800002</v>
      </c>
      <c r="AE115" s="7">
        <f t="shared" si="40"/>
        <v>0</v>
      </c>
      <c r="AF115" s="7">
        <f t="shared" si="40"/>
        <v>0</v>
      </c>
      <c r="AG115" s="7">
        <f t="shared" si="40"/>
        <v>0</v>
      </c>
      <c r="AH115" s="7">
        <f t="shared" si="40"/>
        <v>0</v>
      </c>
      <c r="AI115" s="7">
        <f t="shared" si="40"/>
        <v>1.2</v>
      </c>
      <c r="AJ115" s="7">
        <f t="shared" si="40"/>
        <v>0</v>
      </c>
      <c r="AK115" s="7">
        <f t="shared" si="40"/>
        <v>0</v>
      </c>
      <c r="AL115" s="7">
        <f t="shared" si="40"/>
        <v>0</v>
      </c>
      <c r="AM115" s="7">
        <f t="shared" si="40"/>
        <v>0</v>
      </c>
      <c r="AN115" s="7">
        <f t="shared" si="40"/>
        <v>0</v>
      </c>
      <c r="AO115" s="7">
        <f t="shared" si="40"/>
        <v>0</v>
      </c>
      <c r="AP115" s="7">
        <f t="shared" si="40"/>
        <v>3.8559752858332727E-2</v>
      </c>
      <c r="AQ115" s="7">
        <f t="shared" si="40"/>
        <v>0</v>
      </c>
      <c r="AT115" s="13" t="str">
        <f t="shared" si="38"/>
        <v>TRA_Bus_Cng_Urb</v>
      </c>
      <c r="AU115" s="13" t="str">
        <f t="shared" si="39"/>
        <v>Road Transport Buses CNG/Biogas</v>
      </c>
      <c r="AV115" s="13" t="s">
        <v>70</v>
      </c>
      <c r="AW115" s="13" t="s">
        <v>71</v>
      </c>
    </row>
    <row r="116" spans="4:51">
      <c r="D116" t="str">
        <f t="shared" si="34"/>
        <v>TRA_Bus_Dis_Coa</v>
      </c>
      <c r="E116" t="str">
        <f t="shared" si="35"/>
        <v>TRADST</v>
      </c>
      <c r="F116" t="str">
        <f t="shared" si="36"/>
        <v>TBus</v>
      </c>
      <c r="G116" s="7">
        <f t="shared" ref="G116:AQ116" si="41">G81</f>
        <v>7.29</v>
      </c>
      <c r="H116" s="7">
        <f t="shared" si="41"/>
        <v>9.4600000000000009</v>
      </c>
      <c r="I116" s="7">
        <f t="shared" si="41"/>
        <v>11.69</v>
      </c>
      <c r="J116" s="7">
        <f t="shared" si="41"/>
        <v>2.4700000000000002</v>
      </c>
      <c r="K116" s="7">
        <f t="shared" si="41"/>
        <v>2.36</v>
      </c>
      <c r="L116" s="7">
        <f t="shared" si="41"/>
        <v>12.55</v>
      </c>
      <c r="M116" s="7">
        <f t="shared" si="41"/>
        <v>29.51</v>
      </c>
      <c r="N116" s="7">
        <f t="shared" si="41"/>
        <v>8.35</v>
      </c>
      <c r="O116" s="7">
        <f t="shared" si="41"/>
        <v>3.29</v>
      </c>
      <c r="P116" s="7">
        <f t="shared" si="41"/>
        <v>39.65</v>
      </c>
      <c r="Q116" s="7">
        <f t="shared" si="41"/>
        <v>5.93</v>
      </c>
      <c r="R116" s="7">
        <f t="shared" si="41"/>
        <v>61.69</v>
      </c>
      <c r="S116" s="7">
        <f t="shared" si="41"/>
        <v>16.899999999999999</v>
      </c>
      <c r="T116" s="7">
        <f t="shared" si="41"/>
        <v>3.78</v>
      </c>
      <c r="U116" s="7">
        <f t="shared" si="41"/>
        <v>12.16</v>
      </c>
      <c r="V116" s="7">
        <f t="shared" si="41"/>
        <v>4.95</v>
      </c>
      <c r="W116" s="7">
        <f t="shared" si="41"/>
        <v>0.87</v>
      </c>
      <c r="X116" s="7">
        <f t="shared" si="41"/>
        <v>78.099999999999994</v>
      </c>
      <c r="Y116" s="7">
        <f t="shared" si="41"/>
        <v>4.05</v>
      </c>
      <c r="Z116" s="7">
        <f t="shared" si="41"/>
        <v>0.85</v>
      </c>
      <c r="AA116" s="7">
        <f t="shared" si="41"/>
        <v>1.83</v>
      </c>
      <c r="AB116" s="7">
        <f t="shared" si="41"/>
        <v>1.1100000000000001</v>
      </c>
      <c r="AC116" s="7">
        <f t="shared" si="41"/>
        <v>0.21</v>
      </c>
      <c r="AD116" s="7">
        <f t="shared" si="41"/>
        <v>6.27</v>
      </c>
      <c r="AE116" s="7">
        <f t="shared" si="41"/>
        <v>6.81</v>
      </c>
      <c r="AF116" s="7">
        <f t="shared" si="41"/>
        <v>35.81</v>
      </c>
      <c r="AG116" s="7">
        <f t="shared" si="41"/>
        <v>10.02</v>
      </c>
      <c r="AH116" s="7">
        <f t="shared" si="41"/>
        <v>13.09</v>
      </c>
      <c r="AI116" s="7">
        <f t="shared" si="41"/>
        <v>5.77</v>
      </c>
      <c r="AJ116" s="7">
        <f t="shared" si="41"/>
        <v>1.22</v>
      </c>
      <c r="AK116" s="7">
        <f t="shared" si="41"/>
        <v>3.82</v>
      </c>
      <c r="AL116" s="7">
        <f t="shared" si="41"/>
        <v>119.9</v>
      </c>
      <c r="AM116" s="7">
        <f t="shared" si="41"/>
        <v>3.8439258546575212</v>
      </c>
      <c r="AN116" s="7">
        <f t="shared" si="41"/>
        <v>2.8242478245252323</v>
      </c>
      <c r="AO116" s="7">
        <f t="shared" si="41"/>
        <v>1.0775337134348666</v>
      </c>
      <c r="AP116" s="7">
        <f t="shared" si="41"/>
        <v>3.5094836339232698</v>
      </c>
      <c r="AQ116" s="7">
        <f t="shared" si="41"/>
        <v>0.76589734782191099</v>
      </c>
      <c r="AT116" s="13" t="str">
        <f t="shared" si="38"/>
        <v>TRA_Bus_Dis_Coa</v>
      </c>
      <c r="AU116" s="13" t="str">
        <f t="shared" si="39"/>
        <v>Road Transport Buses Diesel</v>
      </c>
      <c r="AV116" s="13" t="s">
        <v>70</v>
      </c>
      <c r="AW116" s="13" t="s">
        <v>71</v>
      </c>
    </row>
    <row r="117" spans="4:51">
      <c r="D117" t="str">
        <f t="shared" si="34"/>
        <v>TRA_Bus_Dis_Urb</v>
      </c>
      <c r="E117" t="str">
        <f t="shared" si="35"/>
        <v>TRADST</v>
      </c>
      <c r="F117" t="str">
        <f t="shared" si="36"/>
        <v>TBus</v>
      </c>
      <c r="G117" s="7">
        <f t="shared" ref="G117:AQ117" si="42">G82</f>
        <v>2.14</v>
      </c>
      <c r="H117" s="7">
        <f t="shared" si="42"/>
        <v>6.52</v>
      </c>
      <c r="I117" s="7">
        <f t="shared" si="42"/>
        <v>12.16</v>
      </c>
      <c r="J117" s="7">
        <f t="shared" si="42"/>
        <v>4.72</v>
      </c>
      <c r="K117" s="7">
        <f t="shared" si="42"/>
        <v>3.14</v>
      </c>
      <c r="L117" s="7">
        <f t="shared" si="42"/>
        <v>5.07</v>
      </c>
      <c r="M117" s="7">
        <f t="shared" si="42"/>
        <v>44.69</v>
      </c>
      <c r="N117" s="7">
        <f t="shared" si="42"/>
        <v>5.17</v>
      </c>
      <c r="O117" s="7">
        <f t="shared" si="42"/>
        <v>0</v>
      </c>
      <c r="P117" s="7">
        <f t="shared" si="42"/>
        <v>21.35</v>
      </c>
      <c r="Q117" s="7">
        <f t="shared" si="42"/>
        <v>7.72</v>
      </c>
      <c r="R117" s="7">
        <f t="shared" si="42"/>
        <v>21.2</v>
      </c>
      <c r="S117" s="7">
        <f t="shared" si="42"/>
        <v>10.41</v>
      </c>
      <c r="T117" s="7">
        <f t="shared" si="42"/>
        <v>1.07</v>
      </c>
      <c r="U117" s="7">
        <f t="shared" si="42"/>
        <v>4.91</v>
      </c>
      <c r="V117" s="7">
        <f t="shared" si="42"/>
        <v>4.95</v>
      </c>
      <c r="W117" s="7">
        <f t="shared" si="42"/>
        <v>0.91</v>
      </c>
      <c r="X117" s="7">
        <f t="shared" si="42"/>
        <v>15.59</v>
      </c>
      <c r="Y117" s="7">
        <f t="shared" si="42"/>
        <v>9.86</v>
      </c>
      <c r="Z117" s="7">
        <f t="shared" si="42"/>
        <v>0.79</v>
      </c>
      <c r="AA117" s="7">
        <f t="shared" si="42"/>
        <v>1.76</v>
      </c>
      <c r="AB117" s="7">
        <f t="shared" si="42"/>
        <v>1.1499999999999999</v>
      </c>
      <c r="AC117" s="7">
        <f t="shared" si="42"/>
        <v>1.62</v>
      </c>
      <c r="AD117" s="7">
        <f t="shared" si="42"/>
        <v>4.32</v>
      </c>
      <c r="AE117" s="7">
        <f t="shared" si="42"/>
        <v>7.67</v>
      </c>
      <c r="AF117" s="7">
        <f t="shared" si="42"/>
        <v>56.08</v>
      </c>
      <c r="AG117" s="7">
        <f t="shared" si="42"/>
        <v>5.4</v>
      </c>
      <c r="AH117" s="7">
        <f t="shared" si="42"/>
        <v>15.06</v>
      </c>
      <c r="AI117" s="7">
        <f t="shared" si="42"/>
        <v>6.66</v>
      </c>
      <c r="AJ117" s="7">
        <f t="shared" si="42"/>
        <v>1.21</v>
      </c>
      <c r="AK117" s="7">
        <f t="shared" si="42"/>
        <v>5.53</v>
      </c>
      <c r="AL117" s="7">
        <f t="shared" si="42"/>
        <v>44.35</v>
      </c>
      <c r="AM117" s="7">
        <f t="shared" si="42"/>
        <v>2.367767345975432</v>
      </c>
      <c r="AN117" s="7">
        <f t="shared" si="42"/>
        <v>0.79945639477301556</v>
      </c>
      <c r="AO117" s="7">
        <f t="shared" si="42"/>
        <v>0.66373526371934688</v>
      </c>
      <c r="AP117" s="7">
        <f t="shared" si="42"/>
        <v>0.99342526145447063</v>
      </c>
      <c r="AQ117" s="7">
        <f t="shared" si="42"/>
        <v>0.21680163020355686</v>
      </c>
      <c r="AT117" s="13" t="str">
        <f t="shared" si="38"/>
        <v>TRA_Bus_Dis_Urb</v>
      </c>
      <c r="AU117" s="13" t="str">
        <f t="shared" si="39"/>
        <v>Road Transport Buses Diesel</v>
      </c>
      <c r="AV117" s="13" t="s">
        <v>70</v>
      </c>
      <c r="AW117" s="13" t="s">
        <v>71</v>
      </c>
    </row>
    <row r="118" spans="4:51">
      <c r="D118" t="str">
        <f t="shared" si="34"/>
        <v>TRA_Bus_Gas_Coa</v>
      </c>
      <c r="E118" t="str">
        <f t="shared" si="35"/>
        <v>TRAGSLSP95</v>
      </c>
      <c r="F118" t="str">
        <f t="shared" si="36"/>
        <v>TBus</v>
      </c>
      <c r="G118" s="7">
        <f t="shared" ref="G118:AQ118" si="43">G83</f>
        <v>0</v>
      </c>
      <c r="H118" s="7">
        <f t="shared" si="43"/>
        <v>0</v>
      </c>
      <c r="I118" s="7">
        <f t="shared" si="43"/>
        <v>0</v>
      </c>
      <c r="J118" s="7">
        <f t="shared" si="43"/>
        <v>0</v>
      </c>
      <c r="K118" s="7">
        <f t="shared" si="43"/>
        <v>0</v>
      </c>
      <c r="L118" s="7">
        <f t="shared" si="43"/>
        <v>1.45</v>
      </c>
      <c r="M118" s="7">
        <f t="shared" si="43"/>
        <v>0</v>
      </c>
      <c r="N118" s="7">
        <f t="shared" si="43"/>
        <v>1.05</v>
      </c>
      <c r="O118" s="7">
        <f t="shared" si="43"/>
        <v>0</v>
      </c>
      <c r="P118" s="7">
        <f t="shared" si="43"/>
        <v>0</v>
      </c>
      <c r="Q118" s="7">
        <f t="shared" si="43"/>
        <v>0</v>
      </c>
      <c r="R118" s="7">
        <f t="shared" si="43"/>
        <v>0</v>
      </c>
      <c r="S118" s="7">
        <f t="shared" si="43"/>
        <v>0</v>
      </c>
      <c r="T118" s="7">
        <f t="shared" si="43"/>
        <v>0</v>
      </c>
      <c r="U118" s="7">
        <f t="shared" si="43"/>
        <v>0</v>
      </c>
      <c r="V118" s="7">
        <f t="shared" si="43"/>
        <v>0</v>
      </c>
      <c r="W118" s="7">
        <f t="shared" si="43"/>
        <v>0</v>
      </c>
      <c r="X118" s="7">
        <f t="shared" si="43"/>
        <v>0</v>
      </c>
      <c r="Y118" s="7">
        <f t="shared" si="43"/>
        <v>0</v>
      </c>
      <c r="Z118" s="7">
        <f t="shared" si="43"/>
        <v>0</v>
      </c>
      <c r="AA118" s="7">
        <f t="shared" si="43"/>
        <v>0</v>
      </c>
      <c r="AB118" s="7">
        <f t="shared" si="43"/>
        <v>0</v>
      </c>
      <c r="AC118" s="7">
        <f t="shared" si="43"/>
        <v>0</v>
      </c>
      <c r="AD118" s="7">
        <f t="shared" si="43"/>
        <v>0</v>
      </c>
      <c r="AE118" s="7">
        <f t="shared" si="43"/>
        <v>0</v>
      </c>
      <c r="AF118" s="7">
        <f t="shared" si="43"/>
        <v>0</v>
      </c>
      <c r="AG118" s="7">
        <f t="shared" si="43"/>
        <v>0</v>
      </c>
      <c r="AH118" s="7">
        <f t="shared" si="43"/>
        <v>0</v>
      </c>
      <c r="AI118" s="7">
        <f t="shared" si="43"/>
        <v>0</v>
      </c>
      <c r="AJ118" s="7">
        <f t="shared" si="43"/>
        <v>0</v>
      </c>
      <c r="AK118" s="7">
        <f t="shared" si="43"/>
        <v>0</v>
      </c>
      <c r="AL118" s="7">
        <f t="shared" si="43"/>
        <v>1.98</v>
      </c>
      <c r="AM118" s="7">
        <f t="shared" si="43"/>
        <v>0</v>
      </c>
      <c r="AN118" s="7">
        <f t="shared" si="43"/>
        <v>0</v>
      </c>
      <c r="AO118" s="7">
        <f t="shared" si="43"/>
        <v>0</v>
      </c>
      <c r="AP118" s="7">
        <f t="shared" si="43"/>
        <v>0</v>
      </c>
      <c r="AQ118" s="7">
        <f t="shared" si="43"/>
        <v>0</v>
      </c>
      <c r="AT118" s="13" t="str">
        <f t="shared" si="38"/>
        <v>TRA_Bus_Gas_Coa</v>
      </c>
      <c r="AU118" s="13" t="str">
        <f t="shared" si="39"/>
        <v>Road Transport Buses Gasoline</v>
      </c>
      <c r="AV118" s="13" t="s">
        <v>70</v>
      </c>
      <c r="AW118" s="13" t="s">
        <v>71</v>
      </c>
    </row>
    <row r="119" spans="4:51">
      <c r="D119" t="str">
        <f t="shared" si="34"/>
        <v>TRA_Bus_Gas_Urb</v>
      </c>
      <c r="E119" t="str">
        <f t="shared" si="35"/>
        <v>TRAGSLSP95</v>
      </c>
      <c r="F119" t="str">
        <f t="shared" si="36"/>
        <v>TBus</v>
      </c>
      <c r="G119" s="7">
        <f t="shared" ref="G119:AQ119" si="44">G84</f>
        <v>0</v>
      </c>
      <c r="H119" s="7">
        <f t="shared" si="44"/>
        <v>0</v>
      </c>
      <c r="I119" s="7">
        <f t="shared" si="44"/>
        <v>0</v>
      </c>
      <c r="J119" s="7">
        <f t="shared" si="44"/>
        <v>0</v>
      </c>
      <c r="K119" s="7">
        <f t="shared" si="44"/>
        <v>0</v>
      </c>
      <c r="L119" s="7">
        <f t="shared" si="44"/>
        <v>0.57999999999999996</v>
      </c>
      <c r="M119" s="7">
        <f t="shared" si="44"/>
        <v>0</v>
      </c>
      <c r="N119" s="7">
        <f t="shared" si="44"/>
        <v>0.01</v>
      </c>
      <c r="O119" s="7">
        <f t="shared" si="44"/>
        <v>0</v>
      </c>
      <c r="P119" s="7">
        <f t="shared" si="44"/>
        <v>0</v>
      </c>
      <c r="Q119" s="7">
        <f t="shared" si="44"/>
        <v>0</v>
      </c>
      <c r="R119" s="7">
        <f t="shared" si="44"/>
        <v>0</v>
      </c>
      <c r="S119" s="7">
        <f t="shared" si="44"/>
        <v>0</v>
      </c>
      <c r="T119" s="7">
        <f t="shared" si="44"/>
        <v>0</v>
      </c>
      <c r="U119" s="7">
        <f t="shared" si="44"/>
        <v>0</v>
      </c>
      <c r="V119" s="7">
        <f t="shared" si="44"/>
        <v>0</v>
      </c>
      <c r="W119" s="7">
        <f t="shared" si="44"/>
        <v>0.12</v>
      </c>
      <c r="X119" s="7">
        <f t="shared" si="44"/>
        <v>0</v>
      </c>
      <c r="Y119" s="7">
        <f t="shared" si="44"/>
        <v>0</v>
      </c>
      <c r="Z119" s="7">
        <f t="shared" si="44"/>
        <v>0</v>
      </c>
      <c r="AA119" s="7">
        <f t="shared" si="44"/>
        <v>0</v>
      </c>
      <c r="AB119" s="7">
        <f t="shared" si="44"/>
        <v>0.39</v>
      </c>
      <c r="AC119" s="7">
        <f t="shared" si="44"/>
        <v>0</v>
      </c>
      <c r="AD119" s="7">
        <f t="shared" si="44"/>
        <v>0.03</v>
      </c>
      <c r="AE119" s="7">
        <f t="shared" si="44"/>
        <v>0</v>
      </c>
      <c r="AF119" s="7">
        <f t="shared" si="44"/>
        <v>4.38</v>
      </c>
      <c r="AG119" s="7">
        <f t="shared" si="44"/>
        <v>5.9999999900999992E-3</v>
      </c>
      <c r="AH119" s="7">
        <f t="shared" si="44"/>
        <v>0</v>
      </c>
      <c r="AI119" s="7">
        <f t="shared" si="44"/>
        <v>0</v>
      </c>
      <c r="AJ119" s="7">
        <f t="shared" si="44"/>
        <v>0</v>
      </c>
      <c r="AK119" s="7">
        <f t="shared" si="44"/>
        <v>0</v>
      </c>
      <c r="AL119" s="7">
        <f t="shared" si="44"/>
        <v>4.62</v>
      </c>
      <c r="AM119" s="7">
        <f t="shared" si="44"/>
        <v>0</v>
      </c>
      <c r="AN119" s="7">
        <f t="shared" si="44"/>
        <v>0</v>
      </c>
      <c r="AO119" s="7">
        <f t="shared" si="44"/>
        <v>0</v>
      </c>
      <c r="AP119" s="7">
        <f t="shared" si="44"/>
        <v>0</v>
      </c>
      <c r="AQ119" s="7">
        <f t="shared" si="44"/>
        <v>0</v>
      </c>
      <c r="AT119" s="13" t="str">
        <f t="shared" si="38"/>
        <v>TRA_Bus_Gas_Urb</v>
      </c>
      <c r="AU119" s="13" t="str">
        <f t="shared" si="39"/>
        <v>Road Transport Buses Gasoline</v>
      </c>
      <c r="AV119" s="13" t="s">
        <v>70</v>
      </c>
      <c r="AW119" s="13" t="s">
        <v>71</v>
      </c>
    </row>
    <row r="120" spans="4:51">
      <c r="D120" t="str">
        <f t="shared" si="34"/>
        <v>TRA_Bus_Lpg_Coa</v>
      </c>
      <c r="E120" t="str">
        <f t="shared" si="35"/>
        <v>TRALPG</v>
      </c>
      <c r="F120" t="str">
        <f t="shared" si="36"/>
        <v>TBus</v>
      </c>
      <c r="G120" s="7">
        <f t="shared" ref="G120:AQ120" si="45">G85</f>
        <v>0</v>
      </c>
      <c r="H120" s="7">
        <f t="shared" si="45"/>
        <v>0</v>
      </c>
      <c r="I120" s="7">
        <f t="shared" si="45"/>
        <v>0</v>
      </c>
      <c r="J120" s="7">
        <f t="shared" si="45"/>
        <v>0</v>
      </c>
      <c r="K120" s="7">
        <f t="shared" si="45"/>
        <v>0</v>
      </c>
      <c r="L120" s="7">
        <f t="shared" si="45"/>
        <v>0</v>
      </c>
      <c r="M120" s="7">
        <f t="shared" si="45"/>
        <v>0</v>
      </c>
      <c r="N120" s="7">
        <f t="shared" si="45"/>
        <v>0</v>
      </c>
      <c r="O120" s="7">
        <f t="shared" si="45"/>
        <v>0</v>
      </c>
      <c r="P120" s="7">
        <f t="shared" si="45"/>
        <v>0</v>
      </c>
      <c r="Q120" s="7">
        <f t="shared" si="45"/>
        <v>0</v>
      </c>
      <c r="R120" s="7">
        <f t="shared" si="45"/>
        <v>0</v>
      </c>
      <c r="S120" s="7">
        <f t="shared" si="45"/>
        <v>0</v>
      </c>
      <c r="T120" s="7">
        <f t="shared" si="45"/>
        <v>0</v>
      </c>
      <c r="U120" s="7">
        <f t="shared" si="45"/>
        <v>0</v>
      </c>
      <c r="V120" s="7">
        <f t="shared" si="45"/>
        <v>0</v>
      </c>
      <c r="W120" s="7">
        <f t="shared" si="45"/>
        <v>0</v>
      </c>
      <c r="X120" s="7">
        <f t="shared" si="45"/>
        <v>0</v>
      </c>
      <c r="Y120" s="7">
        <f t="shared" si="45"/>
        <v>0</v>
      </c>
      <c r="Z120" s="7">
        <f t="shared" si="45"/>
        <v>0</v>
      </c>
      <c r="AA120" s="7">
        <f t="shared" si="45"/>
        <v>0</v>
      </c>
      <c r="AB120" s="7">
        <f t="shared" si="45"/>
        <v>0</v>
      </c>
      <c r="AC120" s="7">
        <f t="shared" si="45"/>
        <v>0</v>
      </c>
      <c r="AD120" s="7">
        <f t="shared" si="45"/>
        <v>0</v>
      </c>
      <c r="AE120" s="7">
        <f t="shared" si="45"/>
        <v>0</v>
      </c>
      <c r="AF120" s="7">
        <f t="shared" si="45"/>
        <v>0</v>
      </c>
      <c r="AG120" s="7">
        <f t="shared" si="45"/>
        <v>0</v>
      </c>
      <c r="AH120" s="7">
        <f t="shared" si="45"/>
        <v>0</v>
      </c>
      <c r="AI120" s="7">
        <f t="shared" si="45"/>
        <v>0</v>
      </c>
      <c r="AJ120" s="7">
        <f t="shared" si="45"/>
        <v>0</v>
      </c>
      <c r="AK120" s="7">
        <f t="shared" si="45"/>
        <v>0</v>
      </c>
      <c r="AL120" s="7">
        <f t="shared" si="45"/>
        <v>0.03</v>
      </c>
      <c r="AM120" s="7">
        <f t="shared" si="45"/>
        <v>0</v>
      </c>
      <c r="AN120" s="7">
        <f t="shared" si="45"/>
        <v>0</v>
      </c>
      <c r="AO120" s="7">
        <f t="shared" si="45"/>
        <v>0</v>
      </c>
      <c r="AP120" s="7">
        <f t="shared" si="45"/>
        <v>0</v>
      </c>
      <c r="AQ120" s="7">
        <f t="shared" si="45"/>
        <v>0</v>
      </c>
      <c r="AT120" s="13" t="str">
        <f t="shared" si="38"/>
        <v>TRA_Bus_Lpg_Coa</v>
      </c>
      <c r="AU120" s="13" t="str">
        <f t="shared" si="39"/>
        <v>Road Transport Buses LPG</v>
      </c>
      <c r="AV120" s="13" t="s">
        <v>70</v>
      </c>
      <c r="AW120" s="13" t="s">
        <v>71</v>
      </c>
    </row>
    <row r="121" spans="4:51">
      <c r="D121" t="str">
        <f t="shared" si="34"/>
        <v>TRA_Bus_Lpg_Urb</v>
      </c>
      <c r="E121" t="str">
        <f t="shared" si="35"/>
        <v>TRALPG</v>
      </c>
      <c r="F121" t="str">
        <f t="shared" si="36"/>
        <v>TBus</v>
      </c>
      <c r="G121" s="7">
        <f t="shared" ref="G121:AQ121" si="46">G86</f>
        <v>0</v>
      </c>
      <c r="H121" s="7">
        <f t="shared" si="46"/>
        <v>0</v>
      </c>
      <c r="I121" s="7">
        <f t="shared" si="46"/>
        <v>0</v>
      </c>
      <c r="J121" s="7">
        <f t="shared" si="46"/>
        <v>0</v>
      </c>
      <c r="K121" s="7">
        <f t="shared" si="46"/>
        <v>0</v>
      </c>
      <c r="L121" s="7">
        <f t="shared" si="46"/>
        <v>0</v>
      </c>
      <c r="M121" s="7">
        <f t="shared" si="46"/>
        <v>0</v>
      </c>
      <c r="N121" s="7">
        <f t="shared" si="46"/>
        <v>0</v>
      </c>
      <c r="O121" s="7">
        <f t="shared" si="46"/>
        <v>0</v>
      </c>
      <c r="P121" s="7">
        <f t="shared" si="46"/>
        <v>0</v>
      </c>
      <c r="Q121" s="7">
        <f t="shared" si="46"/>
        <v>0</v>
      </c>
      <c r="R121" s="7">
        <f t="shared" si="46"/>
        <v>0</v>
      </c>
      <c r="S121" s="7">
        <f t="shared" si="46"/>
        <v>0</v>
      </c>
      <c r="T121" s="7">
        <f t="shared" si="46"/>
        <v>0</v>
      </c>
      <c r="U121" s="7">
        <f t="shared" si="46"/>
        <v>0</v>
      </c>
      <c r="V121" s="7">
        <f t="shared" si="46"/>
        <v>0</v>
      </c>
      <c r="W121" s="7">
        <f t="shared" si="46"/>
        <v>0</v>
      </c>
      <c r="X121" s="7">
        <f t="shared" si="46"/>
        <v>0</v>
      </c>
      <c r="Y121" s="7">
        <f t="shared" si="46"/>
        <v>0</v>
      </c>
      <c r="Z121" s="7">
        <f t="shared" si="46"/>
        <v>0</v>
      </c>
      <c r="AA121" s="7">
        <f t="shared" si="46"/>
        <v>1.299999990459E-2</v>
      </c>
      <c r="AB121" s="7">
        <f t="shared" si="46"/>
        <v>0.05</v>
      </c>
      <c r="AC121" s="7">
        <f t="shared" si="46"/>
        <v>0</v>
      </c>
      <c r="AD121" s="7">
        <f t="shared" si="46"/>
        <v>0.08</v>
      </c>
      <c r="AE121" s="7">
        <f t="shared" si="46"/>
        <v>0</v>
      </c>
      <c r="AF121" s="7">
        <f t="shared" si="46"/>
        <v>0.77</v>
      </c>
      <c r="AG121" s="7">
        <f t="shared" si="46"/>
        <v>3.0000000005499998E-3</v>
      </c>
      <c r="AH121" s="7">
        <f t="shared" si="46"/>
        <v>0</v>
      </c>
      <c r="AI121" s="7">
        <f t="shared" si="46"/>
        <v>0</v>
      </c>
      <c r="AJ121" s="7">
        <f t="shared" si="46"/>
        <v>0</v>
      </c>
      <c r="AK121" s="7">
        <f t="shared" si="46"/>
        <v>0</v>
      </c>
      <c r="AL121" s="7">
        <f t="shared" si="46"/>
        <v>0.23</v>
      </c>
      <c r="AM121" s="7">
        <f t="shared" si="46"/>
        <v>0</v>
      </c>
      <c r="AN121" s="7">
        <f t="shared" si="46"/>
        <v>0</v>
      </c>
      <c r="AO121" s="7">
        <f t="shared" si="46"/>
        <v>0</v>
      </c>
      <c r="AP121" s="7">
        <f t="shared" si="46"/>
        <v>0</v>
      </c>
      <c r="AQ121" s="7">
        <f t="shared" si="46"/>
        <v>0</v>
      </c>
      <c r="AT121" s="13" t="str">
        <f t="shared" si="38"/>
        <v>TRA_Bus_Lpg_Urb</v>
      </c>
      <c r="AU121" s="13" t="str">
        <f t="shared" si="39"/>
        <v>Road Transport Buses LPG</v>
      </c>
      <c r="AV121" s="13" t="s">
        <v>70</v>
      </c>
      <c r="AW121" s="13" t="s">
        <v>71</v>
      </c>
    </row>
    <row r="122" spans="4:51">
      <c r="D122" t="str">
        <f t="shared" si="34"/>
        <v>TRA_Car_Cng_Exe</v>
      </c>
      <c r="E122" t="str">
        <f t="shared" si="35"/>
        <v>TRAGAS</v>
      </c>
      <c r="F122" t="str">
        <f t="shared" si="36"/>
        <v>TCar</v>
      </c>
      <c r="G122" s="7">
        <f t="shared" ref="G122:AQ122" si="47">G87</f>
        <v>0</v>
      </c>
      <c r="H122" s="7">
        <f t="shared" si="47"/>
        <v>0</v>
      </c>
      <c r="I122" s="7">
        <f t="shared" si="47"/>
        <v>0</v>
      </c>
      <c r="J122" s="7">
        <f t="shared" si="47"/>
        <v>0.9</v>
      </c>
      <c r="K122" s="7">
        <f t="shared" si="47"/>
        <v>0</v>
      </c>
      <c r="L122" s="7">
        <f t="shared" si="47"/>
        <v>0</v>
      </c>
      <c r="M122" s="7">
        <f t="shared" si="47"/>
        <v>9.1999999999999993</v>
      </c>
      <c r="N122" s="7">
        <f t="shared" si="47"/>
        <v>0</v>
      </c>
      <c r="O122" s="7">
        <f t="shared" si="47"/>
        <v>0</v>
      </c>
      <c r="P122" s="7">
        <f t="shared" si="47"/>
        <v>0</v>
      </c>
      <c r="Q122" s="7">
        <f t="shared" si="47"/>
        <v>0</v>
      </c>
      <c r="R122" s="7">
        <f t="shared" si="47"/>
        <v>0</v>
      </c>
      <c r="S122" s="7">
        <f t="shared" si="47"/>
        <v>0</v>
      </c>
      <c r="T122" s="7">
        <f t="shared" si="47"/>
        <v>0</v>
      </c>
      <c r="U122" s="7">
        <f t="shared" si="47"/>
        <v>0</v>
      </c>
      <c r="V122" s="7">
        <f t="shared" si="47"/>
        <v>0</v>
      </c>
      <c r="W122" s="7">
        <f t="shared" si="47"/>
        <v>0</v>
      </c>
      <c r="X122" s="7">
        <f t="shared" si="47"/>
        <v>97.21</v>
      </c>
      <c r="Y122" s="7">
        <f t="shared" si="47"/>
        <v>0</v>
      </c>
      <c r="Z122" s="7">
        <f t="shared" si="47"/>
        <v>0</v>
      </c>
      <c r="AA122" s="7">
        <f t="shared" si="47"/>
        <v>0</v>
      </c>
      <c r="AB122" s="7">
        <f t="shared" si="47"/>
        <v>0</v>
      </c>
      <c r="AC122" s="7">
        <f t="shared" si="47"/>
        <v>0</v>
      </c>
      <c r="AD122" s="7">
        <f t="shared" si="47"/>
        <v>0.12</v>
      </c>
      <c r="AE122" s="7">
        <f t="shared" si="47"/>
        <v>0</v>
      </c>
      <c r="AF122" s="7">
        <f t="shared" si="47"/>
        <v>0</v>
      </c>
      <c r="AG122" s="7">
        <f t="shared" si="47"/>
        <v>0</v>
      </c>
      <c r="AH122" s="7">
        <f t="shared" si="47"/>
        <v>0</v>
      </c>
      <c r="AI122" s="7">
        <f t="shared" si="47"/>
        <v>2.42</v>
      </c>
      <c r="AJ122" s="7">
        <f t="shared" si="47"/>
        <v>0</v>
      </c>
      <c r="AK122" s="7">
        <f t="shared" si="47"/>
        <v>0</v>
      </c>
      <c r="AL122" s="7">
        <f t="shared" si="47"/>
        <v>0.18</v>
      </c>
      <c r="AM122" s="7">
        <f t="shared" si="47"/>
        <v>0</v>
      </c>
      <c r="AN122" s="7">
        <f t="shared" si="47"/>
        <v>0</v>
      </c>
      <c r="AO122" s="7">
        <f t="shared" si="47"/>
        <v>0</v>
      </c>
      <c r="AP122" s="7">
        <f t="shared" si="47"/>
        <v>1.0558825338492195</v>
      </c>
      <c r="AQ122" s="7">
        <f t="shared" si="47"/>
        <v>0</v>
      </c>
      <c r="AT122" s="13" t="str">
        <f t="shared" si="38"/>
        <v>TRA_Car_Cng_Exe</v>
      </c>
      <c r="AU122" s="13" t="str">
        <f t="shared" si="39"/>
        <v>Road Transport Cars CNG</v>
      </c>
      <c r="AV122" s="13" t="s">
        <v>70</v>
      </c>
      <c r="AW122" s="13" t="s">
        <v>71</v>
      </c>
    </row>
    <row r="123" spans="4:51">
      <c r="D123" t="str">
        <f t="shared" si="34"/>
        <v>TRA_Car_Cng_Lom</v>
      </c>
      <c r="E123" t="str">
        <f t="shared" si="35"/>
        <v>TRAGAS</v>
      </c>
      <c r="F123" t="str">
        <f t="shared" si="36"/>
        <v>TCar</v>
      </c>
      <c r="G123" s="7">
        <f t="shared" ref="G123:AQ123" si="48">G88</f>
        <v>0</v>
      </c>
      <c r="H123" s="7">
        <f t="shared" si="48"/>
        <v>0</v>
      </c>
      <c r="I123" s="7">
        <f t="shared" si="48"/>
        <v>0</v>
      </c>
      <c r="J123" s="7">
        <f t="shared" si="48"/>
        <v>2.34</v>
      </c>
      <c r="K123" s="7">
        <f t="shared" si="48"/>
        <v>0</v>
      </c>
      <c r="L123" s="7">
        <f t="shared" si="48"/>
        <v>0</v>
      </c>
      <c r="M123" s="7">
        <f t="shared" si="48"/>
        <v>23.9</v>
      </c>
      <c r="N123" s="7">
        <f t="shared" si="48"/>
        <v>0</v>
      </c>
      <c r="O123" s="7">
        <f t="shared" si="48"/>
        <v>0</v>
      </c>
      <c r="P123" s="7">
        <f t="shared" si="48"/>
        <v>0</v>
      </c>
      <c r="Q123" s="7">
        <f t="shared" si="48"/>
        <v>0</v>
      </c>
      <c r="R123" s="7">
        <f t="shared" si="48"/>
        <v>0</v>
      </c>
      <c r="S123" s="7">
        <f t="shared" si="48"/>
        <v>0</v>
      </c>
      <c r="T123" s="7">
        <f t="shared" si="48"/>
        <v>0</v>
      </c>
      <c r="U123" s="7">
        <f t="shared" si="48"/>
        <v>0</v>
      </c>
      <c r="V123" s="7">
        <f t="shared" si="48"/>
        <v>0</v>
      </c>
      <c r="W123" s="7">
        <f t="shared" si="48"/>
        <v>0</v>
      </c>
      <c r="X123" s="7">
        <f t="shared" si="48"/>
        <v>252.71</v>
      </c>
      <c r="Y123" s="7">
        <f t="shared" si="48"/>
        <v>0</v>
      </c>
      <c r="Z123" s="7">
        <f t="shared" si="48"/>
        <v>0</v>
      </c>
      <c r="AA123" s="7">
        <f t="shared" si="48"/>
        <v>0</v>
      </c>
      <c r="AB123" s="7">
        <f t="shared" si="48"/>
        <v>0</v>
      </c>
      <c r="AC123" s="7">
        <f t="shared" si="48"/>
        <v>0</v>
      </c>
      <c r="AD123" s="7">
        <f t="shared" si="48"/>
        <v>0.32</v>
      </c>
      <c r="AE123" s="7">
        <f t="shared" si="48"/>
        <v>0</v>
      </c>
      <c r="AF123" s="7">
        <f t="shared" si="48"/>
        <v>0</v>
      </c>
      <c r="AG123" s="7">
        <f t="shared" si="48"/>
        <v>0</v>
      </c>
      <c r="AH123" s="7">
        <f t="shared" si="48"/>
        <v>0</v>
      </c>
      <c r="AI123" s="7">
        <f t="shared" si="48"/>
        <v>8.9</v>
      </c>
      <c r="AJ123" s="7">
        <f t="shared" si="48"/>
        <v>0</v>
      </c>
      <c r="AK123" s="7">
        <f t="shared" si="48"/>
        <v>0</v>
      </c>
      <c r="AL123" s="7">
        <f t="shared" si="48"/>
        <v>0.48</v>
      </c>
      <c r="AM123" s="7">
        <f t="shared" si="48"/>
        <v>0</v>
      </c>
      <c r="AN123" s="7">
        <f t="shared" si="48"/>
        <v>0</v>
      </c>
      <c r="AO123" s="7">
        <f t="shared" si="48"/>
        <v>0</v>
      </c>
      <c r="AP123" s="7">
        <f t="shared" si="48"/>
        <v>2.7449035606319954</v>
      </c>
      <c r="AQ123" s="7">
        <f t="shared" si="48"/>
        <v>0</v>
      </c>
      <c r="AT123" s="13" t="str">
        <f t="shared" si="38"/>
        <v>TRA_Car_Cng_Lom</v>
      </c>
      <c r="AU123" s="13" t="str">
        <f t="shared" si="39"/>
        <v>Road Transport Cars CNG</v>
      </c>
      <c r="AV123" s="13" t="s">
        <v>70</v>
      </c>
      <c r="AW123" s="13" t="s">
        <v>71</v>
      </c>
    </row>
    <row r="124" spans="4:51">
      <c r="D124" t="str">
        <f t="shared" si="34"/>
        <v>TRA_Car_Cng_Sma</v>
      </c>
      <c r="E124" t="str">
        <f t="shared" si="35"/>
        <v>TRAGAS</v>
      </c>
      <c r="F124" t="str">
        <f t="shared" si="36"/>
        <v>TCar</v>
      </c>
      <c r="G124" s="7">
        <f t="shared" ref="G124:AQ124" si="49">G89</f>
        <v>0</v>
      </c>
      <c r="H124" s="7">
        <f t="shared" si="49"/>
        <v>0</v>
      </c>
      <c r="I124" s="7">
        <f t="shared" si="49"/>
        <v>0</v>
      </c>
      <c r="J124" s="7">
        <f t="shared" si="49"/>
        <v>2.29</v>
      </c>
      <c r="K124" s="7">
        <f t="shared" si="49"/>
        <v>0</v>
      </c>
      <c r="L124" s="7">
        <f t="shared" si="49"/>
        <v>0</v>
      </c>
      <c r="M124" s="7">
        <f t="shared" si="49"/>
        <v>23.34</v>
      </c>
      <c r="N124" s="7">
        <f t="shared" si="49"/>
        <v>0</v>
      </c>
      <c r="O124" s="7">
        <f t="shared" si="49"/>
        <v>0</v>
      </c>
      <c r="P124" s="7">
        <f t="shared" si="49"/>
        <v>0</v>
      </c>
      <c r="Q124" s="7">
        <f t="shared" si="49"/>
        <v>0</v>
      </c>
      <c r="R124" s="7">
        <f t="shared" si="49"/>
        <v>0</v>
      </c>
      <c r="S124" s="7">
        <f t="shared" si="49"/>
        <v>0</v>
      </c>
      <c r="T124" s="7">
        <f t="shared" si="49"/>
        <v>0</v>
      </c>
      <c r="U124" s="7">
        <f t="shared" si="49"/>
        <v>0</v>
      </c>
      <c r="V124" s="7">
        <f t="shared" si="49"/>
        <v>0</v>
      </c>
      <c r="W124" s="7">
        <f t="shared" si="49"/>
        <v>0</v>
      </c>
      <c r="X124" s="7">
        <f t="shared" si="49"/>
        <v>246.79</v>
      </c>
      <c r="Y124" s="7">
        <f t="shared" si="49"/>
        <v>0</v>
      </c>
      <c r="Z124" s="7">
        <f t="shared" si="49"/>
        <v>0</v>
      </c>
      <c r="AA124" s="7">
        <f t="shared" si="49"/>
        <v>0</v>
      </c>
      <c r="AB124" s="7">
        <f t="shared" si="49"/>
        <v>0</v>
      </c>
      <c r="AC124" s="7">
        <f t="shared" si="49"/>
        <v>0</v>
      </c>
      <c r="AD124" s="7">
        <f t="shared" si="49"/>
        <v>0.32</v>
      </c>
      <c r="AE124" s="7">
        <f t="shared" si="49"/>
        <v>0</v>
      </c>
      <c r="AF124" s="7">
        <f t="shared" si="49"/>
        <v>0</v>
      </c>
      <c r="AG124" s="7">
        <f t="shared" si="49"/>
        <v>0</v>
      </c>
      <c r="AH124" s="7">
        <f t="shared" si="49"/>
        <v>0</v>
      </c>
      <c r="AI124" s="7">
        <f t="shared" si="49"/>
        <v>8.94</v>
      </c>
      <c r="AJ124" s="7">
        <f t="shared" si="49"/>
        <v>0</v>
      </c>
      <c r="AK124" s="7">
        <f t="shared" si="49"/>
        <v>0</v>
      </c>
      <c r="AL124" s="7">
        <f t="shared" si="49"/>
        <v>0.47</v>
      </c>
      <c r="AM124" s="7">
        <f t="shared" si="49"/>
        <v>0</v>
      </c>
      <c r="AN124" s="7">
        <f t="shared" si="49"/>
        <v>0</v>
      </c>
      <c r="AO124" s="7">
        <f t="shared" si="49"/>
        <v>0</v>
      </c>
      <c r="AP124" s="7">
        <f t="shared" si="49"/>
        <v>2.6806012810271462</v>
      </c>
      <c r="AQ124" s="7">
        <f t="shared" si="49"/>
        <v>0</v>
      </c>
      <c r="AT124" s="13" t="str">
        <f t="shared" si="38"/>
        <v>TRA_Car_Cng_Sma</v>
      </c>
      <c r="AU124" s="13" t="str">
        <f t="shared" si="39"/>
        <v>Road Transport Cars CNG</v>
      </c>
      <c r="AV124" s="13" t="s">
        <v>70</v>
      </c>
      <c r="AW124" s="13" t="s">
        <v>71</v>
      </c>
    </row>
    <row r="125" spans="4:51">
      <c r="D125" t="str">
        <f t="shared" si="34"/>
        <v>TRA_Car_Cng_Upm</v>
      </c>
      <c r="E125" t="str">
        <f t="shared" si="35"/>
        <v>TRAGAS</v>
      </c>
      <c r="F125" t="str">
        <f t="shared" si="36"/>
        <v>TCar</v>
      </c>
      <c r="G125" s="7">
        <f t="shared" ref="G125:AQ125" si="50">G90</f>
        <v>0</v>
      </c>
      <c r="H125" s="7">
        <f t="shared" si="50"/>
        <v>0</v>
      </c>
      <c r="I125" s="7">
        <f t="shared" si="50"/>
        <v>0</v>
      </c>
      <c r="J125" s="7">
        <f t="shared" si="50"/>
        <v>1.05</v>
      </c>
      <c r="K125" s="7">
        <f t="shared" si="50"/>
        <v>0</v>
      </c>
      <c r="L125" s="7">
        <f t="shared" si="50"/>
        <v>0</v>
      </c>
      <c r="M125" s="7">
        <f t="shared" si="50"/>
        <v>10.72</v>
      </c>
      <c r="N125" s="7">
        <f t="shared" si="50"/>
        <v>0</v>
      </c>
      <c r="O125" s="7">
        <f t="shared" si="50"/>
        <v>0</v>
      </c>
      <c r="P125" s="7">
        <f t="shared" si="50"/>
        <v>0</v>
      </c>
      <c r="Q125" s="7">
        <f t="shared" si="50"/>
        <v>0</v>
      </c>
      <c r="R125" s="7">
        <f t="shared" si="50"/>
        <v>0</v>
      </c>
      <c r="S125" s="7">
        <f t="shared" si="50"/>
        <v>0</v>
      </c>
      <c r="T125" s="7">
        <f t="shared" si="50"/>
        <v>0</v>
      </c>
      <c r="U125" s="7">
        <f t="shared" si="50"/>
        <v>0</v>
      </c>
      <c r="V125" s="7">
        <f t="shared" si="50"/>
        <v>0</v>
      </c>
      <c r="W125" s="7">
        <f t="shared" si="50"/>
        <v>0</v>
      </c>
      <c r="X125" s="7">
        <f t="shared" si="50"/>
        <v>113.31</v>
      </c>
      <c r="Y125" s="7">
        <f t="shared" si="50"/>
        <v>0</v>
      </c>
      <c r="Z125" s="7">
        <f t="shared" si="50"/>
        <v>0</v>
      </c>
      <c r="AA125" s="7">
        <f t="shared" si="50"/>
        <v>0</v>
      </c>
      <c r="AB125" s="7">
        <f t="shared" si="50"/>
        <v>0</v>
      </c>
      <c r="AC125" s="7">
        <f t="shared" si="50"/>
        <v>0</v>
      </c>
      <c r="AD125" s="7">
        <f t="shared" si="50"/>
        <v>0.15</v>
      </c>
      <c r="AE125" s="7">
        <f t="shared" si="50"/>
        <v>0</v>
      </c>
      <c r="AF125" s="7">
        <f t="shared" si="50"/>
        <v>0</v>
      </c>
      <c r="AG125" s="7">
        <f t="shared" si="50"/>
        <v>0</v>
      </c>
      <c r="AH125" s="7">
        <f t="shared" si="50"/>
        <v>0</v>
      </c>
      <c r="AI125" s="7">
        <f t="shared" si="50"/>
        <v>4.74</v>
      </c>
      <c r="AJ125" s="7">
        <f t="shared" si="50"/>
        <v>0</v>
      </c>
      <c r="AK125" s="7">
        <f t="shared" si="50"/>
        <v>0</v>
      </c>
      <c r="AL125" s="7">
        <f t="shared" si="50"/>
        <v>0.21</v>
      </c>
      <c r="AM125" s="7">
        <f t="shared" si="50"/>
        <v>0</v>
      </c>
      <c r="AN125" s="7">
        <f t="shared" si="50"/>
        <v>0</v>
      </c>
      <c r="AO125" s="7">
        <f t="shared" si="50"/>
        <v>0</v>
      </c>
      <c r="AP125" s="7">
        <f t="shared" si="50"/>
        <v>1.2307586658826775</v>
      </c>
      <c r="AQ125" s="7">
        <f t="shared" si="50"/>
        <v>0</v>
      </c>
      <c r="AT125" s="13" t="str">
        <f t="shared" si="38"/>
        <v>TRA_Car_Cng_Upm</v>
      </c>
      <c r="AU125" s="13" t="str">
        <f t="shared" si="39"/>
        <v>Road Transport Cars CNG</v>
      </c>
      <c r="AV125" s="13" t="s">
        <v>70</v>
      </c>
      <c r="AW125" s="13" t="s">
        <v>71</v>
      </c>
    </row>
    <row r="126" spans="4:51">
      <c r="D126" t="str">
        <f t="shared" si="34"/>
        <v>TRA_Car_Dis_Exe</v>
      </c>
      <c r="E126" t="str">
        <f t="shared" si="35"/>
        <v>TRADST</v>
      </c>
      <c r="F126" t="str">
        <f t="shared" si="36"/>
        <v>TCar</v>
      </c>
      <c r="G126" s="7">
        <f t="shared" ref="G126:AQ126" si="51">G91</f>
        <v>509.07</v>
      </c>
      <c r="H126" s="7">
        <f t="shared" si="51"/>
        <v>509.08</v>
      </c>
      <c r="I126" s="7">
        <f t="shared" si="51"/>
        <v>212.83</v>
      </c>
      <c r="J126" s="7">
        <f t="shared" si="51"/>
        <v>259.88</v>
      </c>
      <c r="K126" s="7">
        <f t="shared" si="51"/>
        <v>34.71</v>
      </c>
      <c r="L126" s="7">
        <f t="shared" si="51"/>
        <v>218.49</v>
      </c>
      <c r="M126" s="7">
        <f t="shared" si="51"/>
        <v>3483.21</v>
      </c>
      <c r="N126" s="7">
        <f t="shared" si="51"/>
        <v>93.82</v>
      </c>
      <c r="O126" s="7">
        <f t="shared" si="51"/>
        <v>51.42</v>
      </c>
      <c r="P126" s="7">
        <f t="shared" si="51"/>
        <v>2108.62</v>
      </c>
      <c r="Q126" s="7">
        <f t="shared" si="51"/>
        <v>228.8</v>
      </c>
      <c r="R126" s="7">
        <f t="shared" si="51"/>
        <v>2771.18</v>
      </c>
      <c r="S126" s="7">
        <f t="shared" si="51"/>
        <v>41.98</v>
      </c>
      <c r="T126" s="7">
        <f t="shared" si="51"/>
        <v>75.959999999999994</v>
      </c>
      <c r="U126" s="7">
        <f t="shared" si="51"/>
        <v>124.01</v>
      </c>
      <c r="V126" s="7">
        <f t="shared" si="51"/>
        <v>115.16</v>
      </c>
      <c r="W126" s="7">
        <f t="shared" si="51"/>
        <v>16.91</v>
      </c>
      <c r="X126" s="7">
        <f t="shared" si="51"/>
        <v>2443.14</v>
      </c>
      <c r="Y126" s="7">
        <f t="shared" si="51"/>
        <v>177.92</v>
      </c>
      <c r="Z126" s="7">
        <f t="shared" si="51"/>
        <v>57.92</v>
      </c>
      <c r="AA126" s="7">
        <f t="shared" si="51"/>
        <v>70.72</v>
      </c>
      <c r="AB126" s="7">
        <f t="shared" si="51"/>
        <v>16.14</v>
      </c>
      <c r="AC126" s="7">
        <f t="shared" si="51"/>
        <v>7.97</v>
      </c>
      <c r="AD126" s="7">
        <f t="shared" si="51"/>
        <v>361.29</v>
      </c>
      <c r="AE126" s="7">
        <f t="shared" si="51"/>
        <v>211.5</v>
      </c>
      <c r="AF126" s="7">
        <f t="shared" si="51"/>
        <v>694.3</v>
      </c>
      <c r="AG126" s="7">
        <f t="shared" si="51"/>
        <v>425.2</v>
      </c>
      <c r="AH126" s="7">
        <f t="shared" si="51"/>
        <v>298.81</v>
      </c>
      <c r="AI126" s="7">
        <f t="shared" si="51"/>
        <v>270.85000000000002</v>
      </c>
      <c r="AJ126" s="7">
        <f t="shared" si="51"/>
        <v>69.86</v>
      </c>
      <c r="AK126" s="7">
        <f t="shared" si="51"/>
        <v>82.8</v>
      </c>
      <c r="AL126" s="7">
        <f t="shared" si="51"/>
        <v>2069.75</v>
      </c>
      <c r="AM126" s="7">
        <f t="shared" si="51"/>
        <v>9.5478683417426282</v>
      </c>
      <c r="AN126" s="7">
        <f t="shared" si="51"/>
        <v>56.753139695839572</v>
      </c>
      <c r="AO126" s="7">
        <f t="shared" si="51"/>
        <v>2.6764694270050571</v>
      </c>
      <c r="AP126" s="7">
        <f t="shared" si="51"/>
        <v>70.522924088572864</v>
      </c>
      <c r="AQ126" s="7">
        <f t="shared" si="51"/>
        <v>15.390674570464421</v>
      </c>
      <c r="AT126" s="13" t="str">
        <f t="shared" si="38"/>
        <v>TRA_Car_Dis_Exe</v>
      </c>
      <c r="AU126" s="13" t="str">
        <f t="shared" si="39"/>
        <v>Road Transport Cars Diesel</v>
      </c>
      <c r="AV126" s="13" t="s">
        <v>70</v>
      </c>
      <c r="AW126" s="13" t="s">
        <v>71</v>
      </c>
    </row>
    <row r="127" spans="4:51">
      <c r="D127" t="str">
        <f t="shared" si="34"/>
        <v>TRA_Car_Dis_Lom</v>
      </c>
      <c r="E127" t="str">
        <f t="shared" si="35"/>
        <v>TRADST</v>
      </c>
      <c r="F127" t="str">
        <f t="shared" si="36"/>
        <v>TCar</v>
      </c>
      <c r="G127" s="7">
        <f t="shared" ref="G127:AQ127" si="52">G92</f>
        <v>872.35</v>
      </c>
      <c r="H127" s="7">
        <f t="shared" si="52"/>
        <v>1128.43</v>
      </c>
      <c r="I127" s="7">
        <f t="shared" si="52"/>
        <v>303.18</v>
      </c>
      <c r="J127" s="7">
        <f t="shared" si="52"/>
        <v>198.78</v>
      </c>
      <c r="K127" s="7">
        <f t="shared" si="52"/>
        <v>8.8800000000000008</v>
      </c>
      <c r="L127" s="7">
        <f t="shared" si="52"/>
        <v>407.23</v>
      </c>
      <c r="M127" s="7">
        <f t="shared" si="52"/>
        <v>3109.2</v>
      </c>
      <c r="N127" s="7">
        <f t="shared" si="52"/>
        <v>189.54</v>
      </c>
      <c r="O127" s="7">
        <f t="shared" si="52"/>
        <v>26.14</v>
      </c>
      <c r="P127" s="7">
        <f t="shared" si="52"/>
        <v>4274.0600000000004</v>
      </c>
      <c r="Q127" s="7">
        <f t="shared" si="52"/>
        <v>134.11000000000001</v>
      </c>
      <c r="R127" s="7">
        <f t="shared" si="52"/>
        <v>6576.88</v>
      </c>
      <c r="S127" s="7">
        <f t="shared" si="52"/>
        <v>44.92</v>
      </c>
      <c r="T127" s="7">
        <f t="shared" si="52"/>
        <v>175.43</v>
      </c>
      <c r="U127" s="7">
        <f t="shared" si="52"/>
        <v>204.45</v>
      </c>
      <c r="V127" s="7">
        <f t="shared" si="52"/>
        <v>173.67</v>
      </c>
      <c r="W127" s="7">
        <f t="shared" si="52"/>
        <v>8.6</v>
      </c>
      <c r="X127" s="7">
        <f t="shared" si="52"/>
        <v>4903.8100000000004</v>
      </c>
      <c r="Y127" s="7">
        <f t="shared" si="52"/>
        <v>161.85</v>
      </c>
      <c r="Z127" s="7">
        <f t="shared" si="52"/>
        <v>64.53</v>
      </c>
      <c r="AA127" s="7">
        <f t="shared" si="52"/>
        <v>39.799999999999997</v>
      </c>
      <c r="AB127" s="7">
        <f t="shared" si="52"/>
        <v>23</v>
      </c>
      <c r="AC127" s="7">
        <f t="shared" si="52"/>
        <v>24.59</v>
      </c>
      <c r="AD127" s="7">
        <f t="shared" si="52"/>
        <v>386.22</v>
      </c>
      <c r="AE127" s="7">
        <f t="shared" si="52"/>
        <v>197.84</v>
      </c>
      <c r="AF127" s="7">
        <f t="shared" si="52"/>
        <v>1310</v>
      </c>
      <c r="AG127" s="7">
        <f t="shared" si="52"/>
        <v>681.17</v>
      </c>
      <c r="AH127" s="7">
        <f t="shared" si="52"/>
        <v>489.17</v>
      </c>
      <c r="AI127" s="7">
        <f t="shared" si="52"/>
        <v>151.06</v>
      </c>
      <c r="AJ127" s="7">
        <f t="shared" si="52"/>
        <v>126.18</v>
      </c>
      <c r="AK127" s="7">
        <f t="shared" si="52"/>
        <v>144.02000000000001</v>
      </c>
      <c r="AL127" s="7">
        <f t="shared" si="52"/>
        <v>2530.87</v>
      </c>
      <c r="AM127" s="7">
        <f t="shared" si="52"/>
        <v>10.216537539568341</v>
      </c>
      <c r="AN127" s="7">
        <f t="shared" si="52"/>
        <v>131.07166004266901</v>
      </c>
      <c r="AO127" s="7">
        <f t="shared" si="52"/>
        <v>2.8639115450468595</v>
      </c>
      <c r="AP127" s="7">
        <f t="shared" si="52"/>
        <v>162.87304598286386</v>
      </c>
      <c r="AQ127" s="7">
        <f t="shared" si="52"/>
        <v>35.544839914383537</v>
      </c>
      <c r="AT127" s="13" t="str">
        <f t="shared" si="38"/>
        <v>TRA_Car_Dis_Lom</v>
      </c>
      <c r="AU127" s="13" t="str">
        <f t="shared" si="39"/>
        <v>Road Transport Cars Diesel</v>
      </c>
      <c r="AV127" s="13" t="s">
        <v>70</v>
      </c>
      <c r="AW127" s="13" t="s">
        <v>71</v>
      </c>
    </row>
    <row r="128" spans="4:51">
      <c r="D128" t="str">
        <f t="shared" si="34"/>
        <v>TRA_Car_Dis_Sma</v>
      </c>
      <c r="E128" t="str">
        <f t="shared" si="35"/>
        <v>TRADST</v>
      </c>
      <c r="F128" t="str">
        <f t="shared" si="36"/>
        <v>TCar</v>
      </c>
      <c r="G128" s="7">
        <f t="shared" ref="G128:AQ128" si="53">G93</f>
        <v>851.92</v>
      </c>
      <c r="H128" s="7">
        <f t="shared" si="53"/>
        <v>1102.01</v>
      </c>
      <c r="I128" s="7">
        <f t="shared" si="53"/>
        <v>296.08</v>
      </c>
      <c r="J128" s="7">
        <f t="shared" si="53"/>
        <v>194.12</v>
      </c>
      <c r="K128" s="7">
        <f t="shared" si="53"/>
        <v>8.67</v>
      </c>
      <c r="L128" s="7">
        <f t="shared" si="53"/>
        <v>397.69</v>
      </c>
      <c r="M128" s="7">
        <f t="shared" si="53"/>
        <v>3036.41</v>
      </c>
      <c r="N128" s="7">
        <f t="shared" si="53"/>
        <v>185.11</v>
      </c>
      <c r="O128" s="7">
        <f t="shared" si="53"/>
        <v>25.53</v>
      </c>
      <c r="P128" s="7">
        <f t="shared" si="53"/>
        <v>3269.74</v>
      </c>
      <c r="Q128" s="7">
        <f t="shared" si="53"/>
        <v>130.97</v>
      </c>
      <c r="R128" s="7">
        <f t="shared" si="53"/>
        <v>6422.89</v>
      </c>
      <c r="S128" s="7">
        <f t="shared" si="53"/>
        <v>35.799999999999997</v>
      </c>
      <c r="T128" s="7">
        <f t="shared" si="53"/>
        <v>171.32</v>
      </c>
      <c r="U128" s="7">
        <f t="shared" si="53"/>
        <v>199.67</v>
      </c>
      <c r="V128" s="7">
        <f t="shared" si="53"/>
        <v>79.540000000000006</v>
      </c>
      <c r="W128" s="7">
        <f t="shared" si="53"/>
        <v>8.39</v>
      </c>
      <c r="X128" s="7">
        <f t="shared" si="53"/>
        <v>4788.99</v>
      </c>
      <c r="Y128" s="7">
        <f t="shared" si="53"/>
        <v>158.06</v>
      </c>
      <c r="Z128" s="7">
        <f t="shared" si="53"/>
        <v>63.08</v>
      </c>
      <c r="AA128" s="7">
        <f t="shared" si="53"/>
        <v>38.869999999999997</v>
      </c>
      <c r="AB128" s="7">
        <f t="shared" si="53"/>
        <v>22.46</v>
      </c>
      <c r="AC128" s="7">
        <f t="shared" si="53"/>
        <v>24.02</v>
      </c>
      <c r="AD128" s="7">
        <f t="shared" si="53"/>
        <v>377.18</v>
      </c>
      <c r="AE128" s="7">
        <f t="shared" si="53"/>
        <v>170.98</v>
      </c>
      <c r="AF128" s="7">
        <f t="shared" si="53"/>
        <v>1279.33</v>
      </c>
      <c r="AG128" s="7">
        <f t="shared" si="53"/>
        <v>665.22</v>
      </c>
      <c r="AH128" s="7">
        <f t="shared" si="53"/>
        <v>477.71</v>
      </c>
      <c r="AI128" s="7">
        <f t="shared" si="53"/>
        <v>151.77000000000001</v>
      </c>
      <c r="AJ128" s="7">
        <f t="shared" si="53"/>
        <v>123.23</v>
      </c>
      <c r="AK128" s="7">
        <f t="shared" si="53"/>
        <v>140.65</v>
      </c>
      <c r="AL128" s="7">
        <f t="shared" si="53"/>
        <v>2471.61</v>
      </c>
      <c r="AM128" s="7">
        <f t="shared" si="53"/>
        <v>8.1422983952926664</v>
      </c>
      <c r="AN128" s="7">
        <f t="shared" si="53"/>
        <v>128.00089379530326</v>
      </c>
      <c r="AO128" s="7">
        <f t="shared" si="53"/>
        <v>2.2824584441824927</v>
      </c>
      <c r="AP128" s="7">
        <f t="shared" si="53"/>
        <v>159.05723215974595</v>
      </c>
      <c r="AQ128" s="7">
        <f t="shared" si="53"/>
        <v>34.712090144970574</v>
      </c>
      <c r="AT128" s="13" t="str">
        <f t="shared" si="38"/>
        <v>TRA_Car_Dis_Sma</v>
      </c>
      <c r="AU128" s="13" t="str">
        <f t="shared" si="39"/>
        <v>Road Transport Cars Diesel</v>
      </c>
      <c r="AV128" s="13" t="s">
        <v>70</v>
      </c>
      <c r="AW128" s="13" t="s">
        <v>71</v>
      </c>
    </row>
    <row r="129" spans="4:49">
      <c r="D129" t="str">
        <f t="shared" si="34"/>
        <v>TRA_Car_Dis_Upm</v>
      </c>
      <c r="E129" t="str">
        <f t="shared" si="35"/>
        <v>TRADST</v>
      </c>
      <c r="F129" t="str">
        <f t="shared" si="36"/>
        <v>TCar</v>
      </c>
      <c r="G129" s="7">
        <f t="shared" ref="G129:AQ129" si="54">G94</f>
        <v>391.14</v>
      </c>
      <c r="H129" s="7">
        <f t="shared" si="54"/>
        <v>505.96</v>
      </c>
      <c r="I129" s="7">
        <f t="shared" si="54"/>
        <v>135.94</v>
      </c>
      <c r="J129" s="7">
        <f t="shared" si="54"/>
        <v>89.13</v>
      </c>
      <c r="K129" s="7">
        <f t="shared" si="54"/>
        <v>3.98</v>
      </c>
      <c r="L129" s="7">
        <f t="shared" si="54"/>
        <v>182.59</v>
      </c>
      <c r="M129" s="7">
        <f t="shared" si="54"/>
        <v>1394.08</v>
      </c>
      <c r="N129" s="7">
        <f t="shared" si="54"/>
        <v>84.99</v>
      </c>
      <c r="O129" s="7">
        <f t="shared" si="54"/>
        <v>11.72</v>
      </c>
      <c r="P129" s="7">
        <f t="shared" si="54"/>
        <v>1814.42</v>
      </c>
      <c r="Q129" s="7">
        <f t="shared" si="54"/>
        <v>60.13</v>
      </c>
      <c r="R129" s="7">
        <f t="shared" si="54"/>
        <v>2948.89</v>
      </c>
      <c r="S129" s="7">
        <f t="shared" si="54"/>
        <v>21.11</v>
      </c>
      <c r="T129" s="7">
        <f t="shared" si="54"/>
        <v>78.66</v>
      </c>
      <c r="U129" s="7">
        <f t="shared" si="54"/>
        <v>91.67</v>
      </c>
      <c r="V129" s="7">
        <f t="shared" si="54"/>
        <v>127.95</v>
      </c>
      <c r="W129" s="7">
        <f t="shared" si="54"/>
        <v>3.85</v>
      </c>
      <c r="X129" s="7">
        <f t="shared" si="54"/>
        <v>2198.73</v>
      </c>
      <c r="Y129" s="7">
        <f t="shared" si="54"/>
        <v>72.569999999999993</v>
      </c>
      <c r="Z129" s="7">
        <f t="shared" si="54"/>
        <v>30.38</v>
      </c>
      <c r="AA129" s="7">
        <f t="shared" si="54"/>
        <v>17.850000000000001</v>
      </c>
      <c r="AB129" s="7">
        <f t="shared" si="54"/>
        <v>10.31</v>
      </c>
      <c r="AC129" s="7">
        <f t="shared" si="54"/>
        <v>11.03</v>
      </c>
      <c r="AD129" s="7">
        <f t="shared" si="54"/>
        <v>173.31</v>
      </c>
      <c r="AE129" s="7">
        <f t="shared" si="54"/>
        <v>110.94</v>
      </c>
      <c r="AF129" s="7">
        <f t="shared" si="54"/>
        <v>587.37</v>
      </c>
      <c r="AG129" s="7">
        <f t="shared" si="54"/>
        <v>305.42</v>
      </c>
      <c r="AH129" s="7">
        <f t="shared" si="54"/>
        <v>219.33</v>
      </c>
      <c r="AI129" s="7">
        <f t="shared" si="54"/>
        <v>66.63</v>
      </c>
      <c r="AJ129" s="7">
        <f t="shared" si="54"/>
        <v>56.58</v>
      </c>
      <c r="AK129" s="7">
        <f t="shared" si="54"/>
        <v>64.58</v>
      </c>
      <c r="AL129" s="7">
        <f t="shared" si="54"/>
        <v>1134.77</v>
      </c>
      <c r="AM129" s="7">
        <f t="shared" si="54"/>
        <v>4.8012267911907314</v>
      </c>
      <c r="AN129" s="7">
        <f t="shared" si="54"/>
        <v>58.770431391189327</v>
      </c>
      <c r="AO129" s="7">
        <f t="shared" si="54"/>
        <v>1.3458854121981123</v>
      </c>
      <c r="AP129" s="7">
        <f t="shared" si="54"/>
        <v>73.029663096460538</v>
      </c>
      <c r="AQ129" s="7">
        <f t="shared" si="54"/>
        <v>15.937736462779508</v>
      </c>
      <c r="AT129" s="13" t="str">
        <f t="shared" si="38"/>
        <v>TRA_Car_Dis_Upm</v>
      </c>
      <c r="AU129" s="13" t="str">
        <f t="shared" si="39"/>
        <v>Road Transport Cars Diesel</v>
      </c>
      <c r="AV129" s="13" t="s">
        <v>70</v>
      </c>
      <c r="AW129" s="13" t="s">
        <v>71</v>
      </c>
    </row>
    <row r="130" spans="4:49">
      <c r="D130" t="str">
        <f t="shared" si="34"/>
        <v>TRA_Car_Fle_Fue_Exe</v>
      </c>
      <c r="E130" t="str">
        <f t="shared" si="35"/>
        <v>TRAGSLSP95</v>
      </c>
      <c r="F130" t="str">
        <f t="shared" si="36"/>
        <v>TCar</v>
      </c>
      <c r="G130" s="7">
        <f t="shared" ref="G130:AQ130" si="55">G95</f>
        <v>0</v>
      </c>
      <c r="H130" s="7">
        <f t="shared" si="55"/>
        <v>0</v>
      </c>
      <c r="I130" s="7">
        <f t="shared" si="55"/>
        <v>0</v>
      </c>
      <c r="J130" s="7">
        <f t="shared" si="55"/>
        <v>0.44</v>
      </c>
      <c r="K130" s="7">
        <f t="shared" si="55"/>
        <v>0</v>
      </c>
      <c r="L130" s="7">
        <f t="shared" si="55"/>
        <v>0</v>
      </c>
      <c r="M130" s="7">
        <f t="shared" si="55"/>
        <v>0</v>
      </c>
      <c r="N130" s="7">
        <f t="shared" si="55"/>
        <v>0</v>
      </c>
      <c r="O130" s="7">
        <f t="shared" si="55"/>
        <v>0</v>
      </c>
      <c r="P130" s="7">
        <f t="shared" si="55"/>
        <v>0</v>
      </c>
      <c r="Q130" s="7">
        <f t="shared" si="55"/>
        <v>0</v>
      </c>
      <c r="R130" s="7">
        <f t="shared" si="55"/>
        <v>0</v>
      </c>
      <c r="S130" s="7">
        <f t="shared" si="55"/>
        <v>0</v>
      </c>
      <c r="T130" s="7">
        <f t="shared" si="55"/>
        <v>0</v>
      </c>
      <c r="U130" s="7">
        <f t="shared" si="55"/>
        <v>0</v>
      </c>
      <c r="V130" s="7">
        <f t="shared" si="55"/>
        <v>0</v>
      </c>
      <c r="W130" s="7">
        <f t="shared" si="55"/>
        <v>0</v>
      </c>
      <c r="X130" s="7">
        <f t="shared" si="55"/>
        <v>0</v>
      </c>
      <c r="Y130" s="7">
        <f t="shared" si="55"/>
        <v>0</v>
      </c>
      <c r="Z130" s="7">
        <f t="shared" si="55"/>
        <v>0</v>
      </c>
      <c r="AA130" s="7">
        <f t="shared" si="55"/>
        <v>0</v>
      </c>
      <c r="AB130" s="7">
        <f t="shared" si="55"/>
        <v>0</v>
      </c>
      <c r="AC130" s="7">
        <f t="shared" si="55"/>
        <v>0</v>
      </c>
      <c r="AD130" s="7">
        <f t="shared" si="55"/>
        <v>0</v>
      </c>
      <c r="AE130" s="7">
        <f t="shared" si="55"/>
        <v>0</v>
      </c>
      <c r="AF130" s="7">
        <f t="shared" si="55"/>
        <v>0</v>
      </c>
      <c r="AG130" s="7">
        <f t="shared" si="55"/>
        <v>0</v>
      </c>
      <c r="AH130" s="7">
        <f t="shared" si="55"/>
        <v>0</v>
      </c>
      <c r="AI130" s="7">
        <f t="shared" si="55"/>
        <v>19.82</v>
      </c>
      <c r="AJ130" s="7">
        <f t="shared" si="55"/>
        <v>0</v>
      </c>
      <c r="AK130" s="7">
        <f t="shared" si="55"/>
        <v>0</v>
      </c>
      <c r="AL130" s="7">
        <f t="shared" si="55"/>
        <v>0</v>
      </c>
      <c r="AM130" s="7">
        <f t="shared" si="55"/>
        <v>0</v>
      </c>
      <c r="AN130" s="7">
        <f t="shared" si="55"/>
        <v>0</v>
      </c>
      <c r="AO130" s="7">
        <f t="shared" si="55"/>
        <v>0</v>
      </c>
      <c r="AP130" s="7">
        <f t="shared" si="55"/>
        <v>0</v>
      </c>
      <c r="AQ130" s="7">
        <f t="shared" si="55"/>
        <v>0</v>
      </c>
      <c r="AT130" s="13" t="str">
        <f t="shared" si="38"/>
        <v>TRA_Car_Fle_Fue_Exe</v>
      </c>
      <c r="AU130" s="13" t="str">
        <f t="shared" si="39"/>
        <v>Road Transport Cars Flexi Fuel</v>
      </c>
      <c r="AV130" s="13" t="s">
        <v>70</v>
      </c>
      <c r="AW130" s="13" t="s">
        <v>71</v>
      </c>
    </row>
    <row r="131" spans="4:49">
      <c r="D131" t="str">
        <f t="shared" si="34"/>
        <v>TRA_Car_Fle_Fue_Lom</v>
      </c>
      <c r="E131" t="str">
        <f t="shared" si="35"/>
        <v>TRAGSLSP95</v>
      </c>
      <c r="F131" t="str">
        <f t="shared" si="36"/>
        <v>TCar</v>
      </c>
      <c r="G131" s="7">
        <f t="shared" ref="G131:AQ131" si="56">G96</f>
        <v>0</v>
      </c>
      <c r="H131" s="7">
        <f t="shared" si="56"/>
        <v>0</v>
      </c>
      <c r="I131" s="7">
        <f t="shared" si="56"/>
        <v>0</v>
      </c>
      <c r="J131" s="7">
        <f t="shared" si="56"/>
        <v>1.1399999999999999</v>
      </c>
      <c r="K131" s="7">
        <f t="shared" si="56"/>
        <v>0</v>
      </c>
      <c r="L131" s="7">
        <f t="shared" si="56"/>
        <v>0</v>
      </c>
      <c r="M131" s="7">
        <f t="shared" si="56"/>
        <v>0</v>
      </c>
      <c r="N131" s="7">
        <f t="shared" si="56"/>
        <v>0</v>
      </c>
      <c r="O131" s="7">
        <f t="shared" si="56"/>
        <v>0</v>
      </c>
      <c r="P131" s="7">
        <f t="shared" si="56"/>
        <v>0</v>
      </c>
      <c r="Q131" s="7">
        <f t="shared" si="56"/>
        <v>0</v>
      </c>
      <c r="R131" s="7">
        <f t="shared" si="56"/>
        <v>0</v>
      </c>
      <c r="S131" s="7">
        <f t="shared" si="56"/>
        <v>0</v>
      </c>
      <c r="T131" s="7">
        <f t="shared" si="56"/>
        <v>0</v>
      </c>
      <c r="U131" s="7">
        <f t="shared" si="56"/>
        <v>0</v>
      </c>
      <c r="V131" s="7">
        <f t="shared" si="56"/>
        <v>0</v>
      </c>
      <c r="W131" s="7">
        <f t="shared" si="56"/>
        <v>0</v>
      </c>
      <c r="X131" s="7">
        <f t="shared" si="56"/>
        <v>0</v>
      </c>
      <c r="Y131" s="7">
        <f t="shared" si="56"/>
        <v>0</v>
      </c>
      <c r="Z131" s="7">
        <f t="shared" si="56"/>
        <v>0</v>
      </c>
      <c r="AA131" s="7">
        <f t="shared" si="56"/>
        <v>0</v>
      </c>
      <c r="AB131" s="7">
        <f t="shared" si="56"/>
        <v>0</v>
      </c>
      <c r="AC131" s="7">
        <f t="shared" si="56"/>
        <v>0</v>
      </c>
      <c r="AD131" s="7">
        <f t="shared" si="56"/>
        <v>0</v>
      </c>
      <c r="AE131" s="7">
        <f t="shared" si="56"/>
        <v>0</v>
      </c>
      <c r="AF131" s="7">
        <f t="shared" si="56"/>
        <v>0</v>
      </c>
      <c r="AG131" s="7">
        <f t="shared" si="56"/>
        <v>0</v>
      </c>
      <c r="AH131" s="7">
        <f t="shared" si="56"/>
        <v>0</v>
      </c>
      <c r="AI131" s="7">
        <f t="shared" si="56"/>
        <v>72.78</v>
      </c>
      <c r="AJ131" s="7">
        <f t="shared" si="56"/>
        <v>0</v>
      </c>
      <c r="AK131" s="7">
        <f t="shared" si="56"/>
        <v>0</v>
      </c>
      <c r="AL131" s="7">
        <f t="shared" si="56"/>
        <v>0</v>
      </c>
      <c r="AM131" s="7">
        <f t="shared" si="56"/>
        <v>0</v>
      </c>
      <c r="AN131" s="7">
        <f t="shared" si="56"/>
        <v>0</v>
      </c>
      <c r="AO131" s="7">
        <f t="shared" si="56"/>
        <v>0</v>
      </c>
      <c r="AP131" s="7">
        <f t="shared" si="56"/>
        <v>0</v>
      </c>
      <c r="AQ131" s="7">
        <f t="shared" si="56"/>
        <v>0</v>
      </c>
      <c r="AT131" s="13" t="str">
        <f t="shared" si="38"/>
        <v>TRA_Car_Fle_Fue_Lom</v>
      </c>
      <c r="AU131" s="13" t="str">
        <f t="shared" si="39"/>
        <v>Road Transport Cars Flexi Fuel</v>
      </c>
      <c r="AV131" s="13" t="s">
        <v>70</v>
      </c>
      <c r="AW131" s="13" t="s">
        <v>71</v>
      </c>
    </row>
    <row r="132" spans="4:49">
      <c r="D132" t="str">
        <f t="shared" si="34"/>
        <v>TRA_Car_Fle_Fue_Sma</v>
      </c>
      <c r="E132" t="str">
        <f t="shared" si="35"/>
        <v>TRAGSLSP95</v>
      </c>
      <c r="F132" t="str">
        <f t="shared" si="36"/>
        <v>TCar</v>
      </c>
      <c r="G132" s="7">
        <f t="shared" ref="G132:AQ132" si="57">G97</f>
        <v>0</v>
      </c>
      <c r="H132" s="7">
        <f t="shared" si="57"/>
        <v>0</v>
      </c>
      <c r="I132" s="7">
        <f t="shared" si="57"/>
        <v>0</v>
      </c>
      <c r="J132" s="7">
        <f t="shared" si="57"/>
        <v>1.1100000000000001</v>
      </c>
      <c r="K132" s="7">
        <f t="shared" si="57"/>
        <v>0</v>
      </c>
      <c r="L132" s="7">
        <f t="shared" si="57"/>
        <v>0</v>
      </c>
      <c r="M132" s="7">
        <f t="shared" si="57"/>
        <v>0</v>
      </c>
      <c r="N132" s="7">
        <f t="shared" si="57"/>
        <v>0</v>
      </c>
      <c r="O132" s="7">
        <f t="shared" si="57"/>
        <v>0</v>
      </c>
      <c r="P132" s="7">
        <f t="shared" si="57"/>
        <v>0</v>
      </c>
      <c r="Q132" s="7">
        <f t="shared" si="57"/>
        <v>0</v>
      </c>
      <c r="R132" s="7">
        <f t="shared" si="57"/>
        <v>0</v>
      </c>
      <c r="S132" s="7">
        <f t="shared" si="57"/>
        <v>0</v>
      </c>
      <c r="T132" s="7">
        <f t="shared" si="57"/>
        <v>0</v>
      </c>
      <c r="U132" s="7">
        <f t="shared" si="57"/>
        <v>0</v>
      </c>
      <c r="V132" s="7">
        <f t="shared" si="57"/>
        <v>0</v>
      </c>
      <c r="W132" s="7">
        <f t="shared" si="57"/>
        <v>0</v>
      </c>
      <c r="X132" s="7">
        <f t="shared" si="57"/>
        <v>0</v>
      </c>
      <c r="Y132" s="7">
        <f t="shared" si="57"/>
        <v>0</v>
      </c>
      <c r="Z132" s="7">
        <f t="shared" si="57"/>
        <v>0</v>
      </c>
      <c r="AA132" s="7">
        <f t="shared" si="57"/>
        <v>0</v>
      </c>
      <c r="AB132" s="7">
        <f t="shared" si="57"/>
        <v>0</v>
      </c>
      <c r="AC132" s="7">
        <f t="shared" si="57"/>
        <v>0</v>
      </c>
      <c r="AD132" s="7">
        <f t="shared" si="57"/>
        <v>0</v>
      </c>
      <c r="AE132" s="7">
        <f t="shared" si="57"/>
        <v>0</v>
      </c>
      <c r="AF132" s="7">
        <f t="shared" si="57"/>
        <v>0</v>
      </c>
      <c r="AG132" s="7">
        <f t="shared" si="57"/>
        <v>0</v>
      </c>
      <c r="AH132" s="7">
        <f t="shared" si="57"/>
        <v>0</v>
      </c>
      <c r="AI132" s="7">
        <f t="shared" si="57"/>
        <v>73.12</v>
      </c>
      <c r="AJ132" s="7">
        <f t="shared" si="57"/>
        <v>0</v>
      </c>
      <c r="AK132" s="7">
        <f t="shared" si="57"/>
        <v>0</v>
      </c>
      <c r="AL132" s="7">
        <f t="shared" si="57"/>
        <v>0</v>
      </c>
      <c r="AM132" s="7">
        <f t="shared" si="57"/>
        <v>0</v>
      </c>
      <c r="AN132" s="7">
        <f t="shared" si="57"/>
        <v>0</v>
      </c>
      <c r="AO132" s="7">
        <f t="shared" si="57"/>
        <v>0</v>
      </c>
      <c r="AP132" s="7">
        <f t="shared" si="57"/>
        <v>0</v>
      </c>
      <c r="AQ132" s="7">
        <f t="shared" si="57"/>
        <v>0</v>
      </c>
      <c r="AT132" s="13" t="str">
        <f t="shared" si="38"/>
        <v>TRA_Car_Fle_Fue_Sma</v>
      </c>
      <c r="AU132" s="13" t="str">
        <f t="shared" si="39"/>
        <v>Road Transport Cars Flexi Fuel</v>
      </c>
      <c r="AV132" s="13" t="s">
        <v>70</v>
      </c>
      <c r="AW132" s="13" t="s">
        <v>71</v>
      </c>
    </row>
    <row r="133" spans="4:49">
      <c r="D133" t="str">
        <f t="shared" si="34"/>
        <v>TRA_Car_Fle_Fue_Upm</v>
      </c>
      <c r="E133" t="str">
        <f t="shared" si="35"/>
        <v>TRAGSLSP95</v>
      </c>
      <c r="F133" t="str">
        <f t="shared" si="36"/>
        <v>TCar</v>
      </c>
      <c r="G133" s="7">
        <f t="shared" ref="G133:AQ133" si="58">G98</f>
        <v>0</v>
      </c>
      <c r="H133" s="7">
        <f t="shared" si="58"/>
        <v>0</v>
      </c>
      <c r="I133" s="7">
        <f t="shared" si="58"/>
        <v>0</v>
      </c>
      <c r="J133" s="7">
        <f t="shared" si="58"/>
        <v>0.51</v>
      </c>
      <c r="K133" s="7">
        <f t="shared" si="58"/>
        <v>0</v>
      </c>
      <c r="L133" s="7">
        <f t="shared" si="58"/>
        <v>0</v>
      </c>
      <c r="M133" s="7">
        <f t="shared" si="58"/>
        <v>0</v>
      </c>
      <c r="N133" s="7">
        <f t="shared" si="58"/>
        <v>0</v>
      </c>
      <c r="O133" s="7">
        <f t="shared" si="58"/>
        <v>0</v>
      </c>
      <c r="P133" s="7">
        <f t="shared" si="58"/>
        <v>0</v>
      </c>
      <c r="Q133" s="7">
        <f t="shared" si="58"/>
        <v>0</v>
      </c>
      <c r="R133" s="7">
        <f t="shared" si="58"/>
        <v>0</v>
      </c>
      <c r="S133" s="7">
        <f t="shared" si="58"/>
        <v>0</v>
      </c>
      <c r="T133" s="7">
        <f t="shared" si="58"/>
        <v>0</v>
      </c>
      <c r="U133" s="7">
        <f t="shared" si="58"/>
        <v>0</v>
      </c>
      <c r="V133" s="7">
        <f t="shared" si="58"/>
        <v>0</v>
      </c>
      <c r="W133" s="7">
        <f t="shared" si="58"/>
        <v>0</v>
      </c>
      <c r="X133" s="7">
        <f t="shared" si="58"/>
        <v>0</v>
      </c>
      <c r="Y133" s="7">
        <f t="shared" si="58"/>
        <v>0</v>
      </c>
      <c r="Z133" s="7">
        <f t="shared" si="58"/>
        <v>0</v>
      </c>
      <c r="AA133" s="7">
        <f t="shared" si="58"/>
        <v>0</v>
      </c>
      <c r="AB133" s="7">
        <f t="shared" si="58"/>
        <v>0</v>
      </c>
      <c r="AC133" s="7">
        <f t="shared" si="58"/>
        <v>0</v>
      </c>
      <c r="AD133" s="7">
        <f t="shared" si="58"/>
        <v>0</v>
      </c>
      <c r="AE133" s="7">
        <f t="shared" si="58"/>
        <v>0</v>
      </c>
      <c r="AF133" s="7">
        <f t="shared" si="58"/>
        <v>0</v>
      </c>
      <c r="AG133" s="7">
        <f t="shared" si="58"/>
        <v>0</v>
      </c>
      <c r="AH133" s="7">
        <f t="shared" si="58"/>
        <v>0</v>
      </c>
      <c r="AI133" s="7">
        <f t="shared" si="58"/>
        <v>38.770000000000003</v>
      </c>
      <c r="AJ133" s="7">
        <f t="shared" si="58"/>
        <v>0</v>
      </c>
      <c r="AK133" s="7">
        <f t="shared" si="58"/>
        <v>0</v>
      </c>
      <c r="AL133" s="7">
        <f t="shared" si="58"/>
        <v>0</v>
      </c>
      <c r="AM133" s="7">
        <f t="shared" si="58"/>
        <v>0</v>
      </c>
      <c r="AN133" s="7">
        <f t="shared" si="58"/>
        <v>0</v>
      </c>
      <c r="AO133" s="7">
        <f t="shared" si="58"/>
        <v>0</v>
      </c>
      <c r="AP133" s="7">
        <f t="shared" si="58"/>
        <v>0</v>
      </c>
      <c r="AQ133" s="7">
        <f t="shared" si="58"/>
        <v>0</v>
      </c>
      <c r="AT133" s="13" t="str">
        <f t="shared" si="38"/>
        <v>TRA_Car_Fle_Fue_Upm</v>
      </c>
      <c r="AU133" s="13" t="str">
        <f t="shared" si="39"/>
        <v>Road Transport Cars Flexi Fuel</v>
      </c>
      <c r="AV133" s="13" t="s">
        <v>70</v>
      </c>
      <c r="AW133" s="13" t="s">
        <v>71</v>
      </c>
    </row>
    <row r="134" spans="4:49">
      <c r="D134" t="str">
        <f t="shared" si="34"/>
        <v>TRA_Car_Gas_Exe</v>
      </c>
      <c r="E134" t="str">
        <f t="shared" si="35"/>
        <v>TRAGSLSP95</v>
      </c>
      <c r="F134" t="str">
        <f t="shared" si="36"/>
        <v>TCar</v>
      </c>
      <c r="G134" s="7">
        <f t="shared" ref="G134:AQ134" si="59">G99</f>
        <v>192.76</v>
      </c>
      <c r="H134" s="7">
        <f t="shared" si="59"/>
        <v>149.02000000000001</v>
      </c>
      <c r="I134" s="7">
        <f t="shared" si="59"/>
        <v>52.89</v>
      </c>
      <c r="J134" s="7">
        <f t="shared" si="59"/>
        <v>805.57</v>
      </c>
      <c r="K134" s="7">
        <f t="shared" si="59"/>
        <v>23.27</v>
      </c>
      <c r="L134" s="7">
        <f t="shared" si="59"/>
        <v>134.5</v>
      </c>
      <c r="M134" s="7">
        <f t="shared" si="59"/>
        <v>3124.93</v>
      </c>
      <c r="N134" s="7">
        <f t="shared" si="59"/>
        <v>110.06</v>
      </c>
      <c r="O134" s="7">
        <f t="shared" si="59"/>
        <v>56.61</v>
      </c>
      <c r="P134" s="7">
        <f t="shared" si="59"/>
        <v>1144.8</v>
      </c>
      <c r="Q134" s="7">
        <f t="shared" si="59"/>
        <v>313.37</v>
      </c>
      <c r="R134" s="7">
        <f t="shared" si="59"/>
        <v>509.92</v>
      </c>
      <c r="S134" s="7">
        <f t="shared" si="59"/>
        <v>233.41</v>
      </c>
      <c r="T134" s="7">
        <f t="shared" si="59"/>
        <v>27.39</v>
      </c>
      <c r="U134" s="7">
        <f t="shared" si="59"/>
        <v>66.040000000000006</v>
      </c>
      <c r="V134" s="7">
        <f t="shared" si="59"/>
        <v>102.17</v>
      </c>
      <c r="W134" s="7">
        <f t="shared" si="59"/>
        <v>30.63</v>
      </c>
      <c r="X134" s="7">
        <f t="shared" si="59"/>
        <v>470.76</v>
      </c>
      <c r="Y134" s="7">
        <f t="shared" si="59"/>
        <v>158.56</v>
      </c>
      <c r="Z134" s="7">
        <f t="shared" si="59"/>
        <v>27.25</v>
      </c>
      <c r="AA134" s="7">
        <f t="shared" si="59"/>
        <v>64.510000000000005</v>
      </c>
      <c r="AB134" s="7">
        <f t="shared" si="59"/>
        <v>7.74</v>
      </c>
      <c r="AC134" s="7">
        <f t="shared" si="59"/>
        <v>3.28</v>
      </c>
      <c r="AD134" s="7">
        <f t="shared" si="59"/>
        <v>969.7</v>
      </c>
      <c r="AE134" s="7">
        <f t="shared" si="59"/>
        <v>483.99</v>
      </c>
      <c r="AF134" s="7">
        <f t="shared" si="59"/>
        <v>400.48</v>
      </c>
      <c r="AG134" s="7">
        <f t="shared" si="59"/>
        <v>47.07</v>
      </c>
      <c r="AH134" s="7">
        <f t="shared" si="59"/>
        <v>88.69</v>
      </c>
      <c r="AI134" s="7">
        <f t="shared" si="59"/>
        <v>1515.46</v>
      </c>
      <c r="AJ134" s="7">
        <f t="shared" si="59"/>
        <v>23.4</v>
      </c>
      <c r="AK134" s="7">
        <f t="shared" si="59"/>
        <v>48.16</v>
      </c>
      <c r="AL134" s="7">
        <f t="shared" si="59"/>
        <v>2029.67</v>
      </c>
      <c r="AM134" s="7">
        <f t="shared" si="59"/>
        <v>7.4709744401183817</v>
      </c>
      <c r="AN134" s="7">
        <f t="shared" si="59"/>
        <v>11.081003780669596</v>
      </c>
      <c r="AO134" s="7">
        <f t="shared" si="59"/>
        <v>3.6577774362493378</v>
      </c>
      <c r="AP134" s="7">
        <f t="shared" si="59"/>
        <v>20.057508223494811</v>
      </c>
      <c r="AQ134" s="7">
        <f t="shared" si="59"/>
        <v>3.0143481281586237</v>
      </c>
      <c r="AT134" s="13" t="str">
        <f t="shared" si="38"/>
        <v>TRA_Car_Gas_Exe</v>
      </c>
      <c r="AU134" s="13" t="str">
        <f t="shared" si="39"/>
        <v>Road Transport Cars Gasoline</v>
      </c>
      <c r="AV134" s="13" t="s">
        <v>70</v>
      </c>
      <c r="AW134" s="13" t="s">
        <v>71</v>
      </c>
    </row>
    <row r="135" spans="4:49">
      <c r="D135" t="str">
        <f t="shared" si="34"/>
        <v>TRA_Car_Gas_Lom</v>
      </c>
      <c r="E135" t="str">
        <f t="shared" si="35"/>
        <v>TRAGSLSP95</v>
      </c>
      <c r="F135" t="str">
        <f t="shared" si="36"/>
        <v>TCar</v>
      </c>
      <c r="G135" s="7">
        <f t="shared" ref="G135:AQ135" si="60">G100</f>
        <v>488.15</v>
      </c>
      <c r="H135" s="7">
        <f t="shared" si="60"/>
        <v>430.66</v>
      </c>
      <c r="I135" s="7">
        <f t="shared" si="60"/>
        <v>373.82</v>
      </c>
      <c r="J135" s="7">
        <f t="shared" si="60"/>
        <v>1067.5999999999999</v>
      </c>
      <c r="K135" s="7">
        <f t="shared" si="60"/>
        <v>179.24</v>
      </c>
      <c r="L135" s="7">
        <f t="shared" si="60"/>
        <v>647.79999999999995</v>
      </c>
      <c r="M135" s="7">
        <f t="shared" si="60"/>
        <v>9395.2999999999993</v>
      </c>
      <c r="N135" s="7">
        <f t="shared" si="60"/>
        <v>631.03</v>
      </c>
      <c r="O135" s="7">
        <f t="shared" si="60"/>
        <v>127.94</v>
      </c>
      <c r="P135" s="7">
        <f t="shared" si="60"/>
        <v>3931.95</v>
      </c>
      <c r="Q135" s="7">
        <f t="shared" si="60"/>
        <v>929.39</v>
      </c>
      <c r="R135" s="7">
        <f t="shared" si="60"/>
        <v>2494.9299999999998</v>
      </c>
      <c r="S135" s="7">
        <f t="shared" si="60"/>
        <v>1293.42</v>
      </c>
      <c r="T135" s="7">
        <f t="shared" si="60"/>
        <v>176.74</v>
      </c>
      <c r="U135" s="7">
        <f t="shared" si="60"/>
        <v>431.55</v>
      </c>
      <c r="V135" s="7">
        <f t="shared" si="60"/>
        <v>603.86</v>
      </c>
      <c r="W135" s="7">
        <f t="shared" si="60"/>
        <v>69.23</v>
      </c>
      <c r="X135" s="7">
        <f t="shared" si="60"/>
        <v>2383.06</v>
      </c>
      <c r="Y135" s="7">
        <f t="shared" si="60"/>
        <v>345.81</v>
      </c>
      <c r="Z135" s="7">
        <f t="shared" si="60"/>
        <v>34</v>
      </c>
      <c r="AA135" s="7">
        <f t="shared" si="60"/>
        <v>141.06</v>
      </c>
      <c r="AB135" s="7">
        <f t="shared" si="60"/>
        <v>54.68</v>
      </c>
      <c r="AC135" s="7">
        <f t="shared" si="60"/>
        <v>20.66</v>
      </c>
      <c r="AD135" s="7">
        <f t="shared" si="60"/>
        <v>1653</v>
      </c>
      <c r="AE135" s="7">
        <f t="shared" si="60"/>
        <v>413.44</v>
      </c>
      <c r="AF135" s="7">
        <f t="shared" si="60"/>
        <v>2314.36</v>
      </c>
      <c r="AG135" s="7">
        <f t="shared" si="60"/>
        <v>243.49</v>
      </c>
      <c r="AH135" s="7">
        <f t="shared" si="60"/>
        <v>560.16999999999996</v>
      </c>
      <c r="AI135" s="7">
        <f t="shared" si="60"/>
        <v>951.22</v>
      </c>
      <c r="AJ135" s="7">
        <f t="shared" si="60"/>
        <v>168.48</v>
      </c>
      <c r="AK135" s="7">
        <f t="shared" si="60"/>
        <v>222.29</v>
      </c>
      <c r="AL135" s="7">
        <f t="shared" si="60"/>
        <v>5885.71</v>
      </c>
      <c r="AM135" s="7">
        <f t="shared" si="60"/>
        <v>41.399716208979555</v>
      </c>
      <c r="AN135" s="7">
        <f t="shared" si="60"/>
        <v>71.502614391951241</v>
      </c>
      <c r="AO135" s="7">
        <f t="shared" si="60"/>
        <v>20.269236500551042</v>
      </c>
      <c r="AP135" s="7">
        <f t="shared" si="60"/>
        <v>129.42548387807494</v>
      </c>
      <c r="AQ135" s="7">
        <f t="shared" si="60"/>
        <v>19.45074436548942</v>
      </c>
      <c r="AT135" s="13" t="str">
        <f t="shared" si="38"/>
        <v>TRA_Car_Gas_Lom</v>
      </c>
      <c r="AU135" s="13" t="str">
        <f t="shared" si="39"/>
        <v>Road Transport Cars Gasoline</v>
      </c>
      <c r="AV135" s="13" t="s">
        <v>70</v>
      </c>
      <c r="AW135" s="13" t="s">
        <v>71</v>
      </c>
    </row>
    <row r="136" spans="4:49">
      <c r="D136" t="str">
        <f t="shared" si="34"/>
        <v>TRA_Car_Gas_Sma</v>
      </c>
      <c r="E136" t="str">
        <f t="shared" si="35"/>
        <v>TRAGSLSP95</v>
      </c>
      <c r="F136" t="str">
        <f t="shared" si="36"/>
        <v>TCar</v>
      </c>
      <c r="G136" s="7">
        <f t="shared" ref="G136:AQ136" si="61">G101</f>
        <v>1132.6600000000001</v>
      </c>
      <c r="H136" s="7">
        <f t="shared" si="61"/>
        <v>1284.54</v>
      </c>
      <c r="I136" s="7">
        <f t="shared" si="61"/>
        <v>958.71</v>
      </c>
      <c r="J136" s="7">
        <f t="shared" si="61"/>
        <v>972.29</v>
      </c>
      <c r="K136" s="7">
        <f t="shared" si="61"/>
        <v>195.71</v>
      </c>
      <c r="L136" s="7">
        <f t="shared" si="61"/>
        <v>2212.25</v>
      </c>
      <c r="M136" s="7">
        <f t="shared" si="61"/>
        <v>13429.25</v>
      </c>
      <c r="N136" s="7">
        <f t="shared" si="61"/>
        <v>669.17</v>
      </c>
      <c r="O136" s="7">
        <f t="shared" si="61"/>
        <v>65.400000000000006</v>
      </c>
      <c r="P136" s="7">
        <f t="shared" si="61"/>
        <v>3981.04</v>
      </c>
      <c r="Q136" s="7">
        <f t="shared" si="61"/>
        <v>642.52</v>
      </c>
      <c r="R136" s="7">
        <f t="shared" si="61"/>
        <v>8331.68</v>
      </c>
      <c r="S136" s="7">
        <f t="shared" si="61"/>
        <v>3046.65</v>
      </c>
      <c r="T136" s="7">
        <f t="shared" si="61"/>
        <v>659.66</v>
      </c>
      <c r="U136" s="7">
        <f t="shared" si="61"/>
        <v>1668.32</v>
      </c>
      <c r="V136" s="7">
        <f t="shared" si="61"/>
        <v>450.26</v>
      </c>
      <c r="W136" s="7">
        <f t="shared" si="61"/>
        <v>35.39</v>
      </c>
      <c r="X136" s="7">
        <f t="shared" si="61"/>
        <v>16337.15</v>
      </c>
      <c r="Y136" s="7">
        <f t="shared" si="61"/>
        <v>495.7</v>
      </c>
      <c r="Z136" s="7">
        <f t="shared" si="61"/>
        <v>45.08</v>
      </c>
      <c r="AA136" s="7">
        <f t="shared" si="61"/>
        <v>55.23</v>
      </c>
      <c r="AB136" s="7">
        <f t="shared" si="61"/>
        <v>140.24</v>
      </c>
      <c r="AC136" s="7">
        <f t="shared" si="61"/>
        <v>140.15</v>
      </c>
      <c r="AD136" s="7">
        <f t="shared" si="61"/>
        <v>2806</v>
      </c>
      <c r="AE136" s="7">
        <f t="shared" si="61"/>
        <v>457.83</v>
      </c>
      <c r="AF136" s="7">
        <f t="shared" si="61"/>
        <v>6764.32</v>
      </c>
      <c r="AG136" s="7">
        <f t="shared" si="61"/>
        <v>2169.2600000000002</v>
      </c>
      <c r="AH136" s="7">
        <f t="shared" si="61"/>
        <v>2666.51</v>
      </c>
      <c r="AI136" s="7">
        <f t="shared" si="61"/>
        <v>579.42999999999995</v>
      </c>
      <c r="AJ136" s="7">
        <f t="shared" si="61"/>
        <v>438.73</v>
      </c>
      <c r="AK136" s="7">
        <f t="shared" si="61"/>
        <v>813.03</v>
      </c>
      <c r="AL136" s="7">
        <f t="shared" si="61"/>
        <v>9544.6200000000008</v>
      </c>
      <c r="AM136" s="7">
        <f t="shared" si="61"/>
        <v>97.517005603815889</v>
      </c>
      <c r="AN136" s="7">
        <f t="shared" si="61"/>
        <v>266.87458758512247</v>
      </c>
      <c r="AO136" s="7">
        <f t="shared" si="61"/>
        <v>47.744173883505617</v>
      </c>
      <c r="AP136" s="7">
        <f t="shared" si="61"/>
        <v>483.06447151188695</v>
      </c>
      <c r="AQ136" s="7">
        <f t="shared" si="61"/>
        <v>72.597476678390564</v>
      </c>
      <c r="AT136" s="13" t="str">
        <f t="shared" si="38"/>
        <v>TRA_Car_Gas_Sma</v>
      </c>
      <c r="AU136" s="13" t="str">
        <f t="shared" si="39"/>
        <v>Road Transport Cars Gasoline</v>
      </c>
      <c r="AV136" s="13" t="s">
        <v>70</v>
      </c>
      <c r="AW136" s="13" t="s">
        <v>71</v>
      </c>
    </row>
    <row r="137" spans="4:49">
      <c r="D137" t="str">
        <f t="shared" si="34"/>
        <v>TRA_Car_Gas_Upm</v>
      </c>
      <c r="E137" t="str">
        <f t="shared" si="35"/>
        <v>TRAGSLSP95</v>
      </c>
      <c r="F137" t="str">
        <f t="shared" si="36"/>
        <v>TCar</v>
      </c>
      <c r="G137" s="7">
        <f t="shared" ref="G137:AQ137" si="62">G102</f>
        <v>218.87</v>
      </c>
      <c r="H137" s="7">
        <f t="shared" si="62"/>
        <v>193.1</v>
      </c>
      <c r="I137" s="7">
        <f t="shared" si="62"/>
        <v>167.61</v>
      </c>
      <c r="J137" s="7">
        <f t="shared" si="62"/>
        <v>478.68</v>
      </c>
      <c r="K137" s="7">
        <f t="shared" si="62"/>
        <v>80.37</v>
      </c>
      <c r="L137" s="7">
        <f t="shared" si="62"/>
        <v>290.45</v>
      </c>
      <c r="M137" s="7">
        <f t="shared" si="62"/>
        <v>4212.6000000000004</v>
      </c>
      <c r="N137" s="7">
        <f t="shared" si="62"/>
        <v>282.94</v>
      </c>
      <c r="O137" s="7">
        <f t="shared" si="62"/>
        <v>57.36</v>
      </c>
      <c r="P137" s="7">
        <f t="shared" si="62"/>
        <v>1619.21</v>
      </c>
      <c r="Q137" s="7">
        <f t="shared" si="62"/>
        <v>416.71</v>
      </c>
      <c r="R137" s="7">
        <f t="shared" si="62"/>
        <v>1118.6600000000001</v>
      </c>
      <c r="S137" s="7">
        <f t="shared" si="62"/>
        <v>492.7</v>
      </c>
      <c r="T137" s="7">
        <f t="shared" si="62"/>
        <v>79.25</v>
      </c>
      <c r="U137" s="7">
        <f t="shared" si="62"/>
        <v>193.5</v>
      </c>
      <c r="V137" s="7">
        <f t="shared" si="62"/>
        <v>246.68</v>
      </c>
      <c r="W137" s="7">
        <f t="shared" si="62"/>
        <v>31.04</v>
      </c>
      <c r="X137" s="7">
        <f t="shared" si="62"/>
        <v>1068.5</v>
      </c>
      <c r="Y137" s="7">
        <f t="shared" si="62"/>
        <v>155.05000000000001</v>
      </c>
      <c r="Z137" s="7">
        <f t="shared" si="62"/>
        <v>14.76</v>
      </c>
      <c r="AA137" s="7">
        <f t="shared" si="62"/>
        <v>63.25</v>
      </c>
      <c r="AB137" s="7">
        <f t="shared" si="62"/>
        <v>24.52</v>
      </c>
      <c r="AC137" s="7">
        <f t="shared" si="62"/>
        <v>9.26</v>
      </c>
      <c r="AD137" s="7">
        <f t="shared" si="62"/>
        <v>741.3</v>
      </c>
      <c r="AE137" s="7">
        <f t="shared" si="62"/>
        <v>229.6</v>
      </c>
      <c r="AF137" s="7">
        <f t="shared" si="62"/>
        <v>1037.83</v>
      </c>
      <c r="AG137" s="7">
        <f t="shared" si="62"/>
        <v>109.17</v>
      </c>
      <c r="AH137" s="7">
        <f t="shared" si="62"/>
        <v>251.16</v>
      </c>
      <c r="AI137" s="7">
        <f t="shared" si="62"/>
        <v>419.6</v>
      </c>
      <c r="AJ137" s="7">
        <f t="shared" si="62"/>
        <v>75.540000000000006</v>
      </c>
      <c r="AK137" s="7">
        <f t="shared" si="62"/>
        <v>99.67</v>
      </c>
      <c r="AL137" s="7">
        <f t="shared" si="62"/>
        <v>2638.99</v>
      </c>
      <c r="AM137" s="7">
        <f t="shared" si="62"/>
        <v>15.770314496578237</v>
      </c>
      <c r="AN137" s="7">
        <f t="shared" si="62"/>
        <v>32.061684907559894</v>
      </c>
      <c r="AO137" s="7">
        <f t="shared" si="62"/>
        <v>7.7211213865731922</v>
      </c>
      <c r="AP137" s="7">
        <f t="shared" si="62"/>
        <v>58.034228795617508</v>
      </c>
      <c r="AQ137" s="7">
        <f t="shared" si="62"/>
        <v>8.7216900020653867</v>
      </c>
      <c r="AT137" s="13" t="str">
        <f t="shared" si="38"/>
        <v>TRA_Car_Gas_Upm</v>
      </c>
      <c r="AU137" s="13" t="str">
        <f t="shared" si="39"/>
        <v>Road Transport Cars Gasoline</v>
      </c>
      <c r="AV137" s="13" t="s">
        <v>70</v>
      </c>
      <c r="AW137" s="13" t="s">
        <v>71</v>
      </c>
    </row>
    <row r="138" spans="4:49">
      <c r="D138" t="str">
        <f t="shared" si="34"/>
        <v>TRA_Car_Lpg_Exe</v>
      </c>
      <c r="E138" t="str">
        <f t="shared" si="35"/>
        <v>TRALPG</v>
      </c>
      <c r="F138" t="str">
        <f t="shared" si="36"/>
        <v>TCar</v>
      </c>
      <c r="G138" s="7">
        <f t="shared" ref="G138:AQ138" si="63">G103</f>
        <v>0</v>
      </c>
      <c r="H138" s="7">
        <f t="shared" si="63"/>
        <v>4.91</v>
      </c>
      <c r="I138" s="7">
        <f t="shared" si="63"/>
        <v>13.46</v>
      </c>
      <c r="J138" s="7">
        <f t="shared" si="63"/>
        <v>0</v>
      </c>
      <c r="K138" s="7">
        <f t="shared" si="63"/>
        <v>0</v>
      </c>
      <c r="L138" s="7">
        <f t="shared" si="63"/>
        <v>0</v>
      </c>
      <c r="M138" s="7">
        <f t="shared" si="63"/>
        <v>55.87</v>
      </c>
      <c r="N138" s="7">
        <f>N103</f>
        <v>1.9167789818072382E-3</v>
      </c>
      <c r="O138" s="7">
        <f t="shared" si="63"/>
        <v>0</v>
      </c>
      <c r="P138" s="7">
        <f t="shared" si="63"/>
        <v>0</v>
      </c>
      <c r="Q138" s="7">
        <f t="shared" si="63"/>
        <v>0</v>
      </c>
      <c r="R138" s="7">
        <f t="shared" si="63"/>
        <v>29.3</v>
      </c>
      <c r="S138" s="7">
        <f t="shared" si="63"/>
        <v>1.25</v>
      </c>
      <c r="T138" s="7">
        <f t="shared" si="63"/>
        <v>6.54</v>
      </c>
      <c r="U138" s="7">
        <f t="shared" si="63"/>
        <v>0.65</v>
      </c>
      <c r="V138" s="7">
        <f t="shared" si="63"/>
        <v>0.12</v>
      </c>
      <c r="W138" s="7">
        <f t="shared" si="63"/>
        <v>0</v>
      </c>
      <c r="X138" s="7">
        <f t="shared" si="63"/>
        <v>289.5</v>
      </c>
      <c r="Y138" s="7">
        <f t="shared" si="63"/>
        <v>0</v>
      </c>
      <c r="Z138" s="7">
        <f t="shared" si="63"/>
        <v>0</v>
      </c>
      <c r="AA138" s="7">
        <f t="shared" si="63"/>
        <v>2.13</v>
      </c>
      <c r="AB138" s="7">
        <f t="shared" si="63"/>
        <v>1.52</v>
      </c>
      <c r="AC138" s="7">
        <f t="shared" si="63"/>
        <v>0</v>
      </c>
      <c r="AD138" s="7">
        <f t="shared" si="63"/>
        <v>28.89</v>
      </c>
      <c r="AE138" s="7">
        <f t="shared" si="63"/>
        <v>0</v>
      </c>
      <c r="AF138" s="7">
        <f t="shared" si="63"/>
        <v>339.28</v>
      </c>
      <c r="AG138" s="7">
        <f t="shared" si="63"/>
        <v>5.2</v>
      </c>
      <c r="AH138" s="7">
        <f t="shared" si="63"/>
        <v>29.09</v>
      </c>
      <c r="AI138" s="7">
        <f t="shared" si="63"/>
        <v>0</v>
      </c>
      <c r="AJ138" s="7">
        <f t="shared" si="63"/>
        <v>0</v>
      </c>
      <c r="AK138" s="7">
        <f t="shared" si="63"/>
        <v>7.38</v>
      </c>
      <c r="AL138" s="7">
        <f t="shared" si="63"/>
        <v>3.56</v>
      </c>
      <c r="AM138" s="7">
        <f t="shared" si="63"/>
        <v>0</v>
      </c>
      <c r="AN138" s="7">
        <f t="shared" si="63"/>
        <v>0</v>
      </c>
      <c r="AO138" s="7">
        <f t="shared" si="63"/>
        <v>0</v>
      </c>
      <c r="AP138" s="7">
        <f t="shared" si="63"/>
        <v>33.504479861051095</v>
      </c>
      <c r="AQ138" s="7">
        <f t="shared" si="63"/>
        <v>1.3117340122350234</v>
      </c>
      <c r="AT138" s="13" t="str">
        <f t="shared" si="38"/>
        <v>TRA_Car_Lpg_Exe</v>
      </c>
      <c r="AU138" s="13" t="str">
        <f t="shared" si="39"/>
        <v>Road Transport Cars LPG</v>
      </c>
      <c r="AV138" s="13" t="s">
        <v>70</v>
      </c>
      <c r="AW138" s="13" t="s">
        <v>71</v>
      </c>
    </row>
    <row r="139" spans="4:49">
      <c r="D139" t="str">
        <f t="shared" si="34"/>
        <v>TRA_Car_Lpg_Lom</v>
      </c>
      <c r="E139" t="str">
        <f t="shared" si="35"/>
        <v>TRALPG</v>
      </c>
      <c r="F139" t="str">
        <f t="shared" si="36"/>
        <v>TCar</v>
      </c>
      <c r="G139" s="7">
        <f t="shared" ref="G139:AQ139" si="64">G104</f>
        <v>0</v>
      </c>
      <c r="H139" s="7">
        <f t="shared" si="64"/>
        <v>12.76</v>
      </c>
      <c r="I139" s="7">
        <f t="shared" si="64"/>
        <v>34.979999999999997</v>
      </c>
      <c r="J139" s="7">
        <f t="shared" si="64"/>
        <v>0</v>
      </c>
      <c r="K139" s="7">
        <f t="shared" si="64"/>
        <v>0</v>
      </c>
      <c r="L139" s="7">
        <f t="shared" si="64"/>
        <v>0</v>
      </c>
      <c r="M139" s="7">
        <f t="shared" si="64"/>
        <v>145.24</v>
      </c>
      <c r="N139" s="7">
        <f t="shared" si="64"/>
        <v>4.9828705802341736E-3</v>
      </c>
      <c r="O139" s="7">
        <f t="shared" si="64"/>
        <v>0</v>
      </c>
      <c r="P139" s="7">
        <f t="shared" si="64"/>
        <v>0</v>
      </c>
      <c r="Q139" s="7">
        <f t="shared" si="64"/>
        <v>0</v>
      </c>
      <c r="R139" s="7">
        <f t="shared" si="64"/>
        <v>76.17</v>
      </c>
      <c r="S139" s="7">
        <f t="shared" si="64"/>
        <v>2.48</v>
      </c>
      <c r="T139" s="7">
        <f t="shared" si="64"/>
        <v>17.010000000000002</v>
      </c>
      <c r="U139" s="7">
        <f t="shared" si="64"/>
        <v>1.7</v>
      </c>
      <c r="V139" s="7">
        <f t="shared" si="64"/>
        <v>0.23</v>
      </c>
      <c r="W139" s="7">
        <f t="shared" si="64"/>
        <v>0</v>
      </c>
      <c r="X139" s="7">
        <f t="shared" si="64"/>
        <v>752.55</v>
      </c>
      <c r="Y139" s="7">
        <f t="shared" si="64"/>
        <v>0</v>
      </c>
      <c r="Z139" s="7">
        <f t="shared" si="64"/>
        <v>0</v>
      </c>
      <c r="AA139" s="7">
        <f t="shared" si="64"/>
        <v>5.54</v>
      </c>
      <c r="AB139" s="7">
        <f t="shared" si="64"/>
        <v>3.95</v>
      </c>
      <c r="AC139" s="7">
        <f t="shared" si="64"/>
        <v>0</v>
      </c>
      <c r="AD139" s="7">
        <f t="shared" si="64"/>
        <v>75.099999999999994</v>
      </c>
      <c r="AE139" s="7">
        <f t="shared" si="64"/>
        <v>0</v>
      </c>
      <c r="AF139" s="7">
        <f t="shared" si="64"/>
        <v>881.96</v>
      </c>
      <c r="AG139" s="7">
        <f t="shared" si="64"/>
        <v>13.52</v>
      </c>
      <c r="AH139" s="7">
        <f t="shared" si="64"/>
        <v>75.63</v>
      </c>
      <c r="AI139" s="7">
        <f t="shared" si="64"/>
        <v>0</v>
      </c>
      <c r="AJ139" s="7">
        <f t="shared" si="64"/>
        <v>0</v>
      </c>
      <c r="AK139" s="7">
        <f t="shared" si="64"/>
        <v>19.18</v>
      </c>
      <c r="AL139" s="7">
        <f t="shared" si="64"/>
        <v>9.25</v>
      </c>
      <c r="AM139" s="7">
        <f t="shared" si="64"/>
        <v>0</v>
      </c>
      <c r="AN139" s="7">
        <f t="shared" si="64"/>
        <v>0</v>
      </c>
      <c r="AO139" s="7">
        <f t="shared" si="64"/>
        <v>0</v>
      </c>
      <c r="AP139" s="7">
        <f t="shared" si="64"/>
        <v>87.142385693651249</v>
      </c>
      <c r="AQ139" s="7">
        <f t="shared" si="64"/>
        <v>3.4117118575103591</v>
      </c>
      <c r="AT139" s="13" t="str">
        <f t="shared" si="38"/>
        <v>TRA_Car_Lpg_Lom</v>
      </c>
      <c r="AU139" s="13" t="str">
        <f t="shared" si="39"/>
        <v>Road Transport Cars LPG</v>
      </c>
      <c r="AV139" s="13" t="s">
        <v>70</v>
      </c>
      <c r="AW139" s="13" t="s">
        <v>71</v>
      </c>
    </row>
    <row r="140" spans="4:49">
      <c r="D140" t="str">
        <f t="shared" si="34"/>
        <v>TRA_Car_Lpg_Sma</v>
      </c>
      <c r="E140" t="str">
        <f t="shared" si="35"/>
        <v>TRALPG</v>
      </c>
      <c r="F140" t="str">
        <f t="shared" si="36"/>
        <v>TCar</v>
      </c>
      <c r="G140" s="7">
        <f t="shared" ref="G140:AQ140" si="65">G105</f>
        <v>0</v>
      </c>
      <c r="H140" s="7">
        <f t="shared" si="65"/>
        <v>12.46</v>
      </c>
      <c r="I140" s="7">
        <f t="shared" si="65"/>
        <v>34.17</v>
      </c>
      <c r="J140" s="7">
        <f t="shared" si="65"/>
        <v>0</v>
      </c>
      <c r="K140" s="7">
        <f t="shared" si="65"/>
        <v>0</v>
      </c>
      <c r="L140" s="7">
        <f t="shared" si="65"/>
        <v>0</v>
      </c>
      <c r="M140" s="7">
        <f t="shared" si="65"/>
        <v>141.84</v>
      </c>
      <c r="N140" s="7">
        <f t="shared" si="65"/>
        <v>4.8662239266071003E-3</v>
      </c>
      <c r="O140" s="7">
        <f t="shared" si="65"/>
        <v>0</v>
      </c>
      <c r="P140" s="7">
        <f t="shared" si="65"/>
        <v>0</v>
      </c>
      <c r="Q140" s="7">
        <f t="shared" si="65"/>
        <v>0</v>
      </c>
      <c r="R140" s="7">
        <f t="shared" si="65"/>
        <v>74.38</v>
      </c>
      <c r="S140" s="7">
        <f t="shared" si="65"/>
        <v>1.98</v>
      </c>
      <c r="T140" s="7">
        <f t="shared" si="65"/>
        <v>16.61</v>
      </c>
      <c r="U140" s="7">
        <f t="shared" si="65"/>
        <v>1.66</v>
      </c>
      <c r="V140" s="7">
        <f t="shared" si="65"/>
        <v>0.1</v>
      </c>
      <c r="W140" s="7">
        <f t="shared" si="65"/>
        <v>0</v>
      </c>
      <c r="X140" s="7">
        <f t="shared" si="65"/>
        <v>734.93</v>
      </c>
      <c r="Y140" s="7">
        <f t="shared" si="65"/>
        <v>0</v>
      </c>
      <c r="Z140" s="7">
        <f t="shared" si="65"/>
        <v>0</v>
      </c>
      <c r="AA140" s="7">
        <f t="shared" si="65"/>
        <v>5.41</v>
      </c>
      <c r="AB140" s="7">
        <f t="shared" si="65"/>
        <v>3.86</v>
      </c>
      <c r="AC140" s="7">
        <f t="shared" si="65"/>
        <v>0</v>
      </c>
      <c r="AD140" s="7">
        <f t="shared" si="65"/>
        <v>73.34</v>
      </c>
      <c r="AE140" s="7">
        <f t="shared" si="65"/>
        <v>0</v>
      </c>
      <c r="AF140" s="7">
        <f t="shared" si="65"/>
        <v>861.31</v>
      </c>
      <c r="AG140" s="7">
        <f t="shared" si="65"/>
        <v>13.21</v>
      </c>
      <c r="AH140" s="7">
        <f t="shared" si="65"/>
        <v>73.86</v>
      </c>
      <c r="AI140" s="7">
        <f t="shared" si="65"/>
        <v>0</v>
      </c>
      <c r="AJ140" s="7">
        <f t="shared" si="65"/>
        <v>0</v>
      </c>
      <c r="AK140" s="7">
        <f t="shared" si="65"/>
        <v>18.73</v>
      </c>
      <c r="AL140" s="7">
        <f t="shared" si="65"/>
        <v>9.0399999999999991</v>
      </c>
      <c r="AM140" s="7">
        <f t="shared" si="65"/>
        <v>0</v>
      </c>
      <c r="AN140" s="7">
        <f t="shared" si="65"/>
        <v>0</v>
      </c>
      <c r="AO140" s="7">
        <f t="shared" si="65"/>
        <v>0</v>
      </c>
      <c r="AP140" s="7">
        <f t="shared" si="65"/>
        <v>85.093182032424878</v>
      </c>
      <c r="AQ140" s="7">
        <f t="shared" si="65"/>
        <v>3.3314834775571462</v>
      </c>
      <c r="AT140" s="13" t="str">
        <f t="shared" si="38"/>
        <v>TRA_Car_Lpg_Sma</v>
      </c>
      <c r="AU140" s="13" t="str">
        <f t="shared" si="39"/>
        <v>Road Transport Cars LPG</v>
      </c>
      <c r="AV140" s="13" t="s">
        <v>70</v>
      </c>
      <c r="AW140" s="13" t="s">
        <v>71</v>
      </c>
    </row>
    <row r="141" spans="4:49">
      <c r="D141" t="str">
        <f t="shared" si="34"/>
        <v>TRA_Car_Lpg_Upm</v>
      </c>
      <c r="E141" t="str">
        <f t="shared" si="35"/>
        <v>TRALPG</v>
      </c>
      <c r="F141" t="str">
        <f t="shared" si="36"/>
        <v>TCar</v>
      </c>
      <c r="G141" s="7">
        <f t="shared" ref="G141:AQ141" si="66">G106</f>
        <v>0</v>
      </c>
      <c r="H141" s="7">
        <f t="shared" si="66"/>
        <v>5.72</v>
      </c>
      <c r="I141" s="7">
        <f t="shared" si="66"/>
        <v>15.69</v>
      </c>
      <c r="J141" s="7">
        <f t="shared" si="66"/>
        <v>0</v>
      </c>
      <c r="K141" s="7">
        <f t="shared" si="66"/>
        <v>0</v>
      </c>
      <c r="L141" s="7">
        <f t="shared" si="66"/>
        <v>0</v>
      </c>
      <c r="M141" s="7">
        <f t="shared" si="66"/>
        <v>65.12</v>
      </c>
      <c r="N141" s="7">
        <f t="shared" si="66"/>
        <v>2.2341264953514833E-3</v>
      </c>
      <c r="O141" s="7">
        <f t="shared" si="66"/>
        <v>0</v>
      </c>
      <c r="P141" s="7">
        <f t="shared" si="66"/>
        <v>0</v>
      </c>
      <c r="Q141" s="7">
        <f t="shared" si="66"/>
        <v>0</v>
      </c>
      <c r="R141" s="7">
        <f t="shared" si="66"/>
        <v>34.15</v>
      </c>
      <c r="S141" s="7">
        <f t="shared" si="66"/>
        <v>1.17</v>
      </c>
      <c r="T141" s="7">
        <f t="shared" si="66"/>
        <v>7.63</v>
      </c>
      <c r="U141" s="7">
        <f t="shared" si="66"/>
        <v>0.76</v>
      </c>
      <c r="V141" s="7">
        <f t="shared" si="66"/>
        <v>0.17</v>
      </c>
      <c r="W141" s="7">
        <f t="shared" si="66"/>
        <v>0</v>
      </c>
      <c r="X141" s="7">
        <f t="shared" si="66"/>
        <v>337.42</v>
      </c>
      <c r="Y141" s="7">
        <f t="shared" si="66"/>
        <v>0</v>
      </c>
      <c r="Z141" s="7">
        <f t="shared" si="66"/>
        <v>0</v>
      </c>
      <c r="AA141" s="7">
        <f t="shared" si="66"/>
        <v>2.4900000000000002</v>
      </c>
      <c r="AB141" s="7">
        <f t="shared" si="66"/>
        <v>1.77</v>
      </c>
      <c r="AC141" s="7">
        <f t="shared" si="66"/>
        <v>0</v>
      </c>
      <c r="AD141" s="7">
        <f t="shared" si="66"/>
        <v>33.67</v>
      </c>
      <c r="AE141" s="7">
        <f t="shared" si="66"/>
        <v>0</v>
      </c>
      <c r="AF141" s="7">
        <f t="shared" si="66"/>
        <v>395.45</v>
      </c>
      <c r="AG141" s="7">
        <f t="shared" si="66"/>
        <v>6.06</v>
      </c>
      <c r="AH141" s="7">
        <f t="shared" si="66"/>
        <v>33.909999999999997</v>
      </c>
      <c r="AI141" s="7">
        <f t="shared" si="66"/>
        <v>0</v>
      </c>
      <c r="AJ141" s="7">
        <f t="shared" si="66"/>
        <v>0</v>
      </c>
      <c r="AK141" s="7">
        <f t="shared" si="66"/>
        <v>8.6</v>
      </c>
      <c r="AL141" s="7">
        <f t="shared" si="66"/>
        <v>4.1500000000000004</v>
      </c>
      <c r="AM141" s="7">
        <f t="shared" si="66"/>
        <v>0</v>
      </c>
      <c r="AN141" s="7">
        <f t="shared" si="66"/>
        <v>0</v>
      </c>
      <c r="AO141" s="7">
        <f t="shared" si="66"/>
        <v>0</v>
      </c>
      <c r="AP141" s="7">
        <f t="shared" si="66"/>
        <v>39.088559837892944</v>
      </c>
      <c r="AQ141" s="7">
        <f t="shared" si="66"/>
        <v>1.530356347607527</v>
      </c>
      <c r="AT141" s="13" t="str">
        <f t="shared" si="38"/>
        <v>TRA_Car_Lpg_Upm</v>
      </c>
      <c r="AU141" s="13" t="str">
        <f t="shared" si="39"/>
        <v>Road Transport Cars LPG</v>
      </c>
      <c r="AV141" s="13" t="s">
        <v>70</v>
      </c>
      <c r="AW141" s="13" t="s">
        <v>71</v>
      </c>
    </row>
    <row r="142" spans="4:49">
      <c r="D142" t="str">
        <f t="shared" si="34"/>
        <v>TRA_Car_Oth_Exe</v>
      </c>
      <c r="E142" t="str">
        <f t="shared" si="35"/>
        <v>TRAGSLSP95</v>
      </c>
      <c r="F142" t="str">
        <f t="shared" si="36"/>
        <v>TCar</v>
      </c>
      <c r="G142" s="7">
        <f t="shared" ref="G142:AQ142" si="67">G107</f>
        <v>0</v>
      </c>
      <c r="H142" s="7">
        <f t="shared" si="67"/>
        <v>0</v>
      </c>
      <c r="I142" s="7">
        <f t="shared" si="67"/>
        <v>0</v>
      </c>
      <c r="J142" s="7">
        <f t="shared" si="67"/>
        <v>0</v>
      </c>
      <c r="K142" s="7">
        <f t="shared" si="67"/>
        <v>0</v>
      </c>
      <c r="L142" s="7">
        <f t="shared" si="67"/>
        <v>0.68</v>
      </c>
      <c r="M142" s="7">
        <f t="shared" si="67"/>
        <v>0</v>
      </c>
      <c r="N142" s="7">
        <f t="shared" si="67"/>
        <v>0.02</v>
      </c>
      <c r="O142" s="7">
        <f t="shared" si="67"/>
        <v>0</v>
      </c>
      <c r="P142" s="7">
        <f t="shared" si="67"/>
        <v>0</v>
      </c>
      <c r="Q142" s="7">
        <f t="shared" si="67"/>
        <v>0</v>
      </c>
      <c r="R142" s="7">
        <f t="shared" si="67"/>
        <v>0</v>
      </c>
      <c r="S142" s="7">
        <f t="shared" si="67"/>
        <v>0</v>
      </c>
      <c r="T142" s="7">
        <f t="shared" si="67"/>
        <v>0</v>
      </c>
      <c r="U142" s="7">
        <f t="shared" si="67"/>
        <v>0</v>
      </c>
      <c r="V142" s="7">
        <f t="shared" si="67"/>
        <v>0</v>
      </c>
      <c r="W142" s="7">
        <f t="shared" si="67"/>
        <v>0.14000000000000001</v>
      </c>
      <c r="X142" s="7">
        <f t="shared" si="67"/>
        <v>0</v>
      </c>
      <c r="Y142" s="7">
        <f t="shared" si="67"/>
        <v>0</v>
      </c>
      <c r="Z142" s="7">
        <f t="shared" si="67"/>
        <v>0</v>
      </c>
      <c r="AA142" s="7">
        <f t="shared" si="67"/>
        <v>0</v>
      </c>
      <c r="AB142" s="7">
        <f t="shared" si="67"/>
        <v>0</v>
      </c>
      <c r="AC142" s="7">
        <f t="shared" si="67"/>
        <v>0</v>
      </c>
      <c r="AD142" s="7">
        <f t="shared" si="67"/>
        <v>7.67</v>
      </c>
      <c r="AE142" s="7">
        <f t="shared" si="67"/>
        <v>0</v>
      </c>
      <c r="AF142" s="7">
        <f t="shared" si="67"/>
        <v>51.21</v>
      </c>
      <c r="AG142" s="7">
        <f t="shared" si="67"/>
        <v>1.1000000000000001</v>
      </c>
      <c r="AH142" s="7">
        <f t="shared" si="67"/>
        <v>0</v>
      </c>
      <c r="AI142" s="7">
        <f t="shared" si="67"/>
        <v>1.88</v>
      </c>
      <c r="AJ142" s="7">
        <f t="shared" si="67"/>
        <v>0</v>
      </c>
      <c r="AK142" s="7">
        <f t="shared" si="67"/>
        <v>0</v>
      </c>
      <c r="AL142" s="7">
        <f t="shared" si="67"/>
        <v>0.27</v>
      </c>
      <c r="AM142" s="7">
        <f t="shared" si="67"/>
        <v>0</v>
      </c>
      <c r="AN142" s="7">
        <f t="shared" si="67"/>
        <v>0</v>
      </c>
      <c r="AO142" s="7">
        <f t="shared" si="67"/>
        <v>0</v>
      </c>
      <c r="AP142" s="7">
        <f t="shared" si="67"/>
        <v>0</v>
      </c>
      <c r="AQ142" s="7">
        <f t="shared" si="67"/>
        <v>0</v>
      </c>
      <c r="AT142" s="13" t="str">
        <f t="shared" si="38"/>
        <v>TRA_Car_Oth_Exe</v>
      </c>
      <c r="AU142" s="13" t="str">
        <f t="shared" si="39"/>
        <v>Road Transport Cars Other</v>
      </c>
      <c r="AV142" s="13" t="s">
        <v>70</v>
      </c>
      <c r="AW142" s="13" t="s">
        <v>71</v>
      </c>
    </row>
    <row r="143" spans="4:49">
      <c r="D143" t="str">
        <f t="shared" si="34"/>
        <v>TRA_Car_Oth_Lom</v>
      </c>
      <c r="E143" t="str">
        <f t="shared" si="35"/>
        <v>TRAGSLSP95</v>
      </c>
      <c r="F143" t="str">
        <f t="shared" si="36"/>
        <v>TCar</v>
      </c>
      <c r="G143" s="7">
        <f t="shared" ref="G143:AQ143" si="68">G108</f>
        <v>0</v>
      </c>
      <c r="H143" s="7">
        <f t="shared" si="68"/>
        <v>0</v>
      </c>
      <c r="I143" s="7">
        <f t="shared" si="68"/>
        <v>0</v>
      </c>
      <c r="J143" s="7">
        <f t="shared" si="68"/>
        <v>0</v>
      </c>
      <c r="K143" s="7">
        <f t="shared" si="68"/>
        <v>0</v>
      </c>
      <c r="L143" s="7">
        <f t="shared" si="68"/>
        <v>1.78</v>
      </c>
      <c r="M143" s="7">
        <f t="shared" si="68"/>
        <v>0</v>
      </c>
      <c r="N143" s="7">
        <f t="shared" si="68"/>
        <v>0.14000000000000001</v>
      </c>
      <c r="O143" s="7">
        <f t="shared" si="68"/>
        <v>0</v>
      </c>
      <c r="P143" s="7">
        <f t="shared" si="68"/>
        <v>0</v>
      </c>
      <c r="Q143" s="7">
        <f t="shared" si="68"/>
        <v>0</v>
      </c>
      <c r="R143" s="7">
        <f t="shared" si="68"/>
        <v>0</v>
      </c>
      <c r="S143" s="7">
        <f t="shared" si="68"/>
        <v>0</v>
      </c>
      <c r="T143" s="7">
        <f t="shared" si="68"/>
        <v>0</v>
      </c>
      <c r="U143" s="7">
        <f t="shared" si="68"/>
        <v>0</v>
      </c>
      <c r="V143" s="7">
        <f t="shared" si="68"/>
        <v>0</v>
      </c>
      <c r="W143" s="7">
        <f t="shared" si="68"/>
        <v>0.14000000000000001</v>
      </c>
      <c r="X143" s="7">
        <f t="shared" si="68"/>
        <v>0</v>
      </c>
      <c r="Y143" s="7">
        <f t="shared" si="68"/>
        <v>0</v>
      </c>
      <c r="Z143" s="7">
        <f t="shared" si="68"/>
        <v>0</v>
      </c>
      <c r="AA143" s="7">
        <f t="shared" si="68"/>
        <v>0</v>
      </c>
      <c r="AB143" s="7">
        <f t="shared" si="68"/>
        <v>0</v>
      </c>
      <c r="AC143" s="7">
        <f t="shared" si="68"/>
        <v>0</v>
      </c>
      <c r="AD143" s="7">
        <f t="shared" si="68"/>
        <v>19.93</v>
      </c>
      <c r="AE143" s="7">
        <f t="shared" si="68"/>
        <v>0</v>
      </c>
      <c r="AF143" s="7">
        <f t="shared" si="68"/>
        <v>133.11000000000001</v>
      </c>
      <c r="AG143" s="7">
        <f t="shared" si="68"/>
        <v>2.85</v>
      </c>
      <c r="AH143" s="7">
        <f t="shared" si="68"/>
        <v>0</v>
      </c>
      <c r="AI143" s="7">
        <f t="shared" si="68"/>
        <v>6.91</v>
      </c>
      <c r="AJ143" s="7">
        <f t="shared" si="68"/>
        <v>0</v>
      </c>
      <c r="AK143" s="7">
        <f t="shared" si="68"/>
        <v>0</v>
      </c>
      <c r="AL143" s="7">
        <f t="shared" si="68"/>
        <v>0.71</v>
      </c>
      <c r="AM143" s="7">
        <f t="shared" si="68"/>
        <v>0</v>
      </c>
      <c r="AN143" s="7">
        <f t="shared" si="68"/>
        <v>0</v>
      </c>
      <c r="AO143" s="7">
        <f t="shared" si="68"/>
        <v>0</v>
      </c>
      <c r="AP143" s="7">
        <f t="shared" si="68"/>
        <v>0</v>
      </c>
      <c r="AQ143" s="7">
        <f t="shared" si="68"/>
        <v>0</v>
      </c>
      <c r="AT143" s="13" t="str">
        <f t="shared" si="38"/>
        <v>TRA_Car_Oth_Lom</v>
      </c>
      <c r="AU143" s="13" t="str">
        <f t="shared" si="39"/>
        <v>Road Transport Cars Other</v>
      </c>
      <c r="AV143" s="13" t="s">
        <v>70</v>
      </c>
      <c r="AW143" s="13" t="s">
        <v>71</v>
      </c>
    </row>
    <row r="144" spans="4:49">
      <c r="D144" t="str">
        <f t="shared" si="34"/>
        <v>TRA_Car_Oth_Sma</v>
      </c>
      <c r="E144" t="str">
        <f t="shared" si="35"/>
        <v>TRAGSLSP95</v>
      </c>
      <c r="F144" t="str">
        <f t="shared" si="36"/>
        <v>TCar</v>
      </c>
      <c r="G144" s="7">
        <f t="shared" ref="G144:AQ144" si="69">G109</f>
        <v>0</v>
      </c>
      <c r="H144" s="7">
        <f t="shared" si="69"/>
        <v>0</v>
      </c>
      <c r="I144" s="7">
        <f t="shared" si="69"/>
        <v>0</v>
      </c>
      <c r="J144" s="7">
        <f t="shared" si="69"/>
        <v>0</v>
      </c>
      <c r="K144" s="7">
        <f t="shared" si="69"/>
        <v>0</v>
      </c>
      <c r="L144" s="7">
        <f t="shared" si="69"/>
        <v>1.74</v>
      </c>
      <c r="M144" s="7">
        <f t="shared" si="69"/>
        <v>0</v>
      </c>
      <c r="N144" s="7">
        <f t="shared" si="69"/>
        <v>0.12</v>
      </c>
      <c r="O144" s="7">
        <f t="shared" si="69"/>
        <v>0</v>
      </c>
      <c r="P144" s="7">
        <f t="shared" si="69"/>
        <v>0</v>
      </c>
      <c r="Q144" s="7">
        <f t="shared" si="69"/>
        <v>0</v>
      </c>
      <c r="R144" s="7">
        <f t="shared" si="69"/>
        <v>0</v>
      </c>
      <c r="S144" s="7">
        <f t="shared" si="69"/>
        <v>0</v>
      </c>
      <c r="T144" s="7">
        <f t="shared" si="69"/>
        <v>0</v>
      </c>
      <c r="U144" s="7">
        <f t="shared" si="69"/>
        <v>0</v>
      </c>
      <c r="V144" s="7">
        <f t="shared" si="69"/>
        <v>0</v>
      </c>
      <c r="W144" s="7">
        <f t="shared" si="69"/>
        <v>0.14000000000000001</v>
      </c>
      <c r="X144" s="7">
        <f t="shared" si="69"/>
        <v>0</v>
      </c>
      <c r="Y144" s="7">
        <f t="shared" si="69"/>
        <v>0</v>
      </c>
      <c r="Z144" s="7">
        <f t="shared" si="69"/>
        <v>0</v>
      </c>
      <c r="AA144" s="7">
        <f t="shared" si="69"/>
        <v>0</v>
      </c>
      <c r="AB144" s="7">
        <f t="shared" si="69"/>
        <v>0</v>
      </c>
      <c r="AC144" s="7">
        <f t="shared" si="69"/>
        <v>0</v>
      </c>
      <c r="AD144" s="7">
        <f t="shared" si="69"/>
        <v>19.46</v>
      </c>
      <c r="AE144" s="7">
        <f t="shared" si="69"/>
        <v>0</v>
      </c>
      <c r="AF144" s="7">
        <f t="shared" si="69"/>
        <v>130</v>
      </c>
      <c r="AG144" s="7">
        <f t="shared" si="69"/>
        <v>2.78</v>
      </c>
      <c r="AH144" s="7">
        <f t="shared" si="69"/>
        <v>0</v>
      </c>
      <c r="AI144" s="7">
        <f t="shared" si="69"/>
        <v>6.94</v>
      </c>
      <c r="AJ144" s="7">
        <f t="shared" si="69"/>
        <v>0</v>
      </c>
      <c r="AK144" s="7">
        <f t="shared" si="69"/>
        <v>0</v>
      </c>
      <c r="AL144" s="7">
        <f t="shared" si="69"/>
        <v>0.7</v>
      </c>
      <c r="AM144" s="7">
        <f t="shared" si="69"/>
        <v>0</v>
      </c>
      <c r="AN144" s="7">
        <f t="shared" si="69"/>
        <v>0</v>
      </c>
      <c r="AO144" s="7">
        <f t="shared" si="69"/>
        <v>0</v>
      </c>
      <c r="AP144" s="7">
        <f t="shared" si="69"/>
        <v>0</v>
      </c>
      <c r="AQ144" s="7">
        <f t="shared" si="69"/>
        <v>0</v>
      </c>
      <c r="AT144" s="13" t="str">
        <f t="shared" si="38"/>
        <v>TRA_Car_Oth_Sma</v>
      </c>
      <c r="AU144" s="13" t="str">
        <f t="shared" si="39"/>
        <v>Road Transport Cars Other</v>
      </c>
      <c r="AV144" s="13" t="s">
        <v>70</v>
      </c>
      <c r="AW144" s="13" t="s">
        <v>71</v>
      </c>
    </row>
    <row r="145" spans="4:49">
      <c r="D145" t="str">
        <f t="shared" si="34"/>
        <v>TRA_Car_Oth_Upm</v>
      </c>
      <c r="E145" t="str">
        <f t="shared" si="35"/>
        <v>TRAGSLSP95</v>
      </c>
      <c r="F145" t="str">
        <f t="shared" si="36"/>
        <v>TCar</v>
      </c>
      <c r="G145" s="7">
        <f t="shared" ref="G145:AQ145" si="70">G110</f>
        <v>0</v>
      </c>
      <c r="H145" s="7">
        <f t="shared" si="70"/>
        <v>0</v>
      </c>
      <c r="I145" s="7">
        <f t="shared" si="70"/>
        <v>0</v>
      </c>
      <c r="J145" s="7">
        <f t="shared" si="70"/>
        <v>0</v>
      </c>
      <c r="K145" s="7">
        <f t="shared" si="70"/>
        <v>0</v>
      </c>
      <c r="L145" s="7">
        <f t="shared" si="70"/>
        <v>0.8</v>
      </c>
      <c r="M145" s="7">
        <f t="shared" si="70"/>
        <v>0</v>
      </c>
      <c r="N145" s="7">
        <f t="shared" si="70"/>
        <v>0.06</v>
      </c>
      <c r="O145" s="7">
        <f t="shared" si="70"/>
        <v>0</v>
      </c>
      <c r="P145" s="7">
        <f t="shared" si="70"/>
        <v>0</v>
      </c>
      <c r="Q145" s="7">
        <f t="shared" si="70"/>
        <v>0</v>
      </c>
      <c r="R145" s="7">
        <f t="shared" si="70"/>
        <v>0</v>
      </c>
      <c r="S145" s="7">
        <f t="shared" si="70"/>
        <v>0</v>
      </c>
      <c r="T145" s="7">
        <f t="shared" si="70"/>
        <v>0</v>
      </c>
      <c r="U145" s="7">
        <f t="shared" si="70"/>
        <v>0</v>
      </c>
      <c r="V145" s="7">
        <f t="shared" si="70"/>
        <v>0</v>
      </c>
      <c r="W145" s="7">
        <f t="shared" si="70"/>
        <v>0.14000000000000001</v>
      </c>
      <c r="X145" s="7">
        <f t="shared" si="70"/>
        <v>0</v>
      </c>
      <c r="Y145" s="7">
        <f t="shared" si="70"/>
        <v>0</v>
      </c>
      <c r="Z145" s="7">
        <f t="shared" si="70"/>
        <v>0</v>
      </c>
      <c r="AA145" s="7">
        <f t="shared" si="70"/>
        <v>0</v>
      </c>
      <c r="AB145" s="7">
        <f t="shared" si="70"/>
        <v>0</v>
      </c>
      <c r="AC145" s="7">
        <f t="shared" si="70"/>
        <v>0</v>
      </c>
      <c r="AD145" s="7">
        <f t="shared" si="70"/>
        <v>8.94</v>
      </c>
      <c r="AE145" s="7">
        <f t="shared" si="70"/>
        <v>0</v>
      </c>
      <c r="AF145" s="7">
        <f>AF110</f>
        <v>59.68</v>
      </c>
      <c r="AG145" s="7">
        <f t="shared" si="70"/>
        <v>1.28</v>
      </c>
      <c r="AH145" s="7">
        <f t="shared" si="70"/>
        <v>0</v>
      </c>
      <c r="AI145" s="7">
        <f t="shared" si="70"/>
        <v>3.68</v>
      </c>
      <c r="AJ145" s="7">
        <f t="shared" si="70"/>
        <v>0</v>
      </c>
      <c r="AK145" s="7">
        <f t="shared" si="70"/>
        <v>0</v>
      </c>
      <c r="AL145" s="7">
        <f t="shared" si="70"/>
        <v>0.32</v>
      </c>
      <c r="AM145" s="7">
        <f t="shared" si="70"/>
        <v>0</v>
      </c>
      <c r="AN145" s="7">
        <f t="shared" si="70"/>
        <v>0</v>
      </c>
      <c r="AO145" s="7">
        <f t="shared" si="70"/>
        <v>0</v>
      </c>
      <c r="AP145" s="7">
        <f t="shared" si="70"/>
        <v>0</v>
      </c>
      <c r="AQ145" s="7">
        <f t="shared" si="70"/>
        <v>0</v>
      </c>
      <c r="AT145" s="13" t="str">
        <f t="shared" si="38"/>
        <v>TRA_Car_Oth_Upm</v>
      </c>
      <c r="AU145" s="13" t="str">
        <f t="shared" si="39"/>
        <v>Road Transport Cars Other</v>
      </c>
      <c r="AV145" s="13" t="s">
        <v>70</v>
      </c>
      <c r="AW145" s="13" t="s">
        <v>71</v>
      </c>
    </row>
  </sheetData>
  <mergeCells count="60">
    <mergeCell ref="E14:F14"/>
    <mergeCell ref="E15:F15"/>
    <mergeCell ref="D16:D21"/>
    <mergeCell ref="E16:F16"/>
    <mergeCell ref="E17:F17"/>
    <mergeCell ref="E18:F18"/>
    <mergeCell ref="E19:F19"/>
    <mergeCell ref="E20:F20"/>
    <mergeCell ref="E21:F21"/>
    <mergeCell ref="D8:D9"/>
    <mergeCell ref="E8:F8"/>
    <mergeCell ref="E9:F9"/>
    <mergeCell ref="D10:D13"/>
    <mergeCell ref="E10:F10"/>
    <mergeCell ref="E11:F11"/>
    <mergeCell ref="E12:F12"/>
    <mergeCell ref="E13:F13"/>
    <mergeCell ref="AI2:AI3"/>
    <mergeCell ref="AJ2:AJ3"/>
    <mergeCell ref="AK2:AK3"/>
    <mergeCell ref="AL2:AL3"/>
    <mergeCell ref="D4:D7"/>
    <mergeCell ref="E4:F4"/>
    <mergeCell ref="E5:F5"/>
    <mergeCell ref="E6:F6"/>
    <mergeCell ref="E7:F7"/>
    <mergeCell ref="AC2:AC3"/>
    <mergeCell ref="AD2:AD3"/>
    <mergeCell ref="AE2:AE3"/>
    <mergeCell ref="AF2:AF3"/>
    <mergeCell ref="AG2:AG3"/>
    <mergeCell ref="AH2:AH3"/>
    <mergeCell ref="K2:K3"/>
    <mergeCell ref="AB2:AB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D2:E2"/>
    <mergeCell ref="G2:G3"/>
    <mergeCell ref="H2:H3"/>
    <mergeCell ref="I2:I3"/>
    <mergeCell ref="J2:J3"/>
    <mergeCell ref="L2:L3"/>
    <mergeCell ref="M2:M3"/>
    <mergeCell ref="N2:N3"/>
    <mergeCell ref="O2:O3"/>
    <mergeCell ref="P2:P3"/>
    <mergeCell ref="AM2:AM3"/>
    <mergeCell ref="AN2:AN3"/>
    <mergeCell ref="AO2:AO3"/>
    <mergeCell ref="AP2:AP3"/>
    <mergeCell ref="AQ2:AQ3"/>
  </mergeCells>
  <pageMargins left="0.75" right="0.75" top="1" bottom="1" header="0.5" footer="0.5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9" sqref="D38:D39"/>
    </sheetView>
  </sheetViews>
  <sheetFormatPr defaultRowHeight="14.5"/>
  <cols>
    <col min="1" max="1" width="9.453125" bestFit="1" customWidth="1"/>
    <col min="2" max="2" width="14" bestFit="1" customWidth="1"/>
    <col min="3" max="3" width="11.54296875" bestFit="1" customWidth="1"/>
    <col min="4" max="40" width="7.54296875" customWidth="1"/>
  </cols>
  <sheetData>
    <row r="1" spans="1:40">
      <c r="A1" s="16" t="s">
        <v>123</v>
      </c>
      <c r="B1" s="17"/>
    </row>
    <row r="2" spans="1:40">
      <c r="D2" s="36" t="str">
        <f>'000Veh'!G2</f>
        <v>AT</v>
      </c>
      <c r="E2" s="37" t="str">
        <f>'000Veh'!H2</f>
        <v>BE</v>
      </c>
      <c r="F2" s="37" t="str">
        <f>'000Veh'!I2</f>
        <v>BG</v>
      </c>
      <c r="G2" s="37" t="str">
        <f>'000Veh'!J2</f>
        <v>CH</v>
      </c>
      <c r="H2" s="37" t="str">
        <f>'000Veh'!K2</f>
        <v>CY</v>
      </c>
      <c r="I2" s="37" t="str">
        <f>'000Veh'!L2</f>
        <v>CZ</v>
      </c>
      <c r="J2" s="37" t="str">
        <f>'000Veh'!M2</f>
        <v>DE</v>
      </c>
      <c r="K2" s="37" t="str">
        <f>'000Veh'!N2</f>
        <v>DK</v>
      </c>
      <c r="L2" s="37" t="str">
        <f>'000Veh'!O2</f>
        <v>EE</v>
      </c>
      <c r="M2" s="37" t="str">
        <f>'000Veh'!P2</f>
        <v>ES</v>
      </c>
      <c r="N2" s="37" t="str">
        <f>'000Veh'!Q2</f>
        <v>FI</v>
      </c>
      <c r="O2" s="37" t="str">
        <f>'000Veh'!R2</f>
        <v>FR</v>
      </c>
      <c r="P2" s="37" t="str">
        <f>'000Veh'!S2</f>
        <v>EL</v>
      </c>
      <c r="Q2" s="37" t="str">
        <f>'000Veh'!T2</f>
        <v>HR</v>
      </c>
      <c r="R2" s="37" t="str">
        <f>'000Veh'!U2</f>
        <v>HU</v>
      </c>
      <c r="S2" s="37" t="str">
        <f>'000Veh'!V2</f>
        <v>IE</v>
      </c>
      <c r="T2" s="37" t="str">
        <f>'000Veh'!W2</f>
        <v>IS</v>
      </c>
      <c r="U2" s="37" t="str">
        <f>'000Veh'!X2</f>
        <v>IT</v>
      </c>
      <c r="V2" s="37" t="str">
        <f>'000Veh'!Y2</f>
        <v>LT</v>
      </c>
      <c r="W2" s="37" t="str">
        <f>'000Veh'!Z2</f>
        <v>LU</v>
      </c>
      <c r="X2" s="37" t="str">
        <f>'000Veh'!AA2</f>
        <v>LV</v>
      </c>
      <c r="Y2" s="37" t="str">
        <f>'000Veh'!AB2</f>
        <v>MK</v>
      </c>
      <c r="Z2" s="37" t="str">
        <f>'000Veh'!AC2</f>
        <v>MT</v>
      </c>
      <c r="AA2" s="37" t="str">
        <f>'000Veh'!AD2</f>
        <v>NL</v>
      </c>
      <c r="AB2" s="37" t="str">
        <f>'000Veh'!AE2</f>
        <v>NO</v>
      </c>
      <c r="AC2" s="37" t="str">
        <f>'000Veh'!AF2</f>
        <v>PL</v>
      </c>
      <c r="AD2" s="37" t="str">
        <f>'000Veh'!AG2</f>
        <v>PT</v>
      </c>
      <c r="AE2" s="37" t="str">
        <f>'000Veh'!AH2</f>
        <v>RO</v>
      </c>
      <c r="AF2" s="37" t="str">
        <f>'000Veh'!AI2</f>
        <v>SE</v>
      </c>
      <c r="AG2" s="37" t="str">
        <f>'000Veh'!AJ2</f>
        <v>SI</v>
      </c>
      <c r="AH2" s="37" t="str">
        <f>'000Veh'!AK2</f>
        <v>SK</v>
      </c>
      <c r="AI2" s="38" t="str">
        <f>'000Veh'!AL2</f>
        <v>UK</v>
      </c>
      <c r="AJ2" s="37" t="s">
        <v>125</v>
      </c>
      <c r="AK2" s="37" t="s">
        <v>126</v>
      </c>
      <c r="AL2" s="37" t="s">
        <v>127</v>
      </c>
      <c r="AM2" s="37" t="s">
        <v>128</v>
      </c>
      <c r="AN2" s="38" t="s">
        <v>129</v>
      </c>
    </row>
    <row r="3" spans="1:40">
      <c r="A3" s="27" t="str">
        <f>VLOOKUP(C3,'000Veh'!$A$31:$B$37,2,FALSE)</f>
        <v>GAS</v>
      </c>
      <c r="B3" s="28" t="s">
        <v>34</v>
      </c>
      <c r="C3" s="29" t="s">
        <v>35</v>
      </c>
      <c r="D3" s="18" t="str">
        <f>IFERROR('000Veh'!G4*kmPerVeh!G5/mvkmPerTJ!G5/10^6,"")</f>
        <v/>
      </c>
      <c r="E3" s="19" t="str">
        <f>IFERROR('000Veh'!H4*kmPerVeh!H5/mvkmPerTJ!H5/10^6,"")</f>
        <v/>
      </c>
      <c r="F3" s="19" t="str">
        <f>IFERROR('000Veh'!I4*kmPerVeh!I5/mvkmPerTJ!I5/10^6,"")</f>
        <v/>
      </c>
      <c r="G3" s="19">
        <f>IFERROR('000Veh'!J4*kmPerVeh!J5/mvkmPerTJ!J5/10^6,"")</f>
        <v>0.27593328445510013</v>
      </c>
      <c r="H3" s="19" t="str">
        <f>IFERROR('000Veh'!K4*kmPerVeh!K5/mvkmPerTJ!K5/10^6,"")</f>
        <v/>
      </c>
      <c r="I3" s="19" t="str">
        <f>IFERROR('000Veh'!L4*kmPerVeh!L5/mvkmPerTJ!L5/10^6,"")</f>
        <v/>
      </c>
      <c r="J3" s="19">
        <f>IFERROR('000Veh'!M4*kmPerVeh!M5/mvkmPerTJ!M5/10^6,"")</f>
        <v>2.1157231817599991</v>
      </c>
      <c r="K3" s="19" t="str">
        <f>IFERROR('000Veh'!N4*kmPerVeh!N5/mvkmPerTJ!N5/10^6,"")</f>
        <v/>
      </c>
      <c r="L3" s="19" t="str">
        <f>IFERROR('000Veh'!O4*kmPerVeh!O5/mvkmPerTJ!O5/10^6,"")</f>
        <v/>
      </c>
      <c r="M3" s="19" t="str">
        <f>IFERROR('000Veh'!P4*kmPerVeh!P5/mvkmPerTJ!P5/10^6,"")</f>
        <v/>
      </c>
      <c r="N3" s="19" t="str">
        <f>IFERROR('000Veh'!Q4*kmPerVeh!Q5/mvkmPerTJ!Q5/10^6,"")</f>
        <v/>
      </c>
      <c r="O3" s="19" t="str">
        <f>IFERROR('000Veh'!R4*kmPerVeh!R5/mvkmPerTJ!R5/10^6,"")</f>
        <v/>
      </c>
      <c r="P3" s="19" t="str">
        <f>IFERROR('000Veh'!S4*kmPerVeh!S5/mvkmPerTJ!S5/10^6,"")</f>
        <v/>
      </c>
      <c r="Q3" s="19" t="str">
        <f>IFERROR('000Veh'!T4*kmPerVeh!T5/mvkmPerTJ!T5/10^6,"")</f>
        <v/>
      </c>
      <c r="R3" s="19" t="str">
        <f>IFERROR('000Veh'!U4*kmPerVeh!U5/mvkmPerTJ!U5/10^6,"")</f>
        <v/>
      </c>
      <c r="S3" s="19" t="str">
        <f>IFERROR('000Veh'!V4*kmPerVeh!V5/mvkmPerTJ!V5/10^6,"")</f>
        <v/>
      </c>
      <c r="T3" s="19" t="str">
        <f>IFERROR('000Veh'!W4*kmPerVeh!W5/mvkmPerTJ!W5/10^6,"")</f>
        <v/>
      </c>
      <c r="U3" s="19">
        <f>IFERROR('000Veh'!X4*kmPerVeh!X5/mvkmPerTJ!X5/10^6,"")</f>
        <v>2.2401303682599982</v>
      </c>
      <c r="V3" s="19" t="str">
        <f>IFERROR('000Veh'!Y4*kmPerVeh!Y5/mvkmPerTJ!Y5/10^6,"")</f>
        <v/>
      </c>
      <c r="W3" s="19" t="str">
        <f>IFERROR('000Veh'!Z4*kmPerVeh!Z5/mvkmPerTJ!Z5/10^6,"")</f>
        <v/>
      </c>
      <c r="X3" s="19" t="str">
        <f>IFERROR('000Veh'!AA4*kmPerVeh!AA5/mvkmPerTJ!AA5/10^6,"")</f>
        <v/>
      </c>
      <c r="Y3" s="19" t="str">
        <f>IFERROR('000Veh'!AB4*kmPerVeh!AB5/mvkmPerTJ!AB5/10^6,"")</f>
        <v/>
      </c>
      <c r="Z3" s="19" t="str">
        <f>IFERROR('000Veh'!AC4*kmPerVeh!AC5/mvkmPerTJ!AC5/10^6,"")</f>
        <v/>
      </c>
      <c r="AA3" s="19">
        <f>IFERROR('000Veh'!AD4*kmPerVeh!AD5/mvkmPerTJ!AD5/10^6,"")</f>
        <v>0.36938442998519977</v>
      </c>
      <c r="AB3" s="19" t="str">
        <f>IFERROR('000Veh'!AE4*kmPerVeh!AE5/mvkmPerTJ!AE5/10^6,"")</f>
        <v/>
      </c>
      <c r="AC3" s="19" t="str">
        <f>IFERROR('000Veh'!AF4*kmPerVeh!AF5/mvkmPerTJ!AF5/10^6,"")</f>
        <v/>
      </c>
      <c r="AD3" s="19" t="str">
        <f>IFERROR('000Veh'!AG4*kmPerVeh!AG5/mvkmPerTJ!AG5/10^6,"")</f>
        <v/>
      </c>
      <c r="AE3" s="19" t="str">
        <f>IFERROR('000Veh'!AH4*kmPerVeh!AH5/mvkmPerTJ!AH5/10^6,"")</f>
        <v/>
      </c>
      <c r="AF3" s="19">
        <f>IFERROR('000Veh'!AI4*kmPerVeh!AI5/mvkmPerTJ!AI5/10^6,"")</f>
        <v>0.95249026765000178</v>
      </c>
      <c r="AG3" s="19" t="str">
        <f>IFERROR('000Veh'!AJ4*kmPerVeh!AJ5/mvkmPerTJ!AJ5/10^6,"")</f>
        <v/>
      </c>
      <c r="AH3" s="19" t="str">
        <f>IFERROR('000Veh'!AK4*kmPerVeh!AK5/mvkmPerTJ!AK5/10^6,"")</f>
        <v/>
      </c>
      <c r="AI3" s="20" t="str">
        <f>IFERROR('000Veh'!AL4*kmPerVeh!AL5/mvkmPerTJ!AL5/10^6,"")</f>
        <v/>
      </c>
      <c r="AJ3" s="39"/>
      <c r="AK3" s="40"/>
      <c r="AL3" s="40"/>
      <c r="AM3" s="41">
        <f>IFERROR(AM$22*$U3/SUM($U$3,$U$9,$U$15),0)</f>
        <v>2.4332076881044388E-2</v>
      </c>
      <c r="AN3" s="42"/>
    </row>
    <row r="4" spans="1:40">
      <c r="A4" s="30" t="str">
        <f>VLOOKUP(C4,'000Veh'!$A$31:$B$37,2,FALSE)</f>
        <v>DST</v>
      </c>
      <c r="B4" s="31" t="s">
        <v>34</v>
      </c>
      <c r="C4" s="32" t="s">
        <v>36</v>
      </c>
      <c r="D4" s="21">
        <f>IFERROR('000Veh'!G5*kmPerVeh!G6/mvkmPerTJ!G6/10^6,"")</f>
        <v>13.442428957139981</v>
      </c>
      <c r="E4" s="3">
        <f>IFERROR('000Veh'!H5*kmPerVeh!H6/mvkmPerTJ!H6/10^6,"")</f>
        <v>12.170907602086803</v>
      </c>
      <c r="F4" s="3">
        <f>IFERROR('000Veh'!I5*kmPerVeh!I6/mvkmPerTJ!I6/10^6,"")</f>
        <v>7.8725993039000128</v>
      </c>
      <c r="G4" s="3">
        <f>IFERROR('000Veh'!J5*kmPerVeh!J6/mvkmPerTJ!J6/10^6,"")</f>
        <v>4.5685663478599938</v>
      </c>
      <c r="H4" s="3">
        <f>IFERROR('000Veh'!K5*kmPerVeh!K6/mvkmPerTJ!K6/10^6,"")</f>
        <v>2.5076513772999998</v>
      </c>
      <c r="I4" s="3">
        <f>IFERROR('000Veh'!L5*kmPerVeh!L6/mvkmPerTJ!L6/10^6,"")</f>
        <v>8.4876455890970064</v>
      </c>
      <c r="J4" s="3">
        <f>IFERROR('000Veh'!M5*kmPerVeh!M6/mvkmPerTJ!M6/10^6,"")</f>
        <v>43.441988071830032</v>
      </c>
      <c r="K4" s="3">
        <f>IFERROR('000Veh'!N5*kmPerVeh!N6/mvkmPerTJ!N6/10^6,"")</f>
        <v>9.0358847668400095</v>
      </c>
      <c r="L4" s="3">
        <f>IFERROR('000Veh'!O5*kmPerVeh!O6/mvkmPerTJ!O6/10^6,"")</f>
        <v>1.4929559660115006</v>
      </c>
      <c r="M4" s="3">
        <f>IFERROR('000Veh'!P5*kmPerVeh!P6/mvkmPerTJ!P6/10^6,"")</f>
        <v>39.029346549590045</v>
      </c>
      <c r="N4" s="3">
        <f>IFERROR('000Veh'!Q5*kmPerVeh!Q6/mvkmPerTJ!Q6/10^6,"")</f>
        <v>9.0517519302591065</v>
      </c>
      <c r="O4" s="3">
        <f>IFERROR('000Veh'!R5*kmPerVeh!R6/mvkmPerTJ!R6/10^6,"")</f>
        <v>43.665188967999988</v>
      </c>
      <c r="P4" s="3">
        <f>IFERROR('000Veh'!S5*kmPerVeh!S6/mvkmPerTJ!S6/10^6,"")</f>
        <v>23.146814240240047</v>
      </c>
      <c r="Q4" s="3">
        <f>IFERROR('000Veh'!T5*kmPerVeh!T6/mvkmPerTJ!T6/10^6,"")</f>
        <v>4.2811407265999968</v>
      </c>
      <c r="R4" s="3">
        <f>IFERROR('000Veh'!U5*kmPerVeh!U6/mvkmPerTJ!U6/10^6,"")</f>
        <v>10.951852156939996</v>
      </c>
      <c r="S4" s="3">
        <f>IFERROR('000Veh'!V5*kmPerVeh!V6/mvkmPerTJ!V6/10^6,"")</f>
        <v>5.3139469182560211</v>
      </c>
      <c r="T4" s="3">
        <f>IFERROR('000Veh'!W5*kmPerVeh!W6/mvkmPerTJ!W6/10^6,"")</f>
        <v>0.90626452259999923</v>
      </c>
      <c r="U4" s="3">
        <f>IFERROR('000Veh'!X5*kmPerVeh!X6/mvkmPerTJ!X6/10^6,"")</f>
        <v>44.46063206685136</v>
      </c>
      <c r="V4" s="3">
        <f>IFERROR('000Veh'!Y5*kmPerVeh!Y6/mvkmPerTJ!Y6/10^6,"")</f>
        <v>4.9643865352599974</v>
      </c>
      <c r="W4" s="3">
        <f>IFERROR('000Veh'!Z5*kmPerVeh!Z6/mvkmPerTJ!Z6/10^6,"")</f>
        <v>3.7227280101999964</v>
      </c>
      <c r="X4" s="3">
        <f>IFERROR('000Veh'!AA5*kmPerVeh!AA6/mvkmPerTJ!AA6/10^6,"")</f>
        <v>3.423601541090902</v>
      </c>
      <c r="Y4" s="3">
        <f>IFERROR('000Veh'!AB5*kmPerVeh!AB6/mvkmPerTJ!AB6/10^6,"")</f>
        <v>0.5381892258400014</v>
      </c>
      <c r="Z4" s="3">
        <f>IFERROR('000Veh'!AC5*kmPerVeh!AC6/mvkmPerTJ!AC6/10^6,"")</f>
        <v>0.26538093103999971</v>
      </c>
      <c r="AA4" s="3">
        <f>IFERROR('000Veh'!AD5*kmPerVeh!AD6/mvkmPerTJ!AD6/10^6,"")</f>
        <v>7.7211445756000048</v>
      </c>
      <c r="AB4" s="3">
        <f>IFERROR('000Veh'!AE5*kmPerVeh!AE6/mvkmPerTJ!AE6/10^6,"")</f>
        <v>10.223110187500014</v>
      </c>
      <c r="AC4" s="3">
        <f>IFERROR('000Veh'!AF5*kmPerVeh!AF6/mvkmPerTJ!AF6/10^6,"")</f>
        <v>37.842502823999972</v>
      </c>
      <c r="AD4" s="3">
        <f>IFERROR('000Veh'!AG5*kmPerVeh!AG6/mvkmPerTJ!AG6/10^6,"")</f>
        <v>6.0328013845399875</v>
      </c>
      <c r="AE4" s="3">
        <f>IFERROR('000Veh'!AH5*kmPerVeh!AH6/mvkmPerTJ!AH6/10^6,"")</f>
        <v>10.115195863392005</v>
      </c>
      <c r="AF4" s="3">
        <f>IFERROR('000Veh'!AI5*kmPerVeh!AI6/mvkmPerTJ!AI6/10^6,"")</f>
        <v>14.824073895857966</v>
      </c>
      <c r="AG4" s="3">
        <f>IFERROR('000Veh'!AJ5*kmPerVeh!AJ6/mvkmPerTJ!AJ6/10^6,"")</f>
        <v>1.7768624326209994</v>
      </c>
      <c r="AH4" s="3">
        <f>IFERROR('000Veh'!AK5*kmPerVeh!AK6/mvkmPerTJ!AK6/10^6,"")</f>
        <v>6.9843568566274357</v>
      </c>
      <c r="AI4" s="22">
        <f>IFERROR('000Veh'!AL5*kmPerVeh!AL6/mvkmPerTJ!AL6/10^6,"")</f>
        <v>164.58572726840006</v>
      </c>
      <c r="AJ4" s="43">
        <f>AJ$23*$P4/SUM($P$4,$P$7,$P$10,$P$16)</f>
        <v>5.2645787286366339</v>
      </c>
      <c r="AK4" s="41">
        <f>AK$23*$Q4/SUM($Q$4,$Q$7,$Q$10,$Q$16)</f>
        <v>3.1986778753644907</v>
      </c>
      <c r="AL4" s="41">
        <f>AL$23*$P4/SUM($P$4,$P$7,$P$10,$P$16)</f>
        <v>1.4757727598373414</v>
      </c>
      <c r="AM4" s="41">
        <f>AM$23*$Q4/SUM($Q$4,$Q$7,$Q$10,$Q$16)</f>
        <v>3.9747601312824674</v>
      </c>
      <c r="AN4" s="44">
        <f>AN$23*$Q4/SUM($Q$4,$Q$7,$Q$10,$Q$16)</f>
        <v>0.86743765189590627</v>
      </c>
    </row>
    <row r="5" spans="1:40">
      <c r="A5" s="30" t="str">
        <f>VLOOKUP(C5,'000Veh'!$A$31:$B$37,2,FALSE)</f>
        <v>GSLSP95</v>
      </c>
      <c r="B5" s="31" t="s">
        <v>34</v>
      </c>
      <c r="C5" s="32" t="s">
        <v>37</v>
      </c>
      <c r="D5" s="21" t="str">
        <f>IFERROR('000Veh'!G6*kmPerVeh!G7/mvkmPerTJ!G7/10^6,"")</f>
        <v/>
      </c>
      <c r="E5" s="3" t="str">
        <f>IFERROR('000Veh'!H6*kmPerVeh!H7/mvkmPerTJ!H7/10^6,"")</f>
        <v/>
      </c>
      <c r="F5" s="3" t="str">
        <f>IFERROR('000Veh'!I6*kmPerVeh!I7/mvkmPerTJ!I7/10^6,"")</f>
        <v/>
      </c>
      <c r="G5" s="3" t="str">
        <f>IFERROR('000Veh'!J6*kmPerVeh!J7/mvkmPerTJ!J7/10^6,"")</f>
        <v/>
      </c>
      <c r="H5" s="3" t="str">
        <f>IFERROR('000Veh'!K6*kmPerVeh!K7/mvkmPerTJ!K7/10^6,"")</f>
        <v/>
      </c>
      <c r="I5" s="3">
        <f>IFERROR('000Veh'!L6*kmPerVeh!L7/mvkmPerTJ!L7/10^6,"")</f>
        <v>0.78615762077400009</v>
      </c>
      <c r="J5" s="3" t="str">
        <f>IFERROR('000Veh'!M6*kmPerVeh!M7/mvkmPerTJ!M7/10^6,"")</f>
        <v/>
      </c>
      <c r="K5" s="3">
        <f>IFERROR('000Veh'!N6*kmPerVeh!N7/mvkmPerTJ!N7/10^6,"")</f>
        <v>0.12523020124996651</v>
      </c>
      <c r="L5" s="3" t="str">
        <f>IFERROR('000Veh'!O6*kmPerVeh!O7/mvkmPerTJ!O7/10^6,"")</f>
        <v/>
      </c>
      <c r="M5" s="3" t="str">
        <f>IFERROR('000Veh'!P6*kmPerVeh!P7/mvkmPerTJ!P7/10^6,"")</f>
        <v/>
      </c>
      <c r="N5" s="3" t="str">
        <f>IFERROR('000Veh'!Q6*kmPerVeh!Q7/mvkmPerTJ!Q7/10^6,"")</f>
        <v/>
      </c>
      <c r="O5" s="3" t="str">
        <f>IFERROR('000Veh'!R6*kmPerVeh!R7/mvkmPerTJ!R7/10^6,"")</f>
        <v/>
      </c>
      <c r="P5" s="3" t="str">
        <f>IFERROR('000Veh'!S6*kmPerVeh!S7/mvkmPerTJ!S7/10^6,"")</f>
        <v/>
      </c>
      <c r="Q5" s="3" t="str">
        <f>IFERROR('000Veh'!T6*kmPerVeh!T7/mvkmPerTJ!T7/10^6,"")</f>
        <v/>
      </c>
      <c r="R5" s="3" t="str">
        <f>IFERROR('000Veh'!U6*kmPerVeh!U7/mvkmPerTJ!U7/10^6,"")</f>
        <v/>
      </c>
      <c r="S5" s="3" t="str">
        <f>IFERROR('000Veh'!V6*kmPerVeh!V7/mvkmPerTJ!V7/10^6,"")</f>
        <v/>
      </c>
      <c r="T5" s="3">
        <f>IFERROR('000Veh'!W6*kmPerVeh!W7/mvkmPerTJ!W7/10^6,"")</f>
        <v>6.4105370851900031E-2</v>
      </c>
      <c r="U5" s="3" t="str">
        <f>IFERROR('000Veh'!X6*kmPerVeh!X7/mvkmPerTJ!X7/10^6,"")</f>
        <v/>
      </c>
      <c r="V5" s="3" t="str">
        <f>IFERROR('000Veh'!Y6*kmPerVeh!Y7/mvkmPerTJ!Y7/10^6,"")</f>
        <v/>
      </c>
      <c r="W5" s="3" t="str">
        <f>IFERROR('000Veh'!Z6*kmPerVeh!Z7/mvkmPerTJ!Z7/10^6,"")</f>
        <v/>
      </c>
      <c r="X5" s="3" t="str">
        <f>IFERROR('000Veh'!AA6*kmPerVeh!AA7/mvkmPerTJ!AA7/10^6,"")</f>
        <v/>
      </c>
      <c r="Y5" s="3">
        <f>IFERROR('000Veh'!AB6*kmPerVeh!AB7/mvkmPerTJ!AB7/10^6,"")</f>
        <v>3.7396587609999997E-2</v>
      </c>
      <c r="Z5" s="3" t="str">
        <f>IFERROR('000Veh'!AC6*kmPerVeh!AC7/mvkmPerTJ!AC7/10^6,"")</f>
        <v/>
      </c>
      <c r="AA5" s="3">
        <f>IFERROR('000Veh'!AD6*kmPerVeh!AD7/mvkmPerTJ!AD7/10^6,"")</f>
        <v>1.5801539501860036E-2</v>
      </c>
      <c r="AB5" s="3" t="str">
        <f>IFERROR('000Veh'!AE6*kmPerVeh!AE7/mvkmPerTJ!AE7/10^6,"")</f>
        <v/>
      </c>
      <c r="AC5" s="3">
        <f>IFERROR('000Veh'!AF6*kmPerVeh!AF7/mvkmPerTJ!AF7/10^6,"")</f>
        <v>0.8727988435999996</v>
      </c>
      <c r="AD5" s="3">
        <f>IFERROR('000Veh'!AG6*kmPerVeh!AG7/mvkmPerTJ!AG7/10^6,"")</f>
        <v>2.4492222245210012E-3</v>
      </c>
      <c r="AE5" s="3" t="str">
        <f>IFERROR('000Veh'!AH6*kmPerVeh!AH7/mvkmPerTJ!AH7/10^6,"")</f>
        <v/>
      </c>
      <c r="AF5" s="3" t="str">
        <f>IFERROR('000Veh'!AI6*kmPerVeh!AI7/mvkmPerTJ!AI7/10^6,"")</f>
        <v/>
      </c>
      <c r="AG5" s="3" t="str">
        <f>IFERROR('000Veh'!AJ6*kmPerVeh!AJ7/mvkmPerTJ!AJ7/10^6,"")</f>
        <v/>
      </c>
      <c r="AH5" s="3" t="str">
        <f>IFERROR('000Veh'!AK6*kmPerVeh!AK7/mvkmPerTJ!AK7/10^6,"")</f>
        <v/>
      </c>
      <c r="AI5" s="22">
        <f>IFERROR('000Veh'!AL6*kmPerVeh!AL7/mvkmPerTJ!AL7/10^6,"")</f>
        <v>4.9995050951199973</v>
      </c>
      <c r="AJ5" s="43">
        <f>IFERROR(AJ$24*$P5/SUM($P$5,$P$8,$P$11,$P$13:$P$14,$P$18),0)</f>
        <v>0</v>
      </c>
      <c r="AK5" s="41">
        <f>IFERROR(AK$24*$Q5/SUM($Q$5,$Q$8,$Q$11,$Q$13:$Q$14,$Q$18),0)</f>
        <v>0</v>
      </c>
      <c r="AL5" s="41">
        <f>IFERROR(AL$24*$P5/SUM($P$5,$P$8,$P$11,$P$13:$P$14,$P$18),0)</f>
        <v>0</v>
      </c>
      <c r="AM5" s="41">
        <f>IFERROR(AM$24*$Q5/SUM($Q$5,$Q$8,$Q$11,$Q$13:$Q$14,$Q$18),0)</f>
        <v>0</v>
      </c>
      <c r="AN5" s="44">
        <f>IFERROR(AN$24*$Q5/SUM($Q$5,$Q$8,$Q$11,$Q$13:$Q$14,$Q$18),0)</f>
        <v>0</v>
      </c>
    </row>
    <row r="6" spans="1:40">
      <c r="A6" s="30" t="str">
        <f>VLOOKUP(C6,'000Veh'!$A$31:$B$37,2,FALSE)</f>
        <v>LPG</v>
      </c>
      <c r="B6" s="31" t="s">
        <v>34</v>
      </c>
      <c r="C6" s="32" t="s">
        <v>38</v>
      </c>
      <c r="D6" s="21" t="str">
        <f>IFERROR('000Veh'!G7*kmPerVeh!G8/mvkmPerTJ!G8/10^6,"")</f>
        <v/>
      </c>
      <c r="E6" s="3" t="str">
        <f>IFERROR('000Veh'!H7*kmPerVeh!H8/mvkmPerTJ!H8/10^6,"")</f>
        <v/>
      </c>
      <c r="F6" s="3" t="str">
        <f>IFERROR('000Veh'!I7*kmPerVeh!I8/mvkmPerTJ!I8/10^6,"")</f>
        <v/>
      </c>
      <c r="G6" s="3" t="str">
        <f>IFERROR('000Veh'!J7*kmPerVeh!J8/mvkmPerTJ!J8/10^6,"")</f>
        <v/>
      </c>
      <c r="H6" s="3" t="str">
        <f>IFERROR('000Veh'!K7*kmPerVeh!K8/mvkmPerTJ!K8/10^6,"")</f>
        <v/>
      </c>
      <c r="I6" s="3" t="str">
        <f>IFERROR('000Veh'!L7*kmPerVeh!L8/mvkmPerTJ!L8/10^6,"")</f>
        <v/>
      </c>
      <c r="J6" s="3" t="str">
        <f>IFERROR('000Veh'!M7*kmPerVeh!M8/mvkmPerTJ!M8/10^6,"")</f>
        <v/>
      </c>
      <c r="K6" s="3" t="str">
        <f>IFERROR('000Veh'!N7*kmPerVeh!N8/mvkmPerTJ!N8/10^6,"")</f>
        <v/>
      </c>
      <c r="L6" s="3" t="str">
        <f>IFERROR('000Veh'!O7*kmPerVeh!O8/mvkmPerTJ!O8/10^6,"")</f>
        <v/>
      </c>
      <c r="M6" s="3" t="str">
        <f>IFERROR('000Veh'!P7*kmPerVeh!P8/mvkmPerTJ!P8/10^6,"")</f>
        <v/>
      </c>
      <c r="N6" s="3" t="str">
        <f>IFERROR('000Veh'!Q7*kmPerVeh!Q8/mvkmPerTJ!Q8/10^6,"")</f>
        <v/>
      </c>
      <c r="O6" s="3" t="str">
        <f>IFERROR('000Veh'!R7*kmPerVeh!R8/mvkmPerTJ!R8/10^6,"")</f>
        <v/>
      </c>
      <c r="P6" s="3" t="str">
        <f>IFERROR('000Veh'!S7*kmPerVeh!S8/mvkmPerTJ!S8/10^6,"")</f>
        <v/>
      </c>
      <c r="Q6" s="3" t="str">
        <f>IFERROR('000Veh'!T7*kmPerVeh!T8/mvkmPerTJ!T8/10^6,"")</f>
        <v/>
      </c>
      <c r="R6" s="3" t="str">
        <f>IFERROR('000Veh'!U7*kmPerVeh!U8/mvkmPerTJ!U8/10^6,"")</f>
        <v/>
      </c>
      <c r="S6" s="3" t="str">
        <f>IFERROR('000Veh'!V7*kmPerVeh!V8/mvkmPerTJ!V8/10^6,"")</f>
        <v/>
      </c>
      <c r="T6" s="3" t="str">
        <f>IFERROR('000Veh'!W7*kmPerVeh!W8/mvkmPerTJ!W8/10^6,"")</f>
        <v/>
      </c>
      <c r="U6" s="3" t="str">
        <f>IFERROR('000Veh'!X7*kmPerVeh!X8/mvkmPerTJ!X8/10^6,"")</f>
        <v/>
      </c>
      <c r="V6" s="3" t="str">
        <f>IFERROR('000Veh'!Y7*kmPerVeh!Y8/mvkmPerTJ!Y8/10^6,"")</f>
        <v/>
      </c>
      <c r="W6" s="3" t="str">
        <f>IFERROR('000Veh'!Z7*kmPerVeh!Z8/mvkmPerTJ!Z8/10^6,"")</f>
        <v/>
      </c>
      <c r="X6" s="3">
        <f>IFERROR('000Veh'!AA7*kmPerVeh!AA8/mvkmPerTJ!AA8/10^6,"")</f>
        <v>6.4841965336439938E-3</v>
      </c>
      <c r="Y6" s="3" t="str">
        <f>IFERROR('000Veh'!AB7*kmPerVeh!AB8/mvkmPerTJ!AB8/10^6,"")</f>
        <v/>
      </c>
      <c r="Z6" s="3" t="str">
        <f>IFERROR('000Veh'!AC7*kmPerVeh!AC8/mvkmPerTJ!AC8/10^6,"")</f>
        <v/>
      </c>
      <c r="AA6" s="3">
        <f>IFERROR('000Veh'!AD7*kmPerVeh!AD8/mvkmPerTJ!AD8/10^6,"")</f>
        <v>4.616174986574445E-2</v>
      </c>
      <c r="AB6" s="3" t="str">
        <f>IFERROR('000Veh'!AE7*kmPerVeh!AE8/mvkmPerTJ!AE8/10^6,"")</f>
        <v/>
      </c>
      <c r="AC6" s="3">
        <f>IFERROR('000Veh'!AF7*kmPerVeh!AF8/mvkmPerTJ!AF8/10^6,"")</f>
        <v>0.27609437530930031</v>
      </c>
      <c r="AD6" s="3">
        <f>IFERROR('000Veh'!AG7*kmPerVeh!AG8/mvkmPerTJ!AG8/10^6,"")</f>
        <v>1.5066080370299978E-3</v>
      </c>
      <c r="AE6" s="3" t="str">
        <f>IFERROR('000Veh'!AH7*kmPerVeh!AH8/mvkmPerTJ!AH8/10^6,"")</f>
        <v/>
      </c>
      <c r="AF6" s="3" t="str">
        <f>IFERROR('000Veh'!AI7*kmPerVeh!AI8/mvkmPerTJ!AI8/10^6,"")</f>
        <v/>
      </c>
      <c r="AG6" s="3" t="str">
        <f>IFERROR('000Veh'!AJ7*kmPerVeh!AJ8/mvkmPerTJ!AJ8/10^6,"")</f>
        <v/>
      </c>
      <c r="AH6" s="3" t="str">
        <f>IFERROR('000Veh'!AK7*kmPerVeh!AK8/mvkmPerTJ!AK8/10^6,"")</f>
        <v/>
      </c>
      <c r="AI6" s="22">
        <f>IFERROR('000Veh'!AL7*kmPerVeh!AL8/mvkmPerTJ!AL8/10^6,"")</f>
        <v>0.46312881581484766</v>
      </c>
      <c r="AJ6" s="45"/>
      <c r="AK6" s="41"/>
      <c r="AL6" s="41"/>
      <c r="AM6" s="41">
        <f>IFERROR(AM$25*$Q6/SUM($Q$6,$Q$12,$Q$19),0)</f>
        <v>0</v>
      </c>
      <c r="AN6" s="44">
        <f>IFERROR(AN$25*$Q6/SUM($Q$6,$Q$12,$Q$19),0)</f>
        <v>0</v>
      </c>
    </row>
    <row r="7" spans="1:40">
      <c r="A7" s="30" t="str">
        <f>VLOOKUP(C7,'000Veh'!$A$31:$B$37,2,FALSE)</f>
        <v>DST</v>
      </c>
      <c r="B7" s="31" t="s">
        <v>39</v>
      </c>
      <c r="C7" s="32" t="s">
        <v>36</v>
      </c>
      <c r="D7" s="21">
        <f>IFERROR('000Veh'!G8*kmPerVeh!G9/mvkmPerTJ!G9/10^6,"")</f>
        <v>36.271691977745697</v>
      </c>
      <c r="E7" s="3">
        <f>IFERROR('000Veh'!H8*kmPerVeh!H9/mvkmPerTJ!H9/10^6,"")</f>
        <v>99.669521430821419</v>
      </c>
      <c r="F7" s="3">
        <f>IFERROR('000Veh'!I8*kmPerVeh!I9/mvkmPerTJ!I9/10^6,"")</f>
        <v>19.98718573439993</v>
      </c>
      <c r="G7" s="3">
        <f>IFERROR('000Veh'!J8*kmPerVeh!J9/mvkmPerTJ!J9/10^6,"")</f>
        <v>34.924250086600523</v>
      </c>
      <c r="H7" s="3">
        <f>IFERROR('000Veh'!K8*kmPerVeh!K9/mvkmPerTJ!K9/10^6,"")</f>
        <v>3.4800881310189786</v>
      </c>
      <c r="I7" s="3">
        <f>IFERROR('000Veh'!L8*kmPerVeh!L9/mvkmPerTJ!L9/10^6,"")</f>
        <v>63.682895984916499</v>
      </c>
      <c r="J7" s="3">
        <f>IFERROR('000Veh'!M8*kmPerVeh!M9/mvkmPerTJ!M9/10^6,"")</f>
        <v>458.69661833893036</v>
      </c>
      <c r="K7" s="3">
        <f>IFERROR('000Veh'!N8*kmPerVeh!N9/mvkmPerTJ!N9/10^6,"")</f>
        <v>34.367284402812331</v>
      </c>
      <c r="L7" s="3">
        <f>IFERROR('000Veh'!O8*kmPerVeh!O9/mvkmPerTJ!O9/10^6,"")</f>
        <v>7.0407342038417413</v>
      </c>
      <c r="M7" s="3">
        <f>IFERROR('000Veh'!P8*kmPerVeh!P9/mvkmPerTJ!P9/10^6,"")</f>
        <v>438.92054137550548</v>
      </c>
      <c r="N7" s="3">
        <f>IFERROR('000Veh'!Q8*kmPerVeh!Q9/mvkmPerTJ!Q9/10^6,"")</f>
        <v>42.132752881091903</v>
      </c>
      <c r="O7" s="3">
        <f>IFERROR('000Veh'!R8*kmPerVeh!R9/mvkmPerTJ!R9/10^6,"")</f>
        <v>345.83016594525571</v>
      </c>
      <c r="P7" s="3">
        <f>IFERROR('000Veh'!S8*kmPerVeh!S9/mvkmPerTJ!S9/10^6,"")</f>
        <v>61.371182813015324</v>
      </c>
      <c r="Q7" s="3">
        <f>IFERROR('000Veh'!T8*kmPerVeh!T9/mvkmPerTJ!T9/10^6,"")</f>
        <v>9.7295659328500417</v>
      </c>
      <c r="R7" s="3">
        <f>IFERROR('000Veh'!U8*kmPerVeh!U9/mvkmPerTJ!U9/10^6,"")</f>
        <v>37.71092017871333</v>
      </c>
      <c r="S7" s="3">
        <f>IFERROR('000Veh'!V8*kmPerVeh!V9/mvkmPerTJ!V9/10^6,"")</f>
        <v>9.6752563614135649</v>
      </c>
      <c r="T7" s="3">
        <f>IFERROR('000Veh'!W8*kmPerVeh!W9/mvkmPerTJ!W9/10^6,"")</f>
        <v>1.4516276553704024</v>
      </c>
      <c r="U7" s="3">
        <f>IFERROR('000Veh'!X8*kmPerVeh!X9/mvkmPerTJ!X9/10^6,"")</f>
        <v>287.52609387919227</v>
      </c>
      <c r="V7" s="3">
        <f>IFERROR('000Veh'!Y8*kmPerVeh!Y9/mvkmPerTJ!Y9/10^6,"")</f>
        <v>17.664428590185899</v>
      </c>
      <c r="W7" s="3">
        <f>IFERROR('000Veh'!Z8*kmPerVeh!Z9/mvkmPerTJ!Z9/10^6,"")</f>
        <v>21.761745131842684</v>
      </c>
      <c r="X7" s="3">
        <f>IFERROR('000Veh'!AA8*kmPerVeh!AA9/mvkmPerTJ!AA9/10^6,"")</f>
        <v>12.395526941015</v>
      </c>
      <c r="Y7" s="3">
        <f>IFERROR('000Veh'!AB8*kmPerVeh!AB9/mvkmPerTJ!AB9/10^6,"")</f>
        <v>5.0474154225040255</v>
      </c>
      <c r="Z7" s="3">
        <f>IFERROR('000Veh'!AC8*kmPerVeh!AC9/mvkmPerTJ!AC9/10^6,"")</f>
        <v>2.6769852852800016</v>
      </c>
      <c r="AA7" s="3">
        <f>IFERROR('000Veh'!AD8*kmPerVeh!AD9/mvkmPerTJ!AD9/10^6,"")</f>
        <v>88.274593174602387</v>
      </c>
      <c r="AB7" s="3">
        <f>IFERROR('000Veh'!AE8*kmPerVeh!AE9/mvkmPerTJ!AE9/10^6,"")</f>
        <v>18.219639713409141</v>
      </c>
      <c r="AC7" s="3">
        <f>IFERROR('000Veh'!AF8*kmPerVeh!AF9/mvkmPerTJ!AF9/10^6,"")</f>
        <v>229.78717642670017</v>
      </c>
      <c r="AD7" s="3">
        <f>IFERROR('000Veh'!AG8*kmPerVeh!AG9/mvkmPerTJ!AG9/10^6,"")</f>
        <v>30.058417227777987</v>
      </c>
      <c r="AE7" s="3">
        <f>IFERROR('000Veh'!AH8*kmPerVeh!AH9/mvkmPerTJ!AH9/10^6,"")</f>
        <v>62.236417146593546</v>
      </c>
      <c r="AF7" s="3">
        <f>IFERROR('000Veh'!AI8*kmPerVeh!AI9/mvkmPerTJ!AI9/10^6,"")</f>
        <v>34.049597328279589</v>
      </c>
      <c r="AG7" s="3">
        <f>IFERROR('000Veh'!AJ8*kmPerVeh!AJ9/mvkmPerTJ!AJ9/10^6,"")</f>
        <v>19.087269194551837</v>
      </c>
      <c r="AH7" s="3">
        <f>IFERROR('000Veh'!AK8*kmPerVeh!AK9/mvkmPerTJ!AK9/10^6,"")</f>
        <v>36.304829448956916</v>
      </c>
      <c r="AI7" s="22">
        <f>IFERROR('000Veh'!AL8*kmPerVeh!AL9/mvkmPerTJ!AL9/10^6,"")</f>
        <v>254.78142560265798</v>
      </c>
      <c r="AJ7" s="43">
        <f>AJ$23*$P7/SUM($P$4,$P$7,$P$10,$P$16)</f>
        <v>13.958440251660306</v>
      </c>
      <c r="AK7" s="41">
        <f>AK$23*$Q7/SUM($Q$4,$Q$7,$Q$10,$Q$16)</f>
        <v>7.269498779364775</v>
      </c>
      <c r="AL7" s="41">
        <f>AL$23*$P7/SUM($P$4,$P$7,$P$10,$P$16)</f>
        <v>3.9128460139016683</v>
      </c>
      <c r="AM7" s="41">
        <f>AM$23*$Q7/SUM($Q$4,$Q$7,$Q$10,$Q$16)</f>
        <v>9.033267821422351</v>
      </c>
      <c r="AN7" s="44">
        <f>AN$23*$Q7/SUM($Q$4,$Q$7,$Q$10,$Q$16)</f>
        <v>1.971388554064321</v>
      </c>
    </row>
    <row r="8" spans="1:40">
      <c r="A8" s="30" t="str">
        <f>VLOOKUP(C8,'000Veh'!$A$31:$B$37,2,FALSE)</f>
        <v>GSLSP95</v>
      </c>
      <c r="B8" s="31" t="s">
        <v>39</v>
      </c>
      <c r="C8" s="32" t="s">
        <v>37</v>
      </c>
      <c r="D8" s="21" t="str">
        <f>IFERROR('000Veh'!G9*kmPerVeh!G10/mvkmPerTJ!G10/10^6,"")</f>
        <v/>
      </c>
      <c r="E8" s="3" t="str">
        <f>IFERROR('000Veh'!H9*kmPerVeh!H10/mvkmPerTJ!H10/10^6,"")</f>
        <v/>
      </c>
      <c r="F8" s="3">
        <f>IFERROR('000Veh'!I9*kmPerVeh!I10/mvkmPerTJ!I10/10^6,"")</f>
        <v>4.0285767380000065E-3</v>
      </c>
      <c r="G8" s="3" t="str">
        <f>IFERROR('000Veh'!J9*kmPerVeh!J10/mvkmPerTJ!J10/10^6,"")</f>
        <v/>
      </c>
      <c r="H8" s="3">
        <f>IFERROR('000Veh'!K9*kmPerVeh!K10/mvkmPerTJ!K10/10^6,"")</f>
        <v>1.7240534901499995E-2</v>
      </c>
      <c r="I8" s="3">
        <f>IFERROR('000Veh'!L9*kmPerVeh!L10/mvkmPerTJ!L10/10^6,"")</f>
        <v>0.32609975358142029</v>
      </c>
      <c r="J8" s="3" t="str">
        <f>IFERROR('000Veh'!M9*kmPerVeh!M10/mvkmPerTJ!M10/10^6,"")</f>
        <v/>
      </c>
      <c r="K8" s="3">
        <f>IFERROR('000Veh'!N9*kmPerVeh!N10/mvkmPerTJ!N10/10^6,"")</f>
        <v>4.5626872890719976E-2</v>
      </c>
      <c r="L8" s="3">
        <f>IFERROR('000Veh'!O9*kmPerVeh!O10/mvkmPerTJ!O10/10^6,"")</f>
        <v>0.10075978884573926</v>
      </c>
      <c r="M8" s="3">
        <f>IFERROR('000Veh'!P9*kmPerVeh!P10/mvkmPerTJ!P10/10^6,"")</f>
        <v>0.98535196261659941</v>
      </c>
      <c r="N8" s="3">
        <f>IFERROR('000Veh'!Q9*kmPerVeh!Q10/mvkmPerTJ!Q10/10^6,"")</f>
        <v>0.34005840602999959</v>
      </c>
      <c r="O8" s="3">
        <f>IFERROR('000Veh'!R9*kmPerVeh!R10/mvkmPerTJ!R10/10^6,"")</f>
        <v>0.65284048365065839</v>
      </c>
      <c r="P8" s="3">
        <f>IFERROR('000Veh'!S9*kmPerVeh!S10/mvkmPerTJ!S10/10^6,"")</f>
        <v>1.0817971169000014</v>
      </c>
      <c r="Q8" s="3">
        <f>IFERROR('000Veh'!T9*kmPerVeh!T10/mvkmPerTJ!T10/10^6,"")</f>
        <v>5.1483102972000032E-2</v>
      </c>
      <c r="R8" s="3">
        <f>IFERROR('000Veh'!U9*kmPerVeh!U10/mvkmPerTJ!U10/10^6,"")</f>
        <v>0.14985872063222949</v>
      </c>
      <c r="S8" s="3">
        <f>IFERROR('000Veh'!V9*kmPerVeh!V10/mvkmPerTJ!V10/10^6,"")</f>
        <v>8.6520594147680048E-3</v>
      </c>
      <c r="T8" s="3">
        <f>IFERROR('000Veh'!W9*kmPerVeh!W10/mvkmPerTJ!W10/10^6,"")</f>
        <v>0.11315366967220031</v>
      </c>
      <c r="U8" s="3">
        <f>IFERROR('000Veh'!X9*kmPerVeh!X10/mvkmPerTJ!X10/10^6,"")</f>
        <v>4.6700465168099906E-2</v>
      </c>
      <c r="V8" s="3">
        <f>IFERROR('000Veh'!Y9*kmPerVeh!Y10/mvkmPerTJ!Y10/10^6,"")</f>
        <v>0.36861743450400086</v>
      </c>
      <c r="W8" s="3">
        <f>IFERROR('000Veh'!Z9*kmPerVeh!Z10/mvkmPerTJ!Z10/10^6,"")</f>
        <v>2.4231400219079102E-2</v>
      </c>
      <c r="X8" s="3">
        <f>IFERROR('000Veh'!AA9*kmPerVeh!AA10/mvkmPerTJ!AA10/10^6,"")</f>
        <v>0.63717813349683905</v>
      </c>
      <c r="Y8" s="3">
        <f>IFERROR('000Veh'!AB9*kmPerVeh!AB10/mvkmPerTJ!AB10/10^6,"")</f>
        <v>1.1981086347199986E-3</v>
      </c>
      <c r="Z8" s="3" t="str">
        <f>IFERROR('000Veh'!AC9*kmPerVeh!AC10/mvkmPerTJ!AC10/10^6,"")</f>
        <v/>
      </c>
      <c r="AA8" s="3">
        <f>IFERROR('000Veh'!AD9*kmPerVeh!AD10/mvkmPerTJ!AD10/10^6,"")</f>
        <v>0.42467921261900027</v>
      </c>
      <c r="AB8" s="3">
        <f>IFERROR('000Veh'!AE9*kmPerVeh!AE10/mvkmPerTJ!AE10/10^6,"")</f>
        <v>0.90380390841000235</v>
      </c>
      <c r="AC8" s="3">
        <f>IFERROR('000Veh'!AF9*kmPerVeh!AF10/mvkmPerTJ!AF10/10^6,"")</f>
        <v>18.335842243000005</v>
      </c>
      <c r="AD8" s="3" t="str">
        <f>IFERROR('000Veh'!AG9*kmPerVeh!AG10/mvkmPerTJ!AG10/10^6,"")</f>
        <v/>
      </c>
      <c r="AE8" s="3">
        <f>IFERROR('000Veh'!AH9*kmPerVeh!AH10/mvkmPerTJ!AH10/10^6,"")</f>
        <v>0.12840156069808012</v>
      </c>
      <c r="AF8" s="3">
        <f>IFERROR('000Veh'!AI9*kmPerVeh!AI10/mvkmPerTJ!AI10/10^6,"")</f>
        <v>0.10486175163899998</v>
      </c>
      <c r="AG8" s="3">
        <f>IFERROR('000Veh'!AJ9*kmPerVeh!AJ10/mvkmPerTJ!AJ10/10^6,"")</f>
        <v>4.8426425325999939E-3</v>
      </c>
      <c r="AH8" s="3" t="str">
        <f>IFERROR('000Veh'!AK9*kmPerVeh!AK10/mvkmPerTJ!AK10/10^6,"")</f>
        <v/>
      </c>
      <c r="AI8" s="22">
        <f>IFERROR('000Veh'!AL9*kmPerVeh!AL10/mvkmPerTJ!AL10/10^6,"")</f>
        <v>0.36592191386599915</v>
      </c>
      <c r="AJ8" s="43">
        <f>IFERROR(AJ$24*$P8/SUM($P$5,$P$8,$P$11,$P$13:$P$14,$P$18),0)</f>
        <v>3.4626052449247935E-2</v>
      </c>
      <c r="AK8" s="41">
        <f>IFERROR(AK$24*$Q8/SUM($Q$5,$Q$8,$Q$11,$Q$13:$Q$14,$Q$18),0)</f>
        <v>2.082833478986465E-2</v>
      </c>
      <c r="AL8" s="41">
        <f>IFERROR(AL$24*$P8/SUM($P$5,$P$8,$P$11,$P$13:$P$14,$P$18),0)</f>
        <v>1.6952861286089253E-2</v>
      </c>
      <c r="AM8" s="41">
        <f>IFERROR(AM$24*$Q8/SUM($Q$5,$Q$8,$Q$11,$Q$13:$Q$14,$Q$18),0)</f>
        <v>3.7700961447029564E-2</v>
      </c>
      <c r="AN8" s="44">
        <f>IFERROR(AN$24*$Q8/SUM($Q$5,$Q$8,$Q$11,$Q$13:$Q$14,$Q$18),0)</f>
        <v>5.6658993381099448E-3</v>
      </c>
    </row>
    <row r="9" spans="1:40">
      <c r="A9" s="30" t="str">
        <f>VLOOKUP(C9,'000Veh'!$A$31:$B$37,2,FALSE)</f>
        <v>GAS</v>
      </c>
      <c r="B9" s="31" t="s">
        <v>40</v>
      </c>
      <c r="C9" s="32" t="s">
        <v>41</v>
      </c>
      <c r="D9" s="21" t="str">
        <f>IFERROR('000Veh'!G10*kmPerVeh!G11/mvkmPerTJ!G11/10^6,"")</f>
        <v/>
      </c>
      <c r="E9" s="3" t="str">
        <f>IFERROR('000Veh'!H10*kmPerVeh!H11/mvkmPerTJ!H11/10^6,"")</f>
        <v/>
      </c>
      <c r="F9" s="3" t="str">
        <f>IFERROR('000Veh'!I10*kmPerVeh!I11/mvkmPerTJ!I11/10^6,"")</f>
        <v/>
      </c>
      <c r="G9" s="3">
        <f>IFERROR('000Veh'!J10*kmPerVeh!J11/mvkmPerTJ!J11/10^6,"")</f>
        <v>0.13259672304810047</v>
      </c>
      <c r="H9" s="3" t="str">
        <f>IFERROR('000Veh'!K10*kmPerVeh!K11/mvkmPerTJ!K11/10^6,"")</f>
        <v/>
      </c>
      <c r="I9" s="3" t="str">
        <f>IFERROR('000Veh'!L10*kmPerVeh!L11/mvkmPerTJ!L11/10^6,"")</f>
        <v/>
      </c>
      <c r="J9" s="3">
        <f>IFERROR('000Veh'!M10*kmPerVeh!M11/mvkmPerTJ!M11/10^6,"")</f>
        <v>1.9173429961000024</v>
      </c>
      <c r="K9" s="3" t="str">
        <f>IFERROR('000Veh'!N10*kmPerVeh!N11/mvkmPerTJ!N11/10^6,"")</f>
        <v/>
      </c>
      <c r="L9" s="3" t="str">
        <f>IFERROR('000Veh'!O10*kmPerVeh!O11/mvkmPerTJ!O11/10^6,"")</f>
        <v/>
      </c>
      <c r="M9" s="3" t="str">
        <f>IFERROR('000Veh'!P10*kmPerVeh!P11/mvkmPerTJ!P11/10^6,"")</f>
        <v/>
      </c>
      <c r="N9" s="3" t="str">
        <f>IFERROR('000Veh'!Q10*kmPerVeh!Q11/mvkmPerTJ!Q11/10^6,"")</f>
        <v/>
      </c>
      <c r="O9" s="3" t="str">
        <f>IFERROR('000Veh'!R10*kmPerVeh!R11/mvkmPerTJ!R11/10^6,"")</f>
        <v/>
      </c>
      <c r="P9" s="3" t="str">
        <f>IFERROR('000Veh'!S10*kmPerVeh!S11/mvkmPerTJ!S11/10^6,"")</f>
        <v/>
      </c>
      <c r="Q9" s="3" t="str">
        <f>IFERROR('000Veh'!T10*kmPerVeh!T11/mvkmPerTJ!T11/10^6,"")</f>
        <v/>
      </c>
      <c r="R9" s="3" t="str">
        <f>IFERROR('000Veh'!U10*kmPerVeh!U11/mvkmPerTJ!U11/10^6,"")</f>
        <v/>
      </c>
      <c r="S9" s="3" t="str">
        <f>IFERROR('000Veh'!V10*kmPerVeh!V11/mvkmPerTJ!V11/10^6,"")</f>
        <v/>
      </c>
      <c r="T9" s="3" t="str">
        <f>IFERROR('000Veh'!W10*kmPerVeh!W11/mvkmPerTJ!W11/10^6,"")</f>
        <v/>
      </c>
      <c r="U9" s="3" t="str">
        <f>IFERROR('000Veh'!X10*kmPerVeh!X11/mvkmPerTJ!X11/10^6,"")</f>
        <v/>
      </c>
      <c r="V9" s="3" t="str">
        <f>IFERROR('000Veh'!Y10*kmPerVeh!Y11/mvkmPerTJ!Y11/10^6,"")</f>
        <v/>
      </c>
      <c r="W9" s="3" t="str">
        <f>IFERROR('000Veh'!Z10*kmPerVeh!Z11/mvkmPerTJ!Z11/10^6,"")</f>
        <v/>
      </c>
      <c r="X9" s="3" t="str">
        <f>IFERROR('000Veh'!AA10*kmPerVeh!AA11/mvkmPerTJ!AA11/10^6,"")</f>
        <v/>
      </c>
      <c r="Y9" s="3" t="str">
        <f>IFERROR('000Veh'!AB10*kmPerVeh!AB11/mvkmPerTJ!AB11/10^6,"")</f>
        <v/>
      </c>
      <c r="Z9" s="3" t="str">
        <f>IFERROR('000Veh'!AC10*kmPerVeh!AC11/mvkmPerTJ!AC11/10^6,"")</f>
        <v/>
      </c>
      <c r="AA9" s="3">
        <f>IFERROR('000Veh'!AD10*kmPerVeh!AD11/mvkmPerTJ!AD11/10^6,"")</f>
        <v>6.8312322474939582E-2</v>
      </c>
      <c r="AB9" s="3" t="str">
        <f>IFERROR('000Veh'!AE10*kmPerVeh!AE11/mvkmPerTJ!AE11/10^6,"")</f>
        <v/>
      </c>
      <c r="AC9" s="3" t="str">
        <f>IFERROR('000Veh'!AF10*kmPerVeh!AF11/mvkmPerTJ!AF11/10^6,"")</f>
        <v/>
      </c>
      <c r="AD9" s="3" t="str">
        <f>IFERROR('000Veh'!AG10*kmPerVeh!AG11/mvkmPerTJ!AG11/10^6,"")</f>
        <v/>
      </c>
      <c r="AE9" s="3" t="str">
        <f>IFERROR('000Veh'!AH10*kmPerVeh!AH11/mvkmPerTJ!AH11/10^6,"")</f>
        <v/>
      </c>
      <c r="AF9" s="3" t="str">
        <f>IFERROR('000Veh'!AI10*kmPerVeh!AI11/mvkmPerTJ!AI11/10^6,"")</f>
        <v/>
      </c>
      <c r="AG9" s="3" t="str">
        <f>IFERROR('000Veh'!AJ10*kmPerVeh!AJ11/mvkmPerTJ!AJ11/10^6,"")</f>
        <v/>
      </c>
      <c r="AH9" s="3" t="str">
        <f>IFERROR('000Veh'!AK10*kmPerVeh!AK11/mvkmPerTJ!AK11/10^6,"")</f>
        <v/>
      </c>
      <c r="AI9" s="22" t="str">
        <f>IFERROR('000Veh'!AL10*kmPerVeh!AL11/mvkmPerTJ!AL11/10^6,"")</f>
        <v/>
      </c>
      <c r="AJ9" s="45"/>
      <c r="AK9" s="41"/>
      <c r="AL9" s="41"/>
      <c r="AM9" s="41">
        <f>IFERROR(AM$22*$U9/SUM($U$3,$U$9,$U$15),0)</f>
        <v>0</v>
      </c>
      <c r="AN9" s="44"/>
    </row>
    <row r="10" spans="1:40">
      <c r="A10" s="30" t="str">
        <f>VLOOKUP(C10,'000Veh'!$A$31:$B$37,2,FALSE)</f>
        <v>DST</v>
      </c>
      <c r="B10" s="31" t="s">
        <v>40</v>
      </c>
      <c r="C10" s="32" t="s">
        <v>36</v>
      </c>
      <c r="D10" s="21">
        <f>IFERROR('000Veh'!G11*kmPerVeh!G12/mvkmPerTJ!G12/10^6,"")</f>
        <v>37.389032040299981</v>
      </c>
      <c r="E10" s="3">
        <f>IFERROR('000Veh'!H11*kmPerVeh!H12/mvkmPerTJ!H12/10^6,"")</f>
        <v>46.663560274699968</v>
      </c>
      <c r="F10" s="3">
        <f>IFERROR('000Veh'!I11*kmPerVeh!I12/mvkmPerTJ!I12/10^6,"")</f>
        <v>8.1950629650000391</v>
      </c>
      <c r="G10" s="3">
        <f>IFERROR('000Veh'!J11*kmPerVeh!J12/mvkmPerTJ!J12/10^6,"")</f>
        <v>12.052482261242012</v>
      </c>
      <c r="H10" s="3">
        <f>IFERROR('000Veh'!K11*kmPerVeh!K12/mvkmPerTJ!K12/10^6,"")</f>
        <v>6.9993500130000168</v>
      </c>
      <c r="I10" s="3">
        <f>IFERROR('000Veh'!L11*kmPerVeh!L12/mvkmPerTJ!L12/10^6,"")</f>
        <v>26.742021149000038</v>
      </c>
      <c r="J10" s="3">
        <f>IFERROR('000Veh'!M11*kmPerVeh!M12/mvkmPerTJ!M12/10^6,"")</f>
        <v>143.24532241588997</v>
      </c>
      <c r="K10" s="3">
        <f>IFERROR('000Veh'!N11*kmPerVeh!N12/mvkmPerTJ!N12/10^6,"")</f>
        <v>26.118764161551006</v>
      </c>
      <c r="L10" s="3">
        <f>IFERROR('000Veh'!O11*kmPerVeh!O12/mvkmPerTJ!O12/10^6,"")</f>
        <v>2.185141376396996</v>
      </c>
      <c r="M10" s="3">
        <f>IFERROR('000Veh'!P11*kmPerVeh!P12/mvkmPerTJ!P12/10^6,"")</f>
        <v>81.297875961000074</v>
      </c>
      <c r="N10" s="3">
        <f>IFERROR('000Veh'!Q11*kmPerVeh!Q12/mvkmPerTJ!Q12/10^6,"")</f>
        <v>17.551845899300012</v>
      </c>
      <c r="O10" s="3">
        <f>IFERROR('000Veh'!R11*kmPerVeh!R12/mvkmPerTJ!R12/10^6,"")</f>
        <v>356.88388336559996</v>
      </c>
      <c r="P10" s="3">
        <f>IFERROR('000Veh'!S11*kmPerVeh!S12/mvkmPerTJ!S12/10^6,"")</f>
        <v>17.701006304199989</v>
      </c>
      <c r="Q10" s="3">
        <f>IFERROR('000Veh'!T11*kmPerVeh!T12/mvkmPerTJ!T12/10^6,"")</f>
        <v>13.246192276200015</v>
      </c>
      <c r="R10" s="3">
        <f>IFERROR('000Veh'!U11*kmPerVeh!U12/mvkmPerTJ!U12/10^6,"")</f>
        <v>26.59157322407</v>
      </c>
      <c r="S10" s="3">
        <f>IFERROR('000Veh'!V11*kmPerVeh!V12/mvkmPerTJ!V12/10^6,"")</f>
        <v>52.539405282260056</v>
      </c>
      <c r="T10" s="3">
        <f>IFERROR('000Veh'!W11*kmPerVeh!W12/mvkmPerTJ!W12/10^6,"")</f>
        <v>0.76483491944999782</v>
      </c>
      <c r="U10" s="3">
        <f>IFERROR('000Veh'!X11*kmPerVeh!X12/mvkmPerTJ!X12/10^6,"")</f>
        <v>259.9332195399993</v>
      </c>
      <c r="V10" s="3">
        <f>IFERROR('000Veh'!Y11*kmPerVeh!Y12/mvkmPerTJ!Y12/10^6,"")</f>
        <v>6.9711044037330057</v>
      </c>
      <c r="W10" s="3">
        <f>IFERROR('000Veh'!Z11*kmPerVeh!Z12/mvkmPerTJ!Z12/10^6,"")</f>
        <v>12.746733214930043</v>
      </c>
      <c r="X10" s="3">
        <f>IFERROR('000Veh'!AA11*kmPerVeh!AA12/mvkmPerTJ!AA12/10^6,"")</f>
        <v>3.0973201133214063</v>
      </c>
      <c r="Y10" s="3">
        <f>IFERROR('000Veh'!AB11*kmPerVeh!AB12/mvkmPerTJ!AB12/10^6,"")</f>
        <v>1.3794604300999973</v>
      </c>
      <c r="Z10" s="3">
        <f>IFERROR('000Veh'!AC11*kmPerVeh!AC12/mvkmPerTJ!AC12/10^6,"")</f>
        <v>0.53115764050000069</v>
      </c>
      <c r="AA10" s="3">
        <f>IFERROR('000Veh'!AD11*kmPerVeh!AD12/mvkmPerTJ!AD12/10^6,"")</f>
        <v>74.871757510038819</v>
      </c>
      <c r="AB10" s="3">
        <f>IFERROR('000Veh'!AE11*kmPerVeh!AE12/mvkmPerTJ!AE12/10^6,"")</f>
        <v>27.641852138626707</v>
      </c>
      <c r="AC10" s="3">
        <f>IFERROR('000Veh'!AF11*kmPerVeh!AF12/mvkmPerTJ!AF12/10^6,"")</f>
        <v>49.676676159999793</v>
      </c>
      <c r="AD10" s="3">
        <f>IFERROR('000Veh'!AG11*kmPerVeh!AG12/mvkmPerTJ!AG12/10^6,"")</f>
        <v>77.566479178999828</v>
      </c>
      <c r="AE10" s="3">
        <f>IFERROR('000Veh'!AH11*kmPerVeh!AH12/mvkmPerTJ!AH12/10^6,"")</f>
        <v>17.932137882588957</v>
      </c>
      <c r="AF10" s="3">
        <f>IFERROR('000Veh'!AI11*kmPerVeh!AI12/mvkmPerTJ!AI12/10^6,"")</f>
        <v>32.479786462399964</v>
      </c>
      <c r="AG10" s="3">
        <f>IFERROR('000Veh'!AJ11*kmPerVeh!AJ12/mvkmPerTJ!AJ12/10^6,"")</f>
        <v>7.56699962563449</v>
      </c>
      <c r="AH10" s="3">
        <f>IFERROR('000Veh'!AK11*kmPerVeh!AK12/mvkmPerTJ!AK12/10^6,"")</f>
        <v>9.8293353554806124</v>
      </c>
      <c r="AI10" s="22">
        <f>IFERROR('000Veh'!AL11*kmPerVeh!AL12/mvkmPerTJ!AL12/10^6,"")</f>
        <v>223.01944061639998</v>
      </c>
      <c r="AJ10" s="43">
        <f>AJ$23*$P10/SUM($P$4,$P$7,$P$10,$P$16)</f>
        <v>4.0259683383361269</v>
      </c>
      <c r="AK10" s="41">
        <f>AK$23*$Q10/SUM($Q$4,$Q$7,$Q$10,$Q$16)</f>
        <v>9.8969655221669637</v>
      </c>
      <c r="AL10" s="41">
        <f>AL$23*$P10/SUM($P$4,$P$7,$P$10,$P$16)</f>
        <v>1.1285640716826562</v>
      </c>
      <c r="AM10" s="41">
        <f>AM$23*$Q10/SUM($Q$4,$Q$7,$Q$10,$Q$16)</f>
        <v>12.298226176871225</v>
      </c>
      <c r="AN10" s="44">
        <f>AN$23*$Q10/SUM($Q$4,$Q$7,$Q$10,$Q$16)</f>
        <v>2.6839215663330864</v>
      </c>
    </row>
    <row r="11" spans="1:40">
      <c r="A11" s="30" t="str">
        <f>VLOOKUP(C11,'000Veh'!$A$31:$B$37,2,FALSE)</f>
        <v>GSLSP95</v>
      </c>
      <c r="B11" s="31" t="s">
        <v>40</v>
      </c>
      <c r="C11" s="32" t="s">
        <v>37</v>
      </c>
      <c r="D11" s="21">
        <f>IFERROR('000Veh'!G12*kmPerVeh!G13/mvkmPerTJ!G13/10^6,"")</f>
        <v>1.6782133051000001</v>
      </c>
      <c r="E11" s="3">
        <f>IFERROR('000Veh'!H12*kmPerVeh!H13/mvkmPerTJ!H13/10^6,"")</f>
        <v>0.76954999533499902</v>
      </c>
      <c r="F11" s="3">
        <f>IFERROR('000Veh'!I12*kmPerVeh!I13/mvkmPerTJ!I13/10^6,"")</f>
        <v>1.0167931796199972</v>
      </c>
      <c r="G11" s="3">
        <f>IFERROR('000Veh'!J12*kmPerVeh!J13/mvkmPerTJ!J13/10^6,"")</f>
        <v>4.1617948420000133</v>
      </c>
      <c r="H11" s="3">
        <f>IFERROR('000Veh'!K12*kmPerVeh!K13/mvkmPerTJ!K13/10^6,"")</f>
        <v>0.44321728312255071</v>
      </c>
      <c r="I11" s="3">
        <f>IFERROR('000Veh'!L12*kmPerVeh!L13/mvkmPerTJ!L13/10^6,"")</f>
        <v>4.1628172674050239</v>
      </c>
      <c r="J11" s="3">
        <f>IFERROR('000Veh'!M12*kmPerVeh!M13/mvkmPerTJ!M13/10^6,"")</f>
        <v>9.380724069146007</v>
      </c>
      <c r="K11" s="3">
        <f>IFERROR('000Veh'!N12*kmPerVeh!N13/mvkmPerTJ!N13/10^6,"")</f>
        <v>2.9233201243750124</v>
      </c>
      <c r="L11" s="3">
        <f>IFERROR('000Veh'!O12*kmPerVeh!O13/mvkmPerTJ!O13/10^6,"")</f>
        <v>0.45157554188179083</v>
      </c>
      <c r="M11" s="3">
        <f>IFERROR('000Veh'!P12*kmPerVeh!P13/mvkmPerTJ!P13/10^6,"")</f>
        <v>1.9844001629999981</v>
      </c>
      <c r="N11" s="3">
        <f>IFERROR('000Veh'!Q12*kmPerVeh!Q13/mvkmPerTJ!Q13/10^6,"")</f>
        <v>0.65202641472143985</v>
      </c>
      <c r="O11" s="3">
        <f>IFERROR('000Veh'!R12*kmPerVeh!R13/mvkmPerTJ!R13/10^6,"")</f>
        <v>23.703520131900035</v>
      </c>
      <c r="P11" s="3">
        <f>IFERROR('000Veh'!S12*kmPerVeh!S13/mvkmPerTJ!S13/10^6,"")</f>
        <v>40.341521604699977</v>
      </c>
      <c r="Q11" s="3">
        <f>IFERROR('000Veh'!T12*kmPerVeh!T13/mvkmPerTJ!T13/10^6,"")</f>
        <v>0.77609896194999883</v>
      </c>
      <c r="R11" s="3">
        <f>IFERROR('000Veh'!U12*kmPerVeh!U13/mvkmPerTJ!U13/10^6,"")</f>
        <v>1.5635944093055048</v>
      </c>
      <c r="S11" s="3">
        <f>IFERROR('000Veh'!V12*kmPerVeh!V13/mvkmPerTJ!V13/10^6,"")</f>
        <v>0.20579391183165022</v>
      </c>
      <c r="T11" s="3">
        <f>IFERROR('000Veh'!W12*kmPerVeh!W13/mvkmPerTJ!W13/10^6,"")</f>
        <v>0.42162181993435816</v>
      </c>
      <c r="U11" s="3">
        <f>IFERROR('000Veh'!X12*kmPerVeh!X13/mvkmPerTJ!X13/10^6,"")</f>
        <v>12.455748278000021</v>
      </c>
      <c r="V11" s="3">
        <f>IFERROR('000Veh'!Y12*kmPerVeh!Y13/mvkmPerTJ!Y13/10^6,"")</f>
        <v>0.16966797714000048</v>
      </c>
      <c r="W11" s="3">
        <f>IFERROR('000Veh'!Z12*kmPerVeh!Z13/mvkmPerTJ!Z13/10^6,"")</f>
        <v>0.56878444585700116</v>
      </c>
      <c r="X11" s="3">
        <f>IFERROR('000Veh'!AA12*kmPerVeh!AA13/mvkmPerTJ!AA13/10^6,"")</f>
        <v>0.33383524260837427</v>
      </c>
      <c r="Y11" s="3">
        <f>IFERROR('000Veh'!AB12*kmPerVeh!AB13/mvkmPerTJ!AB13/10^6,"")</f>
        <v>0.2640822089000005</v>
      </c>
      <c r="Z11" s="3">
        <f>IFERROR('000Veh'!AC12*kmPerVeh!AC13/mvkmPerTJ!AC13/10^6,"")</f>
        <v>8.1901444389999842E-2</v>
      </c>
      <c r="AA11" s="3">
        <f>IFERROR('000Veh'!AD12*kmPerVeh!AD13/mvkmPerTJ!AD13/10^6,"")</f>
        <v>1.951007641850006</v>
      </c>
      <c r="AB11" s="3">
        <f>IFERROR('000Veh'!AE12*kmPerVeh!AE13/mvkmPerTJ!AE13/10^6,"")</f>
        <v>2.7404663035500008</v>
      </c>
      <c r="AC11" s="3">
        <f>IFERROR('000Veh'!AF12*kmPerVeh!AF13/mvkmPerTJ!AF13/10^6,"")</f>
        <v>11.175640518899986</v>
      </c>
      <c r="AD11" s="3">
        <f>IFERROR('000Veh'!AG12*kmPerVeh!AG13/mvkmPerTJ!AG13/10^6,"")</f>
        <v>0.83856581980000089</v>
      </c>
      <c r="AE11" s="3">
        <f>IFERROR('000Veh'!AH12*kmPerVeh!AH13/mvkmPerTJ!AH13/10^6,"")</f>
        <v>6.1844070810990104</v>
      </c>
      <c r="AF11" s="3">
        <f>IFERROR('000Veh'!AI12*kmPerVeh!AI13/mvkmPerTJ!AI13/10^6,"")</f>
        <v>4.1088657231500116</v>
      </c>
      <c r="AG11" s="3">
        <f>IFERROR('000Veh'!AJ12*kmPerVeh!AJ13/mvkmPerTJ!AJ13/10^6,"")</f>
        <v>1.07037980513687</v>
      </c>
      <c r="AH11" s="3">
        <f>IFERROR('000Veh'!AK12*kmPerVeh!AK13/mvkmPerTJ!AK13/10^6,"")</f>
        <v>2.8559954991975949</v>
      </c>
      <c r="AI11" s="22">
        <f>IFERROR('000Veh'!AL12*kmPerVeh!AL13/mvkmPerTJ!AL13/10^6,"")</f>
        <v>11.695613799459981</v>
      </c>
      <c r="AJ11" s="43">
        <f>IFERROR(AJ$24*$P11/SUM($P$5,$P$8,$P$11,$P$13:$P$14,$P$18),0)</f>
        <v>1.291247333852835</v>
      </c>
      <c r="AK11" s="41">
        <f>IFERROR(AK$24*$Q11/SUM($Q$5,$Q$8,$Q$11,$Q$13:$Q$14,$Q$18),0)</f>
        <v>0.31398358056142289</v>
      </c>
      <c r="AL11" s="41">
        <f>IFERROR(AL$24*$P11/SUM($P$5,$P$8,$P$11,$P$13:$P$14,$P$18),0)</f>
        <v>0.63219268118780714</v>
      </c>
      <c r="AM11" s="41">
        <f>IFERROR(AM$24*$Q11/SUM($Q$5,$Q$8,$Q$11,$Q$13:$Q$14,$Q$18),0)</f>
        <v>0.56833553835070794</v>
      </c>
      <c r="AN11" s="44">
        <f>IFERROR(AN$24*$Q11/SUM($Q$5,$Q$8,$Q$11,$Q$13:$Q$14,$Q$18),0)</f>
        <v>8.5412462360939273E-2</v>
      </c>
    </row>
    <row r="12" spans="1:40">
      <c r="A12" s="30" t="str">
        <f>VLOOKUP(C12,'000Veh'!$A$31:$B$37,2,FALSE)</f>
        <v>LPG</v>
      </c>
      <c r="B12" s="31" t="s">
        <v>40</v>
      </c>
      <c r="C12" s="32" t="s">
        <v>38</v>
      </c>
      <c r="D12" s="21" t="str">
        <f>IFERROR('000Veh'!G13*kmPerVeh!G14/mvkmPerTJ!G14/10^6,"")</f>
        <v/>
      </c>
      <c r="E12" s="3" t="str">
        <f>IFERROR('000Veh'!H13*kmPerVeh!H14/mvkmPerTJ!H14/10^6,"")</f>
        <v/>
      </c>
      <c r="F12" s="3" t="str">
        <f>IFERROR('000Veh'!I13*kmPerVeh!I14/mvkmPerTJ!I14/10^6,"")</f>
        <v/>
      </c>
      <c r="G12" s="3" t="str">
        <f>IFERROR('000Veh'!J13*kmPerVeh!J14/mvkmPerTJ!J14/10^6,"")</f>
        <v/>
      </c>
      <c r="H12" s="3" t="str">
        <f>IFERROR('000Veh'!K13*kmPerVeh!K14/mvkmPerTJ!K14/10^6,"")</f>
        <v/>
      </c>
      <c r="I12" s="3" t="str">
        <f>IFERROR('000Veh'!L13*kmPerVeh!L14/mvkmPerTJ!L14/10^6,"")</f>
        <v/>
      </c>
      <c r="J12" s="3">
        <f>IFERROR('000Veh'!M13*kmPerVeh!M14/mvkmPerTJ!M14/10^6,"")</f>
        <v>0.64161611177400035</v>
      </c>
      <c r="K12" s="3">
        <f>IFERROR('000Veh'!N13*kmPerVeh!N14/mvkmPerTJ!N14/10^6,"")</f>
        <v>1.0553913280228009E-3</v>
      </c>
      <c r="L12" s="3" t="str">
        <f>IFERROR('000Veh'!O13*kmPerVeh!O14/mvkmPerTJ!O14/10^6,"")</f>
        <v/>
      </c>
      <c r="M12" s="3" t="str">
        <f>IFERROR('000Veh'!P13*kmPerVeh!P14/mvkmPerTJ!P14/10^6,"")</f>
        <v/>
      </c>
      <c r="N12" s="3" t="str">
        <f>IFERROR('000Veh'!Q13*kmPerVeh!Q14/mvkmPerTJ!Q14/10^6,"")</f>
        <v/>
      </c>
      <c r="O12" s="3" t="str">
        <f>IFERROR('000Veh'!R13*kmPerVeh!R14/mvkmPerTJ!R14/10^6,"")</f>
        <v/>
      </c>
      <c r="P12" s="3" t="str">
        <f>IFERROR('000Veh'!S13*kmPerVeh!S14/mvkmPerTJ!S14/10^6,"")</f>
        <v/>
      </c>
      <c r="Q12" s="3" t="str">
        <f>IFERROR('000Veh'!T13*kmPerVeh!T14/mvkmPerTJ!T14/10^6,"")</f>
        <v/>
      </c>
      <c r="R12" s="3" t="str">
        <f>IFERROR('000Veh'!U13*kmPerVeh!U14/mvkmPerTJ!U14/10^6,"")</f>
        <v/>
      </c>
      <c r="S12" s="3" t="str">
        <f>IFERROR('000Veh'!V13*kmPerVeh!V14/mvkmPerTJ!V14/10^6,"")</f>
        <v/>
      </c>
      <c r="T12" s="3" t="str">
        <f>IFERROR('000Veh'!W13*kmPerVeh!W14/mvkmPerTJ!W14/10^6,"")</f>
        <v/>
      </c>
      <c r="U12" s="3" t="str">
        <f>IFERROR('000Veh'!X13*kmPerVeh!X14/mvkmPerTJ!X14/10^6,"")</f>
        <v/>
      </c>
      <c r="V12" s="3" t="str">
        <f>IFERROR('000Veh'!Y13*kmPerVeh!Y14/mvkmPerTJ!Y14/10^6,"")</f>
        <v/>
      </c>
      <c r="W12" s="3" t="str">
        <f>IFERROR('000Veh'!Z13*kmPerVeh!Z14/mvkmPerTJ!Z14/10^6,"")</f>
        <v/>
      </c>
      <c r="X12" s="3">
        <f>IFERROR('000Veh'!AA13*kmPerVeh!AA14/mvkmPerTJ!AA14/10^6,"")</f>
        <v>6.307989868100003E-2</v>
      </c>
      <c r="Y12" s="3" t="str">
        <f>IFERROR('000Veh'!AB13*kmPerVeh!AB14/mvkmPerTJ!AB14/10^6,"")</f>
        <v/>
      </c>
      <c r="Z12" s="3" t="str">
        <f>IFERROR('000Veh'!AC13*kmPerVeh!AC14/mvkmPerTJ!AC14/10^6,"")</f>
        <v/>
      </c>
      <c r="AA12" s="3">
        <f>IFERROR('000Veh'!AD13*kmPerVeh!AD14/mvkmPerTJ!AD14/10^6,"")</f>
        <v>1.3797580037483967</v>
      </c>
      <c r="AB12" s="3" t="str">
        <f>IFERROR('000Veh'!AE13*kmPerVeh!AE14/mvkmPerTJ!AE14/10^6,"")</f>
        <v/>
      </c>
      <c r="AC12" s="3">
        <f>IFERROR('000Veh'!AF13*kmPerVeh!AF14/mvkmPerTJ!AF14/10^6,"")</f>
        <v>5.4546519449999948</v>
      </c>
      <c r="AD12" s="3">
        <f>IFERROR('000Veh'!AG13*kmPerVeh!AG14/mvkmPerTJ!AG14/10^6,"")</f>
        <v>4.4761797446999922E-2</v>
      </c>
      <c r="AE12" s="3" t="str">
        <f>IFERROR('000Veh'!AH13*kmPerVeh!AH14/mvkmPerTJ!AH14/10^6,"")</f>
        <v/>
      </c>
      <c r="AF12" s="3" t="str">
        <f>IFERROR('000Veh'!AI13*kmPerVeh!AI14/mvkmPerTJ!AI14/10^6,"")</f>
        <v/>
      </c>
      <c r="AG12" s="3" t="str">
        <f>IFERROR('000Veh'!AJ13*kmPerVeh!AJ14/mvkmPerTJ!AJ14/10^6,"")</f>
        <v/>
      </c>
      <c r="AH12" s="3" t="str">
        <f>IFERROR('000Veh'!AK13*kmPerVeh!AK14/mvkmPerTJ!AK14/10^6,"")</f>
        <v/>
      </c>
      <c r="AI12" s="22">
        <f>IFERROR('000Veh'!AL13*kmPerVeh!AL14/mvkmPerTJ!AL14/10^6,"")</f>
        <v>1.9716400846999982</v>
      </c>
      <c r="AJ12" s="45"/>
      <c r="AK12" s="41"/>
      <c r="AL12" s="41"/>
      <c r="AM12" s="41">
        <f>IFERROR(AM$25*$Q12/SUM($Q$6,$Q$12,$Q$19),0)</f>
        <v>0</v>
      </c>
      <c r="AN12" s="44">
        <f>IFERROR(AN$25*$Q12/SUM($Q$6,$Q$12,$Q$19),0)</f>
        <v>0</v>
      </c>
    </row>
    <row r="13" spans="1:40">
      <c r="A13" s="30" t="str">
        <f>VLOOKUP(C13,'000Veh'!$A$31:$B$37,2,FALSE)</f>
        <v>GSLSP95</v>
      </c>
      <c r="B13" s="31" t="s">
        <v>43</v>
      </c>
      <c r="C13" s="32" t="s">
        <v>37</v>
      </c>
      <c r="D13" s="21">
        <f>IFERROR('000Veh'!G14*kmPerVeh!G15/mvkmPerTJ!G15/10^6,"")</f>
        <v>0.41584761518000046</v>
      </c>
      <c r="E13" s="3">
        <f>IFERROR('000Veh'!H14*kmPerVeh!H15/mvkmPerTJ!H15/10^6,"")</f>
        <v>0.33155329838460146</v>
      </c>
      <c r="F13" s="3">
        <f>IFERROR('000Veh'!I14*kmPerVeh!I15/mvkmPerTJ!I15/10^6,"")</f>
        <v>6.0583165450000316E-2</v>
      </c>
      <c r="G13" s="3">
        <f>IFERROR('000Veh'!J14*kmPerVeh!J15/mvkmPerTJ!J15/10^6,"")</f>
        <v>0.30160766013000101</v>
      </c>
      <c r="H13" s="3">
        <f>IFERROR('000Veh'!K14*kmPerVeh!K15/mvkmPerTJ!K15/10^6,"")</f>
        <v>0.13794200531299969</v>
      </c>
      <c r="I13" s="3">
        <f>IFERROR('000Veh'!L14*kmPerVeh!L15/mvkmPerTJ!L15/10^6,"")</f>
        <v>1.0220366256606661</v>
      </c>
      <c r="J13" s="3">
        <f>IFERROR('000Veh'!M14*kmPerVeh!M15/mvkmPerTJ!M15/10^6,"")</f>
        <v>5.9284216520871951</v>
      </c>
      <c r="K13" s="3">
        <f>IFERROR('000Veh'!N14*kmPerVeh!N15/mvkmPerTJ!N15/10^6,"")</f>
        <v>0.24924107408231913</v>
      </c>
      <c r="L13" s="3" t="str">
        <f>IFERROR('000Veh'!O14*kmPerVeh!O15/mvkmPerTJ!O15/10^6,"")</f>
        <v/>
      </c>
      <c r="M13" s="3">
        <f>IFERROR('000Veh'!P14*kmPerVeh!P15/mvkmPerTJ!P15/10^6,"")</f>
        <v>5.9659081324184049</v>
      </c>
      <c r="N13" s="3">
        <f>IFERROR('000Veh'!Q14*kmPerVeh!Q15/mvkmPerTJ!Q15/10^6,"")</f>
        <v>0.32421992934139804</v>
      </c>
      <c r="O13" s="3">
        <f>IFERROR('000Veh'!R14*kmPerVeh!R15/mvkmPerTJ!R15/10^6,"")</f>
        <v>4.5527669060299978</v>
      </c>
      <c r="P13" s="3">
        <f>IFERROR('000Veh'!S14*kmPerVeh!S15/mvkmPerTJ!S15/10^6,"")</f>
        <v>0.67397753982999664</v>
      </c>
      <c r="Q13" s="3">
        <f>IFERROR('000Veh'!T14*kmPerVeh!T15/mvkmPerTJ!T15/10^6,"")</f>
        <v>0.46374489535399993</v>
      </c>
      <c r="R13" s="3">
        <f>IFERROR('000Veh'!U14*kmPerVeh!U15/mvkmPerTJ!U15/10^6,"")</f>
        <v>1.2499725101955952</v>
      </c>
      <c r="S13" s="3">
        <f>IFERROR('000Veh'!V14*kmPerVeh!V15/mvkmPerTJ!V15/10^6,"")</f>
        <v>3.3664099562179944E-2</v>
      </c>
      <c r="T13" s="3" t="str">
        <f>IFERROR('000Veh'!W14*kmPerVeh!W15/mvkmPerTJ!W15/10^6,"")</f>
        <v/>
      </c>
      <c r="U13" s="3">
        <f>IFERROR('000Veh'!X14*kmPerVeh!X15/mvkmPerTJ!X15/10^6,"")</f>
        <v>18.856514312999948</v>
      </c>
      <c r="V13" s="3">
        <f>IFERROR('000Veh'!Y14*kmPerVeh!Y15/mvkmPerTJ!Y15/10^6,"")</f>
        <v>6.4848007639000158E-2</v>
      </c>
      <c r="W13" s="3">
        <f>IFERROR('000Veh'!Z14*kmPerVeh!Z15/mvkmPerTJ!Z15/10^6,"")</f>
        <v>0.12361156882119965</v>
      </c>
      <c r="X13" s="3">
        <f>IFERROR('000Veh'!AA14*kmPerVeh!AA15/mvkmPerTJ!AA15/10^6,"")</f>
        <v>1.8685342432361259E-2</v>
      </c>
      <c r="Y13" s="3" t="str">
        <f>IFERROR('000Veh'!AB14*kmPerVeh!AB15/mvkmPerTJ!AB15/10^6,"")</f>
        <v/>
      </c>
      <c r="Z13" s="3">
        <f>IFERROR('000Veh'!AC14*kmPerVeh!AC15/mvkmPerTJ!AC15/10^6,"")</f>
        <v>2.6524428560000034E-4</v>
      </c>
      <c r="AA13" s="3">
        <f>IFERROR('000Veh'!AD14*kmPerVeh!AD15/mvkmPerTJ!AD15/10^6,"")</f>
        <v>0.74911132665999769</v>
      </c>
      <c r="AB13" s="3">
        <f>IFERROR('000Veh'!AE14*kmPerVeh!AE15/mvkmPerTJ!AE15/10^6,"")</f>
        <v>0.31279848910170049</v>
      </c>
      <c r="AC13" s="3">
        <f>IFERROR('000Veh'!AF14*kmPerVeh!AF15/mvkmPerTJ!AF15/10^6,"")</f>
        <v>0.86556161763270012</v>
      </c>
      <c r="AD13" s="3">
        <f>IFERROR('000Veh'!AG14*kmPerVeh!AG15/mvkmPerTJ!AG15/10^6,"")</f>
        <v>0.7697481280096633</v>
      </c>
      <c r="AE13" s="3">
        <f>IFERROR('000Veh'!AH14*kmPerVeh!AH15/mvkmPerTJ!AH15/10^6,"")</f>
        <v>7.0285112257180468E-2</v>
      </c>
      <c r="AF13" s="3">
        <f>IFERROR('000Veh'!AI14*kmPerVeh!AI15/mvkmPerTJ!AI15/10^6,"")</f>
        <v>0.18943942828957544</v>
      </c>
      <c r="AG13" s="3">
        <f>IFERROR('000Veh'!AJ14*kmPerVeh!AJ15/mvkmPerTJ!AJ15/10^6,"")</f>
        <v>0.12571843134315278</v>
      </c>
      <c r="AH13" s="3">
        <f>IFERROR('000Veh'!AK14*kmPerVeh!AK15/mvkmPerTJ!AK15/10^6,"")</f>
        <v>4.513695224362501E-2</v>
      </c>
      <c r="AI13" s="22">
        <f>IFERROR('000Veh'!AL14*kmPerVeh!AL15/mvkmPerTJ!AL15/10^6,"")</f>
        <v>0.38893965373000028</v>
      </c>
      <c r="AJ13" s="43">
        <f>IFERROR(AJ$24*$P13/SUM($P$5,$P$8,$P$11,$P$13:$P$14,$P$18),0)</f>
        <v>2.1572604769592659E-2</v>
      </c>
      <c r="AK13" s="41">
        <f>IFERROR(AK$24*$Q13/SUM($Q$5,$Q$8,$Q$11,$Q$13:$Q$14,$Q$18),0)</f>
        <v>0.18761561327756585</v>
      </c>
      <c r="AL13" s="41">
        <f>IFERROR(AL$24*$P13/SUM($P$5,$P$8,$P$11,$P$13:$P$14,$P$18),0)</f>
        <v>1.0561913656619409E-2</v>
      </c>
      <c r="AM13" s="41">
        <f>IFERROR(AM$24*$Q13/SUM($Q$5,$Q$8,$Q$11,$Q$13:$Q$14,$Q$18),0)</f>
        <v>0.3395993522477983</v>
      </c>
      <c r="AN13" s="44">
        <f>IFERROR(AN$24*$Q13/SUM($Q$5,$Q$8,$Q$11,$Q$13:$Q$14,$Q$18),0)</f>
        <v>5.1036781855730837E-2</v>
      </c>
    </row>
    <row r="14" spans="1:40">
      <c r="A14" s="30" t="str">
        <f>VLOOKUP(C14,'000Veh'!$A$31:$B$37,2,FALSE)</f>
        <v>GSLSP95</v>
      </c>
      <c r="B14" s="31" t="s">
        <v>44</v>
      </c>
      <c r="C14" s="32" t="s">
        <v>37</v>
      </c>
      <c r="D14" s="21">
        <f>IFERROR('000Veh'!G15*kmPerVeh!G16/mvkmPerTJ!G16/10^6,"")</f>
        <v>1.7684250353399971</v>
      </c>
      <c r="E14" s="3">
        <f>IFERROR('000Veh'!H15*kmPerVeh!H16/mvkmPerTJ!H16/10^6,"")</f>
        <v>2.8253492007729988</v>
      </c>
      <c r="F14" s="3">
        <f>IFERROR('000Veh'!I15*kmPerVeh!I16/mvkmPerTJ!I16/10^6,"")</f>
        <v>0.35664963613700085</v>
      </c>
      <c r="G14" s="3">
        <f>IFERROR('000Veh'!J15*kmPerVeh!J16/mvkmPerTJ!J16/10^6,"")</f>
        <v>2.8232571004589317</v>
      </c>
      <c r="H14" s="3">
        <f>IFERROR('000Veh'!K15*kmPerVeh!K16/mvkmPerTJ!K16/10^6,"")</f>
        <v>0.23519031668073992</v>
      </c>
      <c r="I14" s="3">
        <f>IFERROR('000Veh'!L15*kmPerVeh!L16/mvkmPerTJ!L16/10^6,"")</f>
        <v>2.8437776424669985</v>
      </c>
      <c r="J14" s="3">
        <f>IFERROR('000Veh'!M15*kmPerVeh!M16/mvkmPerTJ!M16/10^6,"")</f>
        <v>12.257522778120009</v>
      </c>
      <c r="K14" s="3">
        <f>IFERROR('000Veh'!N15*kmPerVeh!N16/mvkmPerTJ!N16/10^6,"")</f>
        <v>0.82269218928999943</v>
      </c>
      <c r="L14" s="3">
        <f>IFERROR('000Veh'!O15*kmPerVeh!O16/mvkmPerTJ!O16/10^6,"")</f>
        <v>5.5877756198042007E-2</v>
      </c>
      <c r="M14" s="3">
        <f>IFERROR('000Veh'!P15*kmPerVeh!P16/mvkmPerTJ!P16/10^6,"")</f>
        <v>26.19083787000001</v>
      </c>
      <c r="N14" s="3">
        <f>IFERROR('000Veh'!Q15*kmPerVeh!Q16/mvkmPerTJ!Q16/10^6,"")</f>
        <v>1.0118663932400009</v>
      </c>
      <c r="O14" s="3">
        <f>IFERROR('000Veh'!R15*kmPerVeh!R16/mvkmPerTJ!R16/10^6,"")</f>
        <v>23.384484509484203</v>
      </c>
      <c r="P14" s="3">
        <f>IFERROR('000Veh'!S15*kmPerVeh!S16/mvkmPerTJ!S16/10^6,"")</f>
        <v>17.847098030919998</v>
      </c>
      <c r="Q14" s="3">
        <f>IFERROR('000Veh'!T15*kmPerVeh!T16/mvkmPerTJ!T16/10^6,"")</f>
        <v>1.318717438245</v>
      </c>
      <c r="R14" s="3">
        <f>IFERROR('000Veh'!U15*kmPerVeh!U16/mvkmPerTJ!U16/10^6,"")</f>
        <v>0.93895701095715522</v>
      </c>
      <c r="S14" s="3">
        <f>IFERROR('000Veh'!V15*kmPerVeh!V16/mvkmPerTJ!V16/10^6,"")</f>
        <v>1.102708854578599</v>
      </c>
      <c r="T14" s="3">
        <f>IFERROR('000Veh'!W15*kmPerVeh!W16/mvkmPerTJ!W16/10^6,"")</f>
        <v>4.0666825189765027E-2</v>
      </c>
      <c r="U14" s="3">
        <f>IFERROR('000Veh'!X15*kmPerVeh!X16/mvkmPerTJ!X16/10^6,"")</f>
        <v>49.467025008000064</v>
      </c>
      <c r="V14" s="3">
        <f>IFERROR('000Veh'!Y15*kmPerVeh!Y16/mvkmPerTJ!Y16/10^6,"")</f>
        <v>0.1322110820629</v>
      </c>
      <c r="W14" s="3">
        <f>IFERROR('000Veh'!Z15*kmPerVeh!Z16/mvkmPerTJ!Z16/10^6,"")</f>
        <v>0.4179582123678991</v>
      </c>
      <c r="X14" s="3">
        <f>IFERROR('000Veh'!AA15*kmPerVeh!AA16/mvkmPerTJ!AA16/10^6,"")</f>
        <v>3.8772431793846991E-2</v>
      </c>
      <c r="Y14" s="3">
        <f>IFERROR('000Veh'!AB15*kmPerVeh!AB16/mvkmPerTJ!AB16/10^6,"")</f>
        <v>3.1280391825000094E-2</v>
      </c>
      <c r="Z14" s="3">
        <f>IFERROR('000Veh'!AC15*kmPerVeh!AC16/mvkmPerTJ!AC16/10^6,"")</f>
        <v>9.3821931979999926E-2</v>
      </c>
      <c r="AA14" s="3">
        <f>IFERROR('000Veh'!AD15*kmPerVeh!AD16/mvkmPerTJ!AD16/10^6,"")</f>
        <v>3.2170686940000053</v>
      </c>
      <c r="AB14" s="3">
        <f>IFERROR('000Veh'!AE15*kmPerVeh!AE16/mvkmPerTJ!AE16/10^6,"")</f>
        <v>0.9031070229614695</v>
      </c>
      <c r="AC14" s="3">
        <f>IFERROR('000Veh'!AF15*kmPerVeh!AF16/mvkmPerTJ!AF16/10^6,"")</f>
        <v>3.053763886787995</v>
      </c>
      <c r="AD14" s="3">
        <f>IFERROR('000Veh'!AG15*kmPerVeh!AG16/mvkmPerTJ!AG16/10^6,"")</f>
        <v>1.9810703319000014</v>
      </c>
      <c r="AE14" s="3">
        <f>IFERROR('000Veh'!AH15*kmPerVeh!AH16/mvkmPerTJ!AH16/10^6,"")</f>
        <v>0.32778504566040567</v>
      </c>
      <c r="AF14" s="3">
        <f>IFERROR('000Veh'!AI15*kmPerVeh!AI16/mvkmPerTJ!AI16/10^6,"")</f>
        <v>1.248174281409</v>
      </c>
      <c r="AG14" s="3">
        <f>IFERROR('000Veh'!AJ15*kmPerVeh!AJ16/mvkmPerTJ!AJ16/10^6,"")</f>
        <v>0.27801297306164124</v>
      </c>
      <c r="AH14" s="3">
        <f>IFERROR('000Veh'!AK15*kmPerVeh!AK16/mvkmPerTJ!AK16/10^6,"")</f>
        <v>0.28556387333170069</v>
      </c>
      <c r="AI14" s="22">
        <f>IFERROR('000Veh'!AL15*kmPerVeh!AL16/mvkmPerTJ!AL16/10^6,"")</f>
        <v>11.020334981700001</v>
      </c>
      <c r="AJ14" s="43">
        <f>IFERROR(AJ$24*$P14/SUM($P$5,$P$8,$P$11,$P$13:$P$14,$P$18),0)</f>
        <v>0.57124810450260199</v>
      </c>
      <c r="AK14" s="41">
        <f>IFERROR(AK$24*$Q14/SUM($Q$5,$Q$8,$Q$11,$Q$13:$Q$14,$Q$18),0)</f>
        <v>0.53350879631202008</v>
      </c>
      <c r="AL14" s="41">
        <f>IFERROR(AL$24*$P14/SUM($P$5,$P$8,$P$11,$P$13:$P$14,$P$18),0)</f>
        <v>0.2796821812064334</v>
      </c>
      <c r="AM14" s="41">
        <f>IFERROR(AM$24*$Q14/SUM($Q$5,$Q$8,$Q$11,$Q$13:$Q$14,$Q$18),0)</f>
        <v>0.96569383795377928</v>
      </c>
      <c r="AN14" s="44">
        <f>IFERROR(AN$24*$Q14/SUM($Q$5,$Q$8,$Q$11,$Q$13:$Q$14,$Q$18),0)</f>
        <v>0.14512956347192224</v>
      </c>
    </row>
    <row r="15" spans="1:40">
      <c r="A15" s="30" t="str">
        <f>VLOOKUP(C15,'000Veh'!$A$31:$B$37,2,FALSE)</f>
        <v>GAS</v>
      </c>
      <c r="B15" s="31" t="s">
        <v>45</v>
      </c>
      <c r="C15" s="32" t="s">
        <v>41</v>
      </c>
      <c r="D15" s="21" t="str">
        <f>IFERROR('000Veh'!G16*kmPerVeh!G17/mvkmPerTJ!G17/10^6,"")</f>
        <v/>
      </c>
      <c r="E15" s="3" t="str">
        <f>IFERROR('000Veh'!H16*kmPerVeh!H17/mvkmPerTJ!H17/10^6,"")</f>
        <v/>
      </c>
      <c r="F15" s="3" t="str">
        <f>IFERROR('000Veh'!I16*kmPerVeh!I17/mvkmPerTJ!I17/10^6,"")</f>
        <v/>
      </c>
      <c r="G15" s="3">
        <f>IFERROR('000Veh'!J16*kmPerVeh!J17/mvkmPerTJ!J17/10^6,"")</f>
        <v>0.30146999199259861</v>
      </c>
      <c r="H15" s="3" t="str">
        <f>IFERROR('000Veh'!K16*kmPerVeh!K17/mvkmPerTJ!K17/10^6,"")</f>
        <v/>
      </c>
      <c r="I15" s="3" t="str">
        <f>IFERROR('000Veh'!L16*kmPerVeh!L17/mvkmPerTJ!L17/10^6,"")</f>
        <v/>
      </c>
      <c r="J15" s="3">
        <f>IFERROR('000Veh'!M16*kmPerVeh!M17/mvkmPerTJ!M17/10^6,"")</f>
        <v>5.7089338280019977</v>
      </c>
      <c r="K15" s="3" t="str">
        <f>IFERROR('000Veh'!N16*kmPerVeh!N17/mvkmPerTJ!N17/10^6,"")</f>
        <v/>
      </c>
      <c r="L15" s="3" t="str">
        <f>IFERROR('000Veh'!O16*kmPerVeh!O17/mvkmPerTJ!O17/10^6,"")</f>
        <v/>
      </c>
      <c r="M15" s="3" t="str">
        <f>IFERROR('000Veh'!P16*kmPerVeh!P17/mvkmPerTJ!P17/10^6,"")</f>
        <v/>
      </c>
      <c r="N15" s="3" t="str">
        <f>IFERROR('000Veh'!Q16*kmPerVeh!Q17/mvkmPerTJ!Q17/10^6,"")</f>
        <v/>
      </c>
      <c r="O15" s="3" t="str">
        <f>IFERROR('000Veh'!R16*kmPerVeh!R17/mvkmPerTJ!R17/10^6,"")</f>
        <v/>
      </c>
      <c r="P15" s="3" t="str">
        <f>IFERROR('000Veh'!S16*kmPerVeh!S17/mvkmPerTJ!S17/10^6,"")</f>
        <v/>
      </c>
      <c r="Q15" s="3" t="str">
        <f>IFERROR('000Veh'!T16*kmPerVeh!T17/mvkmPerTJ!T17/10^6,"")</f>
        <v/>
      </c>
      <c r="R15" s="3" t="str">
        <f>IFERROR('000Veh'!U16*kmPerVeh!U17/mvkmPerTJ!U17/10^6,"")</f>
        <v/>
      </c>
      <c r="S15" s="3" t="str">
        <f>IFERROR('000Veh'!V16*kmPerVeh!V17/mvkmPerTJ!V17/10^6,"")</f>
        <v/>
      </c>
      <c r="T15" s="3" t="str">
        <f>IFERROR('000Veh'!W16*kmPerVeh!W17/mvkmPerTJ!W17/10^6,"")</f>
        <v/>
      </c>
      <c r="U15" s="3">
        <f>IFERROR('000Veh'!X16*kmPerVeh!X17/mvkmPerTJ!X17/10^6,"")</f>
        <v>26.852379894257947</v>
      </c>
      <c r="V15" s="3" t="str">
        <f>IFERROR('000Veh'!Y16*kmPerVeh!Y17/mvkmPerTJ!Y17/10^6,"")</f>
        <v/>
      </c>
      <c r="W15" s="3" t="str">
        <f>IFERROR('000Veh'!Z16*kmPerVeh!Z17/mvkmPerTJ!Z17/10^6,"")</f>
        <v/>
      </c>
      <c r="X15" s="3" t="str">
        <f>IFERROR('000Veh'!AA16*kmPerVeh!AA17/mvkmPerTJ!AA17/10^6,"")</f>
        <v/>
      </c>
      <c r="Y15" s="3" t="str">
        <f>IFERROR('000Veh'!AB16*kmPerVeh!AB17/mvkmPerTJ!AB17/10^6,"")</f>
        <v/>
      </c>
      <c r="Z15" s="3" t="str">
        <f>IFERROR('000Veh'!AC16*kmPerVeh!AC17/mvkmPerTJ!AC17/10^6,"")</f>
        <v/>
      </c>
      <c r="AA15" s="3">
        <f>IFERROR('000Veh'!AD16*kmPerVeh!AD17/mvkmPerTJ!AD17/10^6,"")</f>
        <v>1.8233249859756405E-2</v>
      </c>
      <c r="AB15" s="3" t="str">
        <f>IFERROR('000Veh'!AE16*kmPerVeh!AE17/mvkmPerTJ!AE17/10^6,"")</f>
        <v/>
      </c>
      <c r="AC15" s="3" t="str">
        <f>IFERROR('000Veh'!AF16*kmPerVeh!AF17/mvkmPerTJ!AF17/10^6,"")</f>
        <v/>
      </c>
      <c r="AD15" s="3" t="str">
        <f>IFERROR('000Veh'!AG16*kmPerVeh!AG17/mvkmPerTJ!AG17/10^6,"")</f>
        <v/>
      </c>
      <c r="AE15" s="3" t="str">
        <f>IFERROR('000Veh'!AH16*kmPerVeh!AH17/mvkmPerTJ!AH17/10^6,"")</f>
        <v/>
      </c>
      <c r="AF15" s="3">
        <f>IFERROR('000Veh'!AI16*kmPerVeh!AI17/mvkmPerTJ!AI17/10^6,"")</f>
        <v>0.37696250231039441</v>
      </c>
      <c r="AG15" s="3" t="str">
        <f>IFERROR('000Veh'!AJ16*kmPerVeh!AJ17/mvkmPerTJ!AJ17/10^6,"")</f>
        <v/>
      </c>
      <c r="AH15" s="3" t="str">
        <f>IFERROR('000Veh'!AK16*kmPerVeh!AK17/mvkmPerTJ!AK17/10^6,"")</f>
        <v/>
      </c>
      <c r="AI15" s="22" t="str">
        <f>IFERROR('000Veh'!AL16*kmPerVeh!AL17/mvkmPerTJ!AL17/10^6,"")</f>
        <v/>
      </c>
      <c r="AJ15" s="45"/>
      <c r="AK15" s="41"/>
      <c r="AL15" s="41"/>
      <c r="AM15" s="41">
        <f>IFERROR(AM$22*$U15/SUM($U$3,$U$9,$U$15),0)</f>
        <v>0.29166792311895562</v>
      </c>
      <c r="AN15" s="44"/>
    </row>
    <row r="16" spans="1:40">
      <c r="A16" s="30" t="str">
        <f>VLOOKUP(C16,'000Veh'!$A$31:$B$37,2,FALSE)</f>
        <v>DST</v>
      </c>
      <c r="B16" s="31" t="s">
        <v>45</v>
      </c>
      <c r="C16" s="32" t="s">
        <v>36</v>
      </c>
      <c r="D16" s="21">
        <f>IFERROR('000Veh'!G17*kmPerVeh!G18/mvkmPerTJ!G18/10^6,"")</f>
        <v>151.85940455644192</v>
      </c>
      <c r="E16" s="3">
        <f>IFERROR('000Veh'!H17*kmPerVeh!H18/mvkmPerTJ!H18/10^6,"")</f>
        <v>154.83682313421178</v>
      </c>
      <c r="F16" s="3">
        <f>IFERROR('000Veh'!I17*kmPerVeh!I18/mvkmPerTJ!I18/10^6,"")</f>
        <v>24.267205135079951</v>
      </c>
      <c r="G16" s="3">
        <f>IFERROR('000Veh'!J17*kmPerVeh!J18/mvkmPerTJ!J18/10^6,"")</f>
        <v>32.61488083910443</v>
      </c>
      <c r="H16" s="3">
        <f>IFERROR('000Veh'!K17*kmPerVeh!K18/mvkmPerTJ!K18/10^6,"")</f>
        <v>2.6193970668979971</v>
      </c>
      <c r="I16" s="3">
        <f>IFERROR('000Veh'!L17*kmPerVeh!L18/mvkmPerTJ!L18/10^6,"")</f>
        <v>47.661655463899869</v>
      </c>
      <c r="J16" s="3">
        <f>IFERROR('000Veh'!M17*kmPerVeh!M18/mvkmPerTJ!M18/10^6,"")</f>
        <v>610.20096407259928</v>
      </c>
      <c r="K16" s="3">
        <f>IFERROR('000Veh'!N17*kmPerVeh!N18/mvkmPerTJ!N18/10^6,"")</f>
        <v>32.163067032274967</v>
      </c>
      <c r="L16" s="3">
        <f>IFERROR('000Veh'!O17*kmPerVeh!O18/mvkmPerTJ!O18/10^6,"")</f>
        <v>5.8057649682321912</v>
      </c>
      <c r="M16" s="3">
        <f>IFERROR('000Veh'!P17*kmPerVeh!P18/mvkmPerTJ!P18/10^6,"")</f>
        <v>400.27089437779711</v>
      </c>
      <c r="N16" s="3">
        <f>IFERROR('000Veh'!Q17*kmPerVeh!Q18/mvkmPerTJ!Q18/10^6,"")</f>
        <v>31.557292076775909</v>
      </c>
      <c r="O16" s="3">
        <f>IFERROR('000Veh'!R17*kmPerVeh!R18/mvkmPerTJ!R18/10^6,"")</f>
        <v>689.79180815580571</v>
      </c>
      <c r="P16" s="3">
        <f>IFERROR('000Veh'!S17*kmPerVeh!S18/mvkmPerTJ!S18/10^6,"")</f>
        <v>6.9767516572345869</v>
      </c>
      <c r="Q16" s="3">
        <f>IFERROR('000Veh'!T17*kmPerVeh!T18/mvkmPerTJ!T18/10^6,"")</f>
        <v>19.838490996769981</v>
      </c>
      <c r="R16" s="3">
        <f>IFERROR('000Veh'!U17*kmPerVeh!U18/mvkmPerTJ!U18/10^6,"")</f>
        <v>29.663141967189961</v>
      </c>
      <c r="S16" s="3">
        <f>IFERROR('000Veh'!V17*kmPerVeh!V18/mvkmPerTJ!V18/10^6,"")</f>
        <v>24.28728209884996</v>
      </c>
      <c r="T16" s="3">
        <f>IFERROR('000Veh'!W17*kmPerVeh!W18/mvkmPerTJ!W18/10^6,"")</f>
        <v>1.4890147678271843</v>
      </c>
      <c r="U16" s="3">
        <f>IFERROR('000Veh'!X17*kmPerVeh!X18/mvkmPerTJ!X18/10^6,"")</f>
        <v>456.99502684759653</v>
      </c>
      <c r="V16" s="3">
        <f>IFERROR('000Veh'!Y17*kmPerVeh!Y18/mvkmPerTJ!Y18/10^6,"")</f>
        <v>8.6006244960740101</v>
      </c>
      <c r="W16" s="3">
        <f>IFERROR('000Veh'!Z17*kmPerVeh!Z18/mvkmPerTJ!Z18/10^6,"")</f>
        <v>34.005658457925328</v>
      </c>
      <c r="X16" s="3">
        <f>IFERROR('000Veh'!AA17*kmPerVeh!AA18/mvkmPerTJ!AA18/10^6,"")</f>
        <v>9.2977835113328471</v>
      </c>
      <c r="Y16" s="3">
        <f>IFERROR('000Veh'!AB17*kmPerVeh!AB18/mvkmPerTJ!AB18/10^6,"")</f>
        <v>4.4230309131600016</v>
      </c>
      <c r="Z16" s="3">
        <f>IFERROR('000Veh'!AC17*kmPerVeh!AC18/mvkmPerTJ!AC18/10^6,"")</f>
        <v>0.45981022087000051</v>
      </c>
      <c r="AA16" s="3">
        <f>IFERROR('000Veh'!AD17*kmPerVeh!AD18/mvkmPerTJ!AD18/10^6,"")</f>
        <v>102.3130961841901</v>
      </c>
      <c r="AB16" s="3">
        <f>IFERROR('000Veh'!AE17*kmPerVeh!AE18/mvkmPerTJ!AE18/10^6,"")</f>
        <v>37.050583443246104</v>
      </c>
      <c r="AC16" s="3">
        <f>IFERROR('000Veh'!AF17*kmPerVeh!AF18/mvkmPerTJ!AF18/10^6,"")</f>
        <v>107.96431634031958</v>
      </c>
      <c r="AD16" s="3">
        <f>IFERROR('000Veh'!AG17*kmPerVeh!AG18/mvkmPerTJ!AG18/10^6,"")</f>
        <v>81.368638058099847</v>
      </c>
      <c r="AE16" s="3">
        <f>IFERROR('000Veh'!AH17*kmPerVeh!AH18/mvkmPerTJ!AH18/10^6,"")</f>
        <v>33.075325824500005</v>
      </c>
      <c r="AF16" s="3">
        <f>IFERROR('000Veh'!AI17*kmPerVeh!AI18/mvkmPerTJ!AI18/10^6,"")</f>
        <v>54.855496207188388</v>
      </c>
      <c r="AG16" s="3">
        <f>IFERROR('000Veh'!AJ17*kmPerVeh!AJ18/mvkmPerTJ!AJ18/10^6,"")</f>
        <v>19.321457259465735</v>
      </c>
      <c r="AH16" s="3">
        <f>IFERROR('000Veh'!AK17*kmPerVeh!AK18/mvkmPerTJ!AK18/10^6,"")</f>
        <v>10.087449056034526</v>
      </c>
      <c r="AI16" s="22">
        <f>IFERROR('000Veh'!AL17*kmPerVeh!AL18/mvkmPerTJ!AL18/10^6,"")</f>
        <v>290.62886878954481</v>
      </c>
      <c r="AJ16" s="43">
        <f>AJ$23*$P16/SUM($P$4,$P$7,$P$10,$P$16)</f>
        <v>1.5868126813669317</v>
      </c>
      <c r="AK16" s="41">
        <f>AK$23*$Q16/SUM($Q$4,$Q$7,$Q$10,$Q$16)</f>
        <v>14.822437823103776</v>
      </c>
      <c r="AL16" s="41">
        <f>AL$23*$P16/SUM($P$4,$P$7,$P$10,$P$16)</f>
        <v>0.44481715457833365</v>
      </c>
      <c r="AM16" s="41">
        <f>AM$23*$Q16/SUM($Q$4,$Q$7,$Q$10,$Q$16)</f>
        <v>18.418745870423955</v>
      </c>
      <c r="AN16" s="44">
        <f>AN$23*$Q16/SUM($Q$4,$Q$7,$Q$10,$Q$16)</f>
        <v>4.0196422277066857</v>
      </c>
    </row>
    <row r="17" spans="1:40">
      <c r="A17" s="30" t="str">
        <f>VLOOKUP(C17,'000Veh'!$A$31:$B$37,2,FALSE)</f>
        <v>GSLSP95</v>
      </c>
      <c r="B17" s="31" t="s">
        <v>45</v>
      </c>
      <c r="C17" s="32" t="s">
        <v>42</v>
      </c>
      <c r="D17" s="21" t="str">
        <f>IFERROR('000Veh'!G18*kmPerVeh!G19/mvkmPerTJ!G19/10^6,"")</f>
        <v/>
      </c>
      <c r="E17" s="3" t="str">
        <f>IFERROR('000Veh'!H18*kmPerVeh!H19/mvkmPerTJ!H19/10^6,"")</f>
        <v/>
      </c>
      <c r="F17" s="3" t="str">
        <f>IFERROR('000Veh'!I18*kmPerVeh!I19/mvkmPerTJ!I19/10^6,"")</f>
        <v/>
      </c>
      <c r="G17" s="3">
        <f>IFERROR('000Veh'!J18*kmPerVeh!J19/mvkmPerTJ!J19/10^6,"")</f>
        <v>0.11132624500000014</v>
      </c>
      <c r="H17" s="3" t="str">
        <f>IFERROR('000Veh'!K18*kmPerVeh!K19/mvkmPerTJ!K19/10^6,"")</f>
        <v/>
      </c>
      <c r="I17" s="3" t="str">
        <f>IFERROR('000Veh'!L18*kmPerVeh!L19/mvkmPerTJ!L19/10^6,"")</f>
        <v/>
      </c>
      <c r="J17" s="3" t="str">
        <f>IFERROR('000Veh'!M18*kmPerVeh!M19/mvkmPerTJ!M19/10^6,"")</f>
        <v/>
      </c>
      <c r="K17" s="3" t="str">
        <f>IFERROR('000Veh'!N18*kmPerVeh!N19/mvkmPerTJ!N19/10^6,"")</f>
        <v/>
      </c>
      <c r="L17" s="3" t="str">
        <f>IFERROR('000Veh'!O18*kmPerVeh!O19/mvkmPerTJ!O19/10^6,"")</f>
        <v/>
      </c>
      <c r="M17" s="3" t="str">
        <f>IFERROR('000Veh'!P18*kmPerVeh!P19/mvkmPerTJ!P19/10^6,"")</f>
        <v/>
      </c>
      <c r="N17" s="3" t="str">
        <f>IFERROR('000Veh'!Q18*kmPerVeh!Q19/mvkmPerTJ!Q19/10^6,"")</f>
        <v/>
      </c>
      <c r="O17" s="3" t="str">
        <f>IFERROR('000Veh'!R18*kmPerVeh!R19/mvkmPerTJ!R19/10^6,"")</f>
        <v/>
      </c>
      <c r="P17" s="3" t="str">
        <f>IFERROR('000Veh'!S18*kmPerVeh!S19/mvkmPerTJ!S19/10^6,"")</f>
        <v/>
      </c>
      <c r="Q17" s="3" t="str">
        <f>IFERROR('000Veh'!T18*kmPerVeh!T19/mvkmPerTJ!T19/10^6,"")</f>
        <v/>
      </c>
      <c r="R17" s="3" t="str">
        <f>IFERROR('000Veh'!U18*kmPerVeh!U19/mvkmPerTJ!U19/10^6,"")</f>
        <v/>
      </c>
      <c r="S17" s="3" t="str">
        <f>IFERROR('000Veh'!V18*kmPerVeh!V19/mvkmPerTJ!V19/10^6,"")</f>
        <v/>
      </c>
      <c r="T17" s="3" t="str">
        <f>IFERROR('000Veh'!W18*kmPerVeh!W19/mvkmPerTJ!W19/10^6,"")</f>
        <v/>
      </c>
      <c r="U17" s="3" t="str">
        <f>IFERROR('000Veh'!X18*kmPerVeh!X19/mvkmPerTJ!X19/10^6,"")</f>
        <v/>
      </c>
      <c r="V17" s="3" t="str">
        <f>IFERROR('000Veh'!Y18*kmPerVeh!Y19/mvkmPerTJ!Y19/10^6,"")</f>
        <v/>
      </c>
      <c r="W17" s="3" t="str">
        <f>IFERROR('000Veh'!Z18*kmPerVeh!Z19/mvkmPerTJ!Z19/10^6,"")</f>
        <v/>
      </c>
      <c r="X17" s="3" t="str">
        <f>IFERROR('000Veh'!AA18*kmPerVeh!AA19/mvkmPerTJ!AA19/10^6,"")</f>
        <v/>
      </c>
      <c r="Y17" s="3" t="str">
        <f>IFERROR('000Veh'!AB18*kmPerVeh!AB19/mvkmPerTJ!AB19/10^6,"")</f>
        <v/>
      </c>
      <c r="Z17" s="3" t="str">
        <f>IFERROR('000Veh'!AC18*kmPerVeh!AC19/mvkmPerTJ!AC19/10^6,"")</f>
        <v/>
      </c>
      <c r="AA17" s="3" t="str">
        <f>IFERROR('000Veh'!AD18*kmPerVeh!AD19/mvkmPerTJ!AD19/10^6,"")</f>
        <v/>
      </c>
      <c r="AB17" s="3" t="str">
        <f>IFERROR('000Veh'!AE18*kmPerVeh!AE19/mvkmPerTJ!AE19/10^6,"")</f>
        <v/>
      </c>
      <c r="AC17" s="3" t="str">
        <f>IFERROR('000Veh'!AF18*kmPerVeh!AF19/mvkmPerTJ!AF19/10^6,"")</f>
        <v/>
      </c>
      <c r="AD17" s="3" t="str">
        <f>IFERROR('000Veh'!AG18*kmPerVeh!AG19/mvkmPerTJ!AG19/10^6,"")</f>
        <v/>
      </c>
      <c r="AE17" s="3" t="str">
        <f>IFERROR('000Veh'!AH18*kmPerVeh!AH19/mvkmPerTJ!AH19/10^6,"")</f>
        <v/>
      </c>
      <c r="AF17" s="3">
        <f>IFERROR('000Veh'!AI18*kmPerVeh!AI19/mvkmPerTJ!AI19/10^6,"")</f>
        <v>10.89139249372696</v>
      </c>
      <c r="AG17" s="3" t="str">
        <f>IFERROR('000Veh'!AJ18*kmPerVeh!AJ19/mvkmPerTJ!AJ19/10^6,"")</f>
        <v/>
      </c>
      <c r="AH17" s="3" t="str">
        <f>IFERROR('000Veh'!AK18*kmPerVeh!AK19/mvkmPerTJ!AK19/10^6,"")</f>
        <v/>
      </c>
      <c r="AI17" s="22" t="str">
        <f>IFERROR('000Veh'!AL18*kmPerVeh!AL19/mvkmPerTJ!AL19/10^6,"")</f>
        <v/>
      </c>
      <c r="AJ17" s="45"/>
      <c r="AK17" s="41"/>
      <c r="AL17" s="41"/>
      <c r="AM17" s="41"/>
      <c r="AN17" s="44"/>
    </row>
    <row r="18" spans="1:40">
      <c r="A18" s="30" t="str">
        <f>VLOOKUP(C18,'000Veh'!$A$31:$B$37,2,FALSE)</f>
        <v>GSLSP95</v>
      </c>
      <c r="B18" s="31" t="s">
        <v>45</v>
      </c>
      <c r="C18" s="32" t="s">
        <v>37</v>
      </c>
      <c r="D18" s="21">
        <f>IFERROR('000Veh'!G19*kmPerVeh!G20/mvkmPerTJ!G20/10^6,"")</f>
        <v>71.670207033389744</v>
      </c>
      <c r="E18" s="3">
        <f>IFERROR('000Veh'!H19*kmPerVeh!H20/mvkmPerTJ!H20/10^6,"")</f>
        <v>51.446584297200168</v>
      </c>
      <c r="F18" s="3">
        <f>IFERROR('000Veh'!I19*kmPerVeh!I20/mvkmPerTJ!I20/10^6,"")</f>
        <v>24.125945229200024</v>
      </c>
      <c r="G18" s="3">
        <f>IFERROR('000Veh'!J19*kmPerVeh!J20/mvkmPerTJ!J20/10^6,"")</f>
        <v>124.54793253505991</v>
      </c>
      <c r="H18" s="3">
        <f>IFERROR('000Veh'!K19*kmPerVeh!K20/mvkmPerTJ!K20/10^6,"")</f>
        <v>16.638409779350003</v>
      </c>
      <c r="I18" s="3">
        <f>IFERROR('000Veh'!L19*kmPerVeh!L20/mvkmPerTJ!L20/10^6,"")</f>
        <v>68.851145795157493</v>
      </c>
      <c r="J18" s="3">
        <f>IFERROR('000Veh'!M19*kmPerVeh!M20/mvkmPerTJ!M20/10^6,"")</f>
        <v>798.01257622043852</v>
      </c>
      <c r="K18" s="3">
        <f>IFERROR('000Veh'!N19*kmPerVeh!N20/mvkmPerTJ!N20/10^6,"")</f>
        <v>59.748889350850753</v>
      </c>
      <c r="L18" s="3">
        <f>IFERROR('000Veh'!O19*kmPerVeh!O20/mvkmPerTJ!O20/10^6,"")</f>
        <v>11.236131481225442</v>
      </c>
      <c r="M18" s="3">
        <f>IFERROR('000Veh'!P19*kmPerVeh!P20/mvkmPerTJ!P20/10^6,"")</f>
        <v>212.84792481471652</v>
      </c>
      <c r="N18" s="3">
        <f>IFERROR('000Veh'!Q19*kmPerVeh!Q20/mvkmPerTJ!Q20/10^6,"")</f>
        <v>64.185897846996539</v>
      </c>
      <c r="O18" s="3">
        <f>IFERROR('000Veh'!R19*kmPerVeh!R20/mvkmPerTJ!R20/10^6,"")</f>
        <v>304.15665132849063</v>
      </c>
      <c r="P18" s="3">
        <f>IFERROR('000Veh'!S19*kmPerVeh!S20/mvkmPerTJ!S20/10^6,"")</f>
        <v>102.26587952238769</v>
      </c>
      <c r="Q18" s="3">
        <f>IFERROR('000Veh'!T19*kmPerVeh!T20/mvkmPerTJ!T20/10^6,"")</f>
        <v>25.775949496689954</v>
      </c>
      <c r="R18" s="3">
        <f>IFERROR('000Veh'!U19*kmPerVeh!U20/mvkmPerTJ!U20/10^6,"")</f>
        <v>53.930129920631188</v>
      </c>
      <c r="S18" s="3">
        <f>IFERROR('000Veh'!V19*kmPerVeh!V20/mvkmPerTJ!V20/10^6,"")</f>
        <v>62.895248951355711</v>
      </c>
      <c r="T18" s="3">
        <f>IFERROR('000Veh'!W19*kmPerVeh!W20/mvkmPerTJ!W20/10^6,"")</f>
        <v>6.0004395306152656</v>
      </c>
      <c r="U18" s="3">
        <f>IFERROR('000Veh'!X19*kmPerVeh!X20/mvkmPerTJ!X20/10^6,"")</f>
        <v>354.16416822113041</v>
      </c>
      <c r="V18" s="3">
        <f>IFERROR('000Veh'!Y19*kmPerVeh!Y20/mvkmPerTJ!Y20/10^6,"")</f>
        <v>12.096111560822804</v>
      </c>
      <c r="W18" s="3">
        <f>IFERROR('000Veh'!Z19*kmPerVeh!Z20/mvkmPerTJ!Z20/10^6,"")</f>
        <v>14.040277259259106</v>
      </c>
      <c r="X18" s="3">
        <f>IFERROR('000Veh'!AA19*kmPerVeh!AA20/mvkmPerTJ!AA20/10^6,"")</f>
        <v>11.620960051508485</v>
      </c>
      <c r="Y18" s="3">
        <f>IFERROR('000Veh'!AB19*kmPerVeh!AB20/mvkmPerTJ!AB20/10^6,"")</f>
        <v>5.1088827034700079</v>
      </c>
      <c r="Z18" s="3">
        <f>IFERROR('000Veh'!AC19*kmPerVeh!AC20/mvkmPerTJ!AC20/10^6,"")</f>
        <v>3.1174405274136032</v>
      </c>
      <c r="AA18" s="3">
        <f>IFERROR('000Veh'!AD19*kmPerVeh!AD20/mvkmPerTJ!AD20/10^6,"")</f>
        <v>177.30095245279455</v>
      </c>
      <c r="AB18" s="3">
        <f>IFERROR('000Veh'!AE19*kmPerVeh!AE20/mvkmPerTJ!AE20/10^6,"")</f>
        <v>45.0102765779476</v>
      </c>
      <c r="AC18" s="3">
        <f>IFERROR('000Veh'!AF19*kmPerVeh!AF20/mvkmPerTJ!AF20/10^6,"")</f>
        <v>153.59072037400014</v>
      </c>
      <c r="AD18" s="3">
        <f>IFERROR('000Veh'!AG19*kmPerVeh!AG20/mvkmPerTJ!AG20/10^6,"")</f>
        <v>57.12237692794411</v>
      </c>
      <c r="AE18" s="3">
        <f>IFERROR('000Veh'!AH19*kmPerVeh!AH20/mvkmPerTJ!AH20/10^6,"")</f>
        <v>52.147164426202956</v>
      </c>
      <c r="AF18" s="3">
        <f>IFERROR('000Veh'!AI19*kmPerVeh!AI20/mvkmPerTJ!AI20/10^6,"")</f>
        <v>127.68376294089991</v>
      </c>
      <c r="AG18" s="3">
        <f>IFERROR('000Veh'!AJ19*kmPerVeh!AJ20/mvkmPerTJ!AJ20/10^6,"")</f>
        <v>23.288440942492045</v>
      </c>
      <c r="AH18" s="3">
        <f>IFERROR('000Veh'!AK19*kmPerVeh!AK20/mvkmPerTJ!AK20/10^6,"")</f>
        <v>23.724283840794488</v>
      </c>
      <c r="AI18" s="22">
        <f>IFERROR('000Veh'!AL19*kmPerVeh!AL20/mvkmPerTJ!AL20/10^6,"")</f>
        <v>644.13921041669062</v>
      </c>
      <c r="AJ18" s="43">
        <f>IFERROR(AJ$24*$P18/SUM($P$5,$P$8,$P$11,$P$13:$P$14,$P$18),0)</f>
        <v>3.2733159044257221</v>
      </c>
      <c r="AK18" s="41">
        <f>IFERROR(AK$24*$Q18/SUM($Q$5,$Q$8,$Q$11,$Q$13:$Q$14,$Q$18),0)</f>
        <v>10.428083675059128</v>
      </c>
      <c r="AL18" s="41">
        <f>IFERROR(AL$24*$P18/SUM($P$5,$P$8,$P$11,$P$13:$P$14,$P$18),0)</f>
        <v>1.6026103626630508</v>
      </c>
      <c r="AM18" s="41">
        <f>IFERROR(AM$24*$Q18/SUM($Q$5,$Q$8,$Q$11,$Q$13:$Q$14,$Q$18),0)</f>
        <v>18.875670310000682</v>
      </c>
      <c r="AN18" s="44">
        <f>IFERROR(AN$24*$Q18/SUM($Q$5,$Q$8,$Q$11,$Q$13:$Q$14,$Q$18),0)</f>
        <v>2.8367352929732976</v>
      </c>
    </row>
    <row r="19" spans="1:40">
      <c r="A19" s="30" t="str">
        <f>VLOOKUP(C19,'000Veh'!$A$31:$B$37,2,FALSE)</f>
        <v>LPG</v>
      </c>
      <c r="B19" s="31" t="s">
        <v>45</v>
      </c>
      <c r="C19" s="32" t="s">
        <v>38</v>
      </c>
      <c r="D19" s="21" t="str">
        <f>IFERROR('000Veh'!G20*kmPerVeh!G21/mvkmPerTJ!G21/10^6,"")</f>
        <v/>
      </c>
      <c r="E19" s="3">
        <f>IFERROR('000Veh'!H20*kmPerVeh!H21/mvkmPerTJ!H21/10^6,"")</f>
        <v>2.4812460257330002</v>
      </c>
      <c r="F19" s="3">
        <f>IFERROR('000Veh'!I20*kmPerVeh!I21/mvkmPerTJ!I21/10^6,"")</f>
        <v>15.639999940348998</v>
      </c>
      <c r="G19" s="3" t="str">
        <f>IFERROR('000Veh'!J20*kmPerVeh!J21/mvkmPerTJ!J21/10^6,"")</f>
        <v/>
      </c>
      <c r="H19" s="3" t="str">
        <f>IFERROR('000Veh'!K20*kmPerVeh!K21/mvkmPerTJ!K21/10^6,"")</f>
        <v/>
      </c>
      <c r="I19" s="3" t="str">
        <f>IFERROR('000Veh'!L20*kmPerVeh!L21/mvkmPerTJ!L21/10^6,"")</f>
        <v/>
      </c>
      <c r="J19" s="3">
        <f>IFERROR('000Veh'!M20*kmPerVeh!M21/mvkmPerTJ!M21/10^6,"")</f>
        <v>21.212292895490002</v>
      </c>
      <c r="K19" s="3">
        <f>IFERROR('000Veh'!N20*kmPerVeh!N21/mvkmPerTJ!N21/10^6,"")</f>
        <v>6.7460866691999898E-4</v>
      </c>
      <c r="L19" s="3" t="str">
        <f>IFERROR('000Veh'!O20*kmPerVeh!O21/mvkmPerTJ!O21/10^6,"")</f>
        <v/>
      </c>
      <c r="M19" s="3" t="str">
        <f>IFERROR('000Veh'!P20*kmPerVeh!P21/mvkmPerTJ!P21/10^6,"")</f>
        <v/>
      </c>
      <c r="N19" s="3" t="str">
        <f>IFERROR('000Veh'!Q20*kmPerVeh!Q21/mvkmPerTJ!Q21/10^6,"")</f>
        <v/>
      </c>
      <c r="O19" s="3">
        <f>IFERROR('000Veh'!R20*kmPerVeh!R21/mvkmPerTJ!R21/10^6,"")</f>
        <v>5.2955659591820679</v>
      </c>
      <c r="P19" s="3">
        <f>IFERROR('000Veh'!S20*kmPerVeh!S21/mvkmPerTJ!S21/10^6,"")</f>
        <v>1.9923299310957734</v>
      </c>
      <c r="Q19" s="3">
        <f>IFERROR('000Veh'!T20*kmPerVeh!T21/mvkmPerTJ!T21/10^6,"")</f>
        <v>2.7522086294600014</v>
      </c>
      <c r="R19" s="3">
        <f>IFERROR('000Veh'!U20*kmPerVeh!U21/mvkmPerTJ!U21/10^6,"")</f>
        <v>1.2249999969479954</v>
      </c>
      <c r="S19" s="3">
        <f>IFERROR('000Veh'!V20*kmPerVeh!V21/mvkmPerTJ!V21/10^6,"")</f>
        <v>9.2640828166239933E-2</v>
      </c>
      <c r="T19" s="3" t="str">
        <f>IFERROR('000Veh'!W20*kmPerVeh!W21/mvkmPerTJ!W21/10^6,"")</f>
        <v/>
      </c>
      <c r="U19" s="3">
        <f>IFERROR('000Veh'!X20*kmPerVeh!X21/mvkmPerTJ!X21/10^6,"")</f>
        <v>56.116113366026354</v>
      </c>
      <c r="V19" s="3" t="str">
        <f>IFERROR('000Veh'!Y20*kmPerVeh!Y21/mvkmPerTJ!Y21/10^6,"")</f>
        <v/>
      </c>
      <c r="W19" s="3" t="str">
        <f>IFERROR('000Veh'!Z20*kmPerVeh!Z21/mvkmPerTJ!Z21/10^6,"")</f>
        <v/>
      </c>
      <c r="X19" s="3">
        <f>IFERROR('000Veh'!AA20*kmPerVeh!AA21/mvkmPerTJ!AA21/10^6,"")</f>
        <v>0.91956565697526094</v>
      </c>
      <c r="Y19" s="3" t="str">
        <f>IFERROR('000Veh'!AB20*kmPerVeh!AB21/mvkmPerTJ!AB21/10^6,"")</f>
        <v/>
      </c>
      <c r="Z19" s="3" t="str">
        <f>IFERROR('000Veh'!AC20*kmPerVeh!AC21/mvkmPerTJ!AC21/10^6,"")</f>
        <v/>
      </c>
      <c r="AA19" s="3">
        <f>IFERROR('000Veh'!AD20*kmPerVeh!AD21/mvkmPerTJ!AD21/10^6,"")</f>
        <v>12.234869947979968</v>
      </c>
      <c r="AB19" s="3" t="str">
        <f>IFERROR('000Veh'!AE20*kmPerVeh!AE21/mvkmPerTJ!AE21/10^6,"")</f>
        <v/>
      </c>
      <c r="AC19" s="3">
        <f>IFERROR('000Veh'!AF20*kmPerVeh!AF21/mvkmPerTJ!AF21/10^6,"")</f>
        <v>70.629253606999825</v>
      </c>
      <c r="AD19" s="3">
        <f>IFERROR('000Veh'!AG20*kmPerVeh!AG21/mvkmPerTJ!AG21/10^6,"")</f>
        <v>1.2851758650750038</v>
      </c>
      <c r="AE19" s="3">
        <f>IFERROR('000Veh'!AH20*kmPerVeh!AH21/mvkmPerTJ!AH21/10^6,"")</f>
        <v>0.81017400882700308</v>
      </c>
      <c r="AF19" s="3" t="str">
        <f>IFERROR('000Veh'!AI20*kmPerVeh!AI21/mvkmPerTJ!AI21/10^6,"")</f>
        <v/>
      </c>
      <c r="AG19" s="3" t="str">
        <f>IFERROR('000Veh'!AJ20*kmPerVeh!AJ21/mvkmPerTJ!AJ21/10^6,"")</f>
        <v/>
      </c>
      <c r="AH19" s="3">
        <f>IFERROR('000Veh'!AK20*kmPerVeh!AK21/mvkmPerTJ!AK21/10^6,"")</f>
        <v>1.2740000118985011</v>
      </c>
      <c r="AI19" s="22">
        <f>IFERROR('000Veh'!AL20*kmPerVeh!AL21/mvkmPerTJ!AL21/10^6,"")</f>
        <v>2.4256963692649971</v>
      </c>
      <c r="AJ19" s="45"/>
      <c r="AK19" s="46"/>
      <c r="AL19" s="46"/>
      <c r="AM19" s="41">
        <f>IFERROR(AM$25*$Q19/SUM($Q$6,$Q$12,$Q$19),0)</f>
        <v>14.099</v>
      </c>
      <c r="AN19" s="44">
        <f>IFERROR(AN$25*$Q19/SUM($Q$6,$Q$12,$Q$19),0)</f>
        <v>0.55198999999999998</v>
      </c>
    </row>
    <row r="20" spans="1:40">
      <c r="A20" s="33" t="str">
        <f>VLOOKUP(C20,'000Veh'!$A$31:$B$37,2,FALSE)</f>
        <v>GSLSP95</v>
      </c>
      <c r="B20" s="34" t="s">
        <v>45</v>
      </c>
      <c r="C20" s="35" t="s">
        <v>46</v>
      </c>
      <c r="D20" s="23" t="str">
        <f>IFERROR('000Veh'!G21*kmPerVeh!G22/mvkmPerTJ!G22/10^6,"")</f>
        <v/>
      </c>
      <c r="E20" s="24" t="str">
        <f>IFERROR('000Veh'!H21*kmPerVeh!H22/mvkmPerTJ!H22/10^6,"")</f>
        <v/>
      </c>
      <c r="F20" s="24" t="str">
        <f>IFERROR('000Veh'!I21*kmPerVeh!I22/mvkmPerTJ!I22/10^6,"")</f>
        <v/>
      </c>
      <c r="G20" s="24" t="str">
        <f>IFERROR('000Veh'!J21*kmPerVeh!J22/mvkmPerTJ!J22/10^6,"")</f>
        <v/>
      </c>
      <c r="H20" s="24" t="str">
        <f>IFERROR('000Veh'!K21*kmPerVeh!K22/mvkmPerTJ!K22/10^6,"")</f>
        <v/>
      </c>
      <c r="I20" s="24" t="str">
        <f>IFERROR('000Veh'!L21*kmPerVeh!L22/mvkmPerTJ!L22/10^6,"")</f>
        <v/>
      </c>
      <c r="J20" s="24" t="str">
        <f>IFERROR('000Veh'!M21*kmPerVeh!M22/mvkmPerTJ!M22/10^6,"")</f>
        <v/>
      </c>
      <c r="K20" s="24" t="str">
        <f>IFERROR('000Veh'!N21*kmPerVeh!N22/mvkmPerTJ!N22/10^6,"")</f>
        <v/>
      </c>
      <c r="L20" s="24" t="str">
        <f>IFERROR('000Veh'!O21*kmPerVeh!O22/mvkmPerTJ!O22/10^6,"")</f>
        <v/>
      </c>
      <c r="M20" s="24" t="str">
        <f>IFERROR('000Veh'!P21*kmPerVeh!P22/mvkmPerTJ!P22/10^6,"")</f>
        <v/>
      </c>
      <c r="N20" s="24" t="str">
        <f>IFERROR('000Veh'!Q21*kmPerVeh!Q22/mvkmPerTJ!Q22/10^6,"")</f>
        <v/>
      </c>
      <c r="O20" s="24" t="str">
        <f>IFERROR('000Veh'!R21*kmPerVeh!R22/mvkmPerTJ!R22/10^6,"")</f>
        <v/>
      </c>
      <c r="P20" s="24" t="str">
        <f>IFERROR('000Veh'!S21*kmPerVeh!S22/mvkmPerTJ!S22/10^6,"")</f>
        <v/>
      </c>
      <c r="Q20" s="24" t="str">
        <f>IFERROR('000Veh'!T21*kmPerVeh!T22/mvkmPerTJ!T22/10^6,"")</f>
        <v/>
      </c>
      <c r="R20" s="24" t="str">
        <f>IFERROR('000Veh'!U21*kmPerVeh!U22/mvkmPerTJ!U22/10^6,"")</f>
        <v/>
      </c>
      <c r="S20" s="24" t="str">
        <f>IFERROR('000Veh'!V21*kmPerVeh!V22/mvkmPerTJ!V22/10^6,"")</f>
        <v/>
      </c>
      <c r="T20" s="24" t="str">
        <f>IFERROR('000Veh'!W21*kmPerVeh!W22/mvkmPerTJ!W22/10^6,"")</f>
        <v/>
      </c>
      <c r="U20" s="24" t="str">
        <f>IFERROR('000Veh'!X21*kmPerVeh!X22/mvkmPerTJ!X22/10^6,"")</f>
        <v/>
      </c>
      <c r="V20" s="24" t="str">
        <f>IFERROR('000Veh'!Y21*kmPerVeh!Y22/mvkmPerTJ!Y22/10^6,"")</f>
        <v/>
      </c>
      <c r="W20" s="24" t="str">
        <f>IFERROR('000Veh'!Z21*kmPerVeh!Z22/mvkmPerTJ!Z22/10^6,"")</f>
        <v/>
      </c>
      <c r="X20" s="24" t="str">
        <f>IFERROR('000Veh'!AA21*kmPerVeh!AA22/mvkmPerTJ!AA22/10^6,"")</f>
        <v/>
      </c>
      <c r="Y20" s="24" t="str">
        <f>IFERROR('000Veh'!AB21*kmPerVeh!AB22/mvkmPerTJ!AB22/10^6,"")</f>
        <v/>
      </c>
      <c r="Z20" s="24" t="str">
        <f>IFERROR('000Veh'!AC21*kmPerVeh!AC22/mvkmPerTJ!AC22/10^6,"")</f>
        <v/>
      </c>
      <c r="AA20" s="24" t="str">
        <f>IFERROR('000Veh'!AD21*kmPerVeh!AD22/mvkmPerTJ!AD22/10^6,"")</f>
        <v/>
      </c>
      <c r="AB20" s="24" t="str">
        <f>IFERROR('000Veh'!AE21*kmPerVeh!AE22/mvkmPerTJ!AE22/10^6,"")</f>
        <v/>
      </c>
      <c r="AC20" s="24" t="str">
        <f>IFERROR('000Veh'!AF21*kmPerVeh!AF22/mvkmPerTJ!AF22/10^6,"")</f>
        <v/>
      </c>
      <c r="AD20" s="24" t="str">
        <f>IFERROR('000Veh'!AG21*kmPerVeh!AG22/mvkmPerTJ!AG22/10^6,"")</f>
        <v/>
      </c>
      <c r="AE20" s="24" t="str">
        <f>IFERROR('000Veh'!AH21*kmPerVeh!AH22/mvkmPerTJ!AH22/10^6,"")</f>
        <v/>
      </c>
      <c r="AF20" s="24" t="str">
        <f>IFERROR('000Veh'!AI21*kmPerVeh!AI22/mvkmPerTJ!AI22/10^6,"")</f>
        <v/>
      </c>
      <c r="AG20" s="24" t="str">
        <f>IFERROR('000Veh'!AJ21*kmPerVeh!AJ22/mvkmPerTJ!AJ22/10^6,"")</f>
        <v/>
      </c>
      <c r="AH20" s="24" t="str">
        <f>IFERROR('000Veh'!AK21*kmPerVeh!AK22/mvkmPerTJ!AK22/10^6,"")</f>
        <v/>
      </c>
      <c r="AI20" s="25" t="str">
        <f>IFERROR('000Veh'!AL21*kmPerVeh!AL22/mvkmPerTJ!AL22/10^6,"")</f>
        <v/>
      </c>
      <c r="AJ20" s="47"/>
      <c r="AK20" s="48"/>
      <c r="AL20" s="48"/>
      <c r="AM20" s="48"/>
      <c r="AN20" s="49"/>
    </row>
    <row r="21" spans="1:40">
      <c r="D21" s="26" t="str">
        <f>D2</f>
        <v>AT</v>
      </c>
      <c r="E21" s="26" t="str">
        <f t="shared" ref="E21:AN21" si="0">E2</f>
        <v>BE</v>
      </c>
      <c r="F21" s="26" t="str">
        <f t="shared" si="0"/>
        <v>BG</v>
      </c>
      <c r="G21" s="26" t="str">
        <f t="shared" si="0"/>
        <v>CH</v>
      </c>
      <c r="H21" s="26" t="str">
        <f t="shared" si="0"/>
        <v>CY</v>
      </c>
      <c r="I21" s="26" t="str">
        <f t="shared" si="0"/>
        <v>CZ</v>
      </c>
      <c r="J21" s="26" t="str">
        <f t="shared" si="0"/>
        <v>DE</v>
      </c>
      <c r="K21" s="26" t="str">
        <f t="shared" si="0"/>
        <v>DK</v>
      </c>
      <c r="L21" s="26" t="str">
        <f t="shared" si="0"/>
        <v>EE</v>
      </c>
      <c r="M21" s="26" t="str">
        <f t="shared" si="0"/>
        <v>ES</v>
      </c>
      <c r="N21" s="26" t="str">
        <f t="shared" si="0"/>
        <v>FI</v>
      </c>
      <c r="O21" s="26" t="str">
        <f t="shared" si="0"/>
        <v>FR</v>
      </c>
      <c r="P21" s="26" t="str">
        <f t="shared" si="0"/>
        <v>EL</v>
      </c>
      <c r="Q21" s="26" t="str">
        <f t="shared" si="0"/>
        <v>HR</v>
      </c>
      <c r="R21" s="26" t="str">
        <f t="shared" si="0"/>
        <v>HU</v>
      </c>
      <c r="S21" s="26" t="str">
        <f t="shared" si="0"/>
        <v>IE</v>
      </c>
      <c r="T21" s="26" t="str">
        <f t="shared" si="0"/>
        <v>IS</v>
      </c>
      <c r="U21" s="26" t="str">
        <f t="shared" si="0"/>
        <v>IT</v>
      </c>
      <c r="V21" s="26" t="str">
        <f t="shared" si="0"/>
        <v>LT</v>
      </c>
      <c r="W21" s="26" t="str">
        <f t="shared" si="0"/>
        <v>LU</v>
      </c>
      <c r="X21" s="26" t="str">
        <f t="shared" si="0"/>
        <v>LV</v>
      </c>
      <c r="Y21" s="26" t="str">
        <f t="shared" si="0"/>
        <v>MK</v>
      </c>
      <c r="Z21" s="26" t="str">
        <f t="shared" si="0"/>
        <v>MT</v>
      </c>
      <c r="AA21" s="26" t="str">
        <f t="shared" si="0"/>
        <v>NL</v>
      </c>
      <c r="AB21" s="26" t="str">
        <f t="shared" si="0"/>
        <v>NO</v>
      </c>
      <c r="AC21" s="26" t="str">
        <f t="shared" si="0"/>
        <v>PL</v>
      </c>
      <c r="AD21" s="26" t="str">
        <f t="shared" si="0"/>
        <v>PT</v>
      </c>
      <c r="AE21" s="26" t="str">
        <f t="shared" si="0"/>
        <v>RO</v>
      </c>
      <c r="AF21" s="26" t="str">
        <f t="shared" si="0"/>
        <v>SE</v>
      </c>
      <c r="AG21" s="26" t="str">
        <f t="shared" si="0"/>
        <v>SI</v>
      </c>
      <c r="AH21" s="26" t="str">
        <f t="shared" si="0"/>
        <v>SK</v>
      </c>
      <c r="AI21" s="26" t="str">
        <f t="shared" si="0"/>
        <v>UK</v>
      </c>
      <c r="AJ21" s="26" t="str">
        <f t="shared" si="0"/>
        <v>AL</v>
      </c>
      <c r="AK21" s="26" t="str">
        <f t="shared" si="0"/>
        <v>BA</v>
      </c>
      <c r="AL21" s="26" t="str">
        <f t="shared" si="0"/>
        <v>ME</v>
      </c>
      <c r="AM21" s="26" t="str">
        <f t="shared" si="0"/>
        <v>RS</v>
      </c>
      <c r="AN21" s="26" t="str">
        <f t="shared" si="0"/>
        <v>KS</v>
      </c>
    </row>
    <row r="22" spans="1:40">
      <c r="C22" s="26" t="s">
        <v>50</v>
      </c>
      <c r="D22" s="4">
        <f>SUM(D3,D9,D15)</f>
        <v>0</v>
      </c>
      <c r="E22" s="4">
        <f t="shared" ref="E22:AI22" si="1">SUM(E3,E9,E15)</f>
        <v>0</v>
      </c>
      <c r="F22" s="4">
        <f t="shared" si="1"/>
        <v>0</v>
      </c>
      <c r="G22" s="4">
        <f t="shared" si="1"/>
        <v>0.70999999949579917</v>
      </c>
      <c r="H22" s="4">
        <f t="shared" si="1"/>
        <v>0</v>
      </c>
      <c r="I22" s="4">
        <f t="shared" si="1"/>
        <v>0</v>
      </c>
      <c r="J22" s="4">
        <f t="shared" si="1"/>
        <v>9.7420000058619998</v>
      </c>
      <c r="K22" s="4">
        <f t="shared" si="1"/>
        <v>0</v>
      </c>
      <c r="L22" s="4">
        <f t="shared" si="1"/>
        <v>0</v>
      </c>
      <c r="M22" s="4">
        <f t="shared" si="1"/>
        <v>0</v>
      </c>
      <c r="N22" s="4">
        <f t="shared" si="1"/>
        <v>0</v>
      </c>
      <c r="O22" s="4">
        <f t="shared" si="1"/>
        <v>0</v>
      </c>
      <c r="P22" s="4">
        <f t="shared" si="1"/>
        <v>0</v>
      </c>
      <c r="Q22" s="4">
        <f t="shared" si="1"/>
        <v>0</v>
      </c>
      <c r="R22" s="4">
        <f t="shared" si="1"/>
        <v>0</v>
      </c>
      <c r="S22" s="4">
        <f t="shared" si="1"/>
        <v>0</v>
      </c>
      <c r="T22" s="4">
        <f t="shared" si="1"/>
        <v>0</v>
      </c>
      <c r="U22" s="4">
        <f t="shared" si="1"/>
        <v>29.092510262517944</v>
      </c>
      <c r="V22" s="4">
        <f t="shared" si="1"/>
        <v>0</v>
      </c>
      <c r="W22" s="4">
        <f t="shared" si="1"/>
        <v>0</v>
      </c>
      <c r="X22" s="4">
        <f t="shared" si="1"/>
        <v>0</v>
      </c>
      <c r="Y22" s="4">
        <f t="shared" si="1"/>
        <v>0</v>
      </c>
      <c r="Z22" s="4">
        <f t="shared" si="1"/>
        <v>0</v>
      </c>
      <c r="AA22" s="4">
        <f t="shared" si="1"/>
        <v>0.45593000231989572</v>
      </c>
      <c r="AB22" s="4">
        <f t="shared" si="1"/>
        <v>0</v>
      </c>
      <c r="AC22" s="4">
        <f t="shared" si="1"/>
        <v>0</v>
      </c>
      <c r="AD22" s="4">
        <f t="shared" si="1"/>
        <v>0</v>
      </c>
      <c r="AE22" s="4">
        <f t="shared" si="1"/>
        <v>0</v>
      </c>
      <c r="AF22" s="4">
        <f t="shared" si="1"/>
        <v>1.3294527699603962</v>
      </c>
      <c r="AG22" s="4">
        <f t="shared" si="1"/>
        <v>0</v>
      </c>
      <c r="AH22" s="4">
        <f t="shared" si="1"/>
        <v>0</v>
      </c>
      <c r="AI22" s="4">
        <f t="shared" si="1"/>
        <v>0</v>
      </c>
      <c r="AJ22" s="50">
        <v>0</v>
      </c>
      <c r="AK22" s="50">
        <v>0</v>
      </c>
      <c r="AL22" s="50">
        <v>0</v>
      </c>
      <c r="AM22" s="50">
        <v>0.316</v>
      </c>
      <c r="AN22" s="50">
        <v>0</v>
      </c>
    </row>
    <row r="23" spans="1:40">
      <c r="C23" s="26" t="s">
        <v>51</v>
      </c>
      <c r="D23" s="4">
        <f>SUM(D4,D10,D16,D7)</f>
        <v>238.96255753162757</v>
      </c>
      <c r="E23" s="4">
        <f t="shared" ref="E23:AH23" si="2">SUM(E4,E10,E16,E7)</f>
        <v>313.34081244181999</v>
      </c>
      <c r="F23" s="4">
        <f t="shared" si="2"/>
        <v>60.322053138379928</v>
      </c>
      <c r="G23" s="4">
        <f t="shared" si="2"/>
        <v>84.160179534806957</v>
      </c>
      <c r="H23" s="4">
        <f t="shared" si="2"/>
        <v>15.606486588216994</v>
      </c>
      <c r="I23" s="4">
        <f t="shared" si="2"/>
        <v>146.57421818691341</v>
      </c>
      <c r="J23" s="4">
        <f t="shared" si="2"/>
        <v>1255.5848928992496</v>
      </c>
      <c r="K23" s="4">
        <f t="shared" si="2"/>
        <v>101.68500036347831</v>
      </c>
      <c r="L23" s="4">
        <f t="shared" si="2"/>
        <v>16.524596514482429</v>
      </c>
      <c r="M23" s="4">
        <f t="shared" si="2"/>
        <v>959.5186582638928</v>
      </c>
      <c r="N23" s="4">
        <f t="shared" si="2"/>
        <v>100.29364278742693</v>
      </c>
      <c r="O23" s="4">
        <f t="shared" si="2"/>
        <v>1436.1710464346613</v>
      </c>
      <c r="P23" s="4">
        <f t="shared" si="2"/>
        <v>109.19575501468995</v>
      </c>
      <c r="Q23" s="4">
        <f t="shared" si="2"/>
        <v>47.095389932420041</v>
      </c>
      <c r="R23" s="4">
        <f t="shared" si="2"/>
        <v>104.91748752691328</v>
      </c>
      <c r="S23" s="4">
        <f t="shared" si="2"/>
        <v>91.815890660779601</v>
      </c>
      <c r="T23" s="4">
        <f t="shared" si="2"/>
        <v>4.6117418652475841</v>
      </c>
      <c r="U23" s="4">
        <f t="shared" si="2"/>
        <v>1048.9149723336395</v>
      </c>
      <c r="V23" s="4">
        <f t="shared" si="2"/>
        <v>38.20054402525291</v>
      </c>
      <c r="W23" s="4">
        <f t="shared" si="2"/>
        <v>72.236864814898055</v>
      </c>
      <c r="X23" s="4">
        <f t="shared" si="2"/>
        <v>28.214232106760157</v>
      </c>
      <c r="Y23" s="4">
        <f t="shared" si="2"/>
        <v>11.388095991604025</v>
      </c>
      <c r="Z23" s="4">
        <f t="shared" si="2"/>
        <v>3.9333340776900023</v>
      </c>
      <c r="AA23" s="4">
        <f t="shared" si="2"/>
        <v>273.18059144443134</v>
      </c>
      <c r="AB23" s="4">
        <f t="shared" si="2"/>
        <v>93.135185482781964</v>
      </c>
      <c r="AC23" s="4">
        <f t="shared" si="2"/>
        <v>425.27067175101951</v>
      </c>
      <c r="AD23" s="4">
        <f t="shared" si="2"/>
        <v>195.02633584941768</v>
      </c>
      <c r="AE23" s="4">
        <f t="shared" si="2"/>
        <v>123.35907671707452</v>
      </c>
      <c r="AF23" s="4">
        <f t="shared" si="2"/>
        <v>136.20895389372589</v>
      </c>
      <c r="AG23" s="4">
        <f t="shared" si="2"/>
        <v>47.752588512273064</v>
      </c>
      <c r="AH23" s="4">
        <f t="shared" si="2"/>
        <v>63.20597071709949</v>
      </c>
      <c r="AI23" s="4">
        <f>SUM(AI4,AI10,AI16,AI7)</f>
        <v>933.01546227700283</v>
      </c>
      <c r="AJ23" s="50">
        <v>24.835799999999999</v>
      </c>
      <c r="AK23" s="50">
        <v>35.187580000000004</v>
      </c>
      <c r="AL23" s="50">
        <v>6.9619999999999997</v>
      </c>
      <c r="AM23" s="50">
        <v>43.725000000000001</v>
      </c>
      <c r="AN23" s="50">
        <v>9.5423899999999993</v>
      </c>
    </row>
    <row r="24" spans="1:40">
      <c r="C24" s="26" t="s">
        <v>61</v>
      </c>
      <c r="D24" s="4">
        <f>SUM(D5,D11,D17:D18,D8,D13:D14,D21)</f>
        <v>75.532692989009746</v>
      </c>
      <c r="E24" s="4">
        <f t="shared" ref="E24:AI24" si="3">SUM(E5,E11,E17:E18,E8,E13:E14,E21)</f>
        <v>55.373036791692762</v>
      </c>
      <c r="F24" s="4">
        <f t="shared" si="3"/>
        <v>25.563999787145026</v>
      </c>
      <c r="G24" s="4">
        <f t="shared" si="3"/>
        <v>131.94591838264887</v>
      </c>
      <c r="H24" s="4">
        <f t="shared" si="3"/>
        <v>17.471999919367793</v>
      </c>
      <c r="I24" s="4">
        <f t="shared" si="3"/>
        <v>77.992034705045597</v>
      </c>
      <c r="J24" s="4">
        <f t="shared" si="3"/>
        <v>825.57924471979175</v>
      </c>
      <c r="K24" s="4">
        <f t="shared" si="3"/>
        <v>63.914999812738778</v>
      </c>
      <c r="L24" s="4">
        <f t="shared" si="3"/>
        <v>11.844344568151014</v>
      </c>
      <c r="M24" s="4">
        <f t="shared" si="3"/>
        <v>247.97442294275152</v>
      </c>
      <c r="N24" s="4">
        <f t="shared" si="3"/>
        <v>66.514068990329363</v>
      </c>
      <c r="O24" s="4">
        <f t="shared" si="3"/>
        <v>356.45026335955555</v>
      </c>
      <c r="P24" s="4">
        <f t="shared" si="3"/>
        <v>162.21027381473763</v>
      </c>
      <c r="Q24" s="4">
        <f t="shared" si="3"/>
        <v>28.385993895210952</v>
      </c>
      <c r="R24" s="4">
        <f t="shared" si="3"/>
        <v>57.832512571721672</v>
      </c>
      <c r="S24" s="4">
        <f t="shared" si="3"/>
        <v>64.246067876742913</v>
      </c>
      <c r="T24" s="4">
        <f t="shared" si="3"/>
        <v>6.6399872162634894</v>
      </c>
      <c r="U24" s="4">
        <f t="shared" si="3"/>
        <v>434.99015628529855</v>
      </c>
      <c r="V24" s="4">
        <f t="shared" si="3"/>
        <v>12.831456062168705</v>
      </c>
      <c r="W24" s="4">
        <f t="shared" si="3"/>
        <v>15.174862886524288</v>
      </c>
      <c r="X24" s="4">
        <f t="shared" si="3"/>
        <v>12.649431201839906</v>
      </c>
      <c r="Y24" s="4">
        <f t="shared" si="3"/>
        <v>5.4428400004397286</v>
      </c>
      <c r="Z24" s="4">
        <f t="shared" si="3"/>
        <v>3.2934291480692028</v>
      </c>
      <c r="AA24" s="4">
        <f t="shared" si="3"/>
        <v>183.65862086742541</v>
      </c>
      <c r="AB24" s="4">
        <f t="shared" si="3"/>
        <v>49.870452301970779</v>
      </c>
      <c r="AC24" s="4">
        <f t="shared" si="3"/>
        <v>187.89432748392082</v>
      </c>
      <c r="AD24" s="4">
        <f t="shared" si="3"/>
        <v>60.7142104298783</v>
      </c>
      <c r="AE24" s="4">
        <f t="shared" si="3"/>
        <v>58.858043225917633</v>
      </c>
      <c r="AF24" s="4">
        <f t="shared" si="3"/>
        <v>144.22649661911447</v>
      </c>
      <c r="AG24" s="4">
        <f t="shared" si="3"/>
        <v>24.767394794566311</v>
      </c>
      <c r="AH24" s="4">
        <f t="shared" si="3"/>
        <v>26.910980165567405</v>
      </c>
      <c r="AI24" s="4">
        <f t="shared" si="3"/>
        <v>672.60952586056658</v>
      </c>
      <c r="AJ24" s="50">
        <v>5.1920099999999998</v>
      </c>
      <c r="AK24" s="50">
        <v>11.484020000000001</v>
      </c>
      <c r="AL24" s="50">
        <v>2.5419999999999998</v>
      </c>
      <c r="AM24" s="50">
        <v>20.786999999999999</v>
      </c>
      <c r="AN24" s="50">
        <v>3.12398</v>
      </c>
    </row>
    <row r="25" spans="1:40">
      <c r="C25" s="26" t="s">
        <v>38</v>
      </c>
      <c r="D25" s="4">
        <f>SUM(D6,D12,D19)</f>
        <v>0</v>
      </c>
      <c r="E25" s="4">
        <f t="shared" ref="E25:AI25" si="4">SUM(E6,E12,E19)</f>
        <v>2.4812460257330002</v>
      </c>
      <c r="F25" s="4">
        <f t="shared" si="4"/>
        <v>15.639999940348998</v>
      </c>
      <c r="G25" s="4">
        <f t="shared" si="4"/>
        <v>0</v>
      </c>
      <c r="H25" s="4">
        <f t="shared" si="4"/>
        <v>0</v>
      </c>
      <c r="I25" s="4">
        <f t="shared" si="4"/>
        <v>0</v>
      </c>
      <c r="J25" s="4">
        <f t="shared" si="4"/>
        <v>21.853909007264001</v>
      </c>
      <c r="K25" s="4">
        <f t="shared" si="4"/>
        <v>1.7299999949427999E-3</v>
      </c>
      <c r="L25" s="4">
        <f t="shared" si="4"/>
        <v>0</v>
      </c>
      <c r="M25" s="4">
        <f t="shared" si="4"/>
        <v>0</v>
      </c>
      <c r="N25" s="4">
        <f t="shared" si="4"/>
        <v>0</v>
      </c>
      <c r="O25" s="4">
        <f t="shared" si="4"/>
        <v>5.2955659591820679</v>
      </c>
      <c r="P25" s="4">
        <f t="shared" si="4"/>
        <v>1.9923299310957734</v>
      </c>
      <c r="Q25" s="4">
        <f t="shared" si="4"/>
        <v>2.7522086294600014</v>
      </c>
      <c r="R25" s="4">
        <f t="shared" si="4"/>
        <v>1.2249999969479954</v>
      </c>
      <c r="S25" s="4">
        <f t="shared" si="4"/>
        <v>9.2640828166239933E-2</v>
      </c>
      <c r="T25" s="4">
        <f t="shared" si="4"/>
        <v>0</v>
      </c>
      <c r="U25" s="4">
        <f t="shared" si="4"/>
        <v>56.116113366026354</v>
      </c>
      <c r="V25" s="4">
        <f t="shared" si="4"/>
        <v>0</v>
      </c>
      <c r="W25" s="4">
        <f t="shared" si="4"/>
        <v>0</v>
      </c>
      <c r="X25" s="4">
        <f t="shared" si="4"/>
        <v>0.98912975218990495</v>
      </c>
      <c r="Y25" s="4">
        <f t="shared" si="4"/>
        <v>0</v>
      </c>
      <c r="Z25" s="4">
        <f t="shared" si="4"/>
        <v>0</v>
      </c>
      <c r="AA25" s="4">
        <f t="shared" si="4"/>
        <v>13.660789701594108</v>
      </c>
      <c r="AB25" s="4">
        <f t="shared" si="4"/>
        <v>0</v>
      </c>
      <c r="AC25" s="4">
        <f t="shared" si="4"/>
        <v>76.359999927309119</v>
      </c>
      <c r="AD25" s="4">
        <f t="shared" si="4"/>
        <v>1.3314442705590337</v>
      </c>
      <c r="AE25" s="4">
        <f t="shared" si="4"/>
        <v>0.81017400882700308</v>
      </c>
      <c r="AF25" s="4">
        <f t="shared" si="4"/>
        <v>0</v>
      </c>
      <c r="AG25" s="4">
        <f t="shared" si="4"/>
        <v>0</v>
      </c>
      <c r="AH25" s="4">
        <f t="shared" si="4"/>
        <v>1.2740000118985011</v>
      </c>
      <c r="AI25" s="4">
        <f t="shared" si="4"/>
        <v>4.8604652697798425</v>
      </c>
      <c r="AJ25" s="50">
        <v>0</v>
      </c>
      <c r="AK25" s="50">
        <v>0</v>
      </c>
      <c r="AL25" s="50">
        <v>0</v>
      </c>
      <c r="AM25" s="50">
        <v>14.099</v>
      </c>
      <c r="AN25" s="50">
        <v>0.55198999999999998</v>
      </c>
    </row>
    <row r="26" spans="1:40">
      <c r="C26" s="26" t="s">
        <v>52</v>
      </c>
      <c r="D26" s="127">
        <f>SUM(D22:D25)</f>
        <v>314.49525052063734</v>
      </c>
      <c r="E26" s="127">
        <f t="shared" ref="E26:AN26" si="5">SUM(E22:E25)</f>
        <v>371.19509525924576</v>
      </c>
      <c r="F26" s="127">
        <f t="shared" si="5"/>
        <v>101.52605286587395</v>
      </c>
      <c r="G26" s="127">
        <f t="shared" si="5"/>
        <v>216.81609791695161</v>
      </c>
      <c r="H26" s="127">
        <f t="shared" si="5"/>
        <v>33.078486507584785</v>
      </c>
      <c r="I26" s="127">
        <f t="shared" si="5"/>
        <v>224.56625289195901</v>
      </c>
      <c r="J26" s="127">
        <f t="shared" si="5"/>
        <v>2112.7600466321674</v>
      </c>
      <c r="K26" s="127">
        <f t="shared" si="5"/>
        <v>165.60173017621204</v>
      </c>
      <c r="L26" s="127">
        <f t="shared" si="5"/>
        <v>28.368941082633441</v>
      </c>
      <c r="M26" s="127">
        <f t="shared" si="5"/>
        <v>1207.4930812066443</v>
      </c>
      <c r="N26" s="127">
        <f t="shared" si="5"/>
        <v>166.80771177775631</v>
      </c>
      <c r="O26" s="127">
        <f t="shared" si="5"/>
        <v>1797.9168757533989</v>
      </c>
      <c r="P26" s="127">
        <f t="shared" si="5"/>
        <v>273.39835876052331</v>
      </c>
      <c r="Q26" s="127">
        <f t="shared" si="5"/>
        <v>78.233592457090992</v>
      </c>
      <c r="R26" s="127">
        <f t="shared" si="5"/>
        <v>163.97500009558294</v>
      </c>
      <c r="S26" s="127">
        <f t="shared" si="5"/>
        <v>156.15459936568877</v>
      </c>
      <c r="T26" s="127">
        <f t="shared" si="5"/>
        <v>11.251729081511073</v>
      </c>
      <c r="U26" s="127">
        <f t="shared" si="5"/>
        <v>1569.1137522474824</v>
      </c>
      <c r="V26" s="127">
        <f t="shared" si="5"/>
        <v>51.032000087421615</v>
      </c>
      <c r="W26" s="127">
        <f t="shared" si="5"/>
        <v>87.411727701422336</v>
      </c>
      <c r="X26" s="127">
        <f t="shared" si="5"/>
        <v>41.852793060789971</v>
      </c>
      <c r="Y26" s="127">
        <f t="shared" si="5"/>
        <v>16.830935992043756</v>
      </c>
      <c r="Z26" s="127">
        <f t="shared" si="5"/>
        <v>7.2267632257592052</v>
      </c>
      <c r="AA26" s="127">
        <f t="shared" si="5"/>
        <v>470.95593201577083</v>
      </c>
      <c r="AB26" s="127">
        <f t="shared" si="5"/>
        <v>143.00563778475274</v>
      </c>
      <c r="AC26" s="127">
        <f t="shared" si="5"/>
        <v>689.5249991622494</v>
      </c>
      <c r="AD26" s="127">
        <f t="shared" si="5"/>
        <v>257.071990549855</v>
      </c>
      <c r="AE26" s="127">
        <f t="shared" si="5"/>
        <v>183.02729395181916</v>
      </c>
      <c r="AF26" s="127">
        <f t="shared" si="5"/>
        <v>281.76490328280079</v>
      </c>
      <c r="AG26" s="127">
        <f t="shared" si="5"/>
        <v>72.519983306839379</v>
      </c>
      <c r="AH26" s="127">
        <f t="shared" si="5"/>
        <v>91.390950894565407</v>
      </c>
      <c r="AI26" s="127">
        <f t="shared" si="5"/>
        <v>1610.485453407349</v>
      </c>
      <c r="AJ26" s="128">
        <f t="shared" si="5"/>
        <v>30.027809999999999</v>
      </c>
      <c r="AK26" s="128">
        <f t="shared" si="5"/>
        <v>46.671600000000005</v>
      </c>
      <c r="AL26" s="128">
        <f t="shared" si="5"/>
        <v>9.5039999999999996</v>
      </c>
      <c r="AM26" s="128">
        <f t="shared" si="5"/>
        <v>78.927000000000007</v>
      </c>
      <c r="AN26" s="128">
        <f t="shared" si="5"/>
        <v>13.218359999999999</v>
      </c>
    </row>
    <row r="27" spans="1:40" ht="26.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51" t="s">
        <v>130</v>
      </c>
      <c r="AK27" s="51" t="s">
        <v>130</v>
      </c>
      <c r="AL27" s="51" t="s">
        <v>131</v>
      </c>
      <c r="AM27" s="51" t="s">
        <v>131</v>
      </c>
      <c r="AN27" s="51" t="s">
        <v>130</v>
      </c>
    </row>
    <row r="28" spans="1:40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Q108"/>
  <sheetViews>
    <sheetView topLeftCell="A18" zoomScale="85" zoomScaleNormal="85" workbookViewId="0">
      <selection activeCell="F21" sqref="F21"/>
    </sheetView>
  </sheetViews>
  <sheetFormatPr defaultRowHeight="14.5"/>
  <cols>
    <col min="2" max="2" width="16.7265625" bestFit="1" customWidth="1"/>
    <col min="3" max="3" width="16.7265625" customWidth="1"/>
    <col min="4" max="4" width="16.26953125" customWidth="1"/>
    <col min="5" max="5" width="22" bestFit="1" customWidth="1"/>
    <col min="6" max="6" width="13.453125" bestFit="1" customWidth="1"/>
    <col min="7" max="7" width="6.54296875" customWidth="1"/>
    <col min="8" max="43" width="6.453125" customWidth="1"/>
  </cols>
  <sheetData>
    <row r="1" spans="2:43">
      <c r="B1" s="16" t="s">
        <v>123</v>
      </c>
      <c r="C1" s="16"/>
      <c r="D1" s="17"/>
    </row>
    <row r="3" spans="2:43">
      <c r="D3" s="144"/>
      <c r="E3" s="145"/>
      <c r="F3" s="1" t="s">
        <v>0</v>
      </c>
      <c r="G3" s="142" t="s">
        <v>1</v>
      </c>
      <c r="H3" s="142" t="s">
        <v>2</v>
      </c>
      <c r="I3" s="142" t="s">
        <v>3</v>
      </c>
      <c r="J3" s="142" t="s">
        <v>4</v>
      </c>
      <c r="K3" s="142" t="s">
        <v>5</v>
      </c>
      <c r="L3" s="142" t="s">
        <v>6</v>
      </c>
      <c r="M3" s="142" t="s">
        <v>7</v>
      </c>
      <c r="N3" s="142" t="s">
        <v>8</v>
      </c>
      <c r="O3" s="142" t="s">
        <v>9</v>
      </c>
      <c r="P3" s="142" t="s">
        <v>10</v>
      </c>
      <c r="Q3" s="142" t="s">
        <v>11</v>
      </c>
      <c r="R3" s="142" t="s">
        <v>12</v>
      </c>
      <c r="S3" s="142" t="s">
        <v>108</v>
      </c>
      <c r="T3" s="142" t="s">
        <v>13</v>
      </c>
      <c r="U3" s="142" t="s">
        <v>14</v>
      </c>
      <c r="V3" s="142" t="s">
        <v>15</v>
      </c>
      <c r="W3" s="142" t="s">
        <v>16</v>
      </c>
      <c r="X3" s="142" t="s">
        <v>17</v>
      </c>
      <c r="Y3" s="142" t="s">
        <v>18</v>
      </c>
      <c r="Z3" s="142" t="s">
        <v>19</v>
      </c>
      <c r="AA3" s="142" t="s">
        <v>20</v>
      </c>
      <c r="AB3" s="142" t="s">
        <v>21</v>
      </c>
      <c r="AC3" s="142" t="s">
        <v>22</v>
      </c>
      <c r="AD3" s="142" t="s">
        <v>23</v>
      </c>
      <c r="AE3" s="142" t="s">
        <v>24</v>
      </c>
      <c r="AF3" s="142" t="s">
        <v>25</v>
      </c>
      <c r="AG3" s="142" t="s">
        <v>26</v>
      </c>
      <c r="AH3" s="142" t="s">
        <v>27</v>
      </c>
      <c r="AI3" s="142" t="s">
        <v>28</v>
      </c>
      <c r="AJ3" s="142" t="s">
        <v>29</v>
      </c>
      <c r="AK3" s="142" t="s">
        <v>30</v>
      </c>
      <c r="AL3" s="142" t="s">
        <v>31</v>
      </c>
      <c r="AM3" s="142" t="s">
        <v>125</v>
      </c>
      <c r="AN3" s="142" t="s">
        <v>126</v>
      </c>
      <c r="AO3" s="142" t="s">
        <v>127</v>
      </c>
      <c r="AP3" s="142" t="s">
        <v>128</v>
      </c>
      <c r="AQ3" s="142" t="s">
        <v>129</v>
      </c>
    </row>
    <row r="4" spans="2:43">
      <c r="D4" s="1" t="s">
        <v>32</v>
      </c>
      <c r="E4" s="1" t="s">
        <v>33</v>
      </c>
      <c r="F4" s="1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</row>
    <row r="5" spans="2:43">
      <c r="B5" t="s">
        <v>34</v>
      </c>
      <c r="D5" s="142" t="s">
        <v>34</v>
      </c>
      <c r="E5" s="144" t="s">
        <v>35</v>
      </c>
      <c r="F5" s="145"/>
      <c r="G5" s="5"/>
      <c r="H5" s="5"/>
      <c r="I5" s="5"/>
      <c r="J5" s="5">
        <v>22.708028793335</v>
      </c>
      <c r="K5" s="5"/>
      <c r="L5" s="5"/>
      <c r="M5" s="5">
        <v>20.808900833129901</v>
      </c>
      <c r="N5" s="5"/>
      <c r="O5" s="5"/>
      <c r="P5" s="5"/>
      <c r="Q5" s="5"/>
      <c r="R5" s="5"/>
      <c r="S5" s="5"/>
      <c r="T5" s="5">
        <v>8.8645162582397496</v>
      </c>
      <c r="U5" s="5"/>
      <c r="V5" s="5"/>
      <c r="W5" s="5"/>
      <c r="X5" s="5">
        <v>18</v>
      </c>
      <c r="Y5" s="5"/>
      <c r="Z5" s="5"/>
      <c r="AA5" s="5"/>
      <c r="AB5" s="5"/>
      <c r="AC5" s="5"/>
      <c r="AD5" s="5">
        <v>32.8548393249512</v>
      </c>
      <c r="AE5" s="5"/>
      <c r="AF5" s="5"/>
      <c r="AG5" s="5"/>
      <c r="AH5" s="5"/>
      <c r="AI5" s="5">
        <v>9.5039014816284197</v>
      </c>
      <c r="AJ5" s="5"/>
      <c r="AK5" s="5"/>
      <c r="AL5" s="5"/>
      <c r="AM5" s="56"/>
      <c r="AN5" s="56">
        <f>$T5</f>
        <v>8.8645162582397496</v>
      </c>
      <c r="AO5" s="56"/>
      <c r="AP5" s="56">
        <f>$T5</f>
        <v>8.8645162582397496</v>
      </c>
      <c r="AQ5" s="56">
        <f>$T5</f>
        <v>8.8645162582397496</v>
      </c>
    </row>
    <row r="6" spans="2:43">
      <c r="B6" t="str">
        <f>IF(D6="",B5,D6)</f>
        <v>Buses</v>
      </c>
      <c r="D6" s="146"/>
      <c r="E6" s="144" t="s">
        <v>36</v>
      </c>
      <c r="F6" s="145"/>
      <c r="G6" s="5">
        <v>18.844230651855501</v>
      </c>
      <c r="H6" s="5">
        <v>32.8548393249512</v>
      </c>
      <c r="I6" s="5">
        <v>19.464134216308601</v>
      </c>
      <c r="J6" s="5">
        <v>22.708028793335</v>
      </c>
      <c r="K6" s="5">
        <v>9.6167755126953107</v>
      </c>
      <c r="L6" s="5">
        <v>24.425664901733398</v>
      </c>
      <c r="M6" s="5">
        <v>20.808900833129901</v>
      </c>
      <c r="N6" s="5">
        <v>12</v>
      </c>
      <c r="O6" s="5">
        <v>11.5324859619141</v>
      </c>
      <c r="P6" s="5">
        <v>24.2999992370606</v>
      </c>
      <c r="Q6" s="5">
        <v>13</v>
      </c>
      <c r="R6" s="5">
        <v>17.698154449462901</v>
      </c>
      <c r="S6" s="5">
        <v>27.25</v>
      </c>
      <c r="T6" s="5">
        <v>8.8645162582397496</v>
      </c>
      <c r="U6" s="5">
        <v>30</v>
      </c>
      <c r="V6" s="5">
        <v>27.25</v>
      </c>
      <c r="W6" s="5">
        <v>9.6172838211059499</v>
      </c>
      <c r="X6" s="5">
        <v>18</v>
      </c>
      <c r="Y6" s="5">
        <v>31.7471389770507</v>
      </c>
      <c r="Z6" s="5">
        <v>32.8548393249512</v>
      </c>
      <c r="AA6" s="5">
        <v>12</v>
      </c>
      <c r="AB6" s="5">
        <v>35.676471710205099</v>
      </c>
      <c r="AC6" s="5">
        <v>32.8548393249512</v>
      </c>
      <c r="AD6" s="5">
        <v>32.8548393249512</v>
      </c>
      <c r="AE6" s="5">
        <v>12.9441175460815</v>
      </c>
      <c r="AF6" s="5">
        <v>9.9356021881103498</v>
      </c>
      <c r="AG6" s="5">
        <v>27.800828933715799</v>
      </c>
      <c r="AH6" s="5">
        <v>19.464134216308601</v>
      </c>
      <c r="AI6" s="5">
        <v>9.5039014816284197</v>
      </c>
      <c r="AJ6" s="5">
        <v>21.951725006103501</v>
      </c>
      <c r="AK6" s="5">
        <v>17.130739212036101</v>
      </c>
      <c r="AL6" s="5">
        <v>17</v>
      </c>
      <c r="AM6" s="56">
        <f>$S6</f>
        <v>27.25</v>
      </c>
      <c r="AN6" s="56">
        <f>$T6</f>
        <v>8.8645162582397496</v>
      </c>
      <c r="AO6" s="56">
        <f>$S6</f>
        <v>27.25</v>
      </c>
      <c r="AP6" s="56">
        <f>$T6</f>
        <v>8.8645162582397496</v>
      </c>
      <c r="AQ6" s="56">
        <f>$T6</f>
        <v>8.8645162582397496</v>
      </c>
    </row>
    <row r="7" spans="2:43">
      <c r="B7" t="str">
        <f t="shared" ref="B7:B18" si="0">IF(D7="",B6,D7)</f>
        <v>Buses</v>
      </c>
      <c r="D7" s="146"/>
      <c r="E7" s="144" t="s">
        <v>37</v>
      </c>
      <c r="F7" s="145"/>
      <c r="G7" s="5"/>
      <c r="H7" s="5"/>
      <c r="I7" s="5"/>
      <c r="J7" s="5"/>
      <c r="K7" s="5"/>
      <c r="L7" s="5">
        <v>24.425664901733398</v>
      </c>
      <c r="M7" s="5"/>
      <c r="N7" s="5">
        <v>12</v>
      </c>
      <c r="O7" s="5"/>
      <c r="P7" s="5"/>
      <c r="Q7" s="5"/>
      <c r="R7" s="5"/>
      <c r="S7" s="5"/>
      <c r="T7" s="5"/>
      <c r="U7" s="5"/>
      <c r="V7" s="5"/>
      <c r="W7" s="5">
        <v>9.6172838211059606</v>
      </c>
      <c r="X7" s="5"/>
      <c r="Y7" s="5"/>
      <c r="Z7" s="5"/>
      <c r="AA7" s="5"/>
      <c r="AB7" s="5">
        <v>35.676471710205099</v>
      </c>
      <c r="AC7" s="5"/>
      <c r="AD7" s="5">
        <v>32.8548393249512</v>
      </c>
      <c r="AE7" s="5"/>
      <c r="AF7" s="5">
        <v>9.9356021881103498</v>
      </c>
      <c r="AG7" s="5">
        <v>27.800828933715799</v>
      </c>
      <c r="AH7" s="5"/>
      <c r="AI7" s="5"/>
      <c r="AJ7" s="5"/>
      <c r="AK7" s="5"/>
      <c r="AL7" s="5">
        <v>17</v>
      </c>
      <c r="AM7" s="56"/>
      <c r="AN7" s="56"/>
      <c r="AO7" s="56"/>
      <c r="AP7" s="56"/>
      <c r="AQ7" s="56"/>
    </row>
    <row r="8" spans="2:43">
      <c r="B8" t="str">
        <f t="shared" si="0"/>
        <v>Buses</v>
      </c>
      <c r="D8" s="143"/>
      <c r="E8" s="144" t="s">
        <v>38</v>
      </c>
      <c r="F8" s="14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>
        <v>12</v>
      </c>
      <c r="AB8" s="5">
        <v>35.676471710205099</v>
      </c>
      <c r="AC8" s="5"/>
      <c r="AD8" s="5">
        <v>32.8548393249512</v>
      </c>
      <c r="AE8" s="5"/>
      <c r="AF8" s="5">
        <v>9.9356021881103498</v>
      </c>
      <c r="AG8" s="5">
        <v>27.800828933715799</v>
      </c>
      <c r="AH8" s="5"/>
      <c r="AI8" s="5"/>
      <c r="AJ8" s="5"/>
      <c r="AK8" s="5"/>
      <c r="AL8" s="5">
        <v>17</v>
      </c>
      <c r="AM8" s="56"/>
      <c r="AN8" s="56"/>
      <c r="AO8" s="56"/>
      <c r="AP8" s="56"/>
      <c r="AQ8" s="56"/>
    </row>
    <row r="9" spans="2:43">
      <c r="B9" t="str">
        <f t="shared" si="0"/>
        <v>Mopeds</v>
      </c>
      <c r="D9" s="1" t="s">
        <v>43</v>
      </c>
      <c r="E9" s="144" t="s">
        <v>37</v>
      </c>
      <c r="F9" s="145"/>
      <c r="G9" s="5">
        <v>1.1005542278289799</v>
      </c>
      <c r="H9" s="5">
        <v>1.0559999942779501</v>
      </c>
      <c r="I9" s="5">
        <v>1.1000000238418599</v>
      </c>
      <c r="J9" s="5">
        <v>1.07429051399231</v>
      </c>
      <c r="K9" s="5">
        <v>1.1000000238418599</v>
      </c>
      <c r="L9" s="5">
        <v>1.1000000238418599</v>
      </c>
      <c r="M9" s="5">
        <v>1.1000000238418599</v>
      </c>
      <c r="N9" s="5">
        <v>1.1000000238418599</v>
      </c>
      <c r="O9" s="5"/>
      <c r="P9" s="5">
        <v>1.33683204650879</v>
      </c>
      <c r="Q9" s="5">
        <v>1</v>
      </c>
      <c r="R9" s="5">
        <v>1.1000000238418599</v>
      </c>
      <c r="S9" s="5">
        <v>1.1000000238418599</v>
      </c>
      <c r="T9" s="5">
        <v>1.1000000238418599</v>
      </c>
      <c r="U9" s="5">
        <v>1.1000000238418599</v>
      </c>
      <c r="V9" s="5">
        <v>1.1000000238418599</v>
      </c>
      <c r="W9" s="5"/>
      <c r="X9" s="5">
        <v>1.1000000238418599</v>
      </c>
      <c r="Y9" s="5">
        <v>1.19993352890015</v>
      </c>
      <c r="Z9" s="5">
        <v>1.1000000238418599</v>
      </c>
      <c r="AA9" s="5">
        <v>1.1000000238418599</v>
      </c>
      <c r="AB9" s="5"/>
      <c r="AC9" s="5">
        <v>1.1000000238418599</v>
      </c>
      <c r="AD9" s="5">
        <v>1.1000000238418599</v>
      </c>
      <c r="AE9" s="5">
        <v>1.0825396776199301</v>
      </c>
      <c r="AF9" s="5">
        <v>1.1000000238418599</v>
      </c>
      <c r="AG9" s="5">
        <v>1.1000000238418599</v>
      </c>
      <c r="AH9" s="5">
        <v>1.1000000238418599</v>
      </c>
      <c r="AI9" s="5">
        <v>1.1005988121032699</v>
      </c>
      <c r="AJ9" s="5">
        <v>1.1000000238418599</v>
      </c>
      <c r="AK9" s="5">
        <v>1.1000000238418599</v>
      </c>
      <c r="AL9" s="5">
        <v>1.10456550121307</v>
      </c>
      <c r="AM9" s="56">
        <f t="shared" ref="AM9:AO10" si="1">$S9</f>
        <v>1.1000000238418599</v>
      </c>
      <c r="AN9" s="56">
        <f>$T9</f>
        <v>1.1000000238418599</v>
      </c>
      <c r="AO9" s="56">
        <f t="shared" si="1"/>
        <v>1.1000000238418599</v>
      </c>
      <c r="AP9" s="56">
        <f>$T9</f>
        <v>1.1000000238418599</v>
      </c>
      <c r="AQ9" s="56">
        <f>$T9</f>
        <v>1.1000000238418599</v>
      </c>
    </row>
    <row r="10" spans="2:43">
      <c r="B10" t="str">
        <f t="shared" si="0"/>
        <v>Motorcycles</v>
      </c>
      <c r="D10" s="1" t="s">
        <v>44</v>
      </c>
      <c r="E10" s="144" t="s">
        <v>37</v>
      </c>
      <c r="F10" s="145"/>
      <c r="G10" s="5">
        <v>1.1005542278289799</v>
      </c>
      <c r="H10" s="5">
        <v>1.0559999942779501</v>
      </c>
      <c r="I10" s="5">
        <v>1.1000000238418599</v>
      </c>
      <c r="J10" s="5">
        <v>1.07429051399231</v>
      </c>
      <c r="K10" s="5">
        <v>1.1000000238418599</v>
      </c>
      <c r="L10" s="5">
        <v>1.1000000238418599</v>
      </c>
      <c r="M10" s="5">
        <v>1.1000000238418599</v>
      </c>
      <c r="N10" s="5">
        <v>1.1000000238418599</v>
      </c>
      <c r="O10" s="5">
        <v>1.1000000238418599</v>
      </c>
      <c r="P10" s="5">
        <v>1.33683204650879</v>
      </c>
      <c r="Q10" s="5">
        <v>1</v>
      </c>
      <c r="R10" s="5">
        <v>1.1000000238418599</v>
      </c>
      <c r="S10" s="5">
        <v>1.1000000238418599</v>
      </c>
      <c r="T10" s="5">
        <v>1.1000000238418599</v>
      </c>
      <c r="U10" s="5">
        <v>1.1000000238418599</v>
      </c>
      <c r="V10" s="5">
        <v>1.1000000238418599</v>
      </c>
      <c r="W10" s="5">
        <v>1.1000000238418599</v>
      </c>
      <c r="X10" s="5">
        <v>1.1000000238418599</v>
      </c>
      <c r="Y10" s="5">
        <v>1.19993352890015</v>
      </c>
      <c r="Z10" s="5">
        <v>1.1000000238418599</v>
      </c>
      <c r="AA10" s="5">
        <v>1.1000000238418599</v>
      </c>
      <c r="AB10" s="5">
        <v>1.1000000238418599</v>
      </c>
      <c r="AC10" s="5">
        <v>1.1000000238418599</v>
      </c>
      <c r="AD10" s="5">
        <v>1.1000000238418599</v>
      </c>
      <c r="AE10" s="5">
        <v>1.0825396776199301</v>
      </c>
      <c r="AF10" s="5">
        <v>1.1000000238418599</v>
      </c>
      <c r="AG10" s="5">
        <v>1.1000000238418599</v>
      </c>
      <c r="AH10" s="5">
        <v>1.1000000238418599</v>
      </c>
      <c r="AI10" s="5">
        <v>1.1005988121032699</v>
      </c>
      <c r="AJ10" s="5">
        <v>1.1000000238418599</v>
      </c>
      <c r="AK10" s="5">
        <v>1.1000000238418599</v>
      </c>
      <c r="AL10" s="5">
        <v>1.10456550121307</v>
      </c>
      <c r="AM10" s="56">
        <f t="shared" si="1"/>
        <v>1.1000000238418599</v>
      </c>
      <c r="AN10" s="56">
        <f>$T10</f>
        <v>1.1000000238418599</v>
      </c>
      <c r="AO10" s="56">
        <f t="shared" si="1"/>
        <v>1.1000000238418599</v>
      </c>
      <c r="AP10" s="56">
        <f>$T10</f>
        <v>1.1000000238418599</v>
      </c>
      <c r="AQ10" s="56">
        <f>$T10</f>
        <v>1.1000000238418599</v>
      </c>
    </row>
    <row r="11" spans="2:43">
      <c r="B11" t="str">
        <f t="shared" si="0"/>
        <v>Cars</v>
      </c>
      <c r="D11" s="142" t="s">
        <v>53</v>
      </c>
      <c r="E11" s="144" t="s">
        <v>41</v>
      </c>
      <c r="F11" s="145"/>
      <c r="G11" s="5"/>
      <c r="H11" s="5"/>
      <c r="I11" s="5"/>
      <c r="J11" s="5">
        <v>1.60651648044586</v>
      </c>
      <c r="K11" s="5"/>
      <c r="L11" s="5"/>
      <c r="M11" s="5">
        <v>1.4904687404632599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>
        <v>1.71000003814697</v>
      </c>
      <c r="Y11" s="5"/>
      <c r="Z11" s="5"/>
      <c r="AA11" s="5"/>
      <c r="AB11" s="5"/>
      <c r="AC11" s="5"/>
      <c r="AD11" s="5">
        <v>1.33000004291535</v>
      </c>
      <c r="AE11" s="5"/>
      <c r="AF11" s="5"/>
      <c r="AG11" s="5"/>
      <c r="AH11" s="5"/>
      <c r="AI11" s="5">
        <v>1.45347416400909</v>
      </c>
      <c r="AJ11" s="5"/>
      <c r="AK11" s="5"/>
      <c r="AL11" s="5">
        <v>1.5599999427795399</v>
      </c>
      <c r="AM11" s="56"/>
      <c r="AN11" s="56"/>
      <c r="AO11" s="56"/>
      <c r="AP11" s="56"/>
      <c r="AQ11" s="56"/>
    </row>
    <row r="12" spans="2:43">
      <c r="B12" t="str">
        <f t="shared" si="0"/>
        <v>Cars</v>
      </c>
      <c r="D12" s="146"/>
      <c r="E12" s="144" t="s">
        <v>36</v>
      </c>
      <c r="F12" s="145"/>
      <c r="G12" s="5">
        <v>1.1799999475479099</v>
      </c>
      <c r="H12" s="5">
        <v>1.51028192043304</v>
      </c>
      <c r="I12" s="5">
        <v>1.5599999427795399</v>
      </c>
      <c r="J12" s="5">
        <v>1.60651648044586</v>
      </c>
      <c r="K12" s="5">
        <v>1.4644458293914799</v>
      </c>
      <c r="L12" s="5">
        <v>1.37999999523163</v>
      </c>
      <c r="M12" s="5">
        <v>1.4904687404632599</v>
      </c>
      <c r="N12" s="5">
        <v>1.5599999427795399</v>
      </c>
      <c r="O12" s="5">
        <v>1.45000004768372</v>
      </c>
      <c r="P12" s="5">
        <v>1.7400000095367401</v>
      </c>
      <c r="Q12" s="5">
        <v>1.4000432491302499</v>
      </c>
      <c r="R12" s="5">
        <v>1.82858443260193</v>
      </c>
      <c r="S12" s="5">
        <v>1.4975107908248899</v>
      </c>
      <c r="T12" s="5">
        <v>1.38246369361877</v>
      </c>
      <c r="U12" s="5">
        <v>1.8400000333786</v>
      </c>
      <c r="V12" s="5">
        <v>1.4975107908248899</v>
      </c>
      <c r="W12" s="5">
        <v>2.0627906322479301</v>
      </c>
      <c r="X12" s="5">
        <v>1.71000003814697</v>
      </c>
      <c r="Y12" s="5">
        <v>1.9999866485595701</v>
      </c>
      <c r="Z12" s="5">
        <v>1.51028192043304</v>
      </c>
      <c r="AA12" s="5">
        <v>1.43300044536591</v>
      </c>
      <c r="AB12" s="5">
        <v>1.5599999427795399</v>
      </c>
      <c r="AC12" s="5">
        <v>1.51028192043304</v>
      </c>
      <c r="AD12" s="5">
        <v>1.33000004291534</v>
      </c>
      <c r="AE12" s="5">
        <v>1.70000004768371</v>
      </c>
      <c r="AF12" s="5">
        <v>1.9665447473526001</v>
      </c>
      <c r="AG12" s="5">
        <v>1.4975107908248899</v>
      </c>
      <c r="AH12" s="5">
        <v>1.9828243255615201</v>
      </c>
      <c r="AI12" s="5">
        <v>1.4534741640091</v>
      </c>
      <c r="AJ12" s="5">
        <v>1.63986444473267</v>
      </c>
      <c r="AK12" s="5">
        <v>1.95000004768371</v>
      </c>
      <c r="AL12" s="5">
        <v>1.5599999427795399</v>
      </c>
      <c r="AM12" s="56">
        <f>$S12</f>
        <v>1.4975107908248899</v>
      </c>
      <c r="AN12" s="56">
        <f t="shared" ref="AN12:AQ18" si="2">IF($T12=0,"",$T12)</f>
        <v>1.38246369361877</v>
      </c>
      <c r="AO12" s="56">
        <f>$S12</f>
        <v>1.4975107908248899</v>
      </c>
      <c r="AP12" s="56">
        <f t="shared" si="2"/>
        <v>1.38246369361877</v>
      </c>
      <c r="AQ12" s="56">
        <f t="shared" si="2"/>
        <v>1.38246369361877</v>
      </c>
    </row>
    <row r="13" spans="2:43">
      <c r="B13" t="str">
        <f t="shared" si="0"/>
        <v>Cars</v>
      </c>
      <c r="D13" s="146"/>
      <c r="E13" s="144" t="s">
        <v>42</v>
      </c>
      <c r="F13" s="145"/>
      <c r="G13" s="5"/>
      <c r="H13" s="5"/>
      <c r="I13" s="5"/>
      <c r="J13" s="5">
        <v>1.60651648044586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>
        <v>1.45347416400909</v>
      </c>
      <c r="AJ13" s="5"/>
      <c r="AK13" s="5"/>
      <c r="AL13" s="5"/>
      <c r="AM13" s="56"/>
      <c r="AN13" s="56"/>
      <c r="AO13" s="56"/>
      <c r="AP13" s="56"/>
      <c r="AQ13" s="56"/>
    </row>
    <row r="14" spans="2:43">
      <c r="B14" t="str">
        <f t="shared" si="0"/>
        <v>Cars</v>
      </c>
      <c r="D14" s="146"/>
      <c r="E14" s="144" t="s">
        <v>37</v>
      </c>
      <c r="F14" s="145"/>
      <c r="G14" s="5">
        <v>1.1799999475479099</v>
      </c>
      <c r="H14" s="5">
        <v>1.51028192043304</v>
      </c>
      <c r="I14" s="5">
        <v>1.5599999427795399</v>
      </c>
      <c r="J14" s="5">
        <v>1.60651648044586</v>
      </c>
      <c r="K14" s="5">
        <v>1.4644458293914799</v>
      </c>
      <c r="L14" s="5">
        <v>1.37999999523163</v>
      </c>
      <c r="M14" s="5">
        <v>1.4904687404632599</v>
      </c>
      <c r="N14" s="5">
        <v>1.5599999427795399</v>
      </c>
      <c r="O14" s="5">
        <v>1.45000004768372</v>
      </c>
      <c r="P14" s="5">
        <v>1.7400000095367401</v>
      </c>
      <c r="Q14" s="5">
        <v>1.4000432491302499</v>
      </c>
      <c r="R14" s="5">
        <v>1.82858443260193</v>
      </c>
      <c r="S14" s="5">
        <v>1.4975107908248899</v>
      </c>
      <c r="T14" s="5">
        <v>1.38246369361877</v>
      </c>
      <c r="U14" s="5">
        <v>1.8400000333786</v>
      </c>
      <c r="V14" s="5">
        <v>1.4975107908248899</v>
      </c>
      <c r="W14" s="5">
        <v>2.0627906322479301</v>
      </c>
      <c r="X14" s="5">
        <v>1.71000003814697</v>
      </c>
      <c r="Y14" s="5">
        <v>1.9999866485595701</v>
      </c>
      <c r="Z14" s="5">
        <v>1.51028192043305</v>
      </c>
      <c r="AA14" s="5">
        <v>1.4330004453659</v>
      </c>
      <c r="AB14" s="5">
        <v>1.5599999427795399</v>
      </c>
      <c r="AC14" s="5">
        <v>1.51028192043304</v>
      </c>
      <c r="AD14" s="5">
        <v>1.33000004291534</v>
      </c>
      <c r="AE14" s="5">
        <v>1.70000004768372</v>
      </c>
      <c r="AF14" s="5">
        <v>1.9665447473526001</v>
      </c>
      <c r="AG14" s="5">
        <v>1.4975107908248899</v>
      </c>
      <c r="AH14" s="5">
        <v>1.9828243255615201</v>
      </c>
      <c r="AI14" s="5">
        <v>1.45347416400909</v>
      </c>
      <c r="AJ14" s="5">
        <v>1.63986444473267</v>
      </c>
      <c r="AK14" s="5">
        <v>1.95000004768372</v>
      </c>
      <c r="AL14" s="5">
        <v>1.5599999427795399</v>
      </c>
      <c r="AM14" s="56">
        <f>$S14</f>
        <v>1.4975107908248899</v>
      </c>
      <c r="AN14" s="56">
        <f t="shared" si="2"/>
        <v>1.38246369361877</v>
      </c>
      <c r="AO14" s="56">
        <f>$S14</f>
        <v>1.4975107908248899</v>
      </c>
      <c r="AP14" s="56">
        <f t="shared" si="2"/>
        <v>1.38246369361877</v>
      </c>
      <c r="AQ14" s="56">
        <f t="shared" si="2"/>
        <v>1.38246369361877</v>
      </c>
    </row>
    <row r="15" spans="2:43">
      <c r="B15" t="str">
        <f t="shared" si="0"/>
        <v>Cars</v>
      </c>
      <c r="D15" s="146"/>
      <c r="E15" s="144" t="s">
        <v>38</v>
      </c>
      <c r="F15" s="145"/>
      <c r="G15" s="5"/>
      <c r="H15" s="5">
        <v>1.51028192043305</v>
      </c>
      <c r="I15" s="5">
        <v>1.5599999427795399</v>
      </c>
      <c r="J15" s="5"/>
      <c r="K15" s="5"/>
      <c r="L15" s="5"/>
      <c r="M15" s="5">
        <v>1.4904687404632599</v>
      </c>
      <c r="N15" s="5">
        <v>1.5599999427795399</v>
      </c>
      <c r="O15" s="5"/>
      <c r="P15" s="5"/>
      <c r="Q15" s="5"/>
      <c r="R15" s="5">
        <v>1.82858443260193</v>
      </c>
      <c r="S15" s="5">
        <v>1.4975107908248899</v>
      </c>
      <c r="T15" s="5">
        <v>1.38246369361877</v>
      </c>
      <c r="U15" s="5">
        <v>1.8400000333786</v>
      </c>
      <c r="V15" s="5">
        <v>1.4975107908248899</v>
      </c>
      <c r="W15" s="5"/>
      <c r="X15" s="5">
        <v>1.71000003814697</v>
      </c>
      <c r="Y15" s="5"/>
      <c r="Z15" s="5"/>
      <c r="AA15" s="5">
        <v>1.43300044536591</v>
      </c>
      <c r="AB15" s="5">
        <v>1.5599999427795399</v>
      </c>
      <c r="AC15" s="5"/>
      <c r="AD15" s="5">
        <v>1.33000004291534</v>
      </c>
      <c r="AE15" s="5"/>
      <c r="AF15" s="5">
        <v>1.9665447473526001</v>
      </c>
      <c r="AG15" s="5">
        <v>1.4975107908248899</v>
      </c>
      <c r="AH15" s="5">
        <v>1.9828243255615201</v>
      </c>
      <c r="AI15" s="5"/>
      <c r="AJ15" s="5"/>
      <c r="AK15" s="5">
        <v>1.95000004768372</v>
      </c>
      <c r="AL15" s="5">
        <v>1.5599999427795399</v>
      </c>
      <c r="AM15" s="56">
        <f>$S15</f>
        <v>1.4975107908248899</v>
      </c>
      <c r="AN15" s="56">
        <f t="shared" si="2"/>
        <v>1.38246369361877</v>
      </c>
      <c r="AO15" s="56">
        <f>$S15</f>
        <v>1.4975107908248899</v>
      </c>
      <c r="AP15" s="56">
        <f t="shared" si="2"/>
        <v>1.38246369361877</v>
      </c>
      <c r="AQ15" s="56">
        <f t="shared" si="2"/>
        <v>1.38246369361877</v>
      </c>
    </row>
    <row r="16" spans="2:43">
      <c r="B16" t="str">
        <f t="shared" si="0"/>
        <v>Cars</v>
      </c>
      <c r="D16" s="146"/>
      <c r="E16" s="144" t="s">
        <v>46</v>
      </c>
      <c r="F16" s="145"/>
      <c r="G16" s="57"/>
      <c r="H16" s="57"/>
      <c r="I16" s="57"/>
      <c r="J16" s="57"/>
      <c r="K16" s="57"/>
      <c r="L16" s="57">
        <v>1.37999999523163</v>
      </c>
      <c r="M16" s="57"/>
      <c r="N16" s="57">
        <v>1.5599999427795399</v>
      </c>
      <c r="O16" s="57"/>
      <c r="P16" s="57"/>
      <c r="Q16" s="57"/>
      <c r="R16" s="57"/>
      <c r="S16" s="57"/>
      <c r="T16" s="57"/>
      <c r="U16" s="57"/>
      <c r="V16" s="57"/>
      <c r="W16" s="57">
        <v>2.0627906322479301</v>
      </c>
      <c r="X16" s="57"/>
      <c r="Y16" s="57"/>
      <c r="Z16" s="57"/>
      <c r="AA16" s="57"/>
      <c r="AB16" s="57"/>
      <c r="AC16" s="57"/>
      <c r="AD16" s="57">
        <v>1.33000004291534</v>
      </c>
      <c r="AE16" s="57"/>
      <c r="AF16" s="57">
        <v>1.9665447473526001</v>
      </c>
      <c r="AG16" s="57">
        <v>1.4975107908248899</v>
      </c>
      <c r="AH16" s="57"/>
      <c r="AI16" s="57">
        <v>1.45347416400909</v>
      </c>
      <c r="AJ16" s="57"/>
      <c r="AK16" s="57"/>
      <c r="AL16" s="57">
        <v>1.5599999427795399</v>
      </c>
      <c r="AM16" s="58"/>
      <c r="AN16" s="58"/>
      <c r="AO16" s="58"/>
      <c r="AP16" s="58"/>
      <c r="AQ16" s="58"/>
    </row>
    <row r="17" spans="2:43">
      <c r="B17" t="str">
        <f t="shared" si="0"/>
        <v>HDTs</v>
      </c>
      <c r="D17" s="148" t="s">
        <v>39</v>
      </c>
      <c r="E17" s="147" t="s">
        <v>36</v>
      </c>
      <c r="F17" s="147"/>
      <c r="G17" s="59">
        <v>12.6966866442624</v>
      </c>
      <c r="H17" s="59">
        <v>3.6177163587025101</v>
      </c>
      <c r="I17" s="59">
        <v>14.9022221025332</v>
      </c>
      <c r="J17" s="59">
        <v>5.0234683731318199</v>
      </c>
      <c r="K17" s="59">
        <v>4.0249713514679204</v>
      </c>
      <c r="L17" s="59">
        <v>9.7457023667068992</v>
      </c>
      <c r="M17" s="59">
        <v>6.2939784162499803</v>
      </c>
      <c r="N17" s="59">
        <v>5.7247237084120997</v>
      </c>
      <c r="O17" s="59">
        <v>10.89725621128</v>
      </c>
      <c r="P17" s="59">
        <v>6.2476243227720296</v>
      </c>
      <c r="Q17" s="59">
        <v>10.957165291452601</v>
      </c>
      <c r="R17" s="59">
        <v>8.2550465475250707</v>
      </c>
      <c r="S17" s="59">
        <v>6.4732029836269103</v>
      </c>
      <c r="T17" s="59">
        <v>10.1545306337892</v>
      </c>
      <c r="U17" s="59">
        <v>9.9489386039569503</v>
      </c>
      <c r="V17" s="59">
        <v>11.993945793934399</v>
      </c>
      <c r="W17" s="59">
        <v>7.0785647772785403</v>
      </c>
      <c r="X17" s="59">
        <v>7.5022433654630802</v>
      </c>
      <c r="Y17" s="59">
        <v>13.305331947125</v>
      </c>
      <c r="Z17" s="59">
        <v>5.2429919003327798</v>
      </c>
      <c r="AA17" s="59">
        <v>10.4740889501004</v>
      </c>
      <c r="AB17" s="59">
        <v>12.0025614776756</v>
      </c>
      <c r="AC17" s="59">
        <v>1.2047109936611</v>
      </c>
      <c r="AD17" s="59">
        <v>11.1014949066107</v>
      </c>
      <c r="AE17" s="59">
        <v>12.591806582523301</v>
      </c>
      <c r="AF17" s="59">
        <v>11.666596909052201</v>
      </c>
      <c r="AG17" s="59">
        <v>13.5666403308729</v>
      </c>
      <c r="AH17" s="59">
        <v>5.68297807152776</v>
      </c>
      <c r="AI17" s="59">
        <v>12.879972178480299</v>
      </c>
      <c r="AJ17" s="59">
        <v>11.184902755915999</v>
      </c>
      <c r="AK17" s="59">
        <v>8.0361798881400901</v>
      </c>
      <c r="AL17" s="59">
        <v>6.2908244883060602</v>
      </c>
      <c r="AM17" s="56">
        <f>$S17</f>
        <v>6.4732029836269103</v>
      </c>
      <c r="AN17" s="60">
        <f t="shared" si="2"/>
        <v>10.1545306337892</v>
      </c>
      <c r="AO17" s="56">
        <f>$S17</f>
        <v>6.4732029836269103</v>
      </c>
      <c r="AP17" s="60">
        <f t="shared" si="2"/>
        <v>10.1545306337892</v>
      </c>
      <c r="AQ17" s="60">
        <f t="shared" si="2"/>
        <v>10.1545306337892</v>
      </c>
    </row>
    <row r="18" spans="2:43">
      <c r="B18" t="str">
        <f t="shared" si="0"/>
        <v>HDTs</v>
      </c>
      <c r="D18" s="148"/>
      <c r="E18" s="147" t="s">
        <v>37</v>
      </c>
      <c r="F18" s="147"/>
      <c r="G18" s="59"/>
      <c r="H18" s="59"/>
      <c r="I18" s="59">
        <v>2.4181893920898401</v>
      </c>
      <c r="J18" s="59"/>
      <c r="K18" s="59">
        <v>0.97858094215393099</v>
      </c>
      <c r="L18" s="59">
        <v>1.6805942726135299</v>
      </c>
      <c r="M18" s="59"/>
      <c r="N18" s="59">
        <v>0.71403723716735801</v>
      </c>
      <c r="O18" s="59">
        <v>2.0055233383178699</v>
      </c>
      <c r="P18" s="59">
        <v>0.89578972816467295</v>
      </c>
      <c r="Q18" s="59">
        <v>1.6817709350585901</v>
      </c>
      <c r="R18" s="59">
        <v>1.0801119709014899</v>
      </c>
      <c r="S18" s="59">
        <v>1.52727527618408</v>
      </c>
      <c r="T18" s="59">
        <v>2.7867569732666002</v>
      </c>
      <c r="U18" s="59">
        <v>1.7156412696838399</v>
      </c>
      <c r="V18" s="59">
        <v>4.5393498229980498</v>
      </c>
      <c r="W18" s="59">
        <v>1.3488346099853501</v>
      </c>
      <c r="X18" s="59">
        <v>1.3574516296386701</v>
      </c>
      <c r="Y18" s="59">
        <v>3.3123500442504898</v>
      </c>
      <c r="Z18" s="59">
        <v>0.85835562705993695</v>
      </c>
      <c r="AA18" s="59">
        <v>1.9958584976196301</v>
      </c>
      <c r="AB18" s="59">
        <v>1.9476603317260699</v>
      </c>
      <c r="AC18" s="59"/>
      <c r="AD18" s="59">
        <v>1.8240133094787601</v>
      </c>
      <c r="AE18" s="59">
        <v>2.8752834320068401</v>
      </c>
      <c r="AF18" s="59">
        <v>2.28312622070312</v>
      </c>
      <c r="AG18" s="59"/>
      <c r="AH18" s="59">
        <v>1.27366680145264</v>
      </c>
      <c r="AI18" s="59">
        <v>1.97689477920532</v>
      </c>
      <c r="AJ18" s="59">
        <v>1.92983709335327</v>
      </c>
      <c r="AK18" s="59"/>
      <c r="AL18" s="59">
        <v>0.90412603378295897</v>
      </c>
      <c r="AM18" s="56">
        <f>$S18</f>
        <v>1.52727527618408</v>
      </c>
      <c r="AN18" s="61">
        <f t="shared" si="2"/>
        <v>2.7867569732666002</v>
      </c>
      <c r="AO18" s="56">
        <f>$S18</f>
        <v>1.52727527618408</v>
      </c>
      <c r="AP18" s="61">
        <f t="shared" si="2"/>
        <v>2.7867569732666002</v>
      </c>
      <c r="AQ18" s="61">
        <f t="shared" si="2"/>
        <v>2.7867569732666002</v>
      </c>
    </row>
    <row r="20" spans="2:43">
      <c r="F20" s="10" t="s">
        <v>418</v>
      </c>
    </row>
    <row r="21" spans="2:43" ht="15" thickBot="1">
      <c r="E21" s="14" t="s">
        <v>54</v>
      </c>
      <c r="F21" s="14" t="s">
        <v>80</v>
      </c>
      <c r="G21" s="15" t="str">
        <f>G3</f>
        <v>AT</v>
      </c>
      <c r="H21" s="15" t="str">
        <f t="shared" ref="H21:AL21" si="3">H3</f>
        <v>BE</v>
      </c>
      <c r="I21" s="15" t="str">
        <f t="shared" si="3"/>
        <v>BG</v>
      </c>
      <c r="J21" s="15" t="str">
        <f t="shared" si="3"/>
        <v>CH</v>
      </c>
      <c r="K21" s="15" t="str">
        <f t="shared" si="3"/>
        <v>CY</v>
      </c>
      <c r="L21" s="15" t="str">
        <f t="shared" si="3"/>
        <v>CZ</v>
      </c>
      <c r="M21" s="15" t="str">
        <f t="shared" si="3"/>
        <v>DE</v>
      </c>
      <c r="N21" s="15" t="str">
        <f t="shared" si="3"/>
        <v>DK</v>
      </c>
      <c r="O21" s="15" t="str">
        <f t="shared" si="3"/>
        <v>EE</v>
      </c>
      <c r="P21" s="15" t="str">
        <f t="shared" si="3"/>
        <v>ES</v>
      </c>
      <c r="Q21" s="15" t="str">
        <f t="shared" si="3"/>
        <v>FI</v>
      </c>
      <c r="R21" s="15" t="str">
        <f t="shared" si="3"/>
        <v>FR</v>
      </c>
      <c r="S21" s="15" t="str">
        <f t="shared" si="3"/>
        <v>EL</v>
      </c>
      <c r="T21" s="15" t="str">
        <f t="shared" si="3"/>
        <v>HR</v>
      </c>
      <c r="U21" s="15" t="str">
        <f t="shared" si="3"/>
        <v>HU</v>
      </c>
      <c r="V21" s="15" t="str">
        <f t="shared" si="3"/>
        <v>IE</v>
      </c>
      <c r="W21" s="15" t="str">
        <f t="shared" si="3"/>
        <v>IS</v>
      </c>
      <c r="X21" s="15" t="str">
        <f t="shared" si="3"/>
        <v>IT</v>
      </c>
      <c r="Y21" s="15" t="str">
        <f t="shared" si="3"/>
        <v>LT</v>
      </c>
      <c r="Z21" s="15" t="str">
        <f t="shared" si="3"/>
        <v>LU</v>
      </c>
      <c r="AA21" s="15" t="str">
        <f t="shared" si="3"/>
        <v>LV</v>
      </c>
      <c r="AB21" s="15" t="str">
        <f t="shared" si="3"/>
        <v>MK</v>
      </c>
      <c r="AC21" s="15" t="str">
        <f t="shared" si="3"/>
        <v>MT</v>
      </c>
      <c r="AD21" s="15" t="str">
        <f t="shared" si="3"/>
        <v>NL</v>
      </c>
      <c r="AE21" s="15" t="str">
        <f t="shared" si="3"/>
        <v>NO</v>
      </c>
      <c r="AF21" s="15" t="str">
        <f t="shared" si="3"/>
        <v>PL</v>
      </c>
      <c r="AG21" s="15" t="str">
        <f t="shared" si="3"/>
        <v>PT</v>
      </c>
      <c r="AH21" s="15" t="str">
        <f t="shared" si="3"/>
        <v>RO</v>
      </c>
      <c r="AI21" s="15" t="str">
        <f t="shared" si="3"/>
        <v>SE</v>
      </c>
      <c r="AJ21" s="15" t="str">
        <f t="shared" si="3"/>
        <v>SI</v>
      </c>
      <c r="AK21" s="15" t="str">
        <f t="shared" si="3"/>
        <v>SK</v>
      </c>
      <c r="AL21" s="15" t="str">
        <f t="shared" si="3"/>
        <v>UK</v>
      </c>
      <c r="AM21" s="15" t="s">
        <v>125</v>
      </c>
      <c r="AN21" s="15" t="s">
        <v>126</v>
      </c>
      <c r="AO21" s="15" t="s">
        <v>127</v>
      </c>
      <c r="AP21" s="15" t="s">
        <v>128</v>
      </c>
      <c r="AQ21" s="15" t="s">
        <v>129</v>
      </c>
    </row>
    <row r="22" spans="2:43">
      <c r="E22" t="str">
        <f>"TRA"&amp;getEleNameFromDesc(B5&amp;" "&amp;E5)</f>
        <v>TRA_Bus_Cng</v>
      </c>
      <c r="F22" t="s">
        <v>124</v>
      </c>
      <c r="G22" s="3" t="str">
        <f>IF(G5&gt;0,G5,"")</f>
        <v/>
      </c>
      <c r="H22" s="3" t="str">
        <f t="shared" ref="H22:AQ22" si="4">IF(H5&gt;0,H5,"")</f>
        <v/>
      </c>
      <c r="I22" s="3" t="str">
        <f t="shared" si="4"/>
        <v/>
      </c>
      <c r="J22" s="3">
        <f t="shared" si="4"/>
        <v>22.708028793335</v>
      </c>
      <c r="K22" s="3" t="str">
        <f t="shared" si="4"/>
        <v/>
      </c>
      <c r="L22" s="3" t="str">
        <f t="shared" si="4"/>
        <v/>
      </c>
      <c r="M22" s="3">
        <f t="shared" si="4"/>
        <v>20.808900833129901</v>
      </c>
      <c r="N22" s="3" t="str">
        <f t="shared" si="4"/>
        <v/>
      </c>
      <c r="O22" s="3" t="str">
        <f t="shared" si="4"/>
        <v/>
      </c>
      <c r="P22" s="3" t="str">
        <f t="shared" si="4"/>
        <v/>
      </c>
      <c r="Q22" s="3" t="str">
        <f t="shared" si="4"/>
        <v/>
      </c>
      <c r="R22" s="3" t="str">
        <f t="shared" si="4"/>
        <v/>
      </c>
      <c r="S22" s="3" t="str">
        <f t="shared" si="4"/>
        <v/>
      </c>
      <c r="T22" s="3">
        <f t="shared" si="4"/>
        <v>8.8645162582397496</v>
      </c>
      <c r="U22" s="3" t="str">
        <f t="shared" si="4"/>
        <v/>
      </c>
      <c r="V22" s="3" t="str">
        <f t="shared" si="4"/>
        <v/>
      </c>
      <c r="W22" s="3" t="str">
        <f t="shared" si="4"/>
        <v/>
      </c>
      <c r="X22" s="3">
        <f t="shared" si="4"/>
        <v>18</v>
      </c>
      <c r="Y22" s="3" t="str">
        <f t="shared" si="4"/>
        <v/>
      </c>
      <c r="Z22" s="3" t="str">
        <f t="shared" si="4"/>
        <v/>
      </c>
      <c r="AA22" s="3" t="str">
        <f t="shared" si="4"/>
        <v/>
      </c>
      <c r="AB22" s="3" t="str">
        <f t="shared" si="4"/>
        <v/>
      </c>
      <c r="AC22" s="3" t="str">
        <f t="shared" si="4"/>
        <v/>
      </c>
      <c r="AD22" s="3">
        <f t="shared" si="4"/>
        <v>32.8548393249512</v>
      </c>
      <c r="AE22" s="3" t="str">
        <f t="shared" si="4"/>
        <v/>
      </c>
      <c r="AF22" s="3" t="str">
        <f t="shared" si="4"/>
        <v/>
      </c>
      <c r="AG22" s="3" t="str">
        <f t="shared" si="4"/>
        <v/>
      </c>
      <c r="AH22" s="3" t="str">
        <f t="shared" si="4"/>
        <v/>
      </c>
      <c r="AI22" s="3">
        <f t="shared" si="4"/>
        <v>9.5039014816284197</v>
      </c>
      <c r="AJ22" s="3" t="str">
        <f t="shared" si="4"/>
        <v/>
      </c>
      <c r="AK22" s="3" t="str">
        <f t="shared" si="4"/>
        <v/>
      </c>
      <c r="AL22" s="3" t="str">
        <f t="shared" si="4"/>
        <v/>
      </c>
      <c r="AM22" s="41" t="str">
        <f t="shared" si="4"/>
        <v/>
      </c>
      <c r="AN22" s="41">
        <f t="shared" si="4"/>
        <v>8.8645162582397496</v>
      </c>
      <c r="AO22" s="41" t="str">
        <f t="shared" si="4"/>
        <v/>
      </c>
      <c r="AP22" s="41">
        <f t="shared" si="4"/>
        <v>8.8645162582397496</v>
      </c>
      <c r="AQ22" s="41">
        <f t="shared" si="4"/>
        <v>8.8645162582397496</v>
      </c>
    </row>
    <row r="23" spans="2:43">
      <c r="E23" t="str">
        <f t="shared" ref="E23:E35" si="5">"TRA"&amp;getEleNameFromDesc(B6&amp;" "&amp;E6)</f>
        <v>TRA_Bus_Dis</v>
      </c>
      <c r="F23" t="s">
        <v>124</v>
      </c>
      <c r="G23" s="3">
        <f t="shared" ref="G23:AQ23" si="6">IF(G6&gt;0,G6,"")</f>
        <v>18.844230651855501</v>
      </c>
      <c r="H23" s="3">
        <f t="shared" si="6"/>
        <v>32.8548393249512</v>
      </c>
      <c r="I23" s="3">
        <f t="shared" si="6"/>
        <v>19.464134216308601</v>
      </c>
      <c r="J23" s="3">
        <f t="shared" si="6"/>
        <v>22.708028793335</v>
      </c>
      <c r="K23" s="3">
        <f t="shared" si="6"/>
        <v>9.6167755126953107</v>
      </c>
      <c r="L23" s="3">
        <f t="shared" si="6"/>
        <v>24.425664901733398</v>
      </c>
      <c r="M23" s="3">
        <f t="shared" si="6"/>
        <v>20.808900833129901</v>
      </c>
      <c r="N23" s="3">
        <f t="shared" si="6"/>
        <v>12</v>
      </c>
      <c r="O23" s="3">
        <f t="shared" si="6"/>
        <v>11.5324859619141</v>
      </c>
      <c r="P23" s="3">
        <f t="shared" si="6"/>
        <v>24.2999992370606</v>
      </c>
      <c r="Q23" s="3">
        <f t="shared" si="6"/>
        <v>13</v>
      </c>
      <c r="R23" s="3">
        <f t="shared" si="6"/>
        <v>17.698154449462901</v>
      </c>
      <c r="S23" s="3">
        <f t="shared" si="6"/>
        <v>27.25</v>
      </c>
      <c r="T23" s="3">
        <f t="shared" si="6"/>
        <v>8.8645162582397496</v>
      </c>
      <c r="U23" s="3">
        <f t="shared" si="6"/>
        <v>30</v>
      </c>
      <c r="V23" s="3">
        <f t="shared" si="6"/>
        <v>27.25</v>
      </c>
      <c r="W23" s="3">
        <f t="shared" si="6"/>
        <v>9.6172838211059499</v>
      </c>
      <c r="X23" s="3">
        <f t="shared" si="6"/>
        <v>18</v>
      </c>
      <c r="Y23" s="3">
        <f t="shared" si="6"/>
        <v>31.7471389770507</v>
      </c>
      <c r="Z23" s="3">
        <f t="shared" si="6"/>
        <v>32.8548393249512</v>
      </c>
      <c r="AA23" s="3">
        <f t="shared" si="6"/>
        <v>12</v>
      </c>
      <c r="AB23" s="3">
        <f t="shared" si="6"/>
        <v>35.676471710205099</v>
      </c>
      <c r="AC23" s="3">
        <f t="shared" si="6"/>
        <v>32.8548393249512</v>
      </c>
      <c r="AD23" s="3">
        <f t="shared" si="6"/>
        <v>32.8548393249512</v>
      </c>
      <c r="AE23" s="3">
        <f t="shared" si="6"/>
        <v>12.9441175460815</v>
      </c>
      <c r="AF23" s="3">
        <f t="shared" si="6"/>
        <v>9.9356021881103498</v>
      </c>
      <c r="AG23" s="3">
        <f t="shared" si="6"/>
        <v>27.800828933715799</v>
      </c>
      <c r="AH23" s="3">
        <f t="shared" si="6"/>
        <v>19.464134216308601</v>
      </c>
      <c r="AI23" s="3">
        <f t="shared" si="6"/>
        <v>9.5039014816284197</v>
      </c>
      <c r="AJ23" s="3">
        <f t="shared" si="6"/>
        <v>21.951725006103501</v>
      </c>
      <c r="AK23" s="3">
        <f t="shared" si="6"/>
        <v>17.130739212036101</v>
      </c>
      <c r="AL23" s="3">
        <f t="shared" si="6"/>
        <v>17</v>
      </c>
      <c r="AM23" s="41">
        <f t="shared" si="6"/>
        <v>27.25</v>
      </c>
      <c r="AN23" s="41">
        <f t="shared" si="6"/>
        <v>8.8645162582397496</v>
      </c>
      <c r="AO23" s="41">
        <f t="shared" si="6"/>
        <v>27.25</v>
      </c>
      <c r="AP23" s="41">
        <f t="shared" si="6"/>
        <v>8.8645162582397496</v>
      </c>
      <c r="AQ23" s="41">
        <f t="shared" si="6"/>
        <v>8.8645162582397496</v>
      </c>
    </row>
    <row r="24" spans="2:43">
      <c r="E24" t="str">
        <f t="shared" si="5"/>
        <v>TRA_Bus_Gas</v>
      </c>
      <c r="F24" t="s">
        <v>124</v>
      </c>
      <c r="G24" s="3" t="str">
        <f t="shared" ref="G24:AQ24" si="7">IF(G7&gt;0,G7,"")</f>
        <v/>
      </c>
      <c r="H24" s="3" t="str">
        <f t="shared" si="7"/>
        <v/>
      </c>
      <c r="I24" s="3" t="str">
        <f t="shared" si="7"/>
        <v/>
      </c>
      <c r="J24" s="3" t="str">
        <f t="shared" si="7"/>
        <v/>
      </c>
      <c r="K24" s="3" t="str">
        <f t="shared" si="7"/>
        <v/>
      </c>
      <c r="L24" s="3">
        <f t="shared" si="7"/>
        <v>24.425664901733398</v>
      </c>
      <c r="M24" s="3" t="str">
        <f t="shared" si="7"/>
        <v/>
      </c>
      <c r="N24" s="3">
        <f t="shared" si="7"/>
        <v>12</v>
      </c>
      <c r="O24" s="3" t="str">
        <f t="shared" si="7"/>
        <v/>
      </c>
      <c r="P24" s="3" t="str">
        <f t="shared" si="7"/>
        <v/>
      </c>
      <c r="Q24" s="3" t="str">
        <f t="shared" si="7"/>
        <v/>
      </c>
      <c r="R24" s="3" t="str">
        <f t="shared" si="7"/>
        <v/>
      </c>
      <c r="S24" s="3" t="str">
        <f t="shared" si="7"/>
        <v/>
      </c>
      <c r="T24" s="3" t="str">
        <f t="shared" si="7"/>
        <v/>
      </c>
      <c r="U24" s="3" t="str">
        <f t="shared" si="7"/>
        <v/>
      </c>
      <c r="V24" s="3" t="str">
        <f t="shared" si="7"/>
        <v/>
      </c>
      <c r="W24" s="3">
        <f t="shared" si="7"/>
        <v>9.6172838211059606</v>
      </c>
      <c r="X24" s="3" t="str">
        <f t="shared" si="7"/>
        <v/>
      </c>
      <c r="Y24" s="3" t="str">
        <f t="shared" si="7"/>
        <v/>
      </c>
      <c r="Z24" s="3" t="str">
        <f t="shared" si="7"/>
        <v/>
      </c>
      <c r="AA24" s="3" t="str">
        <f t="shared" si="7"/>
        <v/>
      </c>
      <c r="AB24" s="3">
        <f t="shared" si="7"/>
        <v>35.676471710205099</v>
      </c>
      <c r="AC24" s="3" t="str">
        <f t="shared" si="7"/>
        <v/>
      </c>
      <c r="AD24" s="3">
        <f t="shared" si="7"/>
        <v>32.8548393249512</v>
      </c>
      <c r="AE24" s="3" t="str">
        <f t="shared" si="7"/>
        <v/>
      </c>
      <c r="AF24" s="3">
        <f t="shared" si="7"/>
        <v>9.9356021881103498</v>
      </c>
      <c r="AG24" s="3">
        <f t="shared" si="7"/>
        <v>27.800828933715799</v>
      </c>
      <c r="AH24" s="3" t="str">
        <f t="shared" si="7"/>
        <v/>
      </c>
      <c r="AI24" s="3" t="str">
        <f t="shared" si="7"/>
        <v/>
      </c>
      <c r="AJ24" s="3" t="str">
        <f t="shared" si="7"/>
        <v/>
      </c>
      <c r="AK24" s="3" t="str">
        <f t="shared" si="7"/>
        <v/>
      </c>
      <c r="AL24" s="3">
        <f t="shared" si="7"/>
        <v>17</v>
      </c>
      <c r="AM24" s="41" t="str">
        <f t="shared" si="7"/>
        <v/>
      </c>
      <c r="AN24" s="41" t="str">
        <f t="shared" si="7"/>
        <v/>
      </c>
      <c r="AO24" s="41" t="str">
        <f t="shared" si="7"/>
        <v/>
      </c>
      <c r="AP24" s="41" t="str">
        <f t="shared" si="7"/>
        <v/>
      </c>
      <c r="AQ24" s="41" t="str">
        <f t="shared" si="7"/>
        <v/>
      </c>
    </row>
    <row r="25" spans="2:43">
      <c r="E25" t="str">
        <f t="shared" si="5"/>
        <v>TRA_Bus_Lpg</v>
      </c>
      <c r="F25" t="s">
        <v>124</v>
      </c>
      <c r="G25" s="3" t="str">
        <f t="shared" ref="G25:AQ25" si="8">IF(G8&gt;0,G8,"")</f>
        <v/>
      </c>
      <c r="H25" s="3" t="str">
        <f t="shared" si="8"/>
        <v/>
      </c>
      <c r="I25" s="3" t="str">
        <f t="shared" si="8"/>
        <v/>
      </c>
      <c r="J25" s="3" t="str">
        <f t="shared" si="8"/>
        <v/>
      </c>
      <c r="K25" s="3" t="str">
        <f t="shared" si="8"/>
        <v/>
      </c>
      <c r="L25" s="3" t="str">
        <f t="shared" si="8"/>
        <v/>
      </c>
      <c r="M25" s="3" t="str">
        <f t="shared" si="8"/>
        <v/>
      </c>
      <c r="N25" s="3" t="str">
        <f t="shared" si="8"/>
        <v/>
      </c>
      <c r="O25" s="3" t="str">
        <f t="shared" si="8"/>
        <v/>
      </c>
      <c r="P25" s="3" t="str">
        <f t="shared" si="8"/>
        <v/>
      </c>
      <c r="Q25" s="3" t="str">
        <f t="shared" si="8"/>
        <v/>
      </c>
      <c r="R25" s="3" t="str">
        <f t="shared" si="8"/>
        <v/>
      </c>
      <c r="S25" s="3" t="str">
        <f t="shared" si="8"/>
        <v/>
      </c>
      <c r="T25" s="3" t="str">
        <f t="shared" si="8"/>
        <v/>
      </c>
      <c r="U25" s="3" t="str">
        <f t="shared" si="8"/>
        <v/>
      </c>
      <c r="V25" s="3" t="str">
        <f t="shared" si="8"/>
        <v/>
      </c>
      <c r="W25" s="3" t="str">
        <f t="shared" si="8"/>
        <v/>
      </c>
      <c r="X25" s="3" t="str">
        <f t="shared" si="8"/>
        <v/>
      </c>
      <c r="Y25" s="3" t="str">
        <f t="shared" si="8"/>
        <v/>
      </c>
      <c r="Z25" s="3" t="str">
        <f t="shared" si="8"/>
        <v/>
      </c>
      <c r="AA25" s="3">
        <f t="shared" si="8"/>
        <v>12</v>
      </c>
      <c r="AB25" s="3">
        <f t="shared" si="8"/>
        <v>35.676471710205099</v>
      </c>
      <c r="AC25" s="3" t="str">
        <f t="shared" si="8"/>
        <v/>
      </c>
      <c r="AD25" s="3">
        <f t="shared" si="8"/>
        <v>32.8548393249512</v>
      </c>
      <c r="AE25" s="3" t="str">
        <f t="shared" si="8"/>
        <v/>
      </c>
      <c r="AF25" s="3">
        <f t="shared" si="8"/>
        <v>9.9356021881103498</v>
      </c>
      <c r="AG25" s="3">
        <f t="shared" si="8"/>
        <v>27.800828933715799</v>
      </c>
      <c r="AH25" s="3" t="str">
        <f t="shared" si="8"/>
        <v/>
      </c>
      <c r="AI25" s="3" t="str">
        <f t="shared" si="8"/>
        <v/>
      </c>
      <c r="AJ25" s="3" t="str">
        <f t="shared" si="8"/>
        <v/>
      </c>
      <c r="AK25" s="3" t="str">
        <f t="shared" si="8"/>
        <v/>
      </c>
      <c r="AL25" s="3">
        <f t="shared" si="8"/>
        <v>17</v>
      </c>
      <c r="AM25" s="41" t="str">
        <f t="shared" si="8"/>
        <v/>
      </c>
      <c r="AN25" s="41" t="str">
        <f t="shared" si="8"/>
        <v/>
      </c>
      <c r="AO25" s="41" t="str">
        <f t="shared" si="8"/>
        <v/>
      </c>
      <c r="AP25" s="41" t="str">
        <f t="shared" si="8"/>
        <v/>
      </c>
      <c r="AQ25" s="41" t="str">
        <f t="shared" si="8"/>
        <v/>
      </c>
    </row>
    <row r="26" spans="2:43">
      <c r="E26" t="str">
        <f t="shared" si="5"/>
        <v>TRA_Mop_Gas</v>
      </c>
      <c r="F26" t="s">
        <v>57</v>
      </c>
      <c r="G26" s="3">
        <f t="shared" ref="G26:AQ26" si="9">IF(G9&gt;0,G9,"")</f>
        <v>1.1005542278289799</v>
      </c>
      <c r="H26" s="3">
        <f t="shared" si="9"/>
        <v>1.0559999942779501</v>
      </c>
      <c r="I26" s="3">
        <f t="shared" si="9"/>
        <v>1.1000000238418599</v>
      </c>
      <c r="J26" s="3">
        <f t="shared" si="9"/>
        <v>1.07429051399231</v>
      </c>
      <c r="K26" s="3">
        <f t="shared" si="9"/>
        <v>1.1000000238418599</v>
      </c>
      <c r="L26" s="3">
        <f t="shared" si="9"/>
        <v>1.1000000238418599</v>
      </c>
      <c r="M26" s="3">
        <f t="shared" si="9"/>
        <v>1.1000000238418599</v>
      </c>
      <c r="N26" s="3">
        <f t="shared" si="9"/>
        <v>1.1000000238418599</v>
      </c>
      <c r="O26" s="3" t="str">
        <f t="shared" si="9"/>
        <v/>
      </c>
      <c r="P26" s="3">
        <f t="shared" si="9"/>
        <v>1.33683204650879</v>
      </c>
      <c r="Q26" s="3">
        <f t="shared" si="9"/>
        <v>1</v>
      </c>
      <c r="R26" s="3">
        <f t="shared" si="9"/>
        <v>1.1000000238418599</v>
      </c>
      <c r="S26" s="3">
        <f t="shared" si="9"/>
        <v>1.1000000238418599</v>
      </c>
      <c r="T26" s="3">
        <f t="shared" si="9"/>
        <v>1.1000000238418599</v>
      </c>
      <c r="U26" s="3">
        <f t="shared" si="9"/>
        <v>1.1000000238418599</v>
      </c>
      <c r="V26" s="3">
        <f t="shared" si="9"/>
        <v>1.1000000238418599</v>
      </c>
      <c r="W26" s="3" t="str">
        <f t="shared" si="9"/>
        <v/>
      </c>
      <c r="X26" s="3">
        <f t="shared" si="9"/>
        <v>1.1000000238418599</v>
      </c>
      <c r="Y26" s="3">
        <f t="shared" si="9"/>
        <v>1.19993352890015</v>
      </c>
      <c r="Z26" s="3">
        <f t="shared" si="9"/>
        <v>1.1000000238418599</v>
      </c>
      <c r="AA26" s="3">
        <f t="shared" si="9"/>
        <v>1.1000000238418599</v>
      </c>
      <c r="AB26" s="3" t="str">
        <f t="shared" si="9"/>
        <v/>
      </c>
      <c r="AC26" s="3">
        <f t="shared" si="9"/>
        <v>1.1000000238418599</v>
      </c>
      <c r="AD26" s="3">
        <f t="shared" si="9"/>
        <v>1.1000000238418599</v>
      </c>
      <c r="AE26" s="3">
        <f t="shared" si="9"/>
        <v>1.0825396776199301</v>
      </c>
      <c r="AF26" s="3">
        <f t="shared" si="9"/>
        <v>1.1000000238418599</v>
      </c>
      <c r="AG26" s="3">
        <f t="shared" si="9"/>
        <v>1.1000000238418599</v>
      </c>
      <c r="AH26" s="3">
        <f t="shared" si="9"/>
        <v>1.1000000238418599</v>
      </c>
      <c r="AI26" s="3">
        <f t="shared" si="9"/>
        <v>1.1005988121032699</v>
      </c>
      <c r="AJ26" s="3">
        <f t="shared" si="9"/>
        <v>1.1000000238418599</v>
      </c>
      <c r="AK26" s="3">
        <f t="shared" si="9"/>
        <v>1.1000000238418599</v>
      </c>
      <c r="AL26" s="3">
        <f t="shared" si="9"/>
        <v>1.10456550121307</v>
      </c>
      <c r="AM26" s="41">
        <f t="shared" si="9"/>
        <v>1.1000000238418599</v>
      </c>
      <c r="AN26" s="41">
        <f t="shared" si="9"/>
        <v>1.1000000238418599</v>
      </c>
      <c r="AO26" s="41">
        <f t="shared" si="9"/>
        <v>1.1000000238418599</v>
      </c>
      <c r="AP26" s="41">
        <f t="shared" si="9"/>
        <v>1.1000000238418599</v>
      </c>
      <c r="AQ26" s="41">
        <f t="shared" si="9"/>
        <v>1.1000000238418599</v>
      </c>
    </row>
    <row r="27" spans="2:43">
      <c r="E27" t="str">
        <f t="shared" si="5"/>
        <v>TRA_Mot_Gas</v>
      </c>
      <c r="F27" t="s">
        <v>57</v>
      </c>
      <c r="G27" s="3">
        <f t="shared" ref="G27:AQ27" si="10">IF(G10&gt;0,G10,"")</f>
        <v>1.1005542278289799</v>
      </c>
      <c r="H27" s="3">
        <f t="shared" si="10"/>
        <v>1.0559999942779501</v>
      </c>
      <c r="I27" s="3">
        <f t="shared" si="10"/>
        <v>1.1000000238418599</v>
      </c>
      <c r="J27" s="3">
        <f t="shared" si="10"/>
        <v>1.07429051399231</v>
      </c>
      <c r="K27" s="3">
        <f t="shared" si="10"/>
        <v>1.1000000238418599</v>
      </c>
      <c r="L27" s="3">
        <f t="shared" si="10"/>
        <v>1.1000000238418599</v>
      </c>
      <c r="M27" s="3">
        <f t="shared" si="10"/>
        <v>1.1000000238418599</v>
      </c>
      <c r="N27" s="3">
        <f t="shared" si="10"/>
        <v>1.1000000238418599</v>
      </c>
      <c r="O27" s="3">
        <f t="shared" si="10"/>
        <v>1.1000000238418599</v>
      </c>
      <c r="P27" s="3">
        <f t="shared" si="10"/>
        <v>1.33683204650879</v>
      </c>
      <c r="Q27" s="3">
        <f t="shared" si="10"/>
        <v>1</v>
      </c>
      <c r="R27" s="3">
        <f t="shared" si="10"/>
        <v>1.1000000238418599</v>
      </c>
      <c r="S27" s="3">
        <f t="shared" si="10"/>
        <v>1.1000000238418599</v>
      </c>
      <c r="T27" s="3">
        <f t="shared" si="10"/>
        <v>1.1000000238418599</v>
      </c>
      <c r="U27" s="3">
        <f t="shared" si="10"/>
        <v>1.1000000238418599</v>
      </c>
      <c r="V27" s="3">
        <f t="shared" si="10"/>
        <v>1.1000000238418599</v>
      </c>
      <c r="W27" s="3">
        <f t="shared" si="10"/>
        <v>1.1000000238418599</v>
      </c>
      <c r="X27" s="3">
        <f t="shared" si="10"/>
        <v>1.1000000238418599</v>
      </c>
      <c r="Y27" s="3">
        <f t="shared" si="10"/>
        <v>1.19993352890015</v>
      </c>
      <c r="Z27" s="3">
        <f t="shared" si="10"/>
        <v>1.1000000238418599</v>
      </c>
      <c r="AA27" s="3">
        <f t="shared" si="10"/>
        <v>1.1000000238418599</v>
      </c>
      <c r="AB27" s="3">
        <f t="shared" si="10"/>
        <v>1.1000000238418599</v>
      </c>
      <c r="AC27" s="3">
        <f t="shared" si="10"/>
        <v>1.1000000238418599</v>
      </c>
      <c r="AD27" s="3">
        <f t="shared" si="10"/>
        <v>1.1000000238418599</v>
      </c>
      <c r="AE27" s="3">
        <f t="shared" si="10"/>
        <v>1.0825396776199301</v>
      </c>
      <c r="AF27" s="3">
        <f t="shared" si="10"/>
        <v>1.1000000238418599</v>
      </c>
      <c r="AG27" s="3">
        <f t="shared" si="10"/>
        <v>1.1000000238418599</v>
      </c>
      <c r="AH27" s="3">
        <f t="shared" si="10"/>
        <v>1.1000000238418599</v>
      </c>
      <c r="AI27" s="3">
        <f t="shared" si="10"/>
        <v>1.1005988121032699</v>
      </c>
      <c r="AJ27" s="3">
        <f t="shared" si="10"/>
        <v>1.1000000238418599</v>
      </c>
      <c r="AK27" s="3">
        <f t="shared" si="10"/>
        <v>1.1000000238418599</v>
      </c>
      <c r="AL27" s="3">
        <f t="shared" si="10"/>
        <v>1.10456550121307</v>
      </c>
      <c r="AM27" s="41">
        <f t="shared" si="10"/>
        <v>1.1000000238418599</v>
      </c>
      <c r="AN27" s="41">
        <f t="shared" si="10"/>
        <v>1.1000000238418599</v>
      </c>
      <c r="AO27" s="41">
        <f t="shared" si="10"/>
        <v>1.1000000238418599</v>
      </c>
      <c r="AP27" s="41">
        <f t="shared" si="10"/>
        <v>1.1000000238418599</v>
      </c>
      <c r="AQ27" s="41">
        <f t="shared" si="10"/>
        <v>1.1000000238418599</v>
      </c>
    </row>
    <row r="28" spans="2:43">
      <c r="E28" t="str">
        <f t="shared" si="5"/>
        <v>TRA_Car_Cng</v>
      </c>
      <c r="F28" t="s">
        <v>124</v>
      </c>
      <c r="G28" s="3" t="str">
        <f t="shared" ref="G28:AQ28" si="11">IF(G11&gt;0,G11,"")</f>
        <v/>
      </c>
      <c r="H28" s="3" t="str">
        <f t="shared" si="11"/>
        <v/>
      </c>
      <c r="I28" s="3" t="str">
        <f t="shared" si="11"/>
        <v/>
      </c>
      <c r="J28" s="3">
        <f t="shared" si="11"/>
        <v>1.60651648044586</v>
      </c>
      <c r="K28" s="3" t="str">
        <f t="shared" si="11"/>
        <v/>
      </c>
      <c r="L28" s="3" t="str">
        <f t="shared" si="11"/>
        <v/>
      </c>
      <c r="M28" s="3">
        <f t="shared" si="11"/>
        <v>1.4904687404632599</v>
      </c>
      <c r="N28" s="3" t="str">
        <f t="shared" si="11"/>
        <v/>
      </c>
      <c r="O28" s="3" t="str">
        <f t="shared" si="11"/>
        <v/>
      </c>
      <c r="P28" s="3" t="str">
        <f t="shared" si="11"/>
        <v/>
      </c>
      <c r="Q28" s="3" t="str">
        <f t="shared" si="11"/>
        <v/>
      </c>
      <c r="R28" s="3" t="str">
        <f t="shared" si="11"/>
        <v/>
      </c>
      <c r="S28" s="3" t="str">
        <f t="shared" si="11"/>
        <v/>
      </c>
      <c r="T28" s="3" t="str">
        <f t="shared" si="11"/>
        <v/>
      </c>
      <c r="U28" s="3" t="str">
        <f t="shared" si="11"/>
        <v/>
      </c>
      <c r="V28" s="3" t="str">
        <f t="shared" si="11"/>
        <v/>
      </c>
      <c r="W28" s="3" t="str">
        <f t="shared" si="11"/>
        <v/>
      </c>
      <c r="X28" s="3">
        <f t="shared" si="11"/>
        <v>1.71000003814697</v>
      </c>
      <c r="Y28" s="3" t="str">
        <f t="shared" si="11"/>
        <v/>
      </c>
      <c r="Z28" s="3" t="str">
        <f t="shared" si="11"/>
        <v/>
      </c>
      <c r="AA28" s="3" t="str">
        <f t="shared" si="11"/>
        <v/>
      </c>
      <c r="AB28" s="3" t="str">
        <f t="shared" si="11"/>
        <v/>
      </c>
      <c r="AC28" s="3" t="str">
        <f t="shared" si="11"/>
        <v/>
      </c>
      <c r="AD28" s="3">
        <f t="shared" si="11"/>
        <v>1.33000004291535</v>
      </c>
      <c r="AE28" s="3" t="str">
        <f t="shared" si="11"/>
        <v/>
      </c>
      <c r="AF28" s="3" t="str">
        <f t="shared" si="11"/>
        <v/>
      </c>
      <c r="AG28" s="3" t="str">
        <f t="shared" si="11"/>
        <v/>
      </c>
      <c r="AH28" s="3" t="str">
        <f t="shared" si="11"/>
        <v/>
      </c>
      <c r="AI28" s="3">
        <f t="shared" si="11"/>
        <v>1.45347416400909</v>
      </c>
      <c r="AJ28" s="3" t="str">
        <f t="shared" si="11"/>
        <v/>
      </c>
      <c r="AK28" s="3" t="str">
        <f t="shared" si="11"/>
        <v/>
      </c>
      <c r="AL28" s="3">
        <f t="shared" si="11"/>
        <v>1.5599999427795399</v>
      </c>
      <c r="AM28" s="41" t="str">
        <f t="shared" si="11"/>
        <v/>
      </c>
      <c r="AN28" s="41" t="str">
        <f t="shared" si="11"/>
        <v/>
      </c>
      <c r="AO28" s="41" t="str">
        <f t="shared" si="11"/>
        <v/>
      </c>
      <c r="AP28" s="41" t="str">
        <f t="shared" si="11"/>
        <v/>
      </c>
      <c r="AQ28" s="41" t="str">
        <f t="shared" si="11"/>
        <v/>
      </c>
    </row>
    <row r="29" spans="2:43">
      <c r="E29" t="str">
        <f t="shared" si="5"/>
        <v>TRA_Car_Dis</v>
      </c>
      <c r="F29" t="s">
        <v>124</v>
      </c>
      <c r="G29" s="3">
        <f t="shared" ref="G29:AQ29" si="12">IF(G12&gt;0,G12,"")</f>
        <v>1.1799999475479099</v>
      </c>
      <c r="H29" s="3">
        <f t="shared" si="12"/>
        <v>1.51028192043304</v>
      </c>
      <c r="I29" s="3">
        <f t="shared" si="12"/>
        <v>1.5599999427795399</v>
      </c>
      <c r="J29" s="3">
        <f t="shared" si="12"/>
        <v>1.60651648044586</v>
      </c>
      <c r="K29" s="3">
        <f t="shared" si="12"/>
        <v>1.4644458293914799</v>
      </c>
      <c r="L29" s="3">
        <f t="shared" si="12"/>
        <v>1.37999999523163</v>
      </c>
      <c r="M29" s="3">
        <f t="shared" si="12"/>
        <v>1.4904687404632599</v>
      </c>
      <c r="N29" s="3">
        <f t="shared" si="12"/>
        <v>1.5599999427795399</v>
      </c>
      <c r="O29" s="3">
        <f t="shared" si="12"/>
        <v>1.45000004768372</v>
      </c>
      <c r="P29" s="3">
        <f t="shared" si="12"/>
        <v>1.7400000095367401</v>
      </c>
      <c r="Q29" s="3">
        <f t="shared" si="12"/>
        <v>1.4000432491302499</v>
      </c>
      <c r="R29" s="3">
        <f t="shared" si="12"/>
        <v>1.82858443260193</v>
      </c>
      <c r="S29" s="3">
        <f t="shared" si="12"/>
        <v>1.4975107908248899</v>
      </c>
      <c r="T29" s="3">
        <f t="shared" si="12"/>
        <v>1.38246369361877</v>
      </c>
      <c r="U29" s="3">
        <f t="shared" si="12"/>
        <v>1.8400000333786</v>
      </c>
      <c r="V29" s="3">
        <f t="shared" si="12"/>
        <v>1.4975107908248899</v>
      </c>
      <c r="W29" s="3">
        <f t="shared" si="12"/>
        <v>2.0627906322479301</v>
      </c>
      <c r="X29" s="3">
        <f t="shared" si="12"/>
        <v>1.71000003814697</v>
      </c>
      <c r="Y29" s="3">
        <f t="shared" si="12"/>
        <v>1.9999866485595701</v>
      </c>
      <c r="Z29" s="3">
        <f t="shared" si="12"/>
        <v>1.51028192043304</v>
      </c>
      <c r="AA29" s="3">
        <f t="shared" si="12"/>
        <v>1.43300044536591</v>
      </c>
      <c r="AB29" s="3">
        <f t="shared" si="12"/>
        <v>1.5599999427795399</v>
      </c>
      <c r="AC29" s="3">
        <f t="shared" si="12"/>
        <v>1.51028192043304</v>
      </c>
      <c r="AD29" s="3">
        <f t="shared" si="12"/>
        <v>1.33000004291534</v>
      </c>
      <c r="AE29" s="3">
        <f t="shared" si="12"/>
        <v>1.70000004768371</v>
      </c>
      <c r="AF29" s="3">
        <f t="shared" si="12"/>
        <v>1.9665447473526001</v>
      </c>
      <c r="AG29" s="3">
        <f t="shared" si="12"/>
        <v>1.4975107908248899</v>
      </c>
      <c r="AH29" s="3">
        <f t="shared" si="12"/>
        <v>1.9828243255615201</v>
      </c>
      <c r="AI29" s="3">
        <f t="shared" si="12"/>
        <v>1.4534741640091</v>
      </c>
      <c r="AJ29" s="3">
        <f t="shared" si="12"/>
        <v>1.63986444473267</v>
      </c>
      <c r="AK29" s="3">
        <f t="shared" si="12"/>
        <v>1.95000004768371</v>
      </c>
      <c r="AL29" s="3">
        <f t="shared" si="12"/>
        <v>1.5599999427795399</v>
      </c>
      <c r="AM29" s="41">
        <f t="shared" si="12"/>
        <v>1.4975107908248899</v>
      </c>
      <c r="AN29" s="41">
        <f t="shared" si="12"/>
        <v>1.38246369361877</v>
      </c>
      <c r="AO29" s="41">
        <f t="shared" si="12"/>
        <v>1.4975107908248899</v>
      </c>
      <c r="AP29" s="41">
        <f t="shared" si="12"/>
        <v>1.38246369361877</v>
      </c>
      <c r="AQ29" s="41">
        <f t="shared" si="12"/>
        <v>1.38246369361877</v>
      </c>
    </row>
    <row r="30" spans="2:43">
      <c r="E30" t="str">
        <f t="shared" si="5"/>
        <v>TRA_Car_Fle_Fue</v>
      </c>
      <c r="F30" t="s">
        <v>124</v>
      </c>
      <c r="G30" s="3" t="str">
        <f t="shared" ref="G30:AQ30" si="13">IF(G13&gt;0,G13,"")</f>
        <v/>
      </c>
      <c r="H30" s="3" t="str">
        <f t="shared" si="13"/>
        <v/>
      </c>
      <c r="I30" s="3" t="str">
        <f t="shared" si="13"/>
        <v/>
      </c>
      <c r="J30" s="3">
        <f t="shared" si="13"/>
        <v>1.60651648044586</v>
      </c>
      <c r="K30" s="3" t="str">
        <f t="shared" si="13"/>
        <v/>
      </c>
      <c r="L30" s="3" t="str">
        <f t="shared" si="13"/>
        <v/>
      </c>
      <c r="M30" s="3" t="str">
        <f t="shared" si="13"/>
        <v/>
      </c>
      <c r="N30" s="3" t="str">
        <f t="shared" si="13"/>
        <v/>
      </c>
      <c r="O30" s="3" t="str">
        <f t="shared" si="13"/>
        <v/>
      </c>
      <c r="P30" s="3" t="str">
        <f t="shared" si="13"/>
        <v/>
      </c>
      <c r="Q30" s="3" t="str">
        <f t="shared" si="13"/>
        <v/>
      </c>
      <c r="R30" s="3" t="str">
        <f t="shared" si="13"/>
        <v/>
      </c>
      <c r="S30" s="3" t="str">
        <f t="shared" si="13"/>
        <v/>
      </c>
      <c r="T30" s="3" t="str">
        <f t="shared" si="13"/>
        <v/>
      </c>
      <c r="U30" s="3" t="str">
        <f t="shared" si="13"/>
        <v/>
      </c>
      <c r="V30" s="3" t="str">
        <f t="shared" si="13"/>
        <v/>
      </c>
      <c r="W30" s="3" t="str">
        <f t="shared" si="13"/>
        <v/>
      </c>
      <c r="X30" s="3" t="str">
        <f t="shared" si="13"/>
        <v/>
      </c>
      <c r="Y30" s="3" t="str">
        <f t="shared" si="13"/>
        <v/>
      </c>
      <c r="Z30" s="3" t="str">
        <f t="shared" si="13"/>
        <v/>
      </c>
      <c r="AA30" s="3" t="str">
        <f t="shared" si="13"/>
        <v/>
      </c>
      <c r="AB30" s="3" t="str">
        <f t="shared" si="13"/>
        <v/>
      </c>
      <c r="AC30" s="3" t="str">
        <f t="shared" si="13"/>
        <v/>
      </c>
      <c r="AD30" s="3" t="str">
        <f t="shared" si="13"/>
        <v/>
      </c>
      <c r="AE30" s="3" t="str">
        <f t="shared" si="13"/>
        <v/>
      </c>
      <c r="AF30" s="3" t="str">
        <f t="shared" si="13"/>
        <v/>
      </c>
      <c r="AG30" s="3" t="str">
        <f t="shared" si="13"/>
        <v/>
      </c>
      <c r="AH30" s="3" t="str">
        <f t="shared" si="13"/>
        <v/>
      </c>
      <c r="AI30" s="3">
        <f t="shared" si="13"/>
        <v>1.45347416400909</v>
      </c>
      <c r="AJ30" s="3" t="str">
        <f t="shared" si="13"/>
        <v/>
      </c>
      <c r="AK30" s="3" t="str">
        <f t="shared" si="13"/>
        <v/>
      </c>
      <c r="AL30" s="3" t="str">
        <f t="shared" si="13"/>
        <v/>
      </c>
      <c r="AM30" s="41" t="str">
        <f t="shared" si="13"/>
        <v/>
      </c>
      <c r="AN30" s="41" t="str">
        <f t="shared" si="13"/>
        <v/>
      </c>
      <c r="AO30" s="41" t="str">
        <f t="shared" si="13"/>
        <v/>
      </c>
      <c r="AP30" s="41" t="str">
        <f t="shared" si="13"/>
        <v/>
      </c>
      <c r="AQ30" s="41" t="str">
        <f t="shared" si="13"/>
        <v/>
      </c>
    </row>
    <row r="31" spans="2:43">
      <c r="E31" t="str">
        <f t="shared" si="5"/>
        <v>TRA_Car_Gas</v>
      </c>
      <c r="F31" t="s">
        <v>124</v>
      </c>
      <c r="G31" s="3">
        <f t="shared" ref="G31:AQ31" si="14">IF(G14&gt;0,G14,"")</f>
        <v>1.1799999475479099</v>
      </c>
      <c r="H31" s="3">
        <f t="shared" si="14"/>
        <v>1.51028192043304</v>
      </c>
      <c r="I31" s="3">
        <f t="shared" si="14"/>
        <v>1.5599999427795399</v>
      </c>
      <c r="J31" s="3">
        <f t="shared" si="14"/>
        <v>1.60651648044586</v>
      </c>
      <c r="K31" s="3">
        <f t="shared" si="14"/>
        <v>1.4644458293914799</v>
      </c>
      <c r="L31" s="3">
        <f t="shared" si="14"/>
        <v>1.37999999523163</v>
      </c>
      <c r="M31" s="3">
        <f t="shared" si="14"/>
        <v>1.4904687404632599</v>
      </c>
      <c r="N31" s="3">
        <f t="shared" si="14"/>
        <v>1.5599999427795399</v>
      </c>
      <c r="O31" s="3">
        <f t="shared" si="14"/>
        <v>1.45000004768372</v>
      </c>
      <c r="P31" s="3">
        <f t="shared" si="14"/>
        <v>1.7400000095367401</v>
      </c>
      <c r="Q31" s="3">
        <f t="shared" si="14"/>
        <v>1.4000432491302499</v>
      </c>
      <c r="R31" s="3">
        <f t="shared" si="14"/>
        <v>1.82858443260193</v>
      </c>
      <c r="S31" s="3">
        <f t="shared" si="14"/>
        <v>1.4975107908248899</v>
      </c>
      <c r="T31" s="3">
        <f t="shared" si="14"/>
        <v>1.38246369361877</v>
      </c>
      <c r="U31" s="3">
        <f t="shared" si="14"/>
        <v>1.8400000333786</v>
      </c>
      <c r="V31" s="3">
        <f t="shared" si="14"/>
        <v>1.4975107908248899</v>
      </c>
      <c r="W31" s="3">
        <f t="shared" si="14"/>
        <v>2.0627906322479301</v>
      </c>
      <c r="X31" s="3">
        <f t="shared" si="14"/>
        <v>1.71000003814697</v>
      </c>
      <c r="Y31" s="3">
        <f t="shared" si="14"/>
        <v>1.9999866485595701</v>
      </c>
      <c r="Z31" s="3">
        <f t="shared" si="14"/>
        <v>1.51028192043305</v>
      </c>
      <c r="AA31" s="3">
        <f t="shared" si="14"/>
        <v>1.4330004453659</v>
      </c>
      <c r="AB31" s="3">
        <f t="shared" si="14"/>
        <v>1.5599999427795399</v>
      </c>
      <c r="AC31" s="3">
        <f t="shared" si="14"/>
        <v>1.51028192043304</v>
      </c>
      <c r="AD31" s="3">
        <f t="shared" si="14"/>
        <v>1.33000004291534</v>
      </c>
      <c r="AE31" s="3">
        <f t="shared" si="14"/>
        <v>1.70000004768372</v>
      </c>
      <c r="AF31" s="3">
        <f t="shared" si="14"/>
        <v>1.9665447473526001</v>
      </c>
      <c r="AG31" s="3">
        <f t="shared" si="14"/>
        <v>1.4975107908248899</v>
      </c>
      <c r="AH31" s="3">
        <f t="shared" si="14"/>
        <v>1.9828243255615201</v>
      </c>
      <c r="AI31" s="3">
        <f t="shared" si="14"/>
        <v>1.45347416400909</v>
      </c>
      <c r="AJ31" s="3">
        <f t="shared" si="14"/>
        <v>1.63986444473267</v>
      </c>
      <c r="AK31" s="3">
        <f t="shared" si="14"/>
        <v>1.95000004768372</v>
      </c>
      <c r="AL31" s="3">
        <f t="shared" si="14"/>
        <v>1.5599999427795399</v>
      </c>
      <c r="AM31" s="41">
        <f t="shared" si="14"/>
        <v>1.4975107908248899</v>
      </c>
      <c r="AN31" s="41">
        <f t="shared" si="14"/>
        <v>1.38246369361877</v>
      </c>
      <c r="AO31" s="41">
        <f t="shared" si="14"/>
        <v>1.4975107908248899</v>
      </c>
      <c r="AP31" s="41">
        <f t="shared" si="14"/>
        <v>1.38246369361877</v>
      </c>
      <c r="AQ31" s="41">
        <f t="shared" si="14"/>
        <v>1.38246369361877</v>
      </c>
    </row>
    <row r="32" spans="2:43">
      <c r="E32" t="str">
        <f t="shared" si="5"/>
        <v>TRA_Car_Lpg</v>
      </c>
      <c r="F32" t="s">
        <v>124</v>
      </c>
      <c r="G32" s="3" t="str">
        <f t="shared" ref="G32:AQ32" si="15">IF(G15&gt;0,G15,"")</f>
        <v/>
      </c>
      <c r="H32" s="3">
        <f t="shared" si="15"/>
        <v>1.51028192043305</v>
      </c>
      <c r="I32" s="3">
        <f t="shared" si="15"/>
        <v>1.5599999427795399</v>
      </c>
      <c r="J32" s="3" t="str">
        <f t="shared" si="15"/>
        <v/>
      </c>
      <c r="K32" s="3" t="str">
        <f t="shared" si="15"/>
        <v/>
      </c>
      <c r="L32" s="3" t="str">
        <f t="shared" si="15"/>
        <v/>
      </c>
      <c r="M32" s="3">
        <f t="shared" si="15"/>
        <v>1.4904687404632599</v>
      </c>
      <c r="N32" s="3">
        <f t="shared" si="15"/>
        <v>1.5599999427795399</v>
      </c>
      <c r="O32" s="3" t="str">
        <f t="shared" si="15"/>
        <v/>
      </c>
      <c r="P32" s="3" t="str">
        <f t="shared" si="15"/>
        <v/>
      </c>
      <c r="Q32" s="3" t="str">
        <f t="shared" si="15"/>
        <v/>
      </c>
      <c r="R32" s="3">
        <f t="shared" si="15"/>
        <v>1.82858443260193</v>
      </c>
      <c r="S32" s="3">
        <f t="shared" si="15"/>
        <v>1.4975107908248899</v>
      </c>
      <c r="T32" s="3">
        <f t="shared" si="15"/>
        <v>1.38246369361877</v>
      </c>
      <c r="U32" s="3">
        <f t="shared" si="15"/>
        <v>1.8400000333786</v>
      </c>
      <c r="V32" s="3">
        <f t="shared" si="15"/>
        <v>1.4975107908248899</v>
      </c>
      <c r="W32" s="3" t="str">
        <f t="shared" si="15"/>
        <v/>
      </c>
      <c r="X32" s="3">
        <f t="shared" si="15"/>
        <v>1.71000003814697</v>
      </c>
      <c r="Y32" s="3" t="str">
        <f t="shared" si="15"/>
        <v/>
      </c>
      <c r="Z32" s="3" t="str">
        <f t="shared" si="15"/>
        <v/>
      </c>
      <c r="AA32" s="3">
        <f t="shared" si="15"/>
        <v>1.43300044536591</v>
      </c>
      <c r="AB32" s="3">
        <f t="shared" si="15"/>
        <v>1.5599999427795399</v>
      </c>
      <c r="AC32" s="3" t="str">
        <f t="shared" si="15"/>
        <v/>
      </c>
      <c r="AD32" s="3">
        <f t="shared" si="15"/>
        <v>1.33000004291534</v>
      </c>
      <c r="AE32" s="3" t="str">
        <f t="shared" si="15"/>
        <v/>
      </c>
      <c r="AF32" s="3">
        <f t="shared" si="15"/>
        <v>1.9665447473526001</v>
      </c>
      <c r="AG32" s="3">
        <f t="shared" si="15"/>
        <v>1.4975107908248899</v>
      </c>
      <c r="AH32" s="3">
        <f t="shared" si="15"/>
        <v>1.9828243255615201</v>
      </c>
      <c r="AI32" s="3" t="str">
        <f t="shared" si="15"/>
        <v/>
      </c>
      <c r="AJ32" s="3" t="str">
        <f t="shared" si="15"/>
        <v/>
      </c>
      <c r="AK32" s="3">
        <f t="shared" si="15"/>
        <v>1.95000004768372</v>
      </c>
      <c r="AL32" s="3">
        <f t="shared" si="15"/>
        <v>1.5599999427795399</v>
      </c>
      <c r="AM32" s="41">
        <f t="shared" si="15"/>
        <v>1.4975107908248899</v>
      </c>
      <c r="AN32" s="41">
        <f t="shared" si="15"/>
        <v>1.38246369361877</v>
      </c>
      <c r="AO32" s="41">
        <f t="shared" si="15"/>
        <v>1.4975107908248899</v>
      </c>
      <c r="AP32" s="41">
        <f t="shared" si="15"/>
        <v>1.38246369361877</v>
      </c>
      <c r="AQ32" s="41">
        <f t="shared" si="15"/>
        <v>1.38246369361877</v>
      </c>
    </row>
    <row r="33" spans="1:43">
      <c r="E33" t="str">
        <f t="shared" si="5"/>
        <v>TRA_Car_Oth</v>
      </c>
      <c r="F33" t="s">
        <v>124</v>
      </c>
      <c r="G33" s="3" t="str">
        <f t="shared" ref="G33:AQ33" si="16">IF(G16&gt;0,G16,"")</f>
        <v/>
      </c>
      <c r="H33" s="3" t="str">
        <f t="shared" si="16"/>
        <v/>
      </c>
      <c r="I33" s="3" t="str">
        <f t="shared" si="16"/>
        <v/>
      </c>
      <c r="J33" s="3" t="str">
        <f t="shared" si="16"/>
        <v/>
      </c>
      <c r="K33" s="3" t="str">
        <f t="shared" si="16"/>
        <v/>
      </c>
      <c r="L33" s="3">
        <f t="shared" si="16"/>
        <v>1.37999999523163</v>
      </c>
      <c r="M33" s="3" t="str">
        <f t="shared" si="16"/>
        <v/>
      </c>
      <c r="N33" s="3">
        <f t="shared" si="16"/>
        <v>1.5599999427795399</v>
      </c>
      <c r="O33" s="3" t="str">
        <f t="shared" si="16"/>
        <v/>
      </c>
      <c r="P33" s="3" t="str">
        <f t="shared" si="16"/>
        <v/>
      </c>
      <c r="Q33" s="3" t="str">
        <f t="shared" si="16"/>
        <v/>
      </c>
      <c r="R33" s="3" t="str">
        <f t="shared" si="16"/>
        <v/>
      </c>
      <c r="S33" s="3" t="str">
        <f t="shared" si="16"/>
        <v/>
      </c>
      <c r="T33" s="3" t="str">
        <f t="shared" si="16"/>
        <v/>
      </c>
      <c r="U33" s="3" t="str">
        <f t="shared" si="16"/>
        <v/>
      </c>
      <c r="V33" s="3" t="str">
        <f t="shared" si="16"/>
        <v/>
      </c>
      <c r="W33" s="3">
        <f t="shared" si="16"/>
        <v>2.0627906322479301</v>
      </c>
      <c r="X33" s="3" t="str">
        <f t="shared" si="16"/>
        <v/>
      </c>
      <c r="Y33" s="3" t="str">
        <f t="shared" si="16"/>
        <v/>
      </c>
      <c r="Z33" s="3" t="str">
        <f t="shared" si="16"/>
        <v/>
      </c>
      <c r="AA33" s="3" t="str">
        <f t="shared" si="16"/>
        <v/>
      </c>
      <c r="AB33" s="3" t="str">
        <f t="shared" si="16"/>
        <v/>
      </c>
      <c r="AC33" s="3" t="str">
        <f t="shared" si="16"/>
        <v/>
      </c>
      <c r="AD33" s="3">
        <f t="shared" si="16"/>
        <v>1.33000004291534</v>
      </c>
      <c r="AE33" s="3" t="str">
        <f t="shared" si="16"/>
        <v/>
      </c>
      <c r="AF33" s="3">
        <f t="shared" si="16"/>
        <v>1.9665447473526001</v>
      </c>
      <c r="AG33" s="3">
        <f t="shared" si="16"/>
        <v>1.4975107908248899</v>
      </c>
      <c r="AH33" s="3" t="str">
        <f t="shared" si="16"/>
        <v/>
      </c>
      <c r="AI33" s="3">
        <f t="shared" si="16"/>
        <v>1.45347416400909</v>
      </c>
      <c r="AJ33" s="3" t="str">
        <f t="shared" si="16"/>
        <v/>
      </c>
      <c r="AK33" s="3" t="str">
        <f t="shared" si="16"/>
        <v/>
      </c>
      <c r="AL33" s="3">
        <f t="shared" si="16"/>
        <v>1.5599999427795399</v>
      </c>
      <c r="AM33" s="41" t="str">
        <f t="shared" si="16"/>
        <v/>
      </c>
      <c r="AN33" s="41" t="str">
        <f t="shared" si="16"/>
        <v/>
      </c>
      <c r="AO33" s="41" t="str">
        <f t="shared" si="16"/>
        <v/>
      </c>
      <c r="AP33" s="41" t="str">
        <f t="shared" si="16"/>
        <v/>
      </c>
      <c r="AQ33" s="41" t="str">
        <f t="shared" si="16"/>
        <v/>
      </c>
    </row>
    <row r="34" spans="1:43">
      <c r="E34" t="str">
        <f t="shared" si="5"/>
        <v>TRA_Hdt_Dis</v>
      </c>
      <c r="F34" t="s">
        <v>57</v>
      </c>
      <c r="G34" s="3">
        <f t="shared" ref="G34:AQ34" si="17">IF(G17&gt;0,G17,"")</f>
        <v>12.6966866442624</v>
      </c>
      <c r="H34" s="3">
        <f t="shared" si="17"/>
        <v>3.6177163587025101</v>
      </c>
      <c r="I34" s="3">
        <f t="shared" si="17"/>
        <v>14.9022221025332</v>
      </c>
      <c r="J34" s="3">
        <f t="shared" si="17"/>
        <v>5.0234683731318199</v>
      </c>
      <c r="K34" s="3">
        <f t="shared" si="17"/>
        <v>4.0249713514679204</v>
      </c>
      <c r="L34" s="3">
        <f t="shared" si="17"/>
        <v>9.7457023667068992</v>
      </c>
      <c r="M34" s="3">
        <f t="shared" si="17"/>
        <v>6.2939784162499803</v>
      </c>
      <c r="N34" s="3">
        <f t="shared" si="17"/>
        <v>5.7247237084120997</v>
      </c>
      <c r="O34" s="3">
        <f t="shared" si="17"/>
        <v>10.89725621128</v>
      </c>
      <c r="P34" s="3">
        <f t="shared" si="17"/>
        <v>6.2476243227720296</v>
      </c>
      <c r="Q34" s="3">
        <f t="shared" si="17"/>
        <v>10.957165291452601</v>
      </c>
      <c r="R34" s="3">
        <f t="shared" si="17"/>
        <v>8.2550465475250707</v>
      </c>
      <c r="S34" s="3">
        <f t="shared" si="17"/>
        <v>6.4732029836269103</v>
      </c>
      <c r="T34" s="3">
        <f t="shared" si="17"/>
        <v>10.1545306337892</v>
      </c>
      <c r="U34" s="3">
        <f t="shared" si="17"/>
        <v>9.9489386039569503</v>
      </c>
      <c r="V34" s="3">
        <f t="shared" si="17"/>
        <v>11.993945793934399</v>
      </c>
      <c r="W34" s="3">
        <f t="shared" si="17"/>
        <v>7.0785647772785403</v>
      </c>
      <c r="X34" s="3">
        <f t="shared" si="17"/>
        <v>7.5022433654630802</v>
      </c>
      <c r="Y34" s="3">
        <f t="shared" si="17"/>
        <v>13.305331947125</v>
      </c>
      <c r="Z34" s="3">
        <f t="shared" si="17"/>
        <v>5.2429919003327798</v>
      </c>
      <c r="AA34" s="3">
        <f t="shared" si="17"/>
        <v>10.4740889501004</v>
      </c>
      <c r="AB34" s="3">
        <f t="shared" si="17"/>
        <v>12.0025614776756</v>
      </c>
      <c r="AC34" s="3">
        <f t="shared" si="17"/>
        <v>1.2047109936611</v>
      </c>
      <c r="AD34" s="3">
        <f t="shared" si="17"/>
        <v>11.1014949066107</v>
      </c>
      <c r="AE34" s="3">
        <f t="shared" si="17"/>
        <v>12.591806582523301</v>
      </c>
      <c r="AF34" s="3">
        <f t="shared" si="17"/>
        <v>11.666596909052201</v>
      </c>
      <c r="AG34" s="3">
        <f t="shared" si="17"/>
        <v>13.5666403308729</v>
      </c>
      <c r="AH34" s="3">
        <f t="shared" si="17"/>
        <v>5.68297807152776</v>
      </c>
      <c r="AI34" s="3">
        <f t="shared" si="17"/>
        <v>12.879972178480299</v>
      </c>
      <c r="AJ34" s="3">
        <f t="shared" si="17"/>
        <v>11.184902755915999</v>
      </c>
      <c r="AK34" s="3">
        <f t="shared" si="17"/>
        <v>8.0361798881400901</v>
      </c>
      <c r="AL34" s="3">
        <f t="shared" si="17"/>
        <v>6.2908244883060602</v>
      </c>
      <c r="AM34" s="41">
        <f t="shared" si="17"/>
        <v>6.4732029836269103</v>
      </c>
      <c r="AN34" s="41">
        <f t="shared" si="17"/>
        <v>10.1545306337892</v>
      </c>
      <c r="AO34" s="41">
        <f t="shared" si="17"/>
        <v>6.4732029836269103</v>
      </c>
      <c r="AP34" s="41">
        <f t="shared" si="17"/>
        <v>10.1545306337892</v>
      </c>
      <c r="AQ34" s="41">
        <f t="shared" si="17"/>
        <v>10.1545306337892</v>
      </c>
    </row>
    <row r="35" spans="1:43">
      <c r="E35" t="str">
        <f t="shared" si="5"/>
        <v>TRA_Hdt_Gas</v>
      </c>
      <c r="F35" t="s">
        <v>57</v>
      </c>
      <c r="G35" s="3" t="str">
        <f t="shared" ref="G35:AQ35" si="18">IF(G18&gt;0,G18,"")</f>
        <v/>
      </c>
      <c r="H35" s="3" t="str">
        <f t="shared" si="18"/>
        <v/>
      </c>
      <c r="I35" s="3">
        <f t="shared" si="18"/>
        <v>2.4181893920898401</v>
      </c>
      <c r="J35" s="3" t="str">
        <f t="shared" si="18"/>
        <v/>
      </c>
      <c r="K35" s="3">
        <f t="shared" si="18"/>
        <v>0.97858094215393099</v>
      </c>
      <c r="L35" s="3">
        <f t="shared" si="18"/>
        <v>1.6805942726135299</v>
      </c>
      <c r="M35" s="3" t="str">
        <f t="shared" si="18"/>
        <v/>
      </c>
      <c r="N35" s="3">
        <f t="shared" si="18"/>
        <v>0.71403723716735801</v>
      </c>
      <c r="O35" s="3">
        <f t="shared" si="18"/>
        <v>2.0055233383178699</v>
      </c>
      <c r="P35" s="3">
        <f t="shared" si="18"/>
        <v>0.89578972816467295</v>
      </c>
      <c r="Q35" s="3">
        <f t="shared" si="18"/>
        <v>1.6817709350585901</v>
      </c>
      <c r="R35" s="3">
        <f t="shared" si="18"/>
        <v>1.0801119709014899</v>
      </c>
      <c r="S35" s="3">
        <f t="shared" si="18"/>
        <v>1.52727527618408</v>
      </c>
      <c r="T35" s="3">
        <f t="shared" si="18"/>
        <v>2.7867569732666002</v>
      </c>
      <c r="U35" s="3">
        <f t="shared" si="18"/>
        <v>1.7156412696838399</v>
      </c>
      <c r="V35" s="3">
        <f t="shared" si="18"/>
        <v>4.5393498229980498</v>
      </c>
      <c r="W35" s="3">
        <f t="shared" si="18"/>
        <v>1.3488346099853501</v>
      </c>
      <c r="X35" s="3">
        <f t="shared" si="18"/>
        <v>1.3574516296386701</v>
      </c>
      <c r="Y35" s="3">
        <f t="shared" si="18"/>
        <v>3.3123500442504898</v>
      </c>
      <c r="Z35" s="3">
        <f t="shared" si="18"/>
        <v>0.85835562705993695</v>
      </c>
      <c r="AA35" s="3">
        <f t="shared" si="18"/>
        <v>1.9958584976196301</v>
      </c>
      <c r="AB35" s="3">
        <f t="shared" si="18"/>
        <v>1.9476603317260699</v>
      </c>
      <c r="AC35" s="3" t="str">
        <f t="shared" si="18"/>
        <v/>
      </c>
      <c r="AD35" s="3">
        <f t="shared" si="18"/>
        <v>1.8240133094787601</v>
      </c>
      <c r="AE35" s="3">
        <f t="shared" si="18"/>
        <v>2.8752834320068401</v>
      </c>
      <c r="AF35" s="3">
        <f t="shared" si="18"/>
        <v>2.28312622070312</v>
      </c>
      <c r="AG35" s="3" t="str">
        <f t="shared" si="18"/>
        <v/>
      </c>
      <c r="AH35" s="3">
        <f t="shared" si="18"/>
        <v>1.27366680145264</v>
      </c>
      <c r="AI35" s="3">
        <f t="shared" si="18"/>
        <v>1.97689477920532</v>
      </c>
      <c r="AJ35" s="3">
        <f t="shared" si="18"/>
        <v>1.92983709335327</v>
      </c>
      <c r="AK35" s="3" t="str">
        <f t="shared" si="18"/>
        <v/>
      </c>
      <c r="AL35" s="3">
        <f t="shared" si="18"/>
        <v>0.90412603378295897</v>
      </c>
      <c r="AM35" s="41">
        <f t="shared" si="18"/>
        <v>1.52727527618408</v>
      </c>
      <c r="AN35" s="41">
        <f t="shared" si="18"/>
        <v>2.7867569732666002</v>
      </c>
      <c r="AO35" s="41">
        <f t="shared" si="18"/>
        <v>1.52727527618408</v>
      </c>
      <c r="AP35" s="41">
        <f t="shared" si="18"/>
        <v>2.7867569732666002</v>
      </c>
      <c r="AQ35" s="41">
        <f t="shared" si="18"/>
        <v>2.7867569732666002</v>
      </c>
    </row>
    <row r="36" spans="1:43">
      <c r="E36" t="s">
        <v>102</v>
      </c>
      <c r="F36" t="s">
        <v>57</v>
      </c>
      <c r="G36" s="11">
        <v>0.5</v>
      </c>
      <c r="H36" s="11">
        <v>0.5</v>
      </c>
      <c r="I36" s="11">
        <v>0.5</v>
      </c>
      <c r="J36" s="11">
        <v>0.5</v>
      </c>
      <c r="K36" s="11">
        <v>0.5</v>
      </c>
      <c r="L36" s="11">
        <v>0.5</v>
      </c>
      <c r="M36" s="11">
        <v>0.5</v>
      </c>
      <c r="N36" s="11">
        <v>0.5</v>
      </c>
      <c r="O36" s="11">
        <v>0.5</v>
      </c>
      <c r="P36" s="11">
        <v>0.5</v>
      </c>
      <c r="Q36" s="11">
        <v>0.5</v>
      </c>
      <c r="R36" s="11">
        <v>0.5</v>
      </c>
      <c r="S36" s="11">
        <v>0.5</v>
      </c>
      <c r="T36" s="11">
        <v>0.5</v>
      </c>
      <c r="U36" s="11">
        <v>0.5</v>
      </c>
      <c r="V36" s="11">
        <v>0.5</v>
      </c>
      <c r="W36" s="11">
        <v>0.5</v>
      </c>
      <c r="X36" s="11">
        <v>0.5</v>
      </c>
      <c r="Y36" s="11">
        <v>0.5</v>
      </c>
      <c r="Z36" s="11">
        <v>0.5</v>
      </c>
      <c r="AA36" s="11">
        <v>0.5</v>
      </c>
      <c r="AB36" s="11">
        <v>0.5</v>
      </c>
      <c r="AC36" s="11">
        <v>0.5</v>
      </c>
      <c r="AD36" s="11">
        <v>0.5</v>
      </c>
      <c r="AE36" s="11">
        <v>0.5</v>
      </c>
      <c r="AF36" s="11">
        <v>0.5</v>
      </c>
      <c r="AG36" s="11">
        <v>0.5</v>
      </c>
      <c r="AH36" s="11">
        <v>0.5</v>
      </c>
      <c r="AI36" s="11">
        <v>0.5</v>
      </c>
      <c r="AJ36" s="11">
        <v>0.5</v>
      </c>
      <c r="AK36" s="11">
        <v>0.5</v>
      </c>
      <c r="AL36" s="11">
        <v>0.5</v>
      </c>
      <c r="AM36" s="52">
        <v>0.5</v>
      </c>
      <c r="AN36" s="52">
        <v>0.5</v>
      </c>
      <c r="AO36" s="52">
        <v>0.5</v>
      </c>
      <c r="AP36" s="52">
        <v>0.5</v>
      </c>
      <c r="AQ36" s="52">
        <v>0.5</v>
      </c>
    </row>
    <row r="37" spans="1:43">
      <c r="E37" t="s">
        <v>103</v>
      </c>
      <c r="F37" t="s">
        <v>57</v>
      </c>
      <c r="G37" s="11">
        <v>0.5</v>
      </c>
      <c r="H37" s="11">
        <v>0.5</v>
      </c>
      <c r="I37" s="11">
        <v>0.5</v>
      </c>
      <c r="J37" s="11">
        <v>0.5</v>
      </c>
      <c r="K37" s="11">
        <v>0.5</v>
      </c>
      <c r="L37" s="11">
        <v>0.5</v>
      </c>
      <c r="M37" s="11">
        <v>0.5</v>
      </c>
      <c r="N37" s="11">
        <v>0.5</v>
      </c>
      <c r="O37" s="11">
        <v>0.5</v>
      </c>
      <c r="P37" s="11">
        <v>0.5</v>
      </c>
      <c r="Q37" s="11">
        <v>0.5</v>
      </c>
      <c r="R37" s="11">
        <v>0.5</v>
      </c>
      <c r="S37" s="11">
        <v>0.5</v>
      </c>
      <c r="T37" s="11">
        <v>0.5</v>
      </c>
      <c r="U37" s="11">
        <v>0.5</v>
      </c>
      <c r="V37" s="11">
        <v>0.5</v>
      </c>
      <c r="W37" s="11">
        <v>0.5</v>
      </c>
      <c r="X37" s="11">
        <v>0.5</v>
      </c>
      <c r="Y37" s="11">
        <v>0.5</v>
      </c>
      <c r="Z37" s="11">
        <v>0.5</v>
      </c>
      <c r="AA37" s="11">
        <v>0.5</v>
      </c>
      <c r="AB37" s="11">
        <v>0.5</v>
      </c>
      <c r="AC37" s="11">
        <v>0.5</v>
      </c>
      <c r="AD37" s="11">
        <v>0.5</v>
      </c>
      <c r="AE37" s="11">
        <v>0.5</v>
      </c>
      <c r="AF37" s="11">
        <v>0.5</v>
      </c>
      <c r="AG37" s="11">
        <v>0.5</v>
      </c>
      <c r="AH37" s="11">
        <v>0.5</v>
      </c>
      <c r="AI37" s="11">
        <v>0.5</v>
      </c>
      <c r="AJ37" s="11">
        <v>0.5</v>
      </c>
      <c r="AK37" s="11">
        <v>0.5</v>
      </c>
      <c r="AL37" s="11">
        <v>0.5</v>
      </c>
      <c r="AM37" s="52">
        <v>0.5</v>
      </c>
      <c r="AN37" s="52">
        <v>0.5</v>
      </c>
      <c r="AO37" s="52">
        <v>0.5</v>
      </c>
      <c r="AP37" s="52">
        <v>0.5</v>
      </c>
      <c r="AQ37" s="52">
        <v>0.5</v>
      </c>
    </row>
    <row r="38" spans="1:43">
      <c r="E38" t="s">
        <v>104</v>
      </c>
      <c r="F38" t="s">
        <v>57</v>
      </c>
      <c r="G38" s="11">
        <v>0.5</v>
      </c>
      <c r="H38" s="11">
        <v>0.5</v>
      </c>
      <c r="I38" s="11">
        <v>0.5</v>
      </c>
      <c r="J38" s="11">
        <v>0.5</v>
      </c>
      <c r="K38" s="11">
        <v>0.5</v>
      </c>
      <c r="L38" s="11">
        <v>0.5</v>
      </c>
      <c r="M38" s="11">
        <v>0.5</v>
      </c>
      <c r="N38" s="11">
        <v>0.5</v>
      </c>
      <c r="O38" s="11">
        <v>0.5</v>
      </c>
      <c r="P38" s="11">
        <v>0.5</v>
      </c>
      <c r="Q38" s="11">
        <v>0.5</v>
      </c>
      <c r="R38" s="11">
        <v>0.5</v>
      </c>
      <c r="S38" s="11">
        <v>0.5</v>
      </c>
      <c r="T38" s="11">
        <v>0.5</v>
      </c>
      <c r="U38" s="11">
        <v>0.5</v>
      </c>
      <c r="V38" s="11">
        <v>0.5</v>
      </c>
      <c r="W38" s="11">
        <v>0.5</v>
      </c>
      <c r="X38" s="11">
        <v>0.5</v>
      </c>
      <c r="Y38" s="11">
        <v>0.5</v>
      </c>
      <c r="Z38" s="11">
        <v>0.5</v>
      </c>
      <c r="AA38" s="11">
        <v>0.5</v>
      </c>
      <c r="AB38" s="11">
        <v>0.5</v>
      </c>
      <c r="AC38" s="11">
        <v>0.5</v>
      </c>
      <c r="AD38" s="11">
        <v>0.5</v>
      </c>
      <c r="AE38" s="11">
        <v>0.5</v>
      </c>
      <c r="AF38" s="11">
        <v>0.5</v>
      </c>
      <c r="AG38" s="11">
        <v>0.5</v>
      </c>
      <c r="AH38" s="11">
        <v>0.5</v>
      </c>
      <c r="AI38" s="11">
        <v>0.5</v>
      </c>
      <c r="AJ38" s="11">
        <v>0.5</v>
      </c>
      <c r="AK38" s="11">
        <v>0.5</v>
      </c>
      <c r="AL38" s="11">
        <v>0.5</v>
      </c>
      <c r="AM38" s="52">
        <v>0.5</v>
      </c>
      <c r="AN38" s="52">
        <v>0.5</v>
      </c>
      <c r="AO38" s="52">
        <v>0.5</v>
      </c>
      <c r="AP38" s="52">
        <v>0.5</v>
      </c>
      <c r="AQ38" s="52">
        <v>0.5</v>
      </c>
    </row>
    <row r="39" spans="1:43">
      <c r="E39" t="s">
        <v>105</v>
      </c>
      <c r="F39" t="s">
        <v>57</v>
      </c>
      <c r="G39" s="11">
        <v>0.5</v>
      </c>
      <c r="H39" s="11">
        <v>0.5</v>
      </c>
      <c r="I39" s="11">
        <v>0.5</v>
      </c>
      <c r="J39" s="11">
        <v>0.5</v>
      </c>
      <c r="K39" s="11">
        <v>0.5</v>
      </c>
      <c r="L39" s="11">
        <v>0.5</v>
      </c>
      <c r="M39" s="11">
        <v>0.5</v>
      </c>
      <c r="N39" s="11">
        <v>0.5</v>
      </c>
      <c r="O39" s="11">
        <v>0.5</v>
      </c>
      <c r="P39" s="11">
        <v>0.5</v>
      </c>
      <c r="Q39" s="11">
        <v>0.5</v>
      </c>
      <c r="R39" s="11">
        <v>0.5</v>
      </c>
      <c r="S39" s="11">
        <v>0.5</v>
      </c>
      <c r="T39" s="11">
        <v>0.5</v>
      </c>
      <c r="U39" s="11">
        <v>0.5</v>
      </c>
      <c r="V39" s="11">
        <v>0.5</v>
      </c>
      <c r="W39" s="11">
        <v>0.5</v>
      </c>
      <c r="X39" s="11">
        <v>0.5</v>
      </c>
      <c r="Y39" s="11">
        <v>0.5</v>
      </c>
      <c r="Z39" s="11">
        <v>0.5</v>
      </c>
      <c r="AA39" s="11">
        <v>0.5</v>
      </c>
      <c r="AB39" s="11">
        <v>0.5</v>
      </c>
      <c r="AC39" s="11">
        <v>0.5</v>
      </c>
      <c r="AD39" s="11">
        <v>0.5</v>
      </c>
      <c r="AE39" s="11">
        <v>0.5</v>
      </c>
      <c r="AF39" s="11">
        <v>0.5</v>
      </c>
      <c r="AG39" s="11">
        <v>0.5</v>
      </c>
      <c r="AH39" s="11">
        <v>0.5</v>
      </c>
      <c r="AI39" s="11">
        <v>0.5</v>
      </c>
      <c r="AJ39" s="11">
        <v>0.5</v>
      </c>
      <c r="AK39" s="11">
        <v>0.5</v>
      </c>
      <c r="AL39" s="11">
        <v>0.5</v>
      </c>
      <c r="AM39" s="52">
        <v>0.5</v>
      </c>
      <c r="AN39" s="52">
        <v>0.5</v>
      </c>
      <c r="AO39" s="52">
        <v>0.5</v>
      </c>
      <c r="AP39" s="52">
        <v>0.5</v>
      </c>
      <c r="AQ39" s="52">
        <v>0.5</v>
      </c>
    </row>
    <row r="41" spans="1:43">
      <c r="A41" s="9"/>
      <c r="B41" s="9"/>
      <c r="C41" s="9"/>
      <c r="D41" s="9"/>
      <c r="E41" s="9"/>
      <c r="F41" s="9"/>
      <c r="G41" s="9" t="s">
        <v>1</v>
      </c>
      <c r="H41" s="9" t="s">
        <v>2</v>
      </c>
      <c r="I41" s="9" t="s">
        <v>3</v>
      </c>
      <c r="J41" s="9" t="s">
        <v>4</v>
      </c>
      <c r="K41" s="9" t="s">
        <v>5</v>
      </c>
      <c r="L41" s="9" t="s">
        <v>6</v>
      </c>
      <c r="M41" s="9" t="s">
        <v>7</v>
      </c>
      <c r="N41" s="9" t="s">
        <v>8</v>
      </c>
      <c r="O41" s="9" t="s">
        <v>9</v>
      </c>
      <c r="P41" s="9" t="s">
        <v>10</v>
      </c>
      <c r="Q41" s="9" t="s">
        <v>11</v>
      </c>
      <c r="R41" s="9" t="s">
        <v>12</v>
      </c>
      <c r="S41" s="9" t="s">
        <v>108</v>
      </c>
      <c r="T41" s="9" t="s">
        <v>13</v>
      </c>
      <c r="U41" s="9" t="s">
        <v>14</v>
      </c>
      <c r="V41" s="9" t="s">
        <v>15</v>
      </c>
      <c r="W41" s="9" t="s">
        <v>16</v>
      </c>
      <c r="X41" s="9" t="s">
        <v>17</v>
      </c>
      <c r="Y41" s="9" t="s">
        <v>18</v>
      </c>
      <c r="Z41" s="9" t="s">
        <v>19</v>
      </c>
      <c r="AA41" s="9" t="s">
        <v>20</v>
      </c>
      <c r="AB41" s="9" t="s">
        <v>21</v>
      </c>
      <c r="AC41" s="9" t="s">
        <v>22</v>
      </c>
      <c r="AD41" s="9" t="s">
        <v>23</v>
      </c>
      <c r="AE41" s="9" t="s">
        <v>24</v>
      </c>
      <c r="AF41" s="9" t="s">
        <v>25</v>
      </c>
      <c r="AG41" s="9" t="s">
        <v>26</v>
      </c>
      <c r="AH41" s="9" t="s">
        <v>27</v>
      </c>
      <c r="AI41" s="9" t="s">
        <v>28</v>
      </c>
      <c r="AJ41" s="9" t="s">
        <v>29</v>
      </c>
      <c r="AK41" s="9" t="s">
        <v>30</v>
      </c>
      <c r="AL41" s="9" t="s">
        <v>31</v>
      </c>
      <c r="AM41" s="9" t="s">
        <v>125</v>
      </c>
      <c r="AN41" s="9" t="s">
        <v>126</v>
      </c>
      <c r="AO41" s="9" t="s">
        <v>127</v>
      </c>
      <c r="AP41" s="9" t="s">
        <v>128</v>
      </c>
      <c r="AQ41" s="9" t="s">
        <v>129</v>
      </c>
    </row>
    <row r="42" spans="1:43">
      <c r="A42" t="s">
        <v>34</v>
      </c>
      <c r="B42" t="str">
        <f>IF(E42="",B41,E42)</f>
        <v>CNG/Biogas</v>
      </c>
      <c r="C42" t="str">
        <f>VLOOKUP(F42,'000Veh'!$A$39:$B$44,2,FALSE)</f>
        <v>Coa</v>
      </c>
      <c r="D42" t="s">
        <v>34</v>
      </c>
      <c r="E42" t="s">
        <v>35</v>
      </c>
      <c r="F42" t="s">
        <v>110</v>
      </c>
      <c r="G42" s="62">
        <f t="shared" ref="G42:G49" si="19">LOOKUP($B42,$E$5:$F$8,G$5:G$8)</f>
        <v>0</v>
      </c>
      <c r="H42" s="62">
        <f t="shared" ref="H42:AQ49" si="20">LOOKUP($B42,$E$5:$F$8,H$5:H$8)</f>
        <v>0</v>
      </c>
      <c r="I42" s="62">
        <f t="shared" si="20"/>
        <v>0</v>
      </c>
      <c r="J42" s="62">
        <f t="shared" si="20"/>
        <v>22.708028793335</v>
      </c>
      <c r="K42" s="62">
        <f t="shared" si="20"/>
        <v>0</v>
      </c>
      <c r="L42" s="62">
        <f t="shared" si="20"/>
        <v>0</v>
      </c>
      <c r="M42" s="62">
        <f t="shared" si="20"/>
        <v>20.808900833129901</v>
      </c>
      <c r="N42" s="62">
        <f t="shared" si="20"/>
        <v>0</v>
      </c>
      <c r="O42" s="62">
        <f t="shared" si="20"/>
        <v>0</v>
      </c>
      <c r="P42" s="62">
        <f t="shared" si="20"/>
        <v>0</v>
      </c>
      <c r="Q42" s="62">
        <f t="shared" si="20"/>
        <v>0</v>
      </c>
      <c r="R42" s="62">
        <f t="shared" si="20"/>
        <v>0</v>
      </c>
      <c r="S42" s="62">
        <f t="shared" si="20"/>
        <v>0</v>
      </c>
      <c r="T42" s="62">
        <f t="shared" si="20"/>
        <v>8.8645162582397496</v>
      </c>
      <c r="U42" s="62">
        <f t="shared" si="20"/>
        <v>0</v>
      </c>
      <c r="V42" s="62">
        <f t="shared" si="20"/>
        <v>0</v>
      </c>
      <c r="W42" s="62">
        <f t="shared" si="20"/>
        <v>0</v>
      </c>
      <c r="X42" s="62">
        <f t="shared" si="20"/>
        <v>18</v>
      </c>
      <c r="Y42" s="62">
        <f t="shared" si="20"/>
        <v>0</v>
      </c>
      <c r="Z42" s="62">
        <f t="shared" si="20"/>
        <v>0</v>
      </c>
      <c r="AA42" s="62">
        <f t="shared" si="20"/>
        <v>0</v>
      </c>
      <c r="AB42" s="62">
        <f t="shared" si="20"/>
        <v>0</v>
      </c>
      <c r="AC42" s="62">
        <f t="shared" si="20"/>
        <v>0</v>
      </c>
      <c r="AD42" s="62">
        <f t="shared" si="20"/>
        <v>32.8548393249512</v>
      </c>
      <c r="AE42" s="62">
        <f t="shared" si="20"/>
        <v>0</v>
      </c>
      <c r="AF42" s="62">
        <f t="shared" si="20"/>
        <v>0</v>
      </c>
      <c r="AG42" s="62">
        <f t="shared" si="20"/>
        <v>0</v>
      </c>
      <c r="AH42" s="62">
        <f t="shared" si="20"/>
        <v>0</v>
      </c>
      <c r="AI42" s="62">
        <f t="shared" si="20"/>
        <v>9.5039014816284197</v>
      </c>
      <c r="AJ42" s="62">
        <f t="shared" si="20"/>
        <v>0</v>
      </c>
      <c r="AK42" s="62">
        <f t="shared" si="20"/>
        <v>0</v>
      </c>
      <c r="AL42" s="62">
        <f t="shared" si="20"/>
        <v>0</v>
      </c>
      <c r="AM42" s="62">
        <f t="shared" si="20"/>
        <v>0</v>
      </c>
      <c r="AN42" s="62">
        <f t="shared" si="20"/>
        <v>8.8645162582397496</v>
      </c>
      <c r="AO42" s="62">
        <f t="shared" si="20"/>
        <v>0</v>
      </c>
      <c r="AP42" s="62">
        <f t="shared" si="20"/>
        <v>8.8645162582397496</v>
      </c>
      <c r="AQ42" s="62">
        <f t="shared" si="20"/>
        <v>8.8645162582397496</v>
      </c>
    </row>
    <row r="43" spans="1:43">
      <c r="A43" t="s">
        <v>34</v>
      </c>
      <c r="B43" t="str">
        <f t="shared" ref="B43:B73" si="21">IF(E43="",B42,E43)</f>
        <v>CNG/Biogas</v>
      </c>
      <c r="C43" t="str">
        <f>VLOOKUP(F43,'000Veh'!$A$39:$B$44,2,FALSE)</f>
        <v>Urb</v>
      </c>
      <c r="F43" t="s">
        <v>111</v>
      </c>
      <c r="G43" s="62">
        <f t="shared" si="19"/>
        <v>0</v>
      </c>
      <c r="H43" s="62">
        <f t="shared" si="20"/>
        <v>0</v>
      </c>
      <c r="I43" s="62">
        <f t="shared" si="20"/>
        <v>0</v>
      </c>
      <c r="J43" s="62">
        <f t="shared" si="20"/>
        <v>22.708028793335</v>
      </c>
      <c r="K43" s="62">
        <f t="shared" si="20"/>
        <v>0</v>
      </c>
      <c r="L43" s="62">
        <f t="shared" si="20"/>
        <v>0</v>
      </c>
      <c r="M43" s="62">
        <f t="shared" si="20"/>
        <v>20.808900833129901</v>
      </c>
      <c r="N43" s="62">
        <f t="shared" si="20"/>
        <v>0</v>
      </c>
      <c r="O43" s="62">
        <f t="shared" si="20"/>
        <v>0</v>
      </c>
      <c r="P43" s="62">
        <f t="shared" si="20"/>
        <v>0</v>
      </c>
      <c r="Q43" s="62">
        <f t="shared" si="20"/>
        <v>0</v>
      </c>
      <c r="R43" s="62">
        <f t="shared" si="20"/>
        <v>0</v>
      </c>
      <c r="S43" s="62">
        <f t="shared" si="20"/>
        <v>0</v>
      </c>
      <c r="T43" s="62">
        <f t="shared" si="20"/>
        <v>8.8645162582397496</v>
      </c>
      <c r="U43" s="62">
        <f t="shared" si="20"/>
        <v>0</v>
      </c>
      <c r="V43" s="62">
        <f t="shared" si="20"/>
        <v>0</v>
      </c>
      <c r="W43" s="62">
        <f t="shared" si="20"/>
        <v>0</v>
      </c>
      <c r="X43" s="62">
        <f t="shared" si="20"/>
        <v>18</v>
      </c>
      <c r="Y43" s="62">
        <f t="shared" si="20"/>
        <v>0</v>
      </c>
      <c r="Z43" s="62">
        <f t="shared" si="20"/>
        <v>0</v>
      </c>
      <c r="AA43" s="62">
        <f t="shared" si="20"/>
        <v>0</v>
      </c>
      <c r="AB43" s="62">
        <f t="shared" si="20"/>
        <v>0</v>
      </c>
      <c r="AC43" s="62">
        <f t="shared" si="20"/>
        <v>0</v>
      </c>
      <c r="AD43" s="62">
        <f t="shared" si="20"/>
        <v>32.8548393249512</v>
      </c>
      <c r="AE43" s="62">
        <f t="shared" si="20"/>
        <v>0</v>
      </c>
      <c r="AF43" s="62">
        <f t="shared" si="20"/>
        <v>0</v>
      </c>
      <c r="AG43" s="62">
        <f t="shared" si="20"/>
        <v>0</v>
      </c>
      <c r="AH43" s="62">
        <f t="shared" si="20"/>
        <v>0</v>
      </c>
      <c r="AI43" s="62">
        <f t="shared" si="20"/>
        <v>9.5039014816284197</v>
      </c>
      <c r="AJ43" s="62">
        <f t="shared" si="20"/>
        <v>0</v>
      </c>
      <c r="AK43" s="62">
        <f t="shared" si="20"/>
        <v>0</v>
      </c>
      <c r="AL43" s="62">
        <f t="shared" si="20"/>
        <v>0</v>
      </c>
      <c r="AM43" s="62">
        <f t="shared" si="20"/>
        <v>0</v>
      </c>
      <c r="AN43" s="62">
        <f t="shared" si="20"/>
        <v>8.8645162582397496</v>
      </c>
      <c r="AO43" s="62">
        <f t="shared" si="20"/>
        <v>0</v>
      </c>
      <c r="AP43" s="62">
        <f t="shared" si="20"/>
        <v>8.8645162582397496</v>
      </c>
      <c r="AQ43" s="62">
        <f t="shared" si="20"/>
        <v>8.8645162582397496</v>
      </c>
    </row>
    <row r="44" spans="1:43">
      <c r="A44" t="s">
        <v>34</v>
      </c>
      <c r="B44" t="str">
        <f t="shared" si="21"/>
        <v>Diesel</v>
      </c>
      <c r="C44" t="str">
        <f>VLOOKUP(F44,'000Veh'!$A$39:$B$44,2,FALSE)</f>
        <v>Coa</v>
      </c>
      <c r="E44" t="s">
        <v>36</v>
      </c>
      <c r="F44" t="s">
        <v>110</v>
      </c>
      <c r="G44" s="62">
        <f t="shared" si="19"/>
        <v>18.844230651855501</v>
      </c>
      <c r="H44" s="62">
        <f t="shared" ref="H44:V44" si="22">LOOKUP($B44,$E$5:$F$8,H$5:H$8)</f>
        <v>32.8548393249512</v>
      </c>
      <c r="I44" s="62">
        <f t="shared" si="22"/>
        <v>19.464134216308601</v>
      </c>
      <c r="J44" s="62">
        <f t="shared" si="22"/>
        <v>22.708028793335</v>
      </c>
      <c r="K44" s="62">
        <f t="shared" si="22"/>
        <v>9.6167755126953107</v>
      </c>
      <c r="L44" s="62">
        <f t="shared" si="22"/>
        <v>24.425664901733398</v>
      </c>
      <c r="M44" s="62">
        <f t="shared" si="22"/>
        <v>20.808900833129901</v>
      </c>
      <c r="N44" s="62">
        <f t="shared" si="22"/>
        <v>12</v>
      </c>
      <c r="O44" s="62">
        <f t="shared" si="22"/>
        <v>11.5324859619141</v>
      </c>
      <c r="P44" s="62">
        <f t="shared" si="22"/>
        <v>24.2999992370606</v>
      </c>
      <c r="Q44" s="62">
        <f t="shared" si="22"/>
        <v>13</v>
      </c>
      <c r="R44" s="62">
        <f t="shared" si="22"/>
        <v>17.698154449462901</v>
      </c>
      <c r="S44" s="62">
        <f t="shared" si="22"/>
        <v>27.25</v>
      </c>
      <c r="T44" s="62">
        <f t="shared" si="22"/>
        <v>8.8645162582397496</v>
      </c>
      <c r="U44" s="62">
        <f t="shared" si="22"/>
        <v>30</v>
      </c>
      <c r="V44" s="62">
        <f t="shared" si="22"/>
        <v>27.25</v>
      </c>
      <c r="W44" s="62">
        <f t="shared" si="20"/>
        <v>9.6172838211059499</v>
      </c>
      <c r="X44" s="62">
        <f t="shared" si="20"/>
        <v>18</v>
      </c>
      <c r="Y44" s="62">
        <f t="shared" si="20"/>
        <v>31.7471389770507</v>
      </c>
      <c r="Z44" s="62">
        <f t="shared" si="20"/>
        <v>32.8548393249512</v>
      </c>
      <c r="AA44" s="62">
        <f t="shared" si="20"/>
        <v>12</v>
      </c>
      <c r="AB44" s="62">
        <f t="shared" si="20"/>
        <v>35.676471710205099</v>
      </c>
      <c r="AC44" s="62">
        <f t="shared" si="20"/>
        <v>32.8548393249512</v>
      </c>
      <c r="AD44" s="62">
        <f t="shared" si="20"/>
        <v>32.8548393249512</v>
      </c>
      <c r="AE44" s="62">
        <f t="shared" si="20"/>
        <v>12.9441175460815</v>
      </c>
      <c r="AF44" s="62">
        <f t="shared" si="20"/>
        <v>9.9356021881103498</v>
      </c>
      <c r="AG44" s="62">
        <f t="shared" si="20"/>
        <v>27.800828933715799</v>
      </c>
      <c r="AH44" s="62">
        <f t="shared" si="20"/>
        <v>19.464134216308601</v>
      </c>
      <c r="AI44" s="62">
        <f t="shared" si="20"/>
        <v>9.5039014816284197</v>
      </c>
      <c r="AJ44" s="62">
        <f t="shared" si="20"/>
        <v>21.951725006103501</v>
      </c>
      <c r="AK44" s="62">
        <f t="shared" si="20"/>
        <v>17.130739212036101</v>
      </c>
      <c r="AL44" s="62">
        <f t="shared" si="20"/>
        <v>17</v>
      </c>
      <c r="AM44" s="62">
        <f t="shared" si="20"/>
        <v>27.25</v>
      </c>
      <c r="AN44" s="62">
        <f t="shared" si="20"/>
        <v>8.8645162582397496</v>
      </c>
      <c r="AO44" s="62">
        <f t="shared" si="20"/>
        <v>27.25</v>
      </c>
      <c r="AP44" s="62">
        <f t="shared" si="20"/>
        <v>8.8645162582397496</v>
      </c>
      <c r="AQ44" s="62">
        <f t="shared" si="20"/>
        <v>8.8645162582397496</v>
      </c>
    </row>
    <row r="45" spans="1:43">
      <c r="A45" t="s">
        <v>34</v>
      </c>
      <c r="B45" t="str">
        <f t="shared" si="21"/>
        <v>Diesel</v>
      </c>
      <c r="C45" t="str">
        <f>VLOOKUP(F45,'000Veh'!$A$39:$B$44,2,FALSE)</f>
        <v>Urb</v>
      </c>
      <c r="F45" t="s">
        <v>111</v>
      </c>
      <c r="G45" s="62">
        <f t="shared" si="19"/>
        <v>18.844230651855501</v>
      </c>
      <c r="H45" s="62">
        <f t="shared" si="20"/>
        <v>32.8548393249512</v>
      </c>
      <c r="I45" s="62">
        <f t="shared" si="20"/>
        <v>19.464134216308601</v>
      </c>
      <c r="J45" s="62">
        <f t="shared" si="20"/>
        <v>22.708028793335</v>
      </c>
      <c r="K45" s="62">
        <f t="shared" si="20"/>
        <v>9.6167755126953107</v>
      </c>
      <c r="L45" s="62">
        <f t="shared" si="20"/>
        <v>24.425664901733398</v>
      </c>
      <c r="M45" s="62">
        <f t="shared" si="20"/>
        <v>20.808900833129901</v>
      </c>
      <c r="N45" s="62">
        <f t="shared" si="20"/>
        <v>12</v>
      </c>
      <c r="O45" s="62">
        <f t="shared" si="20"/>
        <v>11.5324859619141</v>
      </c>
      <c r="P45" s="62">
        <f t="shared" si="20"/>
        <v>24.2999992370606</v>
      </c>
      <c r="Q45" s="62">
        <f t="shared" si="20"/>
        <v>13</v>
      </c>
      <c r="R45" s="62">
        <f t="shared" si="20"/>
        <v>17.698154449462901</v>
      </c>
      <c r="S45" s="62">
        <f t="shared" si="20"/>
        <v>27.25</v>
      </c>
      <c r="T45" s="62">
        <f t="shared" si="20"/>
        <v>8.8645162582397496</v>
      </c>
      <c r="U45" s="62">
        <f t="shared" si="20"/>
        <v>30</v>
      </c>
      <c r="V45" s="62">
        <f t="shared" si="20"/>
        <v>27.25</v>
      </c>
      <c r="W45" s="62">
        <f t="shared" si="20"/>
        <v>9.6172838211059499</v>
      </c>
      <c r="X45" s="62">
        <f t="shared" si="20"/>
        <v>18</v>
      </c>
      <c r="Y45" s="62">
        <f t="shared" si="20"/>
        <v>31.7471389770507</v>
      </c>
      <c r="Z45" s="62">
        <f t="shared" si="20"/>
        <v>32.8548393249512</v>
      </c>
      <c r="AA45" s="62">
        <f t="shared" si="20"/>
        <v>12</v>
      </c>
      <c r="AB45" s="62">
        <f t="shared" si="20"/>
        <v>35.676471710205099</v>
      </c>
      <c r="AC45" s="62">
        <f t="shared" si="20"/>
        <v>32.8548393249512</v>
      </c>
      <c r="AD45" s="62">
        <f t="shared" si="20"/>
        <v>32.8548393249512</v>
      </c>
      <c r="AE45" s="62">
        <f t="shared" si="20"/>
        <v>12.9441175460815</v>
      </c>
      <c r="AF45" s="62">
        <f t="shared" si="20"/>
        <v>9.9356021881103498</v>
      </c>
      <c r="AG45" s="62">
        <f t="shared" si="20"/>
        <v>27.800828933715799</v>
      </c>
      <c r="AH45" s="62">
        <f t="shared" si="20"/>
        <v>19.464134216308601</v>
      </c>
      <c r="AI45" s="62">
        <f t="shared" si="20"/>
        <v>9.5039014816284197</v>
      </c>
      <c r="AJ45" s="62">
        <f t="shared" si="20"/>
        <v>21.951725006103501</v>
      </c>
      <c r="AK45" s="62">
        <f t="shared" si="20"/>
        <v>17.130739212036101</v>
      </c>
      <c r="AL45" s="62">
        <f t="shared" si="20"/>
        <v>17</v>
      </c>
      <c r="AM45" s="62">
        <f t="shared" si="20"/>
        <v>27.25</v>
      </c>
      <c r="AN45" s="62">
        <f t="shared" si="20"/>
        <v>8.8645162582397496</v>
      </c>
      <c r="AO45" s="62">
        <f t="shared" si="20"/>
        <v>27.25</v>
      </c>
      <c r="AP45" s="62">
        <f t="shared" si="20"/>
        <v>8.8645162582397496</v>
      </c>
      <c r="AQ45" s="62">
        <f t="shared" si="20"/>
        <v>8.8645162582397496</v>
      </c>
    </row>
    <row r="46" spans="1:43">
      <c r="A46" t="s">
        <v>34</v>
      </c>
      <c r="B46" t="str">
        <f t="shared" si="21"/>
        <v>Gasoline</v>
      </c>
      <c r="C46" t="str">
        <f>VLOOKUP(F46,'000Veh'!$A$39:$B$44,2,FALSE)</f>
        <v>Coa</v>
      </c>
      <c r="E46" t="s">
        <v>37</v>
      </c>
      <c r="F46" t="s">
        <v>110</v>
      </c>
      <c r="G46" s="62">
        <f t="shared" si="19"/>
        <v>0</v>
      </c>
      <c r="H46" s="62">
        <f t="shared" si="20"/>
        <v>0</v>
      </c>
      <c r="I46" s="62">
        <f t="shared" si="20"/>
        <v>0</v>
      </c>
      <c r="J46" s="62">
        <f t="shared" si="20"/>
        <v>0</v>
      </c>
      <c r="K46" s="62">
        <f t="shared" si="20"/>
        <v>0</v>
      </c>
      <c r="L46" s="62">
        <f t="shared" si="20"/>
        <v>24.425664901733398</v>
      </c>
      <c r="M46" s="62">
        <f t="shared" si="20"/>
        <v>0</v>
      </c>
      <c r="N46" s="62">
        <f t="shared" si="20"/>
        <v>12</v>
      </c>
      <c r="O46" s="62">
        <f t="shared" si="20"/>
        <v>0</v>
      </c>
      <c r="P46" s="62">
        <f t="shared" si="20"/>
        <v>0</v>
      </c>
      <c r="Q46" s="62">
        <f t="shared" si="20"/>
        <v>0</v>
      </c>
      <c r="R46" s="62">
        <f t="shared" si="20"/>
        <v>0</v>
      </c>
      <c r="S46" s="62">
        <f t="shared" si="20"/>
        <v>0</v>
      </c>
      <c r="T46" s="62">
        <f t="shared" si="20"/>
        <v>0</v>
      </c>
      <c r="U46" s="62">
        <f t="shared" si="20"/>
        <v>0</v>
      </c>
      <c r="V46" s="62">
        <f t="shared" si="20"/>
        <v>0</v>
      </c>
      <c r="W46" s="62">
        <f t="shared" si="20"/>
        <v>9.6172838211059606</v>
      </c>
      <c r="X46" s="62">
        <f t="shared" si="20"/>
        <v>0</v>
      </c>
      <c r="Y46" s="62">
        <f t="shared" si="20"/>
        <v>0</v>
      </c>
      <c r="Z46" s="62">
        <f t="shared" si="20"/>
        <v>0</v>
      </c>
      <c r="AA46" s="62">
        <f t="shared" si="20"/>
        <v>0</v>
      </c>
      <c r="AB46" s="62">
        <f t="shared" si="20"/>
        <v>35.676471710205099</v>
      </c>
      <c r="AC46" s="62">
        <f t="shared" si="20"/>
        <v>0</v>
      </c>
      <c r="AD46" s="62">
        <f t="shared" si="20"/>
        <v>32.8548393249512</v>
      </c>
      <c r="AE46" s="62">
        <f t="shared" si="20"/>
        <v>0</v>
      </c>
      <c r="AF46" s="62">
        <f t="shared" si="20"/>
        <v>9.9356021881103498</v>
      </c>
      <c r="AG46" s="62">
        <f t="shared" si="20"/>
        <v>27.800828933715799</v>
      </c>
      <c r="AH46" s="62">
        <f t="shared" si="20"/>
        <v>0</v>
      </c>
      <c r="AI46" s="62">
        <f t="shared" si="20"/>
        <v>0</v>
      </c>
      <c r="AJ46" s="62">
        <f t="shared" si="20"/>
        <v>0</v>
      </c>
      <c r="AK46" s="62">
        <f t="shared" si="20"/>
        <v>0</v>
      </c>
      <c r="AL46" s="62">
        <f t="shared" si="20"/>
        <v>17</v>
      </c>
      <c r="AM46" s="62">
        <f t="shared" si="20"/>
        <v>0</v>
      </c>
      <c r="AN46" s="62">
        <f t="shared" si="20"/>
        <v>0</v>
      </c>
      <c r="AO46" s="62">
        <f t="shared" si="20"/>
        <v>0</v>
      </c>
      <c r="AP46" s="62">
        <f t="shared" si="20"/>
        <v>0</v>
      </c>
      <c r="AQ46" s="62">
        <f t="shared" si="20"/>
        <v>0</v>
      </c>
    </row>
    <row r="47" spans="1:43">
      <c r="A47" t="s">
        <v>34</v>
      </c>
      <c r="B47" t="str">
        <f t="shared" si="21"/>
        <v>Gasoline</v>
      </c>
      <c r="C47" t="str">
        <f>VLOOKUP(F47,'000Veh'!$A$39:$B$44,2,FALSE)</f>
        <v>Urb</v>
      </c>
      <c r="F47" t="s">
        <v>111</v>
      </c>
      <c r="G47" s="62">
        <f t="shared" si="19"/>
        <v>0</v>
      </c>
      <c r="H47" s="62">
        <f t="shared" si="20"/>
        <v>0</v>
      </c>
      <c r="I47" s="62">
        <f t="shared" si="20"/>
        <v>0</v>
      </c>
      <c r="J47" s="62">
        <f t="shared" si="20"/>
        <v>0</v>
      </c>
      <c r="K47" s="62">
        <f t="shared" si="20"/>
        <v>0</v>
      </c>
      <c r="L47" s="62">
        <f t="shared" si="20"/>
        <v>24.425664901733398</v>
      </c>
      <c r="M47" s="62">
        <f t="shared" si="20"/>
        <v>0</v>
      </c>
      <c r="N47" s="62">
        <f t="shared" si="20"/>
        <v>12</v>
      </c>
      <c r="O47" s="62">
        <f t="shared" si="20"/>
        <v>0</v>
      </c>
      <c r="P47" s="62">
        <f t="shared" si="20"/>
        <v>0</v>
      </c>
      <c r="Q47" s="62">
        <f t="shared" si="20"/>
        <v>0</v>
      </c>
      <c r="R47" s="62">
        <f t="shared" si="20"/>
        <v>0</v>
      </c>
      <c r="S47" s="62">
        <f t="shared" si="20"/>
        <v>0</v>
      </c>
      <c r="T47" s="62">
        <f t="shared" si="20"/>
        <v>0</v>
      </c>
      <c r="U47" s="62">
        <f t="shared" si="20"/>
        <v>0</v>
      </c>
      <c r="V47" s="62">
        <f t="shared" si="20"/>
        <v>0</v>
      </c>
      <c r="W47" s="62">
        <f t="shared" si="20"/>
        <v>9.6172838211059606</v>
      </c>
      <c r="X47" s="62">
        <f t="shared" si="20"/>
        <v>0</v>
      </c>
      <c r="Y47" s="62">
        <f t="shared" si="20"/>
        <v>0</v>
      </c>
      <c r="Z47" s="62">
        <f t="shared" si="20"/>
        <v>0</v>
      </c>
      <c r="AA47" s="62">
        <f t="shared" si="20"/>
        <v>0</v>
      </c>
      <c r="AB47" s="62">
        <f t="shared" si="20"/>
        <v>35.676471710205099</v>
      </c>
      <c r="AC47" s="62">
        <f t="shared" si="20"/>
        <v>0</v>
      </c>
      <c r="AD47" s="62">
        <f t="shared" si="20"/>
        <v>32.8548393249512</v>
      </c>
      <c r="AE47" s="62">
        <f t="shared" si="20"/>
        <v>0</v>
      </c>
      <c r="AF47" s="62">
        <f t="shared" si="20"/>
        <v>9.9356021881103498</v>
      </c>
      <c r="AG47" s="62">
        <f t="shared" si="20"/>
        <v>27.800828933715799</v>
      </c>
      <c r="AH47" s="62">
        <f t="shared" si="20"/>
        <v>0</v>
      </c>
      <c r="AI47" s="62">
        <f t="shared" si="20"/>
        <v>0</v>
      </c>
      <c r="AJ47" s="62">
        <f t="shared" si="20"/>
        <v>0</v>
      </c>
      <c r="AK47" s="62">
        <f t="shared" si="20"/>
        <v>0</v>
      </c>
      <c r="AL47" s="62">
        <f t="shared" si="20"/>
        <v>17</v>
      </c>
      <c r="AM47" s="62">
        <f t="shared" si="20"/>
        <v>0</v>
      </c>
      <c r="AN47" s="62">
        <f t="shared" si="20"/>
        <v>0</v>
      </c>
      <c r="AO47" s="62">
        <f t="shared" si="20"/>
        <v>0</v>
      </c>
      <c r="AP47" s="62">
        <f t="shared" si="20"/>
        <v>0</v>
      </c>
      <c r="AQ47" s="62">
        <f t="shared" si="20"/>
        <v>0</v>
      </c>
    </row>
    <row r="48" spans="1:43">
      <c r="A48" t="s">
        <v>34</v>
      </c>
      <c r="B48" t="str">
        <f t="shared" si="21"/>
        <v>LPG</v>
      </c>
      <c r="C48" t="str">
        <f>VLOOKUP(F48,'000Veh'!$A$39:$B$44,2,FALSE)</f>
        <v>Coa</v>
      </c>
      <c r="E48" t="s">
        <v>38</v>
      </c>
      <c r="F48" t="s">
        <v>110</v>
      </c>
      <c r="G48" s="62">
        <f t="shared" si="19"/>
        <v>0</v>
      </c>
      <c r="H48" s="62">
        <f t="shared" si="20"/>
        <v>0</v>
      </c>
      <c r="I48" s="62">
        <f t="shared" si="20"/>
        <v>0</v>
      </c>
      <c r="J48" s="62">
        <f t="shared" si="20"/>
        <v>0</v>
      </c>
      <c r="K48" s="62">
        <f t="shared" si="20"/>
        <v>0</v>
      </c>
      <c r="L48" s="62">
        <f t="shared" si="20"/>
        <v>0</v>
      </c>
      <c r="M48" s="62">
        <f t="shared" si="20"/>
        <v>0</v>
      </c>
      <c r="N48" s="62">
        <f t="shared" si="20"/>
        <v>0</v>
      </c>
      <c r="O48" s="62">
        <f t="shared" si="20"/>
        <v>0</v>
      </c>
      <c r="P48" s="62">
        <f t="shared" si="20"/>
        <v>0</v>
      </c>
      <c r="Q48" s="62">
        <f t="shared" si="20"/>
        <v>0</v>
      </c>
      <c r="R48" s="62">
        <f t="shared" si="20"/>
        <v>0</v>
      </c>
      <c r="S48" s="62">
        <f t="shared" si="20"/>
        <v>0</v>
      </c>
      <c r="T48" s="62">
        <f t="shared" si="20"/>
        <v>0</v>
      </c>
      <c r="U48" s="62">
        <f t="shared" si="20"/>
        <v>0</v>
      </c>
      <c r="V48" s="62">
        <f t="shared" si="20"/>
        <v>0</v>
      </c>
      <c r="W48" s="62">
        <f t="shared" si="20"/>
        <v>0</v>
      </c>
      <c r="X48" s="62">
        <f t="shared" si="20"/>
        <v>0</v>
      </c>
      <c r="Y48" s="62">
        <f t="shared" si="20"/>
        <v>0</v>
      </c>
      <c r="Z48" s="62">
        <f t="shared" si="20"/>
        <v>0</v>
      </c>
      <c r="AA48" s="62">
        <f t="shared" si="20"/>
        <v>12</v>
      </c>
      <c r="AB48" s="62">
        <f t="shared" si="20"/>
        <v>35.676471710205099</v>
      </c>
      <c r="AC48" s="62">
        <f t="shared" si="20"/>
        <v>0</v>
      </c>
      <c r="AD48" s="62">
        <f t="shared" si="20"/>
        <v>32.8548393249512</v>
      </c>
      <c r="AE48" s="62">
        <f t="shared" si="20"/>
        <v>0</v>
      </c>
      <c r="AF48" s="62">
        <f t="shared" si="20"/>
        <v>9.9356021881103498</v>
      </c>
      <c r="AG48" s="62">
        <f t="shared" si="20"/>
        <v>27.800828933715799</v>
      </c>
      <c r="AH48" s="62">
        <f t="shared" si="20"/>
        <v>0</v>
      </c>
      <c r="AI48" s="62">
        <f t="shared" si="20"/>
        <v>0</v>
      </c>
      <c r="AJ48" s="62">
        <f t="shared" si="20"/>
        <v>0</v>
      </c>
      <c r="AK48" s="62">
        <f t="shared" si="20"/>
        <v>0</v>
      </c>
      <c r="AL48" s="62">
        <f t="shared" si="20"/>
        <v>17</v>
      </c>
      <c r="AM48" s="62">
        <f t="shared" si="20"/>
        <v>0</v>
      </c>
      <c r="AN48" s="62">
        <f t="shared" si="20"/>
        <v>0</v>
      </c>
      <c r="AO48" s="62">
        <f t="shared" si="20"/>
        <v>0</v>
      </c>
      <c r="AP48" s="62">
        <f t="shared" si="20"/>
        <v>0</v>
      </c>
      <c r="AQ48" s="62">
        <f t="shared" si="20"/>
        <v>0</v>
      </c>
    </row>
    <row r="49" spans="1:43">
      <c r="A49" t="s">
        <v>34</v>
      </c>
      <c r="B49" t="str">
        <f t="shared" si="21"/>
        <v>LPG</v>
      </c>
      <c r="C49" t="str">
        <f>VLOOKUP(F49,'000Veh'!$A$39:$B$44,2,FALSE)</f>
        <v>Urb</v>
      </c>
      <c r="F49" t="s">
        <v>111</v>
      </c>
      <c r="G49" s="62">
        <f t="shared" si="19"/>
        <v>0</v>
      </c>
      <c r="H49" s="62">
        <f t="shared" si="20"/>
        <v>0</v>
      </c>
      <c r="I49" s="62">
        <f t="shared" si="20"/>
        <v>0</v>
      </c>
      <c r="J49" s="62">
        <f t="shared" si="20"/>
        <v>0</v>
      </c>
      <c r="K49" s="62">
        <f t="shared" si="20"/>
        <v>0</v>
      </c>
      <c r="L49" s="62">
        <f t="shared" si="20"/>
        <v>0</v>
      </c>
      <c r="M49" s="62">
        <f t="shared" si="20"/>
        <v>0</v>
      </c>
      <c r="N49" s="62">
        <f t="shared" si="20"/>
        <v>0</v>
      </c>
      <c r="O49" s="62">
        <f t="shared" si="20"/>
        <v>0</v>
      </c>
      <c r="P49" s="62">
        <f t="shared" si="20"/>
        <v>0</v>
      </c>
      <c r="Q49" s="62">
        <f t="shared" si="20"/>
        <v>0</v>
      </c>
      <c r="R49" s="62">
        <f t="shared" si="20"/>
        <v>0</v>
      </c>
      <c r="S49" s="62">
        <f t="shared" si="20"/>
        <v>0</v>
      </c>
      <c r="T49" s="62">
        <f t="shared" si="20"/>
        <v>0</v>
      </c>
      <c r="U49" s="62">
        <f t="shared" si="20"/>
        <v>0</v>
      </c>
      <c r="V49" s="62">
        <f t="shared" si="20"/>
        <v>0</v>
      </c>
      <c r="W49" s="62">
        <f t="shared" si="20"/>
        <v>0</v>
      </c>
      <c r="X49" s="62">
        <f t="shared" si="20"/>
        <v>0</v>
      </c>
      <c r="Y49" s="62">
        <f t="shared" si="20"/>
        <v>0</v>
      </c>
      <c r="Z49" s="62">
        <f t="shared" ref="Z49:AQ49" si="23">LOOKUP($B49,$E$5:$F$8,Z$5:Z$8)</f>
        <v>0</v>
      </c>
      <c r="AA49" s="62">
        <f t="shared" si="23"/>
        <v>12</v>
      </c>
      <c r="AB49" s="62">
        <f t="shared" si="23"/>
        <v>35.676471710205099</v>
      </c>
      <c r="AC49" s="62">
        <f t="shared" si="23"/>
        <v>0</v>
      </c>
      <c r="AD49" s="62">
        <f t="shared" si="23"/>
        <v>32.8548393249512</v>
      </c>
      <c r="AE49" s="62">
        <f t="shared" si="23"/>
        <v>0</v>
      </c>
      <c r="AF49" s="62">
        <f t="shared" si="23"/>
        <v>9.9356021881103498</v>
      </c>
      <c r="AG49" s="62">
        <f t="shared" si="23"/>
        <v>27.800828933715799</v>
      </c>
      <c r="AH49" s="62">
        <f t="shared" si="23"/>
        <v>0</v>
      </c>
      <c r="AI49" s="62">
        <f t="shared" si="23"/>
        <v>0</v>
      </c>
      <c r="AJ49" s="62">
        <f t="shared" si="23"/>
        <v>0</v>
      </c>
      <c r="AK49" s="62">
        <f t="shared" si="23"/>
        <v>0</v>
      </c>
      <c r="AL49" s="62">
        <f t="shared" si="23"/>
        <v>17</v>
      </c>
      <c r="AM49" s="62">
        <f t="shared" si="23"/>
        <v>0</v>
      </c>
      <c r="AN49" s="62">
        <f t="shared" si="23"/>
        <v>0</v>
      </c>
      <c r="AO49" s="62">
        <f t="shared" si="23"/>
        <v>0</v>
      </c>
      <c r="AP49" s="62">
        <f t="shared" si="23"/>
        <v>0</v>
      </c>
      <c r="AQ49" s="62">
        <f t="shared" si="23"/>
        <v>0</v>
      </c>
    </row>
    <row r="50" spans="1:43">
      <c r="A50" t="s">
        <v>53</v>
      </c>
      <c r="B50" t="str">
        <f t="shared" si="21"/>
        <v>CNG</v>
      </c>
      <c r="C50" t="str">
        <f>VLOOKUP(F50,'000Veh'!$A$39:$B$44,2,FALSE)</f>
        <v>Exe</v>
      </c>
      <c r="D50" t="s">
        <v>45</v>
      </c>
      <c r="E50" t="s">
        <v>41</v>
      </c>
      <c r="F50" t="s">
        <v>112</v>
      </c>
      <c r="G50" s="62">
        <f t="shared" ref="G50:G73" si="24">LOOKUP($B50,$E$11:$F$16,G$11:G$16)</f>
        <v>0</v>
      </c>
      <c r="H50" s="62">
        <f t="shared" ref="H50:AQ57" si="25">LOOKUP($B50,$E$11:$F$16,H$11:H$16)</f>
        <v>0</v>
      </c>
      <c r="I50" s="62">
        <f t="shared" si="25"/>
        <v>0</v>
      </c>
      <c r="J50" s="62">
        <f t="shared" si="25"/>
        <v>1.60651648044586</v>
      </c>
      <c r="K50" s="62">
        <f t="shared" si="25"/>
        <v>0</v>
      </c>
      <c r="L50" s="62">
        <f t="shared" si="25"/>
        <v>0</v>
      </c>
      <c r="M50" s="62">
        <f t="shared" si="25"/>
        <v>1.4904687404632599</v>
      </c>
      <c r="N50" s="62">
        <f t="shared" si="25"/>
        <v>0</v>
      </c>
      <c r="O50" s="62">
        <f t="shared" si="25"/>
        <v>0</v>
      </c>
      <c r="P50" s="62">
        <f t="shared" si="25"/>
        <v>0</v>
      </c>
      <c r="Q50" s="62">
        <f t="shared" si="25"/>
        <v>0</v>
      </c>
      <c r="R50" s="62">
        <f t="shared" si="25"/>
        <v>0</v>
      </c>
      <c r="S50" s="62">
        <f t="shared" si="25"/>
        <v>0</v>
      </c>
      <c r="T50" s="62">
        <f t="shared" si="25"/>
        <v>0</v>
      </c>
      <c r="U50" s="62">
        <f t="shared" si="25"/>
        <v>0</v>
      </c>
      <c r="V50" s="62">
        <f t="shared" si="25"/>
        <v>0</v>
      </c>
      <c r="W50" s="62">
        <f t="shared" si="25"/>
        <v>0</v>
      </c>
      <c r="X50" s="62">
        <f t="shared" si="25"/>
        <v>1.71000003814697</v>
      </c>
      <c r="Y50" s="62">
        <f t="shared" si="25"/>
        <v>0</v>
      </c>
      <c r="Z50" s="62">
        <f t="shared" si="25"/>
        <v>0</v>
      </c>
      <c r="AA50" s="62">
        <f t="shared" si="25"/>
        <v>0</v>
      </c>
      <c r="AB50" s="62">
        <f t="shared" si="25"/>
        <v>0</v>
      </c>
      <c r="AC50" s="62">
        <f t="shared" si="25"/>
        <v>0</v>
      </c>
      <c r="AD50" s="62">
        <f t="shared" si="25"/>
        <v>1.33000004291535</v>
      </c>
      <c r="AE50" s="62">
        <f t="shared" si="25"/>
        <v>0</v>
      </c>
      <c r="AF50" s="62">
        <f t="shared" si="25"/>
        <v>0</v>
      </c>
      <c r="AG50" s="62">
        <f t="shared" si="25"/>
        <v>0</v>
      </c>
      <c r="AH50" s="62">
        <f t="shared" si="25"/>
        <v>0</v>
      </c>
      <c r="AI50" s="62">
        <f t="shared" si="25"/>
        <v>1.45347416400909</v>
      </c>
      <c r="AJ50" s="62">
        <f t="shared" si="25"/>
        <v>0</v>
      </c>
      <c r="AK50" s="62">
        <f t="shared" si="25"/>
        <v>0</v>
      </c>
      <c r="AL50" s="62">
        <f t="shared" si="25"/>
        <v>1.5599999427795399</v>
      </c>
      <c r="AM50" s="62">
        <f t="shared" si="25"/>
        <v>0</v>
      </c>
      <c r="AN50" s="62">
        <f t="shared" si="25"/>
        <v>0</v>
      </c>
      <c r="AO50" s="62">
        <f t="shared" si="25"/>
        <v>0</v>
      </c>
      <c r="AP50" s="62">
        <f t="shared" si="25"/>
        <v>0</v>
      </c>
      <c r="AQ50" s="62">
        <f t="shared" si="25"/>
        <v>0</v>
      </c>
    </row>
    <row r="51" spans="1:43">
      <c r="A51" t="s">
        <v>53</v>
      </c>
      <c r="B51" t="str">
        <f t="shared" si="21"/>
        <v>CNG</v>
      </c>
      <c r="C51" t="str">
        <f>VLOOKUP(F51,'000Veh'!$A$39:$B$44,2,FALSE)</f>
        <v>LoM</v>
      </c>
      <c r="F51" t="s">
        <v>113</v>
      </c>
      <c r="G51" s="62">
        <f t="shared" si="24"/>
        <v>0</v>
      </c>
      <c r="H51" s="62">
        <f t="shared" ref="H51:V51" si="26">LOOKUP($B51,$E$11:$F$16,H$11:H$16)</f>
        <v>0</v>
      </c>
      <c r="I51" s="62">
        <f t="shared" si="26"/>
        <v>0</v>
      </c>
      <c r="J51" s="62">
        <f t="shared" si="26"/>
        <v>1.60651648044586</v>
      </c>
      <c r="K51" s="62">
        <f t="shared" si="26"/>
        <v>0</v>
      </c>
      <c r="L51" s="62">
        <f t="shared" si="26"/>
        <v>0</v>
      </c>
      <c r="M51" s="62">
        <f t="shared" si="26"/>
        <v>1.4904687404632599</v>
      </c>
      <c r="N51" s="62">
        <f t="shared" si="26"/>
        <v>0</v>
      </c>
      <c r="O51" s="62">
        <f t="shared" si="26"/>
        <v>0</v>
      </c>
      <c r="P51" s="62">
        <f t="shared" si="26"/>
        <v>0</v>
      </c>
      <c r="Q51" s="62">
        <f t="shared" si="26"/>
        <v>0</v>
      </c>
      <c r="R51" s="62">
        <f t="shared" si="26"/>
        <v>0</v>
      </c>
      <c r="S51" s="62">
        <f t="shared" si="26"/>
        <v>0</v>
      </c>
      <c r="T51" s="62">
        <f t="shared" si="26"/>
        <v>0</v>
      </c>
      <c r="U51" s="62">
        <f t="shared" si="26"/>
        <v>0</v>
      </c>
      <c r="V51" s="62">
        <f t="shared" si="26"/>
        <v>0</v>
      </c>
      <c r="W51" s="62">
        <f t="shared" si="25"/>
        <v>0</v>
      </c>
      <c r="X51" s="62">
        <f t="shared" si="25"/>
        <v>1.71000003814697</v>
      </c>
      <c r="Y51" s="62">
        <f t="shared" si="25"/>
        <v>0</v>
      </c>
      <c r="Z51" s="62">
        <f t="shared" si="25"/>
        <v>0</v>
      </c>
      <c r="AA51" s="62">
        <f t="shared" si="25"/>
        <v>0</v>
      </c>
      <c r="AB51" s="62">
        <f t="shared" si="25"/>
        <v>0</v>
      </c>
      <c r="AC51" s="62">
        <f t="shared" si="25"/>
        <v>0</v>
      </c>
      <c r="AD51" s="62">
        <f t="shared" si="25"/>
        <v>1.33000004291535</v>
      </c>
      <c r="AE51" s="62">
        <f t="shared" si="25"/>
        <v>0</v>
      </c>
      <c r="AF51" s="62">
        <f t="shared" si="25"/>
        <v>0</v>
      </c>
      <c r="AG51" s="62">
        <f t="shared" si="25"/>
        <v>0</v>
      </c>
      <c r="AH51" s="62">
        <f t="shared" si="25"/>
        <v>0</v>
      </c>
      <c r="AI51" s="62">
        <f t="shared" si="25"/>
        <v>1.45347416400909</v>
      </c>
      <c r="AJ51" s="62">
        <f t="shared" si="25"/>
        <v>0</v>
      </c>
      <c r="AK51" s="62">
        <f t="shared" si="25"/>
        <v>0</v>
      </c>
      <c r="AL51" s="62">
        <f t="shared" si="25"/>
        <v>1.5599999427795399</v>
      </c>
      <c r="AM51" s="62">
        <f t="shared" si="25"/>
        <v>0</v>
      </c>
      <c r="AN51" s="62">
        <f t="shared" si="25"/>
        <v>0</v>
      </c>
      <c r="AO51" s="62">
        <f t="shared" si="25"/>
        <v>0</v>
      </c>
      <c r="AP51" s="62">
        <f t="shared" si="25"/>
        <v>0</v>
      </c>
      <c r="AQ51" s="62">
        <f t="shared" si="25"/>
        <v>0</v>
      </c>
    </row>
    <row r="52" spans="1:43">
      <c r="A52" t="s">
        <v>53</v>
      </c>
      <c r="B52" t="str">
        <f t="shared" si="21"/>
        <v>CNG</v>
      </c>
      <c r="C52" t="str">
        <f>VLOOKUP(F52,'000Veh'!$A$39:$B$44,2,FALSE)</f>
        <v>Sma</v>
      </c>
      <c r="F52" t="s">
        <v>114</v>
      </c>
      <c r="G52" s="62">
        <f t="shared" si="24"/>
        <v>0</v>
      </c>
      <c r="H52" s="62">
        <f t="shared" si="25"/>
        <v>0</v>
      </c>
      <c r="I52" s="62">
        <f t="shared" si="25"/>
        <v>0</v>
      </c>
      <c r="J52" s="62">
        <f t="shared" si="25"/>
        <v>1.60651648044586</v>
      </c>
      <c r="K52" s="62">
        <f t="shared" si="25"/>
        <v>0</v>
      </c>
      <c r="L52" s="62">
        <f t="shared" si="25"/>
        <v>0</v>
      </c>
      <c r="M52" s="62">
        <f t="shared" si="25"/>
        <v>1.4904687404632599</v>
      </c>
      <c r="N52" s="62">
        <f t="shared" si="25"/>
        <v>0</v>
      </c>
      <c r="O52" s="62">
        <f t="shared" si="25"/>
        <v>0</v>
      </c>
      <c r="P52" s="62">
        <f t="shared" si="25"/>
        <v>0</v>
      </c>
      <c r="Q52" s="62">
        <f t="shared" si="25"/>
        <v>0</v>
      </c>
      <c r="R52" s="62">
        <f t="shared" si="25"/>
        <v>0</v>
      </c>
      <c r="S52" s="62">
        <f t="shared" si="25"/>
        <v>0</v>
      </c>
      <c r="T52" s="62">
        <f t="shared" si="25"/>
        <v>0</v>
      </c>
      <c r="U52" s="62">
        <f t="shared" si="25"/>
        <v>0</v>
      </c>
      <c r="V52" s="62">
        <f t="shared" si="25"/>
        <v>0</v>
      </c>
      <c r="W52" s="62">
        <f t="shared" si="25"/>
        <v>0</v>
      </c>
      <c r="X52" s="62">
        <f t="shared" si="25"/>
        <v>1.71000003814697</v>
      </c>
      <c r="Y52" s="62">
        <f t="shared" si="25"/>
        <v>0</v>
      </c>
      <c r="Z52" s="62">
        <f t="shared" si="25"/>
        <v>0</v>
      </c>
      <c r="AA52" s="62">
        <f t="shared" si="25"/>
        <v>0</v>
      </c>
      <c r="AB52" s="62">
        <f t="shared" si="25"/>
        <v>0</v>
      </c>
      <c r="AC52" s="62">
        <f t="shared" si="25"/>
        <v>0</v>
      </c>
      <c r="AD52" s="62">
        <f t="shared" si="25"/>
        <v>1.33000004291535</v>
      </c>
      <c r="AE52" s="62">
        <f t="shared" si="25"/>
        <v>0</v>
      </c>
      <c r="AF52" s="62">
        <f t="shared" si="25"/>
        <v>0</v>
      </c>
      <c r="AG52" s="62">
        <f t="shared" si="25"/>
        <v>0</v>
      </c>
      <c r="AH52" s="62">
        <f t="shared" si="25"/>
        <v>0</v>
      </c>
      <c r="AI52" s="62">
        <f t="shared" si="25"/>
        <v>1.45347416400909</v>
      </c>
      <c r="AJ52" s="62">
        <f t="shared" si="25"/>
        <v>0</v>
      </c>
      <c r="AK52" s="62">
        <f t="shared" si="25"/>
        <v>0</v>
      </c>
      <c r="AL52" s="62">
        <f t="shared" si="25"/>
        <v>1.5599999427795399</v>
      </c>
      <c r="AM52" s="62">
        <f t="shared" si="25"/>
        <v>0</v>
      </c>
      <c r="AN52" s="62">
        <f t="shared" si="25"/>
        <v>0</v>
      </c>
      <c r="AO52" s="62">
        <f t="shared" si="25"/>
        <v>0</v>
      </c>
      <c r="AP52" s="62">
        <f t="shared" si="25"/>
        <v>0</v>
      </c>
      <c r="AQ52" s="62">
        <f t="shared" si="25"/>
        <v>0</v>
      </c>
    </row>
    <row r="53" spans="1:43">
      <c r="A53" t="s">
        <v>53</v>
      </c>
      <c r="B53" t="str">
        <f t="shared" si="21"/>
        <v>CNG</v>
      </c>
      <c r="C53" t="str">
        <f>VLOOKUP(F53,'000Veh'!$A$39:$B$44,2,FALSE)</f>
        <v>UpM</v>
      </c>
      <c r="F53" t="s">
        <v>115</v>
      </c>
      <c r="G53" s="62">
        <f t="shared" si="24"/>
        <v>0</v>
      </c>
      <c r="H53" s="62">
        <f t="shared" si="25"/>
        <v>0</v>
      </c>
      <c r="I53" s="62">
        <f t="shared" si="25"/>
        <v>0</v>
      </c>
      <c r="J53" s="62">
        <f t="shared" si="25"/>
        <v>1.60651648044586</v>
      </c>
      <c r="K53" s="62">
        <f t="shared" si="25"/>
        <v>0</v>
      </c>
      <c r="L53" s="62">
        <f t="shared" si="25"/>
        <v>0</v>
      </c>
      <c r="M53" s="62">
        <f t="shared" si="25"/>
        <v>1.4904687404632599</v>
      </c>
      <c r="N53" s="62">
        <f t="shared" si="25"/>
        <v>0</v>
      </c>
      <c r="O53" s="62">
        <f t="shared" si="25"/>
        <v>0</v>
      </c>
      <c r="P53" s="62">
        <f t="shared" si="25"/>
        <v>0</v>
      </c>
      <c r="Q53" s="62">
        <f t="shared" si="25"/>
        <v>0</v>
      </c>
      <c r="R53" s="62">
        <f t="shared" si="25"/>
        <v>0</v>
      </c>
      <c r="S53" s="62">
        <f t="shared" si="25"/>
        <v>0</v>
      </c>
      <c r="T53" s="62">
        <f t="shared" si="25"/>
        <v>0</v>
      </c>
      <c r="U53" s="62">
        <f t="shared" si="25"/>
        <v>0</v>
      </c>
      <c r="V53" s="62">
        <f t="shared" si="25"/>
        <v>0</v>
      </c>
      <c r="W53" s="62">
        <f t="shared" si="25"/>
        <v>0</v>
      </c>
      <c r="X53" s="62">
        <f t="shared" si="25"/>
        <v>1.71000003814697</v>
      </c>
      <c r="Y53" s="62">
        <f t="shared" si="25"/>
        <v>0</v>
      </c>
      <c r="Z53" s="62">
        <f t="shared" si="25"/>
        <v>0</v>
      </c>
      <c r="AA53" s="62">
        <f t="shared" si="25"/>
        <v>0</v>
      </c>
      <c r="AB53" s="62">
        <f t="shared" si="25"/>
        <v>0</v>
      </c>
      <c r="AC53" s="62">
        <f t="shared" si="25"/>
        <v>0</v>
      </c>
      <c r="AD53" s="62">
        <f t="shared" si="25"/>
        <v>1.33000004291535</v>
      </c>
      <c r="AE53" s="62">
        <f t="shared" si="25"/>
        <v>0</v>
      </c>
      <c r="AF53" s="62">
        <f t="shared" si="25"/>
        <v>0</v>
      </c>
      <c r="AG53" s="62">
        <f t="shared" si="25"/>
        <v>0</v>
      </c>
      <c r="AH53" s="62">
        <f t="shared" si="25"/>
        <v>0</v>
      </c>
      <c r="AI53" s="62">
        <f t="shared" si="25"/>
        <v>1.45347416400909</v>
      </c>
      <c r="AJ53" s="62">
        <f t="shared" si="25"/>
        <v>0</v>
      </c>
      <c r="AK53" s="62">
        <f t="shared" si="25"/>
        <v>0</v>
      </c>
      <c r="AL53" s="62">
        <f t="shared" si="25"/>
        <v>1.5599999427795399</v>
      </c>
      <c r="AM53" s="62">
        <f t="shared" si="25"/>
        <v>0</v>
      </c>
      <c r="AN53" s="62">
        <f t="shared" si="25"/>
        <v>0</v>
      </c>
      <c r="AO53" s="62">
        <f t="shared" si="25"/>
        <v>0</v>
      </c>
      <c r="AP53" s="62">
        <f t="shared" si="25"/>
        <v>0</v>
      </c>
      <c r="AQ53" s="62">
        <f t="shared" si="25"/>
        <v>0</v>
      </c>
    </row>
    <row r="54" spans="1:43">
      <c r="A54" t="s">
        <v>53</v>
      </c>
      <c r="B54" t="str">
        <f t="shared" si="21"/>
        <v>Diesel</v>
      </c>
      <c r="C54" t="str">
        <f>VLOOKUP(F54,'000Veh'!$A$39:$B$44,2,FALSE)</f>
        <v>Exe</v>
      </c>
      <c r="E54" t="s">
        <v>36</v>
      </c>
      <c r="F54" t="s">
        <v>112</v>
      </c>
      <c r="G54" s="62">
        <f t="shared" si="24"/>
        <v>1.1799999475479099</v>
      </c>
      <c r="H54" s="62">
        <f t="shared" si="25"/>
        <v>1.51028192043304</v>
      </c>
      <c r="I54" s="62">
        <f t="shared" si="25"/>
        <v>1.5599999427795399</v>
      </c>
      <c r="J54" s="62">
        <f t="shared" si="25"/>
        <v>1.60651648044586</v>
      </c>
      <c r="K54" s="62">
        <f t="shared" si="25"/>
        <v>1.4644458293914799</v>
      </c>
      <c r="L54" s="62">
        <f t="shared" si="25"/>
        <v>1.37999999523163</v>
      </c>
      <c r="M54" s="62">
        <f t="shared" si="25"/>
        <v>1.4904687404632599</v>
      </c>
      <c r="N54" s="62">
        <f t="shared" si="25"/>
        <v>1.5599999427795399</v>
      </c>
      <c r="O54" s="62">
        <f t="shared" si="25"/>
        <v>1.45000004768372</v>
      </c>
      <c r="P54" s="62">
        <f t="shared" si="25"/>
        <v>1.7400000095367401</v>
      </c>
      <c r="Q54" s="62">
        <f t="shared" si="25"/>
        <v>1.4000432491302499</v>
      </c>
      <c r="R54" s="62">
        <f t="shared" si="25"/>
        <v>1.82858443260193</v>
      </c>
      <c r="S54" s="62">
        <f t="shared" si="25"/>
        <v>1.4975107908248899</v>
      </c>
      <c r="T54" s="62">
        <f t="shared" si="25"/>
        <v>1.38246369361877</v>
      </c>
      <c r="U54" s="62">
        <f t="shared" si="25"/>
        <v>1.8400000333786</v>
      </c>
      <c r="V54" s="62">
        <f t="shared" si="25"/>
        <v>1.4975107908248899</v>
      </c>
      <c r="W54" s="62">
        <f t="shared" si="25"/>
        <v>2.0627906322479301</v>
      </c>
      <c r="X54" s="62">
        <f t="shared" si="25"/>
        <v>1.71000003814697</v>
      </c>
      <c r="Y54" s="62">
        <f t="shared" si="25"/>
        <v>1.9999866485595701</v>
      </c>
      <c r="Z54" s="62">
        <f t="shared" si="25"/>
        <v>1.51028192043304</v>
      </c>
      <c r="AA54" s="62">
        <f t="shared" si="25"/>
        <v>1.43300044536591</v>
      </c>
      <c r="AB54" s="62">
        <f t="shared" si="25"/>
        <v>1.5599999427795399</v>
      </c>
      <c r="AC54" s="62">
        <f t="shared" si="25"/>
        <v>1.51028192043304</v>
      </c>
      <c r="AD54" s="62">
        <f t="shared" si="25"/>
        <v>1.33000004291534</v>
      </c>
      <c r="AE54" s="62">
        <f t="shared" si="25"/>
        <v>1.70000004768371</v>
      </c>
      <c r="AF54" s="62">
        <f t="shared" si="25"/>
        <v>1.9665447473526001</v>
      </c>
      <c r="AG54" s="62">
        <f t="shared" si="25"/>
        <v>1.4975107908248899</v>
      </c>
      <c r="AH54" s="62">
        <f t="shared" si="25"/>
        <v>1.9828243255615201</v>
      </c>
      <c r="AI54" s="62">
        <f t="shared" si="25"/>
        <v>1.4534741640091</v>
      </c>
      <c r="AJ54" s="62">
        <f t="shared" si="25"/>
        <v>1.63986444473267</v>
      </c>
      <c r="AK54" s="62">
        <f t="shared" si="25"/>
        <v>1.95000004768371</v>
      </c>
      <c r="AL54" s="62">
        <f t="shared" si="25"/>
        <v>1.5599999427795399</v>
      </c>
      <c r="AM54" s="62">
        <f t="shared" si="25"/>
        <v>1.4975107908248899</v>
      </c>
      <c r="AN54" s="62">
        <f t="shared" si="25"/>
        <v>1.38246369361877</v>
      </c>
      <c r="AO54" s="62">
        <f t="shared" si="25"/>
        <v>1.4975107908248899</v>
      </c>
      <c r="AP54" s="62">
        <f t="shared" si="25"/>
        <v>1.38246369361877</v>
      </c>
      <c r="AQ54" s="62">
        <f t="shared" si="25"/>
        <v>1.38246369361877</v>
      </c>
    </row>
    <row r="55" spans="1:43">
      <c r="A55" t="s">
        <v>53</v>
      </c>
      <c r="B55" t="str">
        <f t="shared" si="21"/>
        <v>Diesel</v>
      </c>
      <c r="C55" t="str">
        <f>VLOOKUP(F55,'000Veh'!$A$39:$B$44,2,FALSE)</f>
        <v>LoM</v>
      </c>
      <c r="F55" t="s">
        <v>113</v>
      </c>
      <c r="G55" s="62">
        <f t="shared" si="24"/>
        <v>1.1799999475479099</v>
      </c>
      <c r="H55" s="62">
        <f t="shared" si="25"/>
        <v>1.51028192043304</v>
      </c>
      <c r="I55" s="62">
        <f t="shared" si="25"/>
        <v>1.5599999427795399</v>
      </c>
      <c r="J55" s="62">
        <f t="shared" si="25"/>
        <v>1.60651648044586</v>
      </c>
      <c r="K55" s="62">
        <f t="shared" si="25"/>
        <v>1.4644458293914799</v>
      </c>
      <c r="L55" s="62">
        <f t="shared" si="25"/>
        <v>1.37999999523163</v>
      </c>
      <c r="M55" s="62">
        <f t="shared" si="25"/>
        <v>1.4904687404632599</v>
      </c>
      <c r="N55" s="62">
        <f t="shared" si="25"/>
        <v>1.5599999427795399</v>
      </c>
      <c r="O55" s="62">
        <f t="shared" si="25"/>
        <v>1.45000004768372</v>
      </c>
      <c r="P55" s="62">
        <f t="shared" si="25"/>
        <v>1.7400000095367401</v>
      </c>
      <c r="Q55" s="62">
        <f t="shared" si="25"/>
        <v>1.4000432491302499</v>
      </c>
      <c r="R55" s="62">
        <f t="shared" si="25"/>
        <v>1.82858443260193</v>
      </c>
      <c r="S55" s="62">
        <f t="shared" si="25"/>
        <v>1.4975107908248899</v>
      </c>
      <c r="T55" s="62">
        <f t="shared" si="25"/>
        <v>1.38246369361877</v>
      </c>
      <c r="U55" s="62">
        <f t="shared" si="25"/>
        <v>1.8400000333786</v>
      </c>
      <c r="V55" s="62">
        <f t="shared" si="25"/>
        <v>1.4975107908248899</v>
      </c>
      <c r="W55" s="62">
        <f t="shared" si="25"/>
        <v>2.0627906322479301</v>
      </c>
      <c r="X55" s="62">
        <f t="shared" si="25"/>
        <v>1.71000003814697</v>
      </c>
      <c r="Y55" s="62">
        <f t="shared" si="25"/>
        <v>1.9999866485595701</v>
      </c>
      <c r="Z55" s="62">
        <f t="shared" si="25"/>
        <v>1.51028192043304</v>
      </c>
      <c r="AA55" s="62">
        <f t="shared" si="25"/>
        <v>1.43300044536591</v>
      </c>
      <c r="AB55" s="62">
        <f t="shared" si="25"/>
        <v>1.5599999427795399</v>
      </c>
      <c r="AC55" s="62">
        <f t="shared" si="25"/>
        <v>1.51028192043304</v>
      </c>
      <c r="AD55" s="62">
        <f t="shared" si="25"/>
        <v>1.33000004291534</v>
      </c>
      <c r="AE55" s="62">
        <f t="shared" si="25"/>
        <v>1.70000004768371</v>
      </c>
      <c r="AF55" s="62">
        <f t="shared" si="25"/>
        <v>1.9665447473526001</v>
      </c>
      <c r="AG55" s="62">
        <f t="shared" si="25"/>
        <v>1.4975107908248899</v>
      </c>
      <c r="AH55" s="62">
        <f t="shared" si="25"/>
        <v>1.9828243255615201</v>
      </c>
      <c r="AI55" s="62">
        <f t="shared" si="25"/>
        <v>1.4534741640091</v>
      </c>
      <c r="AJ55" s="62">
        <f t="shared" si="25"/>
        <v>1.63986444473267</v>
      </c>
      <c r="AK55" s="62">
        <f t="shared" si="25"/>
        <v>1.95000004768371</v>
      </c>
      <c r="AL55" s="62">
        <f t="shared" si="25"/>
        <v>1.5599999427795399</v>
      </c>
      <c r="AM55" s="62">
        <f t="shared" si="25"/>
        <v>1.4975107908248899</v>
      </c>
      <c r="AN55" s="62">
        <f t="shared" si="25"/>
        <v>1.38246369361877</v>
      </c>
      <c r="AO55" s="62">
        <f t="shared" si="25"/>
        <v>1.4975107908248899</v>
      </c>
      <c r="AP55" s="62">
        <f t="shared" si="25"/>
        <v>1.38246369361877</v>
      </c>
      <c r="AQ55" s="62">
        <f t="shared" si="25"/>
        <v>1.38246369361877</v>
      </c>
    </row>
    <row r="56" spans="1:43">
      <c r="A56" t="s">
        <v>53</v>
      </c>
      <c r="B56" t="str">
        <f t="shared" si="21"/>
        <v>Diesel</v>
      </c>
      <c r="C56" t="str">
        <f>VLOOKUP(F56,'000Veh'!$A$39:$B$44,2,FALSE)</f>
        <v>Sma</v>
      </c>
      <c r="F56" t="s">
        <v>114</v>
      </c>
      <c r="G56" s="62">
        <f t="shared" si="24"/>
        <v>1.1799999475479099</v>
      </c>
      <c r="H56" s="62">
        <f t="shared" si="25"/>
        <v>1.51028192043304</v>
      </c>
      <c r="I56" s="62">
        <f t="shared" si="25"/>
        <v>1.5599999427795399</v>
      </c>
      <c r="J56" s="62">
        <f t="shared" si="25"/>
        <v>1.60651648044586</v>
      </c>
      <c r="K56" s="62">
        <f t="shared" si="25"/>
        <v>1.4644458293914799</v>
      </c>
      <c r="L56" s="62">
        <f t="shared" si="25"/>
        <v>1.37999999523163</v>
      </c>
      <c r="M56" s="62">
        <f t="shared" si="25"/>
        <v>1.4904687404632599</v>
      </c>
      <c r="N56" s="62">
        <f t="shared" si="25"/>
        <v>1.5599999427795399</v>
      </c>
      <c r="O56" s="62">
        <f t="shared" si="25"/>
        <v>1.45000004768372</v>
      </c>
      <c r="P56" s="62">
        <f t="shared" si="25"/>
        <v>1.7400000095367401</v>
      </c>
      <c r="Q56" s="62">
        <f t="shared" si="25"/>
        <v>1.4000432491302499</v>
      </c>
      <c r="R56" s="62">
        <f t="shared" si="25"/>
        <v>1.82858443260193</v>
      </c>
      <c r="S56" s="62">
        <f t="shared" si="25"/>
        <v>1.4975107908248899</v>
      </c>
      <c r="T56" s="62">
        <f t="shared" si="25"/>
        <v>1.38246369361877</v>
      </c>
      <c r="U56" s="62">
        <f t="shared" si="25"/>
        <v>1.8400000333786</v>
      </c>
      <c r="V56" s="62">
        <f t="shared" si="25"/>
        <v>1.4975107908248899</v>
      </c>
      <c r="W56" s="62">
        <f t="shared" si="25"/>
        <v>2.0627906322479301</v>
      </c>
      <c r="X56" s="62">
        <f t="shared" si="25"/>
        <v>1.71000003814697</v>
      </c>
      <c r="Y56" s="62">
        <f t="shared" si="25"/>
        <v>1.9999866485595701</v>
      </c>
      <c r="Z56" s="62">
        <f t="shared" si="25"/>
        <v>1.51028192043304</v>
      </c>
      <c r="AA56" s="62">
        <f t="shared" si="25"/>
        <v>1.43300044536591</v>
      </c>
      <c r="AB56" s="62">
        <f t="shared" si="25"/>
        <v>1.5599999427795399</v>
      </c>
      <c r="AC56" s="62">
        <f t="shared" si="25"/>
        <v>1.51028192043304</v>
      </c>
      <c r="AD56" s="62">
        <f t="shared" si="25"/>
        <v>1.33000004291534</v>
      </c>
      <c r="AE56" s="62">
        <f t="shared" si="25"/>
        <v>1.70000004768371</v>
      </c>
      <c r="AF56" s="62">
        <f t="shared" si="25"/>
        <v>1.9665447473526001</v>
      </c>
      <c r="AG56" s="62">
        <f t="shared" si="25"/>
        <v>1.4975107908248899</v>
      </c>
      <c r="AH56" s="62">
        <f t="shared" si="25"/>
        <v>1.9828243255615201</v>
      </c>
      <c r="AI56" s="62">
        <f t="shared" si="25"/>
        <v>1.4534741640091</v>
      </c>
      <c r="AJ56" s="62">
        <f t="shared" si="25"/>
        <v>1.63986444473267</v>
      </c>
      <c r="AK56" s="62">
        <f t="shared" si="25"/>
        <v>1.95000004768371</v>
      </c>
      <c r="AL56" s="62">
        <f t="shared" si="25"/>
        <v>1.5599999427795399</v>
      </c>
      <c r="AM56" s="62">
        <f t="shared" si="25"/>
        <v>1.4975107908248899</v>
      </c>
      <c r="AN56" s="62">
        <f t="shared" si="25"/>
        <v>1.38246369361877</v>
      </c>
      <c r="AO56" s="62">
        <f t="shared" si="25"/>
        <v>1.4975107908248899</v>
      </c>
      <c r="AP56" s="62">
        <f t="shared" si="25"/>
        <v>1.38246369361877</v>
      </c>
      <c r="AQ56" s="62">
        <f t="shared" si="25"/>
        <v>1.38246369361877</v>
      </c>
    </row>
    <row r="57" spans="1:43">
      <c r="A57" t="s">
        <v>53</v>
      </c>
      <c r="B57" t="str">
        <f t="shared" si="21"/>
        <v>Diesel</v>
      </c>
      <c r="C57" t="str">
        <f>VLOOKUP(F57,'000Veh'!$A$39:$B$44,2,FALSE)</f>
        <v>UpM</v>
      </c>
      <c r="F57" t="s">
        <v>115</v>
      </c>
      <c r="G57" s="62">
        <f t="shared" si="24"/>
        <v>1.1799999475479099</v>
      </c>
      <c r="H57" s="62">
        <f t="shared" si="25"/>
        <v>1.51028192043304</v>
      </c>
      <c r="I57" s="62">
        <f t="shared" si="25"/>
        <v>1.5599999427795399</v>
      </c>
      <c r="J57" s="62">
        <f t="shared" si="25"/>
        <v>1.60651648044586</v>
      </c>
      <c r="K57" s="62">
        <f t="shared" si="25"/>
        <v>1.4644458293914799</v>
      </c>
      <c r="L57" s="62">
        <f t="shared" si="25"/>
        <v>1.37999999523163</v>
      </c>
      <c r="M57" s="62">
        <f t="shared" si="25"/>
        <v>1.4904687404632599</v>
      </c>
      <c r="N57" s="62">
        <f t="shared" si="25"/>
        <v>1.5599999427795399</v>
      </c>
      <c r="O57" s="62">
        <f t="shared" si="25"/>
        <v>1.45000004768372</v>
      </c>
      <c r="P57" s="62">
        <f t="shared" si="25"/>
        <v>1.7400000095367401</v>
      </c>
      <c r="Q57" s="62">
        <f t="shared" si="25"/>
        <v>1.4000432491302499</v>
      </c>
      <c r="R57" s="62">
        <f t="shared" si="25"/>
        <v>1.82858443260193</v>
      </c>
      <c r="S57" s="62">
        <f t="shared" si="25"/>
        <v>1.4975107908248899</v>
      </c>
      <c r="T57" s="62">
        <f t="shared" si="25"/>
        <v>1.38246369361877</v>
      </c>
      <c r="U57" s="62">
        <f t="shared" si="25"/>
        <v>1.8400000333786</v>
      </c>
      <c r="V57" s="62">
        <f t="shared" si="25"/>
        <v>1.4975107908248899</v>
      </c>
      <c r="W57" s="62">
        <f t="shared" si="25"/>
        <v>2.0627906322479301</v>
      </c>
      <c r="X57" s="62">
        <f t="shared" si="25"/>
        <v>1.71000003814697</v>
      </c>
      <c r="Y57" s="62">
        <f t="shared" si="25"/>
        <v>1.9999866485595701</v>
      </c>
      <c r="Z57" s="62">
        <f t="shared" ref="H57:AQ64" si="27">LOOKUP($B57,$E$11:$F$16,Z$11:Z$16)</f>
        <v>1.51028192043304</v>
      </c>
      <c r="AA57" s="62">
        <f t="shared" si="27"/>
        <v>1.43300044536591</v>
      </c>
      <c r="AB57" s="62">
        <f t="shared" si="27"/>
        <v>1.5599999427795399</v>
      </c>
      <c r="AC57" s="62">
        <f t="shared" si="27"/>
        <v>1.51028192043304</v>
      </c>
      <c r="AD57" s="62">
        <f t="shared" si="27"/>
        <v>1.33000004291534</v>
      </c>
      <c r="AE57" s="62">
        <f t="shared" si="27"/>
        <v>1.70000004768371</v>
      </c>
      <c r="AF57" s="62">
        <f t="shared" si="27"/>
        <v>1.9665447473526001</v>
      </c>
      <c r="AG57" s="62">
        <f t="shared" si="27"/>
        <v>1.4975107908248899</v>
      </c>
      <c r="AH57" s="62">
        <f t="shared" si="27"/>
        <v>1.9828243255615201</v>
      </c>
      <c r="AI57" s="62">
        <f t="shared" si="27"/>
        <v>1.4534741640091</v>
      </c>
      <c r="AJ57" s="62">
        <f t="shared" si="27"/>
        <v>1.63986444473267</v>
      </c>
      <c r="AK57" s="62">
        <f t="shared" si="27"/>
        <v>1.95000004768371</v>
      </c>
      <c r="AL57" s="62">
        <f t="shared" si="27"/>
        <v>1.5599999427795399</v>
      </c>
      <c r="AM57" s="62">
        <f t="shared" si="27"/>
        <v>1.4975107908248899</v>
      </c>
      <c r="AN57" s="62">
        <f t="shared" si="27"/>
        <v>1.38246369361877</v>
      </c>
      <c r="AO57" s="62">
        <f t="shared" si="27"/>
        <v>1.4975107908248899</v>
      </c>
      <c r="AP57" s="62">
        <f t="shared" si="27"/>
        <v>1.38246369361877</v>
      </c>
      <c r="AQ57" s="62">
        <f t="shared" si="27"/>
        <v>1.38246369361877</v>
      </c>
    </row>
    <row r="58" spans="1:43">
      <c r="A58" t="s">
        <v>53</v>
      </c>
      <c r="B58" t="str">
        <f t="shared" si="21"/>
        <v>Flexi Fuel</v>
      </c>
      <c r="C58" t="str">
        <f>VLOOKUP(F58,'000Veh'!$A$39:$B$44,2,FALSE)</f>
        <v>Exe</v>
      </c>
      <c r="E58" t="s">
        <v>42</v>
      </c>
      <c r="F58" t="s">
        <v>112</v>
      </c>
      <c r="G58" s="62">
        <f t="shared" si="24"/>
        <v>0</v>
      </c>
      <c r="H58" s="62">
        <f t="shared" si="27"/>
        <v>0</v>
      </c>
      <c r="I58" s="62">
        <f t="shared" si="27"/>
        <v>0</v>
      </c>
      <c r="J58" s="62">
        <f t="shared" si="27"/>
        <v>1.60651648044586</v>
      </c>
      <c r="K58" s="62">
        <f t="shared" si="27"/>
        <v>0</v>
      </c>
      <c r="L58" s="62">
        <f t="shared" si="27"/>
        <v>0</v>
      </c>
      <c r="M58" s="62">
        <f t="shared" si="27"/>
        <v>0</v>
      </c>
      <c r="N58" s="62">
        <f t="shared" si="27"/>
        <v>0</v>
      </c>
      <c r="O58" s="62">
        <f t="shared" si="27"/>
        <v>0</v>
      </c>
      <c r="P58" s="62">
        <f t="shared" si="27"/>
        <v>0</v>
      </c>
      <c r="Q58" s="62">
        <f t="shared" si="27"/>
        <v>0</v>
      </c>
      <c r="R58" s="62">
        <f t="shared" si="27"/>
        <v>0</v>
      </c>
      <c r="S58" s="62">
        <f t="shared" si="27"/>
        <v>0</v>
      </c>
      <c r="T58" s="62">
        <f t="shared" si="27"/>
        <v>0</v>
      </c>
      <c r="U58" s="62">
        <f t="shared" si="27"/>
        <v>0</v>
      </c>
      <c r="V58" s="62">
        <f t="shared" si="27"/>
        <v>0</v>
      </c>
      <c r="W58" s="62">
        <f t="shared" si="27"/>
        <v>0</v>
      </c>
      <c r="X58" s="62">
        <f t="shared" si="27"/>
        <v>0</v>
      </c>
      <c r="Y58" s="62">
        <f t="shared" si="27"/>
        <v>0</v>
      </c>
      <c r="Z58" s="62">
        <f t="shared" si="27"/>
        <v>0</v>
      </c>
      <c r="AA58" s="62">
        <f t="shared" si="27"/>
        <v>0</v>
      </c>
      <c r="AB58" s="62">
        <f t="shared" si="27"/>
        <v>0</v>
      </c>
      <c r="AC58" s="62">
        <f t="shared" si="27"/>
        <v>0</v>
      </c>
      <c r="AD58" s="62">
        <f t="shared" si="27"/>
        <v>0</v>
      </c>
      <c r="AE58" s="62">
        <f t="shared" si="27"/>
        <v>0</v>
      </c>
      <c r="AF58" s="62">
        <f t="shared" si="27"/>
        <v>0</v>
      </c>
      <c r="AG58" s="62">
        <f t="shared" si="27"/>
        <v>0</v>
      </c>
      <c r="AH58" s="62">
        <f t="shared" si="27"/>
        <v>0</v>
      </c>
      <c r="AI58" s="62">
        <f t="shared" si="27"/>
        <v>1.45347416400909</v>
      </c>
      <c r="AJ58" s="62">
        <f t="shared" si="27"/>
        <v>0</v>
      </c>
      <c r="AK58" s="62">
        <f t="shared" si="27"/>
        <v>0</v>
      </c>
      <c r="AL58" s="62">
        <f t="shared" si="27"/>
        <v>0</v>
      </c>
      <c r="AM58" s="62">
        <f t="shared" si="27"/>
        <v>0</v>
      </c>
      <c r="AN58" s="62">
        <f t="shared" si="27"/>
        <v>0</v>
      </c>
      <c r="AO58" s="62">
        <f t="shared" si="27"/>
        <v>0</v>
      </c>
      <c r="AP58" s="62">
        <f t="shared" si="27"/>
        <v>0</v>
      </c>
      <c r="AQ58" s="62">
        <f t="shared" si="27"/>
        <v>0</v>
      </c>
    </row>
    <row r="59" spans="1:43">
      <c r="A59" t="s">
        <v>53</v>
      </c>
      <c r="B59" t="str">
        <f t="shared" si="21"/>
        <v>Flexi Fuel</v>
      </c>
      <c r="C59" t="str">
        <f>VLOOKUP(F59,'000Veh'!$A$39:$B$44,2,FALSE)</f>
        <v>LoM</v>
      </c>
      <c r="F59" t="s">
        <v>113</v>
      </c>
      <c r="G59" s="62">
        <f t="shared" si="24"/>
        <v>0</v>
      </c>
      <c r="H59" s="62">
        <f t="shared" si="27"/>
        <v>0</v>
      </c>
      <c r="I59" s="62">
        <f t="shared" si="27"/>
        <v>0</v>
      </c>
      <c r="J59" s="62">
        <f t="shared" si="27"/>
        <v>1.60651648044586</v>
      </c>
      <c r="K59" s="62">
        <f t="shared" si="27"/>
        <v>0</v>
      </c>
      <c r="L59" s="62">
        <f t="shared" si="27"/>
        <v>0</v>
      </c>
      <c r="M59" s="62">
        <f t="shared" si="27"/>
        <v>0</v>
      </c>
      <c r="N59" s="62">
        <f t="shared" si="27"/>
        <v>0</v>
      </c>
      <c r="O59" s="62">
        <f t="shared" si="27"/>
        <v>0</v>
      </c>
      <c r="P59" s="62">
        <f t="shared" si="27"/>
        <v>0</v>
      </c>
      <c r="Q59" s="62">
        <f t="shared" si="27"/>
        <v>0</v>
      </c>
      <c r="R59" s="62">
        <f t="shared" si="27"/>
        <v>0</v>
      </c>
      <c r="S59" s="62">
        <f t="shared" si="27"/>
        <v>0</v>
      </c>
      <c r="T59" s="62">
        <f t="shared" si="27"/>
        <v>0</v>
      </c>
      <c r="U59" s="62">
        <f t="shared" si="27"/>
        <v>0</v>
      </c>
      <c r="V59" s="62">
        <f t="shared" si="27"/>
        <v>0</v>
      </c>
      <c r="W59" s="62">
        <f t="shared" si="27"/>
        <v>0</v>
      </c>
      <c r="X59" s="62">
        <f t="shared" si="27"/>
        <v>0</v>
      </c>
      <c r="Y59" s="62">
        <f t="shared" si="27"/>
        <v>0</v>
      </c>
      <c r="Z59" s="62">
        <f t="shared" si="27"/>
        <v>0</v>
      </c>
      <c r="AA59" s="62">
        <f t="shared" si="27"/>
        <v>0</v>
      </c>
      <c r="AB59" s="62">
        <f t="shared" si="27"/>
        <v>0</v>
      </c>
      <c r="AC59" s="62">
        <f t="shared" si="27"/>
        <v>0</v>
      </c>
      <c r="AD59" s="62">
        <f t="shared" si="27"/>
        <v>0</v>
      </c>
      <c r="AE59" s="62">
        <f t="shared" si="27"/>
        <v>0</v>
      </c>
      <c r="AF59" s="62">
        <f t="shared" si="27"/>
        <v>0</v>
      </c>
      <c r="AG59" s="62">
        <f t="shared" si="27"/>
        <v>0</v>
      </c>
      <c r="AH59" s="62">
        <f t="shared" si="27"/>
        <v>0</v>
      </c>
      <c r="AI59" s="62">
        <f t="shared" si="27"/>
        <v>1.45347416400909</v>
      </c>
      <c r="AJ59" s="62">
        <f t="shared" si="27"/>
        <v>0</v>
      </c>
      <c r="AK59" s="62">
        <f t="shared" si="27"/>
        <v>0</v>
      </c>
      <c r="AL59" s="62">
        <f t="shared" si="27"/>
        <v>0</v>
      </c>
      <c r="AM59" s="62">
        <f t="shared" si="27"/>
        <v>0</v>
      </c>
      <c r="AN59" s="62">
        <f t="shared" si="27"/>
        <v>0</v>
      </c>
      <c r="AO59" s="62">
        <f t="shared" si="27"/>
        <v>0</v>
      </c>
      <c r="AP59" s="62">
        <f t="shared" si="27"/>
        <v>0</v>
      </c>
      <c r="AQ59" s="62">
        <f t="shared" si="27"/>
        <v>0</v>
      </c>
    </row>
    <row r="60" spans="1:43">
      <c r="A60" t="s">
        <v>53</v>
      </c>
      <c r="B60" t="str">
        <f t="shared" si="21"/>
        <v>Flexi Fuel</v>
      </c>
      <c r="C60" t="str">
        <f>VLOOKUP(F60,'000Veh'!$A$39:$B$44,2,FALSE)</f>
        <v>Sma</v>
      </c>
      <c r="F60" t="s">
        <v>114</v>
      </c>
      <c r="G60" s="62">
        <f t="shared" si="24"/>
        <v>0</v>
      </c>
      <c r="H60" s="62">
        <f t="shared" si="27"/>
        <v>0</v>
      </c>
      <c r="I60" s="62">
        <f t="shared" si="27"/>
        <v>0</v>
      </c>
      <c r="J60" s="62">
        <f t="shared" si="27"/>
        <v>1.60651648044586</v>
      </c>
      <c r="K60" s="62">
        <f t="shared" si="27"/>
        <v>0</v>
      </c>
      <c r="L60" s="62">
        <f t="shared" si="27"/>
        <v>0</v>
      </c>
      <c r="M60" s="62">
        <f t="shared" si="27"/>
        <v>0</v>
      </c>
      <c r="N60" s="62">
        <f t="shared" si="27"/>
        <v>0</v>
      </c>
      <c r="O60" s="62">
        <f t="shared" si="27"/>
        <v>0</v>
      </c>
      <c r="P60" s="62">
        <f t="shared" si="27"/>
        <v>0</v>
      </c>
      <c r="Q60" s="62">
        <f t="shared" si="27"/>
        <v>0</v>
      </c>
      <c r="R60" s="62">
        <f t="shared" si="27"/>
        <v>0</v>
      </c>
      <c r="S60" s="62">
        <f t="shared" si="27"/>
        <v>0</v>
      </c>
      <c r="T60" s="62">
        <f t="shared" si="27"/>
        <v>0</v>
      </c>
      <c r="U60" s="62">
        <f t="shared" si="27"/>
        <v>0</v>
      </c>
      <c r="V60" s="62">
        <f t="shared" si="27"/>
        <v>0</v>
      </c>
      <c r="W60" s="62">
        <f t="shared" si="27"/>
        <v>0</v>
      </c>
      <c r="X60" s="62">
        <f t="shared" si="27"/>
        <v>0</v>
      </c>
      <c r="Y60" s="62">
        <f t="shared" si="27"/>
        <v>0</v>
      </c>
      <c r="Z60" s="62">
        <f t="shared" si="27"/>
        <v>0</v>
      </c>
      <c r="AA60" s="62">
        <f t="shared" si="27"/>
        <v>0</v>
      </c>
      <c r="AB60" s="62">
        <f t="shared" si="27"/>
        <v>0</v>
      </c>
      <c r="AC60" s="62">
        <f t="shared" si="27"/>
        <v>0</v>
      </c>
      <c r="AD60" s="62">
        <f t="shared" si="27"/>
        <v>0</v>
      </c>
      <c r="AE60" s="62">
        <f t="shared" si="27"/>
        <v>0</v>
      </c>
      <c r="AF60" s="62">
        <f t="shared" si="27"/>
        <v>0</v>
      </c>
      <c r="AG60" s="62">
        <f t="shared" si="27"/>
        <v>0</v>
      </c>
      <c r="AH60" s="62">
        <f t="shared" si="27"/>
        <v>0</v>
      </c>
      <c r="AI60" s="62">
        <f t="shared" si="27"/>
        <v>1.45347416400909</v>
      </c>
      <c r="AJ60" s="62">
        <f t="shared" si="27"/>
        <v>0</v>
      </c>
      <c r="AK60" s="62">
        <f t="shared" si="27"/>
        <v>0</v>
      </c>
      <c r="AL60" s="62">
        <f t="shared" si="27"/>
        <v>0</v>
      </c>
      <c r="AM60" s="62">
        <f t="shared" si="27"/>
        <v>0</v>
      </c>
      <c r="AN60" s="62">
        <f t="shared" si="27"/>
        <v>0</v>
      </c>
      <c r="AO60" s="62">
        <f t="shared" si="27"/>
        <v>0</v>
      </c>
      <c r="AP60" s="62">
        <f t="shared" si="27"/>
        <v>0</v>
      </c>
      <c r="AQ60" s="62">
        <f t="shared" si="27"/>
        <v>0</v>
      </c>
    </row>
    <row r="61" spans="1:43">
      <c r="A61" t="s">
        <v>53</v>
      </c>
      <c r="B61" t="str">
        <f t="shared" si="21"/>
        <v>Flexi Fuel</v>
      </c>
      <c r="C61" t="str">
        <f>VLOOKUP(F61,'000Veh'!$A$39:$B$44,2,FALSE)</f>
        <v>UpM</v>
      </c>
      <c r="F61" t="s">
        <v>115</v>
      </c>
      <c r="G61" s="62">
        <f t="shared" si="24"/>
        <v>0</v>
      </c>
      <c r="H61" s="62">
        <f t="shared" si="27"/>
        <v>0</v>
      </c>
      <c r="I61" s="62">
        <f t="shared" si="27"/>
        <v>0</v>
      </c>
      <c r="J61" s="62">
        <f t="shared" si="27"/>
        <v>1.60651648044586</v>
      </c>
      <c r="K61" s="62">
        <f t="shared" si="27"/>
        <v>0</v>
      </c>
      <c r="L61" s="62">
        <f t="shared" si="27"/>
        <v>0</v>
      </c>
      <c r="M61" s="62">
        <f t="shared" si="27"/>
        <v>0</v>
      </c>
      <c r="N61" s="62">
        <f t="shared" si="27"/>
        <v>0</v>
      </c>
      <c r="O61" s="62">
        <f t="shared" si="27"/>
        <v>0</v>
      </c>
      <c r="P61" s="62">
        <f t="shared" si="27"/>
        <v>0</v>
      </c>
      <c r="Q61" s="62">
        <f t="shared" si="27"/>
        <v>0</v>
      </c>
      <c r="R61" s="62">
        <f t="shared" si="27"/>
        <v>0</v>
      </c>
      <c r="S61" s="62">
        <f t="shared" si="27"/>
        <v>0</v>
      </c>
      <c r="T61" s="62">
        <f t="shared" si="27"/>
        <v>0</v>
      </c>
      <c r="U61" s="62">
        <f t="shared" si="27"/>
        <v>0</v>
      </c>
      <c r="V61" s="62">
        <f t="shared" si="27"/>
        <v>0</v>
      </c>
      <c r="W61" s="62">
        <f t="shared" si="27"/>
        <v>0</v>
      </c>
      <c r="X61" s="62">
        <f t="shared" si="27"/>
        <v>0</v>
      </c>
      <c r="Y61" s="62">
        <f t="shared" si="27"/>
        <v>0</v>
      </c>
      <c r="Z61" s="62">
        <f t="shared" si="27"/>
        <v>0</v>
      </c>
      <c r="AA61" s="62">
        <f t="shared" si="27"/>
        <v>0</v>
      </c>
      <c r="AB61" s="62">
        <f t="shared" si="27"/>
        <v>0</v>
      </c>
      <c r="AC61" s="62">
        <f t="shared" si="27"/>
        <v>0</v>
      </c>
      <c r="AD61" s="62">
        <f t="shared" si="27"/>
        <v>0</v>
      </c>
      <c r="AE61" s="62">
        <f t="shared" si="27"/>
        <v>0</v>
      </c>
      <c r="AF61" s="62">
        <f t="shared" si="27"/>
        <v>0</v>
      </c>
      <c r="AG61" s="62">
        <f t="shared" si="27"/>
        <v>0</v>
      </c>
      <c r="AH61" s="62">
        <f t="shared" si="27"/>
        <v>0</v>
      </c>
      <c r="AI61" s="62">
        <f t="shared" si="27"/>
        <v>1.45347416400909</v>
      </c>
      <c r="AJ61" s="62">
        <f t="shared" si="27"/>
        <v>0</v>
      </c>
      <c r="AK61" s="62">
        <f t="shared" si="27"/>
        <v>0</v>
      </c>
      <c r="AL61" s="62">
        <f t="shared" si="27"/>
        <v>0</v>
      </c>
      <c r="AM61" s="62">
        <f t="shared" si="27"/>
        <v>0</v>
      </c>
      <c r="AN61" s="62">
        <f t="shared" si="27"/>
        <v>0</v>
      </c>
      <c r="AO61" s="62">
        <f t="shared" si="27"/>
        <v>0</v>
      </c>
      <c r="AP61" s="62">
        <f t="shared" si="27"/>
        <v>0</v>
      </c>
      <c r="AQ61" s="62">
        <f t="shared" si="27"/>
        <v>0</v>
      </c>
    </row>
    <row r="62" spans="1:43">
      <c r="A62" t="s">
        <v>53</v>
      </c>
      <c r="B62" t="str">
        <f t="shared" si="21"/>
        <v>Gasoline</v>
      </c>
      <c r="C62" t="str">
        <f>VLOOKUP(F62,'000Veh'!$A$39:$B$44,2,FALSE)</f>
        <v>Exe</v>
      </c>
      <c r="E62" t="s">
        <v>37</v>
      </c>
      <c r="F62" t="s">
        <v>112</v>
      </c>
      <c r="G62" s="62">
        <f t="shared" si="24"/>
        <v>1.1799999475479099</v>
      </c>
      <c r="H62" s="62">
        <f t="shared" si="27"/>
        <v>1.51028192043304</v>
      </c>
      <c r="I62" s="62">
        <f t="shared" si="27"/>
        <v>1.5599999427795399</v>
      </c>
      <c r="J62" s="62">
        <f t="shared" si="27"/>
        <v>1.60651648044586</v>
      </c>
      <c r="K62" s="62">
        <f t="shared" si="27"/>
        <v>1.4644458293914799</v>
      </c>
      <c r="L62" s="62">
        <f t="shared" si="27"/>
        <v>1.37999999523163</v>
      </c>
      <c r="M62" s="62">
        <f t="shared" si="27"/>
        <v>1.4904687404632599</v>
      </c>
      <c r="N62" s="62">
        <f t="shared" si="27"/>
        <v>1.5599999427795399</v>
      </c>
      <c r="O62" s="62">
        <f t="shared" si="27"/>
        <v>1.45000004768372</v>
      </c>
      <c r="P62" s="62">
        <f t="shared" si="27"/>
        <v>1.7400000095367401</v>
      </c>
      <c r="Q62" s="62">
        <f t="shared" si="27"/>
        <v>1.4000432491302499</v>
      </c>
      <c r="R62" s="62">
        <f t="shared" si="27"/>
        <v>1.82858443260193</v>
      </c>
      <c r="S62" s="62">
        <f t="shared" si="27"/>
        <v>1.4975107908248899</v>
      </c>
      <c r="T62" s="62">
        <f t="shared" si="27"/>
        <v>1.38246369361877</v>
      </c>
      <c r="U62" s="62">
        <f t="shared" si="27"/>
        <v>1.8400000333786</v>
      </c>
      <c r="V62" s="62">
        <f t="shared" si="27"/>
        <v>1.4975107908248899</v>
      </c>
      <c r="W62" s="62">
        <f t="shared" si="27"/>
        <v>2.0627906322479301</v>
      </c>
      <c r="X62" s="62">
        <f t="shared" si="27"/>
        <v>1.71000003814697</v>
      </c>
      <c r="Y62" s="62">
        <f t="shared" si="27"/>
        <v>1.9999866485595701</v>
      </c>
      <c r="Z62" s="62">
        <f t="shared" si="27"/>
        <v>1.51028192043305</v>
      </c>
      <c r="AA62" s="62">
        <f t="shared" si="27"/>
        <v>1.4330004453659</v>
      </c>
      <c r="AB62" s="62">
        <f t="shared" si="27"/>
        <v>1.5599999427795399</v>
      </c>
      <c r="AC62" s="62">
        <f t="shared" si="27"/>
        <v>1.51028192043304</v>
      </c>
      <c r="AD62" s="62">
        <f t="shared" si="27"/>
        <v>1.33000004291534</v>
      </c>
      <c r="AE62" s="62">
        <f t="shared" si="27"/>
        <v>1.70000004768372</v>
      </c>
      <c r="AF62" s="62">
        <f t="shared" si="27"/>
        <v>1.9665447473526001</v>
      </c>
      <c r="AG62" s="62">
        <f t="shared" si="27"/>
        <v>1.4975107908248899</v>
      </c>
      <c r="AH62" s="62">
        <f t="shared" si="27"/>
        <v>1.9828243255615201</v>
      </c>
      <c r="AI62" s="62">
        <f t="shared" si="27"/>
        <v>1.45347416400909</v>
      </c>
      <c r="AJ62" s="62">
        <f t="shared" si="27"/>
        <v>1.63986444473267</v>
      </c>
      <c r="AK62" s="62">
        <f t="shared" si="27"/>
        <v>1.95000004768372</v>
      </c>
      <c r="AL62" s="62">
        <f t="shared" si="27"/>
        <v>1.5599999427795399</v>
      </c>
      <c r="AM62" s="62">
        <f t="shared" si="27"/>
        <v>1.4975107908248899</v>
      </c>
      <c r="AN62" s="62">
        <f t="shared" si="27"/>
        <v>1.38246369361877</v>
      </c>
      <c r="AO62" s="62">
        <f t="shared" si="27"/>
        <v>1.4975107908248899</v>
      </c>
      <c r="AP62" s="62">
        <f t="shared" si="27"/>
        <v>1.38246369361877</v>
      </c>
      <c r="AQ62" s="62">
        <f t="shared" si="27"/>
        <v>1.38246369361877</v>
      </c>
    </row>
    <row r="63" spans="1:43">
      <c r="A63" t="s">
        <v>53</v>
      </c>
      <c r="B63" t="str">
        <f t="shared" si="21"/>
        <v>Gasoline</v>
      </c>
      <c r="C63" t="str">
        <f>VLOOKUP(F63,'000Veh'!$A$39:$B$44,2,FALSE)</f>
        <v>LoM</v>
      </c>
      <c r="F63" t="s">
        <v>113</v>
      </c>
      <c r="G63" s="62">
        <f t="shared" si="24"/>
        <v>1.1799999475479099</v>
      </c>
      <c r="H63" s="62">
        <f t="shared" si="27"/>
        <v>1.51028192043304</v>
      </c>
      <c r="I63" s="62">
        <f t="shared" si="27"/>
        <v>1.5599999427795399</v>
      </c>
      <c r="J63" s="62">
        <f t="shared" si="27"/>
        <v>1.60651648044586</v>
      </c>
      <c r="K63" s="62">
        <f t="shared" si="27"/>
        <v>1.4644458293914799</v>
      </c>
      <c r="L63" s="62">
        <f t="shared" si="27"/>
        <v>1.37999999523163</v>
      </c>
      <c r="M63" s="62">
        <f t="shared" si="27"/>
        <v>1.4904687404632599</v>
      </c>
      <c r="N63" s="62">
        <f t="shared" si="27"/>
        <v>1.5599999427795399</v>
      </c>
      <c r="O63" s="62">
        <f t="shared" si="27"/>
        <v>1.45000004768372</v>
      </c>
      <c r="P63" s="62">
        <f t="shared" si="27"/>
        <v>1.7400000095367401</v>
      </c>
      <c r="Q63" s="62">
        <f t="shared" si="27"/>
        <v>1.4000432491302499</v>
      </c>
      <c r="R63" s="62">
        <f t="shared" si="27"/>
        <v>1.82858443260193</v>
      </c>
      <c r="S63" s="62">
        <f t="shared" si="27"/>
        <v>1.4975107908248899</v>
      </c>
      <c r="T63" s="62">
        <f t="shared" si="27"/>
        <v>1.38246369361877</v>
      </c>
      <c r="U63" s="62">
        <f t="shared" si="27"/>
        <v>1.8400000333786</v>
      </c>
      <c r="V63" s="62">
        <f t="shared" si="27"/>
        <v>1.4975107908248899</v>
      </c>
      <c r="W63" s="62">
        <f t="shared" si="27"/>
        <v>2.0627906322479301</v>
      </c>
      <c r="X63" s="62">
        <f t="shared" si="27"/>
        <v>1.71000003814697</v>
      </c>
      <c r="Y63" s="62">
        <f t="shared" si="27"/>
        <v>1.9999866485595701</v>
      </c>
      <c r="Z63" s="62">
        <f t="shared" si="27"/>
        <v>1.51028192043305</v>
      </c>
      <c r="AA63" s="62">
        <f t="shared" si="27"/>
        <v>1.4330004453659</v>
      </c>
      <c r="AB63" s="62">
        <f t="shared" si="27"/>
        <v>1.5599999427795399</v>
      </c>
      <c r="AC63" s="62">
        <f t="shared" si="27"/>
        <v>1.51028192043304</v>
      </c>
      <c r="AD63" s="62">
        <f t="shared" si="27"/>
        <v>1.33000004291534</v>
      </c>
      <c r="AE63" s="62">
        <f t="shared" si="27"/>
        <v>1.70000004768372</v>
      </c>
      <c r="AF63" s="62">
        <f t="shared" si="27"/>
        <v>1.9665447473526001</v>
      </c>
      <c r="AG63" s="62">
        <f t="shared" si="27"/>
        <v>1.4975107908248899</v>
      </c>
      <c r="AH63" s="62">
        <f t="shared" si="27"/>
        <v>1.9828243255615201</v>
      </c>
      <c r="AI63" s="62">
        <f t="shared" si="27"/>
        <v>1.45347416400909</v>
      </c>
      <c r="AJ63" s="62">
        <f t="shared" si="27"/>
        <v>1.63986444473267</v>
      </c>
      <c r="AK63" s="62">
        <f t="shared" si="27"/>
        <v>1.95000004768372</v>
      </c>
      <c r="AL63" s="62">
        <f t="shared" si="27"/>
        <v>1.5599999427795399</v>
      </c>
      <c r="AM63" s="62">
        <f t="shared" si="27"/>
        <v>1.4975107908248899</v>
      </c>
      <c r="AN63" s="62">
        <f t="shared" si="27"/>
        <v>1.38246369361877</v>
      </c>
      <c r="AO63" s="62">
        <f t="shared" si="27"/>
        <v>1.4975107908248899</v>
      </c>
      <c r="AP63" s="62">
        <f t="shared" si="27"/>
        <v>1.38246369361877</v>
      </c>
      <c r="AQ63" s="62">
        <f t="shared" si="27"/>
        <v>1.38246369361877</v>
      </c>
    </row>
    <row r="64" spans="1:43">
      <c r="A64" t="s">
        <v>53</v>
      </c>
      <c r="B64" t="str">
        <f t="shared" si="21"/>
        <v>Gasoline</v>
      </c>
      <c r="C64" t="str">
        <f>VLOOKUP(F64,'000Veh'!$A$39:$B$44,2,FALSE)</f>
        <v>Sma</v>
      </c>
      <c r="F64" t="s">
        <v>114</v>
      </c>
      <c r="G64" s="62">
        <f t="shared" si="24"/>
        <v>1.1799999475479099</v>
      </c>
      <c r="H64" s="62">
        <f t="shared" si="27"/>
        <v>1.51028192043304</v>
      </c>
      <c r="I64" s="62">
        <f t="shared" si="27"/>
        <v>1.5599999427795399</v>
      </c>
      <c r="J64" s="62">
        <f t="shared" si="27"/>
        <v>1.60651648044586</v>
      </c>
      <c r="K64" s="62">
        <f t="shared" si="27"/>
        <v>1.4644458293914799</v>
      </c>
      <c r="L64" s="62">
        <f t="shared" si="27"/>
        <v>1.37999999523163</v>
      </c>
      <c r="M64" s="62">
        <f t="shared" si="27"/>
        <v>1.4904687404632599</v>
      </c>
      <c r="N64" s="62">
        <f t="shared" si="27"/>
        <v>1.5599999427795399</v>
      </c>
      <c r="O64" s="62">
        <f t="shared" si="27"/>
        <v>1.45000004768372</v>
      </c>
      <c r="P64" s="62">
        <f t="shared" si="27"/>
        <v>1.7400000095367401</v>
      </c>
      <c r="Q64" s="62">
        <f t="shared" si="27"/>
        <v>1.4000432491302499</v>
      </c>
      <c r="R64" s="62">
        <f t="shared" si="27"/>
        <v>1.82858443260193</v>
      </c>
      <c r="S64" s="62">
        <f t="shared" si="27"/>
        <v>1.4975107908248899</v>
      </c>
      <c r="T64" s="62">
        <f t="shared" si="27"/>
        <v>1.38246369361877</v>
      </c>
      <c r="U64" s="62">
        <f t="shared" si="27"/>
        <v>1.8400000333786</v>
      </c>
      <c r="V64" s="62">
        <f t="shared" si="27"/>
        <v>1.4975107908248899</v>
      </c>
      <c r="W64" s="62">
        <f t="shared" si="27"/>
        <v>2.0627906322479301</v>
      </c>
      <c r="X64" s="62">
        <f t="shared" si="27"/>
        <v>1.71000003814697</v>
      </c>
      <c r="Y64" s="62">
        <f t="shared" si="27"/>
        <v>1.9999866485595701</v>
      </c>
      <c r="Z64" s="62">
        <f t="shared" si="27"/>
        <v>1.51028192043305</v>
      </c>
      <c r="AA64" s="62">
        <f t="shared" si="27"/>
        <v>1.4330004453659</v>
      </c>
      <c r="AB64" s="62">
        <f t="shared" si="27"/>
        <v>1.5599999427795399</v>
      </c>
      <c r="AC64" s="62">
        <f t="shared" ref="H64:AQ71" si="28">LOOKUP($B64,$E$11:$F$16,AC$11:AC$16)</f>
        <v>1.51028192043304</v>
      </c>
      <c r="AD64" s="62">
        <f t="shared" si="28"/>
        <v>1.33000004291534</v>
      </c>
      <c r="AE64" s="62">
        <f t="shared" si="28"/>
        <v>1.70000004768372</v>
      </c>
      <c r="AF64" s="62">
        <f t="shared" si="28"/>
        <v>1.9665447473526001</v>
      </c>
      <c r="AG64" s="62">
        <f t="shared" si="28"/>
        <v>1.4975107908248899</v>
      </c>
      <c r="AH64" s="62">
        <f t="shared" si="28"/>
        <v>1.9828243255615201</v>
      </c>
      <c r="AI64" s="62">
        <f t="shared" si="28"/>
        <v>1.45347416400909</v>
      </c>
      <c r="AJ64" s="62">
        <f t="shared" si="28"/>
        <v>1.63986444473267</v>
      </c>
      <c r="AK64" s="62">
        <f t="shared" si="28"/>
        <v>1.95000004768372</v>
      </c>
      <c r="AL64" s="62">
        <f t="shared" si="28"/>
        <v>1.5599999427795399</v>
      </c>
      <c r="AM64" s="62">
        <f t="shared" si="28"/>
        <v>1.4975107908248899</v>
      </c>
      <c r="AN64" s="62">
        <f t="shared" si="28"/>
        <v>1.38246369361877</v>
      </c>
      <c r="AO64" s="62">
        <f t="shared" si="28"/>
        <v>1.4975107908248899</v>
      </c>
      <c r="AP64" s="62">
        <f t="shared" si="28"/>
        <v>1.38246369361877</v>
      </c>
      <c r="AQ64" s="62">
        <f t="shared" si="28"/>
        <v>1.38246369361877</v>
      </c>
    </row>
    <row r="65" spans="1:43">
      <c r="A65" t="s">
        <v>53</v>
      </c>
      <c r="B65" t="str">
        <f t="shared" si="21"/>
        <v>Gasoline</v>
      </c>
      <c r="C65" t="str">
        <f>VLOOKUP(F65,'000Veh'!$A$39:$B$44,2,FALSE)</f>
        <v>UpM</v>
      </c>
      <c r="F65" t="s">
        <v>115</v>
      </c>
      <c r="G65" s="62">
        <f t="shared" si="24"/>
        <v>1.1799999475479099</v>
      </c>
      <c r="H65" s="62">
        <f t="shared" si="28"/>
        <v>1.51028192043304</v>
      </c>
      <c r="I65" s="62">
        <f t="shared" si="28"/>
        <v>1.5599999427795399</v>
      </c>
      <c r="J65" s="62">
        <f t="shared" si="28"/>
        <v>1.60651648044586</v>
      </c>
      <c r="K65" s="62">
        <f t="shared" si="28"/>
        <v>1.4644458293914799</v>
      </c>
      <c r="L65" s="62">
        <f t="shared" si="28"/>
        <v>1.37999999523163</v>
      </c>
      <c r="M65" s="62">
        <f t="shared" si="28"/>
        <v>1.4904687404632599</v>
      </c>
      <c r="N65" s="62">
        <f t="shared" si="28"/>
        <v>1.5599999427795399</v>
      </c>
      <c r="O65" s="62">
        <f t="shared" si="28"/>
        <v>1.45000004768372</v>
      </c>
      <c r="P65" s="62">
        <f t="shared" si="28"/>
        <v>1.7400000095367401</v>
      </c>
      <c r="Q65" s="62">
        <f t="shared" si="28"/>
        <v>1.4000432491302499</v>
      </c>
      <c r="R65" s="62">
        <f t="shared" si="28"/>
        <v>1.82858443260193</v>
      </c>
      <c r="S65" s="62">
        <f t="shared" si="28"/>
        <v>1.4975107908248899</v>
      </c>
      <c r="T65" s="62">
        <f t="shared" si="28"/>
        <v>1.38246369361877</v>
      </c>
      <c r="U65" s="62">
        <f t="shared" si="28"/>
        <v>1.8400000333786</v>
      </c>
      <c r="V65" s="62">
        <f t="shared" si="28"/>
        <v>1.4975107908248899</v>
      </c>
      <c r="W65" s="62">
        <f t="shared" si="28"/>
        <v>2.0627906322479301</v>
      </c>
      <c r="X65" s="62">
        <f t="shared" si="28"/>
        <v>1.71000003814697</v>
      </c>
      <c r="Y65" s="62">
        <f t="shared" si="28"/>
        <v>1.9999866485595701</v>
      </c>
      <c r="Z65" s="62">
        <f t="shared" si="28"/>
        <v>1.51028192043305</v>
      </c>
      <c r="AA65" s="62">
        <f t="shared" si="28"/>
        <v>1.4330004453659</v>
      </c>
      <c r="AB65" s="62">
        <f t="shared" si="28"/>
        <v>1.5599999427795399</v>
      </c>
      <c r="AC65" s="62">
        <f t="shared" si="28"/>
        <v>1.51028192043304</v>
      </c>
      <c r="AD65" s="62">
        <f t="shared" si="28"/>
        <v>1.33000004291534</v>
      </c>
      <c r="AE65" s="62">
        <f t="shared" si="28"/>
        <v>1.70000004768372</v>
      </c>
      <c r="AF65" s="62">
        <f t="shared" si="28"/>
        <v>1.9665447473526001</v>
      </c>
      <c r="AG65" s="62">
        <f t="shared" si="28"/>
        <v>1.4975107908248899</v>
      </c>
      <c r="AH65" s="62">
        <f t="shared" si="28"/>
        <v>1.9828243255615201</v>
      </c>
      <c r="AI65" s="62">
        <f t="shared" si="28"/>
        <v>1.45347416400909</v>
      </c>
      <c r="AJ65" s="62">
        <f t="shared" si="28"/>
        <v>1.63986444473267</v>
      </c>
      <c r="AK65" s="62">
        <f t="shared" si="28"/>
        <v>1.95000004768372</v>
      </c>
      <c r="AL65" s="62">
        <f t="shared" si="28"/>
        <v>1.5599999427795399</v>
      </c>
      <c r="AM65" s="62">
        <f t="shared" si="28"/>
        <v>1.4975107908248899</v>
      </c>
      <c r="AN65" s="62">
        <f t="shared" si="28"/>
        <v>1.38246369361877</v>
      </c>
      <c r="AO65" s="62">
        <f t="shared" si="28"/>
        <v>1.4975107908248899</v>
      </c>
      <c r="AP65" s="62">
        <f t="shared" si="28"/>
        <v>1.38246369361877</v>
      </c>
      <c r="AQ65" s="62">
        <f t="shared" si="28"/>
        <v>1.38246369361877</v>
      </c>
    </row>
    <row r="66" spans="1:43">
      <c r="A66" t="s">
        <v>53</v>
      </c>
      <c r="B66" t="str">
        <f t="shared" si="21"/>
        <v>LPG</v>
      </c>
      <c r="C66" t="str">
        <f>VLOOKUP(F66,'000Veh'!$A$39:$B$44,2,FALSE)</f>
        <v>Exe</v>
      </c>
      <c r="E66" t="s">
        <v>38</v>
      </c>
      <c r="F66" t="s">
        <v>112</v>
      </c>
      <c r="G66" s="62">
        <f t="shared" si="24"/>
        <v>0</v>
      </c>
      <c r="H66" s="62">
        <f t="shared" si="28"/>
        <v>1.51028192043305</v>
      </c>
      <c r="I66" s="62">
        <f t="shared" si="28"/>
        <v>1.5599999427795399</v>
      </c>
      <c r="J66" s="62">
        <f t="shared" si="28"/>
        <v>0</v>
      </c>
      <c r="K66" s="62">
        <f t="shared" si="28"/>
        <v>0</v>
      </c>
      <c r="L66" s="62">
        <f t="shared" si="28"/>
        <v>0</v>
      </c>
      <c r="M66" s="62">
        <f t="shared" si="28"/>
        <v>1.4904687404632599</v>
      </c>
      <c r="N66" s="62">
        <f t="shared" si="28"/>
        <v>1.5599999427795399</v>
      </c>
      <c r="O66" s="62">
        <f t="shared" si="28"/>
        <v>0</v>
      </c>
      <c r="P66" s="62">
        <f t="shared" si="28"/>
        <v>0</v>
      </c>
      <c r="Q66" s="62">
        <f t="shared" si="28"/>
        <v>0</v>
      </c>
      <c r="R66" s="62">
        <f t="shared" si="28"/>
        <v>1.82858443260193</v>
      </c>
      <c r="S66" s="62">
        <f t="shared" si="28"/>
        <v>1.4975107908248899</v>
      </c>
      <c r="T66" s="62">
        <f t="shared" si="28"/>
        <v>1.38246369361877</v>
      </c>
      <c r="U66" s="62">
        <f t="shared" si="28"/>
        <v>1.8400000333786</v>
      </c>
      <c r="V66" s="62">
        <f t="shared" si="28"/>
        <v>1.4975107908248899</v>
      </c>
      <c r="W66" s="62">
        <f t="shared" si="28"/>
        <v>0</v>
      </c>
      <c r="X66" s="62">
        <f t="shared" si="28"/>
        <v>1.71000003814697</v>
      </c>
      <c r="Y66" s="62">
        <f t="shared" si="28"/>
        <v>0</v>
      </c>
      <c r="Z66" s="62">
        <f t="shared" si="28"/>
        <v>0</v>
      </c>
      <c r="AA66" s="62">
        <f t="shared" si="28"/>
        <v>1.43300044536591</v>
      </c>
      <c r="AB66" s="62">
        <f t="shared" si="28"/>
        <v>1.5599999427795399</v>
      </c>
      <c r="AC66" s="62">
        <f t="shared" si="28"/>
        <v>0</v>
      </c>
      <c r="AD66" s="62">
        <f t="shared" si="28"/>
        <v>1.33000004291534</v>
      </c>
      <c r="AE66" s="62">
        <f t="shared" si="28"/>
        <v>0</v>
      </c>
      <c r="AF66" s="62">
        <f t="shared" si="28"/>
        <v>1.9665447473526001</v>
      </c>
      <c r="AG66" s="62">
        <f t="shared" si="28"/>
        <v>1.4975107908248899</v>
      </c>
      <c r="AH66" s="62">
        <f t="shared" si="28"/>
        <v>1.9828243255615201</v>
      </c>
      <c r="AI66" s="62">
        <f t="shared" si="28"/>
        <v>0</v>
      </c>
      <c r="AJ66" s="62">
        <f t="shared" si="28"/>
        <v>0</v>
      </c>
      <c r="AK66" s="62">
        <f t="shared" si="28"/>
        <v>1.95000004768372</v>
      </c>
      <c r="AL66" s="62">
        <f t="shared" si="28"/>
        <v>1.5599999427795399</v>
      </c>
      <c r="AM66" s="62">
        <f t="shared" si="28"/>
        <v>1.4975107908248899</v>
      </c>
      <c r="AN66" s="62">
        <f t="shared" si="28"/>
        <v>1.38246369361877</v>
      </c>
      <c r="AO66" s="62">
        <f t="shared" si="28"/>
        <v>1.4975107908248899</v>
      </c>
      <c r="AP66" s="62">
        <f t="shared" si="28"/>
        <v>1.38246369361877</v>
      </c>
      <c r="AQ66" s="62">
        <f t="shared" si="28"/>
        <v>1.38246369361877</v>
      </c>
    </row>
    <row r="67" spans="1:43">
      <c r="A67" t="s">
        <v>53</v>
      </c>
      <c r="B67" t="str">
        <f t="shared" si="21"/>
        <v>LPG</v>
      </c>
      <c r="C67" t="str">
        <f>VLOOKUP(F67,'000Veh'!$A$39:$B$44,2,FALSE)</f>
        <v>LoM</v>
      </c>
      <c r="F67" t="s">
        <v>113</v>
      </c>
      <c r="G67" s="62">
        <f t="shared" si="24"/>
        <v>0</v>
      </c>
      <c r="H67" s="62">
        <f t="shared" si="28"/>
        <v>1.51028192043305</v>
      </c>
      <c r="I67" s="62">
        <f t="shared" si="28"/>
        <v>1.5599999427795399</v>
      </c>
      <c r="J67" s="62">
        <f t="shared" si="28"/>
        <v>0</v>
      </c>
      <c r="K67" s="62">
        <f t="shared" si="28"/>
        <v>0</v>
      </c>
      <c r="L67" s="62">
        <f t="shared" si="28"/>
        <v>0</v>
      </c>
      <c r="M67" s="62">
        <f t="shared" si="28"/>
        <v>1.4904687404632599</v>
      </c>
      <c r="N67" s="62">
        <f t="shared" si="28"/>
        <v>1.5599999427795399</v>
      </c>
      <c r="O67" s="62">
        <f t="shared" si="28"/>
        <v>0</v>
      </c>
      <c r="P67" s="62">
        <f t="shared" si="28"/>
        <v>0</v>
      </c>
      <c r="Q67" s="62">
        <f t="shared" si="28"/>
        <v>0</v>
      </c>
      <c r="R67" s="62">
        <f t="shared" si="28"/>
        <v>1.82858443260193</v>
      </c>
      <c r="S67" s="62">
        <f t="shared" si="28"/>
        <v>1.4975107908248899</v>
      </c>
      <c r="T67" s="62">
        <f t="shared" si="28"/>
        <v>1.38246369361877</v>
      </c>
      <c r="U67" s="62">
        <f t="shared" si="28"/>
        <v>1.8400000333786</v>
      </c>
      <c r="V67" s="62">
        <f t="shared" si="28"/>
        <v>1.4975107908248899</v>
      </c>
      <c r="W67" s="62">
        <f t="shared" si="28"/>
        <v>0</v>
      </c>
      <c r="X67" s="62">
        <f t="shared" si="28"/>
        <v>1.71000003814697</v>
      </c>
      <c r="Y67" s="62">
        <f t="shared" si="28"/>
        <v>0</v>
      </c>
      <c r="Z67" s="62">
        <f t="shared" si="28"/>
        <v>0</v>
      </c>
      <c r="AA67" s="62">
        <f t="shared" si="28"/>
        <v>1.43300044536591</v>
      </c>
      <c r="AB67" s="62">
        <f t="shared" si="28"/>
        <v>1.5599999427795399</v>
      </c>
      <c r="AC67" s="62">
        <f t="shared" si="28"/>
        <v>0</v>
      </c>
      <c r="AD67" s="62">
        <f t="shared" si="28"/>
        <v>1.33000004291534</v>
      </c>
      <c r="AE67" s="62">
        <f t="shared" si="28"/>
        <v>0</v>
      </c>
      <c r="AF67" s="62">
        <f t="shared" si="28"/>
        <v>1.9665447473526001</v>
      </c>
      <c r="AG67" s="62">
        <f t="shared" si="28"/>
        <v>1.4975107908248899</v>
      </c>
      <c r="AH67" s="62">
        <f t="shared" si="28"/>
        <v>1.9828243255615201</v>
      </c>
      <c r="AI67" s="62">
        <f t="shared" si="28"/>
        <v>0</v>
      </c>
      <c r="AJ67" s="62">
        <f t="shared" si="28"/>
        <v>0</v>
      </c>
      <c r="AK67" s="62">
        <f t="shared" si="28"/>
        <v>1.95000004768372</v>
      </c>
      <c r="AL67" s="62">
        <f t="shared" si="28"/>
        <v>1.5599999427795399</v>
      </c>
      <c r="AM67" s="62">
        <f t="shared" si="28"/>
        <v>1.4975107908248899</v>
      </c>
      <c r="AN67" s="62">
        <f t="shared" si="28"/>
        <v>1.38246369361877</v>
      </c>
      <c r="AO67" s="62">
        <f t="shared" si="28"/>
        <v>1.4975107908248899</v>
      </c>
      <c r="AP67" s="62">
        <f t="shared" si="28"/>
        <v>1.38246369361877</v>
      </c>
      <c r="AQ67" s="62">
        <f t="shared" si="28"/>
        <v>1.38246369361877</v>
      </c>
    </row>
    <row r="68" spans="1:43">
      <c r="A68" t="s">
        <v>53</v>
      </c>
      <c r="B68" t="str">
        <f t="shared" si="21"/>
        <v>LPG</v>
      </c>
      <c r="C68" t="str">
        <f>VLOOKUP(F68,'000Veh'!$A$39:$B$44,2,FALSE)</f>
        <v>Sma</v>
      </c>
      <c r="F68" t="s">
        <v>114</v>
      </c>
      <c r="G68" s="62">
        <f t="shared" si="24"/>
        <v>0</v>
      </c>
      <c r="H68" s="62">
        <f t="shared" si="28"/>
        <v>1.51028192043305</v>
      </c>
      <c r="I68" s="62">
        <f t="shared" si="28"/>
        <v>1.5599999427795399</v>
      </c>
      <c r="J68" s="62">
        <f t="shared" si="28"/>
        <v>0</v>
      </c>
      <c r="K68" s="62">
        <f t="shared" si="28"/>
        <v>0</v>
      </c>
      <c r="L68" s="62">
        <f t="shared" si="28"/>
        <v>0</v>
      </c>
      <c r="M68" s="62">
        <f t="shared" si="28"/>
        <v>1.4904687404632599</v>
      </c>
      <c r="N68" s="62">
        <f t="shared" si="28"/>
        <v>1.5599999427795399</v>
      </c>
      <c r="O68" s="62">
        <f t="shared" si="28"/>
        <v>0</v>
      </c>
      <c r="P68" s="62">
        <f t="shared" si="28"/>
        <v>0</v>
      </c>
      <c r="Q68" s="62">
        <f t="shared" si="28"/>
        <v>0</v>
      </c>
      <c r="R68" s="62">
        <f t="shared" si="28"/>
        <v>1.82858443260193</v>
      </c>
      <c r="S68" s="62">
        <f t="shared" si="28"/>
        <v>1.4975107908248899</v>
      </c>
      <c r="T68" s="62">
        <f t="shared" si="28"/>
        <v>1.38246369361877</v>
      </c>
      <c r="U68" s="62">
        <f t="shared" si="28"/>
        <v>1.8400000333786</v>
      </c>
      <c r="V68" s="62">
        <f t="shared" si="28"/>
        <v>1.4975107908248899</v>
      </c>
      <c r="W68" s="62">
        <f t="shared" si="28"/>
        <v>0</v>
      </c>
      <c r="X68" s="62">
        <f t="shared" si="28"/>
        <v>1.71000003814697</v>
      </c>
      <c r="Y68" s="62">
        <f t="shared" si="28"/>
        <v>0</v>
      </c>
      <c r="Z68" s="62">
        <f t="shared" si="28"/>
        <v>0</v>
      </c>
      <c r="AA68" s="62">
        <f t="shared" si="28"/>
        <v>1.43300044536591</v>
      </c>
      <c r="AB68" s="62">
        <f t="shared" si="28"/>
        <v>1.5599999427795399</v>
      </c>
      <c r="AC68" s="62">
        <f t="shared" si="28"/>
        <v>0</v>
      </c>
      <c r="AD68" s="62">
        <f t="shared" si="28"/>
        <v>1.33000004291534</v>
      </c>
      <c r="AE68" s="62">
        <f t="shared" si="28"/>
        <v>0</v>
      </c>
      <c r="AF68" s="62">
        <f t="shared" si="28"/>
        <v>1.9665447473526001</v>
      </c>
      <c r="AG68" s="62">
        <f t="shared" si="28"/>
        <v>1.4975107908248899</v>
      </c>
      <c r="AH68" s="62">
        <f t="shared" si="28"/>
        <v>1.9828243255615201</v>
      </c>
      <c r="AI68" s="62">
        <f t="shared" si="28"/>
        <v>0</v>
      </c>
      <c r="AJ68" s="62">
        <f t="shared" si="28"/>
        <v>0</v>
      </c>
      <c r="AK68" s="62">
        <f t="shared" si="28"/>
        <v>1.95000004768372</v>
      </c>
      <c r="AL68" s="62">
        <f t="shared" si="28"/>
        <v>1.5599999427795399</v>
      </c>
      <c r="AM68" s="62">
        <f t="shared" si="28"/>
        <v>1.4975107908248899</v>
      </c>
      <c r="AN68" s="62">
        <f t="shared" si="28"/>
        <v>1.38246369361877</v>
      </c>
      <c r="AO68" s="62">
        <f t="shared" si="28"/>
        <v>1.4975107908248899</v>
      </c>
      <c r="AP68" s="62">
        <f t="shared" si="28"/>
        <v>1.38246369361877</v>
      </c>
      <c r="AQ68" s="62">
        <f t="shared" si="28"/>
        <v>1.38246369361877</v>
      </c>
    </row>
    <row r="69" spans="1:43">
      <c r="A69" t="s">
        <v>53</v>
      </c>
      <c r="B69" t="str">
        <f t="shared" si="21"/>
        <v>LPG</v>
      </c>
      <c r="C69" t="str">
        <f>VLOOKUP(F69,'000Veh'!$A$39:$B$44,2,FALSE)</f>
        <v>UpM</v>
      </c>
      <c r="F69" t="s">
        <v>115</v>
      </c>
      <c r="G69" s="62">
        <f t="shared" si="24"/>
        <v>0</v>
      </c>
      <c r="H69" s="62">
        <f t="shared" si="28"/>
        <v>1.51028192043305</v>
      </c>
      <c r="I69" s="62">
        <f t="shared" si="28"/>
        <v>1.5599999427795399</v>
      </c>
      <c r="J69" s="62">
        <f t="shared" si="28"/>
        <v>0</v>
      </c>
      <c r="K69" s="62">
        <f t="shared" si="28"/>
        <v>0</v>
      </c>
      <c r="L69" s="62">
        <f t="shared" si="28"/>
        <v>0</v>
      </c>
      <c r="M69" s="62">
        <f t="shared" si="28"/>
        <v>1.4904687404632599</v>
      </c>
      <c r="N69" s="62">
        <f t="shared" si="28"/>
        <v>1.5599999427795399</v>
      </c>
      <c r="O69" s="62">
        <f t="shared" si="28"/>
        <v>0</v>
      </c>
      <c r="P69" s="62">
        <f t="shared" si="28"/>
        <v>0</v>
      </c>
      <c r="Q69" s="62">
        <f t="shared" si="28"/>
        <v>0</v>
      </c>
      <c r="R69" s="62">
        <f t="shared" si="28"/>
        <v>1.82858443260193</v>
      </c>
      <c r="S69" s="62">
        <f t="shared" si="28"/>
        <v>1.4975107908248899</v>
      </c>
      <c r="T69" s="62">
        <f t="shared" si="28"/>
        <v>1.38246369361877</v>
      </c>
      <c r="U69" s="62">
        <f t="shared" si="28"/>
        <v>1.8400000333786</v>
      </c>
      <c r="V69" s="62">
        <f t="shared" si="28"/>
        <v>1.4975107908248899</v>
      </c>
      <c r="W69" s="62">
        <f t="shared" si="28"/>
        <v>0</v>
      </c>
      <c r="X69" s="62">
        <f t="shared" si="28"/>
        <v>1.71000003814697</v>
      </c>
      <c r="Y69" s="62">
        <f t="shared" si="28"/>
        <v>0</v>
      </c>
      <c r="Z69" s="62">
        <f t="shared" si="28"/>
        <v>0</v>
      </c>
      <c r="AA69" s="62">
        <f t="shared" si="28"/>
        <v>1.43300044536591</v>
      </c>
      <c r="AB69" s="62">
        <f t="shared" si="28"/>
        <v>1.5599999427795399</v>
      </c>
      <c r="AC69" s="62">
        <f t="shared" si="28"/>
        <v>0</v>
      </c>
      <c r="AD69" s="62">
        <f t="shared" si="28"/>
        <v>1.33000004291534</v>
      </c>
      <c r="AE69" s="62">
        <f t="shared" si="28"/>
        <v>0</v>
      </c>
      <c r="AF69" s="62">
        <f t="shared" si="28"/>
        <v>1.9665447473526001</v>
      </c>
      <c r="AG69" s="62">
        <f t="shared" si="28"/>
        <v>1.4975107908248899</v>
      </c>
      <c r="AH69" s="62">
        <f t="shared" si="28"/>
        <v>1.9828243255615201</v>
      </c>
      <c r="AI69" s="62">
        <f t="shared" si="28"/>
        <v>0</v>
      </c>
      <c r="AJ69" s="62">
        <f t="shared" si="28"/>
        <v>0</v>
      </c>
      <c r="AK69" s="62">
        <f t="shared" si="28"/>
        <v>1.95000004768372</v>
      </c>
      <c r="AL69" s="62">
        <f t="shared" si="28"/>
        <v>1.5599999427795399</v>
      </c>
      <c r="AM69" s="62">
        <f t="shared" si="28"/>
        <v>1.4975107908248899</v>
      </c>
      <c r="AN69" s="62">
        <f t="shared" si="28"/>
        <v>1.38246369361877</v>
      </c>
      <c r="AO69" s="62">
        <f t="shared" si="28"/>
        <v>1.4975107908248899</v>
      </c>
      <c r="AP69" s="62">
        <f t="shared" si="28"/>
        <v>1.38246369361877</v>
      </c>
      <c r="AQ69" s="62">
        <f t="shared" si="28"/>
        <v>1.38246369361877</v>
      </c>
    </row>
    <row r="70" spans="1:43">
      <c r="A70" t="s">
        <v>53</v>
      </c>
      <c r="B70" t="str">
        <f t="shared" si="21"/>
        <v>Other</v>
      </c>
      <c r="C70" t="str">
        <f>VLOOKUP(F70,'000Veh'!$A$39:$B$44,2,FALSE)</f>
        <v>Exe</v>
      </c>
      <c r="E70" t="s">
        <v>46</v>
      </c>
      <c r="F70" t="s">
        <v>112</v>
      </c>
      <c r="G70" s="62">
        <f t="shared" si="24"/>
        <v>0</v>
      </c>
      <c r="H70" s="62">
        <f t="shared" si="28"/>
        <v>0</v>
      </c>
      <c r="I70" s="62">
        <f t="shared" si="28"/>
        <v>0</v>
      </c>
      <c r="J70" s="62">
        <f t="shared" si="28"/>
        <v>0</v>
      </c>
      <c r="K70" s="62">
        <f t="shared" si="28"/>
        <v>0</v>
      </c>
      <c r="L70" s="62">
        <f t="shared" si="28"/>
        <v>1.37999999523163</v>
      </c>
      <c r="M70" s="62">
        <f t="shared" si="28"/>
        <v>0</v>
      </c>
      <c r="N70" s="62">
        <f t="shared" si="28"/>
        <v>1.5599999427795399</v>
      </c>
      <c r="O70" s="62">
        <f t="shared" si="28"/>
        <v>0</v>
      </c>
      <c r="P70" s="62">
        <f t="shared" si="28"/>
        <v>0</v>
      </c>
      <c r="Q70" s="62">
        <f t="shared" si="28"/>
        <v>0</v>
      </c>
      <c r="R70" s="62">
        <f t="shared" si="28"/>
        <v>0</v>
      </c>
      <c r="S70" s="62">
        <f t="shared" si="28"/>
        <v>0</v>
      </c>
      <c r="T70" s="62">
        <f t="shared" si="28"/>
        <v>0</v>
      </c>
      <c r="U70" s="62">
        <f t="shared" si="28"/>
        <v>0</v>
      </c>
      <c r="V70" s="62">
        <f t="shared" si="28"/>
        <v>0</v>
      </c>
      <c r="W70" s="62">
        <f t="shared" si="28"/>
        <v>2.0627906322479301</v>
      </c>
      <c r="X70" s="62">
        <f t="shared" si="28"/>
        <v>0</v>
      </c>
      <c r="Y70" s="62">
        <f t="shared" si="28"/>
        <v>0</v>
      </c>
      <c r="Z70" s="62">
        <f t="shared" si="28"/>
        <v>0</v>
      </c>
      <c r="AA70" s="62">
        <f t="shared" si="28"/>
        <v>0</v>
      </c>
      <c r="AB70" s="62">
        <f t="shared" si="28"/>
        <v>0</v>
      </c>
      <c r="AC70" s="62">
        <f t="shared" si="28"/>
        <v>0</v>
      </c>
      <c r="AD70" s="62">
        <f t="shared" si="28"/>
        <v>1.33000004291534</v>
      </c>
      <c r="AE70" s="62">
        <f t="shared" si="28"/>
        <v>0</v>
      </c>
      <c r="AF70" s="62">
        <f t="shared" si="28"/>
        <v>1.9665447473526001</v>
      </c>
      <c r="AG70" s="62">
        <f t="shared" si="28"/>
        <v>1.4975107908248899</v>
      </c>
      <c r="AH70" s="62">
        <f t="shared" si="28"/>
        <v>0</v>
      </c>
      <c r="AI70" s="62">
        <f t="shared" si="28"/>
        <v>1.45347416400909</v>
      </c>
      <c r="AJ70" s="62">
        <f t="shared" si="28"/>
        <v>0</v>
      </c>
      <c r="AK70" s="62">
        <f t="shared" si="28"/>
        <v>0</v>
      </c>
      <c r="AL70" s="62">
        <f t="shared" si="28"/>
        <v>1.5599999427795399</v>
      </c>
      <c r="AM70" s="62">
        <f t="shared" si="28"/>
        <v>0</v>
      </c>
      <c r="AN70" s="62">
        <f t="shared" si="28"/>
        <v>0</v>
      </c>
      <c r="AO70" s="62">
        <f t="shared" si="28"/>
        <v>0</v>
      </c>
      <c r="AP70" s="62">
        <f t="shared" si="28"/>
        <v>0</v>
      </c>
      <c r="AQ70" s="62">
        <f t="shared" si="28"/>
        <v>0</v>
      </c>
    </row>
    <row r="71" spans="1:43">
      <c r="A71" t="s">
        <v>53</v>
      </c>
      <c r="B71" t="str">
        <f t="shared" si="21"/>
        <v>Other</v>
      </c>
      <c r="C71" t="str">
        <f>VLOOKUP(F71,'000Veh'!$A$39:$B$44,2,FALSE)</f>
        <v>LoM</v>
      </c>
      <c r="F71" t="s">
        <v>113</v>
      </c>
      <c r="G71" s="62">
        <f t="shared" si="24"/>
        <v>0</v>
      </c>
      <c r="H71" s="62">
        <f t="shared" si="28"/>
        <v>0</v>
      </c>
      <c r="I71" s="62">
        <f t="shared" si="28"/>
        <v>0</v>
      </c>
      <c r="J71" s="62">
        <f t="shared" si="28"/>
        <v>0</v>
      </c>
      <c r="K71" s="62">
        <f t="shared" si="28"/>
        <v>0</v>
      </c>
      <c r="L71" s="62">
        <f t="shared" si="28"/>
        <v>1.37999999523163</v>
      </c>
      <c r="M71" s="62">
        <f t="shared" si="28"/>
        <v>0</v>
      </c>
      <c r="N71" s="62">
        <f t="shared" si="28"/>
        <v>1.5599999427795399</v>
      </c>
      <c r="O71" s="62">
        <f t="shared" si="28"/>
        <v>0</v>
      </c>
      <c r="P71" s="62">
        <f t="shared" si="28"/>
        <v>0</v>
      </c>
      <c r="Q71" s="62">
        <f t="shared" si="28"/>
        <v>0</v>
      </c>
      <c r="R71" s="62">
        <f t="shared" si="28"/>
        <v>0</v>
      </c>
      <c r="S71" s="62">
        <f t="shared" si="28"/>
        <v>0</v>
      </c>
      <c r="T71" s="62">
        <f t="shared" si="28"/>
        <v>0</v>
      </c>
      <c r="U71" s="62">
        <f t="shared" si="28"/>
        <v>0</v>
      </c>
      <c r="V71" s="62">
        <f t="shared" si="28"/>
        <v>0</v>
      </c>
      <c r="W71" s="62">
        <f t="shared" si="28"/>
        <v>2.0627906322479301</v>
      </c>
      <c r="X71" s="62">
        <f t="shared" si="28"/>
        <v>0</v>
      </c>
      <c r="Y71" s="62">
        <f t="shared" si="28"/>
        <v>0</v>
      </c>
      <c r="Z71" s="62">
        <f t="shared" si="28"/>
        <v>0</v>
      </c>
      <c r="AA71" s="62">
        <f t="shared" si="28"/>
        <v>0</v>
      </c>
      <c r="AB71" s="62">
        <f t="shared" si="28"/>
        <v>0</v>
      </c>
      <c r="AC71" s="62">
        <f t="shared" si="28"/>
        <v>0</v>
      </c>
      <c r="AD71" s="62">
        <f t="shared" si="28"/>
        <v>1.33000004291534</v>
      </c>
      <c r="AE71" s="62">
        <f t="shared" si="28"/>
        <v>0</v>
      </c>
      <c r="AF71" s="62">
        <f t="shared" ref="H71:AQ73" si="29">LOOKUP($B71,$E$11:$F$16,AF$11:AF$16)</f>
        <v>1.9665447473526001</v>
      </c>
      <c r="AG71" s="62">
        <f t="shared" si="29"/>
        <v>1.4975107908248899</v>
      </c>
      <c r="AH71" s="62">
        <f t="shared" si="29"/>
        <v>0</v>
      </c>
      <c r="AI71" s="62">
        <f t="shared" si="29"/>
        <v>1.45347416400909</v>
      </c>
      <c r="AJ71" s="62">
        <f t="shared" si="29"/>
        <v>0</v>
      </c>
      <c r="AK71" s="62">
        <f t="shared" si="29"/>
        <v>0</v>
      </c>
      <c r="AL71" s="62">
        <f t="shared" si="29"/>
        <v>1.5599999427795399</v>
      </c>
      <c r="AM71" s="62">
        <f t="shared" si="29"/>
        <v>0</v>
      </c>
      <c r="AN71" s="62">
        <f t="shared" si="29"/>
        <v>0</v>
      </c>
      <c r="AO71" s="62">
        <f t="shared" si="29"/>
        <v>0</v>
      </c>
      <c r="AP71" s="62">
        <f t="shared" si="29"/>
        <v>0</v>
      </c>
      <c r="AQ71" s="62">
        <f t="shared" si="29"/>
        <v>0</v>
      </c>
    </row>
    <row r="72" spans="1:43">
      <c r="A72" t="s">
        <v>53</v>
      </c>
      <c r="B72" t="str">
        <f t="shared" si="21"/>
        <v>Other</v>
      </c>
      <c r="C72" t="str">
        <f>VLOOKUP(F72,'000Veh'!$A$39:$B$44,2,FALSE)</f>
        <v>Sma</v>
      </c>
      <c r="F72" t="s">
        <v>114</v>
      </c>
      <c r="G72" s="62">
        <f t="shared" si="24"/>
        <v>0</v>
      </c>
      <c r="H72" s="62">
        <f t="shared" si="29"/>
        <v>0</v>
      </c>
      <c r="I72" s="62">
        <f t="shared" si="29"/>
        <v>0</v>
      </c>
      <c r="J72" s="62">
        <f t="shared" si="29"/>
        <v>0</v>
      </c>
      <c r="K72" s="62">
        <f t="shared" si="29"/>
        <v>0</v>
      </c>
      <c r="L72" s="62">
        <f t="shared" si="29"/>
        <v>1.37999999523163</v>
      </c>
      <c r="M72" s="62">
        <f t="shared" si="29"/>
        <v>0</v>
      </c>
      <c r="N72" s="62">
        <f t="shared" si="29"/>
        <v>1.5599999427795399</v>
      </c>
      <c r="O72" s="62">
        <f t="shared" si="29"/>
        <v>0</v>
      </c>
      <c r="P72" s="62">
        <f t="shared" si="29"/>
        <v>0</v>
      </c>
      <c r="Q72" s="62">
        <f t="shared" si="29"/>
        <v>0</v>
      </c>
      <c r="R72" s="62">
        <f t="shared" si="29"/>
        <v>0</v>
      </c>
      <c r="S72" s="62">
        <f t="shared" si="29"/>
        <v>0</v>
      </c>
      <c r="T72" s="62">
        <f t="shared" si="29"/>
        <v>0</v>
      </c>
      <c r="U72" s="62">
        <f t="shared" si="29"/>
        <v>0</v>
      </c>
      <c r="V72" s="62">
        <f t="shared" si="29"/>
        <v>0</v>
      </c>
      <c r="W72" s="62">
        <f t="shared" si="29"/>
        <v>2.0627906322479301</v>
      </c>
      <c r="X72" s="62">
        <f t="shared" si="29"/>
        <v>0</v>
      </c>
      <c r="Y72" s="62">
        <f t="shared" si="29"/>
        <v>0</v>
      </c>
      <c r="Z72" s="62">
        <f t="shared" si="29"/>
        <v>0</v>
      </c>
      <c r="AA72" s="62">
        <f t="shared" si="29"/>
        <v>0</v>
      </c>
      <c r="AB72" s="62">
        <f t="shared" si="29"/>
        <v>0</v>
      </c>
      <c r="AC72" s="62">
        <f t="shared" si="29"/>
        <v>0</v>
      </c>
      <c r="AD72" s="62">
        <f t="shared" si="29"/>
        <v>1.33000004291534</v>
      </c>
      <c r="AE72" s="62">
        <f t="shared" si="29"/>
        <v>0</v>
      </c>
      <c r="AF72" s="62">
        <f t="shared" si="29"/>
        <v>1.9665447473526001</v>
      </c>
      <c r="AG72" s="62">
        <f t="shared" si="29"/>
        <v>1.4975107908248899</v>
      </c>
      <c r="AH72" s="62">
        <f t="shared" si="29"/>
        <v>0</v>
      </c>
      <c r="AI72" s="62">
        <f t="shared" si="29"/>
        <v>1.45347416400909</v>
      </c>
      <c r="AJ72" s="62">
        <f t="shared" si="29"/>
        <v>0</v>
      </c>
      <c r="AK72" s="62">
        <f t="shared" si="29"/>
        <v>0</v>
      </c>
      <c r="AL72" s="62">
        <f t="shared" si="29"/>
        <v>1.5599999427795399</v>
      </c>
      <c r="AM72" s="62">
        <f t="shared" si="29"/>
        <v>0</v>
      </c>
      <c r="AN72" s="62">
        <f t="shared" si="29"/>
        <v>0</v>
      </c>
      <c r="AO72" s="62">
        <f t="shared" si="29"/>
        <v>0</v>
      </c>
      <c r="AP72" s="62">
        <f t="shared" si="29"/>
        <v>0</v>
      </c>
      <c r="AQ72" s="62">
        <f t="shared" si="29"/>
        <v>0</v>
      </c>
    </row>
    <row r="73" spans="1:43">
      <c r="A73" t="s">
        <v>53</v>
      </c>
      <c r="B73" t="str">
        <f t="shared" si="21"/>
        <v>Other</v>
      </c>
      <c r="C73" t="str">
        <f>VLOOKUP(F73,'000Veh'!$A$39:$B$44,2,FALSE)</f>
        <v>UpM</v>
      </c>
      <c r="F73" t="s">
        <v>115</v>
      </c>
      <c r="G73" s="62">
        <f t="shared" si="24"/>
        <v>0</v>
      </c>
      <c r="H73" s="62">
        <f t="shared" si="29"/>
        <v>0</v>
      </c>
      <c r="I73" s="62">
        <f t="shared" si="29"/>
        <v>0</v>
      </c>
      <c r="J73" s="62">
        <f t="shared" si="29"/>
        <v>0</v>
      </c>
      <c r="K73" s="62">
        <f t="shared" si="29"/>
        <v>0</v>
      </c>
      <c r="L73" s="62">
        <f t="shared" si="29"/>
        <v>1.37999999523163</v>
      </c>
      <c r="M73" s="62">
        <f t="shared" si="29"/>
        <v>0</v>
      </c>
      <c r="N73" s="62">
        <f t="shared" si="29"/>
        <v>1.5599999427795399</v>
      </c>
      <c r="O73" s="62">
        <f t="shared" si="29"/>
        <v>0</v>
      </c>
      <c r="P73" s="62">
        <f t="shared" si="29"/>
        <v>0</v>
      </c>
      <c r="Q73" s="62">
        <f t="shared" si="29"/>
        <v>0</v>
      </c>
      <c r="R73" s="62">
        <f t="shared" si="29"/>
        <v>0</v>
      </c>
      <c r="S73" s="62">
        <f t="shared" si="29"/>
        <v>0</v>
      </c>
      <c r="T73" s="62">
        <f t="shared" si="29"/>
        <v>0</v>
      </c>
      <c r="U73" s="62">
        <f t="shared" si="29"/>
        <v>0</v>
      </c>
      <c r="V73" s="62">
        <f t="shared" si="29"/>
        <v>0</v>
      </c>
      <c r="W73" s="62">
        <f t="shared" si="29"/>
        <v>2.0627906322479301</v>
      </c>
      <c r="X73" s="62">
        <f t="shared" si="29"/>
        <v>0</v>
      </c>
      <c r="Y73" s="62">
        <f t="shared" si="29"/>
        <v>0</v>
      </c>
      <c r="Z73" s="62">
        <f t="shared" si="29"/>
        <v>0</v>
      </c>
      <c r="AA73" s="62">
        <f t="shared" si="29"/>
        <v>0</v>
      </c>
      <c r="AB73" s="62">
        <f t="shared" si="29"/>
        <v>0</v>
      </c>
      <c r="AC73" s="62">
        <f t="shared" si="29"/>
        <v>0</v>
      </c>
      <c r="AD73" s="62">
        <f t="shared" si="29"/>
        <v>1.33000004291534</v>
      </c>
      <c r="AE73" s="62">
        <f t="shared" si="29"/>
        <v>0</v>
      </c>
      <c r="AF73" s="62">
        <f t="shared" si="29"/>
        <v>1.9665447473526001</v>
      </c>
      <c r="AG73" s="62">
        <f t="shared" si="29"/>
        <v>1.4975107908248899</v>
      </c>
      <c r="AH73" s="62">
        <f t="shared" si="29"/>
        <v>0</v>
      </c>
      <c r="AI73" s="62">
        <f t="shared" si="29"/>
        <v>1.45347416400909</v>
      </c>
      <c r="AJ73" s="62">
        <f t="shared" si="29"/>
        <v>0</v>
      </c>
      <c r="AK73" s="62">
        <f t="shared" si="29"/>
        <v>0</v>
      </c>
      <c r="AL73" s="62">
        <f t="shared" si="29"/>
        <v>1.5599999427795399</v>
      </c>
      <c r="AM73" s="62">
        <f t="shared" si="29"/>
        <v>0</v>
      </c>
      <c r="AN73" s="62">
        <f t="shared" si="29"/>
        <v>0</v>
      </c>
      <c r="AO73" s="62">
        <f t="shared" si="29"/>
        <v>0</v>
      </c>
      <c r="AP73" s="62">
        <f t="shared" si="29"/>
        <v>0</v>
      </c>
      <c r="AQ73" s="62">
        <f t="shared" si="29"/>
        <v>0</v>
      </c>
    </row>
    <row r="75" spans="1:43">
      <c r="F75" s="10" t="s">
        <v>418</v>
      </c>
    </row>
    <row r="76" spans="1:43" ht="15" thickBot="1">
      <c r="E76" s="14" t="s">
        <v>54</v>
      </c>
      <c r="F76" s="14" t="s">
        <v>80</v>
      </c>
      <c r="G76" s="15" t="str">
        <f>G41</f>
        <v>AT</v>
      </c>
      <c r="H76" s="15" t="str">
        <f t="shared" ref="H76:AL76" si="30">H41</f>
        <v>BE</v>
      </c>
      <c r="I76" s="15" t="str">
        <f t="shared" si="30"/>
        <v>BG</v>
      </c>
      <c r="J76" s="15" t="str">
        <f t="shared" si="30"/>
        <v>CH</v>
      </c>
      <c r="K76" s="15" t="str">
        <f t="shared" si="30"/>
        <v>CY</v>
      </c>
      <c r="L76" s="15" t="str">
        <f t="shared" si="30"/>
        <v>CZ</v>
      </c>
      <c r="M76" s="15" t="str">
        <f t="shared" si="30"/>
        <v>DE</v>
      </c>
      <c r="N76" s="15" t="str">
        <f t="shared" si="30"/>
        <v>DK</v>
      </c>
      <c r="O76" s="15" t="str">
        <f t="shared" si="30"/>
        <v>EE</v>
      </c>
      <c r="P76" s="15" t="str">
        <f t="shared" si="30"/>
        <v>ES</v>
      </c>
      <c r="Q76" s="15" t="str">
        <f t="shared" si="30"/>
        <v>FI</v>
      </c>
      <c r="R76" s="15" t="str">
        <f t="shared" si="30"/>
        <v>FR</v>
      </c>
      <c r="S76" s="15" t="str">
        <f t="shared" si="30"/>
        <v>EL</v>
      </c>
      <c r="T76" s="15" t="str">
        <f t="shared" si="30"/>
        <v>HR</v>
      </c>
      <c r="U76" s="15" t="str">
        <f t="shared" si="30"/>
        <v>HU</v>
      </c>
      <c r="V76" s="15" t="str">
        <f t="shared" si="30"/>
        <v>IE</v>
      </c>
      <c r="W76" s="15" t="str">
        <f t="shared" si="30"/>
        <v>IS</v>
      </c>
      <c r="X76" s="15" t="str">
        <f t="shared" si="30"/>
        <v>IT</v>
      </c>
      <c r="Y76" s="15" t="str">
        <f t="shared" si="30"/>
        <v>LT</v>
      </c>
      <c r="Z76" s="15" t="str">
        <f t="shared" si="30"/>
        <v>LU</v>
      </c>
      <c r="AA76" s="15" t="str">
        <f t="shared" si="30"/>
        <v>LV</v>
      </c>
      <c r="AB76" s="15" t="str">
        <f t="shared" si="30"/>
        <v>MK</v>
      </c>
      <c r="AC76" s="15" t="str">
        <f t="shared" si="30"/>
        <v>MT</v>
      </c>
      <c r="AD76" s="15" t="str">
        <f t="shared" si="30"/>
        <v>NL</v>
      </c>
      <c r="AE76" s="15" t="str">
        <f t="shared" si="30"/>
        <v>NO</v>
      </c>
      <c r="AF76" s="15" t="str">
        <f t="shared" si="30"/>
        <v>PL</v>
      </c>
      <c r="AG76" s="15" t="str">
        <f t="shared" si="30"/>
        <v>PT</v>
      </c>
      <c r="AH76" s="15" t="str">
        <f t="shared" si="30"/>
        <v>RO</v>
      </c>
      <c r="AI76" s="15" t="str">
        <f t="shared" si="30"/>
        <v>SE</v>
      </c>
      <c r="AJ76" s="15" t="str">
        <f t="shared" si="30"/>
        <v>SI</v>
      </c>
      <c r="AK76" s="15" t="str">
        <f t="shared" si="30"/>
        <v>SK</v>
      </c>
      <c r="AL76" s="15" t="str">
        <f t="shared" si="30"/>
        <v>UK</v>
      </c>
      <c r="AM76" s="15" t="s">
        <v>125</v>
      </c>
      <c r="AN76" s="15" t="s">
        <v>126</v>
      </c>
      <c r="AO76" s="15" t="s">
        <v>127</v>
      </c>
      <c r="AP76" s="15" t="s">
        <v>128</v>
      </c>
      <c r="AQ76" s="15" t="s">
        <v>129</v>
      </c>
    </row>
    <row r="77" spans="1:43">
      <c r="E77" t="str">
        <f>"TRA"&amp;getEleNameFromDesc(A42&amp;" "&amp;B42&amp;" "&amp;C42)</f>
        <v>TRA_Bus_Cng_Coa</v>
      </c>
      <c r="F77" t="s">
        <v>57</v>
      </c>
      <c r="G77" s="3" t="str">
        <f>IF(G42&gt;0,G42,"")</f>
        <v/>
      </c>
      <c r="H77" s="3" t="str">
        <f t="shared" ref="H77:AQ77" si="31">IF(H42&gt;0,H42,"")</f>
        <v/>
      </c>
      <c r="I77" s="3" t="str">
        <f t="shared" si="31"/>
        <v/>
      </c>
      <c r="J77" s="3">
        <f t="shared" si="31"/>
        <v>22.708028793335</v>
      </c>
      <c r="K77" s="3" t="str">
        <f t="shared" si="31"/>
        <v/>
      </c>
      <c r="L77" s="3" t="str">
        <f t="shared" si="31"/>
        <v/>
      </c>
      <c r="M77" s="3">
        <f t="shared" si="31"/>
        <v>20.808900833129901</v>
      </c>
      <c r="N77" s="3" t="str">
        <f t="shared" si="31"/>
        <v/>
      </c>
      <c r="O77" s="3" t="str">
        <f t="shared" si="31"/>
        <v/>
      </c>
      <c r="P77" s="3" t="str">
        <f t="shared" si="31"/>
        <v/>
      </c>
      <c r="Q77" s="3" t="str">
        <f t="shared" si="31"/>
        <v/>
      </c>
      <c r="R77" s="3" t="str">
        <f t="shared" si="31"/>
        <v/>
      </c>
      <c r="S77" s="3" t="str">
        <f t="shared" si="31"/>
        <v/>
      </c>
      <c r="T77" s="3">
        <f t="shared" si="31"/>
        <v>8.8645162582397496</v>
      </c>
      <c r="U77" s="3" t="str">
        <f t="shared" si="31"/>
        <v/>
      </c>
      <c r="V77" s="3" t="str">
        <f t="shared" si="31"/>
        <v/>
      </c>
      <c r="W77" s="3" t="str">
        <f t="shared" si="31"/>
        <v/>
      </c>
      <c r="X77" s="3">
        <f t="shared" si="31"/>
        <v>18</v>
      </c>
      <c r="Y77" s="3" t="str">
        <f t="shared" si="31"/>
        <v/>
      </c>
      <c r="Z77" s="3" t="str">
        <f t="shared" si="31"/>
        <v/>
      </c>
      <c r="AA77" s="3" t="str">
        <f t="shared" si="31"/>
        <v/>
      </c>
      <c r="AB77" s="3" t="str">
        <f t="shared" si="31"/>
        <v/>
      </c>
      <c r="AC77" s="3" t="str">
        <f t="shared" si="31"/>
        <v/>
      </c>
      <c r="AD77" s="3">
        <f t="shared" si="31"/>
        <v>32.8548393249512</v>
      </c>
      <c r="AE77" s="3" t="str">
        <f t="shared" si="31"/>
        <v/>
      </c>
      <c r="AF77" s="3" t="str">
        <f t="shared" si="31"/>
        <v/>
      </c>
      <c r="AG77" s="3" t="str">
        <f t="shared" si="31"/>
        <v/>
      </c>
      <c r="AH77" s="3" t="str">
        <f t="shared" si="31"/>
        <v/>
      </c>
      <c r="AI77" s="3">
        <f t="shared" si="31"/>
        <v>9.5039014816284197</v>
      </c>
      <c r="AJ77" s="3" t="str">
        <f t="shared" si="31"/>
        <v/>
      </c>
      <c r="AK77" s="3" t="str">
        <f t="shared" si="31"/>
        <v/>
      </c>
      <c r="AL77" s="3" t="str">
        <f t="shared" si="31"/>
        <v/>
      </c>
      <c r="AM77" s="3" t="str">
        <f t="shared" si="31"/>
        <v/>
      </c>
      <c r="AN77" s="3">
        <f t="shared" si="31"/>
        <v>8.8645162582397496</v>
      </c>
      <c r="AO77" s="3" t="str">
        <f t="shared" si="31"/>
        <v/>
      </c>
      <c r="AP77" s="3">
        <f t="shared" si="31"/>
        <v>8.8645162582397496</v>
      </c>
      <c r="AQ77" s="3">
        <f t="shared" si="31"/>
        <v>8.8645162582397496</v>
      </c>
    </row>
    <row r="78" spans="1:43">
      <c r="E78" t="str">
        <f t="shared" ref="E78:E108" si="32">"TRA"&amp;getEleNameFromDesc(A43&amp;" "&amp;B43&amp;" "&amp;C43)</f>
        <v>TRA_Bus_Cng_Urb</v>
      </c>
      <c r="F78" t="s">
        <v>57</v>
      </c>
      <c r="G78" s="3" t="str">
        <f t="shared" ref="G78:AQ78" si="33">IF(G43&gt;0,G43,"")</f>
        <v/>
      </c>
      <c r="H78" s="3" t="str">
        <f t="shared" si="33"/>
        <v/>
      </c>
      <c r="I78" s="3" t="str">
        <f t="shared" si="33"/>
        <v/>
      </c>
      <c r="J78" s="3">
        <f t="shared" si="33"/>
        <v>22.708028793335</v>
      </c>
      <c r="K78" s="3" t="str">
        <f t="shared" si="33"/>
        <v/>
      </c>
      <c r="L78" s="3" t="str">
        <f t="shared" si="33"/>
        <v/>
      </c>
      <c r="M78" s="3">
        <f t="shared" si="33"/>
        <v>20.808900833129901</v>
      </c>
      <c r="N78" s="3" t="str">
        <f t="shared" si="33"/>
        <v/>
      </c>
      <c r="O78" s="3" t="str">
        <f t="shared" si="33"/>
        <v/>
      </c>
      <c r="P78" s="3" t="str">
        <f t="shared" si="33"/>
        <v/>
      </c>
      <c r="Q78" s="3" t="str">
        <f t="shared" si="33"/>
        <v/>
      </c>
      <c r="R78" s="3" t="str">
        <f t="shared" si="33"/>
        <v/>
      </c>
      <c r="S78" s="3" t="str">
        <f t="shared" si="33"/>
        <v/>
      </c>
      <c r="T78" s="3">
        <f t="shared" si="33"/>
        <v>8.8645162582397496</v>
      </c>
      <c r="U78" s="3" t="str">
        <f t="shared" si="33"/>
        <v/>
      </c>
      <c r="V78" s="3" t="str">
        <f t="shared" si="33"/>
        <v/>
      </c>
      <c r="W78" s="3" t="str">
        <f t="shared" si="33"/>
        <v/>
      </c>
      <c r="X78" s="3">
        <f t="shared" si="33"/>
        <v>18</v>
      </c>
      <c r="Y78" s="3" t="str">
        <f t="shared" si="33"/>
        <v/>
      </c>
      <c r="Z78" s="3" t="str">
        <f t="shared" si="33"/>
        <v/>
      </c>
      <c r="AA78" s="3" t="str">
        <f t="shared" si="33"/>
        <v/>
      </c>
      <c r="AB78" s="3" t="str">
        <f t="shared" si="33"/>
        <v/>
      </c>
      <c r="AC78" s="3" t="str">
        <f t="shared" si="33"/>
        <v/>
      </c>
      <c r="AD78" s="3">
        <f t="shared" si="33"/>
        <v>32.8548393249512</v>
      </c>
      <c r="AE78" s="3" t="str">
        <f t="shared" si="33"/>
        <v/>
      </c>
      <c r="AF78" s="3" t="str">
        <f t="shared" si="33"/>
        <v/>
      </c>
      <c r="AG78" s="3" t="str">
        <f t="shared" si="33"/>
        <v/>
      </c>
      <c r="AH78" s="3" t="str">
        <f t="shared" si="33"/>
        <v/>
      </c>
      <c r="AI78" s="3">
        <f t="shared" si="33"/>
        <v>9.5039014816284197</v>
      </c>
      <c r="AJ78" s="3" t="str">
        <f t="shared" si="33"/>
        <v/>
      </c>
      <c r="AK78" s="3" t="str">
        <f t="shared" si="33"/>
        <v/>
      </c>
      <c r="AL78" s="3" t="str">
        <f t="shared" si="33"/>
        <v/>
      </c>
      <c r="AM78" s="3" t="str">
        <f t="shared" si="33"/>
        <v/>
      </c>
      <c r="AN78" s="3">
        <f t="shared" si="33"/>
        <v>8.8645162582397496</v>
      </c>
      <c r="AO78" s="3" t="str">
        <f t="shared" si="33"/>
        <v/>
      </c>
      <c r="AP78" s="3">
        <f t="shared" si="33"/>
        <v>8.8645162582397496</v>
      </c>
      <c r="AQ78" s="3">
        <f t="shared" si="33"/>
        <v>8.8645162582397496</v>
      </c>
    </row>
    <row r="79" spans="1:43">
      <c r="E79" t="str">
        <f t="shared" si="32"/>
        <v>TRA_Bus_Dis_Coa</v>
      </c>
      <c r="F79" t="s">
        <v>57</v>
      </c>
      <c r="G79" s="3">
        <f t="shared" ref="G79:AQ79" si="34">IF(G44&gt;0,G44,"")</f>
        <v>18.844230651855501</v>
      </c>
      <c r="H79" s="3">
        <f t="shared" si="34"/>
        <v>32.8548393249512</v>
      </c>
      <c r="I79" s="3">
        <f t="shared" si="34"/>
        <v>19.464134216308601</v>
      </c>
      <c r="J79" s="3">
        <f t="shared" si="34"/>
        <v>22.708028793335</v>
      </c>
      <c r="K79" s="3">
        <f t="shared" si="34"/>
        <v>9.6167755126953107</v>
      </c>
      <c r="L79" s="3">
        <f t="shared" si="34"/>
        <v>24.425664901733398</v>
      </c>
      <c r="M79" s="3">
        <f t="shared" si="34"/>
        <v>20.808900833129901</v>
      </c>
      <c r="N79" s="3">
        <f t="shared" si="34"/>
        <v>12</v>
      </c>
      <c r="O79" s="3">
        <f t="shared" si="34"/>
        <v>11.5324859619141</v>
      </c>
      <c r="P79" s="3">
        <f t="shared" si="34"/>
        <v>24.2999992370606</v>
      </c>
      <c r="Q79" s="3">
        <f t="shared" si="34"/>
        <v>13</v>
      </c>
      <c r="R79" s="3">
        <f t="shared" si="34"/>
        <v>17.698154449462901</v>
      </c>
      <c r="S79" s="3">
        <f t="shared" si="34"/>
        <v>27.25</v>
      </c>
      <c r="T79" s="3">
        <f t="shared" si="34"/>
        <v>8.8645162582397496</v>
      </c>
      <c r="U79" s="3">
        <f t="shared" si="34"/>
        <v>30</v>
      </c>
      <c r="V79" s="3">
        <f t="shared" si="34"/>
        <v>27.25</v>
      </c>
      <c r="W79" s="3">
        <f t="shared" si="34"/>
        <v>9.6172838211059499</v>
      </c>
      <c r="X79" s="3">
        <f t="shared" si="34"/>
        <v>18</v>
      </c>
      <c r="Y79" s="3">
        <f t="shared" si="34"/>
        <v>31.7471389770507</v>
      </c>
      <c r="Z79" s="3">
        <f t="shared" si="34"/>
        <v>32.8548393249512</v>
      </c>
      <c r="AA79" s="3">
        <f t="shared" si="34"/>
        <v>12</v>
      </c>
      <c r="AB79" s="3">
        <f t="shared" si="34"/>
        <v>35.676471710205099</v>
      </c>
      <c r="AC79" s="3">
        <f t="shared" si="34"/>
        <v>32.8548393249512</v>
      </c>
      <c r="AD79" s="3">
        <f t="shared" si="34"/>
        <v>32.8548393249512</v>
      </c>
      <c r="AE79" s="3">
        <f t="shared" si="34"/>
        <v>12.9441175460815</v>
      </c>
      <c r="AF79" s="3">
        <f t="shared" si="34"/>
        <v>9.9356021881103498</v>
      </c>
      <c r="AG79" s="3">
        <f t="shared" si="34"/>
        <v>27.800828933715799</v>
      </c>
      <c r="AH79" s="3">
        <f t="shared" si="34"/>
        <v>19.464134216308601</v>
      </c>
      <c r="AI79" s="3">
        <f t="shared" si="34"/>
        <v>9.5039014816284197</v>
      </c>
      <c r="AJ79" s="3">
        <f t="shared" si="34"/>
        <v>21.951725006103501</v>
      </c>
      <c r="AK79" s="3">
        <f t="shared" si="34"/>
        <v>17.130739212036101</v>
      </c>
      <c r="AL79" s="3">
        <f t="shared" si="34"/>
        <v>17</v>
      </c>
      <c r="AM79" s="3">
        <f t="shared" si="34"/>
        <v>27.25</v>
      </c>
      <c r="AN79" s="3">
        <f t="shared" si="34"/>
        <v>8.8645162582397496</v>
      </c>
      <c r="AO79" s="3">
        <f t="shared" si="34"/>
        <v>27.25</v>
      </c>
      <c r="AP79" s="3">
        <f t="shared" si="34"/>
        <v>8.8645162582397496</v>
      </c>
      <c r="AQ79" s="3">
        <f t="shared" si="34"/>
        <v>8.8645162582397496</v>
      </c>
    </row>
    <row r="80" spans="1:43">
      <c r="E80" t="str">
        <f t="shared" si="32"/>
        <v>TRA_Bus_Dis_Urb</v>
      </c>
      <c r="F80" t="s">
        <v>57</v>
      </c>
      <c r="G80" s="3">
        <f t="shared" ref="G80:AQ80" si="35">IF(G45&gt;0,G45,"")</f>
        <v>18.844230651855501</v>
      </c>
      <c r="H80" s="3">
        <f t="shared" si="35"/>
        <v>32.8548393249512</v>
      </c>
      <c r="I80" s="3">
        <f t="shared" si="35"/>
        <v>19.464134216308601</v>
      </c>
      <c r="J80" s="3">
        <f t="shared" si="35"/>
        <v>22.708028793335</v>
      </c>
      <c r="K80" s="3">
        <f t="shared" si="35"/>
        <v>9.6167755126953107</v>
      </c>
      <c r="L80" s="3">
        <f t="shared" si="35"/>
        <v>24.425664901733398</v>
      </c>
      <c r="M80" s="3">
        <f t="shared" si="35"/>
        <v>20.808900833129901</v>
      </c>
      <c r="N80" s="3">
        <f t="shared" si="35"/>
        <v>12</v>
      </c>
      <c r="O80" s="3">
        <f t="shared" si="35"/>
        <v>11.5324859619141</v>
      </c>
      <c r="P80" s="3">
        <f t="shared" si="35"/>
        <v>24.2999992370606</v>
      </c>
      <c r="Q80" s="3">
        <f t="shared" si="35"/>
        <v>13</v>
      </c>
      <c r="R80" s="3">
        <f t="shared" si="35"/>
        <v>17.698154449462901</v>
      </c>
      <c r="S80" s="3">
        <f t="shared" si="35"/>
        <v>27.25</v>
      </c>
      <c r="T80" s="3">
        <f t="shared" si="35"/>
        <v>8.8645162582397496</v>
      </c>
      <c r="U80" s="3">
        <f t="shared" si="35"/>
        <v>30</v>
      </c>
      <c r="V80" s="3">
        <f t="shared" si="35"/>
        <v>27.25</v>
      </c>
      <c r="W80" s="3">
        <f t="shared" si="35"/>
        <v>9.6172838211059499</v>
      </c>
      <c r="X80" s="3">
        <f t="shared" si="35"/>
        <v>18</v>
      </c>
      <c r="Y80" s="3">
        <f t="shared" si="35"/>
        <v>31.7471389770507</v>
      </c>
      <c r="Z80" s="3">
        <f t="shared" si="35"/>
        <v>32.8548393249512</v>
      </c>
      <c r="AA80" s="3">
        <f t="shared" si="35"/>
        <v>12</v>
      </c>
      <c r="AB80" s="3">
        <f t="shared" si="35"/>
        <v>35.676471710205099</v>
      </c>
      <c r="AC80" s="3">
        <f t="shared" si="35"/>
        <v>32.8548393249512</v>
      </c>
      <c r="AD80" s="3">
        <f t="shared" si="35"/>
        <v>32.8548393249512</v>
      </c>
      <c r="AE80" s="3">
        <f t="shared" si="35"/>
        <v>12.9441175460815</v>
      </c>
      <c r="AF80" s="3">
        <f t="shared" si="35"/>
        <v>9.9356021881103498</v>
      </c>
      <c r="AG80" s="3">
        <f t="shared" si="35"/>
        <v>27.800828933715799</v>
      </c>
      <c r="AH80" s="3">
        <f t="shared" si="35"/>
        <v>19.464134216308601</v>
      </c>
      <c r="AI80" s="3">
        <f t="shared" si="35"/>
        <v>9.5039014816284197</v>
      </c>
      <c r="AJ80" s="3">
        <f t="shared" si="35"/>
        <v>21.951725006103501</v>
      </c>
      <c r="AK80" s="3">
        <f t="shared" si="35"/>
        <v>17.130739212036101</v>
      </c>
      <c r="AL80" s="3">
        <f t="shared" si="35"/>
        <v>17</v>
      </c>
      <c r="AM80" s="3">
        <f t="shared" si="35"/>
        <v>27.25</v>
      </c>
      <c r="AN80" s="3">
        <f t="shared" si="35"/>
        <v>8.8645162582397496</v>
      </c>
      <c r="AO80" s="3">
        <f t="shared" si="35"/>
        <v>27.25</v>
      </c>
      <c r="AP80" s="3">
        <f t="shared" si="35"/>
        <v>8.8645162582397496</v>
      </c>
      <c r="AQ80" s="3">
        <f t="shared" si="35"/>
        <v>8.8645162582397496</v>
      </c>
    </row>
    <row r="81" spans="5:43">
      <c r="E81" t="str">
        <f t="shared" si="32"/>
        <v>TRA_Bus_Gas_Coa</v>
      </c>
      <c r="F81" t="s">
        <v>57</v>
      </c>
      <c r="G81" s="3" t="str">
        <f t="shared" ref="G81:AQ81" si="36">IF(G46&gt;0,G46,"")</f>
        <v/>
      </c>
      <c r="H81" s="3" t="str">
        <f t="shared" si="36"/>
        <v/>
      </c>
      <c r="I81" s="3" t="str">
        <f t="shared" si="36"/>
        <v/>
      </c>
      <c r="J81" s="3" t="str">
        <f t="shared" si="36"/>
        <v/>
      </c>
      <c r="K81" s="3" t="str">
        <f t="shared" si="36"/>
        <v/>
      </c>
      <c r="L81" s="3">
        <f t="shared" si="36"/>
        <v>24.425664901733398</v>
      </c>
      <c r="M81" s="3" t="str">
        <f t="shared" si="36"/>
        <v/>
      </c>
      <c r="N81" s="3">
        <f t="shared" si="36"/>
        <v>12</v>
      </c>
      <c r="O81" s="3" t="str">
        <f t="shared" si="36"/>
        <v/>
      </c>
      <c r="P81" s="3" t="str">
        <f t="shared" si="36"/>
        <v/>
      </c>
      <c r="Q81" s="3" t="str">
        <f t="shared" si="36"/>
        <v/>
      </c>
      <c r="R81" s="3" t="str">
        <f t="shared" si="36"/>
        <v/>
      </c>
      <c r="S81" s="3" t="str">
        <f t="shared" si="36"/>
        <v/>
      </c>
      <c r="T81" s="3" t="str">
        <f t="shared" si="36"/>
        <v/>
      </c>
      <c r="U81" s="3" t="str">
        <f t="shared" si="36"/>
        <v/>
      </c>
      <c r="V81" s="3" t="str">
        <f t="shared" si="36"/>
        <v/>
      </c>
      <c r="W81" s="3">
        <f t="shared" si="36"/>
        <v>9.6172838211059606</v>
      </c>
      <c r="X81" s="3" t="str">
        <f t="shared" si="36"/>
        <v/>
      </c>
      <c r="Y81" s="3" t="str">
        <f t="shared" si="36"/>
        <v/>
      </c>
      <c r="Z81" s="3" t="str">
        <f t="shared" si="36"/>
        <v/>
      </c>
      <c r="AA81" s="3" t="str">
        <f t="shared" si="36"/>
        <v/>
      </c>
      <c r="AB81" s="3">
        <f t="shared" si="36"/>
        <v>35.676471710205099</v>
      </c>
      <c r="AC81" s="3" t="str">
        <f t="shared" si="36"/>
        <v/>
      </c>
      <c r="AD81" s="3">
        <f t="shared" si="36"/>
        <v>32.8548393249512</v>
      </c>
      <c r="AE81" s="3" t="str">
        <f t="shared" si="36"/>
        <v/>
      </c>
      <c r="AF81" s="3">
        <f t="shared" si="36"/>
        <v>9.9356021881103498</v>
      </c>
      <c r="AG81" s="3">
        <f t="shared" si="36"/>
        <v>27.800828933715799</v>
      </c>
      <c r="AH81" s="3" t="str">
        <f t="shared" si="36"/>
        <v/>
      </c>
      <c r="AI81" s="3" t="str">
        <f t="shared" si="36"/>
        <v/>
      </c>
      <c r="AJ81" s="3" t="str">
        <f t="shared" si="36"/>
        <v/>
      </c>
      <c r="AK81" s="3" t="str">
        <f t="shared" si="36"/>
        <v/>
      </c>
      <c r="AL81" s="3">
        <f t="shared" si="36"/>
        <v>17</v>
      </c>
      <c r="AM81" s="3" t="str">
        <f t="shared" si="36"/>
        <v/>
      </c>
      <c r="AN81" s="3" t="str">
        <f t="shared" si="36"/>
        <v/>
      </c>
      <c r="AO81" s="3" t="str">
        <f t="shared" si="36"/>
        <v/>
      </c>
      <c r="AP81" s="3" t="str">
        <f t="shared" si="36"/>
        <v/>
      </c>
      <c r="AQ81" s="3" t="str">
        <f t="shared" si="36"/>
        <v/>
      </c>
    </row>
    <row r="82" spans="5:43">
      <c r="E82" t="str">
        <f t="shared" si="32"/>
        <v>TRA_Bus_Gas_Urb</v>
      </c>
      <c r="F82" t="s">
        <v>57</v>
      </c>
      <c r="G82" s="3" t="str">
        <f t="shared" ref="G82:AQ82" si="37">IF(G47&gt;0,G47,"")</f>
        <v/>
      </c>
      <c r="H82" s="3" t="str">
        <f t="shared" si="37"/>
        <v/>
      </c>
      <c r="I82" s="3" t="str">
        <f t="shared" si="37"/>
        <v/>
      </c>
      <c r="J82" s="3" t="str">
        <f t="shared" si="37"/>
        <v/>
      </c>
      <c r="K82" s="3" t="str">
        <f t="shared" si="37"/>
        <v/>
      </c>
      <c r="L82" s="3">
        <f t="shared" si="37"/>
        <v>24.425664901733398</v>
      </c>
      <c r="M82" s="3" t="str">
        <f t="shared" si="37"/>
        <v/>
      </c>
      <c r="N82" s="3">
        <f t="shared" si="37"/>
        <v>12</v>
      </c>
      <c r="O82" s="3" t="str">
        <f t="shared" si="37"/>
        <v/>
      </c>
      <c r="P82" s="3" t="str">
        <f t="shared" si="37"/>
        <v/>
      </c>
      <c r="Q82" s="3" t="str">
        <f t="shared" si="37"/>
        <v/>
      </c>
      <c r="R82" s="3" t="str">
        <f t="shared" si="37"/>
        <v/>
      </c>
      <c r="S82" s="3" t="str">
        <f t="shared" si="37"/>
        <v/>
      </c>
      <c r="T82" s="3" t="str">
        <f t="shared" si="37"/>
        <v/>
      </c>
      <c r="U82" s="3" t="str">
        <f t="shared" si="37"/>
        <v/>
      </c>
      <c r="V82" s="3" t="str">
        <f t="shared" si="37"/>
        <v/>
      </c>
      <c r="W82" s="3">
        <f t="shared" si="37"/>
        <v>9.6172838211059606</v>
      </c>
      <c r="X82" s="3" t="str">
        <f t="shared" si="37"/>
        <v/>
      </c>
      <c r="Y82" s="3" t="str">
        <f t="shared" si="37"/>
        <v/>
      </c>
      <c r="Z82" s="3" t="str">
        <f t="shared" si="37"/>
        <v/>
      </c>
      <c r="AA82" s="3" t="str">
        <f t="shared" si="37"/>
        <v/>
      </c>
      <c r="AB82" s="3">
        <f t="shared" si="37"/>
        <v>35.676471710205099</v>
      </c>
      <c r="AC82" s="3" t="str">
        <f t="shared" si="37"/>
        <v/>
      </c>
      <c r="AD82" s="3">
        <f t="shared" si="37"/>
        <v>32.8548393249512</v>
      </c>
      <c r="AE82" s="3" t="str">
        <f t="shared" si="37"/>
        <v/>
      </c>
      <c r="AF82" s="3">
        <f t="shared" si="37"/>
        <v>9.9356021881103498</v>
      </c>
      <c r="AG82" s="3">
        <f t="shared" si="37"/>
        <v>27.800828933715799</v>
      </c>
      <c r="AH82" s="3" t="str">
        <f t="shared" si="37"/>
        <v/>
      </c>
      <c r="AI82" s="3" t="str">
        <f t="shared" si="37"/>
        <v/>
      </c>
      <c r="AJ82" s="3" t="str">
        <f t="shared" si="37"/>
        <v/>
      </c>
      <c r="AK82" s="3" t="str">
        <f t="shared" si="37"/>
        <v/>
      </c>
      <c r="AL82" s="3">
        <f t="shared" si="37"/>
        <v>17</v>
      </c>
      <c r="AM82" s="3" t="str">
        <f t="shared" si="37"/>
        <v/>
      </c>
      <c r="AN82" s="3" t="str">
        <f t="shared" si="37"/>
        <v/>
      </c>
      <c r="AO82" s="3" t="str">
        <f t="shared" si="37"/>
        <v/>
      </c>
      <c r="AP82" s="3" t="str">
        <f t="shared" si="37"/>
        <v/>
      </c>
      <c r="AQ82" s="3" t="str">
        <f t="shared" si="37"/>
        <v/>
      </c>
    </row>
    <row r="83" spans="5:43">
      <c r="E83" t="str">
        <f t="shared" si="32"/>
        <v>TRA_Bus_Lpg_Coa</v>
      </c>
      <c r="F83" t="s">
        <v>57</v>
      </c>
      <c r="G83" s="3" t="str">
        <f t="shared" ref="G83:AQ83" si="38">IF(G48&gt;0,G48,"")</f>
        <v/>
      </c>
      <c r="H83" s="3" t="str">
        <f t="shared" si="38"/>
        <v/>
      </c>
      <c r="I83" s="3" t="str">
        <f t="shared" si="38"/>
        <v/>
      </c>
      <c r="J83" s="3" t="str">
        <f t="shared" si="38"/>
        <v/>
      </c>
      <c r="K83" s="3" t="str">
        <f t="shared" si="38"/>
        <v/>
      </c>
      <c r="L83" s="3" t="str">
        <f t="shared" si="38"/>
        <v/>
      </c>
      <c r="M83" s="3" t="str">
        <f t="shared" si="38"/>
        <v/>
      </c>
      <c r="N83" s="3" t="str">
        <f t="shared" si="38"/>
        <v/>
      </c>
      <c r="O83" s="3" t="str">
        <f t="shared" si="38"/>
        <v/>
      </c>
      <c r="P83" s="3" t="str">
        <f t="shared" si="38"/>
        <v/>
      </c>
      <c r="Q83" s="3" t="str">
        <f t="shared" si="38"/>
        <v/>
      </c>
      <c r="R83" s="3" t="str">
        <f t="shared" si="38"/>
        <v/>
      </c>
      <c r="S83" s="3" t="str">
        <f t="shared" si="38"/>
        <v/>
      </c>
      <c r="T83" s="3" t="str">
        <f t="shared" si="38"/>
        <v/>
      </c>
      <c r="U83" s="3" t="str">
        <f t="shared" si="38"/>
        <v/>
      </c>
      <c r="V83" s="3" t="str">
        <f t="shared" si="38"/>
        <v/>
      </c>
      <c r="W83" s="3" t="str">
        <f t="shared" si="38"/>
        <v/>
      </c>
      <c r="X83" s="3" t="str">
        <f t="shared" si="38"/>
        <v/>
      </c>
      <c r="Y83" s="3" t="str">
        <f t="shared" si="38"/>
        <v/>
      </c>
      <c r="Z83" s="3" t="str">
        <f t="shared" si="38"/>
        <v/>
      </c>
      <c r="AA83" s="3">
        <f t="shared" si="38"/>
        <v>12</v>
      </c>
      <c r="AB83" s="3">
        <f t="shared" si="38"/>
        <v>35.676471710205099</v>
      </c>
      <c r="AC83" s="3" t="str">
        <f t="shared" si="38"/>
        <v/>
      </c>
      <c r="AD83" s="3">
        <f t="shared" si="38"/>
        <v>32.8548393249512</v>
      </c>
      <c r="AE83" s="3" t="str">
        <f t="shared" si="38"/>
        <v/>
      </c>
      <c r="AF83" s="3">
        <f t="shared" si="38"/>
        <v>9.9356021881103498</v>
      </c>
      <c r="AG83" s="3">
        <f t="shared" si="38"/>
        <v>27.800828933715799</v>
      </c>
      <c r="AH83" s="3" t="str">
        <f t="shared" si="38"/>
        <v/>
      </c>
      <c r="AI83" s="3" t="str">
        <f t="shared" si="38"/>
        <v/>
      </c>
      <c r="AJ83" s="3" t="str">
        <f t="shared" si="38"/>
        <v/>
      </c>
      <c r="AK83" s="3" t="str">
        <f t="shared" si="38"/>
        <v/>
      </c>
      <c r="AL83" s="3">
        <f t="shared" si="38"/>
        <v>17</v>
      </c>
      <c r="AM83" s="3" t="str">
        <f t="shared" si="38"/>
        <v/>
      </c>
      <c r="AN83" s="3" t="str">
        <f t="shared" si="38"/>
        <v/>
      </c>
      <c r="AO83" s="3" t="str">
        <f t="shared" si="38"/>
        <v/>
      </c>
      <c r="AP83" s="3" t="str">
        <f t="shared" si="38"/>
        <v/>
      </c>
      <c r="AQ83" s="3" t="str">
        <f t="shared" si="38"/>
        <v/>
      </c>
    </row>
    <row r="84" spans="5:43">
      <c r="E84" t="str">
        <f t="shared" si="32"/>
        <v>TRA_Bus_Lpg_Urb</v>
      </c>
      <c r="F84" t="s">
        <v>57</v>
      </c>
      <c r="G84" s="3" t="str">
        <f t="shared" ref="G84:AQ84" si="39">IF(G49&gt;0,G49,"")</f>
        <v/>
      </c>
      <c r="H84" s="3" t="str">
        <f t="shared" si="39"/>
        <v/>
      </c>
      <c r="I84" s="3" t="str">
        <f t="shared" si="39"/>
        <v/>
      </c>
      <c r="J84" s="3" t="str">
        <f t="shared" si="39"/>
        <v/>
      </c>
      <c r="K84" s="3" t="str">
        <f t="shared" si="39"/>
        <v/>
      </c>
      <c r="L84" s="3" t="str">
        <f t="shared" si="39"/>
        <v/>
      </c>
      <c r="M84" s="3" t="str">
        <f t="shared" si="39"/>
        <v/>
      </c>
      <c r="N84" s="3" t="str">
        <f t="shared" si="39"/>
        <v/>
      </c>
      <c r="O84" s="3" t="str">
        <f t="shared" si="39"/>
        <v/>
      </c>
      <c r="P84" s="3" t="str">
        <f t="shared" si="39"/>
        <v/>
      </c>
      <c r="Q84" s="3" t="str">
        <f t="shared" si="39"/>
        <v/>
      </c>
      <c r="R84" s="3" t="str">
        <f t="shared" si="39"/>
        <v/>
      </c>
      <c r="S84" s="3" t="str">
        <f t="shared" si="39"/>
        <v/>
      </c>
      <c r="T84" s="3" t="str">
        <f t="shared" si="39"/>
        <v/>
      </c>
      <c r="U84" s="3" t="str">
        <f t="shared" si="39"/>
        <v/>
      </c>
      <c r="V84" s="3" t="str">
        <f t="shared" si="39"/>
        <v/>
      </c>
      <c r="W84" s="3" t="str">
        <f t="shared" si="39"/>
        <v/>
      </c>
      <c r="X84" s="3" t="str">
        <f t="shared" si="39"/>
        <v/>
      </c>
      <c r="Y84" s="3" t="str">
        <f t="shared" si="39"/>
        <v/>
      </c>
      <c r="Z84" s="3" t="str">
        <f t="shared" si="39"/>
        <v/>
      </c>
      <c r="AA84" s="3">
        <f t="shared" si="39"/>
        <v>12</v>
      </c>
      <c r="AB84" s="3">
        <f t="shared" si="39"/>
        <v>35.676471710205099</v>
      </c>
      <c r="AC84" s="3" t="str">
        <f t="shared" si="39"/>
        <v/>
      </c>
      <c r="AD84" s="3">
        <f t="shared" si="39"/>
        <v>32.8548393249512</v>
      </c>
      <c r="AE84" s="3" t="str">
        <f t="shared" si="39"/>
        <v/>
      </c>
      <c r="AF84" s="3">
        <f t="shared" si="39"/>
        <v>9.9356021881103498</v>
      </c>
      <c r="AG84" s="3">
        <f t="shared" si="39"/>
        <v>27.800828933715799</v>
      </c>
      <c r="AH84" s="3" t="str">
        <f t="shared" si="39"/>
        <v/>
      </c>
      <c r="AI84" s="3" t="str">
        <f t="shared" si="39"/>
        <v/>
      </c>
      <c r="AJ84" s="3" t="str">
        <f t="shared" si="39"/>
        <v/>
      </c>
      <c r="AK84" s="3" t="str">
        <f t="shared" si="39"/>
        <v/>
      </c>
      <c r="AL84" s="3">
        <f t="shared" si="39"/>
        <v>17</v>
      </c>
      <c r="AM84" s="3" t="str">
        <f t="shared" si="39"/>
        <v/>
      </c>
      <c r="AN84" s="3" t="str">
        <f t="shared" si="39"/>
        <v/>
      </c>
      <c r="AO84" s="3" t="str">
        <f t="shared" si="39"/>
        <v/>
      </c>
      <c r="AP84" s="3" t="str">
        <f t="shared" si="39"/>
        <v/>
      </c>
      <c r="AQ84" s="3" t="str">
        <f t="shared" si="39"/>
        <v/>
      </c>
    </row>
    <row r="85" spans="5:43">
      <c r="E85" t="str">
        <f t="shared" si="32"/>
        <v>TRA_Car_Cng_Exe</v>
      </c>
      <c r="F85" t="s">
        <v>57</v>
      </c>
      <c r="G85" s="3" t="str">
        <f t="shared" ref="G85:AQ85" si="40">IF(G50&gt;0,G50,"")</f>
        <v/>
      </c>
      <c r="H85" s="3" t="str">
        <f t="shared" si="40"/>
        <v/>
      </c>
      <c r="I85" s="3" t="str">
        <f t="shared" si="40"/>
        <v/>
      </c>
      <c r="J85" s="3">
        <f t="shared" si="40"/>
        <v>1.60651648044586</v>
      </c>
      <c r="K85" s="3" t="str">
        <f t="shared" si="40"/>
        <v/>
      </c>
      <c r="L85" s="3" t="str">
        <f t="shared" si="40"/>
        <v/>
      </c>
      <c r="M85" s="3">
        <f t="shared" si="40"/>
        <v>1.4904687404632599</v>
      </c>
      <c r="N85" s="3" t="str">
        <f t="shared" si="40"/>
        <v/>
      </c>
      <c r="O85" s="3" t="str">
        <f t="shared" si="40"/>
        <v/>
      </c>
      <c r="P85" s="3" t="str">
        <f t="shared" si="40"/>
        <v/>
      </c>
      <c r="Q85" s="3" t="str">
        <f t="shared" si="40"/>
        <v/>
      </c>
      <c r="R85" s="3" t="str">
        <f t="shared" si="40"/>
        <v/>
      </c>
      <c r="S85" s="3" t="str">
        <f t="shared" si="40"/>
        <v/>
      </c>
      <c r="T85" s="3" t="str">
        <f t="shared" si="40"/>
        <v/>
      </c>
      <c r="U85" s="3" t="str">
        <f t="shared" si="40"/>
        <v/>
      </c>
      <c r="V85" s="3" t="str">
        <f t="shared" si="40"/>
        <v/>
      </c>
      <c r="W85" s="3" t="str">
        <f t="shared" si="40"/>
        <v/>
      </c>
      <c r="X85" s="3">
        <f t="shared" si="40"/>
        <v>1.71000003814697</v>
      </c>
      <c r="Y85" s="3" t="str">
        <f t="shared" si="40"/>
        <v/>
      </c>
      <c r="Z85" s="3" t="str">
        <f t="shared" si="40"/>
        <v/>
      </c>
      <c r="AA85" s="3" t="str">
        <f t="shared" si="40"/>
        <v/>
      </c>
      <c r="AB85" s="3" t="str">
        <f t="shared" si="40"/>
        <v/>
      </c>
      <c r="AC85" s="3" t="str">
        <f t="shared" si="40"/>
        <v/>
      </c>
      <c r="AD85" s="3">
        <f t="shared" si="40"/>
        <v>1.33000004291535</v>
      </c>
      <c r="AE85" s="3" t="str">
        <f t="shared" si="40"/>
        <v/>
      </c>
      <c r="AF85" s="3" t="str">
        <f t="shared" si="40"/>
        <v/>
      </c>
      <c r="AG85" s="3" t="str">
        <f t="shared" si="40"/>
        <v/>
      </c>
      <c r="AH85" s="3" t="str">
        <f t="shared" si="40"/>
        <v/>
      </c>
      <c r="AI85" s="3">
        <f t="shared" si="40"/>
        <v>1.45347416400909</v>
      </c>
      <c r="AJ85" s="3" t="str">
        <f t="shared" si="40"/>
        <v/>
      </c>
      <c r="AK85" s="3" t="str">
        <f t="shared" si="40"/>
        <v/>
      </c>
      <c r="AL85" s="3">
        <f t="shared" si="40"/>
        <v>1.5599999427795399</v>
      </c>
      <c r="AM85" s="3" t="str">
        <f t="shared" si="40"/>
        <v/>
      </c>
      <c r="AN85" s="3" t="str">
        <f t="shared" si="40"/>
        <v/>
      </c>
      <c r="AO85" s="3" t="str">
        <f t="shared" si="40"/>
        <v/>
      </c>
      <c r="AP85" s="3" t="str">
        <f t="shared" si="40"/>
        <v/>
      </c>
      <c r="AQ85" s="3" t="str">
        <f t="shared" si="40"/>
        <v/>
      </c>
    </row>
    <row r="86" spans="5:43">
      <c r="E86" t="str">
        <f>"TRA"&amp;getEleNameFromDesc(A51&amp;" "&amp;B51&amp;" "&amp;C51)</f>
        <v>TRA_Car_Cng_Lom</v>
      </c>
      <c r="F86" t="s">
        <v>57</v>
      </c>
      <c r="G86" s="3" t="str">
        <f t="shared" ref="G86:AQ86" si="41">IF(G51&gt;0,G51,"")</f>
        <v/>
      </c>
      <c r="H86" s="3" t="str">
        <f t="shared" si="41"/>
        <v/>
      </c>
      <c r="I86" s="3" t="str">
        <f t="shared" si="41"/>
        <v/>
      </c>
      <c r="J86" s="3">
        <f t="shared" si="41"/>
        <v>1.60651648044586</v>
      </c>
      <c r="K86" s="3" t="str">
        <f t="shared" si="41"/>
        <v/>
      </c>
      <c r="L86" s="3" t="str">
        <f t="shared" si="41"/>
        <v/>
      </c>
      <c r="M86" s="3">
        <f t="shared" si="41"/>
        <v>1.4904687404632599</v>
      </c>
      <c r="N86" s="3" t="str">
        <f t="shared" si="41"/>
        <v/>
      </c>
      <c r="O86" s="3" t="str">
        <f t="shared" si="41"/>
        <v/>
      </c>
      <c r="P86" s="3" t="str">
        <f t="shared" si="41"/>
        <v/>
      </c>
      <c r="Q86" s="3" t="str">
        <f t="shared" si="41"/>
        <v/>
      </c>
      <c r="R86" s="3" t="str">
        <f t="shared" si="41"/>
        <v/>
      </c>
      <c r="S86" s="3" t="str">
        <f t="shared" si="41"/>
        <v/>
      </c>
      <c r="T86" s="3" t="str">
        <f t="shared" si="41"/>
        <v/>
      </c>
      <c r="U86" s="3" t="str">
        <f t="shared" si="41"/>
        <v/>
      </c>
      <c r="V86" s="3" t="str">
        <f t="shared" si="41"/>
        <v/>
      </c>
      <c r="W86" s="3" t="str">
        <f t="shared" si="41"/>
        <v/>
      </c>
      <c r="X86" s="3">
        <f t="shared" si="41"/>
        <v>1.71000003814697</v>
      </c>
      <c r="Y86" s="3" t="str">
        <f t="shared" si="41"/>
        <v/>
      </c>
      <c r="Z86" s="3" t="str">
        <f t="shared" si="41"/>
        <v/>
      </c>
      <c r="AA86" s="3" t="str">
        <f t="shared" si="41"/>
        <v/>
      </c>
      <c r="AB86" s="3" t="str">
        <f t="shared" si="41"/>
        <v/>
      </c>
      <c r="AC86" s="3" t="str">
        <f t="shared" si="41"/>
        <v/>
      </c>
      <c r="AD86" s="3">
        <f t="shared" si="41"/>
        <v>1.33000004291535</v>
      </c>
      <c r="AE86" s="3" t="str">
        <f t="shared" si="41"/>
        <v/>
      </c>
      <c r="AF86" s="3" t="str">
        <f t="shared" si="41"/>
        <v/>
      </c>
      <c r="AG86" s="3" t="str">
        <f t="shared" si="41"/>
        <v/>
      </c>
      <c r="AH86" s="3" t="str">
        <f t="shared" si="41"/>
        <v/>
      </c>
      <c r="AI86" s="3">
        <f t="shared" si="41"/>
        <v>1.45347416400909</v>
      </c>
      <c r="AJ86" s="3" t="str">
        <f t="shared" si="41"/>
        <v/>
      </c>
      <c r="AK86" s="3" t="str">
        <f t="shared" si="41"/>
        <v/>
      </c>
      <c r="AL86" s="3">
        <f t="shared" si="41"/>
        <v>1.5599999427795399</v>
      </c>
      <c r="AM86" s="3" t="str">
        <f t="shared" si="41"/>
        <v/>
      </c>
      <c r="AN86" s="3" t="str">
        <f t="shared" si="41"/>
        <v/>
      </c>
      <c r="AO86" s="3" t="str">
        <f t="shared" si="41"/>
        <v/>
      </c>
      <c r="AP86" s="3" t="str">
        <f t="shared" si="41"/>
        <v/>
      </c>
      <c r="AQ86" s="3" t="str">
        <f t="shared" si="41"/>
        <v/>
      </c>
    </row>
    <row r="87" spans="5:43">
      <c r="E87" t="str">
        <f t="shared" si="32"/>
        <v>TRA_Car_Cng_Sma</v>
      </c>
      <c r="F87" t="s">
        <v>57</v>
      </c>
      <c r="G87" s="3" t="str">
        <f t="shared" ref="G87:AQ87" si="42">IF(G52&gt;0,G52,"")</f>
        <v/>
      </c>
      <c r="H87" s="3" t="str">
        <f t="shared" si="42"/>
        <v/>
      </c>
      <c r="I87" s="3" t="str">
        <f t="shared" si="42"/>
        <v/>
      </c>
      <c r="J87" s="3">
        <f t="shared" si="42"/>
        <v>1.60651648044586</v>
      </c>
      <c r="K87" s="3" t="str">
        <f t="shared" si="42"/>
        <v/>
      </c>
      <c r="L87" s="3" t="str">
        <f t="shared" si="42"/>
        <v/>
      </c>
      <c r="M87" s="3">
        <f t="shared" si="42"/>
        <v>1.4904687404632599</v>
      </c>
      <c r="N87" s="3" t="str">
        <f t="shared" si="42"/>
        <v/>
      </c>
      <c r="O87" s="3" t="str">
        <f t="shared" si="42"/>
        <v/>
      </c>
      <c r="P87" s="3" t="str">
        <f t="shared" si="42"/>
        <v/>
      </c>
      <c r="Q87" s="3" t="str">
        <f t="shared" si="42"/>
        <v/>
      </c>
      <c r="R87" s="3" t="str">
        <f t="shared" si="42"/>
        <v/>
      </c>
      <c r="S87" s="3" t="str">
        <f t="shared" si="42"/>
        <v/>
      </c>
      <c r="T87" s="3" t="str">
        <f t="shared" si="42"/>
        <v/>
      </c>
      <c r="U87" s="3" t="str">
        <f t="shared" si="42"/>
        <v/>
      </c>
      <c r="V87" s="3" t="str">
        <f t="shared" si="42"/>
        <v/>
      </c>
      <c r="W87" s="3" t="str">
        <f t="shared" si="42"/>
        <v/>
      </c>
      <c r="X87" s="3">
        <f t="shared" si="42"/>
        <v>1.71000003814697</v>
      </c>
      <c r="Y87" s="3" t="str">
        <f t="shared" si="42"/>
        <v/>
      </c>
      <c r="Z87" s="3" t="str">
        <f t="shared" si="42"/>
        <v/>
      </c>
      <c r="AA87" s="3" t="str">
        <f t="shared" si="42"/>
        <v/>
      </c>
      <c r="AB87" s="3" t="str">
        <f t="shared" si="42"/>
        <v/>
      </c>
      <c r="AC87" s="3" t="str">
        <f t="shared" si="42"/>
        <v/>
      </c>
      <c r="AD87" s="3">
        <f t="shared" si="42"/>
        <v>1.33000004291535</v>
      </c>
      <c r="AE87" s="3" t="str">
        <f t="shared" si="42"/>
        <v/>
      </c>
      <c r="AF87" s="3" t="str">
        <f t="shared" si="42"/>
        <v/>
      </c>
      <c r="AG87" s="3" t="str">
        <f t="shared" si="42"/>
        <v/>
      </c>
      <c r="AH87" s="3" t="str">
        <f t="shared" si="42"/>
        <v/>
      </c>
      <c r="AI87" s="3">
        <f t="shared" si="42"/>
        <v>1.45347416400909</v>
      </c>
      <c r="AJ87" s="3" t="str">
        <f t="shared" si="42"/>
        <v/>
      </c>
      <c r="AK87" s="3" t="str">
        <f t="shared" si="42"/>
        <v/>
      </c>
      <c r="AL87" s="3">
        <f t="shared" si="42"/>
        <v>1.5599999427795399</v>
      </c>
      <c r="AM87" s="3" t="str">
        <f t="shared" si="42"/>
        <v/>
      </c>
      <c r="AN87" s="3" t="str">
        <f t="shared" si="42"/>
        <v/>
      </c>
      <c r="AO87" s="3" t="str">
        <f t="shared" si="42"/>
        <v/>
      </c>
      <c r="AP87" s="3" t="str">
        <f t="shared" si="42"/>
        <v/>
      </c>
      <c r="AQ87" s="3" t="str">
        <f t="shared" si="42"/>
        <v/>
      </c>
    </row>
    <row r="88" spans="5:43">
      <c r="E88" t="str">
        <f t="shared" si="32"/>
        <v>TRA_Car_Cng_Upm</v>
      </c>
      <c r="F88" t="s">
        <v>57</v>
      </c>
      <c r="G88" s="3" t="str">
        <f t="shared" ref="G88:AQ88" si="43">IF(G53&gt;0,G53,"")</f>
        <v/>
      </c>
      <c r="H88" s="3" t="str">
        <f t="shared" si="43"/>
        <v/>
      </c>
      <c r="I88" s="3" t="str">
        <f t="shared" si="43"/>
        <v/>
      </c>
      <c r="J88" s="3">
        <f t="shared" si="43"/>
        <v>1.60651648044586</v>
      </c>
      <c r="K88" s="3" t="str">
        <f t="shared" si="43"/>
        <v/>
      </c>
      <c r="L88" s="3" t="str">
        <f t="shared" si="43"/>
        <v/>
      </c>
      <c r="M88" s="3">
        <f t="shared" si="43"/>
        <v>1.4904687404632599</v>
      </c>
      <c r="N88" s="3" t="str">
        <f t="shared" si="43"/>
        <v/>
      </c>
      <c r="O88" s="3" t="str">
        <f t="shared" si="43"/>
        <v/>
      </c>
      <c r="P88" s="3" t="str">
        <f t="shared" si="43"/>
        <v/>
      </c>
      <c r="Q88" s="3" t="str">
        <f t="shared" si="43"/>
        <v/>
      </c>
      <c r="R88" s="3" t="str">
        <f t="shared" si="43"/>
        <v/>
      </c>
      <c r="S88" s="3" t="str">
        <f t="shared" si="43"/>
        <v/>
      </c>
      <c r="T88" s="3" t="str">
        <f t="shared" si="43"/>
        <v/>
      </c>
      <c r="U88" s="3" t="str">
        <f t="shared" si="43"/>
        <v/>
      </c>
      <c r="V88" s="3" t="str">
        <f t="shared" si="43"/>
        <v/>
      </c>
      <c r="W88" s="3" t="str">
        <f t="shared" si="43"/>
        <v/>
      </c>
      <c r="X88" s="3">
        <f t="shared" si="43"/>
        <v>1.71000003814697</v>
      </c>
      <c r="Y88" s="3" t="str">
        <f t="shared" si="43"/>
        <v/>
      </c>
      <c r="Z88" s="3" t="str">
        <f t="shared" si="43"/>
        <v/>
      </c>
      <c r="AA88" s="3" t="str">
        <f t="shared" si="43"/>
        <v/>
      </c>
      <c r="AB88" s="3" t="str">
        <f t="shared" si="43"/>
        <v/>
      </c>
      <c r="AC88" s="3" t="str">
        <f t="shared" si="43"/>
        <v/>
      </c>
      <c r="AD88" s="3">
        <f t="shared" si="43"/>
        <v>1.33000004291535</v>
      </c>
      <c r="AE88" s="3" t="str">
        <f t="shared" si="43"/>
        <v/>
      </c>
      <c r="AF88" s="3" t="str">
        <f t="shared" si="43"/>
        <v/>
      </c>
      <c r="AG88" s="3" t="str">
        <f t="shared" si="43"/>
        <v/>
      </c>
      <c r="AH88" s="3" t="str">
        <f t="shared" si="43"/>
        <v/>
      </c>
      <c r="AI88" s="3">
        <f t="shared" si="43"/>
        <v>1.45347416400909</v>
      </c>
      <c r="AJ88" s="3" t="str">
        <f t="shared" si="43"/>
        <v/>
      </c>
      <c r="AK88" s="3" t="str">
        <f t="shared" si="43"/>
        <v/>
      </c>
      <c r="AL88" s="3">
        <f t="shared" si="43"/>
        <v>1.5599999427795399</v>
      </c>
      <c r="AM88" s="3" t="str">
        <f t="shared" si="43"/>
        <v/>
      </c>
      <c r="AN88" s="3" t="str">
        <f t="shared" si="43"/>
        <v/>
      </c>
      <c r="AO88" s="3" t="str">
        <f t="shared" si="43"/>
        <v/>
      </c>
      <c r="AP88" s="3" t="str">
        <f t="shared" si="43"/>
        <v/>
      </c>
      <c r="AQ88" s="3" t="str">
        <f t="shared" si="43"/>
        <v/>
      </c>
    </row>
    <row r="89" spans="5:43">
      <c r="E89" t="str">
        <f t="shared" si="32"/>
        <v>TRA_Car_Dis_Exe</v>
      </c>
      <c r="F89" t="s">
        <v>57</v>
      </c>
      <c r="G89" s="3">
        <f t="shared" ref="G89:AQ89" si="44">IF(G54&gt;0,G54,"")</f>
        <v>1.1799999475479099</v>
      </c>
      <c r="H89" s="3">
        <f t="shared" si="44"/>
        <v>1.51028192043304</v>
      </c>
      <c r="I89" s="3">
        <f t="shared" si="44"/>
        <v>1.5599999427795399</v>
      </c>
      <c r="J89" s="3">
        <f t="shared" si="44"/>
        <v>1.60651648044586</v>
      </c>
      <c r="K89" s="3">
        <f t="shared" si="44"/>
        <v>1.4644458293914799</v>
      </c>
      <c r="L89" s="3">
        <f t="shared" si="44"/>
        <v>1.37999999523163</v>
      </c>
      <c r="M89" s="3">
        <f t="shared" si="44"/>
        <v>1.4904687404632599</v>
      </c>
      <c r="N89" s="3">
        <f t="shared" si="44"/>
        <v>1.5599999427795399</v>
      </c>
      <c r="O89" s="3">
        <f t="shared" si="44"/>
        <v>1.45000004768372</v>
      </c>
      <c r="P89" s="3">
        <f t="shared" si="44"/>
        <v>1.7400000095367401</v>
      </c>
      <c r="Q89" s="3">
        <f t="shared" si="44"/>
        <v>1.4000432491302499</v>
      </c>
      <c r="R89" s="3">
        <f t="shared" si="44"/>
        <v>1.82858443260193</v>
      </c>
      <c r="S89" s="3">
        <f t="shared" si="44"/>
        <v>1.4975107908248899</v>
      </c>
      <c r="T89" s="3">
        <f t="shared" si="44"/>
        <v>1.38246369361877</v>
      </c>
      <c r="U89" s="3">
        <f t="shared" si="44"/>
        <v>1.8400000333786</v>
      </c>
      <c r="V89" s="3">
        <f t="shared" si="44"/>
        <v>1.4975107908248899</v>
      </c>
      <c r="W89" s="3">
        <f t="shared" si="44"/>
        <v>2.0627906322479301</v>
      </c>
      <c r="X89" s="3">
        <f t="shared" si="44"/>
        <v>1.71000003814697</v>
      </c>
      <c r="Y89" s="3">
        <f t="shared" si="44"/>
        <v>1.9999866485595701</v>
      </c>
      <c r="Z89" s="3">
        <f t="shared" si="44"/>
        <v>1.51028192043304</v>
      </c>
      <c r="AA89" s="3">
        <f t="shared" si="44"/>
        <v>1.43300044536591</v>
      </c>
      <c r="AB89" s="3">
        <f t="shared" si="44"/>
        <v>1.5599999427795399</v>
      </c>
      <c r="AC89" s="3">
        <f t="shared" si="44"/>
        <v>1.51028192043304</v>
      </c>
      <c r="AD89" s="3">
        <f t="shared" si="44"/>
        <v>1.33000004291534</v>
      </c>
      <c r="AE89" s="3">
        <f t="shared" si="44"/>
        <v>1.70000004768371</v>
      </c>
      <c r="AF89" s="3">
        <f t="shared" si="44"/>
        <v>1.9665447473526001</v>
      </c>
      <c r="AG89" s="3">
        <f t="shared" si="44"/>
        <v>1.4975107908248899</v>
      </c>
      <c r="AH89" s="3">
        <f t="shared" si="44"/>
        <v>1.9828243255615201</v>
      </c>
      <c r="AI89" s="3">
        <f t="shared" si="44"/>
        <v>1.4534741640091</v>
      </c>
      <c r="AJ89" s="3">
        <f t="shared" si="44"/>
        <v>1.63986444473267</v>
      </c>
      <c r="AK89" s="3">
        <f t="shared" si="44"/>
        <v>1.95000004768371</v>
      </c>
      <c r="AL89" s="3">
        <f t="shared" si="44"/>
        <v>1.5599999427795399</v>
      </c>
      <c r="AM89" s="3">
        <f t="shared" si="44"/>
        <v>1.4975107908248899</v>
      </c>
      <c r="AN89" s="3">
        <f t="shared" si="44"/>
        <v>1.38246369361877</v>
      </c>
      <c r="AO89" s="3">
        <f t="shared" si="44"/>
        <v>1.4975107908248899</v>
      </c>
      <c r="AP89" s="3">
        <f t="shared" si="44"/>
        <v>1.38246369361877</v>
      </c>
      <c r="AQ89" s="3">
        <f t="shared" si="44"/>
        <v>1.38246369361877</v>
      </c>
    </row>
    <row r="90" spans="5:43">
      <c r="E90" t="str">
        <f t="shared" si="32"/>
        <v>TRA_Car_Dis_Lom</v>
      </c>
      <c r="F90" t="s">
        <v>57</v>
      </c>
      <c r="G90" s="3">
        <f t="shared" ref="G90:AQ90" si="45">IF(G55&gt;0,G55,"")</f>
        <v>1.1799999475479099</v>
      </c>
      <c r="H90" s="3">
        <f t="shared" si="45"/>
        <v>1.51028192043304</v>
      </c>
      <c r="I90" s="3">
        <f t="shared" si="45"/>
        <v>1.5599999427795399</v>
      </c>
      <c r="J90" s="3">
        <f t="shared" si="45"/>
        <v>1.60651648044586</v>
      </c>
      <c r="K90" s="3">
        <f t="shared" si="45"/>
        <v>1.4644458293914799</v>
      </c>
      <c r="L90" s="3">
        <f t="shared" si="45"/>
        <v>1.37999999523163</v>
      </c>
      <c r="M90" s="3">
        <f t="shared" si="45"/>
        <v>1.4904687404632599</v>
      </c>
      <c r="N90" s="3">
        <f t="shared" si="45"/>
        <v>1.5599999427795399</v>
      </c>
      <c r="O90" s="3">
        <f t="shared" si="45"/>
        <v>1.45000004768372</v>
      </c>
      <c r="P90" s="3">
        <f t="shared" si="45"/>
        <v>1.7400000095367401</v>
      </c>
      <c r="Q90" s="3">
        <f t="shared" si="45"/>
        <v>1.4000432491302499</v>
      </c>
      <c r="R90" s="3">
        <f t="shared" si="45"/>
        <v>1.82858443260193</v>
      </c>
      <c r="S90" s="3">
        <f t="shared" si="45"/>
        <v>1.4975107908248899</v>
      </c>
      <c r="T90" s="3">
        <f t="shared" si="45"/>
        <v>1.38246369361877</v>
      </c>
      <c r="U90" s="3">
        <f t="shared" si="45"/>
        <v>1.8400000333786</v>
      </c>
      <c r="V90" s="3">
        <f t="shared" si="45"/>
        <v>1.4975107908248899</v>
      </c>
      <c r="W90" s="3">
        <f t="shared" si="45"/>
        <v>2.0627906322479301</v>
      </c>
      <c r="X90" s="3">
        <f t="shared" si="45"/>
        <v>1.71000003814697</v>
      </c>
      <c r="Y90" s="3">
        <f t="shared" si="45"/>
        <v>1.9999866485595701</v>
      </c>
      <c r="Z90" s="3">
        <f t="shared" si="45"/>
        <v>1.51028192043304</v>
      </c>
      <c r="AA90" s="3">
        <f t="shared" si="45"/>
        <v>1.43300044536591</v>
      </c>
      <c r="AB90" s="3">
        <f t="shared" si="45"/>
        <v>1.5599999427795399</v>
      </c>
      <c r="AC90" s="3">
        <f t="shared" si="45"/>
        <v>1.51028192043304</v>
      </c>
      <c r="AD90" s="3">
        <f t="shared" si="45"/>
        <v>1.33000004291534</v>
      </c>
      <c r="AE90" s="3">
        <f t="shared" si="45"/>
        <v>1.70000004768371</v>
      </c>
      <c r="AF90" s="3">
        <f t="shared" si="45"/>
        <v>1.9665447473526001</v>
      </c>
      <c r="AG90" s="3">
        <f t="shared" si="45"/>
        <v>1.4975107908248899</v>
      </c>
      <c r="AH90" s="3">
        <f t="shared" si="45"/>
        <v>1.9828243255615201</v>
      </c>
      <c r="AI90" s="3">
        <f t="shared" si="45"/>
        <v>1.4534741640091</v>
      </c>
      <c r="AJ90" s="3">
        <f t="shared" si="45"/>
        <v>1.63986444473267</v>
      </c>
      <c r="AK90" s="3">
        <f t="shared" si="45"/>
        <v>1.95000004768371</v>
      </c>
      <c r="AL90" s="3">
        <f t="shared" si="45"/>
        <v>1.5599999427795399</v>
      </c>
      <c r="AM90" s="3">
        <f t="shared" si="45"/>
        <v>1.4975107908248899</v>
      </c>
      <c r="AN90" s="3">
        <f t="shared" si="45"/>
        <v>1.38246369361877</v>
      </c>
      <c r="AO90" s="3">
        <f t="shared" si="45"/>
        <v>1.4975107908248899</v>
      </c>
      <c r="AP90" s="3">
        <f t="shared" si="45"/>
        <v>1.38246369361877</v>
      </c>
      <c r="AQ90" s="3">
        <f t="shared" si="45"/>
        <v>1.38246369361877</v>
      </c>
    </row>
    <row r="91" spans="5:43">
      <c r="E91" t="str">
        <f t="shared" si="32"/>
        <v>TRA_Car_Dis_Sma</v>
      </c>
      <c r="F91" t="s">
        <v>57</v>
      </c>
      <c r="G91" s="3">
        <f t="shared" ref="G91:AQ91" si="46">IF(G56&gt;0,G56,"")</f>
        <v>1.1799999475479099</v>
      </c>
      <c r="H91" s="3">
        <f t="shared" si="46"/>
        <v>1.51028192043304</v>
      </c>
      <c r="I91" s="3">
        <f t="shared" si="46"/>
        <v>1.5599999427795399</v>
      </c>
      <c r="J91" s="3">
        <f t="shared" si="46"/>
        <v>1.60651648044586</v>
      </c>
      <c r="K91" s="3">
        <f t="shared" si="46"/>
        <v>1.4644458293914799</v>
      </c>
      <c r="L91" s="3">
        <f t="shared" si="46"/>
        <v>1.37999999523163</v>
      </c>
      <c r="M91" s="3">
        <f t="shared" si="46"/>
        <v>1.4904687404632599</v>
      </c>
      <c r="N91" s="3">
        <f t="shared" si="46"/>
        <v>1.5599999427795399</v>
      </c>
      <c r="O91" s="3">
        <f t="shared" si="46"/>
        <v>1.45000004768372</v>
      </c>
      <c r="P91" s="3">
        <f t="shared" si="46"/>
        <v>1.7400000095367401</v>
      </c>
      <c r="Q91" s="3">
        <f t="shared" si="46"/>
        <v>1.4000432491302499</v>
      </c>
      <c r="R91" s="3">
        <f t="shared" si="46"/>
        <v>1.82858443260193</v>
      </c>
      <c r="S91" s="3">
        <f t="shared" si="46"/>
        <v>1.4975107908248899</v>
      </c>
      <c r="T91" s="3">
        <f t="shared" si="46"/>
        <v>1.38246369361877</v>
      </c>
      <c r="U91" s="3">
        <f t="shared" si="46"/>
        <v>1.8400000333786</v>
      </c>
      <c r="V91" s="3">
        <f t="shared" si="46"/>
        <v>1.4975107908248899</v>
      </c>
      <c r="W91" s="3">
        <f t="shared" si="46"/>
        <v>2.0627906322479301</v>
      </c>
      <c r="X91" s="3">
        <f t="shared" si="46"/>
        <v>1.71000003814697</v>
      </c>
      <c r="Y91" s="3">
        <f t="shared" si="46"/>
        <v>1.9999866485595701</v>
      </c>
      <c r="Z91" s="3">
        <f t="shared" si="46"/>
        <v>1.51028192043304</v>
      </c>
      <c r="AA91" s="3">
        <f t="shared" si="46"/>
        <v>1.43300044536591</v>
      </c>
      <c r="AB91" s="3">
        <f t="shared" si="46"/>
        <v>1.5599999427795399</v>
      </c>
      <c r="AC91" s="3">
        <f t="shared" si="46"/>
        <v>1.51028192043304</v>
      </c>
      <c r="AD91" s="3">
        <f t="shared" si="46"/>
        <v>1.33000004291534</v>
      </c>
      <c r="AE91" s="3">
        <f t="shared" si="46"/>
        <v>1.70000004768371</v>
      </c>
      <c r="AF91" s="3">
        <f t="shared" si="46"/>
        <v>1.9665447473526001</v>
      </c>
      <c r="AG91" s="3">
        <f t="shared" si="46"/>
        <v>1.4975107908248899</v>
      </c>
      <c r="AH91" s="3">
        <f t="shared" si="46"/>
        <v>1.9828243255615201</v>
      </c>
      <c r="AI91" s="3">
        <f t="shared" si="46"/>
        <v>1.4534741640091</v>
      </c>
      <c r="AJ91" s="3">
        <f t="shared" si="46"/>
        <v>1.63986444473267</v>
      </c>
      <c r="AK91" s="3">
        <f t="shared" si="46"/>
        <v>1.95000004768371</v>
      </c>
      <c r="AL91" s="3">
        <f t="shared" si="46"/>
        <v>1.5599999427795399</v>
      </c>
      <c r="AM91" s="3">
        <f t="shared" si="46"/>
        <v>1.4975107908248899</v>
      </c>
      <c r="AN91" s="3">
        <f t="shared" si="46"/>
        <v>1.38246369361877</v>
      </c>
      <c r="AO91" s="3">
        <f t="shared" si="46"/>
        <v>1.4975107908248899</v>
      </c>
      <c r="AP91" s="3">
        <f t="shared" si="46"/>
        <v>1.38246369361877</v>
      </c>
      <c r="AQ91" s="3">
        <f t="shared" si="46"/>
        <v>1.38246369361877</v>
      </c>
    </row>
    <row r="92" spans="5:43">
      <c r="E92" t="str">
        <f t="shared" si="32"/>
        <v>TRA_Car_Dis_Upm</v>
      </c>
      <c r="F92" t="s">
        <v>57</v>
      </c>
      <c r="G92" s="3">
        <f t="shared" ref="G92:AQ92" si="47">IF(G57&gt;0,G57,"")</f>
        <v>1.1799999475479099</v>
      </c>
      <c r="H92" s="3">
        <f t="shared" si="47"/>
        <v>1.51028192043304</v>
      </c>
      <c r="I92" s="3">
        <f t="shared" si="47"/>
        <v>1.5599999427795399</v>
      </c>
      <c r="J92" s="3">
        <f t="shared" si="47"/>
        <v>1.60651648044586</v>
      </c>
      <c r="K92" s="3">
        <f t="shared" si="47"/>
        <v>1.4644458293914799</v>
      </c>
      <c r="L92" s="3">
        <f t="shared" si="47"/>
        <v>1.37999999523163</v>
      </c>
      <c r="M92" s="3">
        <f t="shared" si="47"/>
        <v>1.4904687404632599</v>
      </c>
      <c r="N92" s="3">
        <f t="shared" si="47"/>
        <v>1.5599999427795399</v>
      </c>
      <c r="O92" s="3">
        <f t="shared" si="47"/>
        <v>1.45000004768372</v>
      </c>
      <c r="P92" s="3">
        <f t="shared" si="47"/>
        <v>1.7400000095367401</v>
      </c>
      <c r="Q92" s="3">
        <f t="shared" si="47"/>
        <v>1.4000432491302499</v>
      </c>
      <c r="R92" s="3">
        <f t="shared" si="47"/>
        <v>1.82858443260193</v>
      </c>
      <c r="S92" s="3">
        <f t="shared" si="47"/>
        <v>1.4975107908248899</v>
      </c>
      <c r="T92" s="3">
        <f t="shared" si="47"/>
        <v>1.38246369361877</v>
      </c>
      <c r="U92" s="3">
        <f t="shared" si="47"/>
        <v>1.8400000333786</v>
      </c>
      <c r="V92" s="3">
        <f t="shared" si="47"/>
        <v>1.4975107908248899</v>
      </c>
      <c r="W92" s="3">
        <f t="shared" si="47"/>
        <v>2.0627906322479301</v>
      </c>
      <c r="X92" s="3">
        <f t="shared" si="47"/>
        <v>1.71000003814697</v>
      </c>
      <c r="Y92" s="3">
        <f t="shared" si="47"/>
        <v>1.9999866485595701</v>
      </c>
      <c r="Z92" s="3">
        <f t="shared" si="47"/>
        <v>1.51028192043304</v>
      </c>
      <c r="AA92" s="3">
        <f t="shared" si="47"/>
        <v>1.43300044536591</v>
      </c>
      <c r="AB92" s="3">
        <f t="shared" si="47"/>
        <v>1.5599999427795399</v>
      </c>
      <c r="AC92" s="3">
        <f t="shared" si="47"/>
        <v>1.51028192043304</v>
      </c>
      <c r="AD92" s="3">
        <f t="shared" si="47"/>
        <v>1.33000004291534</v>
      </c>
      <c r="AE92" s="3">
        <f t="shared" si="47"/>
        <v>1.70000004768371</v>
      </c>
      <c r="AF92" s="3">
        <f t="shared" si="47"/>
        <v>1.9665447473526001</v>
      </c>
      <c r="AG92" s="3">
        <f t="shared" si="47"/>
        <v>1.4975107908248899</v>
      </c>
      <c r="AH92" s="3">
        <f t="shared" si="47"/>
        <v>1.9828243255615201</v>
      </c>
      <c r="AI92" s="3">
        <f t="shared" si="47"/>
        <v>1.4534741640091</v>
      </c>
      <c r="AJ92" s="3">
        <f t="shared" si="47"/>
        <v>1.63986444473267</v>
      </c>
      <c r="AK92" s="3">
        <f t="shared" si="47"/>
        <v>1.95000004768371</v>
      </c>
      <c r="AL92" s="3">
        <f t="shared" si="47"/>
        <v>1.5599999427795399</v>
      </c>
      <c r="AM92" s="3">
        <f t="shared" si="47"/>
        <v>1.4975107908248899</v>
      </c>
      <c r="AN92" s="3">
        <f t="shared" si="47"/>
        <v>1.38246369361877</v>
      </c>
      <c r="AO92" s="3">
        <f t="shared" si="47"/>
        <v>1.4975107908248899</v>
      </c>
      <c r="AP92" s="3">
        <f t="shared" si="47"/>
        <v>1.38246369361877</v>
      </c>
      <c r="AQ92" s="3">
        <f t="shared" si="47"/>
        <v>1.38246369361877</v>
      </c>
    </row>
    <row r="93" spans="5:43">
      <c r="E93" t="str">
        <f t="shared" si="32"/>
        <v>TRA_Car_Fle_Fue_Exe</v>
      </c>
      <c r="F93" t="s">
        <v>57</v>
      </c>
      <c r="G93" s="3" t="str">
        <f t="shared" ref="G93:AQ93" si="48">IF(G58&gt;0,G58,"")</f>
        <v/>
      </c>
      <c r="H93" s="3" t="str">
        <f t="shared" si="48"/>
        <v/>
      </c>
      <c r="I93" s="3" t="str">
        <f t="shared" si="48"/>
        <v/>
      </c>
      <c r="J93" s="3">
        <f t="shared" si="48"/>
        <v>1.60651648044586</v>
      </c>
      <c r="K93" s="3" t="str">
        <f t="shared" si="48"/>
        <v/>
      </c>
      <c r="L93" s="3" t="str">
        <f t="shared" si="48"/>
        <v/>
      </c>
      <c r="M93" s="3" t="str">
        <f t="shared" si="48"/>
        <v/>
      </c>
      <c r="N93" s="3" t="str">
        <f t="shared" si="48"/>
        <v/>
      </c>
      <c r="O93" s="3" t="str">
        <f t="shared" si="48"/>
        <v/>
      </c>
      <c r="P93" s="3" t="str">
        <f t="shared" si="48"/>
        <v/>
      </c>
      <c r="Q93" s="3" t="str">
        <f t="shared" si="48"/>
        <v/>
      </c>
      <c r="R93" s="3" t="str">
        <f t="shared" si="48"/>
        <v/>
      </c>
      <c r="S93" s="3" t="str">
        <f t="shared" si="48"/>
        <v/>
      </c>
      <c r="T93" s="3" t="str">
        <f t="shared" si="48"/>
        <v/>
      </c>
      <c r="U93" s="3" t="str">
        <f t="shared" si="48"/>
        <v/>
      </c>
      <c r="V93" s="3" t="str">
        <f t="shared" si="48"/>
        <v/>
      </c>
      <c r="W93" s="3" t="str">
        <f t="shared" si="48"/>
        <v/>
      </c>
      <c r="X93" s="3" t="str">
        <f t="shared" si="48"/>
        <v/>
      </c>
      <c r="Y93" s="3" t="str">
        <f t="shared" si="48"/>
        <v/>
      </c>
      <c r="Z93" s="3" t="str">
        <f t="shared" si="48"/>
        <v/>
      </c>
      <c r="AA93" s="3" t="str">
        <f t="shared" si="48"/>
        <v/>
      </c>
      <c r="AB93" s="3" t="str">
        <f t="shared" si="48"/>
        <v/>
      </c>
      <c r="AC93" s="3" t="str">
        <f t="shared" si="48"/>
        <v/>
      </c>
      <c r="AD93" s="3" t="str">
        <f t="shared" si="48"/>
        <v/>
      </c>
      <c r="AE93" s="3" t="str">
        <f t="shared" si="48"/>
        <v/>
      </c>
      <c r="AF93" s="3" t="str">
        <f t="shared" si="48"/>
        <v/>
      </c>
      <c r="AG93" s="3" t="str">
        <f t="shared" si="48"/>
        <v/>
      </c>
      <c r="AH93" s="3" t="str">
        <f t="shared" si="48"/>
        <v/>
      </c>
      <c r="AI93" s="3">
        <f t="shared" si="48"/>
        <v>1.45347416400909</v>
      </c>
      <c r="AJ93" s="3" t="str">
        <f t="shared" si="48"/>
        <v/>
      </c>
      <c r="AK93" s="3" t="str">
        <f t="shared" si="48"/>
        <v/>
      </c>
      <c r="AL93" s="3" t="str">
        <f t="shared" si="48"/>
        <v/>
      </c>
      <c r="AM93" s="3" t="str">
        <f t="shared" si="48"/>
        <v/>
      </c>
      <c r="AN93" s="3" t="str">
        <f t="shared" si="48"/>
        <v/>
      </c>
      <c r="AO93" s="3" t="str">
        <f t="shared" si="48"/>
        <v/>
      </c>
      <c r="AP93" s="3" t="str">
        <f t="shared" si="48"/>
        <v/>
      </c>
      <c r="AQ93" s="3" t="str">
        <f t="shared" si="48"/>
        <v/>
      </c>
    </row>
    <row r="94" spans="5:43">
      <c r="E94" t="str">
        <f t="shared" si="32"/>
        <v>TRA_Car_Fle_Fue_Lom</v>
      </c>
      <c r="F94" t="s">
        <v>57</v>
      </c>
      <c r="G94" s="3" t="str">
        <f t="shared" ref="G94:AQ94" si="49">IF(G59&gt;0,G59,"")</f>
        <v/>
      </c>
      <c r="H94" s="3" t="str">
        <f t="shared" si="49"/>
        <v/>
      </c>
      <c r="I94" s="3" t="str">
        <f t="shared" si="49"/>
        <v/>
      </c>
      <c r="J94" s="3">
        <f t="shared" si="49"/>
        <v>1.60651648044586</v>
      </c>
      <c r="K94" s="3" t="str">
        <f t="shared" si="49"/>
        <v/>
      </c>
      <c r="L94" s="3" t="str">
        <f t="shared" si="49"/>
        <v/>
      </c>
      <c r="M94" s="3" t="str">
        <f t="shared" si="49"/>
        <v/>
      </c>
      <c r="N94" s="3" t="str">
        <f t="shared" si="49"/>
        <v/>
      </c>
      <c r="O94" s="3" t="str">
        <f t="shared" si="49"/>
        <v/>
      </c>
      <c r="P94" s="3" t="str">
        <f t="shared" si="49"/>
        <v/>
      </c>
      <c r="Q94" s="3" t="str">
        <f t="shared" si="49"/>
        <v/>
      </c>
      <c r="R94" s="3" t="str">
        <f t="shared" si="49"/>
        <v/>
      </c>
      <c r="S94" s="3" t="str">
        <f t="shared" si="49"/>
        <v/>
      </c>
      <c r="T94" s="3" t="str">
        <f t="shared" si="49"/>
        <v/>
      </c>
      <c r="U94" s="3" t="str">
        <f t="shared" si="49"/>
        <v/>
      </c>
      <c r="V94" s="3" t="str">
        <f t="shared" si="49"/>
        <v/>
      </c>
      <c r="W94" s="3" t="str">
        <f t="shared" si="49"/>
        <v/>
      </c>
      <c r="X94" s="3" t="str">
        <f t="shared" si="49"/>
        <v/>
      </c>
      <c r="Y94" s="3" t="str">
        <f t="shared" si="49"/>
        <v/>
      </c>
      <c r="Z94" s="3" t="str">
        <f t="shared" si="49"/>
        <v/>
      </c>
      <c r="AA94" s="3" t="str">
        <f t="shared" si="49"/>
        <v/>
      </c>
      <c r="AB94" s="3" t="str">
        <f t="shared" si="49"/>
        <v/>
      </c>
      <c r="AC94" s="3" t="str">
        <f t="shared" si="49"/>
        <v/>
      </c>
      <c r="AD94" s="3" t="str">
        <f t="shared" si="49"/>
        <v/>
      </c>
      <c r="AE94" s="3" t="str">
        <f t="shared" si="49"/>
        <v/>
      </c>
      <c r="AF94" s="3" t="str">
        <f t="shared" si="49"/>
        <v/>
      </c>
      <c r="AG94" s="3" t="str">
        <f t="shared" si="49"/>
        <v/>
      </c>
      <c r="AH94" s="3" t="str">
        <f t="shared" si="49"/>
        <v/>
      </c>
      <c r="AI94" s="3">
        <f t="shared" si="49"/>
        <v>1.45347416400909</v>
      </c>
      <c r="AJ94" s="3" t="str">
        <f t="shared" si="49"/>
        <v/>
      </c>
      <c r="AK94" s="3" t="str">
        <f t="shared" si="49"/>
        <v/>
      </c>
      <c r="AL94" s="3" t="str">
        <f t="shared" si="49"/>
        <v/>
      </c>
      <c r="AM94" s="3" t="str">
        <f t="shared" si="49"/>
        <v/>
      </c>
      <c r="AN94" s="3" t="str">
        <f t="shared" si="49"/>
        <v/>
      </c>
      <c r="AO94" s="3" t="str">
        <f t="shared" si="49"/>
        <v/>
      </c>
      <c r="AP94" s="3" t="str">
        <f t="shared" si="49"/>
        <v/>
      </c>
      <c r="AQ94" s="3" t="str">
        <f t="shared" si="49"/>
        <v/>
      </c>
    </row>
    <row r="95" spans="5:43">
      <c r="E95" t="str">
        <f t="shared" si="32"/>
        <v>TRA_Car_Fle_Fue_Sma</v>
      </c>
      <c r="F95" t="s">
        <v>57</v>
      </c>
      <c r="G95" s="3" t="str">
        <f t="shared" ref="G95:AQ95" si="50">IF(G60&gt;0,G60,"")</f>
        <v/>
      </c>
      <c r="H95" s="3" t="str">
        <f t="shared" si="50"/>
        <v/>
      </c>
      <c r="I95" s="3" t="str">
        <f t="shared" si="50"/>
        <v/>
      </c>
      <c r="J95" s="3">
        <f t="shared" si="50"/>
        <v>1.60651648044586</v>
      </c>
      <c r="K95" s="3" t="str">
        <f t="shared" si="50"/>
        <v/>
      </c>
      <c r="L95" s="3" t="str">
        <f t="shared" si="50"/>
        <v/>
      </c>
      <c r="M95" s="3" t="str">
        <f t="shared" si="50"/>
        <v/>
      </c>
      <c r="N95" s="3" t="str">
        <f t="shared" si="50"/>
        <v/>
      </c>
      <c r="O95" s="3" t="str">
        <f t="shared" si="50"/>
        <v/>
      </c>
      <c r="P95" s="3" t="str">
        <f t="shared" si="50"/>
        <v/>
      </c>
      <c r="Q95" s="3" t="str">
        <f t="shared" si="50"/>
        <v/>
      </c>
      <c r="R95" s="3" t="str">
        <f t="shared" si="50"/>
        <v/>
      </c>
      <c r="S95" s="3" t="str">
        <f t="shared" si="50"/>
        <v/>
      </c>
      <c r="T95" s="3" t="str">
        <f t="shared" si="50"/>
        <v/>
      </c>
      <c r="U95" s="3" t="str">
        <f t="shared" si="50"/>
        <v/>
      </c>
      <c r="V95" s="3" t="str">
        <f t="shared" si="50"/>
        <v/>
      </c>
      <c r="W95" s="3" t="str">
        <f t="shared" si="50"/>
        <v/>
      </c>
      <c r="X95" s="3" t="str">
        <f t="shared" si="50"/>
        <v/>
      </c>
      <c r="Y95" s="3" t="str">
        <f t="shared" si="50"/>
        <v/>
      </c>
      <c r="Z95" s="3" t="str">
        <f t="shared" si="50"/>
        <v/>
      </c>
      <c r="AA95" s="3" t="str">
        <f t="shared" si="50"/>
        <v/>
      </c>
      <c r="AB95" s="3" t="str">
        <f t="shared" si="50"/>
        <v/>
      </c>
      <c r="AC95" s="3" t="str">
        <f t="shared" si="50"/>
        <v/>
      </c>
      <c r="AD95" s="3" t="str">
        <f t="shared" si="50"/>
        <v/>
      </c>
      <c r="AE95" s="3" t="str">
        <f t="shared" si="50"/>
        <v/>
      </c>
      <c r="AF95" s="3" t="str">
        <f t="shared" si="50"/>
        <v/>
      </c>
      <c r="AG95" s="3" t="str">
        <f t="shared" si="50"/>
        <v/>
      </c>
      <c r="AH95" s="3" t="str">
        <f t="shared" si="50"/>
        <v/>
      </c>
      <c r="AI95" s="3">
        <f t="shared" si="50"/>
        <v>1.45347416400909</v>
      </c>
      <c r="AJ95" s="3" t="str">
        <f t="shared" si="50"/>
        <v/>
      </c>
      <c r="AK95" s="3" t="str">
        <f t="shared" si="50"/>
        <v/>
      </c>
      <c r="AL95" s="3" t="str">
        <f t="shared" si="50"/>
        <v/>
      </c>
      <c r="AM95" s="3" t="str">
        <f t="shared" si="50"/>
        <v/>
      </c>
      <c r="AN95" s="3" t="str">
        <f t="shared" si="50"/>
        <v/>
      </c>
      <c r="AO95" s="3" t="str">
        <f t="shared" si="50"/>
        <v/>
      </c>
      <c r="AP95" s="3" t="str">
        <f t="shared" si="50"/>
        <v/>
      </c>
      <c r="AQ95" s="3" t="str">
        <f t="shared" si="50"/>
        <v/>
      </c>
    </row>
    <row r="96" spans="5:43">
      <c r="E96" t="str">
        <f t="shared" si="32"/>
        <v>TRA_Car_Fle_Fue_Upm</v>
      </c>
      <c r="F96" t="s">
        <v>57</v>
      </c>
      <c r="G96" s="3" t="str">
        <f t="shared" ref="G96:AQ96" si="51">IF(G61&gt;0,G61,"")</f>
        <v/>
      </c>
      <c r="H96" s="3" t="str">
        <f t="shared" si="51"/>
        <v/>
      </c>
      <c r="I96" s="3" t="str">
        <f t="shared" si="51"/>
        <v/>
      </c>
      <c r="J96" s="3">
        <f t="shared" si="51"/>
        <v>1.60651648044586</v>
      </c>
      <c r="K96" s="3" t="str">
        <f t="shared" si="51"/>
        <v/>
      </c>
      <c r="L96" s="3" t="str">
        <f t="shared" si="51"/>
        <v/>
      </c>
      <c r="M96" s="3" t="str">
        <f t="shared" si="51"/>
        <v/>
      </c>
      <c r="N96" s="3" t="str">
        <f t="shared" si="51"/>
        <v/>
      </c>
      <c r="O96" s="3" t="str">
        <f t="shared" si="51"/>
        <v/>
      </c>
      <c r="P96" s="3" t="str">
        <f t="shared" si="51"/>
        <v/>
      </c>
      <c r="Q96" s="3" t="str">
        <f t="shared" si="51"/>
        <v/>
      </c>
      <c r="R96" s="3" t="str">
        <f t="shared" si="51"/>
        <v/>
      </c>
      <c r="S96" s="3" t="str">
        <f t="shared" si="51"/>
        <v/>
      </c>
      <c r="T96" s="3" t="str">
        <f t="shared" si="51"/>
        <v/>
      </c>
      <c r="U96" s="3" t="str">
        <f t="shared" si="51"/>
        <v/>
      </c>
      <c r="V96" s="3" t="str">
        <f t="shared" si="51"/>
        <v/>
      </c>
      <c r="W96" s="3" t="str">
        <f t="shared" si="51"/>
        <v/>
      </c>
      <c r="X96" s="3" t="str">
        <f t="shared" si="51"/>
        <v/>
      </c>
      <c r="Y96" s="3" t="str">
        <f t="shared" si="51"/>
        <v/>
      </c>
      <c r="Z96" s="3" t="str">
        <f t="shared" si="51"/>
        <v/>
      </c>
      <c r="AA96" s="3" t="str">
        <f t="shared" si="51"/>
        <v/>
      </c>
      <c r="AB96" s="3" t="str">
        <f t="shared" si="51"/>
        <v/>
      </c>
      <c r="AC96" s="3" t="str">
        <f t="shared" si="51"/>
        <v/>
      </c>
      <c r="AD96" s="3" t="str">
        <f t="shared" si="51"/>
        <v/>
      </c>
      <c r="AE96" s="3" t="str">
        <f t="shared" si="51"/>
        <v/>
      </c>
      <c r="AF96" s="3" t="str">
        <f t="shared" si="51"/>
        <v/>
      </c>
      <c r="AG96" s="3" t="str">
        <f t="shared" si="51"/>
        <v/>
      </c>
      <c r="AH96" s="3" t="str">
        <f t="shared" si="51"/>
        <v/>
      </c>
      <c r="AI96" s="3">
        <f t="shared" si="51"/>
        <v>1.45347416400909</v>
      </c>
      <c r="AJ96" s="3" t="str">
        <f t="shared" si="51"/>
        <v/>
      </c>
      <c r="AK96" s="3" t="str">
        <f t="shared" si="51"/>
        <v/>
      </c>
      <c r="AL96" s="3" t="str">
        <f t="shared" si="51"/>
        <v/>
      </c>
      <c r="AM96" s="3" t="str">
        <f t="shared" si="51"/>
        <v/>
      </c>
      <c r="AN96" s="3" t="str">
        <f t="shared" si="51"/>
        <v/>
      </c>
      <c r="AO96" s="3" t="str">
        <f t="shared" si="51"/>
        <v/>
      </c>
      <c r="AP96" s="3" t="str">
        <f t="shared" si="51"/>
        <v/>
      </c>
      <c r="AQ96" s="3" t="str">
        <f t="shared" si="51"/>
        <v/>
      </c>
    </row>
    <row r="97" spans="5:43">
      <c r="E97" t="str">
        <f t="shared" si="32"/>
        <v>TRA_Car_Gas_Exe</v>
      </c>
      <c r="F97" t="s">
        <v>57</v>
      </c>
      <c r="G97" s="3">
        <f t="shared" ref="G97:AQ97" si="52">IF(G62&gt;0,G62,"")</f>
        <v>1.1799999475479099</v>
      </c>
      <c r="H97" s="3">
        <f t="shared" si="52"/>
        <v>1.51028192043304</v>
      </c>
      <c r="I97" s="3">
        <f t="shared" si="52"/>
        <v>1.5599999427795399</v>
      </c>
      <c r="J97" s="3">
        <f t="shared" si="52"/>
        <v>1.60651648044586</v>
      </c>
      <c r="K97" s="3">
        <f t="shared" si="52"/>
        <v>1.4644458293914799</v>
      </c>
      <c r="L97" s="3">
        <f t="shared" si="52"/>
        <v>1.37999999523163</v>
      </c>
      <c r="M97" s="3">
        <f t="shared" si="52"/>
        <v>1.4904687404632599</v>
      </c>
      <c r="N97" s="3">
        <f t="shared" si="52"/>
        <v>1.5599999427795399</v>
      </c>
      <c r="O97" s="3">
        <f t="shared" si="52"/>
        <v>1.45000004768372</v>
      </c>
      <c r="P97" s="3">
        <f t="shared" si="52"/>
        <v>1.7400000095367401</v>
      </c>
      <c r="Q97" s="3">
        <f t="shared" si="52"/>
        <v>1.4000432491302499</v>
      </c>
      <c r="R97" s="3">
        <f t="shared" si="52"/>
        <v>1.82858443260193</v>
      </c>
      <c r="S97" s="3">
        <f t="shared" si="52"/>
        <v>1.4975107908248899</v>
      </c>
      <c r="T97" s="3">
        <f t="shared" si="52"/>
        <v>1.38246369361877</v>
      </c>
      <c r="U97" s="3">
        <f t="shared" si="52"/>
        <v>1.8400000333786</v>
      </c>
      <c r="V97" s="3">
        <f t="shared" si="52"/>
        <v>1.4975107908248899</v>
      </c>
      <c r="W97" s="3">
        <f t="shared" si="52"/>
        <v>2.0627906322479301</v>
      </c>
      <c r="X97" s="3">
        <f t="shared" si="52"/>
        <v>1.71000003814697</v>
      </c>
      <c r="Y97" s="3">
        <f t="shared" si="52"/>
        <v>1.9999866485595701</v>
      </c>
      <c r="Z97" s="3">
        <f t="shared" si="52"/>
        <v>1.51028192043305</v>
      </c>
      <c r="AA97" s="3">
        <f t="shared" si="52"/>
        <v>1.4330004453659</v>
      </c>
      <c r="AB97" s="3">
        <f t="shared" si="52"/>
        <v>1.5599999427795399</v>
      </c>
      <c r="AC97" s="3">
        <f t="shared" si="52"/>
        <v>1.51028192043304</v>
      </c>
      <c r="AD97" s="3">
        <f t="shared" si="52"/>
        <v>1.33000004291534</v>
      </c>
      <c r="AE97" s="3">
        <f t="shared" si="52"/>
        <v>1.70000004768372</v>
      </c>
      <c r="AF97" s="3">
        <f t="shared" si="52"/>
        <v>1.9665447473526001</v>
      </c>
      <c r="AG97" s="3">
        <f t="shared" si="52"/>
        <v>1.4975107908248899</v>
      </c>
      <c r="AH97" s="3">
        <f t="shared" si="52"/>
        <v>1.9828243255615201</v>
      </c>
      <c r="AI97" s="3">
        <f t="shared" si="52"/>
        <v>1.45347416400909</v>
      </c>
      <c r="AJ97" s="3">
        <f t="shared" si="52"/>
        <v>1.63986444473267</v>
      </c>
      <c r="AK97" s="3">
        <f t="shared" si="52"/>
        <v>1.95000004768372</v>
      </c>
      <c r="AL97" s="3">
        <f t="shared" si="52"/>
        <v>1.5599999427795399</v>
      </c>
      <c r="AM97" s="3">
        <f t="shared" si="52"/>
        <v>1.4975107908248899</v>
      </c>
      <c r="AN97" s="3">
        <f t="shared" si="52"/>
        <v>1.38246369361877</v>
      </c>
      <c r="AO97" s="3">
        <f t="shared" si="52"/>
        <v>1.4975107908248899</v>
      </c>
      <c r="AP97" s="3">
        <f t="shared" si="52"/>
        <v>1.38246369361877</v>
      </c>
      <c r="AQ97" s="3">
        <f t="shared" si="52"/>
        <v>1.38246369361877</v>
      </c>
    </row>
    <row r="98" spans="5:43">
      <c r="E98" t="str">
        <f t="shared" si="32"/>
        <v>TRA_Car_Gas_Lom</v>
      </c>
      <c r="F98" t="s">
        <v>57</v>
      </c>
      <c r="G98" s="3">
        <f t="shared" ref="G98:AQ98" si="53">IF(G63&gt;0,G63,"")</f>
        <v>1.1799999475479099</v>
      </c>
      <c r="H98" s="3">
        <f t="shared" si="53"/>
        <v>1.51028192043304</v>
      </c>
      <c r="I98" s="3">
        <f t="shared" si="53"/>
        <v>1.5599999427795399</v>
      </c>
      <c r="J98" s="3">
        <f t="shared" si="53"/>
        <v>1.60651648044586</v>
      </c>
      <c r="K98" s="3">
        <f t="shared" si="53"/>
        <v>1.4644458293914799</v>
      </c>
      <c r="L98" s="3">
        <f t="shared" si="53"/>
        <v>1.37999999523163</v>
      </c>
      <c r="M98" s="3">
        <f t="shared" si="53"/>
        <v>1.4904687404632599</v>
      </c>
      <c r="N98" s="3">
        <f t="shared" si="53"/>
        <v>1.5599999427795399</v>
      </c>
      <c r="O98" s="3">
        <f t="shared" si="53"/>
        <v>1.45000004768372</v>
      </c>
      <c r="P98" s="3">
        <f t="shared" si="53"/>
        <v>1.7400000095367401</v>
      </c>
      <c r="Q98" s="3">
        <f t="shared" si="53"/>
        <v>1.4000432491302499</v>
      </c>
      <c r="R98" s="3">
        <f t="shared" si="53"/>
        <v>1.82858443260193</v>
      </c>
      <c r="S98" s="3">
        <f t="shared" si="53"/>
        <v>1.4975107908248899</v>
      </c>
      <c r="T98" s="3">
        <f t="shared" si="53"/>
        <v>1.38246369361877</v>
      </c>
      <c r="U98" s="3">
        <f t="shared" si="53"/>
        <v>1.8400000333786</v>
      </c>
      <c r="V98" s="3">
        <f t="shared" si="53"/>
        <v>1.4975107908248899</v>
      </c>
      <c r="W98" s="3">
        <f t="shared" si="53"/>
        <v>2.0627906322479301</v>
      </c>
      <c r="X98" s="3">
        <f t="shared" si="53"/>
        <v>1.71000003814697</v>
      </c>
      <c r="Y98" s="3">
        <f t="shared" si="53"/>
        <v>1.9999866485595701</v>
      </c>
      <c r="Z98" s="3">
        <f t="shared" si="53"/>
        <v>1.51028192043305</v>
      </c>
      <c r="AA98" s="3">
        <f t="shared" si="53"/>
        <v>1.4330004453659</v>
      </c>
      <c r="AB98" s="3">
        <f t="shared" si="53"/>
        <v>1.5599999427795399</v>
      </c>
      <c r="AC98" s="3">
        <f t="shared" si="53"/>
        <v>1.51028192043304</v>
      </c>
      <c r="AD98" s="3">
        <f t="shared" si="53"/>
        <v>1.33000004291534</v>
      </c>
      <c r="AE98" s="3">
        <f t="shared" si="53"/>
        <v>1.70000004768372</v>
      </c>
      <c r="AF98" s="3">
        <f t="shared" si="53"/>
        <v>1.9665447473526001</v>
      </c>
      <c r="AG98" s="3">
        <f t="shared" si="53"/>
        <v>1.4975107908248899</v>
      </c>
      <c r="AH98" s="3">
        <f t="shared" si="53"/>
        <v>1.9828243255615201</v>
      </c>
      <c r="AI98" s="3">
        <f t="shared" si="53"/>
        <v>1.45347416400909</v>
      </c>
      <c r="AJ98" s="3">
        <f t="shared" si="53"/>
        <v>1.63986444473267</v>
      </c>
      <c r="AK98" s="3">
        <f t="shared" si="53"/>
        <v>1.95000004768372</v>
      </c>
      <c r="AL98" s="3">
        <f t="shared" si="53"/>
        <v>1.5599999427795399</v>
      </c>
      <c r="AM98" s="3">
        <f t="shared" si="53"/>
        <v>1.4975107908248899</v>
      </c>
      <c r="AN98" s="3">
        <f t="shared" si="53"/>
        <v>1.38246369361877</v>
      </c>
      <c r="AO98" s="3">
        <f t="shared" si="53"/>
        <v>1.4975107908248899</v>
      </c>
      <c r="AP98" s="3">
        <f t="shared" si="53"/>
        <v>1.38246369361877</v>
      </c>
      <c r="AQ98" s="3">
        <f t="shared" si="53"/>
        <v>1.38246369361877</v>
      </c>
    </row>
    <row r="99" spans="5:43">
      <c r="E99" t="str">
        <f t="shared" si="32"/>
        <v>TRA_Car_Gas_Sma</v>
      </c>
      <c r="F99" t="s">
        <v>57</v>
      </c>
      <c r="G99" s="3">
        <f t="shared" ref="G99:AQ99" si="54">IF(G64&gt;0,G64,"")</f>
        <v>1.1799999475479099</v>
      </c>
      <c r="H99" s="3">
        <f t="shared" si="54"/>
        <v>1.51028192043304</v>
      </c>
      <c r="I99" s="3">
        <f t="shared" si="54"/>
        <v>1.5599999427795399</v>
      </c>
      <c r="J99" s="3">
        <f t="shared" si="54"/>
        <v>1.60651648044586</v>
      </c>
      <c r="K99" s="3">
        <f t="shared" si="54"/>
        <v>1.4644458293914799</v>
      </c>
      <c r="L99" s="3">
        <f t="shared" si="54"/>
        <v>1.37999999523163</v>
      </c>
      <c r="M99" s="3">
        <f t="shared" si="54"/>
        <v>1.4904687404632599</v>
      </c>
      <c r="N99" s="3">
        <f t="shared" si="54"/>
        <v>1.5599999427795399</v>
      </c>
      <c r="O99" s="3">
        <f t="shared" si="54"/>
        <v>1.45000004768372</v>
      </c>
      <c r="P99" s="3">
        <f t="shared" si="54"/>
        <v>1.7400000095367401</v>
      </c>
      <c r="Q99" s="3">
        <f t="shared" si="54"/>
        <v>1.4000432491302499</v>
      </c>
      <c r="R99" s="3">
        <f t="shared" si="54"/>
        <v>1.82858443260193</v>
      </c>
      <c r="S99" s="3">
        <f t="shared" si="54"/>
        <v>1.4975107908248899</v>
      </c>
      <c r="T99" s="3">
        <f t="shared" si="54"/>
        <v>1.38246369361877</v>
      </c>
      <c r="U99" s="3">
        <f t="shared" si="54"/>
        <v>1.8400000333786</v>
      </c>
      <c r="V99" s="3">
        <f t="shared" si="54"/>
        <v>1.4975107908248899</v>
      </c>
      <c r="W99" s="3">
        <f t="shared" si="54"/>
        <v>2.0627906322479301</v>
      </c>
      <c r="X99" s="3">
        <f t="shared" si="54"/>
        <v>1.71000003814697</v>
      </c>
      <c r="Y99" s="3">
        <f t="shared" si="54"/>
        <v>1.9999866485595701</v>
      </c>
      <c r="Z99" s="3">
        <f t="shared" si="54"/>
        <v>1.51028192043305</v>
      </c>
      <c r="AA99" s="3">
        <f t="shared" si="54"/>
        <v>1.4330004453659</v>
      </c>
      <c r="AB99" s="3">
        <f t="shared" si="54"/>
        <v>1.5599999427795399</v>
      </c>
      <c r="AC99" s="3">
        <f t="shared" si="54"/>
        <v>1.51028192043304</v>
      </c>
      <c r="AD99" s="3">
        <f t="shared" si="54"/>
        <v>1.33000004291534</v>
      </c>
      <c r="AE99" s="3">
        <f t="shared" si="54"/>
        <v>1.70000004768372</v>
      </c>
      <c r="AF99" s="3">
        <f t="shared" si="54"/>
        <v>1.9665447473526001</v>
      </c>
      <c r="AG99" s="3">
        <f t="shared" si="54"/>
        <v>1.4975107908248899</v>
      </c>
      <c r="AH99" s="3">
        <f t="shared" si="54"/>
        <v>1.9828243255615201</v>
      </c>
      <c r="AI99" s="3">
        <f t="shared" si="54"/>
        <v>1.45347416400909</v>
      </c>
      <c r="AJ99" s="3">
        <f t="shared" si="54"/>
        <v>1.63986444473267</v>
      </c>
      <c r="AK99" s="3">
        <f t="shared" si="54"/>
        <v>1.95000004768372</v>
      </c>
      <c r="AL99" s="3">
        <f t="shared" si="54"/>
        <v>1.5599999427795399</v>
      </c>
      <c r="AM99" s="3">
        <f t="shared" si="54"/>
        <v>1.4975107908248899</v>
      </c>
      <c r="AN99" s="3">
        <f t="shared" si="54"/>
        <v>1.38246369361877</v>
      </c>
      <c r="AO99" s="3">
        <f t="shared" si="54"/>
        <v>1.4975107908248899</v>
      </c>
      <c r="AP99" s="3">
        <f t="shared" si="54"/>
        <v>1.38246369361877</v>
      </c>
      <c r="AQ99" s="3">
        <f t="shared" si="54"/>
        <v>1.38246369361877</v>
      </c>
    </row>
    <row r="100" spans="5:43">
      <c r="E100" t="str">
        <f t="shared" si="32"/>
        <v>TRA_Car_Gas_Upm</v>
      </c>
      <c r="F100" t="s">
        <v>57</v>
      </c>
      <c r="G100" s="3">
        <f t="shared" ref="G100:AQ100" si="55">IF(G65&gt;0,G65,"")</f>
        <v>1.1799999475479099</v>
      </c>
      <c r="H100" s="3">
        <f t="shared" si="55"/>
        <v>1.51028192043304</v>
      </c>
      <c r="I100" s="3">
        <f t="shared" si="55"/>
        <v>1.5599999427795399</v>
      </c>
      <c r="J100" s="3">
        <f t="shared" si="55"/>
        <v>1.60651648044586</v>
      </c>
      <c r="K100" s="3">
        <f t="shared" si="55"/>
        <v>1.4644458293914799</v>
      </c>
      <c r="L100" s="3">
        <f t="shared" si="55"/>
        <v>1.37999999523163</v>
      </c>
      <c r="M100" s="3">
        <f t="shared" si="55"/>
        <v>1.4904687404632599</v>
      </c>
      <c r="N100" s="3">
        <f t="shared" si="55"/>
        <v>1.5599999427795399</v>
      </c>
      <c r="O100" s="3">
        <f t="shared" si="55"/>
        <v>1.45000004768372</v>
      </c>
      <c r="P100" s="3">
        <f t="shared" si="55"/>
        <v>1.7400000095367401</v>
      </c>
      <c r="Q100" s="3">
        <f t="shared" si="55"/>
        <v>1.4000432491302499</v>
      </c>
      <c r="R100" s="3">
        <f t="shared" si="55"/>
        <v>1.82858443260193</v>
      </c>
      <c r="S100" s="3">
        <f t="shared" si="55"/>
        <v>1.4975107908248899</v>
      </c>
      <c r="T100" s="3">
        <f t="shared" si="55"/>
        <v>1.38246369361877</v>
      </c>
      <c r="U100" s="3">
        <f t="shared" si="55"/>
        <v>1.8400000333786</v>
      </c>
      <c r="V100" s="3">
        <f t="shared" si="55"/>
        <v>1.4975107908248899</v>
      </c>
      <c r="W100" s="3">
        <f t="shared" si="55"/>
        <v>2.0627906322479301</v>
      </c>
      <c r="X100" s="3">
        <f t="shared" si="55"/>
        <v>1.71000003814697</v>
      </c>
      <c r="Y100" s="3">
        <f t="shared" si="55"/>
        <v>1.9999866485595701</v>
      </c>
      <c r="Z100" s="3">
        <f t="shared" si="55"/>
        <v>1.51028192043305</v>
      </c>
      <c r="AA100" s="3">
        <f t="shared" si="55"/>
        <v>1.4330004453659</v>
      </c>
      <c r="AB100" s="3">
        <f t="shared" si="55"/>
        <v>1.5599999427795399</v>
      </c>
      <c r="AC100" s="3">
        <f t="shared" si="55"/>
        <v>1.51028192043304</v>
      </c>
      <c r="AD100" s="3">
        <f t="shared" si="55"/>
        <v>1.33000004291534</v>
      </c>
      <c r="AE100" s="3">
        <f t="shared" si="55"/>
        <v>1.70000004768372</v>
      </c>
      <c r="AF100" s="3">
        <f t="shared" si="55"/>
        <v>1.9665447473526001</v>
      </c>
      <c r="AG100" s="3">
        <f t="shared" si="55"/>
        <v>1.4975107908248899</v>
      </c>
      <c r="AH100" s="3">
        <f t="shared" si="55"/>
        <v>1.9828243255615201</v>
      </c>
      <c r="AI100" s="3">
        <f t="shared" si="55"/>
        <v>1.45347416400909</v>
      </c>
      <c r="AJ100" s="3">
        <f t="shared" si="55"/>
        <v>1.63986444473267</v>
      </c>
      <c r="AK100" s="3">
        <f t="shared" si="55"/>
        <v>1.95000004768372</v>
      </c>
      <c r="AL100" s="3">
        <f t="shared" si="55"/>
        <v>1.5599999427795399</v>
      </c>
      <c r="AM100" s="3">
        <f t="shared" si="55"/>
        <v>1.4975107908248899</v>
      </c>
      <c r="AN100" s="3">
        <f t="shared" si="55"/>
        <v>1.38246369361877</v>
      </c>
      <c r="AO100" s="3">
        <f t="shared" si="55"/>
        <v>1.4975107908248899</v>
      </c>
      <c r="AP100" s="3">
        <f t="shared" si="55"/>
        <v>1.38246369361877</v>
      </c>
      <c r="AQ100" s="3">
        <f t="shared" si="55"/>
        <v>1.38246369361877</v>
      </c>
    </row>
    <row r="101" spans="5:43">
      <c r="E101" t="str">
        <f t="shared" si="32"/>
        <v>TRA_Car_Lpg_Exe</v>
      </c>
      <c r="F101" t="s">
        <v>57</v>
      </c>
      <c r="G101" s="3" t="str">
        <f t="shared" ref="G101:AQ101" si="56">IF(G66&gt;0,G66,"")</f>
        <v/>
      </c>
      <c r="H101" s="3">
        <f t="shared" si="56"/>
        <v>1.51028192043305</v>
      </c>
      <c r="I101" s="3">
        <f t="shared" si="56"/>
        <v>1.5599999427795399</v>
      </c>
      <c r="J101" s="3" t="str">
        <f t="shared" si="56"/>
        <v/>
      </c>
      <c r="K101" s="3" t="str">
        <f t="shared" si="56"/>
        <v/>
      </c>
      <c r="L101" s="3" t="str">
        <f t="shared" si="56"/>
        <v/>
      </c>
      <c r="M101" s="3">
        <f t="shared" si="56"/>
        <v>1.4904687404632599</v>
      </c>
      <c r="N101" s="3">
        <f t="shared" si="56"/>
        <v>1.5599999427795399</v>
      </c>
      <c r="O101" s="3" t="str">
        <f t="shared" si="56"/>
        <v/>
      </c>
      <c r="P101" s="3" t="str">
        <f t="shared" si="56"/>
        <v/>
      </c>
      <c r="Q101" s="3" t="str">
        <f t="shared" si="56"/>
        <v/>
      </c>
      <c r="R101" s="3">
        <f t="shared" si="56"/>
        <v>1.82858443260193</v>
      </c>
      <c r="S101" s="3">
        <f t="shared" si="56"/>
        <v>1.4975107908248899</v>
      </c>
      <c r="T101" s="3">
        <f t="shared" si="56"/>
        <v>1.38246369361877</v>
      </c>
      <c r="U101" s="3">
        <f t="shared" si="56"/>
        <v>1.8400000333786</v>
      </c>
      <c r="V101" s="3">
        <f t="shared" si="56"/>
        <v>1.4975107908248899</v>
      </c>
      <c r="W101" s="3" t="str">
        <f t="shared" si="56"/>
        <v/>
      </c>
      <c r="X101" s="3">
        <f t="shared" si="56"/>
        <v>1.71000003814697</v>
      </c>
      <c r="Y101" s="3" t="str">
        <f t="shared" si="56"/>
        <v/>
      </c>
      <c r="Z101" s="3" t="str">
        <f t="shared" si="56"/>
        <v/>
      </c>
      <c r="AA101" s="3">
        <f t="shared" si="56"/>
        <v>1.43300044536591</v>
      </c>
      <c r="AB101" s="3">
        <f t="shared" si="56"/>
        <v>1.5599999427795399</v>
      </c>
      <c r="AC101" s="3" t="str">
        <f t="shared" si="56"/>
        <v/>
      </c>
      <c r="AD101" s="3">
        <f t="shared" si="56"/>
        <v>1.33000004291534</v>
      </c>
      <c r="AE101" s="3" t="str">
        <f t="shared" si="56"/>
        <v/>
      </c>
      <c r="AF101" s="3">
        <f t="shared" si="56"/>
        <v>1.9665447473526001</v>
      </c>
      <c r="AG101" s="3">
        <f t="shared" si="56"/>
        <v>1.4975107908248899</v>
      </c>
      <c r="AH101" s="3">
        <f t="shared" si="56"/>
        <v>1.9828243255615201</v>
      </c>
      <c r="AI101" s="3" t="str">
        <f t="shared" si="56"/>
        <v/>
      </c>
      <c r="AJ101" s="3" t="str">
        <f t="shared" si="56"/>
        <v/>
      </c>
      <c r="AK101" s="3">
        <f t="shared" si="56"/>
        <v>1.95000004768372</v>
      </c>
      <c r="AL101" s="3">
        <f t="shared" si="56"/>
        <v>1.5599999427795399</v>
      </c>
      <c r="AM101" s="3">
        <f t="shared" si="56"/>
        <v>1.4975107908248899</v>
      </c>
      <c r="AN101" s="3">
        <f t="shared" si="56"/>
        <v>1.38246369361877</v>
      </c>
      <c r="AO101" s="3">
        <f t="shared" si="56"/>
        <v>1.4975107908248899</v>
      </c>
      <c r="AP101" s="3">
        <f t="shared" si="56"/>
        <v>1.38246369361877</v>
      </c>
      <c r="AQ101" s="3">
        <f t="shared" si="56"/>
        <v>1.38246369361877</v>
      </c>
    </row>
    <row r="102" spans="5:43">
      <c r="E102" t="str">
        <f t="shared" si="32"/>
        <v>TRA_Car_Lpg_Lom</v>
      </c>
      <c r="F102" t="s">
        <v>57</v>
      </c>
      <c r="G102" s="3" t="str">
        <f t="shared" ref="G102:AQ102" si="57">IF(G67&gt;0,G67,"")</f>
        <v/>
      </c>
      <c r="H102" s="3">
        <f t="shared" si="57"/>
        <v>1.51028192043305</v>
      </c>
      <c r="I102" s="3">
        <f t="shared" si="57"/>
        <v>1.5599999427795399</v>
      </c>
      <c r="J102" s="3" t="str">
        <f t="shared" si="57"/>
        <v/>
      </c>
      <c r="K102" s="3" t="str">
        <f t="shared" si="57"/>
        <v/>
      </c>
      <c r="L102" s="3" t="str">
        <f t="shared" si="57"/>
        <v/>
      </c>
      <c r="M102" s="3">
        <f t="shared" si="57"/>
        <v>1.4904687404632599</v>
      </c>
      <c r="N102" s="3">
        <f t="shared" si="57"/>
        <v>1.5599999427795399</v>
      </c>
      <c r="O102" s="3" t="str">
        <f t="shared" si="57"/>
        <v/>
      </c>
      <c r="P102" s="3" t="str">
        <f t="shared" si="57"/>
        <v/>
      </c>
      <c r="Q102" s="3" t="str">
        <f t="shared" si="57"/>
        <v/>
      </c>
      <c r="R102" s="3">
        <f t="shared" si="57"/>
        <v>1.82858443260193</v>
      </c>
      <c r="S102" s="3">
        <f t="shared" si="57"/>
        <v>1.4975107908248899</v>
      </c>
      <c r="T102" s="3">
        <f t="shared" si="57"/>
        <v>1.38246369361877</v>
      </c>
      <c r="U102" s="3">
        <f t="shared" si="57"/>
        <v>1.8400000333786</v>
      </c>
      <c r="V102" s="3">
        <f t="shared" si="57"/>
        <v>1.4975107908248899</v>
      </c>
      <c r="W102" s="3" t="str">
        <f t="shared" si="57"/>
        <v/>
      </c>
      <c r="X102" s="3">
        <f t="shared" si="57"/>
        <v>1.71000003814697</v>
      </c>
      <c r="Y102" s="3" t="str">
        <f t="shared" si="57"/>
        <v/>
      </c>
      <c r="Z102" s="3" t="str">
        <f t="shared" si="57"/>
        <v/>
      </c>
      <c r="AA102" s="3">
        <f t="shared" si="57"/>
        <v>1.43300044536591</v>
      </c>
      <c r="AB102" s="3">
        <f t="shared" si="57"/>
        <v>1.5599999427795399</v>
      </c>
      <c r="AC102" s="3" t="str">
        <f t="shared" si="57"/>
        <v/>
      </c>
      <c r="AD102" s="3">
        <f t="shared" si="57"/>
        <v>1.33000004291534</v>
      </c>
      <c r="AE102" s="3" t="str">
        <f t="shared" si="57"/>
        <v/>
      </c>
      <c r="AF102" s="3">
        <f t="shared" si="57"/>
        <v>1.9665447473526001</v>
      </c>
      <c r="AG102" s="3">
        <f t="shared" si="57"/>
        <v>1.4975107908248899</v>
      </c>
      <c r="AH102" s="3">
        <f t="shared" si="57"/>
        <v>1.9828243255615201</v>
      </c>
      <c r="AI102" s="3" t="str">
        <f t="shared" si="57"/>
        <v/>
      </c>
      <c r="AJ102" s="3" t="str">
        <f t="shared" si="57"/>
        <v/>
      </c>
      <c r="AK102" s="3">
        <f t="shared" si="57"/>
        <v>1.95000004768372</v>
      </c>
      <c r="AL102" s="3">
        <f t="shared" si="57"/>
        <v>1.5599999427795399</v>
      </c>
      <c r="AM102" s="3">
        <f t="shared" si="57"/>
        <v>1.4975107908248899</v>
      </c>
      <c r="AN102" s="3">
        <f t="shared" si="57"/>
        <v>1.38246369361877</v>
      </c>
      <c r="AO102" s="3">
        <f t="shared" si="57"/>
        <v>1.4975107908248899</v>
      </c>
      <c r="AP102" s="3">
        <f t="shared" si="57"/>
        <v>1.38246369361877</v>
      </c>
      <c r="AQ102" s="3">
        <f t="shared" si="57"/>
        <v>1.38246369361877</v>
      </c>
    </row>
    <row r="103" spans="5:43">
      <c r="E103" t="str">
        <f t="shared" si="32"/>
        <v>TRA_Car_Lpg_Sma</v>
      </c>
      <c r="F103" t="s">
        <v>57</v>
      </c>
      <c r="G103" s="3" t="str">
        <f t="shared" ref="G103:AQ103" si="58">IF(G68&gt;0,G68,"")</f>
        <v/>
      </c>
      <c r="H103" s="3">
        <f t="shared" si="58"/>
        <v>1.51028192043305</v>
      </c>
      <c r="I103" s="3">
        <f t="shared" si="58"/>
        <v>1.5599999427795399</v>
      </c>
      <c r="J103" s="3" t="str">
        <f t="shared" si="58"/>
        <v/>
      </c>
      <c r="K103" s="3" t="str">
        <f t="shared" si="58"/>
        <v/>
      </c>
      <c r="L103" s="3" t="str">
        <f t="shared" si="58"/>
        <v/>
      </c>
      <c r="M103" s="3">
        <f t="shared" si="58"/>
        <v>1.4904687404632599</v>
      </c>
      <c r="N103" s="3">
        <f t="shared" si="58"/>
        <v>1.5599999427795399</v>
      </c>
      <c r="O103" s="3" t="str">
        <f t="shared" si="58"/>
        <v/>
      </c>
      <c r="P103" s="3" t="str">
        <f t="shared" si="58"/>
        <v/>
      </c>
      <c r="Q103" s="3" t="str">
        <f t="shared" si="58"/>
        <v/>
      </c>
      <c r="R103" s="3">
        <f t="shared" si="58"/>
        <v>1.82858443260193</v>
      </c>
      <c r="S103" s="3">
        <f t="shared" si="58"/>
        <v>1.4975107908248899</v>
      </c>
      <c r="T103" s="3">
        <f t="shared" si="58"/>
        <v>1.38246369361877</v>
      </c>
      <c r="U103" s="3">
        <f t="shared" si="58"/>
        <v>1.8400000333786</v>
      </c>
      <c r="V103" s="3">
        <f t="shared" si="58"/>
        <v>1.4975107908248899</v>
      </c>
      <c r="W103" s="3" t="str">
        <f t="shared" si="58"/>
        <v/>
      </c>
      <c r="X103" s="3">
        <f t="shared" si="58"/>
        <v>1.71000003814697</v>
      </c>
      <c r="Y103" s="3" t="str">
        <f t="shared" si="58"/>
        <v/>
      </c>
      <c r="Z103" s="3" t="str">
        <f t="shared" si="58"/>
        <v/>
      </c>
      <c r="AA103" s="3">
        <f t="shared" si="58"/>
        <v>1.43300044536591</v>
      </c>
      <c r="AB103" s="3">
        <f t="shared" si="58"/>
        <v>1.5599999427795399</v>
      </c>
      <c r="AC103" s="3" t="str">
        <f t="shared" si="58"/>
        <v/>
      </c>
      <c r="AD103" s="3">
        <f t="shared" si="58"/>
        <v>1.33000004291534</v>
      </c>
      <c r="AE103" s="3" t="str">
        <f t="shared" si="58"/>
        <v/>
      </c>
      <c r="AF103" s="3">
        <f t="shared" si="58"/>
        <v>1.9665447473526001</v>
      </c>
      <c r="AG103" s="3">
        <f t="shared" si="58"/>
        <v>1.4975107908248899</v>
      </c>
      <c r="AH103" s="3">
        <f t="shared" si="58"/>
        <v>1.9828243255615201</v>
      </c>
      <c r="AI103" s="3" t="str">
        <f t="shared" si="58"/>
        <v/>
      </c>
      <c r="AJ103" s="3" t="str">
        <f t="shared" si="58"/>
        <v/>
      </c>
      <c r="AK103" s="3">
        <f t="shared" si="58"/>
        <v>1.95000004768372</v>
      </c>
      <c r="AL103" s="3">
        <f t="shared" si="58"/>
        <v>1.5599999427795399</v>
      </c>
      <c r="AM103" s="3">
        <f t="shared" si="58"/>
        <v>1.4975107908248899</v>
      </c>
      <c r="AN103" s="3">
        <f t="shared" si="58"/>
        <v>1.38246369361877</v>
      </c>
      <c r="AO103" s="3">
        <f t="shared" si="58"/>
        <v>1.4975107908248899</v>
      </c>
      <c r="AP103" s="3">
        <f t="shared" si="58"/>
        <v>1.38246369361877</v>
      </c>
      <c r="AQ103" s="3">
        <f t="shared" si="58"/>
        <v>1.38246369361877</v>
      </c>
    </row>
    <row r="104" spans="5:43">
      <c r="E104" t="str">
        <f t="shared" si="32"/>
        <v>TRA_Car_Lpg_Upm</v>
      </c>
      <c r="F104" t="s">
        <v>57</v>
      </c>
      <c r="G104" s="3" t="str">
        <f t="shared" ref="G104:AQ104" si="59">IF(G69&gt;0,G69,"")</f>
        <v/>
      </c>
      <c r="H104" s="3">
        <f t="shared" si="59"/>
        <v>1.51028192043305</v>
      </c>
      <c r="I104" s="3">
        <f t="shared" si="59"/>
        <v>1.5599999427795399</v>
      </c>
      <c r="J104" s="3" t="str">
        <f t="shared" si="59"/>
        <v/>
      </c>
      <c r="K104" s="3" t="str">
        <f t="shared" si="59"/>
        <v/>
      </c>
      <c r="L104" s="3" t="str">
        <f t="shared" si="59"/>
        <v/>
      </c>
      <c r="M104" s="3">
        <f t="shared" si="59"/>
        <v>1.4904687404632599</v>
      </c>
      <c r="N104" s="3">
        <f t="shared" si="59"/>
        <v>1.5599999427795399</v>
      </c>
      <c r="O104" s="3" t="str">
        <f t="shared" si="59"/>
        <v/>
      </c>
      <c r="P104" s="3" t="str">
        <f t="shared" si="59"/>
        <v/>
      </c>
      <c r="Q104" s="3" t="str">
        <f t="shared" si="59"/>
        <v/>
      </c>
      <c r="R104" s="3">
        <f t="shared" si="59"/>
        <v>1.82858443260193</v>
      </c>
      <c r="S104" s="3">
        <f t="shared" si="59"/>
        <v>1.4975107908248899</v>
      </c>
      <c r="T104" s="3">
        <f t="shared" si="59"/>
        <v>1.38246369361877</v>
      </c>
      <c r="U104" s="3">
        <f t="shared" si="59"/>
        <v>1.8400000333786</v>
      </c>
      <c r="V104" s="3">
        <f t="shared" si="59"/>
        <v>1.4975107908248899</v>
      </c>
      <c r="W104" s="3" t="str">
        <f t="shared" si="59"/>
        <v/>
      </c>
      <c r="X104" s="3">
        <f t="shared" si="59"/>
        <v>1.71000003814697</v>
      </c>
      <c r="Y104" s="3" t="str">
        <f t="shared" si="59"/>
        <v/>
      </c>
      <c r="Z104" s="3" t="str">
        <f t="shared" si="59"/>
        <v/>
      </c>
      <c r="AA104" s="3">
        <f t="shared" si="59"/>
        <v>1.43300044536591</v>
      </c>
      <c r="AB104" s="3">
        <f t="shared" si="59"/>
        <v>1.5599999427795399</v>
      </c>
      <c r="AC104" s="3" t="str">
        <f t="shared" si="59"/>
        <v/>
      </c>
      <c r="AD104" s="3">
        <f t="shared" si="59"/>
        <v>1.33000004291534</v>
      </c>
      <c r="AE104" s="3" t="str">
        <f t="shared" si="59"/>
        <v/>
      </c>
      <c r="AF104" s="3">
        <f t="shared" si="59"/>
        <v>1.9665447473526001</v>
      </c>
      <c r="AG104" s="3">
        <f t="shared" si="59"/>
        <v>1.4975107908248899</v>
      </c>
      <c r="AH104" s="3">
        <f t="shared" si="59"/>
        <v>1.9828243255615201</v>
      </c>
      <c r="AI104" s="3" t="str">
        <f t="shared" si="59"/>
        <v/>
      </c>
      <c r="AJ104" s="3" t="str">
        <f t="shared" si="59"/>
        <v/>
      </c>
      <c r="AK104" s="3">
        <f t="shared" si="59"/>
        <v>1.95000004768372</v>
      </c>
      <c r="AL104" s="3">
        <f t="shared" si="59"/>
        <v>1.5599999427795399</v>
      </c>
      <c r="AM104" s="3">
        <f t="shared" si="59"/>
        <v>1.4975107908248899</v>
      </c>
      <c r="AN104" s="3">
        <f t="shared" si="59"/>
        <v>1.38246369361877</v>
      </c>
      <c r="AO104" s="3">
        <f t="shared" si="59"/>
        <v>1.4975107908248899</v>
      </c>
      <c r="AP104" s="3">
        <f t="shared" si="59"/>
        <v>1.38246369361877</v>
      </c>
      <c r="AQ104" s="3">
        <f t="shared" si="59"/>
        <v>1.38246369361877</v>
      </c>
    </row>
    <row r="105" spans="5:43">
      <c r="E105" t="str">
        <f t="shared" si="32"/>
        <v>TRA_Car_Oth_Exe</v>
      </c>
      <c r="F105" t="s">
        <v>57</v>
      </c>
      <c r="G105" s="3" t="str">
        <f t="shared" ref="G105:AQ105" si="60">IF(G70&gt;0,G70,"")</f>
        <v/>
      </c>
      <c r="H105" s="3" t="str">
        <f t="shared" si="60"/>
        <v/>
      </c>
      <c r="I105" s="3" t="str">
        <f t="shared" si="60"/>
        <v/>
      </c>
      <c r="J105" s="3" t="str">
        <f t="shared" si="60"/>
        <v/>
      </c>
      <c r="K105" s="3" t="str">
        <f t="shared" si="60"/>
        <v/>
      </c>
      <c r="L105" s="3">
        <f t="shared" si="60"/>
        <v>1.37999999523163</v>
      </c>
      <c r="M105" s="3" t="str">
        <f t="shared" si="60"/>
        <v/>
      </c>
      <c r="N105" s="3">
        <f t="shared" si="60"/>
        <v>1.5599999427795399</v>
      </c>
      <c r="O105" s="3" t="str">
        <f t="shared" si="60"/>
        <v/>
      </c>
      <c r="P105" s="3" t="str">
        <f t="shared" si="60"/>
        <v/>
      </c>
      <c r="Q105" s="3" t="str">
        <f t="shared" si="60"/>
        <v/>
      </c>
      <c r="R105" s="3" t="str">
        <f t="shared" si="60"/>
        <v/>
      </c>
      <c r="S105" s="3" t="str">
        <f t="shared" si="60"/>
        <v/>
      </c>
      <c r="T105" s="3" t="str">
        <f t="shared" si="60"/>
        <v/>
      </c>
      <c r="U105" s="3" t="str">
        <f t="shared" si="60"/>
        <v/>
      </c>
      <c r="V105" s="3" t="str">
        <f t="shared" si="60"/>
        <v/>
      </c>
      <c r="W105" s="3">
        <f t="shared" si="60"/>
        <v>2.0627906322479301</v>
      </c>
      <c r="X105" s="3" t="str">
        <f t="shared" si="60"/>
        <v/>
      </c>
      <c r="Y105" s="3" t="str">
        <f t="shared" si="60"/>
        <v/>
      </c>
      <c r="Z105" s="3" t="str">
        <f t="shared" si="60"/>
        <v/>
      </c>
      <c r="AA105" s="3" t="str">
        <f t="shared" si="60"/>
        <v/>
      </c>
      <c r="AB105" s="3" t="str">
        <f t="shared" si="60"/>
        <v/>
      </c>
      <c r="AC105" s="3" t="str">
        <f t="shared" si="60"/>
        <v/>
      </c>
      <c r="AD105" s="3">
        <f t="shared" si="60"/>
        <v>1.33000004291534</v>
      </c>
      <c r="AE105" s="3" t="str">
        <f t="shared" si="60"/>
        <v/>
      </c>
      <c r="AF105" s="3">
        <f t="shared" si="60"/>
        <v>1.9665447473526001</v>
      </c>
      <c r="AG105" s="3">
        <f t="shared" si="60"/>
        <v>1.4975107908248899</v>
      </c>
      <c r="AH105" s="3" t="str">
        <f t="shared" si="60"/>
        <v/>
      </c>
      <c r="AI105" s="3">
        <f t="shared" si="60"/>
        <v>1.45347416400909</v>
      </c>
      <c r="AJ105" s="3" t="str">
        <f t="shared" si="60"/>
        <v/>
      </c>
      <c r="AK105" s="3" t="str">
        <f t="shared" si="60"/>
        <v/>
      </c>
      <c r="AL105" s="3">
        <f t="shared" si="60"/>
        <v>1.5599999427795399</v>
      </c>
      <c r="AM105" s="3" t="str">
        <f t="shared" si="60"/>
        <v/>
      </c>
      <c r="AN105" s="3" t="str">
        <f t="shared" si="60"/>
        <v/>
      </c>
      <c r="AO105" s="3" t="str">
        <f t="shared" si="60"/>
        <v/>
      </c>
      <c r="AP105" s="3" t="str">
        <f t="shared" si="60"/>
        <v/>
      </c>
      <c r="AQ105" s="3" t="str">
        <f t="shared" si="60"/>
        <v/>
      </c>
    </row>
    <row r="106" spans="5:43">
      <c r="E106" t="str">
        <f t="shared" si="32"/>
        <v>TRA_Car_Oth_Lom</v>
      </c>
      <c r="F106" t="s">
        <v>57</v>
      </c>
      <c r="G106" s="3" t="str">
        <f t="shared" ref="G106:AQ106" si="61">IF(G71&gt;0,G71,"")</f>
        <v/>
      </c>
      <c r="H106" s="3" t="str">
        <f t="shared" si="61"/>
        <v/>
      </c>
      <c r="I106" s="3" t="str">
        <f t="shared" si="61"/>
        <v/>
      </c>
      <c r="J106" s="3" t="str">
        <f t="shared" si="61"/>
        <v/>
      </c>
      <c r="K106" s="3" t="str">
        <f t="shared" si="61"/>
        <v/>
      </c>
      <c r="L106" s="3">
        <f t="shared" si="61"/>
        <v>1.37999999523163</v>
      </c>
      <c r="M106" s="3" t="str">
        <f t="shared" si="61"/>
        <v/>
      </c>
      <c r="N106" s="3">
        <f t="shared" si="61"/>
        <v>1.5599999427795399</v>
      </c>
      <c r="O106" s="3" t="str">
        <f t="shared" si="61"/>
        <v/>
      </c>
      <c r="P106" s="3" t="str">
        <f t="shared" si="61"/>
        <v/>
      </c>
      <c r="Q106" s="3" t="str">
        <f t="shared" si="61"/>
        <v/>
      </c>
      <c r="R106" s="3" t="str">
        <f t="shared" si="61"/>
        <v/>
      </c>
      <c r="S106" s="3" t="str">
        <f t="shared" si="61"/>
        <v/>
      </c>
      <c r="T106" s="3" t="str">
        <f t="shared" si="61"/>
        <v/>
      </c>
      <c r="U106" s="3" t="str">
        <f t="shared" si="61"/>
        <v/>
      </c>
      <c r="V106" s="3" t="str">
        <f t="shared" si="61"/>
        <v/>
      </c>
      <c r="W106" s="3">
        <f t="shared" si="61"/>
        <v>2.0627906322479301</v>
      </c>
      <c r="X106" s="3" t="str">
        <f t="shared" si="61"/>
        <v/>
      </c>
      <c r="Y106" s="3" t="str">
        <f t="shared" si="61"/>
        <v/>
      </c>
      <c r="Z106" s="3" t="str">
        <f t="shared" si="61"/>
        <v/>
      </c>
      <c r="AA106" s="3" t="str">
        <f t="shared" si="61"/>
        <v/>
      </c>
      <c r="AB106" s="3" t="str">
        <f t="shared" si="61"/>
        <v/>
      </c>
      <c r="AC106" s="3" t="str">
        <f t="shared" si="61"/>
        <v/>
      </c>
      <c r="AD106" s="3">
        <f t="shared" si="61"/>
        <v>1.33000004291534</v>
      </c>
      <c r="AE106" s="3" t="str">
        <f t="shared" si="61"/>
        <v/>
      </c>
      <c r="AF106" s="3">
        <f t="shared" si="61"/>
        <v>1.9665447473526001</v>
      </c>
      <c r="AG106" s="3">
        <f t="shared" si="61"/>
        <v>1.4975107908248899</v>
      </c>
      <c r="AH106" s="3" t="str">
        <f t="shared" si="61"/>
        <v/>
      </c>
      <c r="AI106" s="3">
        <f t="shared" si="61"/>
        <v>1.45347416400909</v>
      </c>
      <c r="AJ106" s="3" t="str">
        <f t="shared" si="61"/>
        <v/>
      </c>
      <c r="AK106" s="3" t="str">
        <f t="shared" si="61"/>
        <v/>
      </c>
      <c r="AL106" s="3">
        <f t="shared" si="61"/>
        <v>1.5599999427795399</v>
      </c>
      <c r="AM106" s="3" t="str">
        <f t="shared" si="61"/>
        <v/>
      </c>
      <c r="AN106" s="3" t="str">
        <f t="shared" si="61"/>
        <v/>
      </c>
      <c r="AO106" s="3" t="str">
        <f t="shared" si="61"/>
        <v/>
      </c>
      <c r="AP106" s="3" t="str">
        <f t="shared" si="61"/>
        <v/>
      </c>
      <c r="AQ106" s="3" t="str">
        <f t="shared" si="61"/>
        <v/>
      </c>
    </row>
    <row r="107" spans="5:43">
      <c r="E107" t="str">
        <f t="shared" si="32"/>
        <v>TRA_Car_Oth_Sma</v>
      </c>
      <c r="F107" t="s">
        <v>57</v>
      </c>
      <c r="G107" s="3" t="str">
        <f t="shared" ref="G107:AQ107" si="62">IF(G72&gt;0,G72,"")</f>
        <v/>
      </c>
      <c r="H107" s="3" t="str">
        <f t="shared" si="62"/>
        <v/>
      </c>
      <c r="I107" s="3" t="str">
        <f t="shared" si="62"/>
        <v/>
      </c>
      <c r="J107" s="3" t="str">
        <f t="shared" si="62"/>
        <v/>
      </c>
      <c r="K107" s="3" t="str">
        <f t="shared" si="62"/>
        <v/>
      </c>
      <c r="L107" s="3">
        <f t="shared" si="62"/>
        <v>1.37999999523163</v>
      </c>
      <c r="M107" s="3" t="str">
        <f t="shared" si="62"/>
        <v/>
      </c>
      <c r="N107" s="3">
        <f t="shared" si="62"/>
        <v>1.5599999427795399</v>
      </c>
      <c r="O107" s="3" t="str">
        <f t="shared" si="62"/>
        <v/>
      </c>
      <c r="P107" s="3" t="str">
        <f t="shared" si="62"/>
        <v/>
      </c>
      <c r="Q107" s="3" t="str">
        <f t="shared" si="62"/>
        <v/>
      </c>
      <c r="R107" s="3" t="str">
        <f t="shared" si="62"/>
        <v/>
      </c>
      <c r="S107" s="3" t="str">
        <f t="shared" si="62"/>
        <v/>
      </c>
      <c r="T107" s="3" t="str">
        <f t="shared" si="62"/>
        <v/>
      </c>
      <c r="U107" s="3" t="str">
        <f t="shared" si="62"/>
        <v/>
      </c>
      <c r="V107" s="3" t="str">
        <f t="shared" si="62"/>
        <v/>
      </c>
      <c r="W107" s="3">
        <f t="shared" si="62"/>
        <v>2.0627906322479301</v>
      </c>
      <c r="X107" s="3" t="str">
        <f t="shared" si="62"/>
        <v/>
      </c>
      <c r="Y107" s="3" t="str">
        <f t="shared" si="62"/>
        <v/>
      </c>
      <c r="Z107" s="3" t="str">
        <f t="shared" si="62"/>
        <v/>
      </c>
      <c r="AA107" s="3" t="str">
        <f t="shared" si="62"/>
        <v/>
      </c>
      <c r="AB107" s="3" t="str">
        <f t="shared" si="62"/>
        <v/>
      </c>
      <c r="AC107" s="3" t="str">
        <f t="shared" si="62"/>
        <v/>
      </c>
      <c r="AD107" s="3">
        <f t="shared" si="62"/>
        <v>1.33000004291534</v>
      </c>
      <c r="AE107" s="3" t="str">
        <f t="shared" si="62"/>
        <v/>
      </c>
      <c r="AF107" s="3">
        <f t="shared" si="62"/>
        <v>1.9665447473526001</v>
      </c>
      <c r="AG107" s="3">
        <f t="shared" si="62"/>
        <v>1.4975107908248899</v>
      </c>
      <c r="AH107" s="3" t="str">
        <f t="shared" si="62"/>
        <v/>
      </c>
      <c r="AI107" s="3">
        <f t="shared" si="62"/>
        <v>1.45347416400909</v>
      </c>
      <c r="AJ107" s="3" t="str">
        <f t="shared" si="62"/>
        <v/>
      </c>
      <c r="AK107" s="3" t="str">
        <f t="shared" si="62"/>
        <v/>
      </c>
      <c r="AL107" s="3">
        <f t="shared" si="62"/>
        <v>1.5599999427795399</v>
      </c>
      <c r="AM107" s="3" t="str">
        <f t="shared" si="62"/>
        <v/>
      </c>
      <c r="AN107" s="3" t="str">
        <f t="shared" si="62"/>
        <v/>
      </c>
      <c r="AO107" s="3" t="str">
        <f t="shared" si="62"/>
        <v/>
      </c>
      <c r="AP107" s="3" t="str">
        <f t="shared" si="62"/>
        <v/>
      </c>
      <c r="AQ107" s="3" t="str">
        <f t="shared" si="62"/>
        <v/>
      </c>
    </row>
    <row r="108" spans="5:43">
      <c r="E108" t="str">
        <f t="shared" si="32"/>
        <v>TRA_Car_Oth_Upm</v>
      </c>
      <c r="F108" t="s">
        <v>57</v>
      </c>
      <c r="G108" s="3" t="str">
        <f t="shared" ref="G108:AQ108" si="63">IF(G73&gt;0,G73,"")</f>
        <v/>
      </c>
      <c r="H108" s="3" t="str">
        <f t="shared" si="63"/>
        <v/>
      </c>
      <c r="I108" s="3" t="str">
        <f t="shared" si="63"/>
        <v/>
      </c>
      <c r="J108" s="3" t="str">
        <f t="shared" si="63"/>
        <v/>
      </c>
      <c r="K108" s="3" t="str">
        <f t="shared" si="63"/>
        <v/>
      </c>
      <c r="L108" s="3">
        <f t="shared" si="63"/>
        <v>1.37999999523163</v>
      </c>
      <c r="M108" s="3" t="str">
        <f t="shared" si="63"/>
        <v/>
      </c>
      <c r="N108" s="3">
        <f t="shared" si="63"/>
        <v>1.5599999427795399</v>
      </c>
      <c r="O108" s="3" t="str">
        <f t="shared" si="63"/>
        <v/>
      </c>
      <c r="P108" s="3" t="str">
        <f t="shared" si="63"/>
        <v/>
      </c>
      <c r="Q108" s="3" t="str">
        <f t="shared" si="63"/>
        <v/>
      </c>
      <c r="R108" s="3" t="str">
        <f t="shared" si="63"/>
        <v/>
      </c>
      <c r="S108" s="3" t="str">
        <f t="shared" si="63"/>
        <v/>
      </c>
      <c r="T108" s="3" t="str">
        <f t="shared" si="63"/>
        <v/>
      </c>
      <c r="U108" s="3" t="str">
        <f t="shared" si="63"/>
        <v/>
      </c>
      <c r="V108" s="3" t="str">
        <f t="shared" si="63"/>
        <v/>
      </c>
      <c r="W108" s="3">
        <f t="shared" si="63"/>
        <v>2.0627906322479301</v>
      </c>
      <c r="X108" s="3" t="str">
        <f t="shared" si="63"/>
        <v/>
      </c>
      <c r="Y108" s="3" t="str">
        <f t="shared" si="63"/>
        <v/>
      </c>
      <c r="Z108" s="3" t="str">
        <f t="shared" si="63"/>
        <v/>
      </c>
      <c r="AA108" s="3" t="str">
        <f t="shared" si="63"/>
        <v/>
      </c>
      <c r="AB108" s="3" t="str">
        <f t="shared" si="63"/>
        <v/>
      </c>
      <c r="AC108" s="3" t="str">
        <f t="shared" si="63"/>
        <v/>
      </c>
      <c r="AD108" s="3">
        <f t="shared" si="63"/>
        <v>1.33000004291534</v>
      </c>
      <c r="AE108" s="3" t="str">
        <f t="shared" si="63"/>
        <v/>
      </c>
      <c r="AF108" s="3">
        <f t="shared" si="63"/>
        <v>1.9665447473526001</v>
      </c>
      <c r="AG108" s="3">
        <f t="shared" si="63"/>
        <v>1.4975107908248899</v>
      </c>
      <c r="AH108" s="3" t="str">
        <f t="shared" si="63"/>
        <v/>
      </c>
      <c r="AI108" s="3">
        <f t="shared" si="63"/>
        <v>1.45347416400909</v>
      </c>
      <c r="AJ108" s="3" t="str">
        <f t="shared" si="63"/>
        <v/>
      </c>
      <c r="AK108" s="3" t="str">
        <f t="shared" si="63"/>
        <v/>
      </c>
      <c r="AL108" s="3">
        <f t="shared" si="63"/>
        <v>1.5599999427795399</v>
      </c>
      <c r="AM108" s="3" t="str">
        <f t="shared" si="63"/>
        <v/>
      </c>
      <c r="AN108" s="3" t="str">
        <f t="shared" si="63"/>
        <v/>
      </c>
      <c r="AO108" s="3" t="str">
        <f t="shared" si="63"/>
        <v/>
      </c>
      <c r="AP108" s="3" t="str">
        <f t="shared" si="63"/>
        <v/>
      </c>
      <c r="AQ108" s="3" t="str">
        <f t="shared" si="63"/>
        <v/>
      </c>
    </row>
  </sheetData>
  <mergeCells count="55">
    <mergeCell ref="Q3:Q4"/>
    <mergeCell ref="D3:E3"/>
    <mergeCell ref="G3:G4"/>
    <mergeCell ref="H3:H4"/>
    <mergeCell ref="I3:I4"/>
    <mergeCell ref="J3:J4"/>
    <mergeCell ref="K3:K4"/>
    <mergeCell ref="AP3:AP4"/>
    <mergeCell ref="AQ3:AQ4"/>
    <mergeCell ref="E9:F9"/>
    <mergeCell ref="AJ3:AJ4"/>
    <mergeCell ref="AK3:AK4"/>
    <mergeCell ref="AL3:AL4"/>
    <mergeCell ref="AE3:AE4"/>
    <mergeCell ref="AD3:AD4"/>
    <mergeCell ref="R3:R4"/>
    <mergeCell ref="S3:S4"/>
    <mergeCell ref="E5:F5"/>
    <mergeCell ref="E6:F6"/>
    <mergeCell ref="E7:F7"/>
    <mergeCell ref="E8:F8"/>
    <mergeCell ref="T3:T4"/>
    <mergeCell ref="U3:U4"/>
    <mergeCell ref="AO3:AO4"/>
    <mergeCell ref="E10:F10"/>
    <mergeCell ref="D11:D16"/>
    <mergeCell ref="E11:F11"/>
    <mergeCell ref="E12:F12"/>
    <mergeCell ref="E13:F13"/>
    <mergeCell ref="E14:F14"/>
    <mergeCell ref="E15:F15"/>
    <mergeCell ref="E16:F16"/>
    <mergeCell ref="D5:D8"/>
    <mergeCell ref="AF3:AF4"/>
    <mergeCell ref="AG3:AG4"/>
    <mergeCell ref="AH3:AH4"/>
    <mergeCell ref="AI3:AI4"/>
    <mergeCell ref="X3:X4"/>
    <mergeCell ref="Y3:Y4"/>
    <mergeCell ref="E17:F17"/>
    <mergeCell ref="E18:F18"/>
    <mergeCell ref="D17:D18"/>
    <mergeCell ref="AM3:AM4"/>
    <mergeCell ref="AN3:AN4"/>
    <mergeCell ref="Z3:Z4"/>
    <mergeCell ref="AA3:AA4"/>
    <mergeCell ref="AB3:AB4"/>
    <mergeCell ref="AC3:AC4"/>
    <mergeCell ref="V3:V4"/>
    <mergeCell ref="W3:W4"/>
    <mergeCell ref="L3:L4"/>
    <mergeCell ref="M3:M4"/>
    <mergeCell ref="N3:N4"/>
    <mergeCell ref="O3:O4"/>
    <mergeCell ref="P3:P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R106"/>
  <sheetViews>
    <sheetView topLeftCell="D62" zoomScale="85" zoomScaleNormal="85" workbookViewId="0">
      <selection activeCell="N88" sqref="N88"/>
    </sheetView>
  </sheetViews>
  <sheetFormatPr defaultRowHeight="14.5"/>
  <cols>
    <col min="4" max="4" width="14" bestFit="1" customWidth="1"/>
    <col min="5" max="5" width="10.54296875" customWidth="1"/>
    <col min="6" max="6" width="21.81640625" bestFit="1" customWidth="1"/>
    <col min="7" max="43" width="5.54296875" bestFit="1" customWidth="1"/>
  </cols>
  <sheetData>
    <row r="1" spans="1:43">
      <c r="A1" s="16" t="s">
        <v>123</v>
      </c>
      <c r="B1" s="17"/>
      <c r="C1" s="17"/>
    </row>
    <row r="3" spans="1:43">
      <c r="D3" s="144"/>
      <c r="E3" s="145"/>
      <c r="F3" s="1" t="s">
        <v>47</v>
      </c>
      <c r="G3" s="142" t="s">
        <v>1</v>
      </c>
      <c r="H3" s="142" t="s">
        <v>2</v>
      </c>
      <c r="I3" s="142" t="s">
        <v>3</v>
      </c>
      <c r="J3" s="142" t="s">
        <v>4</v>
      </c>
      <c r="K3" s="142" t="s">
        <v>5</v>
      </c>
      <c r="L3" s="142" t="s">
        <v>6</v>
      </c>
      <c r="M3" s="142" t="s">
        <v>7</v>
      </c>
      <c r="N3" s="142" t="s">
        <v>8</v>
      </c>
      <c r="O3" s="142" t="s">
        <v>9</v>
      </c>
      <c r="P3" s="142" t="s">
        <v>10</v>
      </c>
      <c r="Q3" s="142" t="s">
        <v>11</v>
      </c>
      <c r="R3" s="142" t="s">
        <v>12</v>
      </c>
      <c r="S3" s="142" t="s">
        <v>108</v>
      </c>
      <c r="T3" s="142" t="s">
        <v>13</v>
      </c>
      <c r="U3" s="142" t="s">
        <v>14</v>
      </c>
      <c r="V3" s="142" t="s">
        <v>15</v>
      </c>
      <c r="W3" s="142" t="s">
        <v>16</v>
      </c>
      <c r="X3" s="142" t="s">
        <v>17</v>
      </c>
      <c r="Y3" s="142" t="s">
        <v>18</v>
      </c>
      <c r="Z3" s="142" t="s">
        <v>19</v>
      </c>
      <c r="AA3" s="142" t="s">
        <v>20</v>
      </c>
      <c r="AB3" s="142" t="s">
        <v>21</v>
      </c>
      <c r="AC3" s="142" t="s">
        <v>22</v>
      </c>
      <c r="AD3" s="142" t="s">
        <v>23</v>
      </c>
      <c r="AE3" s="142" t="s">
        <v>24</v>
      </c>
      <c r="AF3" s="142" t="s">
        <v>25</v>
      </c>
      <c r="AG3" s="142" t="s">
        <v>26</v>
      </c>
      <c r="AH3" s="142" t="s">
        <v>27</v>
      </c>
      <c r="AI3" s="142" t="s">
        <v>28</v>
      </c>
      <c r="AJ3" s="142" t="s">
        <v>29</v>
      </c>
      <c r="AK3" s="142" t="s">
        <v>30</v>
      </c>
      <c r="AL3" s="142" t="s">
        <v>31</v>
      </c>
      <c r="AM3" s="142" t="s">
        <v>125</v>
      </c>
      <c r="AN3" s="142" t="s">
        <v>126</v>
      </c>
      <c r="AO3" s="142" t="s">
        <v>127</v>
      </c>
      <c r="AP3" s="142" t="s">
        <v>128</v>
      </c>
      <c r="AQ3" s="142" t="s">
        <v>129</v>
      </c>
    </row>
    <row r="4" spans="1:43">
      <c r="D4" s="1" t="s">
        <v>48</v>
      </c>
      <c r="E4" s="1" t="s">
        <v>49</v>
      </c>
      <c r="F4" s="1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</row>
    <row r="5" spans="1:43">
      <c r="A5" t="str">
        <f t="shared" ref="A5:A21" si="0">IF(D5="",A4,D5)</f>
        <v>Buses</v>
      </c>
      <c r="B5" t="str">
        <f t="shared" ref="B5:B21" si="1">IF(E5="",B4,E5)</f>
        <v>CNG/Biogas</v>
      </c>
      <c r="D5" s="142" t="s">
        <v>34</v>
      </c>
      <c r="E5" s="144" t="s">
        <v>35</v>
      </c>
      <c r="F5" s="145"/>
      <c r="G5" s="6"/>
      <c r="H5" s="6"/>
      <c r="I5" s="6"/>
      <c r="J5" s="6">
        <v>3.7537537811025298E-2</v>
      </c>
      <c r="K5" s="6"/>
      <c r="L5" s="6"/>
      <c r="M5" s="6">
        <v>3.7537537713906902E-2</v>
      </c>
      <c r="N5" s="6"/>
      <c r="O5" s="6"/>
      <c r="P5" s="6"/>
      <c r="Q5" s="6"/>
      <c r="R5" s="6"/>
      <c r="S5" s="6"/>
      <c r="T5" s="6"/>
      <c r="U5" s="6"/>
      <c r="V5" s="6"/>
      <c r="W5" s="6"/>
      <c r="X5" s="6">
        <v>3.7537537191719102E-2</v>
      </c>
      <c r="Y5" s="6"/>
      <c r="Z5" s="6"/>
      <c r="AA5" s="6"/>
      <c r="AB5" s="6"/>
      <c r="AC5" s="6"/>
      <c r="AD5" s="6">
        <v>3.7537537994232699E-2</v>
      </c>
      <c r="AE5" s="6"/>
      <c r="AF5" s="6"/>
      <c r="AG5" s="6"/>
      <c r="AH5" s="6"/>
      <c r="AI5" s="6">
        <v>3.7537536489746601E-2</v>
      </c>
      <c r="AJ5" s="6"/>
      <c r="AK5" s="6"/>
      <c r="AL5" s="6"/>
      <c r="AM5" s="53" t="str">
        <f>IF($S5=0,"",$S5)</f>
        <v/>
      </c>
      <c r="AN5" s="53" t="str">
        <f>IF($T5=0,"",$T5)</f>
        <v/>
      </c>
      <c r="AO5" s="53" t="str">
        <f>IF($S5=0,"",$S5)</f>
        <v/>
      </c>
      <c r="AP5" s="53">
        <f>X5</f>
        <v>3.7537537191719102E-2</v>
      </c>
      <c r="AQ5" s="53" t="str">
        <f>IF($T5=0,"",$T5)</f>
        <v/>
      </c>
    </row>
    <row r="6" spans="1:43">
      <c r="A6" t="str">
        <f t="shared" si="0"/>
        <v>Buses</v>
      </c>
      <c r="B6" t="str">
        <f t="shared" si="1"/>
        <v>Diesel</v>
      </c>
      <c r="D6" s="146"/>
      <c r="E6" s="144" t="s">
        <v>36</v>
      </c>
      <c r="F6" s="145"/>
      <c r="G6" s="6">
        <v>9.1233387526008E-2</v>
      </c>
      <c r="H6" s="6">
        <v>8.5013228347022907E-2</v>
      </c>
      <c r="I6" s="6">
        <v>7.7066847694534299E-2</v>
      </c>
      <c r="J6" s="6">
        <v>8.8049387829376394E-2</v>
      </c>
      <c r="K6" s="6">
        <v>8.6994553125388896E-2</v>
      </c>
      <c r="L6" s="6">
        <v>9.8724338429043504E-2</v>
      </c>
      <c r="M6" s="6">
        <v>9.1145358675428598E-2</v>
      </c>
      <c r="N6" s="6">
        <v>9.1545446992943494E-2</v>
      </c>
      <c r="O6" s="6">
        <v>0.10072754244454001</v>
      </c>
      <c r="P6" s="6">
        <v>9.7901875208308606E-2</v>
      </c>
      <c r="Q6" s="6">
        <v>9.0744239615057704E-2</v>
      </c>
      <c r="R6" s="6">
        <v>8.4404619549589804E-2</v>
      </c>
      <c r="S6" s="6">
        <v>9.7314133538044398E-2</v>
      </c>
      <c r="T6" s="6">
        <v>9.2604734225096602E-2</v>
      </c>
      <c r="U6" s="6">
        <v>9.0527089256962803E-2</v>
      </c>
      <c r="V6" s="6">
        <v>0.10037730119789599</v>
      </c>
      <c r="W6" s="6">
        <v>9.1474878838252699E-2</v>
      </c>
      <c r="X6" s="6">
        <v>9.0516151591589197E-2</v>
      </c>
      <c r="Y6" s="6">
        <v>9.0253614813241206E-2</v>
      </c>
      <c r="Z6" s="6">
        <v>8.4471157891738896E-2</v>
      </c>
      <c r="AA6" s="6">
        <v>9.9460944166572293E-2</v>
      </c>
      <c r="AB6" s="6">
        <v>9.2825624649947994E-2</v>
      </c>
      <c r="AC6" s="6">
        <v>8.68436674462746E-2</v>
      </c>
      <c r="AD6" s="6">
        <v>8.9636037368594101E-2</v>
      </c>
      <c r="AE6" s="6">
        <v>9.03992851269423E-2</v>
      </c>
      <c r="AF6" s="6">
        <v>8.1328369300304196E-2</v>
      </c>
      <c r="AG6" s="6">
        <v>9.12677220631707E-2</v>
      </c>
      <c r="AH6" s="6">
        <v>7.6779264501721997E-2</v>
      </c>
      <c r="AI6" s="6">
        <v>9.0201733562416994E-2</v>
      </c>
      <c r="AJ6" s="6">
        <v>9.2364395836238899E-2</v>
      </c>
      <c r="AK6" s="6">
        <v>9.0639170916091E-2</v>
      </c>
      <c r="AL6" s="6">
        <v>6.24447350324435E-2</v>
      </c>
      <c r="AM6" s="53">
        <f>IF($S6=0,"",$S6)</f>
        <v>9.7314133538044398E-2</v>
      </c>
      <c r="AN6" s="53">
        <f t="shared" ref="AN6:AQ21" si="2">IF($T6=0,"",$T6)</f>
        <v>9.2604734225096602E-2</v>
      </c>
      <c r="AO6" s="53">
        <f t="shared" ref="AM6:AO21" si="3">IF($S6=0,"",$S6)</f>
        <v>9.7314133538044398E-2</v>
      </c>
      <c r="AP6" s="53">
        <f t="shared" si="2"/>
        <v>9.2604734225096602E-2</v>
      </c>
      <c r="AQ6" s="53">
        <f t="shared" si="2"/>
        <v>9.2604734225096602E-2</v>
      </c>
    </row>
    <row r="7" spans="1:43">
      <c r="A7" t="str">
        <f t="shared" si="0"/>
        <v>Buses</v>
      </c>
      <c r="B7" t="str">
        <f t="shared" si="1"/>
        <v>Gasoline</v>
      </c>
      <c r="D7" s="146"/>
      <c r="E7" s="144" t="s">
        <v>37</v>
      </c>
      <c r="F7" s="145"/>
      <c r="G7" s="6"/>
      <c r="H7" s="6"/>
      <c r="I7" s="6"/>
      <c r="J7" s="6"/>
      <c r="K7" s="6"/>
      <c r="L7" s="6">
        <v>9.7450214114754005E-2</v>
      </c>
      <c r="M7" s="6"/>
      <c r="N7" s="6">
        <v>8.8826351053985994E-2</v>
      </c>
      <c r="O7" s="6"/>
      <c r="P7" s="6"/>
      <c r="Q7" s="6"/>
      <c r="R7" s="6"/>
      <c r="S7" s="6"/>
      <c r="T7" s="6"/>
      <c r="U7" s="6"/>
      <c r="V7" s="6"/>
      <c r="W7" s="6">
        <v>8.5091684908876003E-2</v>
      </c>
      <c r="X7" s="6"/>
      <c r="Y7" s="6"/>
      <c r="Z7" s="6"/>
      <c r="AA7" s="6"/>
      <c r="AB7" s="6">
        <v>9.2542455325615905E-2</v>
      </c>
      <c r="AC7" s="6"/>
      <c r="AD7" s="6">
        <v>8.8961594680242298E-2</v>
      </c>
      <c r="AE7" s="6"/>
      <c r="AF7" s="6">
        <v>7.2881804126630104E-2</v>
      </c>
      <c r="AG7" s="6">
        <v>7.0022796569571999E-2</v>
      </c>
      <c r="AH7" s="6"/>
      <c r="AI7" s="6"/>
      <c r="AJ7" s="6"/>
      <c r="AK7" s="6"/>
      <c r="AL7" s="6">
        <v>6.7787080241010905E-2</v>
      </c>
      <c r="AM7" s="53" t="str">
        <f t="shared" si="3"/>
        <v/>
      </c>
      <c r="AN7" s="53" t="str">
        <f t="shared" si="2"/>
        <v/>
      </c>
      <c r="AO7" s="53" t="str">
        <f t="shared" si="3"/>
        <v/>
      </c>
      <c r="AP7" s="53" t="str">
        <f t="shared" si="2"/>
        <v/>
      </c>
      <c r="AQ7" s="53" t="str">
        <f t="shared" si="2"/>
        <v/>
      </c>
    </row>
    <row r="8" spans="1:43">
      <c r="A8" t="str">
        <f t="shared" si="0"/>
        <v>Buses</v>
      </c>
      <c r="B8" t="str">
        <f t="shared" si="1"/>
        <v>LPG</v>
      </c>
      <c r="D8" s="143"/>
      <c r="E8" s="144" t="s">
        <v>38</v>
      </c>
      <c r="F8" s="145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>
        <v>9.37143696541681E-2</v>
      </c>
      <c r="AB8" s="6"/>
      <c r="AC8" s="6"/>
      <c r="AD8" s="6">
        <v>8.4083160965407702E-2</v>
      </c>
      <c r="AE8" s="6"/>
      <c r="AF8" s="6">
        <v>6.9651645828668493E-2</v>
      </c>
      <c r="AG8" s="6">
        <v>6.5827202545864799E-2</v>
      </c>
      <c r="AH8" s="6"/>
      <c r="AI8" s="6"/>
      <c r="AJ8" s="6"/>
      <c r="AK8" s="6"/>
      <c r="AL8" s="6">
        <v>6.7727878688023296E-2</v>
      </c>
      <c r="AM8" s="53" t="str">
        <f t="shared" si="3"/>
        <v/>
      </c>
      <c r="AN8" s="53" t="str">
        <f t="shared" si="2"/>
        <v/>
      </c>
      <c r="AO8" s="53" t="str">
        <f t="shared" si="3"/>
        <v/>
      </c>
      <c r="AP8" s="53" t="str">
        <f t="shared" si="2"/>
        <v/>
      </c>
      <c r="AQ8" s="53" t="str">
        <f t="shared" si="2"/>
        <v/>
      </c>
    </row>
    <row r="9" spans="1:43">
      <c r="A9" t="str">
        <f t="shared" si="0"/>
        <v>HDTs</v>
      </c>
      <c r="B9" t="str">
        <f t="shared" si="1"/>
        <v>Diesel</v>
      </c>
      <c r="D9" s="142" t="s">
        <v>39</v>
      </c>
      <c r="E9" s="144" t="s">
        <v>36</v>
      </c>
      <c r="F9" s="145"/>
      <c r="G9" s="6">
        <v>9.5218081183551601E-2</v>
      </c>
      <c r="H9" s="6">
        <v>0.10361969848816199</v>
      </c>
      <c r="I9" s="6">
        <v>9.2784361390447698E-2</v>
      </c>
      <c r="J9" s="6">
        <v>0.11858440363995</v>
      </c>
      <c r="K9" s="6">
        <v>0.114044829974671</v>
      </c>
      <c r="L9" s="6">
        <v>0.10855632289622399</v>
      </c>
      <c r="M9" s="6">
        <v>0.11700010774532101</v>
      </c>
      <c r="N9" s="6">
        <v>9.2036888145743595E-2</v>
      </c>
      <c r="O9" s="6">
        <v>0.118437880938806</v>
      </c>
      <c r="P9" s="6">
        <v>0.118203291106111</v>
      </c>
      <c r="Q9" s="6">
        <v>0.103957439548966</v>
      </c>
      <c r="R9" s="6">
        <v>9.5394324684570306E-2</v>
      </c>
      <c r="S9" s="6">
        <v>0.116721265948143</v>
      </c>
      <c r="T9" s="6">
        <v>0.14463639347038099</v>
      </c>
      <c r="U9" s="6">
        <v>0.113604413499276</v>
      </c>
      <c r="V9" s="6">
        <v>0.17410163103408099</v>
      </c>
      <c r="W9" s="6">
        <v>0.13212961864410999</v>
      </c>
      <c r="X9" s="6">
        <v>0.113429238866598</v>
      </c>
      <c r="Y9" s="6">
        <v>0.13399563454993901</v>
      </c>
      <c r="Z9" s="6">
        <v>0.11886177510938201</v>
      </c>
      <c r="AA9" s="6">
        <v>0.127491964405818</v>
      </c>
      <c r="AB9" s="6">
        <v>0.108385724603052</v>
      </c>
      <c r="AC9" s="6">
        <v>0.131293205393269</v>
      </c>
      <c r="AD9" s="6">
        <v>0.11952731292831099</v>
      </c>
      <c r="AE9" s="6">
        <v>0.123912339422979</v>
      </c>
      <c r="AF9" s="6">
        <v>0.12619013889924299</v>
      </c>
      <c r="AG9" s="6">
        <v>0.14025631370671399</v>
      </c>
      <c r="AH9" s="6">
        <v>0.114838437511216</v>
      </c>
      <c r="AI9" s="6">
        <v>0.101009453044025</v>
      </c>
      <c r="AJ9" s="6">
        <v>0.110848943480575</v>
      </c>
      <c r="AK9" s="6">
        <v>0.13040484478618999</v>
      </c>
      <c r="AL9" s="6">
        <v>0.11433939727898899</v>
      </c>
      <c r="AM9" s="53">
        <f>IF($S9=0,"",$S9)</f>
        <v>0.116721265948143</v>
      </c>
      <c r="AN9" s="53">
        <f t="shared" si="2"/>
        <v>0.14463639347038099</v>
      </c>
      <c r="AO9" s="53">
        <f t="shared" si="3"/>
        <v>0.116721265948143</v>
      </c>
      <c r="AP9" s="53">
        <f t="shared" si="2"/>
        <v>0.14463639347038099</v>
      </c>
      <c r="AQ9" s="53">
        <f t="shared" si="2"/>
        <v>0.14463639347038099</v>
      </c>
    </row>
    <row r="10" spans="1:43">
      <c r="A10" t="str">
        <f t="shared" si="0"/>
        <v>HDTs</v>
      </c>
      <c r="B10" t="str">
        <f t="shared" si="1"/>
        <v>Gasoline</v>
      </c>
      <c r="D10" s="143"/>
      <c r="E10" s="144" t="s">
        <v>37</v>
      </c>
      <c r="F10" s="145"/>
      <c r="G10" s="6"/>
      <c r="H10" s="6"/>
      <c r="I10" s="6">
        <v>0.13274033143188699</v>
      </c>
      <c r="J10" s="6"/>
      <c r="K10" s="6">
        <v>0.132740330622275</v>
      </c>
      <c r="L10" s="6">
        <v>0.13274033280153699</v>
      </c>
      <c r="M10" s="6"/>
      <c r="N10" s="6">
        <v>0.13274033236171401</v>
      </c>
      <c r="O10" s="6">
        <v>0.13274033268186899</v>
      </c>
      <c r="P10" s="6">
        <v>0.13274033304177199</v>
      </c>
      <c r="Q10" s="6">
        <v>0.13274032890759799</v>
      </c>
      <c r="R10" s="6">
        <v>0.132740330015402</v>
      </c>
      <c r="S10" s="6">
        <v>0.132740332798573</v>
      </c>
      <c r="T10" s="6">
        <v>0.132740329079821</v>
      </c>
      <c r="U10" s="6">
        <v>0.13274032865624</v>
      </c>
      <c r="V10" s="6">
        <v>0.13274033483890499</v>
      </c>
      <c r="W10" s="6">
        <v>0.13274032959922399</v>
      </c>
      <c r="X10" s="6">
        <v>0.13274033194228499</v>
      </c>
      <c r="Y10" s="6">
        <v>0.132740332323141</v>
      </c>
      <c r="Z10" s="6">
        <v>0.13274033145288699</v>
      </c>
      <c r="AA10" s="6">
        <v>0.13274033178528399</v>
      </c>
      <c r="AB10" s="6">
        <v>0.13274033296643101</v>
      </c>
      <c r="AC10" s="6"/>
      <c r="AD10" s="6">
        <v>0.13274033215036801</v>
      </c>
      <c r="AE10" s="6">
        <v>0.13274033034493299</v>
      </c>
      <c r="AF10" s="6">
        <v>0.132740330241611</v>
      </c>
      <c r="AG10" s="6"/>
      <c r="AH10" s="6">
        <v>0.132740331352457</v>
      </c>
      <c r="AI10" s="6">
        <v>0.13274033086054701</v>
      </c>
      <c r="AJ10" s="6">
        <v>0.13274033165865001</v>
      </c>
      <c r="AK10" s="6"/>
      <c r="AL10" s="6">
        <v>0.132740333589635</v>
      </c>
      <c r="AM10" s="53">
        <f t="shared" si="3"/>
        <v>0.132740332798573</v>
      </c>
      <c r="AN10" s="53">
        <f t="shared" si="2"/>
        <v>0.132740329079821</v>
      </c>
      <c r="AO10" s="53">
        <f t="shared" si="3"/>
        <v>0.132740332798573</v>
      </c>
      <c r="AP10" s="53">
        <f t="shared" si="2"/>
        <v>0.132740329079821</v>
      </c>
      <c r="AQ10" s="53">
        <f t="shared" si="2"/>
        <v>0.132740329079821</v>
      </c>
    </row>
    <row r="11" spans="1:43">
      <c r="A11" t="str">
        <f t="shared" si="0"/>
        <v>LCVs</v>
      </c>
      <c r="B11" t="str">
        <f t="shared" si="1"/>
        <v>CNG</v>
      </c>
      <c r="D11" s="142" t="s">
        <v>40</v>
      </c>
      <c r="E11" s="144" t="s">
        <v>41</v>
      </c>
      <c r="F11" s="145"/>
      <c r="G11" s="6"/>
      <c r="H11" s="6"/>
      <c r="I11" s="6"/>
      <c r="J11" s="6">
        <v>0.201033948201707</v>
      </c>
      <c r="K11" s="6"/>
      <c r="L11" s="6"/>
      <c r="M11" s="6">
        <v>0.20155494551717101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>
        <v>0.18512671103343101</v>
      </c>
      <c r="AE11" s="6"/>
      <c r="AF11" s="6"/>
      <c r="AG11" s="6"/>
      <c r="AH11" s="6"/>
      <c r="AI11" s="6"/>
      <c r="AJ11" s="6"/>
      <c r="AK11" s="6"/>
      <c r="AL11" s="6"/>
      <c r="AM11" s="53" t="str">
        <f t="shared" si="3"/>
        <v/>
      </c>
      <c r="AN11" s="53" t="str">
        <f t="shared" si="2"/>
        <v/>
      </c>
      <c r="AO11" s="53" t="str">
        <f t="shared" si="3"/>
        <v/>
      </c>
      <c r="AP11" s="53" t="str">
        <f t="shared" si="2"/>
        <v/>
      </c>
      <c r="AQ11" s="53" t="str">
        <f t="shared" si="2"/>
        <v/>
      </c>
    </row>
    <row r="12" spans="1:43">
      <c r="A12" t="str">
        <f t="shared" si="0"/>
        <v>LCVs</v>
      </c>
      <c r="B12" t="str">
        <f t="shared" si="1"/>
        <v>Diesel</v>
      </c>
      <c r="D12" s="146"/>
      <c r="E12" s="144" t="s">
        <v>36</v>
      </c>
      <c r="F12" s="145"/>
      <c r="G12" s="6">
        <v>0.27607800722082898</v>
      </c>
      <c r="H12" s="6">
        <v>0.26373111002703598</v>
      </c>
      <c r="I12" s="6">
        <v>0.27405218846524698</v>
      </c>
      <c r="J12" s="6">
        <v>0.263852616088118</v>
      </c>
      <c r="K12" s="6">
        <v>0.28261437103842102</v>
      </c>
      <c r="L12" s="6">
        <v>0.28152640208186502</v>
      </c>
      <c r="M12" s="6">
        <v>0.276151674033561</v>
      </c>
      <c r="N12" s="6">
        <v>0.34325607958311299</v>
      </c>
      <c r="O12" s="6">
        <v>0.30007660684610199</v>
      </c>
      <c r="P12" s="6">
        <v>0.260419905506247</v>
      </c>
      <c r="Q12" s="6">
        <v>0.29501642937591399</v>
      </c>
      <c r="R12" s="6">
        <v>0.29836198041588902</v>
      </c>
      <c r="S12" s="6">
        <v>0.28530028770007299</v>
      </c>
      <c r="T12" s="6">
        <v>0.30442078071888801</v>
      </c>
      <c r="U12" s="6">
        <v>0.29353528190740003</v>
      </c>
      <c r="V12" s="6">
        <v>0.284071716210475</v>
      </c>
      <c r="W12" s="6">
        <v>0.28038592569264298</v>
      </c>
      <c r="X12" s="6">
        <v>0.30777259609093999</v>
      </c>
      <c r="Y12" s="6">
        <v>0.26583414397588701</v>
      </c>
      <c r="Z12" s="6">
        <v>0.26136750862705599</v>
      </c>
      <c r="AA12" s="6">
        <v>0.33873081073968803</v>
      </c>
      <c r="AB12" s="6">
        <v>0.29587930793622502</v>
      </c>
      <c r="AC12" s="6">
        <v>0.29427295083614502</v>
      </c>
      <c r="AD12" s="6">
        <v>0.25530972339468899</v>
      </c>
      <c r="AE12" s="6">
        <v>0.30207090554948601</v>
      </c>
      <c r="AF12" s="6">
        <v>0.29287270250473402</v>
      </c>
      <c r="AG12" s="6">
        <v>0.26381358585829001</v>
      </c>
      <c r="AH12" s="6">
        <v>0.27733247347114598</v>
      </c>
      <c r="AI12" s="6">
        <v>0.31405752375711199</v>
      </c>
      <c r="AJ12" s="6">
        <v>0.30659073260956099</v>
      </c>
      <c r="AK12" s="6">
        <v>0.29346495783648302</v>
      </c>
      <c r="AL12" s="6">
        <v>0.29880129206297701</v>
      </c>
      <c r="AM12" s="53">
        <f t="shared" si="3"/>
        <v>0.28530028770007299</v>
      </c>
      <c r="AN12" s="53">
        <f t="shared" si="2"/>
        <v>0.30442078071888801</v>
      </c>
      <c r="AO12" s="53">
        <f t="shared" si="3"/>
        <v>0.28530028770007299</v>
      </c>
      <c r="AP12" s="53">
        <f t="shared" si="2"/>
        <v>0.30442078071888801</v>
      </c>
      <c r="AQ12" s="53">
        <f t="shared" si="2"/>
        <v>0.30442078071888801</v>
      </c>
    </row>
    <row r="13" spans="1:43">
      <c r="A13" t="str">
        <f t="shared" si="0"/>
        <v>LCVs</v>
      </c>
      <c r="B13" t="str">
        <f t="shared" si="1"/>
        <v>Gasoline</v>
      </c>
      <c r="D13" s="146"/>
      <c r="E13" s="144" t="s">
        <v>37</v>
      </c>
      <c r="F13" s="145"/>
      <c r="G13" s="6">
        <v>0.23085306861781801</v>
      </c>
      <c r="H13" s="6">
        <v>0.22389667370097999</v>
      </c>
      <c r="I13" s="6">
        <v>0.19843802578681799</v>
      </c>
      <c r="J13" s="6">
        <v>0.22378876804671</v>
      </c>
      <c r="K13" s="6">
        <v>0.206290289052558</v>
      </c>
      <c r="L13" s="6">
        <v>0.23478593428678801</v>
      </c>
      <c r="M13" s="6">
        <v>0.21907325466827701</v>
      </c>
      <c r="N13" s="6">
        <v>0.25399193257367297</v>
      </c>
      <c r="O13" s="6">
        <v>0.26067792413551999</v>
      </c>
      <c r="P13" s="6">
        <v>0.25542797205033302</v>
      </c>
      <c r="Q13" s="6">
        <v>0.240916245751196</v>
      </c>
      <c r="R13" s="6">
        <v>0.238834836382566</v>
      </c>
      <c r="S13" s="6">
        <v>0.20672091711649401</v>
      </c>
      <c r="T13" s="6">
        <v>0.24121002964204599</v>
      </c>
      <c r="U13" s="6">
        <v>0.255604985969833</v>
      </c>
      <c r="V13" s="6">
        <v>0.204213248102036</v>
      </c>
      <c r="W13" s="6">
        <v>0.20824947035015201</v>
      </c>
      <c r="X13" s="6">
        <v>0.24658039096319201</v>
      </c>
      <c r="Y13" s="6">
        <v>0.208861707868195</v>
      </c>
      <c r="Z13" s="6">
        <v>0.219925956692754</v>
      </c>
      <c r="AA13" s="6">
        <v>0.24966681444230401</v>
      </c>
      <c r="AB13" s="6">
        <v>0.248865849380247</v>
      </c>
      <c r="AC13" s="6">
        <v>0.221238278896112</v>
      </c>
      <c r="AD13" s="6">
        <v>0.20783416507324201</v>
      </c>
      <c r="AE13" s="6">
        <v>0.23488290223038</v>
      </c>
      <c r="AF13" s="6">
        <v>0.22963511582382101</v>
      </c>
      <c r="AG13" s="6">
        <v>0.25744571379536801</v>
      </c>
      <c r="AH13" s="6">
        <v>0.218901913564027</v>
      </c>
      <c r="AI13" s="6">
        <v>0.24488618769385201</v>
      </c>
      <c r="AJ13" s="6">
        <v>0.23270651946024801</v>
      </c>
      <c r="AK13" s="6">
        <v>0.24030829229325601</v>
      </c>
      <c r="AL13" s="6">
        <v>0.25494022134887701</v>
      </c>
      <c r="AM13" s="53">
        <f t="shared" si="3"/>
        <v>0.20672091711649401</v>
      </c>
      <c r="AN13" s="53">
        <f t="shared" si="2"/>
        <v>0.24121002964204599</v>
      </c>
      <c r="AO13" s="53">
        <f t="shared" si="3"/>
        <v>0.20672091711649401</v>
      </c>
      <c r="AP13" s="53">
        <f t="shared" si="2"/>
        <v>0.24121002964204599</v>
      </c>
      <c r="AQ13" s="53">
        <f t="shared" si="2"/>
        <v>0.24121002964204599</v>
      </c>
    </row>
    <row r="14" spans="1:43">
      <c r="A14" t="str">
        <f t="shared" si="0"/>
        <v>LCVs</v>
      </c>
      <c r="B14" t="str">
        <f t="shared" si="1"/>
        <v>LPG</v>
      </c>
      <c r="D14" s="143"/>
      <c r="E14" s="144" t="s">
        <v>38</v>
      </c>
      <c r="F14" s="145"/>
      <c r="G14" s="6"/>
      <c r="H14" s="6"/>
      <c r="I14" s="6"/>
      <c r="J14" s="6"/>
      <c r="K14" s="6"/>
      <c r="L14" s="6"/>
      <c r="M14" s="6">
        <v>0.20776782691618501</v>
      </c>
      <c r="N14" s="6">
        <v>0.24536740821942299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>
        <v>0.23657049838102201</v>
      </c>
      <c r="AB14" s="6"/>
      <c r="AC14" s="6"/>
      <c r="AD14" s="6">
        <v>0.192931910247019</v>
      </c>
      <c r="AE14" s="6"/>
      <c r="AF14" s="6">
        <v>0.21820368088498501</v>
      </c>
      <c r="AG14" s="6">
        <v>0.24202019834538499</v>
      </c>
      <c r="AH14" s="6"/>
      <c r="AI14" s="6"/>
      <c r="AJ14" s="6"/>
      <c r="AK14" s="6"/>
      <c r="AL14" s="6">
        <v>0.240386187326915</v>
      </c>
      <c r="AM14" s="53" t="str">
        <f t="shared" si="3"/>
        <v/>
      </c>
      <c r="AN14" s="53" t="str">
        <f t="shared" si="2"/>
        <v/>
      </c>
      <c r="AO14" s="53" t="str">
        <f t="shared" si="3"/>
        <v/>
      </c>
      <c r="AP14" s="53" t="str">
        <f t="shared" si="2"/>
        <v/>
      </c>
      <c r="AQ14" s="53" t="str">
        <f t="shared" si="2"/>
        <v/>
      </c>
    </row>
    <row r="15" spans="1:43">
      <c r="A15" t="str">
        <f t="shared" si="0"/>
        <v>Mopeds</v>
      </c>
      <c r="B15" t="str">
        <f t="shared" si="1"/>
        <v>Gasoline</v>
      </c>
      <c r="D15" s="1" t="s">
        <v>43</v>
      </c>
      <c r="E15" s="144" t="s">
        <v>37</v>
      </c>
      <c r="F15" s="145"/>
      <c r="G15" s="6">
        <v>1.0926091864909799</v>
      </c>
      <c r="H15" s="6">
        <v>1.04008416766686</v>
      </c>
      <c r="I15" s="6">
        <v>1.0809728679292001</v>
      </c>
      <c r="J15" s="6">
        <v>1.02425023016475</v>
      </c>
      <c r="K15" s="6">
        <v>1.0489902907589299</v>
      </c>
      <c r="L15" s="6">
        <v>1.0060849834952801</v>
      </c>
      <c r="M15" s="6">
        <v>1.00082109353235</v>
      </c>
      <c r="N15" s="6">
        <v>1.07619552705011</v>
      </c>
      <c r="O15" s="6"/>
      <c r="P15" s="6">
        <v>1.0620986964299399</v>
      </c>
      <c r="Q15" s="6">
        <v>1.06861504462526</v>
      </c>
      <c r="R15" s="6">
        <v>1.0962915869083101</v>
      </c>
      <c r="S15" s="6">
        <v>1.04407952057914</v>
      </c>
      <c r="T15" s="6">
        <v>1.1118936673731299</v>
      </c>
      <c r="U15" s="6">
        <v>1.0853198828822199</v>
      </c>
      <c r="V15" s="6">
        <v>1.1296479504677801</v>
      </c>
      <c r="W15" s="6"/>
      <c r="X15" s="6">
        <v>1.0091866506112199</v>
      </c>
      <c r="Y15" s="6">
        <v>0.94581153754626901</v>
      </c>
      <c r="Z15" s="6">
        <v>1.03408804019147</v>
      </c>
      <c r="AA15" s="6">
        <v>1.1421317411434799</v>
      </c>
      <c r="AB15" s="6"/>
      <c r="AC15" s="6">
        <v>1.0409873884962799</v>
      </c>
      <c r="AD15" s="6">
        <v>1.0954418262893</v>
      </c>
      <c r="AE15" s="6">
        <v>1.07499559239017</v>
      </c>
      <c r="AF15" s="6">
        <v>1.0742847621741101</v>
      </c>
      <c r="AG15" s="6">
        <v>1.06544825294274</v>
      </c>
      <c r="AH15" s="6">
        <v>1.1215290869288499</v>
      </c>
      <c r="AI15" s="6">
        <v>1.1144086519030401</v>
      </c>
      <c r="AJ15" s="6">
        <v>1.09058159604954</v>
      </c>
      <c r="AK15" s="6">
        <v>1.0872236728367</v>
      </c>
      <c r="AL15" s="6">
        <v>1.0921986570087301</v>
      </c>
      <c r="AM15" s="53">
        <f t="shared" si="3"/>
        <v>1.04407952057914</v>
      </c>
      <c r="AN15" s="53">
        <f t="shared" si="2"/>
        <v>1.1118936673731299</v>
      </c>
      <c r="AO15" s="53">
        <f t="shared" si="3"/>
        <v>1.04407952057914</v>
      </c>
      <c r="AP15" s="53">
        <f t="shared" si="2"/>
        <v>1.1118936673731299</v>
      </c>
      <c r="AQ15" s="53">
        <f t="shared" si="2"/>
        <v>1.1118936673731299</v>
      </c>
    </row>
    <row r="16" spans="1:43">
      <c r="A16" t="str">
        <f t="shared" si="0"/>
        <v>Motorcycles</v>
      </c>
      <c r="B16" t="str">
        <f t="shared" si="1"/>
        <v>Gasoline</v>
      </c>
      <c r="D16" s="1" t="s">
        <v>44</v>
      </c>
      <c r="E16" s="144" t="s">
        <v>37</v>
      </c>
      <c r="F16" s="145"/>
      <c r="G16" s="6">
        <v>0.66228902854446503</v>
      </c>
      <c r="H16" s="6">
        <v>0.62115282413403095</v>
      </c>
      <c r="I16" s="6">
        <v>0.62135946642728801</v>
      </c>
      <c r="J16" s="6">
        <v>0.62519225563357095</v>
      </c>
      <c r="K16" s="6">
        <v>0.67343536932501602</v>
      </c>
      <c r="L16" s="6">
        <v>0.63916072257318401</v>
      </c>
      <c r="M16" s="6">
        <v>0.65855006849275399</v>
      </c>
      <c r="N16" s="6">
        <v>0.68668376506741302</v>
      </c>
      <c r="O16" s="6">
        <v>0.63182255673669196</v>
      </c>
      <c r="P16" s="6">
        <v>0.61177499726832396</v>
      </c>
      <c r="Q16" s="6">
        <v>0.63929780923731505</v>
      </c>
      <c r="R16" s="6">
        <v>0.664028999866633</v>
      </c>
      <c r="S16" s="6">
        <v>0.66157845747139299</v>
      </c>
      <c r="T16" s="6">
        <v>0.62332167431113294</v>
      </c>
      <c r="U16" s="6">
        <v>0.69449288880836701</v>
      </c>
      <c r="V16" s="6">
        <v>0.58797955123031997</v>
      </c>
      <c r="W16" s="6">
        <v>0.58938033841892101</v>
      </c>
      <c r="X16" s="6">
        <v>0.70408081539127998</v>
      </c>
      <c r="Y16" s="6">
        <v>0.60559248221631101</v>
      </c>
      <c r="Z16" s="6">
        <v>0.60080446789406206</v>
      </c>
      <c r="AA16" s="6">
        <v>0.69047268099483095</v>
      </c>
      <c r="AB16" s="6">
        <v>0.61913698461467603</v>
      </c>
      <c r="AC16" s="6">
        <v>0.663635556629942</v>
      </c>
      <c r="AD16" s="6">
        <v>0.55242465994008505</v>
      </c>
      <c r="AE16" s="6">
        <v>0.66809808446014296</v>
      </c>
      <c r="AF16" s="6">
        <v>0.70023054498904502</v>
      </c>
      <c r="AG16" s="6">
        <v>0.54531145867043795</v>
      </c>
      <c r="AH16" s="6">
        <v>0.64459762948690702</v>
      </c>
      <c r="AI16" s="6">
        <v>0.67951552245869196</v>
      </c>
      <c r="AJ16" s="6">
        <v>0.62391660117547698</v>
      </c>
      <c r="AK16" s="6">
        <v>0.64926878656446996</v>
      </c>
      <c r="AL16" s="6">
        <v>0.68827141846571804</v>
      </c>
      <c r="AM16" s="53">
        <f>IF($S16=0,"",$S16)</f>
        <v>0.66157845747139299</v>
      </c>
      <c r="AN16" s="53">
        <f t="shared" si="2"/>
        <v>0.62332167431113294</v>
      </c>
      <c r="AO16" s="53">
        <f t="shared" si="3"/>
        <v>0.66157845747139299</v>
      </c>
      <c r="AP16" s="53">
        <f t="shared" si="2"/>
        <v>0.62332167431113294</v>
      </c>
      <c r="AQ16" s="53">
        <f t="shared" si="2"/>
        <v>0.62332167431113294</v>
      </c>
    </row>
    <row r="17" spans="1:44">
      <c r="A17" t="str">
        <f t="shared" si="0"/>
        <v>Cars</v>
      </c>
      <c r="B17" t="str">
        <f t="shared" si="1"/>
        <v>CNG</v>
      </c>
      <c r="D17" s="142" t="s">
        <v>53</v>
      </c>
      <c r="E17" s="144" t="s">
        <v>41</v>
      </c>
      <c r="F17" s="145"/>
      <c r="G17" s="6"/>
      <c r="H17" s="6"/>
      <c r="I17" s="6"/>
      <c r="J17" s="6">
        <v>0.35272114064613003</v>
      </c>
      <c r="K17" s="6"/>
      <c r="L17" s="6"/>
      <c r="M17" s="6">
        <v>0.35272114575735802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0.35272113946825501</v>
      </c>
      <c r="Y17" s="6"/>
      <c r="Z17" s="6"/>
      <c r="AA17" s="6"/>
      <c r="AB17" s="6"/>
      <c r="AC17" s="6"/>
      <c r="AD17" s="6">
        <v>0.35272114290378798</v>
      </c>
      <c r="AE17" s="6"/>
      <c r="AF17" s="6"/>
      <c r="AG17" s="6"/>
      <c r="AH17" s="6"/>
      <c r="AI17" s="6">
        <v>0.35272114477265198</v>
      </c>
      <c r="AJ17" s="6"/>
      <c r="AK17" s="6"/>
      <c r="AL17" s="6"/>
      <c r="AM17" s="53" t="str">
        <f t="shared" si="3"/>
        <v/>
      </c>
      <c r="AN17" s="53" t="str">
        <f t="shared" si="2"/>
        <v/>
      </c>
      <c r="AO17" s="53" t="str">
        <f t="shared" si="3"/>
        <v/>
      </c>
      <c r="AP17" s="53">
        <f>X17</f>
        <v>0.35272113946825501</v>
      </c>
      <c r="AQ17" s="53" t="str">
        <f t="shared" si="2"/>
        <v/>
      </c>
    </row>
    <row r="18" spans="1:44">
      <c r="A18" t="str">
        <f t="shared" si="0"/>
        <v>Cars</v>
      </c>
      <c r="B18" t="str">
        <f t="shared" si="1"/>
        <v>Diesel</v>
      </c>
      <c r="D18" s="146"/>
      <c r="E18" s="144" t="s">
        <v>36</v>
      </c>
      <c r="F18" s="145"/>
      <c r="G18" s="6">
        <v>0.46550110289746</v>
      </c>
      <c r="H18" s="6">
        <v>0.47373190688733202</v>
      </c>
      <c r="I18" s="6">
        <v>0.44416285261090799</v>
      </c>
      <c r="J18" s="6">
        <v>0.40706821285774503</v>
      </c>
      <c r="K18" s="6">
        <v>0.347369167510028</v>
      </c>
      <c r="L18" s="6">
        <v>0.47429513272977902</v>
      </c>
      <c r="M18" s="6">
        <v>0.439497899521269</v>
      </c>
      <c r="N18" s="6">
        <v>0.52300374474504296</v>
      </c>
      <c r="O18" s="6">
        <v>0.42160863726407699</v>
      </c>
      <c r="P18" s="6">
        <v>0.50161660859941404</v>
      </c>
      <c r="Q18" s="6">
        <v>0.41795343363340298</v>
      </c>
      <c r="R18" s="6">
        <v>0.48874971071040502</v>
      </c>
      <c r="S18" s="6">
        <v>0.39480192069283099</v>
      </c>
      <c r="T18" s="6">
        <v>0.48610200676189602</v>
      </c>
      <c r="U18" s="6">
        <v>0.50585630171722995</v>
      </c>
      <c r="V18" s="6">
        <v>0.45487035613545002</v>
      </c>
      <c r="W18" s="6">
        <v>0.44019910424918401</v>
      </c>
      <c r="X18" s="6">
        <v>0.50080874831132605</v>
      </c>
      <c r="Y18" s="6">
        <v>0.43006315560913899</v>
      </c>
      <c r="Z18" s="6">
        <v>0.43964343933538302</v>
      </c>
      <c r="AA18" s="6">
        <v>0.41862412916691</v>
      </c>
      <c r="AB18" s="6">
        <v>0.45083569639969401</v>
      </c>
      <c r="AC18" s="6">
        <v>0.52005933806693005</v>
      </c>
      <c r="AD18" s="6">
        <v>0.41847459512650698</v>
      </c>
      <c r="AE18" s="6">
        <v>0.43826593271535602</v>
      </c>
      <c r="AF18" s="6">
        <v>0.49379272665933199</v>
      </c>
      <c r="AG18" s="6">
        <v>0.49822792406000399</v>
      </c>
      <c r="AH18" s="6">
        <v>0.42583450059527</v>
      </c>
      <c r="AI18" s="6">
        <v>0.43058952833053299</v>
      </c>
      <c r="AJ18" s="6">
        <v>0.47677870318361298</v>
      </c>
      <c r="AK18" s="6">
        <v>0.50942590996290305</v>
      </c>
      <c r="AL18" s="6">
        <v>0.487929769509509</v>
      </c>
      <c r="AM18" s="53">
        <f t="shared" si="3"/>
        <v>0.39480192069283099</v>
      </c>
      <c r="AN18" s="53">
        <f t="shared" si="2"/>
        <v>0.48610200676189602</v>
      </c>
      <c r="AO18" s="53">
        <f t="shared" si="3"/>
        <v>0.39480192069283099</v>
      </c>
      <c r="AP18" s="53">
        <f t="shared" si="2"/>
        <v>0.48610200676189602</v>
      </c>
      <c r="AQ18" s="53">
        <f t="shared" si="2"/>
        <v>0.48610200676189602</v>
      </c>
    </row>
    <row r="19" spans="1:44">
      <c r="A19" t="str">
        <f t="shared" si="0"/>
        <v>Cars</v>
      </c>
      <c r="B19" t="str">
        <f t="shared" si="1"/>
        <v>Flexi Fuel</v>
      </c>
      <c r="D19" s="146"/>
      <c r="E19" s="144" t="s">
        <v>42</v>
      </c>
      <c r="F19" s="145"/>
      <c r="G19" s="6"/>
      <c r="H19" s="6"/>
      <c r="I19" s="6"/>
      <c r="J19" s="6">
        <v>0.31992152849809402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>
        <v>0.30246354977344497</v>
      </c>
      <c r="AJ19" s="6"/>
      <c r="AK19" s="6"/>
      <c r="AL19" s="6"/>
      <c r="AM19" s="53" t="str">
        <f t="shared" si="3"/>
        <v/>
      </c>
      <c r="AN19" s="53" t="str">
        <f t="shared" si="2"/>
        <v/>
      </c>
      <c r="AO19" s="53" t="str">
        <f t="shared" si="3"/>
        <v/>
      </c>
      <c r="AP19" s="53" t="str">
        <f t="shared" si="2"/>
        <v/>
      </c>
      <c r="AQ19" s="53" t="str">
        <f t="shared" si="2"/>
        <v/>
      </c>
    </row>
    <row r="20" spans="1:44">
      <c r="A20" t="str">
        <f t="shared" si="0"/>
        <v>Cars</v>
      </c>
      <c r="B20" t="str">
        <f t="shared" si="1"/>
        <v>Gasoline</v>
      </c>
      <c r="D20" s="146"/>
      <c r="E20" s="144" t="s">
        <v>37</v>
      </c>
      <c r="F20" s="145"/>
      <c r="G20" s="6">
        <v>0.400615044843599</v>
      </c>
      <c r="H20" s="6">
        <v>0.40129164793480798</v>
      </c>
      <c r="I20" s="6">
        <v>0.36512300566006001</v>
      </c>
      <c r="J20" s="6">
        <v>0.34915921795322302</v>
      </c>
      <c r="K20" s="6">
        <v>0.37585412237153898</v>
      </c>
      <c r="L20" s="6">
        <v>0.42240724461242002</v>
      </c>
      <c r="M20" s="6">
        <v>0.38778698829854602</v>
      </c>
      <c r="N20" s="6">
        <v>0.42807462909048699</v>
      </c>
      <c r="O20" s="6">
        <v>0.40792826010556699</v>
      </c>
      <c r="P20" s="6">
        <v>0.39511553728253701</v>
      </c>
      <c r="Q20" s="6">
        <v>0.37948131603173302</v>
      </c>
      <c r="R20" s="6">
        <v>0.43712071278233899</v>
      </c>
      <c r="S20" s="6">
        <v>0.38003924390186999</v>
      </c>
      <c r="T20" s="6">
        <v>0.42350678459211999</v>
      </c>
      <c r="U20" s="6">
        <v>0.44437781298929402</v>
      </c>
      <c r="V20" s="6">
        <v>0.40616730159367997</v>
      </c>
      <c r="W20" s="6">
        <v>0.36651372927012599</v>
      </c>
      <c r="X20" s="6">
        <v>0.43123037424744698</v>
      </c>
      <c r="Y20" s="6">
        <v>0.38643861017596198</v>
      </c>
      <c r="Z20" s="6">
        <v>0.38062254027138098</v>
      </c>
      <c r="AA20" s="6">
        <v>0.385319656711751</v>
      </c>
      <c r="AB20" s="6">
        <v>0.41581073851935801</v>
      </c>
      <c r="AC20" s="6">
        <v>0.445839519585783</v>
      </c>
      <c r="AD20" s="6">
        <v>0.36954145322635701</v>
      </c>
      <c r="AE20" s="6">
        <v>0.35226565498082701</v>
      </c>
      <c r="AF20" s="6">
        <v>0.41548361554989999</v>
      </c>
      <c r="AG20" s="6">
        <v>0.45567854870459701</v>
      </c>
      <c r="AH20" s="6">
        <v>0.373551931084732</v>
      </c>
      <c r="AI20" s="6">
        <v>0.34650193819888497</v>
      </c>
      <c r="AJ20" s="6">
        <v>0.42128770240036501</v>
      </c>
      <c r="AK20" s="6">
        <v>0.43565926569912</v>
      </c>
      <c r="AL20" s="6">
        <v>0.42231212702925802</v>
      </c>
      <c r="AM20" s="53">
        <f t="shared" si="3"/>
        <v>0.38003924390186999</v>
      </c>
      <c r="AN20" s="53">
        <f t="shared" si="2"/>
        <v>0.42350678459211999</v>
      </c>
      <c r="AO20" s="53">
        <f t="shared" si="3"/>
        <v>0.38003924390186999</v>
      </c>
      <c r="AP20" s="53">
        <f t="shared" si="2"/>
        <v>0.42350678459211999</v>
      </c>
      <c r="AQ20" s="53">
        <f t="shared" si="2"/>
        <v>0.42350678459211999</v>
      </c>
    </row>
    <row r="21" spans="1:44">
      <c r="A21" t="str">
        <f t="shared" si="0"/>
        <v>Cars</v>
      </c>
      <c r="B21" t="str">
        <f t="shared" si="1"/>
        <v>LPG</v>
      </c>
      <c r="D21" s="143"/>
      <c r="E21" s="144" t="s">
        <v>38</v>
      </c>
      <c r="F21" s="145"/>
      <c r="G21" s="6"/>
      <c r="H21" s="6">
        <v>0.34920289571133101</v>
      </c>
      <c r="I21" s="6">
        <v>0.35887920697244502</v>
      </c>
      <c r="J21" s="6"/>
      <c r="K21" s="6"/>
      <c r="L21" s="6"/>
      <c r="M21" s="6">
        <v>0.41440264377631603</v>
      </c>
      <c r="N21" s="6">
        <v>0.46621015715210001</v>
      </c>
      <c r="O21" s="6"/>
      <c r="P21" s="6"/>
      <c r="Q21" s="6"/>
      <c r="R21" s="6">
        <v>0.38492764256733097</v>
      </c>
      <c r="S21" s="6">
        <v>0.36800224223508199</v>
      </c>
      <c r="T21" s="6">
        <v>0.41724916815950702</v>
      </c>
      <c r="U21" s="6">
        <v>0.38912263539329101</v>
      </c>
      <c r="V21" s="6">
        <v>0.36522183412430897</v>
      </c>
      <c r="W21" s="6"/>
      <c r="X21" s="6">
        <v>0.35589244729278702</v>
      </c>
      <c r="Y21" s="6"/>
      <c r="Z21" s="6"/>
      <c r="AA21" s="6">
        <v>0.39303573642251199</v>
      </c>
      <c r="AB21" s="6"/>
      <c r="AC21" s="6"/>
      <c r="AD21" s="6">
        <v>0.33497163760658499</v>
      </c>
      <c r="AE21" s="6"/>
      <c r="AF21" s="6">
        <v>0.375867739756856</v>
      </c>
      <c r="AG21" s="6">
        <v>0.35464639278580101</v>
      </c>
      <c r="AH21" s="6">
        <v>0.35690110612338699</v>
      </c>
      <c r="AI21" s="6"/>
      <c r="AJ21" s="6"/>
      <c r="AK21" s="6">
        <v>0.387992524571526</v>
      </c>
      <c r="AL21" s="6">
        <v>0.36522183382391199</v>
      </c>
      <c r="AM21" s="53">
        <f t="shared" si="3"/>
        <v>0.36800224223508199</v>
      </c>
      <c r="AN21" s="53">
        <f t="shared" si="2"/>
        <v>0.41724916815950702</v>
      </c>
      <c r="AO21" s="53">
        <f t="shared" si="3"/>
        <v>0.36800224223508199</v>
      </c>
      <c r="AP21" s="53">
        <f t="shared" si="2"/>
        <v>0.41724916815950702</v>
      </c>
      <c r="AQ21" s="53">
        <f t="shared" si="2"/>
        <v>0.41724916815950702</v>
      </c>
    </row>
    <row r="23" spans="1:44">
      <c r="F23" s="10" t="s">
        <v>56</v>
      </c>
    </row>
    <row r="24" spans="1:44" ht="15" thickBot="1">
      <c r="E24" t="s">
        <v>58</v>
      </c>
      <c r="F24" s="14" t="s">
        <v>54</v>
      </c>
      <c r="G24" s="15">
        <v>2010</v>
      </c>
      <c r="H24" s="15" t="str">
        <f t="shared" ref="H24:AM24" si="4">G3</f>
        <v>AT</v>
      </c>
      <c r="I24" s="15" t="str">
        <f t="shared" si="4"/>
        <v>BE</v>
      </c>
      <c r="J24" s="15" t="str">
        <f t="shared" si="4"/>
        <v>BG</v>
      </c>
      <c r="K24" s="15" t="str">
        <f t="shared" si="4"/>
        <v>CH</v>
      </c>
      <c r="L24" s="15" t="str">
        <f t="shared" si="4"/>
        <v>CY</v>
      </c>
      <c r="M24" s="15" t="str">
        <f t="shared" si="4"/>
        <v>CZ</v>
      </c>
      <c r="N24" s="15" t="str">
        <f t="shared" si="4"/>
        <v>DE</v>
      </c>
      <c r="O24" s="15" t="str">
        <f t="shared" si="4"/>
        <v>DK</v>
      </c>
      <c r="P24" s="15" t="str">
        <f t="shared" si="4"/>
        <v>EE</v>
      </c>
      <c r="Q24" s="15" t="str">
        <f t="shared" si="4"/>
        <v>ES</v>
      </c>
      <c r="R24" s="15" t="str">
        <f t="shared" si="4"/>
        <v>FI</v>
      </c>
      <c r="S24" s="15" t="str">
        <f t="shared" si="4"/>
        <v>FR</v>
      </c>
      <c r="T24" s="15" t="str">
        <f t="shared" si="4"/>
        <v>EL</v>
      </c>
      <c r="U24" s="15" t="str">
        <f t="shared" si="4"/>
        <v>HR</v>
      </c>
      <c r="V24" s="15" t="str">
        <f t="shared" si="4"/>
        <v>HU</v>
      </c>
      <c r="W24" s="15" t="str">
        <f t="shared" si="4"/>
        <v>IE</v>
      </c>
      <c r="X24" s="15" t="str">
        <f t="shared" si="4"/>
        <v>IS</v>
      </c>
      <c r="Y24" s="15" t="str">
        <f t="shared" si="4"/>
        <v>IT</v>
      </c>
      <c r="Z24" s="15" t="str">
        <f t="shared" si="4"/>
        <v>LT</v>
      </c>
      <c r="AA24" s="15" t="str">
        <f t="shared" si="4"/>
        <v>LU</v>
      </c>
      <c r="AB24" s="15" t="str">
        <f t="shared" si="4"/>
        <v>LV</v>
      </c>
      <c r="AC24" s="15" t="str">
        <f t="shared" si="4"/>
        <v>MK</v>
      </c>
      <c r="AD24" s="15" t="str">
        <f t="shared" si="4"/>
        <v>MT</v>
      </c>
      <c r="AE24" s="15" t="str">
        <f t="shared" si="4"/>
        <v>NL</v>
      </c>
      <c r="AF24" s="15" t="str">
        <f t="shared" si="4"/>
        <v>NO</v>
      </c>
      <c r="AG24" s="15" t="str">
        <f t="shared" si="4"/>
        <v>PL</v>
      </c>
      <c r="AH24" s="15" t="str">
        <f t="shared" si="4"/>
        <v>PT</v>
      </c>
      <c r="AI24" s="15" t="str">
        <f t="shared" si="4"/>
        <v>RO</v>
      </c>
      <c r="AJ24" s="15" t="str">
        <f t="shared" si="4"/>
        <v>SE</v>
      </c>
      <c r="AK24" s="15" t="str">
        <f t="shared" si="4"/>
        <v>SI</v>
      </c>
      <c r="AL24" s="15" t="str">
        <f t="shared" si="4"/>
        <v>SK</v>
      </c>
      <c r="AM24" s="15" t="str">
        <f t="shared" si="4"/>
        <v>UK</v>
      </c>
      <c r="AN24" s="15" t="s">
        <v>125</v>
      </c>
      <c r="AO24" s="15" t="s">
        <v>126</v>
      </c>
      <c r="AP24" s="15" t="s">
        <v>127</v>
      </c>
      <c r="AQ24" s="15" t="s">
        <v>128</v>
      </c>
      <c r="AR24" s="15" t="s">
        <v>129</v>
      </c>
    </row>
    <row r="25" spans="1:44">
      <c r="E25" t="s">
        <v>124</v>
      </c>
      <c r="F25" t="str">
        <f>"TRA"&amp;getEleNameFromDesc(A5&amp;" "&amp;B5)</f>
        <v>TRA_Bus_Cng</v>
      </c>
      <c r="G25" s="129">
        <f t="shared" ref="G25:G41" si="5">AVERAGE(H25:AR25)</f>
        <v>3.7537537398724952E-2</v>
      </c>
      <c r="H25" s="8" t="str">
        <f t="shared" ref="H25:AR25" si="6">IF(G5&gt;0,G5,"")</f>
        <v/>
      </c>
      <c r="I25" s="8" t="str">
        <f t="shared" si="6"/>
        <v/>
      </c>
      <c r="J25" s="8" t="str">
        <f t="shared" si="6"/>
        <v/>
      </c>
      <c r="K25" s="8">
        <f t="shared" si="6"/>
        <v>3.7537537811025298E-2</v>
      </c>
      <c r="L25" s="8" t="str">
        <f t="shared" si="6"/>
        <v/>
      </c>
      <c r="M25" s="8" t="str">
        <f t="shared" si="6"/>
        <v/>
      </c>
      <c r="N25" s="8">
        <f t="shared" si="6"/>
        <v>3.7537537713906902E-2</v>
      </c>
      <c r="O25" s="8" t="str">
        <f t="shared" si="6"/>
        <v/>
      </c>
      <c r="P25" s="8" t="str">
        <f t="shared" si="6"/>
        <v/>
      </c>
      <c r="Q25" s="8" t="str">
        <f t="shared" si="6"/>
        <v/>
      </c>
      <c r="R25" s="8" t="str">
        <f t="shared" si="6"/>
        <v/>
      </c>
      <c r="S25" s="8" t="str">
        <f t="shared" si="6"/>
        <v/>
      </c>
      <c r="T25" s="8" t="str">
        <f t="shared" si="6"/>
        <v/>
      </c>
      <c r="U25" s="8" t="str">
        <f t="shared" si="6"/>
        <v/>
      </c>
      <c r="V25" s="8" t="str">
        <f t="shared" si="6"/>
        <v/>
      </c>
      <c r="W25" s="8" t="str">
        <f t="shared" si="6"/>
        <v/>
      </c>
      <c r="X25" s="8" t="str">
        <f t="shared" si="6"/>
        <v/>
      </c>
      <c r="Y25" s="8">
        <f t="shared" si="6"/>
        <v>3.7537537191719102E-2</v>
      </c>
      <c r="Z25" s="8" t="str">
        <f t="shared" si="6"/>
        <v/>
      </c>
      <c r="AA25" s="8" t="str">
        <f t="shared" si="6"/>
        <v/>
      </c>
      <c r="AB25" s="8" t="str">
        <f t="shared" si="6"/>
        <v/>
      </c>
      <c r="AC25" s="8" t="str">
        <f t="shared" si="6"/>
        <v/>
      </c>
      <c r="AD25" s="8" t="str">
        <f t="shared" si="6"/>
        <v/>
      </c>
      <c r="AE25" s="8">
        <f t="shared" si="6"/>
        <v>3.7537537994232699E-2</v>
      </c>
      <c r="AF25" s="8" t="str">
        <f t="shared" si="6"/>
        <v/>
      </c>
      <c r="AG25" s="8" t="str">
        <f t="shared" si="6"/>
        <v/>
      </c>
      <c r="AH25" s="8" t="str">
        <f t="shared" si="6"/>
        <v/>
      </c>
      <c r="AI25" s="8" t="str">
        <f t="shared" si="6"/>
        <v/>
      </c>
      <c r="AJ25" s="8">
        <f t="shared" si="6"/>
        <v>3.7537536489746601E-2</v>
      </c>
      <c r="AK25" s="8" t="str">
        <f t="shared" si="6"/>
        <v/>
      </c>
      <c r="AL25" s="8" t="str">
        <f t="shared" si="6"/>
        <v/>
      </c>
      <c r="AM25" s="8" t="str">
        <f t="shared" si="6"/>
        <v/>
      </c>
      <c r="AN25" s="8" t="str">
        <f t="shared" si="6"/>
        <v/>
      </c>
      <c r="AO25" s="8" t="str">
        <f t="shared" si="6"/>
        <v/>
      </c>
      <c r="AP25" s="8" t="str">
        <f t="shared" si="6"/>
        <v/>
      </c>
      <c r="AQ25" s="8">
        <f t="shared" si="6"/>
        <v>3.7537537191719102E-2</v>
      </c>
      <c r="AR25" s="8" t="str">
        <f t="shared" si="6"/>
        <v/>
      </c>
    </row>
    <row r="26" spans="1:44">
      <c r="E26" t="s">
        <v>124</v>
      </c>
      <c r="F26" t="str">
        <f t="shared" ref="F26:F41" si="7">"TRA"&amp;getEleNameFromDesc(A6&amp;" "&amp;B6)</f>
        <v>TRA_Bus_Dis</v>
      </c>
      <c r="G26" s="129">
        <f t="shared" si="5"/>
        <v>9.0208738013842174E-2</v>
      </c>
      <c r="H26" s="8">
        <f t="shared" ref="H26:AR26" si="8">IF(G6&gt;0,G6,"")</f>
        <v>9.1233387526008E-2</v>
      </c>
      <c r="I26" s="8">
        <f t="shared" si="8"/>
        <v>8.5013228347022907E-2</v>
      </c>
      <c r="J26" s="8">
        <f t="shared" si="8"/>
        <v>7.7066847694534299E-2</v>
      </c>
      <c r="K26" s="8">
        <f t="shared" si="8"/>
        <v>8.8049387829376394E-2</v>
      </c>
      <c r="L26" s="8">
        <f t="shared" si="8"/>
        <v>8.6994553125388896E-2</v>
      </c>
      <c r="M26" s="8">
        <f t="shared" si="8"/>
        <v>9.8724338429043504E-2</v>
      </c>
      <c r="N26" s="8">
        <f t="shared" si="8"/>
        <v>9.1145358675428598E-2</v>
      </c>
      <c r="O26" s="8">
        <f t="shared" si="8"/>
        <v>9.1545446992943494E-2</v>
      </c>
      <c r="P26" s="8">
        <f t="shared" si="8"/>
        <v>0.10072754244454001</v>
      </c>
      <c r="Q26" s="8">
        <f t="shared" si="8"/>
        <v>9.7901875208308606E-2</v>
      </c>
      <c r="R26" s="8">
        <f t="shared" si="8"/>
        <v>9.0744239615057704E-2</v>
      </c>
      <c r="S26" s="8">
        <f t="shared" si="8"/>
        <v>8.4404619549589804E-2</v>
      </c>
      <c r="T26" s="8">
        <f t="shared" si="8"/>
        <v>9.7314133538044398E-2</v>
      </c>
      <c r="U26" s="8">
        <f t="shared" si="8"/>
        <v>9.2604734225096602E-2</v>
      </c>
      <c r="V26" s="8">
        <f t="shared" si="8"/>
        <v>9.0527089256962803E-2</v>
      </c>
      <c r="W26" s="8">
        <f t="shared" si="8"/>
        <v>0.10037730119789599</v>
      </c>
      <c r="X26" s="8">
        <f t="shared" si="8"/>
        <v>9.1474878838252699E-2</v>
      </c>
      <c r="Y26" s="8">
        <f t="shared" si="8"/>
        <v>9.0516151591589197E-2</v>
      </c>
      <c r="Z26" s="8">
        <f t="shared" si="8"/>
        <v>9.0253614813241206E-2</v>
      </c>
      <c r="AA26" s="8">
        <f t="shared" si="8"/>
        <v>8.4471157891738896E-2</v>
      </c>
      <c r="AB26" s="8">
        <f t="shared" si="8"/>
        <v>9.9460944166572293E-2</v>
      </c>
      <c r="AC26" s="8">
        <f t="shared" si="8"/>
        <v>9.2825624649947994E-2</v>
      </c>
      <c r="AD26" s="8">
        <f t="shared" si="8"/>
        <v>8.68436674462746E-2</v>
      </c>
      <c r="AE26" s="8">
        <f t="shared" si="8"/>
        <v>8.9636037368594101E-2</v>
      </c>
      <c r="AF26" s="8">
        <f t="shared" si="8"/>
        <v>9.03992851269423E-2</v>
      </c>
      <c r="AG26" s="8">
        <f t="shared" si="8"/>
        <v>8.1328369300304196E-2</v>
      </c>
      <c r="AH26" s="8">
        <f t="shared" si="8"/>
        <v>9.12677220631707E-2</v>
      </c>
      <c r="AI26" s="8">
        <f t="shared" si="8"/>
        <v>7.6779264501721997E-2</v>
      </c>
      <c r="AJ26" s="8">
        <f t="shared" si="8"/>
        <v>9.0201733562416994E-2</v>
      </c>
      <c r="AK26" s="8">
        <f t="shared" si="8"/>
        <v>9.2364395836238899E-2</v>
      </c>
      <c r="AL26" s="8">
        <f t="shared" si="8"/>
        <v>9.0639170916091E-2</v>
      </c>
      <c r="AM26" s="8">
        <f t="shared" si="8"/>
        <v>6.24447350324435E-2</v>
      </c>
      <c r="AN26" s="8">
        <f t="shared" si="8"/>
        <v>9.7314133538044398E-2</v>
      </c>
      <c r="AO26" s="8">
        <f t="shared" si="8"/>
        <v>9.2604734225096602E-2</v>
      </c>
      <c r="AP26" s="8">
        <f t="shared" si="8"/>
        <v>9.7314133538044398E-2</v>
      </c>
      <c r="AQ26" s="8">
        <f t="shared" si="8"/>
        <v>9.2604734225096602E-2</v>
      </c>
      <c r="AR26" s="8">
        <f t="shared" si="8"/>
        <v>9.2604734225096602E-2</v>
      </c>
    </row>
    <row r="27" spans="1:44">
      <c r="E27" t="s">
        <v>124</v>
      </c>
      <c r="F27" t="str">
        <f t="shared" si="7"/>
        <v>TRA_Bus_Gas</v>
      </c>
      <c r="G27" s="129">
        <f t="shared" si="5"/>
        <v>8.2945497627585893E-2</v>
      </c>
      <c r="H27" s="8" t="str">
        <f t="shared" ref="H27:AR27" si="9">IF(G7&gt;0,G7,"")</f>
        <v/>
      </c>
      <c r="I27" s="8" t="str">
        <f t="shared" si="9"/>
        <v/>
      </c>
      <c r="J27" s="8" t="str">
        <f t="shared" si="9"/>
        <v/>
      </c>
      <c r="K27" s="8" t="str">
        <f t="shared" si="9"/>
        <v/>
      </c>
      <c r="L27" s="8" t="str">
        <f t="shared" si="9"/>
        <v/>
      </c>
      <c r="M27" s="8">
        <f t="shared" si="9"/>
        <v>9.7450214114754005E-2</v>
      </c>
      <c r="N27" s="8" t="str">
        <f t="shared" si="9"/>
        <v/>
      </c>
      <c r="O27" s="8">
        <f t="shared" si="9"/>
        <v>8.8826351053985994E-2</v>
      </c>
      <c r="P27" s="8" t="str">
        <f t="shared" si="9"/>
        <v/>
      </c>
      <c r="Q27" s="8" t="str">
        <f t="shared" si="9"/>
        <v/>
      </c>
      <c r="R27" s="8" t="str">
        <f t="shared" si="9"/>
        <v/>
      </c>
      <c r="S27" s="8" t="str">
        <f t="shared" si="9"/>
        <v/>
      </c>
      <c r="T27" s="8" t="str">
        <f t="shared" si="9"/>
        <v/>
      </c>
      <c r="U27" s="8" t="str">
        <f t="shared" si="9"/>
        <v/>
      </c>
      <c r="V27" s="8" t="str">
        <f t="shared" si="9"/>
        <v/>
      </c>
      <c r="W27" s="8" t="str">
        <f t="shared" si="9"/>
        <v/>
      </c>
      <c r="X27" s="8">
        <f t="shared" si="9"/>
        <v>8.5091684908876003E-2</v>
      </c>
      <c r="Y27" s="8" t="str">
        <f t="shared" si="9"/>
        <v/>
      </c>
      <c r="Z27" s="8" t="str">
        <f t="shared" si="9"/>
        <v/>
      </c>
      <c r="AA27" s="8" t="str">
        <f t="shared" si="9"/>
        <v/>
      </c>
      <c r="AB27" s="8" t="str">
        <f t="shared" si="9"/>
        <v/>
      </c>
      <c r="AC27" s="8">
        <f t="shared" si="9"/>
        <v>9.2542455325615905E-2</v>
      </c>
      <c r="AD27" s="8" t="str">
        <f t="shared" si="9"/>
        <v/>
      </c>
      <c r="AE27" s="8">
        <f t="shared" si="9"/>
        <v>8.8961594680242298E-2</v>
      </c>
      <c r="AF27" s="8" t="str">
        <f t="shared" si="9"/>
        <v/>
      </c>
      <c r="AG27" s="8">
        <f t="shared" si="9"/>
        <v>7.2881804126630104E-2</v>
      </c>
      <c r="AH27" s="8">
        <f t="shared" si="9"/>
        <v>7.0022796569571999E-2</v>
      </c>
      <c r="AI27" s="8" t="str">
        <f t="shared" si="9"/>
        <v/>
      </c>
      <c r="AJ27" s="8" t="str">
        <f t="shared" si="9"/>
        <v/>
      </c>
      <c r="AK27" s="8" t="str">
        <f t="shared" si="9"/>
        <v/>
      </c>
      <c r="AL27" s="8" t="str">
        <f t="shared" si="9"/>
        <v/>
      </c>
      <c r="AM27" s="8">
        <f t="shared" si="9"/>
        <v>6.7787080241010905E-2</v>
      </c>
      <c r="AN27" s="8" t="str">
        <f t="shared" si="9"/>
        <v/>
      </c>
      <c r="AO27" s="8" t="str">
        <f t="shared" si="9"/>
        <v/>
      </c>
      <c r="AP27" s="8" t="str">
        <f t="shared" si="9"/>
        <v/>
      </c>
      <c r="AQ27" s="8" t="str">
        <f t="shared" si="9"/>
        <v/>
      </c>
      <c r="AR27" s="8" t="str">
        <f t="shared" si="9"/>
        <v/>
      </c>
    </row>
    <row r="28" spans="1:44">
      <c r="E28" t="s">
        <v>124</v>
      </c>
      <c r="F28" t="str">
        <f t="shared" si="7"/>
        <v>TRA_Bus_Lpg</v>
      </c>
      <c r="G28" s="129">
        <f t="shared" si="5"/>
        <v>7.6200851536426487E-2</v>
      </c>
      <c r="H28" s="8" t="str">
        <f t="shared" ref="H28:AR28" si="10">IF(G8&gt;0,G8,"")</f>
        <v/>
      </c>
      <c r="I28" s="8" t="str">
        <f t="shared" si="10"/>
        <v/>
      </c>
      <c r="J28" s="8" t="str">
        <f t="shared" si="10"/>
        <v/>
      </c>
      <c r="K28" s="8" t="str">
        <f t="shared" si="10"/>
        <v/>
      </c>
      <c r="L28" s="8" t="str">
        <f t="shared" si="10"/>
        <v/>
      </c>
      <c r="M28" s="8" t="str">
        <f t="shared" si="10"/>
        <v/>
      </c>
      <c r="N28" s="8" t="str">
        <f t="shared" si="10"/>
        <v/>
      </c>
      <c r="O28" s="8" t="str">
        <f t="shared" si="10"/>
        <v/>
      </c>
      <c r="P28" s="8" t="str">
        <f t="shared" si="10"/>
        <v/>
      </c>
      <c r="Q28" s="8" t="str">
        <f t="shared" si="10"/>
        <v/>
      </c>
      <c r="R28" s="8" t="str">
        <f t="shared" si="10"/>
        <v/>
      </c>
      <c r="S28" s="8" t="str">
        <f t="shared" si="10"/>
        <v/>
      </c>
      <c r="T28" s="8" t="str">
        <f t="shared" si="10"/>
        <v/>
      </c>
      <c r="U28" s="8" t="str">
        <f t="shared" si="10"/>
        <v/>
      </c>
      <c r="V28" s="8" t="str">
        <f t="shared" si="10"/>
        <v/>
      </c>
      <c r="W28" s="8" t="str">
        <f t="shared" si="10"/>
        <v/>
      </c>
      <c r="X28" s="8" t="str">
        <f t="shared" si="10"/>
        <v/>
      </c>
      <c r="Y28" s="8" t="str">
        <f t="shared" si="10"/>
        <v/>
      </c>
      <c r="Z28" s="8" t="str">
        <f t="shared" si="10"/>
        <v/>
      </c>
      <c r="AA28" s="8" t="str">
        <f t="shared" si="10"/>
        <v/>
      </c>
      <c r="AB28" s="8">
        <f t="shared" si="10"/>
        <v>9.37143696541681E-2</v>
      </c>
      <c r="AC28" s="8" t="str">
        <f t="shared" si="10"/>
        <v/>
      </c>
      <c r="AD28" s="8" t="str">
        <f t="shared" si="10"/>
        <v/>
      </c>
      <c r="AE28" s="8">
        <f t="shared" si="10"/>
        <v>8.4083160965407702E-2</v>
      </c>
      <c r="AF28" s="8" t="str">
        <f t="shared" si="10"/>
        <v/>
      </c>
      <c r="AG28" s="8">
        <f t="shared" si="10"/>
        <v>6.9651645828668493E-2</v>
      </c>
      <c r="AH28" s="8">
        <f t="shared" si="10"/>
        <v>6.5827202545864799E-2</v>
      </c>
      <c r="AI28" s="8" t="str">
        <f t="shared" si="10"/>
        <v/>
      </c>
      <c r="AJ28" s="8" t="str">
        <f t="shared" si="10"/>
        <v/>
      </c>
      <c r="AK28" s="8" t="str">
        <f t="shared" si="10"/>
        <v/>
      </c>
      <c r="AL28" s="8" t="str">
        <f t="shared" si="10"/>
        <v/>
      </c>
      <c r="AM28" s="8">
        <f t="shared" si="10"/>
        <v>6.7727878688023296E-2</v>
      </c>
      <c r="AN28" s="8" t="str">
        <f t="shared" si="10"/>
        <v/>
      </c>
      <c r="AO28" s="8" t="str">
        <f t="shared" si="10"/>
        <v/>
      </c>
      <c r="AP28" s="8" t="str">
        <f t="shared" si="10"/>
        <v/>
      </c>
      <c r="AQ28" s="8" t="str">
        <f t="shared" si="10"/>
        <v/>
      </c>
      <c r="AR28" s="8" t="str">
        <f t="shared" si="10"/>
        <v/>
      </c>
    </row>
    <row r="29" spans="1:44">
      <c r="F29" t="str">
        <f t="shared" si="7"/>
        <v>TRA_Hdt_Dis</v>
      </c>
      <c r="G29" s="129">
        <f t="shared" si="5"/>
        <v>0.12003155104411467</v>
      </c>
      <c r="H29" s="8">
        <f t="shared" ref="H29:AR29" si="11">IF(G9&gt;0,G9,"")</f>
        <v>9.5218081183551601E-2</v>
      </c>
      <c r="I29" s="8">
        <f t="shared" si="11"/>
        <v>0.10361969848816199</v>
      </c>
      <c r="J29" s="8">
        <f t="shared" si="11"/>
        <v>9.2784361390447698E-2</v>
      </c>
      <c r="K29" s="8">
        <f t="shared" si="11"/>
        <v>0.11858440363995</v>
      </c>
      <c r="L29" s="8">
        <f t="shared" si="11"/>
        <v>0.114044829974671</v>
      </c>
      <c r="M29" s="8">
        <f t="shared" si="11"/>
        <v>0.10855632289622399</v>
      </c>
      <c r="N29" s="8">
        <f t="shared" si="11"/>
        <v>0.11700010774532101</v>
      </c>
      <c r="O29" s="8">
        <f t="shared" si="11"/>
        <v>9.2036888145743595E-2</v>
      </c>
      <c r="P29" s="8">
        <f t="shared" si="11"/>
        <v>0.118437880938806</v>
      </c>
      <c r="Q29" s="8">
        <f t="shared" si="11"/>
        <v>0.118203291106111</v>
      </c>
      <c r="R29" s="8">
        <f t="shared" si="11"/>
        <v>0.103957439548966</v>
      </c>
      <c r="S29" s="8">
        <f t="shared" si="11"/>
        <v>9.5394324684570306E-2</v>
      </c>
      <c r="T29" s="8">
        <f t="shared" si="11"/>
        <v>0.116721265948143</v>
      </c>
      <c r="U29" s="8">
        <f t="shared" si="11"/>
        <v>0.14463639347038099</v>
      </c>
      <c r="V29" s="8">
        <f t="shared" si="11"/>
        <v>0.113604413499276</v>
      </c>
      <c r="W29" s="8">
        <f t="shared" si="11"/>
        <v>0.17410163103408099</v>
      </c>
      <c r="X29" s="8">
        <f t="shared" si="11"/>
        <v>0.13212961864410999</v>
      </c>
      <c r="Y29" s="8">
        <f t="shared" si="11"/>
        <v>0.113429238866598</v>
      </c>
      <c r="Z29" s="8">
        <f t="shared" si="11"/>
        <v>0.13399563454993901</v>
      </c>
      <c r="AA29" s="8">
        <f t="shared" si="11"/>
        <v>0.11886177510938201</v>
      </c>
      <c r="AB29" s="8">
        <f t="shared" si="11"/>
        <v>0.127491964405818</v>
      </c>
      <c r="AC29" s="8">
        <f t="shared" si="11"/>
        <v>0.108385724603052</v>
      </c>
      <c r="AD29" s="8">
        <f t="shared" si="11"/>
        <v>0.131293205393269</v>
      </c>
      <c r="AE29" s="8">
        <f t="shared" si="11"/>
        <v>0.11952731292831099</v>
      </c>
      <c r="AF29" s="8">
        <f t="shared" si="11"/>
        <v>0.123912339422979</v>
      </c>
      <c r="AG29" s="8">
        <f t="shared" si="11"/>
        <v>0.12619013889924299</v>
      </c>
      <c r="AH29" s="8">
        <f t="shared" si="11"/>
        <v>0.14025631370671399</v>
      </c>
      <c r="AI29" s="8">
        <f t="shared" si="11"/>
        <v>0.114838437511216</v>
      </c>
      <c r="AJ29" s="8">
        <f t="shared" si="11"/>
        <v>0.101009453044025</v>
      </c>
      <c r="AK29" s="8">
        <f t="shared" si="11"/>
        <v>0.110848943480575</v>
      </c>
      <c r="AL29" s="8">
        <f t="shared" si="11"/>
        <v>0.13040484478618999</v>
      </c>
      <c r="AM29" s="8">
        <f t="shared" si="11"/>
        <v>0.11433939727898899</v>
      </c>
      <c r="AN29" s="8">
        <f t="shared" si="11"/>
        <v>0.116721265948143</v>
      </c>
      <c r="AO29" s="8">
        <f t="shared" si="11"/>
        <v>0.14463639347038099</v>
      </c>
      <c r="AP29" s="8">
        <f t="shared" si="11"/>
        <v>0.116721265948143</v>
      </c>
      <c r="AQ29" s="8">
        <f t="shared" si="11"/>
        <v>0.14463639347038099</v>
      </c>
      <c r="AR29" s="8">
        <f t="shared" si="11"/>
        <v>0.14463639347038099</v>
      </c>
    </row>
    <row r="30" spans="1:44">
      <c r="F30" t="str">
        <f t="shared" si="7"/>
        <v>TRA_Hdt_Gas</v>
      </c>
      <c r="G30" s="129">
        <f t="shared" si="5"/>
        <v>0.13274033134472185</v>
      </c>
      <c r="H30" s="8" t="str">
        <f t="shared" ref="H30:AR30" si="12">IF(G10&gt;0,G10,"")</f>
        <v/>
      </c>
      <c r="I30" s="8" t="str">
        <f t="shared" si="12"/>
        <v/>
      </c>
      <c r="J30" s="8">
        <f t="shared" si="12"/>
        <v>0.13274033143188699</v>
      </c>
      <c r="K30" s="8" t="str">
        <f t="shared" si="12"/>
        <v/>
      </c>
      <c r="L30" s="8">
        <f t="shared" si="12"/>
        <v>0.132740330622275</v>
      </c>
      <c r="M30" s="8">
        <f t="shared" si="12"/>
        <v>0.13274033280153699</v>
      </c>
      <c r="N30" s="8" t="str">
        <f t="shared" si="12"/>
        <v/>
      </c>
      <c r="O30" s="8">
        <f t="shared" si="12"/>
        <v>0.13274033236171401</v>
      </c>
      <c r="P30" s="8">
        <f t="shared" si="12"/>
        <v>0.13274033268186899</v>
      </c>
      <c r="Q30" s="8">
        <f t="shared" si="12"/>
        <v>0.13274033304177199</v>
      </c>
      <c r="R30" s="8">
        <f t="shared" si="12"/>
        <v>0.13274032890759799</v>
      </c>
      <c r="S30" s="8">
        <f t="shared" si="12"/>
        <v>0.132740330015402</v>
      </c>
      <c r="T30" s="8">
        <f t="shared" si="12"/>
        <v>0.132740332798573</v>
      </c>
      <c r="U30" s="8">
        <f t="shared" si="12"/>
        <v>0.132740329079821</v>
      </c>
      <c r="V30" s="8">
        <f t="shared" si="12"/>
        <v>0.13274032865624</v>
      </c>
      <c r="W30" s="8">
        <f t="shared" si="12"/>
        <v>0.13274033483890499</v>
      </c>
      <c r="X30" s="8">
        <f t="shared" si="12"/>
        <v>0.13274032959922399</v>
      </c>
      <c r="Y30" s="8">
        <f t="shared" si="12"/>
        <v>0.13274033194228499</v>
      </c>
      <c r="Z30" s="8">
        <f t="shared" si="12"/>
        <v>0.132740332323141</v>
      </c>
      <c r="AA30" s="8">
        <f t="shared" si="12"/>
        <v>0.13274033145288699</v>
      </c>
      <c r="AB30" s="8">
        <f t="shared" si="12"/>
        <v>0.13274033178528399</v>
      </c>
      <c r="AC30" s="8">
        <f t="shared" si="12"/>
        <v>0.13274033296643101</v>
      </c>
      <c r="AD30" s="8" t="str">
        <f t="shared" si="12"/>
        <v/>
      </c>
      <c r="AE30" s="8">
        <f t="shared" si="12"/>
        <v>0.13274033215036801</v>
      </c>
      <c r="AF30" s="8">
        <f t="shared" si="12"/>
        <v>0.13274033034493299</v>
      </c>
      <c r="AG30" s="8">
        <f t="shared" si="12"/>
        <v>0.132740330241611</v>
      </c>
      <c r="AH30" s="8" t="str">
        <f t="shared" si="12"/>
        <v/>
      </c>
      <c r="AI30" s="8">
        <f t="shared" si="12"/>
        <v>0.132740331352457</v>
      </c>
      <c r="AJ30" s="8">
        <f t="shared" si="12"/>
        <v>0.13274033086054701</v>
      </c>
      <c r="AK30" s="8">
        <f t="shared" si="12"/>
        <v>0.13274033165865001</v>
      </c>
      <c r="AL30" s="8" t="str">
        <f t="shared" si="12"/>
        <v/>
      </c>
      <c r="AM30" s="8">
        <f t="shared" si="12"/>
        <v>0.132740333589635</v>
      </c>
      <c r="AN30" s="8">
        <f t="shared" si="12"/>
        <v>0.132740332798573</v>
      </c>
      <c r="AO30" s="8">
        <f t="shared" si="12"/>
        <v>0.132740329079821</v>
      </c>
      <c r="AP30" s="8">
        <f t="shared" si="12"/>
        <v>0.132740332798573</v>
      </c>
      <c r="AQ30" s="8">
        <f t="shared" si="12"/>
        <v>0.132740329079821</v>
      </c>
      <c r="AR30" s="8">
        <f t="shared" si="12"/>
        <v>0.132740329079821</v>
      </c>
    </row>
    <row r="31" spans="1:44">
      <c r="F31" t="str">
        <f t="shared" si="7"/>
        <v>TRA_Lcv_Cng</v>
      </c>
      <c r="G31" s="129">
        <f t="shared" si="5"/>
        <v>0.19590520158410299</v>
      </c>
      <c r="H31" s="8" t="str">
        <f t="shared" ref="H31:AR31" si="13">IF(G11&gt;0,G11,"")</f>
        <v/>
      </c>
      <c r="I31" s="8" t="str">
        <f t="shared" si="13"/>
        <v/>
      </c>
      <c r="J31" s="8" t="str">
        <f t="shared" si="13"/>
        <v/>
      </c>
      <c r="K31" s="8">
        <f t="shared" si="13"/>
        <v>0.201033948201707</v>
      </c>
      <c r="L31" s="8" t="str">
        <f t="shared" si="13"/>
        <v/>
      </c>
      <c r="M31" s="8" t="str">
        <f t="shared" si="13"/>
        <v/>
      </c>
      <c r="N31" s="8">
        <f t="shared" si="13"/>
        <v>0.20155494551717101</v>
      </c>
      <c r="O31" s="8" t="str">
        <f t="shared" si="13"/>
        <v/>
      </c>
      <c r="P31" s="8" t="str">
        <f t="shared" si="13"/>
        <v/>
      </c>
      <c r="Q31" s="8" t="str">
        <f t="shared" si="13"/>
        <v/>
      </c>
      <c r="R31" s="8" t="str">
        <f t="shared" si="13"/>
        <v/>
      </c>
      <c r="S31" s="8" t="str">
        <f t="shared" si="13"/>
        <v/>
      </c>
      <c r="T31" s="8" t="str">
        <f t="shared" si="13"/>
        <v/>
      </c>
      <c r="U31" s="8" t="str">
        <f t="shared" si="13"/>
        <v/>
      </c>
      <c r="V31" s="8" t="str">
        <f t="shared" si="13"/>
        <v/>
      </c>
      <c r="W31" s="8" t="str">
        <f t="shared" si="13"/>
        <v/>
      </c>
      <c r="X31" s="8" t="str">
        <f t="shared" si="13"/>
        <v/>
      </c>
      <c r="Y31" s="8" t="str">
        <f t="shared" si="13"/>
        <v/>
      </c>
      <c r="Z31" s="8" t="str">
        <f t="shared" si="13"/>
        <v/>
      </c>
      <c r="AA31" s="8" t="str">
        <f t="shared" si="13"/>
        <v/>
      </c>
      <c r="AB31" s="8" t="str">
        <f t="shared" si="13"/>
        <v/>
      </c>
      <c r="AC31" s="8" t="str">
        <f t="shared" si="13"/>
        <v/>
      </c>
      <c r="AD31" s="8" t="str">
        <f t="shared" si="13"/>
        <v/>
      </c>
      <c r="AE31" s="8">
        <f t="shared" si="13"/>
        <v>0.18512671103343101</v>
      </c>
      <c r="AF31" s="8" t="str">
        <f t="shared" si="13"/>
        <v/>
      </c>
      <c r="AG31" s="8" t="str">
        <f t="shared" si="13"/>
        <v/>
      </c>
      <c r="AH31" s="8" t="str">
        <f t="shared" si="13"/>
        <v/>
      </c>
      <c r="AI31" s="8" t="str">
        <f t="shared" si="13"/>
        <v/>
      </c>
      <c r="AJ31" s="8" t="str">
        <f t="shared" si="13"/>
        <v/>
      </c>
      <c r="AK31" s="8" t="str">
        <f t="shared" si="13"/>
        <v/>
      </c>
      <c r="AL31" s="8" t="str">
        <f t="shared" si="13"/>
        <v/>
      </c>
      <c r="AM31" s="8" t="str">
        <f t="shared" si="13"/>
        <v/>
      </c>
      <c r="AN31" s="8" t="str">
        <f t="shared" si="13"/>
        <v/>
      </c>
      <c r="AO31" s="8" t="str">
        <f t="shared" si="13"/>
        <v/>
      </c>
      <c r="AP31" s="8" t="str">
        <f t="shared" si="13"/>
        <v/>
      </c>
      <c r="AQ31" s="8" t="str">
        <f t="shared" si="13"/>
        <v/>
      </c>
      <c r="AR31" s="8" t="str">
        <f t="shared" si="13"/>
        <v/>
      </c>
    </row>
    <row r="32" spans="1:44">
      <c r="F32" t="str">
        <f t="shared" si="7"/>
        <v>TRA_Lcv_Dis</v>
      </c>
      <c r="G32" s="129">
        <f t="shared" si="5"/>
        <v>0.28959149988429855</v>
      </c>
      <c r="H32" s="8">
        <f t="shared" ref="H32:AR32" si="14">IF(G12&gt;0,G12,"")</f>
        <v>0.27607800722082898</v>
      </c>
      <c r="I32" s="8">
        <f t="shared" si="14"/>
        <v>0.26373111002703598</v>
      </c>
      <c r="J32" s="8">
        <f t="shared" si="14"/>
        <v>0.27405218846524698</v>
      </c>
      <c r="K32" s="8">
        <f t="shared" si="14"/>
        <v>0.263852616088118</v>
      </c>
      <c r="L32" s="8">
        <f t="shared" si="14"/>
        <v>0.28261437103842102</v>
      </c>
      <c r="M32" s="8">
        <f t="shared" si="14"/>
        <v>0.28152640208186502</v>
      </c>
      <c r="N32" s="8">
        <f t="shared" si="14"/>
        <v>0.276151674033561</v>
      </c>
      <c r="O32" s="8">
        <f t="shared" si="14"/>
        <v>0.34325607958311299</v>
      </c>
      <c r="P32" s="8">
        <f t="shared" si="14"/>
        <v>0.30007660684610199</v>
      </c>
      <c r="Q32" s="8">
        <f t="shared" si="14"/>
        <v>0.260419905506247</v>
      </c>
      <c r="R32" s="8">
        <f t="shared" si="14"/>
        <v>0.29501642937591399</v>
      </c>
      <c r="S32" s="8">
        <f t="shared" si="14"/>
        <v>0.29836198041588902</v>
      </c>
      <c r="T32" s="8">
        <f t="shared" si="14"/>
        <v>0.28530028770007299</v>
      </c>
      <c r="U32" s="8">
        <f t="shared" si="14"/>
        <v>0.30442078071888801</v>
      </c>
      <c r="V32" s="8">
        <f t="shared" si="14"/>
        <v>0.29353528190740003</v>
      </c>
      <c r="W32" s="8">
        <f t="shared" si="14"/>
        <v>0.284071716210475</v>
      </c>
      <c r="X32" s="8">
        <f t="shared" si="14"/>
        <v>0.28038592569264298</v>
      </c>
      <c r="Y32" s="8">
        <f t="shared" si="14"/>
        <v>0.30777259609093999</v>
      </c>
      <c r="Z32" s="8">
        <f t="shared" si="14"/>
        <v>0.26583414397588701</v>
      </c>
      <c r="AA32" s="8">
        <f t="shared" si="14"/>
        <v>0.26136750862705599</v>
      </c>
      <c r="AB32" s="8">
        <f t="shared" si="14"/>
        <v>0.33873081073968803</v>
      </c>
      <c r="AC32" s="8">
        <f t="shared" si="14"/>
        <v>0.29587930793622502</v>
      </c>
      <c r="AD32" s="8">
        <f t="shared" si="14"/>
        <v>0.29427295083614502</v>
      </c>
      <c r="AE32" s="8">
        <f t="shared" si="14"/>
        <v>0.25530972339468899</v>
      </c>
      <c r="AF32" s="8">
        <f t="shared" si="14"/>
        <v>0.30207090554948601</v>
      </c>
      <c r="AG32" s="8">
        <f t="shared" si="14"/>
        <v>0.29287270250473402</v>
      </c>
      <c r="AH32" s="8">
        <f t="shared" si="14"/>
        <v>0.26381358585829001</v>
      </c>
      <c r="AI32" s="8">
        <f t="shared" si="14"/>
        <v>0.27733247347114598</v>
      </c>
      <c r="AJ32" s="8">
        <f t="shared" si="14"/>
        <v>0.31405752375711199</v>
      </c>
      <c r="AK32" s="8">
        <f t="shared" si="14"/>
        <v>0.30659073260956099</v>
      </c>
      <c r="AL32" s="8">
        <f t="shared" si="14"/>
        <v>0.29346495783648302</v>
      </c>
      <c r="AM32" s="8">
        <f t="shared" si="14"/>
        <v>0.29880129206297701</v>
      </c>
      <c r="AN32" s="8">
        <f t="shared" si="14"/>
        <v>0.28530028770007299</v>
      </c>
      <c r="AO32" s="8">
        <f t="shared" si="14"/>
        <v>0.30442078071888801</v>
      </c>
      <c r="AP32" s="8">
        <f t="shared" si="14"/>
        <v>0.28530028770007299</v>
      </c>
      <c r="AQ32" s="8">
        <f t="shared" si="14"/>
        <v>0.30442078071888801</v>
      </c>
      <c r="AR32" s="8">
        <f t="shared" si="14"/>
        <v>0.30442078071888801</v>
      </c>
    </row>
    <row r="33" spans="1:44">
      <c r="F33" t="str">
        <f t="shared" si="7"/>
        <v>TRA_Lcv_Gas</v>
      </c>
      <c r="G33" s="129">
        <f t="shared" si="5"/>
        <v>0.23126285213294051</v>
      </c>
      <c r="H33" s="8">
        <f t="shared" ref="H33:AR33" si="15">IF(G13&gt;0,G13,"")</f>
        <v>0.23085306861781801</v>
      </c>
      <c r="I33" s="8">
        <f t="shared" si="15"/>
        <v>0.22389667370097999</v>
      </c>
      <c r="J33" s="8">
        <f t="shared" si="15"/>
        <v>0.19843802578681799</v>
      </c>
      <c r="K33" s="8">
        <f t="shared" si="15"/>
        <v>0.22378876804671</v>
      </c>
      <c r="L33" s="8">
        <f t="shared" si="15"/>
        <v>0.206290289052558</v>
      </c>
      <c r="M33" s="8">
        <f t="shared" si="15"/>
        <v>0.23478593428678801</v>
      </c>
      <c r="N33" s="8">
        <f t="shared" si="15"/>
        <v>0.21907325466827701</v>
      </c>
      <c r="O33" s="8">
        <f t="shared" si="15"/>
        <v>0.25399193257367297</v>
      </c>
      <c r="P33" s="8">
        <f t="shared" si="15"/>
        <v>0.26067792413551999</v>
      </c>
      <c r="Q33" s="8">
        <f t="shared" si="15"/>
        <v>0.25542797205033302</v>
      </c>
      <c r="R33" s="8">
        <f t="shared" si="15"/>
        <v>0.240916245751196</v>
      </c>
      <c r="S33" s="8">
        <f t="shared" si="15"/>
        <v>0.238834836382566</v>
      </c>
      <c r="T33" s="8">
        <f t="shared" si="15"/>
        <v>0.20672091711649401</v>
      </c>
      <c r="U33" s="8">
        <f t="shared" si="15"/>
        <v>0.24121002964204599</v>
      </c>
      <c r="V33" s="8">
        <f t="shared" si="15"/>
        <v>0.255604985969833</v>
      </c>
      <c r="W33" s="8">
        <f t="shared" si="15"/>
        <v>0.204213248102036</v>
      </c>
      <c r="X33" s="8">
        <f t="shared" si="15"/>
        <v>0.20824947035015201</v>
      </c>
      <c r="Y33" s="8">
        <f t="shared" si="15"/>
        <v>0.24658039096319201</v>
      </c>
      <c r="Z33" s="8">
        <f t="shared" si="15"/>
        <v>0.208861707868195</v>
      </c>
      <c r="AA33" s="8">
        <f t="shared" si="15"/>
        <v>0.219925956692754</v>
      </c>
      <c r="AB33" s="8">
        <f t="shared" si="15"/>
        <v>0.24966681444230401</v>
      </c>
      <c r="AC33" s="8">
        <f t="shared" si="15"/>
        <v>0.248865849380247</v>
      </c>
      <c r="AD33" s="8">
        <f t="shared" si="15"/>
        <v>0.221238278896112</v>
      </c>
      <c r="AE33" s="8">
        <f t="shared" si="15"/>
        <v>0.20783416507324201</v>
      </c>
      <c r="AF33" s="8">
        <f t="shared" si="15"/>
        <v>0.23488290223038</v>
      </c>
      <c r="AG33" s="8">
        <f t="shared" si="15"/>
        <v>0.22963511582382101</v>
      </c>
      <c r="AH33" s="8">
        <f t="shared" si="15"/>
        <v>0.25744571379536801</v>
      </c>
      <c r="AI33" s="8">
        <f t="shared" si="15"/>
        <v>0.218901913564027</v>
      </c>
      <c r="AJ33" s="8">
        <f t="shared" si="15"/>
        <v>0.24488618769385201</v>
      </c>
      <c r="AK33" s="8">
        <f t="shared" si="15"/>
        <v>0.23270651946024801</v>
      </c>
      <c r="AL33" s="8">
        <f t="shared" si="15"/>
        <v>0.24030829229325601</v>
      </c>
      <c r="AM33" s="8">
        <f t="shared" si="15"/>
        <v>0.25494022134887701</v>
      </c>
      <c r="AN33" s="8">
        <f t="shared" si="15"/>
        <v>0.20672091711649401</v>
      </c>
      <c r="AO33" s="8">
        <f t="shared" si="15"/>
        <v>0.24121002964204599</v>
      </c>
      <c r="AP33" s="8">
        <f t="shared" si="15"/>
        <v>0.20672091711649401</v>
      </c>
      <c r="AQ33" s="8">
        <f t="shared" si="15"/>
        <v>0.24121002964204599</v>
      </c>
      <c r="AR33" s="8">
        <f t="shared" si="15"/>
        <v>0.24121002964204599</v>
      </c>
    </row>
    <row r="34" spans="1:44">
      <c r="F34" t="str">
        <f t="shared" si="7"/>
        <v>TRA_Lcv_Lpg</v>
      </c>
      <c r="G34" s="129">
        <f t="shared" si="5"/>
        <v>0.226178244331562</v>
      </c>
      <c r="H34" s="8" t="str">
        <f t="shared" ref="H34:AR34" si="16">IF(G14&gt;0,G14,"")</f>
        <v/>
      </c>
      <c r="I34" s="8" t="str">
        <f t="shared" si="16"/>
        <v/>
      </c>
      <c r="J34" s="8" t="str">
        <f t="shared" si="16"/>
        <v/>
      </c>
      <c r="K34" s="8" t="str">
        <f t="shared" si="16"/>
        <v/>
      </c>
      <c r="L34" s="8" t="str">
        <f t="shared" si="16"/>
        <v/>
      </c>
      <c r="M34" s="8" t="str">
        <f t="shared" si="16"/>
        <v/>
      </c>
      <c r="N34" s="8">
        <f t="shared" si="16"/>
        <v>0.20776782691618501</v>
      </c>
      <c r="O34" s="8">
        <f t="shared" si="16"/>
        <v>0.24536740821942299</v>
      </c>
      <c r="P34" s="8" t="str">
        <f t="shared" si="16"/>
        <v/>
      </c>
      <c r="Q34" s="8" t="str">
        <f t="shared" si="16"/>
        <v/>
      </c>
      <c r="R34" s="8" t="str">
        <f t="shared" si="16"/>
        <v/>
      </c>
      <c r="S34" s="8" t="str">
        <f t="shared" si="16"/>
        <v/>
      </c>
      <c r="T34" s="8" t="str">
        <f t="shared" si="16"/>
        <v/>
      </c>
      <c r="U34" s="8" t="str">
        <f t="shared" si="16"/>
        <v/>
      </c>
      <c r="V34" s="8" t="str">
        <f t="shared" si="16"/>
        <v/>
      </c>
      <c r="W34" s="8" t="str">
        <f t="shared" si="16"/>
        <v/>
      </c>
      <c r="X34" s="8" t="str">
        <f t="shared" si="16"/>
        <v/>
      </c>
      <c r="Y34" s="8" t="str">
        <f t="shared" si="16"/>
        <v/>
      </c>
      <c r="Z34" s="8" t="str">
        <f t="shared" si="16"/>
        <v/>
      </c>
      <c r="AA34" s="8" t="str">
        <f t="shared" si="16"/>
        <v/>
      </c>
      <c r="AB34" s="8">
        <f t="shared" si="16"/>
        <v>0.23657049838102201</v>
      </c>
      <c r="AC34" s="8" t="str">
        <f t="shared" si="16"/>
        <v/>
      </c>
      <c r="AD34" s="8" t="str">
        <f t="shared" si="16"/>
        <v/>
      </c>
      <c r="AE34" s="8">
        <f t="shared" si="16"/>
        <v>0.192931910247019</v>
      </c>
      <c r="AF34" s="8" t="str">
        <f t="shared" si="16"/>
        <v/>
      </c>
      <c r="AG34" s="8">
        <f t="shared" si="16"/>
        <v>0.21820368088498501</v>
      </c>
      <c r="AH34" s="8">
        <f t="shared" si="16"/>
        <v>0.24202019834538499</v>
      </c>
      <c r="AI34" s="8" t="str">
        <f t="shared" si="16"/>
        <v/>
      </c>
      <c r="AJ34" s="8" t="str">
        <f t="shared" si="16"/>
        <v/>
      </c>
      <c r="AK34" s="8" t="str">
        <f t="shared" si="16"/>
        <v/>
      </c>
      <c r="AL34" s="8" t="str">
        <f t="shared" si="16"/>
        <v/>
      </c>
      <c r="AM34" s="8">
        <f t="shared" si="16"/>
        <v>0.240386187326915</v>
      </c>
      <c r="AN34" s="8" t="str">
        <f t="shared" si="16"/>
        <v/>
      </c>
      <c r="AO34" s="8" t="str">
        <f t="shared" si="16"/>
        <v/>
      </c>
      <c r="AP34" s="8" t="str">
        <f t="shared" si="16"/>
        <v/>
      </c>
      <c r="AQ34" s="8" t="str">
        <f t="shared" si="16"/>
        <v/>
      </c>
      <c r="AR34" s="8" t="str">
        <f t="shared" si="16"/>
        <v/>
      </c>
    </row>
    <row r="35" spans="1:44">
      <c r="F35" t="str">
        <f t="shared" si="7"/>
        <v>TRA_Mop_Gas</v>
      </c>
      <c r="G35" s="129">
        <f t="shared" si="5"/>
        <v>1.0700032998865827</v>
      </c>
      <c r="H35" s="8">
        <f t="shared" ref="H35:AR35" si="17">IF(G15&gt;0,G15,"")</f>
        <v>1.0926091864909799</v>
      </c>
      <c r="I35" s="8">
        <f t="shared" si="17"/>
        <v>1.04008416766686</v>
      </c>
      <c r="J35" s="8">
        <f t="shared" si="17"/>
        <v>1.0809728679292001</v>
      </c>
      <c r="K35" s="8">
        <f t="shared" si="17"/>
        <v>1.02425023016475</v>
      </c>
      <c r="L35" s="8">
        <f t="shared" si="17"/>
        <v>1.0489902907589299</v>
      </c>
      <c r="M35" s="8">
        <f t="shared" si="17"/>
        <v>1.0060849834952801</v>
      </c>
      <c r="N35" s="8">
        <f t="shared" si="17"/>
        <v>1.00082109353235</v>
      </c>
      <c r="O35" s="8">
        <f t="shared" si="17"/>
        <v>1.07619552705011</v>
      </c>
      <c r="P35" s="8" t="str">
        <f t="shared" si="17"/>
        <v/>
      </c>
      <c r="Q35" s="8">
        <f t="shared" si="17"/>
        <v>1.0620986964299399</v>
      </c>
      <c r="R35" s="8">
        <f t="shared" si="17"/>
        <v>1.06861504462526</v>
      </c>
      <c r="S35" s="8">
        <f t="shared" si="17"/>
        <v>1.0962915869083101</v>
      </c>
      <c r="T35" s="8">
        <f t="shared" si="17"/>
        <v>1.04407952057914</v>
      </c>
      <c r="U35" s="8">
        <f t="shared" si="17"/>
        <v>1.1118936673731299</v>
      </c>
      <c r="V35" s="8">
        <f t="shared" si="17"/>
        <v>1.0853198828822199</v>
      </c>
      <c r="W35" s="8">
        <f t="shared" si="17"/>
        <v>1.1296479504677801</v>
      </c>
      <c r="X35" s="8" t="str">
        <f t="shared" si="17"/>
        <v/>
      </c>
      <c r="Y35" s="8">
        <f t="shared" si="17"/>
        <v>1.0091866506112199</v>
      </c>
      <c r="Z35" s="8">
        <f t="shared" si="17"/>
        <v>0.94581153754626901</v>
      </c>
      <c r="AA35" s="8">
        <f t="shared" si="17"/>
        <v>1.03408804019147</v>
      </c>
      <c r="AB35" s="8">
        <f t="shared" si="17"/>
        <v>1.1421317411434799</v>
      </c>
      <c r="AC35" s="8" t="str">
        <f t="shared" si="17"/>
        <v/>
      </c>
      <c r="AD35" s="8">
        <f t="shared" si="17"/>
        <v>1.0409873884962799</v>
      </c>
      <c r="AE35" s="8">
        <f t="shared" si="17"/>
        <v>1.0954418262893</v>
      </c>
      <c r="AF35" s="8">
        <f t="shared" si="17"/>
        <v>1.07499559239017</v>
      </c>
      <c r="AG35" s="8">
        <f t="shared" si="17"/>
        <v>1.0742847621741101</v>
      </c>
      <c r="AH35" s="8">
        <f t="shared" si="17"/>
        <v>1.06544825294274</v>
      </c>
      <c r="AI35" s="8">
        <f t="shared" si="17"/>
        <v>1.1215290869288499</v>
      </c>
      <c r="AJ35" s="8">
        <f t="shared" si="17"/>
        <v>1.1144086519030401</v>
      </c>
      <c r="AK35" s="8">
        <f t="shared" si="17"/>
        <v>1.09058159604954</v>
      </c>
      <c r="AL35" s="8">
        <f t="shared" si="17"/>
        <v>1.0872236728367</v>
      </c>
      <c r="AM35" s="8">
        <f t="shared" si="17"/>
        <v>1.0921986570087301</v>
      </c>
      <c r="AN35" s="8">
        <f t="shared" si="17"/>
        <v>1.04407952057914</v>
      </c>
      <c r="AO35" s="8">
        <f t="shared" si="17"/>
        <v>1.1118936673731299</v>
      </c>
      <c r="AP35" s="8">
        <f t="shared" si="17"/>
        <v>1.04407952057914</v>
      </c>
      <c r="AQ35" s="8">
        <f t="shared" si="17"/>
        <v>1.1118936673731299</v>
      </c>
      <c r="AR35" s="8">
        <f t="shared" si="17"/>
        <v>1.1118936673731299</v>
      </c>
    </row>
    <row r="36" spans="1:44">
      <c r="F36" t="str">
        <f t="shared" si="7"/>
        <v>TRA_Mot_Gas</v>
      </c>
      <c r="G36" s="129">
        <f t="shared" si="5"/>
        <v>0.64108055149662369</v>
      </c>
      <c r="H36" s="8">
        <f t="shared" ref="H36:AR36" si="18">IF(G16&gt;0,G16,"")</f>
        <v>0.66228902854446503</v>
      </c>
      <c r="I36" s="8">
        <f t="shared" si="18"/>
        <v>0.62115282413403095</v>
      </c>
      <c r="J36" s="8">
        <f t="shared" si="18"/>
        <v>0.62135946642728801</v>
      </c>
      <c r="K36" s="8">
        <f t="shared" si="18"/>
        <v>0.62519225563357095</v>
      </c>
      <c r="L36" s="8">
        <f t="shared" si="18"/>
        <v>0.67343536932501602</v>
      </c>
      <c r="M36" s="8">
        <f t="shared" si="18"/>
        <v>0.63916072257318401</v>
      </c>
      <c r="N36" s="8">
        <f t="shared" si="18"/>
        <v>0.65855006849275399</v>
      </c>
      <c r="O36" s="8">
        <f t="shared" si="18"/>
        <v>0.68668376506741302</v>
      </c>
      <c r="P36" s="8">
        <f t="shared" si="18"/>
        <v>0.63182255673669196</v>
      </c>
      <c r="Q36" s="8">
        <f t="shared" si="18"/>
        <v>0.61177499726832396</v>
      </c>
      <c r="R36" s="8">
        <f t="shared" si="18"/>
        <v>0.63929780923731505</v>
      </c>
      <c r="S36" s="8">
        <f t="shared" si="18"/>
        <v>0.664028999866633</v>
      </c>
      <c r="T36" s="8">
        <f t="shared" si="18"/>
        <v>0.66157845747139299</v>
      </c>
      <c r="U36" s="8">
        <f t="shared" si="18"/>
        <v>0.62332167431113294</v>
      </c>
      <c r="V36" s="8">
        <f t="shared" si="18"/>
        <v>0.69449288880836701</v>
      </c>
      <c r="W36" s="8">
        <f t="shared" si="18"/>
        <v>0.58797955123031997</v>
      </c>
      <c r="X36" s="8">
        <f t="shared" si="18"/>
        <v>0.58938033841892101</v>
      </c>
      <c r="Y36" s="8">
        <f t="shared" si="18"/>
        <v>0.70408081539127998</v>
      </c>
      <c r="Z36" s="8">
        <f t="shared" si="18"/>
        <v>0.60559248221631101</v>
      </c>
      <c r="AA36" s="8">
        <f t="shared" si="18"/>
        <v>0.60080446789406206</v>
      </c>
      <c r="AB36" s="8">
        <f t="shared" si="18"/>
        <v>0.69047268099483095</v>
      </c>
      <c r="AC36" s="8">
        <f t="shared" si="18"/>
        <v>0.61913698461467603</v>
      </c>
      <c r="AD36" s="8">
        <f t="shared" si="18"/>
        <v>0.663635556629942</v>
      </c>
      <c r="AE36" s="8">
        <f t="shared" si="18"/>
        <v>0.55242465994008505</v>
      </c>
      <c r="AF36" s="8">
        <f t="shared" si="18"/>
        <v>0.66809808446014296</v>
      </c>
      <c r="AG36" s="8">
        <f t="shared" si="18"/>
        <v>0.70023054498904502</v>
      </c>
      <c r="AH36" s="8">
        <f t="shared" si="18"/>
        <v>0.54531145867043795</v>
      </c>
      <c r="AI36" s="8">
        <f t="shared" si="18"/>
        <v>0.64459762948690702</v>
      </c>
      <c r="AJ36" s="8">
        <f t="shared" si="18"/>
        <v>0.67951552245869196</v>
      </c>
      <c r="AK36" s="8">
        <f t="shared" si="18"/>
        <v>0.62391660117547698</v>
      </c>
      <c r="AL36" s="8">
        <f t="shared" si="18"/>
        <v>0.64926878656446996</v>
      </c>
      <c r="AM36" s="8">
        <f t="shared" si="18"/>
        <v>0.68827141846571804</v>
      </c>
      <c r="AN36" s="8">
        <f t="shared" si="18"/>
        <v>0.66157845747139299</v>
      </c>
      <c r="AO36" s="8">
        <f t="shared" si="18"/>
        <v>0.62332167431113294</v>
      </c>
      <c r="AP36" s="8">
        <f t="shared" si="18"/>
        <v>0.66157845747139299</v>
      </c>
      <c r="AQ36" s="8">
        <f t="shared" si="18"/>
        <v>0.62332167431113294</v>
      </c>
      <c r="AR36" s="8">
        <f t="shared" si="18"/>
        <v>0.62332167431113294</v>
      </c>
    </row>
    <row r="37" spans="1:44">
      <c r="E37" t="s">
        <v>124</v>
      </c>
      <c r="F37" t="str">
        <f t="shared" si="7"/>
        <v>TRA_Car_Cng</v>
      </c>
      <c r="G37" s="129">
        <f t="shared" si="5"/>
        <v>0.35272114216940631</v>
      </c>
      <c r="H37" s="8" t="str">
        <f t="shared" ref="H37:AR37" si="19">IF(G17&gt;0,G17,"")</f>
        <v/>
      </c>
      <c r="I37" s="8" t="str">
        <f t="shared" si="19"/>
        <v/>
      </c>
      <c r="J37" s="8" t="str">
        <f t="shared" si="19"/>
        <v/>
      </c>
      <c r="K37" s="8">
        <f t="shared" si="19"/>
        <v>0.35272114064613003</v>
      </c>
      <c r="L37" s="8" t="str">
        <f t="shared" si="19"/>
        <v/>
      </c>
      <c r="M37" s="8" t="str">
        <f t="shared" si="19"/>
        <v/>
      </c>
      <c r="N37" s="8">
        <f t="shared" si="19"/>
        <v>0.35272114575735802</v>
      </c>
      <c r="O37" s="8" t="str">
        <f t="shared" si="19"/>
        <v/>
      </c>
      <c r="P37" s="8" t="str">
        <f t="shared" si="19"/>
        <v/>
      </c>
      <c r="Q37" s="8" t="str">
        <f t="shared" si="19"/>
        <v/>
      </c>
      <c r="R37" s="8" t="str">
        <f t="shared" si="19"/>
        <v/>
      </c>
      <c r="S37" s="8" t="str">
        <f t="shared" si="19"/>
        <v/>
      </c>
      <c r="T37" s="8" t="str">
        <f t="shared" si="19"/>
        <v/>
      </c>
      <c r="U37" s="8" t="str">
        <f t="shared" si="19"/>
        <v/>
      </c>
      <c r="V37" s="8" t="str">
        <f t="shared" si="19"/>
        <v/>
      </c>
      <c r="W37" s="8" t="str">
        <f t="shared" si="19"/>
        <v/>
      </c>
      <c r="X37" s="8" t="str">
        <f t="shared" si="19"/>
        <v/>
      </c>
      <c r="Y37" s="8">
        <f t="shared" si="19"/>
        <v>0.35272113946825501</v>
      </c>
      <c r="Z37" s="8" t="str">
        <f t="shared" si="19"/>
        <v/>
      </c>
      <c r="AA37" s="8" t="str">
        <f t="shared" si="19"/>
        <v/>
      </c>
      <c r="AB37" s="8" t="str">
        <f t="shared" si="19"/>
        <v/>
      </c>
      <c r="AC37" s="8" t="str">
        <f t="shared" si="19"/>
        <v/>
      </c>
      <c r="AD37" s="8" t="str">
        <f t="shared" si="19"/>
        <v/>
      </c>
      <c r="AE37" s="8">
        <f t="shared" si="19"/>
        <v>0.35272114290378798</v>
      </c>
      <c r="AF37" s="8" t="str">
        <f t="shared" si="19"/>
        <v/>
      </c>
      <c r="AG37" s="8" t="str">
        <f t="shared" si="19"/>
        <v/>
      </c>
      <c r="AH37" s="8" t="str">
        <f t="shared" si="19"/>
        <v/>
      </c>
      <c r="AI37" s="8" t="str">
        <f t="shared" si="19"/>
        <v/>
      </c>
      <c r="AJ37" s="8">
        <f t="shared" si="19"/>
        <v>0.35272114477265198</v>
      </c>
      <c r="AK37" s="8" t="str">
        <f t="shared" si="19"/>
        <v/>
      </c>
      <c r="AL37" s="8" t="str">
        <f t="shared" si="19"/>
        <v/>
      </c>
      <c r="AM37" s="8" t="str">
        <f t="shared" si="19"/>
        <v/>
      </c>
      <c r="AN37" s="8" t="str">
        <f t="shared" si="19"/>
        <v/>
      </c>
      <c r="AO37" s="8" t="str">
        <f t="shared" si="19"/>
        <v/>
      </c>
      <c r="AP37" s="8" t="str">
        <f t="shared" si="19"/>
        <v/>
      </c>
      <c r="AQ37" s="8">
        <f t="shared" si="19"/>
        <v>0.35272113946825501</v>
      </c>
      <c r="AR37" s="8" t="str">
        <f t="shared" si="19"/>
        <v/>
      </c>
    </row>
    <row r="38" spans="1:44">
      <c r="E38" t="s">
        <v>124</v>
      </c>
      <c r="F38" t="str">
        <f t="shared" si="7"/>
        <v>TRA_Car_Dis</v>
      </c>
      <c r="G38" s="129">
        <f t="shared" si="5"/>
        <v>0.45604465022235707</v>
      </c>
      <c r="H38" s="8">
        <f t="shared" ref="H38:AR38" si="20">IF(G18&gt;0,G18,"")</f>
        <v>0.46550110289746</v>
      </c>
      <c r="I38" s="8">
        <f t="shared" si="20"/>
        <v>0.47373190688733202</v>
      </c>
      <c r="J38" s="8">
        <f t="shared" si="20"/>
        <v>0.44416285261090799</v>
      </c>
      <c r="K38" s="8">
        <f t="shared" si="20"/>
        <v>0.40706821285774503</v>
      </c>
      <c r="L38" s="8">
        <f t="shared" si="20"/>
        <v>0.347369167510028</v>
      </c>
      <c r="M38" s="8">
        <f t="shared" si="20"/>
        <v>0.47429513272977902</v>
      </c>
      <c r="N38" s="8">
        <f t="shared" si="20"/>
        <v>0.439497899521269</v>
      </c>
      <c r="O38" s="8">
        <f t="shared" si="20"/>
        <v>0.52300374474504296</v>
      </c>
      <c r="P38" s="8">
        <f t="shared" si="20"/>
        <v>0.42160863726407699</v>
      </c>
      <c r="Q38" s="8">
        <f t="shared" si="20"/>
        <v>0.50161660859941404</v>
      </c>
      <c r="R38" s="8">
        <f t="shared" si="20"/>
        <v>0.41795343363340298</v>
      </c>
      <c r="S38" s="8">
        <f t="shared" si="20"/>
        <v>0.48874971071040502</v>
      </c>
      <c r="T38" s="8">
        <f t="shared" si="20"/>
        <v>0.39480192069283099</v>
      </c>
      <c r="U38" s="8">
        <f t="shared" si="20"/>
        <v>0.48610200676189602</v>
      </c>
      <c r="V38" s="8">
        <f t="shared" si="20"/>
        <v>0.50585630171722995</v>
      </c>
      <c r="W38" s="8">
        <f t="shared" si="20"/>
        <v>0.45487035613545002</v>
      </c>
      <c r="X38" s="8">
        <f t="shared" si="20"/>
        <v>0.44019910424918401</v>
      </c>
      <c r="Y38" s="8">
        <f t="shared" si="20"/>
        <v>0.50080874831132605</v>
      </c>
      <c r="Z38" s="8">
        <f t="shared" si="20"/>
        <v>0.43006315560913899</v>
      </c>
      <c r="AA38" s="8">
        <f t="shared" si="20"/>
        <v>0.43964343933538302</v>
      </c>
      <c r="AB38" s="8">
        <f t="shared" si="20"/>
        <v>0.41862412916691</v>
      </c>
      <c r="AC38" s="8">
        <f t="shared" si="20"/>
        <v>0.45083569639969401</v>
      </c>
      <c r="AD38" s="8">
        <f t="shared" si="20"/>
        <v>0.52005933806693005</v>
      </c>
      <c r="AE38" s="8">
        <f t="shared" si="20"/>
        <v>0.41847459512650698</v>
      </c>
      <c r="AF38" s="8">
        <f t="shared" si="20"/>
        <v>0.43826593271535602</v>
      </c>
      <c r="AG38" s="8">
        <f t="shared" si="20"/>
        <v>0.49379272665933199</v>
      </c>
      <c r="AH38" s="8">
        <f t="shared" si="20"/>
        <v>0.49822792406000399</v>
      </c>
      <c r="AI38" s="8">
        <f t="shared" si="20"/>
        <v>0.42583450059527</v>
      </c>
      <c r="AJ38" s="8">
        <f t="shared" si="20"/>
        <v>0.43058952833053299</v>
      </c>
      <c r="AK38" s="8">
        <f t="shared" si="20"/>
        <v>0.47677870318361298</v>
      </c>
      <c r="AL38" s="8">
        <f t="shared" si="20"/>
        <v>0.50942590996290305</v>
      </c>
      <c r="AM38" s="8">
        <f t="shared" si="20"/>
        <v>0.487929769509509</v>
      </c>
      <c r="AN38" s="8">
        <f t="shared" si="20"/>
        <v>0.39480192069283099</v>
      </c>
      <c r="AO38" s="8">
        <f t="shared" si="20"/>
        <v>0.48610200676189602</v>
      </c>
      <c r="AP38" s="8">
        <f t="shared" si="20"/>
        <v>0.39480192069283099</v>
      </c>
      <c r="AQ38" s="8">
        <f t="shared" si="20"/>
        <v>0.48610200676189602</v>
      </c>
      <c r="AR38" s="8">
        <f t="shared" si="20"/>
        <v>0.48610200676189602</v>
      </c>
    </row>
    <row r="39" spans="1:44">
      <c r="E39" t="s">
        <v>124</v>
      </c>
      <c r="F39" t="str">
        <f t="shared" si="7"/>
        <v>TRA_Car_Fle_Fue</v>
      </c>
      <c r="G39" s="129">
        <f t="shared" si="5"/>
        <v>0.3111925391357695</v>
      </c>
      <c r="H39" s="8" t="str">
        <f t="shared" ref="H39:AR39" si="21">IF(G19&gt;0,G19,"")</f>
        <v/>
      </c>
      <c r="I39" s="8" t="str">
        <f t="shared" si="21"/>
        <v/>
      </c>
      <c r="J39" s="8" t="str">
        <f t="shared" si="21"/>
        <v/>
      </c>
      <c r="K39" s="8">
        <f t="shared" si="21"/>
        <v>0.31992152849809402</v>
      </c>
      <c r="L39" s="8" t="str">
        <f t="shared" si="21"/>
        <v/>
      </c>
      <c r="M39" s="8" t="str">
        <f t="shared" si="21"/>
        <v/>
      </c>
      <c r="N39" s="8" t="str">
        <f t="shared" si="21"/>
        <v/>
      </c>
      <c r="O39" s="8" t="str">
        <f t="shared" si="21"/>
        <v/>
      </c>
      <c r="P39" s="8" t="str">
        <f t="shared" si="21"/>
        <v/>
      </c>
      <c r="Q39" s="8" t="str">
        <f t="shared" si="21"/>
        <v/>
      </c>
      <c r="R39" s="8" t="str">
        <f t="shared" si="21"/>
        <v/>
      </c>
      <c r="S39" s="8" t="str">
        <f t="shared" si="21"/>
        <v/>
      </c>
      <c r="T39" s="8" t="str">
        <f t="shared" si="21"/>
        <v/>
      </c>
      <c r="U39" s="8" t="str">
        <f t="shared" si="21"/>
        <v/>
      </c>
      <c r="V39" s="8" t="str">
        <f t="shared" si="21"/>
        <v/>
      </c>
      <c r="W39" s="8" t="str">
        <f t="shared" si="21"/>
        <v/>
      </c>
      <c r="X39" s="8" t="str">
        <f t="shared" si="21"/>
        <v/>
      </c>
      <c r="Y39" s="8" t="str">
        <f t="shared" si="21"/>
        <v/>
      </c>
      <c r="Z39" s="8" t="str">
        <f t="shared" si="21"/>
        <v/>
      </c>
      <c r="AA39" s="8" t="str">
        <f t="shared" si="21"/>
        <v/>
      </c>
      <c r="AB39" s="8" t="str">
        <f t="shared" si="21"/>
        <v/>
      </c>
      <c r="AC39" s="8" t="str">
        <f t="shared" si="21"/>
        <v/>
      </c>
      <c r="AD39" s="8" t="str">
        <f t="shared" si="21"/>
        <v/>
      </c>
      <c r="AE39" s="8" t="str">
        <f t="shared" si="21"/>
        <v/>
      </c>
      <c r="AF39" s="8" t="str">
        <f t="shared" si="21"/>
        <v/>
      </c>
      <c r="AG39" s="8" t="str">
        <f t="shared" si="21"/>
        <v/>
      </c>
      <c r="AH39" s="8" t="str">
        <f t="shared" si="21"/>
        <v/>
      </c>
      <c r="AI39" s="8" t="str">
        <f t="shared" si="21"/>
        <v/>
      </c>
      <c r="AJ39" s="8">
        <f t="shared" si="21"/>
        <v>0.30246354977344497</v>
      </c>
      <c r="AK39" s="8" t="str">
        <f t="shared" si="21"/>
        <v/>
      </c>
      <c r="AL39" s="8" t="str">
        <f t="shared" si="21"/>
        <v/>
      </c>
      <c r="AM39" s="8" t="str">
        <f t="shared" si="21"/>
        <v/>
      </c>
      <c r="AN39" s="8" t="str">
        <f t="shared" si="21"/>
        <v/>
      </c>
      <c r="AO39" s="8" t="str">
        <f t="shared" si="21"/>
        <v/>
      </c>
      <c r="AP39" s="8" t="str">
        <f t="shared" si="21"/>
        <v/>
      </c>
      <c r="AQ39" s="8" t="str">
        <f t="shared" si="21"/>
        <v/>
      </c>
      <c r="AR39" s="8" t="str">
        <f t="shared" si="21"/>
        <v/>
      </c>
    </row>
    <row r="40" spans="1:44">
      <c r="E40" t="s">
        <v>124</v>
      </c>
      <c r="F40" t="str">
        <f t="shared" si="7"/>
        <v>TRA_Car_Gas</v>
      </c>
      <c r="G40" s="129">
        <f t="shared" si="5"/>
        <v>0.40104608425080474</v>
      </c>
      <c r="H40" s="8">
        <f t="shared" ref="H40:AR40" si="22">IF(G20&gt;0,G20,"")</f>
        <v>0.400615044843599</v>
      </c>
      <c r="I40" s="8">
        <f t="shared" si="22"/>
        <v>0.40129164793480798</v>
      </c>
      <c r="J40" s="8">
        <f t="shared" si="22"/>
        <v>0.36512300566006001</v>
      </c>
      <c r="K40" s="8">
        <f t="shared" si="22"/>
        <v>0.34915921795322302</v>
      </c>
      <c r="L40" s="8">
        <f t="shared" si="22"/>
        <v>0.37585412237153898</v>
      </c>
      <c r="M40" s="8">
        <f t="shared" si="22"/>
        <v>0.42240724461242002</v>
      </c>
      <c r="N40" s="8">
        <f t="shared" si="22"/>
        <v>0.38778698829854602</v>
      </c>
      <c r="O40" s="8">
        <f t="shared" si="22"/>
        <v>0.42807462909048699</v>
      </c>
      <c r="P40" s="8">
        <f t="shared" si="22"/>
        <v>0.40792826010556699</v>
      </c>
      <c r="Q40" s="8">
        <f t="shared" si="22"/>
        <v>0.39511553728253701</v>
      </c>
      <c r="R40" s="8">
        <f t="shared" si="22"/>
        <v>0.37948131603173302</v>
      </c>
      <c r="S40" s="8">
        <f t="shared" si="22"/>
        <v>0.43712071278233899</v>
      </c>
      <c r="T40" s="8">
        <f t="shared" si="22"/>
        <v>0.38003924390186999</v>
      </c>
      <c r="U40" s="8">
        <f t="shared" si="22"/>
        <v>0.42350678459211999</v>
      </c>
      <c r="V40" s="8">
        <f t="shared" si="22"/>
        <v>0.44437781298929402</v>
      </c>
      <c r="W40" s="8">
        <f t="shared" si="22"/>
        <v>0.40616730159367997</v>
      </c>
      <c r="X40" s="8">
        <f t="shared" si="22"/>
        <v>0.36651372927012599</v>
      </c>
      <c r="Y40" s="8">
        <f t="shared" si="22"/>
        <v>0.43123037424744698</v>
      </c>
      <c r="Z40" s="8">
        <f t="shared" si="22"/>
        <v>0.38643861017596198</v>
      </c>
      <c r="AA40" s="8">
        <f t="shared" si="22"/>
        <v>0.38062254027138098</v>
      </c>
      <c r="AB40" s="8">
        <f t="shared" si="22"/>
        <v>0.385319656711751</v>
      </c>
      <c r="AC40" s="8">
        <f t="shared" si="22"/>
        <v>0.41581073851935801</v>
      </c>
      <c r="AD40" s="8">
        <f t="shared" si="22"/>
        <v>0.445839519585783</v>
      </c>
      <c r="AE40" s="8">
        <f t="shared" si="22"/>
        <v>0.36954145322635701</v>
      </c>
      <c r="AF40" s="8">
        <f t="shared" si="22"/>
        <v>0.35226565498082701</v>
      </c>
      <c r="AG40" s="8">
        <f t="shared" si="22"/>
        <v>0.41548361554989999</v>
      </c>
      <c r="AH40" s="8">
        <f t="shared" si="22"/>
        <v>0.45567854870459701</v>
      </c>
      <c r="AI40" s="8">
        <f t="shared" si="22"/>
        <v>0.373551931084732</v>
      </c>
      <c r="AJ40" s="8">
        <f t="shared" si="22"/>
        <v>0.34650193819888497</v>
      </c>
      <c r="AK40" s="8">
        <f t="shared" si="22"/>
        <v>0.42128770240036501</v>
      </c>
      <c r="AL40" s="8">
        <f t="shared" si="22"/>
        <v>0.43565926569912</v>
      </c>
      <c r="AM40" s="8">
        <f t="shared" si="22"/>
        <v>0.42231212702925802</v>
      </c>
      <c r="AN40" s="8">
        <f t="shared" si="22"/>
        <v>0.38003924390186999</v>
      </c>
      <c r="AO40" s="8">
        <f t="shared" si="22"/>
        <v>0.42350678459211999</v>
      </c>
      <c r="AP40" s="8">
        <f t="shared" si="22"/>
        <v>0.38003924390186999</v>
      </c>
      <c r="AQ40" s="8">
        <f t="shared" si="22"/>
        <v>0.42350678459211999</v>
      </c>
      <c r="AR40" s="8">
        <f t="shared" si="22"/>
        <v>0.42350678459211999</v>
      </c>
    </row>
    <row r="41" spans="1:44">
      <c r="E41" t="s">
        <v>124</v>
      </c>
      <c r="F41" t="str">
        <f t="shared" si="7"/>
        <v>TRA_Car_Lpg</v>
      </c>
      <c r="G41" s="129">
        <f t="shared" si="5"/>
        <v>0.38297726515562575</v>
      </c>
      <c r="H41" s="8" t="str">
        <f t="shared" ref="H41:AR41" si="23">IF(G21&gt;0,G21,"")</f>
        <v/>
      </c>
      <c r="I41" s="8">
        <f t="shared" si="23"/>
        <v>0.34920289571133101</v>
      </c>
      <c r="J41" s="8">
        <f t="shared" si="23"/>
        <v>0.35887920697244502</v>
      </c>
      <c r="K41" s="8" t="str">
        <f t="shared" si="23"/>
        <v/>
      </c>
      <c r="L41" s="8" t="str">
        <f t="shared" si="23"/>
        <v/>
      </c>
      <c r="M41" s="8" t="str">
        <f t="shared" si="23"/>
        <v/>
      </c>
      <c r="N41" s="8">
        <f t="shared" si="23"/>
        <v>0.41440264377631603</v>
      </c>
      <c r="O41" s="8">
        <f t="shared" si="23"/>
        <v>0.46621015715210001</v>
      </c>
      <c r="P41" s="8" t="str">
        <f t="shared" si="23"/>
        <v/>
      </c>
      <c r="Q41" s="8" t="str">
        <f t="shared" si="23"/>
        <v/>
      </c>
      <c r="R41" s="8" t="str">
        <f t="shared" si="23"/>
        <v/>
      </c>
      <c r="S41" s="8">
        <f t="shared" si="23"/>
        <v>0.38492764256733097</v>
      </c>
      <c r="T41" s="8">
        <f t="shared" si="23"/>
        <v>0.36800224223508199</v>
      </c>
      <c r="U41" s="8">
        <f t="shared" si="23"/>
        <v>0.41724916815950702</v>
      </c>
      <c r="V41" s="8">
        <f t="shared" si="23"/>
        <v>0.38912263539329101</v>
      </c>
      <c r="W41" s="8">
        <f t="shared" si="23"/>
        <v>0.36522183412430897</v>
      </c>
      <c r="X41" s="8" t="str">
        <f t="shared" si="23"/>
        <v/>
      </c>
      <c r="Y41" s="8">
        <f t="shared" si="23"/>
        <v>0.35589244729278702</v>
      </c>
      <c r="Z41" s="8" t="str">
        <f t="shared" si="23"/>
        <v/>
      </c>
      <c r="AA41" s="8" t="str">
        <f t="shared" si="23"/>
        <v/>
      </c>
      <c r="AB41" s="8">
        <f t="shared" si="23"/>
        <v>0.39303573642251199</v>
      </c>
      <c r="AC41" s="8" t="str">
        <f t="shared" si="23"/>
        <v/>
      </c>
      <c r="AD41" s="8" t="str">
        <f t="shared" si="23"/>
        <v/>
      </c>
      <c r="AE41" s="8">
        <f t="shared" si="23"/>
        <v>0.33497163760658499</v>
      </c>
      <c r="AF41" s="8" t="str">
        <f t="shared" si="23"/>
        <v/>
      </c>
      <c r="AG41" s="8">
        <f t="shared" si="23"/>
        <v>0.375867739756856</v>
      </c>
      <c r="AH41" s="8">
        <f t="shared" si="23"/>
        <v>0.35464639278580101</v>
      </c>
      <c r="AI41" s="8">
        <f t="shared" si="23"/>
        <v>0.35690110612338699</v>
      </c>
      <c r="AJ41" s="8" t="str">
        <f t="shared" si="23"/>
        <v/>
      </c>
      <c r="AK41" s="8" t="str">
        <f t="shared" si="23"/>
        <v/>
      </c>
      <c r="AL41" s="8">
        <f t="shared" si="23"/>
        <v>0.387992524571526</v>
      </c>
      <c r="AM41" s="8">
        <f t="shared" si="23"/>
        <v>0.36522183382391199</v>
      </c>
      <c r="AN41" s="8">
        <f t="shared" si="23"/>
        <v>0.36800224223508199</v>
      </c>
      <c r="AO41" s="8">
        <f t="shared" si="23"/>
        <v>0.41724916815950702</v>
      </c>
      <c r="AP41" s="8">
        <f t="shared" si="23"/>
        <v>0.36800224223508199</v>
      </c>
      <c r="AQ41" s="8">
        <f t="shared" si="23"/>
        <v>0.41724916815950702</v>
      </c>
      <c r="AR41" s="8">
        <f t="shared" si="23"/>
        <v>0.41724916815950702</v>
      </c>
    </row>
    <row r="43" spans="1:44">
      <c r="G43" s="9" t="s">
        <v>1</v>
      </c>
      <c r="H43" s="9" t="s">
        <v>2</v>
      </c>
      <c r="I43" s="9" t="s">
        <v>3</v>
      </c>
      <c r="J43" s="9" t="s">
        <v>4</v>
      </c>
      <c r="K43" s="9" t="s">
        <v>5</v>
      </c>
      <c r="L43" s="9" t="s">
        <v>6</v>
      </c>
      <c r="M43" s="9" t="s">
        <v>7</v>
      </c>
      <c r="N43" s="9" t="s">
        <v>8</v>
      </c>
      <c r="O43" s="9" t="s">
        <v>9</v>
      </c>
      <c r="P43" s="9" t="s">
        <v>10</v>
      </c>
      <c r="Q43" s="9" t="s">
        <v>11</v>
      </c>
      <c r="R43" s="9" t="s">
        <v>12</v>
      </c>
      <c r="S43" s="9" t="s">
        <v>108</v>
      </c>
      <c r="T43" s="9" t="s">
        <v>13</v>
      </c>
      <c r="U43" s="9" t="s">
        <v>14</v>
      </c>
      <c r="V43" s="9" t="s">
        <v>15</v>
      </c>
      <c r="W43" s="9" t="s">
        <v>16</v>
      </c>
      <c r="X43" s="9" t="s">
        <v>17</v>
      </c>
      <c r="Y43" s="9" t="s">
        <v>18</v>
      </c>
      <c r="Z43" s="9" t="s">
        <v>19</v>
      </c>
      <c r="AA43" s="9" t="s">
        <v>20</v>
      </c>
      <c r="AB43" s="9" t="s">
        <v>21</v>
      </c>
      <c r="AC43" s="9" t="s">
        <v>22</v>
      </c>
      <c r="AD43" s="9" t="s">
        <v>23</v>
      </c>
      <c r="AE43" s="9" t="s">
        <v>24</v>
      </c>
      <c r="AF43" s="9" t="s">
        <v>25</v>
      </c>
      <c r="AG43" s="9" t="s">
        <v>26</v>
      </c>
      <c r="AH43" s="9" t="s">
        <v>27</v>
      </c>
      <c r="AI43" s="9" t="s">
        <v>28</v>
      </c>
      <c r="AJ43" s="9" t="s">
        <v>29</v>
      </c>
      <c r="AK43" s="9" t="s">
        <v>30</v>
      </c>
      <c r="AL43" s="9" t="s">
        <v>31</v>
      </c>
      <c r="AM43" s="9" t="s">
        <v>125</v>
      </c>
      <c r="AN43" s="9" t="s">
        <v>126</v>
      </c>
      <c r="AO43" s="9" t="s">
        <v>127</v>
      </c>
      <c r="AP43" s="9" t="s">
        <v>128</v>
      </c>
      <c r="AQ43" s="9" t="s">
        <v>129</v>
      </c>
    </row>
    <row r="44" spans="1:44">
      <c r="A44" t="str">
        <f>IF(D44="",A43,D44)</f>
        <v>Buses</v>
      </c>
      <c r="B44" t="str">
        <f>IF(E44="",B43,E44)</f>
        <v>CNG/Biogas</v>
      </c>
      <c r="C44" t="str">
        <f>VLOOKUP(F44,'000Veh'!$A$39:$B$44,2,FALSE)</f>
        <v>Coa</v>
      </c>
      <c r="D44" t="s">
        <v>34</v>
      </c>
      <c r="E44" t="s">
        <v>35</v>
      </c>
      <c r="F44" t="s">
        <v>110</v>
      </c>
      <c r="AI44">
        <v>0.04</v>
      </c>
      <c r="AM44" s="46" t="str">
        <f>IF($S44&gt;0,$S44,"")</f>
        <v/>
      </c>
      <c r="AN44" s="46" t="str">
        <f>IF($T44&gt;0,$T44,"")</f>
        <v/>
      </c>
      <c r="AO44" s="46" t="str">
        <f>IF($S44&gt;0,$S44,"")</f>
        <v/>
      </c>
      <c r="AP44" s="46" t="str">
        <f>IF($T44&gt;0,$T44,"")</f>
        <v/>
      </c>
      <c r="AQ44" s="46" t="str">
        <f t="shared" ref="AQ44:AQ59" si="24">IF($T44&gt;0,$T44,"")</f>
        <v/>
      </c>
    </row>
    <row r="45" spans="1:44">
      <c r="A45" t="str">
        <f>IF(D45="",A44,D45)</f>
        <v>Buses</v>
      </c>
      <c r="B45" t="str">
        <f>IF(E45="",B44,E45)</f>
        <v>CNG/Biogas</v>
      </c>
      <c r="C45" t="str">
        <f>VLOOKUP(F45,'000Veh'!$A$39:$B$44,2,FALSE)</f>
        <v>Urb</v>
      </c>
      <c r="F45" t="s">
        <v>111</v>
      </c>
      <c r="J45">
        <v>0.04</v>
      </c>
      <c r="M45">
        <v>0.04</v>
      </c>
      <c r="X45">
        <v>0.04</v>
      </c>
      <c r="AD45">
        <v>0.04</v>
      </c>
      <c r="AI45">
        <v>0.04</v>
      </c>
      <c r="AM45" s="46" t="str">
        <f t="shared" ref="AM45:AM71" si="25">IF($S45&gt;0,$S45,"")</f>
        <v/>
      </c>
      <c r="AN45" s="46" t="str">
        <f t="shared" ref="AN45:AN71" si="26">IF($T45&gt;0,$T45,"")</f>
        <v/>
      </c>
      <c r="AO45" s="46" t="str">
        <f t="shared" ref="AO45:AO71" si="27">IF($S45&gt;0,$S45,"")</f>
        <v/>
      </c>
      <c r="AP45" s="46">
        <f>IF($X45&gt;0,$X45,"")</f>
        <v>0.04</v>
      </c>
      <c r="AQ45" s="46" t="str">
        <f t="shared" si="24"/>
        <v/>
      </c>
    </row>
    <row r="46" spans="1:44">
      <c r="A46" t="str">
        <f t="shared" ref="A46:A71" si="28">IF(D46="",A45,D46)</f>
        <v>Buses</v>
      </c>
      <c r="B46" t="str">
        <f t="shared" ref="B46:B71" si="29">IF(E46="",B45,E46)</f>
        <v>Diesel</v>
      </c>
      <c r="C46" t="str">
        <f>VLOOKUP(F46,'000Veh'!$A$39:$B$44,2,FALSE)</f>
        <v>Coa</v>
      </c>
      <c r="E46" t="s">
        <v>36</v>
      </c>
      <c r="F46" t="s">
        <v>110</v>
      </c>
      <c r="G46">
        <v>0.09</v>
      </c>
      <c r="H46">
        <v>0.08</v>
      </c>
      <c r="I46">
        <v>0.1</v>
      </c>
      <c r="J46">
        <v>0.08</v>
      </c>
      <c r="K46">
        <v>0.1</v>
      </c>
      <c r="L46">
        <v>0.11</v>
      </c>
      <c r="M46">
        <v>0.11</v>
      </c>
      <c r="N46">
        <v>0.09</v>
      </c>
      <c r="O46">
        <v>0.1</v>
      </c>
      <c r="P46">
        <v>0.1</v>
      </c>
      <c r="Q46">
        <v>0.11</v>
      </c>
      <c r="R46">
        <v>0.09</v>
      </c>
      <c r="S46">
        <v>0.11</v>
      </c>
      <c r="T46">
        <v>0.09</v>
      </c>
      <c r="U46">
        <v>0.09</v>
      </c>
      <c r="V46">
        <v>0.1</v>
      </c>
      <c r="W46">
        <v>0.1</v>
      </c>
      <c r="X46">
        <v>0.1</v>
      </c>
      <c r="Y46">
        <v>7.0000000000000007E-2</v>
      </c>
      <c r="Z46">
        <v>0.08</v>
      </c>
      <c r="AA46">
        <v>0.11</v>
      </c>
      <c r="AB46">
        <v>0.09</v>
      </c>
      <c r="AC46">
        <v>0.1</v>
      </c>
      <c r="AD46">
        <v>0.09</v>
      </c>
      <c r="AE46">
        <v>0.11</v>
      </c>
      <c r="AF46">
        <v>0.09</v>
      </c>
      <c r="AG46">
        <v>0.1</v>
      </c>
      <c r="AH46">
        <v>0.1</v>
      </c>
      <c r="AI46">
        <v>0.1</v>
      </c>
      <c r="AJ46">
        <v>0.09</v>
      </c>
      <c r="AK46">
        <v>0.11</v>
      </c>
      <c r="AL46">
        <v>0.06</v>
      </c>
      <c r="AM46" s="46">
        <f t="shared" si="25"/>
        <v>0.11</v>
      </c>
      <c r="AN46" s="46">
        <f t="shared" si="26"/>
        <v>0.09</v>
      </c>
      <c r="AO46" s="46">
        <f t="shared" si="27"/>
        <v>0.11</v>
      </c>
      <c r="AP46" s="46">
        <f>IF($T46&gt;0,$T46,"")</f>
        <v>0.09</v>
      </c>
      <c r="AQ46" s="46">
        <f t="shared" si="24"/>
        <v>0.09</v>
      </c>
    </row>
    <row r="47" spans="1:44">
      <c r="A47" t="str">
        <f t="shared" si="28"/>
        <v>Buses</v>
      </c>
      <c r="B47" t="str">
        <f t="shared" si="29"/>
        <v>Diesel</v>
      </c>
      <c r="C47" t="str">
        <f>VLOOKUP(F47,'000Veh'!$A$39:$B$44,2,FALSE)</f>
        <v>Urb</v>
      </c>
      <c r="F47" t="s">
        <v>111</v>
      </c>
      <c r="G47">
        <v>0.1</v>
      </c>
      <c r="H47">
        <v>0.09</v>
      </c>
      <c r="I47">
        <v>0.06</v>
      </c>
      <c r="J47">
        <v>0.09</v>
      </c>
      <c r="K47">
        <v>0.08</v>
      </c>
      <c r="L47">
        <v>0.08</v>
      </c>
      <c r="M47">
        <v>0.08</v>
      </c>
      <c r="N47">
        <v>0.09</v>
      </c>
      <c r="P47">
        <v>7.0000000000000007E-2</v>
      </c>
      <c r="Q47">
        <v>0.08</v>
      </c>
      <c r="R47">
        <v>0.08</v>
      </c>
      <c r="S47">
        <v>0.08</v>
      </c>
      <c r="T47">
        <v>0.1</v>
      </c>
      <c r="U47">
        <v>0.08</v>
      </c>
      <c r="V47">
        <v>0.1</v>
      </c>
      <c r="W47">
        <v>0.08</v>
      </c>
      <c r="X47">
        <v>7.0000000000000007E-2</v>
      </c>
      <c r="Y47">
        <v>0.1</v>
      </c>
      <c r="Z47">
        <v>0.09</v>
      </c>
      <c r="AA47">
        <v>0.09</v>
      </c>
      <c r="AB47">
        <v>0.1</v>
      </c>
      <c r="AC47">
        <v>0.08</v>
      </c>
      <c r="AD47">
        <v>0.09</v>
      </c>
      <c r="AE47">
        <v>0.08</v>
      </c>
      <c r="AF47">
        <v>0.08</v>
      </c>
      <c r="AG47">
        <v>7.0000000000000007E-2</v>
      </c>
      <c r="AH47">
        <v>0.06</v>
      </c>
      <c r="AI47">
        <v>0.08</v>
      </c>
      <c r="AJ47">
        <v>0.1</v>
      </c>
      <c r="AK47">
        <v>0.08</v>
      </c>
      <c r="AL47">
        <v>0.08</v>
      </c>
      <c r="AM47" s="46">
        <f t="shared" si="25"/>
        <v>0.08</v>
      </c>
      <c r="AN47" s="46">
        <f t="shared" si="26"/>
        <v>0.1</v>
      </c>
      <c r="AO47" s="46">
        <f t="shared" si="27"/>
        <v>0.08</v>
      </c>
      <c r="AP47" s="46">
        <f t="shared" ref="AP47:AQ71" si="30">IF($T47&gt;0,$T47,"")</f>
        <v>0.1</v>
      </c>
      <c r="AQ47" s="46">
        <f t="shared" si="24"/>
        <v>0.1</v>
      </c>
    </row>
    <row r="48" spans="1:44">
      <c r="A48" t="str">
        <f t="shared" si="28"/>
        <v>Buses</v>
      </c>
      <c r="B48" t="str">
        <f t="shared" si="29"/>
        <v>Gasoline</v>
      </c>
      <c r="C48" t="str">
        <f>VLOOKUP(F48,'000Veh'!$A$39:$B$44,2,FALSE)</f>
        <v>Coa</v>
      </c>
      <c r="E48" t="s">
        <v>37</v>
      </c>
      <c r="F48" t="s">
        <v>110</v>
      </c>
      <c r="L48">
        <v>0.1</v>
      </c>
      <c r="N48">
        <v>0.09</v>
      </c>
      <c r="W48">
        <v>0.1</v>
      </c>
      <c r="AL48">
        <v>0.06</v>
      </c>
      <c r="AM48" s="46" t="str">
        <f t="shared" si="25"/>
        <v/>
      </c>
      <c r="AN48" s="46" t="str">
        <f t="shared" si="26"/>
        <v/>
      </c>
      <c r="AO48" s="46" t="str">
        <f t="shared" si="27"/>
        <v/>
      </c>
      <c r="AP48" s="46" t="str">
        <f t="shared" si="30"/>
        <v/>
      </c>
      <c r="AQ48" s="46" t="str">
        <f t="shared" si="24"/>
        <v/>
      </c>
    </row>
    <row r="49" spans="1:43">
      <c r="A49" t="str">
        <f t="shared" si="28"/>
        <v>Buses</v>
      </c>
      <c r="B49" t="str">
        <f t="shared" si="29"/>
        <v>Gasoline</v>
      </c>
      <c r="C49" t="str">
        <f>VLOOKUP(F49,'000Veh'!$A$39:$B$44,2,FALSE)</f>
        <v>Urb</v>
      </c>
      <c r="F49" t="s">
        <v>111</v>
      </c>
      <c r="L49">
        <v>0.08</v>
      </c>
      <c r="N49">
        <v>0.09</v>
      </c>
      <c r="W49">
        <v>0.08</v>
      </c>
      <c r="AB49">
        <v>0.09</v>
      </c>
      <c r="AD49">
        <v>0.09</v>
      </c>
      <c r="AF49">
        <v>7.0000000000000007E-2</v>
      </c>
      <c r="AG49">
        <v>7.0000000000000007E-2</v>
      </c>
      <c r="AL49">
        <v>7.0000000000000007E-2</v>
      </c>
      <c r="AM49" s="46" t="str">
        <f t="shared" si="25"/>
        <v/>
      </c>
      <c r="AN49" s="46" t="str">
        <f t="shared" si="26"/>
        <v/>
      </c>
      <c r="AO49" s="46" t="str">
        <f t="shared" si="27"/>
        <v/>
      </c>
      <c r="AP49" s="46" t="str">
        <f t="shared" si="30"/>
        <v/>
      </c>
      <c r="AQ49" s="46" t="str">
        <f t="shared" si="24"/>
        <v/>
      </c>
    </row>
    <row r="50" spans="1:43">
      <c r="A50" t="str">
        <f t="shared" si="28"/>
        <v>Buses</v>
      </c>
      <c r="B50" t="str">
        <f t="shared" si="29"/>
        <v>LPG</v>
      </c>
      <c r="C50" t="str">
        <f>VLOOKUP(F50,'000Veh'!$A$39:$B$44,2,FALSE)</f>
        <v>Coa</v>
      </c>
      <c r="E50" t="s">
        <v>38</v>
      </c>
      <c r="F50" t="s">
        <v>110</v>
      </c>
      <c r="AL50">
        <v>0.05</v>
      </c>
      <c r="AM50" s="46" t="str">
        <f t="shared" si="25"/>
        <v/>
      </c>
      <c r="AN50" s="46" t="str">
        <f t="shared" si="26"/>
        <v/>
      </c>
      <c r="AO50" s="46" t="str">
        <f t="shared" si="27"/>
        <v/>
      </c>
      <c r="AP50" s="46" t="str">
        <f t="shared" si="30"/>
        <v/>
      </c>
      <c r="AQ50" s="46" t="str">
        <f t="shared" si="24"/>
        <v/>
      </c>
    </row>
    <row r="51" spans="1:43">
      <c r="A51" t="str">
        <f t="shared" si="28"/>
        <v>Buses</v>
      </c>
      <c r="B51" t="str">
        <f t="shared" si="29"/>
        <v>LPG</v>
      </c>
      <c r="C51" t="str">
        <f>VLOOKUP(F51,'000Veh'!$A$39:$B$44,2,FALSE)</f>
        <v>Urb</v>
      </c>
      <c r="F51" t="s">
        <v>111</v>
      </c>
      <c r="AA51">
        <v>0.09</v>
      </c>
      <c r="AD51">
        <v>0.08</v>
      </c>
      <c r="AF51">
        <v>7.0000000000000007E-2</v>
      </c>
      <c r="AG51">
        <v>7.0000000000000007E-2</v>
      </c>
      <c r="AL51">
        <v>7.0000000000000007E-2</v>
      </c>
      <c r="AM51" s="46" t="str">
        <f t="shared" si="25"/>
        <v/>
      </c>
      <c r="AN51" s="46" t="str">
        <f t="shared" si="26"/>
        <v/>
      </c>
      <c r="AO51" s="46" t="str">
        <f t="shared" si="27"/>
        <v/>
      </c>
      <c r="AP51" s="46" t="str">
        <f t="shared" si="30"/>
        <v/>
      </c>
      <c r="AQ51" s="46" t="str">
        <f t="shared" si="24"/>
        <v/>
      </c>
    </row>
    <row r="52" spans="1:43">
      <c r="A52" t="s">
        <v>53</v>
      </c>
      <c r="B52" t="str">
        <f t="shared" si="29"/>
        <v>CNG</v>
      </c>
      <c r="C52" t="str">
        <f>VLOOKUP(F52,'000Veh'!$A$39:$B$44,2,FALSE)</f>
        <v>Exe</v>
      </c>
      <c r="D52" t="s">
        <v>45</v>
      </c>
      <c r="E52" t="s">
        <v>41</v>
      </c>
      <c r="F52" t="s">
        <v>112</v>
      </c>
      <c r="J52">
        <v>0.35</v>
      </c>
      <c r="M52">
        <v>0.35</v>
      </c>
      <c r="X52">
        <v>0.35</v>
      </c>
      <c r="AD52">
        <v>0.35</v>
      </c>
      <c r="AI52">
        <v>0.35</v>
      </c>
      <c r="AM52" s="46" t="str">
        <f t="shared" si="25"/>
        <v/>
      </c>
      <c r="AN52" s="46" t="str">
        <f t="shared" si="26"/>
        <v/>
      </c>
      <c r="AO52" s="46" t="str">
        <f t="shared" si="27"/>
        <v/>
      </c>
      <c r="AP52" s="46">
        <f>IF($X52&gt;0,$X52,"")</f>
        <v>0.35</v>
      </c>
      <c r="AQ52" s="46" t="str">
        <f t="shared" si="24"/>
        <v/>
      </c>
    </row>
    <row r="53" spans="1:43">
      <c r="A53" t="str">
        <f t="shared" si="28"/>
        <v>Cars</v>
      </c>
      <c r="B53" t="str">
        <f t="shared" si="29"/>
        <v>CNG</v>
      </c>
      <c r="C53" t="str">
        <f>VLOOKUP(F53,'000Veh'!$A$39:$B$44,2,FALSE)</f>
        <v>LoM</v>
      </c>
      <c r="F53" t="s">
        <v>113</v>
      </c>
      <c r="J53">
        <v>0.35</v>
      </c>
      <c r="M53">
        <v>0.35</v>
      </c>
      <c r="X53">
        <v>0.35</v>
      </c>
      <c r="AD53">
        <v>0.35</v>
      </c>
      <c r="AI53">
        <v>0.35</v>
      </c>
      <c r="AM53" s="46" t="str">
        <f t="shared" si="25"/>
        <v/>
      </c>
      <c r="AN53" s="46" t="str">
        <f t="shared" si="26"/>
        <v/>
      </c>
      <c r="AO53" s="46" t="str">
        <f t="shared" si="27"/>
        <v/>
      </c>
      <c r="AP53" s="46">
        <f>IF($X53&gt;0,$X53,"")</f>
        <v>0.35</v>
      </c>
      <c r="AQ53" s="46" t="str">
        <f t="shared" si="24"/>
        <v/>
      </c>
    </row>
    <row r="54" spans="1:43">
      <c r="A54" t="str">
        <f t="shared" si="28"/>
        <v>Cars</v>
      </c>
      <c r="B54" t="str">
        <f t="shared" si="29"/>
        <v>CNG</v>
      </c>
      <c r="C54" t="str">
        <f>VLOOKUP(F54,'000Veh'!$A$39:$B$44,2,FALSE)</f>
        <v>Sma</v>
      </c>
      <c r="F54" t="s">
        <v>114</v>
      </c>
      <c r="J54">
        <v>0.35</v>
      </c>
      <c r="M54">
        <v>0.35</v>
      </c>
      <c r="X54">
        <v>0.35</v>
      </c>
      <c r="AD54">
        <v>0.35</v>
      </c>
      <c r="AI54">
        <v>0.35</v>
      </c>
      <c r="AM54" s="46" t="str">
        <f t="shared" si="25"/>
        <v/>
      </c>
      <c r="AN54" s="46" t="str">
        <f t="shared" si="26"/>
        <v/>
      </c>
      <c r="AO54" s="46" t="str">
        <f t="shared" si="27"/>
        <v/>
      </c>
      <c r="AP54" s="46">
        <f>IF($X54&gt;0,$X54,"")</f>
        <v>0.35</v>
      </c>
      <c r="AQ54" s="46" t="str">
        <f t="shared" si="24"/>
        <v/>
      </c>
    </row>
    <row r="55" spans="1:43">
      <c r="A55" t="str">
        <f t="shared" si="28"/>
        <v>Cars</v>
      </c>
      <c r="B55" t="str">
        <f t="shared" si="29"/>
        <v>CNG</v>
      </c>
      <c r="C55" t="str">
        <f>VLOOKUP(F55,'000Veh'!$A$39:$B$44,2,FALSE)</f>
        <v>UpM</v>
      </c>
      <c r="F55" t="s">
        <v>115</v>
      </c>
      <c r="J55">
        <v>0.35</v>
      </c>
      <c r="M55">
        <v>0.35</v>
      </c>
      <c r="X55">
        <v>0.35</v>
      </c>
      <c r="AD55">
        <v>0.35</v>
      </c>
      <c r="AI55">
        <v>0.35</v>
      </c>
      <c r="AM55" s="46" t="str">
        <f t="shared" si="25"/>
        <v/>
      </c>
      <c r="AN55" s="46" t="str">
        <f t="shared" si="26"/>
        <v/>
      </c>
      <c r="AO55" s="46" t="str">
        <f t="shared" si="27"/>
        <v/>
      </c>
      <c r="AP55" s="46">
        <f>IF($X55&gt;0,$X55,"")</f>
        <v>0.35</v>
      </c>
      <c r="AQ55" s="46" t="str">
        <f t="shared" si="24"/>
        <v/>
      </c>
    </row>
    <row r="56" spans="1:43">
      <c r="A56" t="str">
        <f t="shared" si="28"/>
        <v>Cars</v>
      </c>
      <c r="B56" t="str">
        <f t="shared" si="29"/>
        <v>Diesel</v>
      </c>
      <c r="C56" t="str">
        <f>VLOOKUP(F56,'000Veh'!$A$39:$B$44,2,FALSE)</f>
        <v>Exe</v>
      </c>
      <c r="E56" t="s">
        <v>36</v>
      </c>
      <c r="F56" t="s">
        <v>112</v>
      </c>
      <c r="G56">
        <v>0.32</v>
      </c>
      <c r="H56">
        <v>0.3</v>
      </c>
      <c r="I56">
        <v>0.28999999999999998</v>
      </c>
      <c r="J56">
        <v>0.3</v>
      </c>
      <c r="K56">
        <v>0.31</v>
      </c>
      <c r="L56">
        <v>0.32</v>
      </c>
      <c r="M56">
        <v>0.32</v>
      </c>
      <c r="N56">
        <v>0.34</v>
      </c>
      <c r="O56">
        <v>0.33</v>
      </c>
      <c r="P56">
        <v>0.38</v>
      </c>
      <c r="Q56">
        <v>0.32</v>
      </c>
      <c r="R56">
        <v>0.32</v>
      </c>
      <c r="S56">
        <v>0.3</v>
      </c>
      <c r="T56">
        <v>0.32</v>
      </c>
      <c r="U56">
        <v>0.35</v>
      </c>
      <c r="V56">
        <v>0.32</v>
      </c>
      <c r="W56">
        <v>0.34</v>
      </c>
      <c r="X56">
        <v>0.32</v>
      </c>
      <c r="Y56">
        <v>0.33</v>
      </c>
      <c r="Z56">
        <v>0.3</v>
      </c>
      <c r="AA56">
        <v>0.32</v>
      </c>
      <c r="AB56">
        <v>0.31</v>
      </c>
      <c r="AC56">
        <v>0.34</v>
      </c>
      <c r="AD56">
        <v>0.28000000000000003</v>
      </c>
      <c r="AE56">
        <v>0.33</v>
      </c>
      <c r="AF56">
        <v>0.35</v>
      </c>
      <c r="AG56">
        <v>0.38</v>
      </c>
      <c r="AH56">
        <v>0.28999999999999998</v>
      </c>
      <c r="AI56">
        <v>0.34</v>
      </c>
      <c r="AJ56">
        <v>0.32</v>
      </c>
      <c r="AK56">
        <v>0.34</v>
      </c>
      <c r="AL56">
        <v>0.33</v>
      </c>
      <c r="AM56" s="46">
        <f t="shared" si="25"/>
        <v>0.3</v>
      </c>
      <c r="AN56" s="46">
        <f t="shared" si="26"/>
        <v>0.32</v>
      </c>
      <c r="AO56" s="46">
        <f t="shared" si="27"/>
        <v>0.3</v>
      </c>
      <c r="AP56" s="46">
        <f t="shared" si="30"/>
        <v>0.32</v>
      </c>
      <c r="AQ56" s="46">
        <f t="shared" si="24"/>
        <v>0.32</v>
      </c>
    </row>
    <row r="57" spans="1:43">
      <c r="A57" t="str">
        <f t="shared" si="28"/>
        <v>Cars</v>
      </c>
      <c r="B57" t="str">
        <f t="shared" si="29"/>
        <v>Diesel</v>
      </c>
      <c r="C57" t="str">
        <f>VLOOKUP(F57,'000Veh'!$A$39:$B$44,2,FALSE)</f>
        <v>LoM</v>
      </c>
      <c r="F57" t="s">
        <v>113</v>
      </c>
      <c r="G57">
        <v>0.52</v>
      </c>
      <c r="H57">
        <v>0.52</v>
      </c>
      <c r="I57">
        <v>0.51</v>
      </c>
      <c r="J57">
        <v>0.51</v>
      </c>
      <c r="K57">
        <v>0.49</v>
      </c>
      <c r="L57">
        <v>0.53</v>
      </c>
      <c r="M57">
        <v>0.52</v>
      </c>
      <c r="N57">
        <v>0.57999999999999996</v>
      </c>
      <c r="O57">
        <v>0.54</v>
      </c>
      <c r="P57">
        <v>0.52</v>
      </c>
      <c r="Q57">
        <v>0.52</v>
      </c>
      <c r="R57">
        <v>0.53</v>
      </c>
      <c r="S57">
        <v>0.48</v>
      </c>
      <c r="T57">
        <v>0.53</v>
      </c>
      <c r="U57">
        <v>0.56000000000000005</v>
      </c>
      <c r="V57">
        <v>0.56000000000000005</v>
      </c>
      <c r="W57">
        <v>0.55000000000000004</v>
      </c>
      <c r="X57">
        <v>0.55000000000000004</v>
      </c>
      <c r="Y57">
        <v>0.51</v>
      </c>
      <c r="Z57">
        <v>0.52</v>
      </c>
      <c r="AA57">
        <v>0.54</v>
      </c>
      <c r="AB57">
        <v>0.52</v>
      </c>
      <c r="AC57">
        <v>0.54</v>
      </c>
      <c r="AD57">
        <v>0.51</v>
      </c>
      <c r="AE57">
        <v>0.52</v>
      </c>
      <c r="AF57">
        <v>0.53</v>
      </c>
      <c r="AG57">
        <v>0.52</v>
      </c>
      <c r="AH57">
        <v>0.49</v>
      </c>
      <c r="AI57">
        <v>0.54</v>
      </c>
      <c r="AJ57">
        <v>0.53</v>
      </c>
      <c r="AK57">
        <v>0.56999999999999995</v>
      </c>
      <c r="AL57">
        <v>0.59</v>
      </c>
      <c r="AM57" s="46">
        <f t="shared" si="25"/>
        <v>0.48</v>
      </c>
      <c r="AN57" s="46">
        <f t="shared" si="26"/>
        <v>0.53</v>
      </c>
      <c r="AO57" s="46">
        <f t="shared" si="27"/>
        <v>0.48</v>
      </c>
      <c r="AP57" s="46">
        <f t="shared" si="30"/>
        <v>0.53</v>
      </c>
      <c r="AQ57" s="46">
        <f t="shared" si="24"/>
        <v>0.53</v>
      </c>
    </row>
    <row r="58" spans="1:43">
      <c r="A58" t="str">
        <f t="shared" si="28"/>
        <v>Cars</v>
      </c>
      <c r="B58" t="str">
        <f t="shared" si="29"/>
        <v>Diesel</v>
      </c>
      <c r="C58" t="str">
        <f>VLOOKUP(F58,'000Veh'!$A$39:$B$44,2,FALSE)</f>
        <v>Sma</v>
      </c>
      <c r="F58" t="s">
        <v>114</v>
      </c>
      <c r="G58">
        <v>0.64</v>
      </c>
      <c r="H58">
        <v>0.63</v>
      </c>
      <c r="I58">
        <v>0.57999999999999996</v>
      </c>
      <c r="J58">
        <v>0.64</v>
      </c>
      <c r="K58">
        <v>0.56000000000000005</v>
      </c>
      <c r="L58">
        <v>0.65</v>
      </c>
      <c r="M58">
        <v>0.64</v>
      </c>
      <c r="N58">
        <v>0.72</v>
      </c>
      <c r="O58">
        <v>0.68</v>
      </c>
      <c r="P58">
        <v>0.65</v>
      </c>
      <c r="Q58">
        <v>0.62</v>
      </c>
      <c r="R58">
        <v>0.64</v>
      </c>
      <c r="S58">
        <v>0.56999999999999995</v>
      </c>
      <c r="T58">
        <v>0.66</v>
      </c>
      <c r="U58">
        <v>0.7</v>
      </c>
      <c r="V58">
        <v>0.68</v>
      </c>
      <c r="W58">
        <v>0.71</v>
      </c>
      <c r="X58">
        <v>0.67</v>
      </c>
      <c r="Y58">
        <v>0.64</v>
      </c>
      <c r="Z58">
        <v>0.63</v>
      </c>
      <c r="AA58">
        <v>0.67</v>
      </c>
      <c r="AB58">
        <v>0.67</v>
      </c>
      <c r="AC58">
        <v>0.67</v>
      </c>
      <c r="AD58">
        <v>0.62</v>
      </c>
      <c r="AE58">
        <v>0.63</v>
      </c>
      <c r="AF58">
        <v>0.66</v>
      </c>
      <c r="AG58">
        <v>0.64</v>
      </c>
      <c r="AH58">
        <v>0.56999999999999995</v>
      </c>
      <c r="AI58">
        <v>0.66</v>
      </c>
      <c r="AJ58">
        <v>0.66</v>
      </c>
      <c r="AK58">
        <v>0.7</v>
      </c>
      <c r="AL58">
        <v>0.74</v>
      </c>
      <c r="AM58" s="46">
        <f t="shared" si="25"/>
        <v>0.56999999999999995</v>
      </c>
      <c r="AN58" s="46">
        <f t="shared" si="26"/>
        <v>0.66</v>
      </c>
      <c r="AO58" s="46">
        <f t="shared" si="27"/>
        <v>0.56999999999999995</v>
      </c>
      <c r="AP58" s="46">
        <f t="shared" si="30"/>
        <v>0.66</v>
      </c>
      <c r="AQ58" s="46">
        <f t="shared" si="24"/>
        <v>0.66</v>
      </c>
    </row>
    <row r="59" spans="1:43">
      <c r="A59" t="str">
        <f t="shared" si="28"/>
        <v>Cars</v>
      </c>
      <c r="B59" t="str">
        <f t="shared" si="29"/>
        <v>Diesel</v>
      </c>
      <c r="C59" t="str">
        <f>VLOOKUP(F59,'000Veh'!$A$39:$B$44,2,FALSE)</f>
        <v>UpM</v>
      </c>
      <c r="F59" t="s">
        <v>115</v>
      </c>
      <c r="G59">
        <v>0.4</v>
      </c>
      <c r="H59">
        <v>0.4</v>
      </c>
      <c r="I59">
        <v>0.39</v>
      </c>
      <c r="J59">
        <v>0.39</v>
      </c>
      <c r="K59">
        <v>0.4</v>
      </c>
      <c r="L59">
        <v>0.41</v>
      </c>
      <c r="M59">
        <v>0.4</v>
      </c>
      <c r="N59">
        <v>0.45</v>
      </c>
      <c r="O59">
        <v>0.42</v>
      </c>
      <c r="P59">
        <v>0.46</v>
      </c>
      <c r="Q59">
        <v>0.4</v>
      </c>
      <c r="R59">
        <v>0.41</v>
      </c>
      <c r="S59">
        <v>0.38</v>
      </c>
      <c r="T59">
        <v>0.41</v>
      </c>
      <c r="U59">
        <v>0.44</v>
      </c>
      <c r="V59">
        <v>0.43</v>
      </c>
      <c r="W59">
        <v>0.43</v>
      </c>
      <c r="X59">
        <v>0.43</v>
      </c>
      <c r="Y59">
        <v>0.4</v>
      </c>
      <c r="Z59">
        <v>0.4</v>
      </c>
      <c r="AA59">
        <v>0.41</v>
      </c>
      <c r="AB59">
        <v>0.4</v>
      </c>
      <c r="AC59">
        <v>0.43</v>
      </c>
      <c r="AD59">
        <v>0.4</v>
      </c>
      <c r="AE59">
        <v>0.4</v>
      </c>
      <c r="AF59">
        <v>0.42</v>
      </c>
      <c r="AG59">
        <v>0.44</v>
      </c>
      <c r="AH59">
        <v>0.39</v>
      </c>
      <c r="AI59">
        <v>0.42</v>
      </c>
      <c r="AJ59">
        <v>0.41</v>
      </c>
      <c r="AK59">
        <v>0.44</v>
      </c>
      <c r="AL59">
        <v>0.45</v>
      </c>
      <c r="AM59" s="46">
        <f t="shared" si="25"/>
        <v>0.38</v>
      </c>
      <c r="AN59" s="46">
        <f t="shared" si="26"/>
        <v>0.41</v>
      </c>
      <c r="AO59" s="46">
        <f t="shared" si="27"/>
        <v>0.38</v>
      </c>
      <c r="AP59" s="46">
        <f t="shared" si="30"/>
        <v>0.41</v>
      </c>
      <c r="AQ59" s="46">
        <f t="shared" si="24"/>
        <v>0.41</v>
      </c>
    </row>
    <row r="60" spans="1:43">
      <c r="A60" t="str">
        <f t="shared" si="28"/>
        <v>Cars</v>
      </c>
      <c r="B60" t="str">
        <f t="shared" si="29"/>
        <v>Flexi Fuel</v>
      </c>
      <c r="C60" t="str">
        <f>VLOOKUP(F60,'000Veh'!$A$39:$B$44,2,FALSE)</f>
        <v>Exe</v>
      </c>
      <c r="E60" t="s">
        <v>42</v>
      </c>
      <c r="F60" t="s">
        <v>112</v>
      </c>
      <c r="J60">
        <v>0.19</v>
      </c>
      <c r="AI60">
        <v>0.18</v>
      </c>
      <c r="AM60" s="46" t="str">
        <f t="shared" si="25"/>
        <v/>
      </c>
      <c r="AN60" s="46" t="str">
        <f t="shared" si="26"/>
        <v/>
      </c>
      <c r="AO60" s="46" t="str">
        <f t="shared" si="27"/>
        <v/>
      </c>
      <c r="AP60" s="46" t="str">
        <f t="shared" si="30"/>
        <v/>
      </c>
      <c r="AQ60" s="46" t="str">
        <f t="shared" si="30"/>
        <v/>
      </c>
    </row>
    <row r="61" spans="1:43">
      <c r="A61" t="str">
        <f t="shared" si="28"/>
        <v>Cars</v>
      </c>
      <c r="B61" t="str">
        <f t="shared" si="29"/>
        <v>Flexi Fuel</v>
      </c>
      <c r="C61" t="str">
        <f>VLOOKUP(F61,'000Veh'!$A$39:$B$44,2,FALSE)</f>
        <v>LoM</v>
      </c>
      <c r="F61" t="s">
        <v>113</v>
      </c>
      <c r="J61">
        <v>0.37</v>
      </c>
      <c r="AI61">
        <v>0.33</v>
      </c>
      <c r="AM61" s="46" t="str">
        <f t="shared" si="25"/>
        <v/>
      </c>
      <c r="AN61" s="46" t="str">
        <f t="shared" si="26"/>
        <v/>
      </c>
      <c r="AO61" s="46" t="str">
        <f t="shared" si="27"/>
        <v/>
      </c>
      <c r="AP61" s="46" t="str">
        <f t="shared" si="30"/>
        <v/>
      </c>
      <c r="AQ61" s="46" t="str">
        <f t="shared" si="30"/>
        <v/>
      </c>
    </row>
    <row r="62" spans="1:43">
      <c r="A62" t="str">
        <f t="shared" si="28"/>
        <v>Cars</v>
      </c>
      <c r="B62" t="str">
        <f t="shared" si="29"/>
        <v>Flexi Fuel</v>
      </c>
      <c r="C62" t="str">
        <f>VLOOKUP(F62,'000Veh'!$A$39:$B$44,2,FALSE)</f>
        <v>Sma</v>
      </c>
      <c r="F62" t="s">
        <v>114</v>
      </c>
      <c r="J62">
        <v>0.39</v>
      </c>
      <c r="AI62">
        <v>0.37</v>
      </c>
      <c r="AM62" s="46" t="str">
        <f t="shared" si="25"/>
        <v/>
      </c>
      <c r="AN62" s="46" t="str">
        <f t="shared" si="26"/>
        <v/>
      </c>
      <c r="AO62" s="46" t="str">
        <f t="shared" si="27"/>
        <v/>
      </c>
      <c r="AP62" s="46" t="str">
        <f t="shared" si="30"/>
        <v/>
      </c>
      <c r="AQ62" s="46" t="str">
        <f t="shared" si="30"/>
        <v/>
      </c>
    </row>
    <row r="63" spans="1:43">
      <c r="A63" t="str">
        <f t="shared" si="28"/>
        <v>Cars</v>
      </c>
      <c r="B63" t="str">
        <f t="shared" si="29"/>
        <v>Flexi Fuel</v>
      </c>
      <c r="C63" t="str">
        <f>VLOOKUP(F63,'000Veh'!$A$39:$B$44,2,FALSE)</f>
        <v>UpM</v>
      </c>
      <c r="F63" t="s">
        <v>115</v>
      </c>
      <c r="J63">
        <v>0.31</v>
      </c>
      <c r="AI63">
        <v>0.27</v>
      </c>
      <c r="AM63" s="46" t="str">
        <f t="shared" si="25"/>
        <v/>
      </c>
      <c r="AN63" s="46" t="str">
        <f t="shared" si="26"/>
        <v/>
      </c>
      <c r="AO63" s="46" t="str">
        <f t="shared" si="27"/>
        <v/>
      </c>
      <c r="AP63" s="46" t="str">
        <f t="shared" si="30"/>
        <v/>
      </c>
      <c r="AQ63" s="46" t="str">
        <f t="shared" si="30"/>
        <v/>
      </c>
    </row>
    <row r="64" spans="1:43">
      <c r="A64" t="str">
        <f t="shared" si="28"/>
        <v>Cars</v>
      </c>
      <c r="B64" t="str">
        <f t="shared" si="29"/>
        <v>Gasoline</v>
      </c>
      <c r="C64" t="str">
        <f>VLOOKUP(F64,'000Veh'!$A$39:$B$44,2,FALSE)</f>
        <v>Exe</v>
      </c>
      <c r="E64" t="s">
        <v>37</v>
      </c>
      <c r="F64" t="s">
        <v>112</v>
      </c>
      <c r="G64">
        <v>0.24</v>
      </c>
      <c r="H64">
        <v>0.25</v>
      </c>
      <c r="I64">
        <v>0.22</v>
      </c>
      <c r="J64">
        <v>0.25</v>
      </c>
      <c r="K64">
        <v>0.24</v>
      </c>
      <c r="L64">
        <v>0.27</v>
      </c>
      <c r="M64">
        <v>0.25</v>
      </c>
      <c r="N64">
        <v>0.28999999999999998</v>
      </c>
      <c r="O64">
        <v>0.31</v>
      </c>
      <c r="P64">
        <v>0.28999999999999998</v>
      </c>
      <c r="Q64">
        <v>0.26</v>
      </c>
      <c r="R64">
        <v>0.26</v>
      </c>
      <c r="S64">
        <v>0.23</v>
      </c>
      <c r="T64">
        <v>0.28000000000000003</v>
      </c>
      <c r="U64">
        <v>0.28999999999999998</v>
      </c>
      <c r="V64">
        <v>0.24</v>
      </c>
      <c r="W64">
        <v>0.25</v>
      </c>
      <c r="X64">
        <v>0.23</v>
      </c>
      <c r="Y64">
        <v>0.28000000000000003</v>
      </c>
      <c r="Z64">
        <v>0.26</v>
      </c>
      <c r="AA64">
        <v>0.28000000000000003</v>
      </c>
      <c r="AB64">
        <v>0.26</v>
      </c>
      <c r="AC64">
        <v>0.28000000000000003</v>
      </c>
      <c r="AD64">
        <v>0.25</v>
      </c>
      <c r="AE64">
        <v>0.27</v>
      </c>
      <c r="AF64">
        <v>0.28000000000000003</v>
      </c>
      <c r="AG64">
        <v>0.27</v>
      </c>
      <c r="AH64">
        <v>0.21</v>
      </c>
      <c r="AI64">
        <v>0.28000000000000003</v>
      </c>
      <c r="AJ64">
        <v>0.28000000000000003</v>
      </c>
      <c r="AK64">
        <v>0.28000000000000003</v>
      </c>
      <c r="AL64">
        <v>0.26</v>
      </c>
      <c r="AM64" s="46">
        <f t="shared" si="25"/>
        <v>0.23</v>
      </c>
      <c r="AN64" s="46">
        <f t="shared" si="26"/>
        <v>0.28000000000000003</v>
      </c>
      <c r="AO64" s="46">
        <f t="shared" si="27"/>
        <v>0.23</v>
      </c>
      <c r="AP64" s="46">
        <f t="shared" si="30"/>
        <v>0.28000000000000003</v>
      </c>
      <c r="AQ64" s="46">
        <f t="shared" si="30"/>
        <v>0.28000000000000003</v>
      </c>
    </row>
    <row r="65" spans="1:44">
      <c r="A65" t="str">
        <f t="shared" si="28"/>
        <v>Cars</v>
      </c>
      <c r="B65" t="str">
        <f t="shared" si="29"/>
        <v>Gasoline</v>
      </c>
      <c r="C65" t="str">
        <f>VLOOKUP(F65,'000Veh'!$A$39:$B$44,2,FALSE)</f>
        <v>LoM</v>
      </c>
      <c r="F65" t="s">
        <v>113</v>
      </c>
      <c r="G65">
        <v>0.44</v>
      </c>
      <c r="H65">
        <v>0.42</v>
      </c>
      <c r="I65">
        <v>0.38</v>
      </c>
      <c r="J65">
        <v>0.42</v>
      </c>
      <c r="K65">
        <v>0.4</v>
      </c>
      <c r="L65">
        <v>0.43</v>
      </c>
      <c r="M65">
        <v>0.43</v>
      </c>
      <c r="N65">
        <v>0.45</v>
      </c>
      <c r="O65">
        <v>0.46</v>
      </c>
      <c r="P65">
        <v>0.44</v>
      </c>
      <c r="Q65">
        <v>0.42</v>
      </c>
      <c r="R65">
        <v>0.46</v>
      </c>
      <c r="S65">
        <v>0.4</v>
      </c>
      <c r="T65">
        <v>0.43</v>
      </c>
      <c r="U65">
        <v>0.46</v>
      </c>
      <c r="V65">
        <v>0.44</v>
      </c>
      <c r="W65">
        <v>0.42</v>
      </c>
      <c r="X65">
        <v>0.44</v>
      </c>
      <c r="Y65">
        <v>0.44</v>
      </c>
      <c r="Z65">
        <v>0.43</v>
      </c>
      <c r="AA65">
        <v>0.45</v>
      </c>
      <c r="AB65">
        <v>0.43</v>
      </c>
      <c r="AC65">
        <v>0.44</v>
      </c>
      <c r="AD65">
        <v>0.4</v>
      </c>
      <c r="AE65">
        <v>0.42</v>
      </c>
      <c r="AF65">
        <v>0.43</v>
      </c>
      <c r="AG65">
        <v>0.45</v>
      </c>
      <c r="AH65">
        <v>0.39</v>
      </c>
      <c r="AI65">
        <v>0.46</v>
      </c>
      <c r="AJ65">
        <v>0.44</v>
      </c>
      <c r="AK65">
        <v>0.45</v>
      </c>
      <c r="AL65">
        <v>0.46</v>
      </c>
      <c r="AM65" s="46">
        <f t="shared" si="25"/>
        <v>0.4</v>
      </c>
      <c r="AN65" s="46">
        <f t="shared" si="26"/>
        <v>0.43</v>
      </c>
      <c r="AO65" s="46">
        <f t="shared" si="27"/>
        <v>0.4</v>
      </c>
      <c r="AP65" s="46">
        <f t="shared" si="30"/>
        <v>0.43</v>
      </c>
      <c r="AQ65" s="46">
        <f t="shared" si="30"/>
        <v>0.43</v>
      </c>
    </row>
    <row r="66" spans="1:44">
      <c r="A66" t="str">
        <f t="shared" si="28"/>
        <v>Cars</v>
      </c>
      <c r="B66" t="str">
        <f t="shared" si="29"/>
        <v>Gasoline</v>
      </c>
      <c r="C66" t="str">
        <f>VLOOKUP(F66,'000Veh'!$A$39:$B$44,2,FALSE)</f>
        <v>Sma</v>
      </c>
      <c r="F66" t="s">
        <v>114</v>
      </c>
      <c r="G66">
        <v>0.45</v>
      </c>
      <c r="H66">
        <v>0.43</v>
      </c>
      <c r="I66">
        <v>0.38</v>
      </c>
      <c r="J66">
        <v>0.44</v>
      </c>
      <c r="K66">
        <v>0.41</v>
      </c>
      <c r="L66">
        <v>0.44</v>
      </c>
      <c r="M66">
        <v>0.44</v>
      </c>
      <c r="N66">
        <v>0.49</v>
      </c>
      <c r="O66">
        <v>0.47</v>
      </c>
      <c r="P66">
        <v>0.45</v>
      </c>
      <c r="Q66">
        <v>0.43</v>
      </c>
      <c r="R66">
        <v>0.47</v>
      </c>
      <c r="S66">
        <v>0.41</v>
      </c>
      <c r="T66">
        <v>0.44</v>
      </c>
      <c r="U66">
        <v>0.46</v>
      </c>
      <c r="V66">
        <v>0.46</v>
      </c>
      <c r="W66">
        <v>0.45</v>
      </c>
      <c r="X66">
        <v>0.45</v>
      </c>
      <c r="Y66">
        <v>0.44</v>
      </c>
      <c r="Z66">
        <v>0.48</v>
      </c>
      <c r="AA66">
        <v>0.45</v>
      </c>
      <c r="AB66">
        <v>0.44</v>
      </c>
      <c r="AC66">
        <v>0.46</v>
      </c>
      <c r="AD66">
        <v>0.43</v>
      </c>
      <c r="AE66">
        <v>0.42</v>
      </c>
      <c r="AF66">
        <v>0.43</v>
      </c>
      <c r="AG66">
        <v>0.47</v>
      </c>
      <c r="AH66">
        <v>0.39</v>
      </c>
      <c r="AI66">
        <v>0.48</v>
      </c>
      <c r="AJ66">
        <v>0.44</v>
      </c>
      <c r="AK66">
        <v>0.46</v>
      </c>
      <c r="AL66">
        <v>0.48</v>
      </c>
      <c r="AM66" s="46">
        <f t="shared" si="25"/>
        <v>0.41</v>
      </c>
      <c r="AN66" s="46">
        <f t="shared" si="26"/>
        <v>0.44</v>
      </c>
      <c r="AO66" s="46">
        <f t="shared" si="27"/>
        <v>0.41</v>
      </c>
      <c r="AP66" s="46">
        <f t="shared" si="30"/>
        <v>0.44</v>
      </c>
      <c r="AQ66" s="46">
        <f t="shared" si="30"/>
        <v>0.44</v>
      </c>
    </row>
    <row r="67" spans="1:44">
      <c r="A67" t="str">
        <f t="shared" si="28"/>
        <v>Cars</v>
      </c>
      <c r="B67" t="str">
        <f t="shared" si="29"/>
        <v>Gasoline</v>
      </c>
      <c r="C67" t="str">
        <f>VLOOKUP(F67,'000Veh'!$A$39:$B$44,2,FALSE)</f>
        <v>UpM</v>
      </c>
      <c r="F67" t="s">
        <v>115</v>
      </c>
      <c r="G67">
        <v>0.37</v>
      </c>
      <c r="H67">
        <v>0.36</v>
      </c>
      <c r="I67">
        <v>0.32</v>
      </c>
      <c r="J67">
        <v>0.36</v>
      </c>
      <c r="K67">
        <v>0.33</v>
      </c>
      <c r="L67">
        <v>0.37</v>
      </c>
      <c r="M67">
        <v>0.37</v>
      </c>
      <c r="N67">
        <v>0.38</v>
      </c>
      <c r="O67">
        <v>0.4</v>
      </c>
      <c r="P67">
        <v>0.38</v>
      </c>
      <c r="Q67">
        <v>0.36</v>
      </c>
      <c r="R67">
        <v>0.38</v>
      </c>
      <c r="S67">
        <v>0.34</v>
      </c>
      <c r="T67">
        <v>0.36</v>
      </c>
      <c r="U67">
        <v>0.39</v>
      </c>
      <c r="V67">
        <v>0.37</v>
      </c>
      <c r="W67">
        <v>0.35</v>
      </c>
      <c r="X67">
        <v>0.37</v>
      </c>
      <c r="Y67">
        <v>0.36</v>
      </c>
      <c r="Z67">
        <v>0.36</v>
      </c>
      <c r="AA67">
        <v>0.38</v>
      </c>
      <c r="AB67">
        <v>0.36</v>
      </c>
      <c r="AC67">
        <v>0.37</v>
      </c>
      <c r="AD67">
        <v>0.34</v>
      </c>
      <c r="AE67">
        <v>0.36</v>
      </c>
      <c r="AF67">
        <v>0.37</v>
      </c>
      <c r="AG67">
        <v>0.39</v>
      </c>
      <c r="AH67">
        <v>0.33</v>
      </c>
      <c r="AI67">
        <v>0.38</v>
      </c>
      <c r="AJ67">
        <v>0.37</v>
      </c>
      <c r="AK67">
        <v>0.39</v>
      </c>
      <c r="AL67">
        <v>0.39</v>
      </c>
      <c r="AM67" s="46">
        <f t="shared" si="25"/>
        <v>0.34</v>
      </c>
      <c r="AN67" s="46">
        <f t="shared" si="26"/>
        <v>0.36</v>
      </c>
      <c r="AO67" s="46">
        <f t="shared" si="27"/>
        <v>0.34</v>
      </c>
      <c r="AP67" s="46">
        <f t="shared" si="30"/>
        <v>0.36</v>
      </c>
      <c r="AQ67" s="46">
        <f t="shared" si="30"/>
        <v>0.36</v>
      </c>
    </row>
    <row r="68" spans="1:44">
      <c r="A68" t="str">
        <f t="shared" si="28"/>
        <v>Cars</v>
      </c>
      <c r="B68" t="str">
        <f t="shared" si="29"/>
        <v>LPG</v>
      </c>
      <c r="C68" t="str">
        <f>VLOOKUP(F68,'000Veh'!$A$39:$B$44,2,FALSE)</f>
        <v>Exe</v>
      </c>
      <c r="E68" t="s">
        <v>38</v>
      </c>
      <c r="F68" t="s">
        <v>112</v>
      </c>
      <c r="H68">
        <v>0.35</v>
      </c>
      <c r="I68">
        <v>0.36</v>
      </c>
      <c r="M68">
        <v>0.42</v>
      </c>
      <c r="N68">
        <v>0.47</v>
      </c>
      <c r="R68">
        <v>0.38</v>
      </c>
      <c r="S68">
        <v>0.37</v>
      </c>
      <c r="T68">
        <v>0.42</v>
      </c>
      <c r="U68">
        <v>0.39</v>
      </c>
      <c r="V68">
        <v>0.37</v>
      </c>
      <c r="X68">
        <v>0.36</v>
      </c>
      <c r="AA68">
        <v>0.39</v>
      </c>
      <c r="AD68">
        <v>0.33</v>
      </c>
      <c r="AF68">
        <v>0.38</v>
      </c>
      <c r="AG68">
        <v>0.35</v>
      </c>
      <c r="AH68">
        <v>0.36</v>
      </c>
      <c r="AK68">
        <v>0.39</v>
      </c>
      <c r="AL68">
        <v>0.37</v>
      </c>
      <c r="AM68" s="46">
        <f t="shared" si="25"/>
        <v>0.37</v>
      </c>
      <c r="AN68" s="46">
        <f t="shared" si="26"/>
        <v>0.42</v>
      </c>
      <c r="AO68" s="46">
        <f t="shared" si="27"/>
        <v>0.37</v>
      </c>
      <c r="AP68" s="46">
        <f t="shared" si="30"/>
        <v>0.42</v>
      </c>
      <c r="AQ68" s="46">
        <f t="shared" si="30"/>
        <v>0.42</v>
      </c>
    </row>
    <row r="69" spans="1:44">
      <c r="A69" t="str">
        <f t="shared" si="28"/>
        <v>Cars</v>
      </c>
      <c r="B69" t="str">
        <f t="shared" si="29"/>
        <v>LPG</v>
      </c>
      <c r="C69" t="str">
        <f>VLOOKUP(F69,'000Veh'!$A$39:$B$44,2,FALSE)</f>
        <v>LoM</v>
      </c>
      <c r="F69" t="s">
        <v>113</v>
      </c>
      <c r="H69">
        <v>0.35</v>
      </c>
      <c r="I69">
        <v>0.36</v>
      </c>
      <c r="M69">
        <v>0.41</v>
      </c>
      <c r="N69">
        <v>0.47</v>
      </c>
      <c r="R69">
        <v>0.38</v>
      </c>
      <c r="S69">
        <v>0.37</v>
      </c>
      <c r="T69">
        <v>0.42</v>
      </c>
      <c r="U69">
        <v>0.39</v>
      </c>
      <c r="V69">
        <v>0.37</v>
      </c>
      <c r="X69">
        <v>0.36</v>
      </c>
      <c r="AA69">
        <v>0.39</v>
      </c>
      <c r="AD69">
        <v>0.33</v>
      </c>
      <c r="AF69">
        <v>0.38</v>
      </c>
      <c r="AG69">
        <v>0.35</v>
      </c>
      <c r="AH69">
        <v>0.36</v>
      </c>
      <c r="AK69">
        <v>0.39</v>
      </c>
      <c r="AL69">
        <v>0.37</v>
      </c>
      <c r="AM69" s="46">
        <f t="shared" si="25"/>
        <v>0.37</v>
      </c>
      <c r="AN69" s="46">
        <f t="shared" si="26"/>
        <v>0.42</v>
      </c>
      <c r="AO69" s="46">
        <f t="shared" si="27"/>
        <v>0.37</v>
      </c>
      <c r="AP69" s="46">
        <f t="shared" si="30"/>
        <v>0.42</v>
      </c>
      <c r="AQ69" s="46">
        <f t="shared" si="30"/>
        <v>0.42</v>
      </c>
    </row>
    <row r="70" spans="1:44">
      <c r="A70" t="str">
        <f t="shared" si="28"/>
        <v>Cars</v>
      </c>
      <c r="B70" t="str">
        <f t="shared" si="29"/>
        <v>LPG</v>
      </c>
      <c r="C70" t="str">
        <f>VLOOKUP(F70,'000Veh'!$A$39:$B$44,2,FALSE)</f>
        <v>Sma</v>
      </c>
      <c r="F70" t="s">
        <v>114</v>
      </c>
      <c r="H70">
        <v>0.35</v>
      </c>
      <c r="I70">
        <v>0.36</v>
      </c>
      <c r="M70">
        <v>0.41</v>
      </c>
      <c r="N70">
        <v>0.47</v>
      </c>
      <c r="R70">
        <v>0.38</v>
      </c>
      <c r="S70">
        <v>0.37</v>
      </c>
      <c r="T70">
        <v>0.42</v>
      </c>
      <c r="U70">
        <v>0.39</v>
      </c>
      <c r="V70">
        <v>0.37</v>
      </c>
      <c r="X70">
        <v>0.36</v>
      </c>
      <c r="AA70">
        <v>0.39</v>
      </c>
      <c r="AD70">
        <v>0.34</v>
      </c>
      <c r="AF70">
        <v>0.38</v>
      </c>
      <c r="AG70">
        <v>0.35</v>
      </c>
      <c r="AH70">
        <v>0.36</v>
      </c>
      <c r="AK70">
        <v>0.39</v>
      </c>
      <c r="AL70">
        <v>0.37</v>
      </c>
      <c r="AM70" s="46">
        <f t="shared" si="25"/>
        <v>0.37</v>
      </c>
      <c r="AN70" s="46">
        <f t="shared" si="26"/>
        <v>0.42</v>
      </c>
      <c r="AO70" s="46">
        <f t="shared" si="27"/>
        <v>0.37</v>
      </c>
      <c r="AP70" s="46">
        <f t="shared" si="30"/>
        <v>0.42</v>
      </c>
      <c r="AQ70" s="46">
        <f t="shared" si="30"/>
        <v>0.42</v>
      </c>
    </row>
    <row r="71" spans="1:44">
      <c r="A71" t="str">
        <f t="shared" si="28"/>
        <v>Cars</v>
      </c>
      <c r="B71" t="str">
        <f t="shared" si="29"/>
        <v>LPG</v>
      </c>
      <c r="C71" t="str">
        <f>VLOOKUP(F71,'000Veh'!$A$39:$B$44,2,FALSE)</f>
        <v>UpM</v>
      </c>
      <c r="F71" t="s">
        <v>115</v>
      </c>
      <c r="H71">
        <v>0.35</v>
      </c>
      <c r="I71">
        <v>0.36</v>
      </c>
      <c r="M71">
        <v>0.42</v>
      </c>
      <c r="N71">
        <v>0.47</v>
      </c>
      <c r="R71">
        <v>0.38</v>
      </c>
      <c r="S71">
        <v>0.37</v>
      </c>
      <c r="T71">
        <v>0.42</v>
      </c>
      <c r="U71">
        <v>0.39</v>
      </c>
      <c r="V71">
        <v>0.37</v>
      </c>
      <c r="X71">
        <v>0.36</v>
      </c>
      <c r="AA71">
        <v>0.39</v>
      </c>
      <c r="AD71">
        <v>0.33</v>
      </c>
      <c r="AF71">
        <v>0.38</v>
      </c>
      <c r="AG71">
        <v>0.36</v>
      </c>
      <c r="AH71">
        <v>0.36</v>
      </c>
      <c r="AK71">
        <v>0.39</v>
      </c>
      <c r="AL71">
        <v>0.37</v>
      </c>
      <c r="AM71" s="46">
        <f t="shared" si="25"/>
        <v>0.37</v>
      </c>
      <c r="AN71" s="46">
        <f t="shared" si="26"/>
        <v>0.42</v>
      </c>
      <c r="AO71" s="46">
        <f t="shared" si="27"/>
        <v>0.37</v>
      </c>
      <c r="AP71" s="46">
        <f t="shared" si="30"/>
        <v>0.42</v>
      </c>
      <c r="AQ71" s="46">
        <f t="shared" si="30"/>
        <v>0.42</v>
      </c>
    </row>
    <row r="73" spans="1:44">
      <c r="F73" s="10" t="s">
        <v>56</v>
      </c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</row>
    <row r="74" spans="1:44" ht="15" thickBot="1">
      <c r="F74" s="14" t="s">
        <v>54</v>
      </c>
      <c r="G74" s="15">
        <v>2010</v>
      </c>
      <c r="H74" s="15" t="str">
        <f t="shared" ref="H74:AM74" si="31">G43</f>
        <v>AT</v>
      </c>
      <c r="I74" s="15" t="str">
        <f t="shared" si="31"/>
        <v>BE</v>
      </c>
      <c r="J74" s="15" t="str">
        <f t="shared" si="31"/>
        <v>BG</v>
      </c>
      <c r="K74" s="15" t="str">
        <f t="shared" si="31"/>
        <v>CH</v>
      </c>
      <c r="L74" s="15" t="str">
        <f t="shared" si="31"/>
        <v>CY</v>
      </c>
      <c r="M74" s="15" t="str">
        <f t="shared" si="31"/>
        <v>CZ</v>
      </c>
      <c r="N74" s="15" t="str">
        <f t="shared" si="31"/>
        <v>DE</v>
      </c>
      <c r="O74" s="15" t="str">
        <f t="shared" si="31"/>
        <v>DK</v>
      </c>
      <c r="P74" s="15" t="str">
        <f t="shared" si="31"/>
        <v>EE</v>
      </c>
      <c r="Q74" s="15" t="str">
        <f t="shared" si="31"/>
        <v>ES</v>
      </c>
      <c r="R74" s="15" t="str">
        <f t="shared" si="31"/>
        <v>FI</v>
      </c>
      <c r="S74" s="15" t="str">
        <f t="shared" si="31"/>
        <v>FR</v>
      </c>
      <c r="T74" s="15" t="str">
        <f t="shared" si="31"/>
        <v>EL</v>
      </c>
      <c r="U74" s="15" t="str">
        <f t="shared" si="31"/>
        <v>HR</v>
      </c>
      <c r="V74" s="15" t="str">
        <f t="shared" si="31"/>
        <v>HU</v>
      </c>
      <c r="W74" s="15" t="str">
        <f t="shared" si="31"/>
        <v>IE</v>
      </c>
      <c r="X74" s="15" t="str">
        <f t="shared" si="31"/>
        <v>IS</v>
      </c>
      <c r="Y74" s="15" t="str">
        <f t="shared" si="31"/>
        <v>IT</v>
      </c>
      <c r="Z74" s="15" t="str">
        <f t="shared" si="31"/>
        <v>LT</v>
      </c>
      <c r="AA74" s="15" t="str">
        <f t="shared" si="31"/>
        <v>LU</v>
      </c>
      <c r="AB74" s="15" t="str">
        <f t="shared" si="31"/>
        <v>LV</v>
      </c>
      <c r="AC74" s="15" t="str">
        <f t="shared" si="31"/>
        <v>MK</v>
      </c>
      <c r="AD74" s="15" t="str">
        <f t="shared" si="31"/>
        <v>MT</v>
      </c>
      <c r="AE74" s="15" t="str">
        <f t="shared" si="31"/>
        <v>NL</v>
      </c>
      <c r="AF74" s="15" t="str">
        <f t="shared" si="31"/>
        <v>NO</v>
      </c>
      <c r="AG74" s="15" t="str">
        <f t="shared" si="31"/>
        <v>PL</v>
      </c>
      <c r="AH74" s="15" t="str">
        <f t="shared" si="31"/>
        <v>PT</v>
      </c>
      <c r="AI74" s="15" t="str">
        <f t="shared" si="31"/>
        <v>RO</v>
      </c>
      <c r="AJ74" s="15" t="str">
        <f t="shared" si="31"/>
        <v>SE</v>
      </c>
      <c r="AK74" s="15" t="str">
        <f t="shared" si="31"/>
        <v>SI</v>
      </c>
      <c r="AL74" s="15" t="str">
        <f t="shared" si="31"/>
        <v>SK</v>
      </c>
      <c r="AM74" s="15" t="str">
        <f t="shared" si="31"/>
        <v>UK</v>
      </c>
      <c r="AN74" s="15" t="s">
        <v>125</v>
      </c>
      <c r="AO74" s="15" t="s">
        <v>126</v>
      </c>
      <c r="AP74" s="15" t="s">
        <v>127</v>
      </c>
      <c r="AQ74" s="15" t="s">
        <v>128</v>
      </c>
      <c r="AR74" s="15" t="s">
        <v>129</v>
      </c>
    </row>
    <row r="75" spans="1:44">
      <c r="F75" t="str">
        <f>"TRA"&amp;getEleNameFromDesc(A44&amp;" "&amp;B44&amp;" "&amp;C44)</f>
        <v>TRA_Bus_Cng_Coa</v>
      </c>
      <c r="G75" s="130">
        <f t="shared" ref="G75:G102" si="32">AVERAGE(H75:AR75)</f>
        <v>0.04</v>
      </c>
      <c r="H75" s="3" t="str">
        <f t="shared" ref="H75:AR75" si="33">IF(G44&gt;0,G44,"")</f>
        <v/>
      </c>
      <c r="I75" s="3" t="str">
        <f t="shared" si="33"/>
        <v/>
      </c>
      <c r="J75" s="3" t="str">
        <f t="shared" si="33"/>
        <v/>
      </c>
      <c r="K75" s="3" t="str">
        <f t="shared" si="33"/>
        <v/>
      </c>
      <c r="L75" s="3" t="str">
        <f t="shared" si="33"/>
        <v/>
      </c>
      <c r="M75" s="3" t="str">
        <f t="shared" si="33"/>
        <v/>
      </c>
      <c r="N75" s="3" t="str">
        <f t="shared" si="33"/>
        <v/>
      </c>
      <c r="O75" s="3" t="str">
        <f t="shared" si="33"/>
        <v/>
      </c>
      <c r="P75" s="3" t="str">
        <f t="shared" si="33"/>
        <v/>
      </c>
      <c r="Q75" s="3" t="str">
        <f t="shared" si="33"/>
        <v/>
      </c>
      <c r="R75" s="3" t="str">
        <f t="shared" si="33"/>
        <v/>
      </c>
      <c r="S75" s="3" t="str">
        <f t="shared" si="33"/>
        <v/>
      </c>
      <c r="T75" s="3" t="str">
        <f t="shared" si="33"/>
        <v/>
      </c>
      <c r="U75" s="3" t="str">
        <f t="shared" si="33"/>
        <v/>
      </c>
      <c r="V75" s="3" t="str">
        <f t="shared" si="33"/>
        <v/>
      </c>
      <c r="W75" s="3" t="str">
        <f t="shared" si="33"/>
        <v/>
      </c>
      <c r="X75" s="3" t="str">
        <f t="shared" si="33"/>
        <v/>
      </c>
      <c r="Y75" s="3" t="str">
        <f t="shared" si="33"/>
        <v/>
      </c>
      <c r="Z75" s="3" t="str">
        <f t="shared" si="33"/>
        <v/>
      </c>
      <c r="AA75" s="3" t="str">
        <f t="shared" si="33"/>
        <v/>
      </c>
      <c r="AB75" s="3" t="str">
        <f t="shared" si="33"/>
        <v/>
      </c>
      <c r="AC75" s="3" t="str">
        <f t="shared" si="33"/>
        <v/>
      </c>
      <c r="AD75" s="3" t="str">
        <f t="shared" si="33"/>
        <v/>
      </c>
      <c r="AE75" s="3" t="str">
        <f t="shared" si="33"/>
        <v/>
      </c>
      <c r="AF75" s="3" t="str">
        <f t="shared" si="33"/>
        <v/>
      </c>
      <c r="AG75" s="3" t="str">
        <f t="shared" si="33"/>
        <v/>
      </c>
      <c r="AH75" s="3" t="str">
        <f t="shared" si="33"/>
        <v/>
      </c>
      <c r="AI75" s="3" t="str">
        <f t="shared" si="33"/>
        <v/>
      </c>
      <c r="AJ75" s="3">
        <f t="shared" si="33"/>
        <v>0.04</v>
      </c>
      <c r="AK75" s="3" t="str">
        <f t="shared" si="33"/>
        <v/>
      </c>
      <c r="AL75" s="3" t="str">
        <f t="shared" si="33"/>
        <v/>
      </c>
      <c r="AM75" s="3" t="str">
        <f t="shared" si="33"/>
        <v/>
      </c>
      <c r="AN75" s="3" t="str">
        <f t="shared" si="33"/>
        <v/>
      </c>
      <c r="AO75" s="3" t="str">
        <f t="shared" si="33"/>
        <v/>
      </c>
      <c r="AP75" s="3" t="str">
        <f t="shared" si="33"/>
        <v/>
      </c>
      <c r="AQ75" s="3" t="str">
        <f t="shared" si="33"/>
        <v/>
      </c>
      <c r="AR75" s="3" t="str">
        <f t="shared" si="33"/>
        <v/>
      </c>
    </row>
    <row r="76" spans="1:44">
      <c r="F76" t="str">
        <f t="shared" ref="F76:F102" si="34">"TRA"&amp;getEleNameFromDesc(A45&amp;" "&amp;B45&amp;" "&amp;C45)</f>
        <v>TRA_Bus_Cng_Urb</v>
      </c>
      <c r="G76" s="130">
        <f t="shared" si="32"/>
        <v>0.04</v>
      </c>
      <c r="H76" s="3" t="str">
        <f t="shared" ref="H76:AR76" si="35">IF(G45&gt;0,G45,"")</f>
        <v/>
      </c>
      <c r="I76" s="3" t="str">
        <f t="shared" si="35"/>
        <v/>
      </c>
      <c r="J76" s="3" t="str">
        <f t="shared" si="35"/>
        <v/>
      </c>
      <c r="K76" s="3">
        <f t="shared" si="35"/>
        <v>0.04</v>
      </c>
      <c r="L76" s="3" t="str">
        <f t="shared" si="35"/>
        <v/>
      </c>
      <c r="M76" s="3" t="str">
        <f t="shared" si="35"/>
        <v/>
      </c>
      <c r="N76" s="3">
        <f t="shared" si="35"/>
        <v>0.04</v>
      </c>
      <c r="O76" s="3" t="str">
        <f t="shared" si="35"/>
        <v/>
      </c>
      <c r="P76" s="3" t="str">
        <f t="shared" si="35"/>
        <v/>
      </c>
      <c r="Q76" s="3" t="str">
        <f t="shared" si="35"/>
        <v/>
      </c>
      <c r="R76" s="3" t="str">
        <f t="shared" si="35"/>
        <v/>
      </c>
      <c r="S76" s="3" t="str">
        <f t="shared" si="35"/>
        <v/>
      </c>
      <c r="T76" s="3" t="str">
        <f t="shared" si="35"/>
        <v/>
      </c>
      <c r="U76" s="3" t="str">
        <f t="shared" si="35"/>
        <v/>
      </c>
      <c r="V76" s="3" t="str">
        <f t="shared" si="35"/>
        <v/>
      </c>
      <c r="W76" s="3" t="str">
        <f t="shared" si="35"/>
        <v/>
      </c>
      <c r="X76" s="3" t="str">
        <f t="shared" si="35"/>
        <v/>
      </c>
      <c r="Y76" s="3">
        <f t="shared" si="35"/>
        <v>0.04</v>
      </c>
      <c r="Z76" s="3" t="str">
        <f t="shared" si="35"/>
        <v/>
      </c>
      <c r="AA76" s="3" t="str">
        <f t="shared" si="35"/>
        <v/>
      </c>
      <c r="AB76" s="3" t="str">
        <f t="shared" si="35"/>
        <v/>
      </c>
      <c r="AC76" s="3" t="str">
        <f t="shared" si="35"/>
        <v/>
      </c>
      <c r="AD76" s="3" t="str">
        <f t="shared" si="35"/>
        <v/>
      </c>
      <c r="AE76" s="3">
        <f t="shared" si="35"/>
        <v>0.04</v>
      </c>
      <c r="AF76" s="3" t="str">
        <f t="shared" si="35"/>
        <v/>
      </c>
      <c r="AG76" s="3" t="str">
        <f t="shared" si="35"/>
        <v/>
      </c>
      <c r="AH76" s="3" t="str">
        <f t="shared" si="35"/>
        <v/>
      </c>
      <c r="AI76" s="3" t="str">
        <f t="shared" si="35"/>
        <v/>
      </c>
      <c r="AJ76" s="3">
        <f t="shared" si="35"/>
        <v>0.04</v>
      </c>
      <c r="AK76" s="3" t="str">
        <f t="shared" si="35"/>
        <v/>
      </c>
      <c r="AL76" s="3" t="str">
        <f t="shared" si="35"/>
        <v/>
      </c>
      <c r="AM76" s="3" t="str">
        <f t="shared" si="35"/>
        <v/>
      </c>
      <c r="AN76" s="3" t="str">
        <f t="shared" si="35"/>
        <v/>
      </c>
      <c r="AO76" s="3" t="str">
        <f t="shared" si="35"/>
        <v/>
      </c>
      <c r="AP76" s="3" t="str">
        <f t="shared" si="35"/>
        <v/>
      </c>
      <c r="AQ76" s="3">
        <f t="shared" si="35"/>
        <v>0.04</v>
      </c>
      <c r="AR76" s="3" t="str">
        <f t="shared" si="35"/>
        <v/>
      </c>
    </row>
    <row r="77" spans="1:44">
      <c r="F77" t="str">
        <f t="shared" si="34"/>
        <v>TRA_Bus_Dis_Coa</v>
      </c>
      <c r="G77" s="130">
        <f t="shared" si="32"/>
        <v>9.567567567567567E-2</v>
      </c>
      <c r="H77" s="3">
        <f t="shared" ref="H77:AR77" si="36">IF(G46&gt;0,G46,"")</f>
        <v>0.09</v>
      </c>
      <c r="I77" s="3">
        <f t="shared" si="36"/>
        <v>0.08</v>
      </c>
      <c r="J77" s="3">
        <f t="shared" si="36"/>
        <v>0.1</v>
      </c>
      <c r="K77" s="3">
        <f t="shared" si="36"/>
        <v>0.08</v>
      </c>
      <c r="L77" s="3">
        <f t="shared" si="36"/>
        <v>0.1</v>
      </c>
      <c r="M77" s="3">
        <f t="shared" si="36"/>
        <v>0.11</v>
      </c>
      <c r="N77" s="3">
        <f t="shared" si="36"/>
        <v>0.11</v>
      </c>
      <c r="O77" s="3">
        <f t="shared" si="36"/>
        <v>0.09</v>
      </c>
      <c r="P77" s="3">
        <f t="shared" si="36"/>
        <v>0.1</v>
      </c>
      <c r="Q77" s="3">
        <f t="shared" si="36"/>
        <v>0.1</v>
      </c>
      <c r="R77" s="3">
        <f t="shared" si="36"/>
        <v>0.11</v>
      </c>
      <c r="S77" s="3">
        <f t="shared" si="36"/>
        <v>0.09</v>
      </c>
      <c r="T77" s="3">
        <f t="shared" si="36"/>
        <v>0.11</v>
      </c>
      <c r="U77" s="3">
        <f t="shared" si="36"/>
        <v>0.09</v>
      </c>
      <c r="V77" s="3">
        <f t="shared" si="36"/>
        <v>0.09</v>
      </c>
      <c r="W77" s="3">
        <f t="shared" si="36"/>
        <v>0.1</v>
      </c>
      <c r="X77" s="3">
        <f t="shared" si="36"/>
        <v>0.1</v>
      </c>
      <c r="Y77" s="3">
        <f t="shared" si="36"/>
        <v>0.1</v>
      </c>
      <c r="Z77" s="3">
        <f t="shared" si="36"/>
        <v>7.0000000000000007E-2</v>
      </c>
      <c r="AA77" s="3">
        <f t="shared" si="36"/>
        <v>0.08</v>
      </c>
      <c r="AB77" s="3">
        <f t="shared" si="36"/>
        <v>0.11</v>
      </c>
      <c r="AC77" s="3">
        <f t="shared" si="36"/>
        <v>0.09</v>
      </c>
      <c r="AD77" s="3">
        <f t="shared" si="36"/>
        <v>0.1</v>
      </c>
      <c r="AE77" s="3">
        <f t="shared" si="36"/>
        <v>0.09</v>
      </c>
      <c r="AF77" s="3">
        <f t="shared" si="36"/>
        <v>0.11</v>
      </c>
      <c r="AG77" s="3">
        <f t="shared" si="36"/>
        <v>0.09</v>
      </c>
      <c r="AH77" s="3">
        <f t="shared" si="36"/>
        <v>0.1</v>
      </c>
      <c r="AI77" s="3">
        <f t="shared" si="36"/>
        <v>0.1</v>
      </c>
      <c r="AJ77" s="3">
        <f t="shared" si="36"/>
        <v>0.1</v>
      </c>
      <c r="AK77" s="3">
        <f t="shared" si="36"/>
        <v>0.09</v>
      </c>
      <c r="AL77" s="3">
        <f t="shared" si="36"/>
        <v>0.11</v>
      </c>
      <c r="AM77" s="3">
        <f t="shared" si="36"/>
        <v>0.06</v>
      </c>
      <c r="AN77" s="3">
        <f t="shared" si="36"/>
        <v>0.11</v>
      </c>
      <c r="AO77" s="3">
        <f t="shared" si="36"/>
        <v>0.09</v>
      </c>
      <c r="AP77" s="3">
        <f t="shared" si="36"/>
        <v>0.11</v>
      </c>
      <c r="AQ77" s="3">
        <f t="shared" si="36"/>
        <v>0.09</v>
      </c>
      <c r="AR77" s="3">
        <f t="shared" si="36"/>
        <v>0.09</v>
      </c>
    </row>
    <row r="78" spans="1:44">
      <c r="F78" t="str">
        <f t="shared" si="34"/>
        <v>TRA_Bus_Dis_Urb</v>
      </c>
      <c r="G78" s="130">
        <f t="shared" si="32"/>
        <v>8.4722222222222254E-2</v>
      </c>
      <c r="H78" s="3">
        <f t="shared" ref="H78:AR78" si="37">IF(G47&gt;0,G47,"")</f>
        <v>0.1</v>
      </c>
      <c r="I78" s="3">
        <f t="shared" si="37"/>
        <v>0.09</v>
      </c>
      <c r="J78" s="3">
        <f t="shared" si="37"/>
        <v>0.06</v>
      </c>
      <c r="K78" s="3">
        <f t="shared" si="37"/>
        <v>0.09</v>
      </c>
      <c r="L78" s="3">
        <f t="shared" si="37"/>
        <v>0.08</v>
      </c>
      <c r="M78" s="3">
        <f t="shared" si="37"/>
        <v>0.08</v>
      </c>
      <c r="N78" s="3">
        <f t="shared" si="37"/>
        <v>0.08</v>
      </c>
      <c r="O78" s="3">
        <f t="shared" si="37"/>
        <v>0.09</v>
      </c>
      <c r="P78" s="3" t="str">
        <f t="shared" si="37"/>
        <v/>
      </c>
      <c r="Q78" s="3">
        <f t="shared" si="37"/>
        <v>7.0000000000000007E-2</v>
      </c>
      <c r="R78" s="3">
        <f t="shared" si="37"/>
        <v>0.08</v>
      </c>
      <c r="S78" s="3">
        <f t="shared" si="37"/>
        <v>0.08</v>
      </c>
      <c r="T78" s="3">
        <f t="shared" si="37"/>
        <v>0.08</v>
      </c>
      <c r="U78" s="3">
        <f t="shared" si="37"/>
        <v>0.1</v>
      </c>
      <c r="V78" s="3">
        <f t="shared" si="37"/>
        <v>0.08</v>
      </c>
      <c r="W78" s="3">
        <f t="shared" si="37"/>
        <v>0.1</v>
      </c>
      <c r="X78" s="3">
        <f t="shared" si="37"/>
        <v>0.08</v>
      </c>
      <c r="Y78" s="3">
        <f t="shared" si="37"/>
        <v>7.0000000000000007E-2</v>
      </c>
      <c r="Z78" s="3">
        <f t="shared" si="37"/>
        <v>0.1</v>
      </c>
      <c r="AA78" s="3">
        <f t="shared" si="37"/>
        <v>0.09</v>
      </c>
      <c r="AB78" s="3">
        <f t="shared" si="37"/>
        <v>0.09</v>
      </c>
      <c r="AC78" s="3">
        <f t="shared" si="37"/>
        <v>0.1</v>
      </c>
      <c r="AD78" s="3">
        <f t="shared" si="37"/>
        <v>0.08</v>
      </c>
      <c r="AE78" s="3">
        <f t="shared" si="37"/>
        <v>0.09</v>
      </c>
      <c r="AF78" s="3">
        <f t="shared" si="37"/>
        <v>0.08</v>
      </c>
      <c r="AG78" s="3">
        <f t="shared" si="37"/>
        <v>0.08</v>
      </c>
      <c r="AH78" s="3">
        <f t="shared" si="37"/>
        <v>7.0000000000000007E-2</v>
      </c>
      <c r="AI78" s="3">
        <f t="shared" si="37"/>
        <v>0.06</v>
      </c>
      <c r="AJ78" s="3">
        <f t="shared" si="37"/>
        <v>0.08</v>
      </c>
      <c r="AK78" s="3">
        <f t="shared" si="37"/>
        <v>0.1</v>
      </c>
      <c r="AL78" s="3">
        <f t="shared" si="37"/>
        <v>0.08</v>
      </c>
      <c r="AM78" s="3">
        <f t="shared" si="37"/>
        <v>0.08</v>
      </c>
      <c r="AN78" s="3">
        <f t="shared" si="37"/>
        <v>0.08</v>
      </c>
      <c r="AO78" s="3">
        <f t="shared" si="37"/>
        <v>0.1</v>
      </c>
      <c r="AP78" s="3">
        <f t="shared" si="37"/>
        <v>0.08</v>
      </c>
      <c r="AQ78" s="3">
        <f t="shared" si="37"/>
        <v>0.1</v>
      </c>
      <c r="AR78" s="3">
        <f t="shared" si="37"/>
        <v>0.1</v>
      </c>
    </row>
    <row r="79" spans="1:44">
      <c r="F79" t="str">
        <f t="shared" si="34"/>
        <v>TRA_Bus_Gas_Coa</v>
      </c>
      <c r="G79" s="130">
        <f t="shared" si="32"/>
        <v>8.7500000000000008E-2</v>
      </c>
      <c r="H79" s="3" t="str">
        <f t="shared" ref="H79:AR79" si="38">IF(G48&gt;0,G48,"")</f>
        <v/>
      </c>
      <c r="I79" s="3" t="str">
        <f t="shared" si="38"/>
        <v/>
      </c>
      <c r="J79" s="3" t="str">
        <f t="shared" si="38"/>
        <v/>
      </c>
      <c r="K79" s="3" t="str">
        <f t="shared" si="38"/>
        <v/>
      </c>
      <c r="L79" s="3" t="str">
        <f t="shared" si="38"/>
        <v/>
      </c>
      <c r="M79" s="3">
        <f t="shared" si="38"/>
        <v>0.1</v>
      </c>
      <c r="N79" s="3" t="str">
        <f t="shared" si="38"/>
        <v/>
      </c>
      <c r="O79" s="3">
        <f t="shared" si="38"/>
        <v>0.09</v>
      </c>
      <c r="P79" s="3" t="str">
        <f t="shared" si="38"/>
        <v/>
      </c>
      <c r="Q79" s="3" t="str">
        <f t="shared" si="38"/>
        <v/>
      </c>
      <c r="R79" s="3" t="str">
        <f t="shared" si="38"/>
        <v/>
      </c>
      <c r="S79" s="3" t="str">
        <f t="shared" si="38"/>
        <v/>
      </c>
      <c r="T79" s="3" t="str">
        <f t="shared" si="38"/>
        <v/>
      </c>
      <c r="U79" s="3" t="str">
        <f t="shared" si="38"/>
        <v/>
      </c>
      <c r="V79" s="3" t="str">
        <f t="shared" si="38"/>
        <v/>
      </c>
      <c r="W79" s="3" t="str">
        <f t="shared" si="38"/>
        <v/>
      </c>
      <c r="X79" s="3">
        <f t="shared" si="38"/>
        <v>0.1</v>
      </c>
      <c r="Y79" s="3" t="str">
        <f t="shared" si="38"/>
        <v/>
      </c>
      <c r="Z79" s="3" t="str">
        <f t="shared" si="38"/>
        <v/>
      </c>
      <c r="AA79" s="3" t="str">
        <f t="shared" si="38"/>
        <v/>
      </c>
      <c r="AB79" s="3" t="str">
        <f t="shared" si="38"/>
        <v/>
      </c>
      <c r="AC79" s="3" t="str">
        <f t="shared" si="38"/>
        <v/>
      </c>
      <c r="AD79" s="3" t="str">
        <f t="shared" si="38"/>
        <v/>
      </c>
      <c r="AE79" s="3" t="str">
        <f t="shared" si="38"/>
        <v/>
      </c>
      <c r="AF79" s="3" t="str">
        <f t="shared" si="38"/>
        <v/>
      </c>
      <c r="AG79" s="3" t="str">
        <f t="shared" si="38"/>
        <v/>
      </c>
      <c r="AH79" s="3" t="str">
        <f t="shared" si="38"/>
        <v/>
      </c>
      <c r="AI79" s="3" t="str">
        <f t="shared" si="38"/>
        <v/>
      </c>
      <c r="AJ79" s="3" t="str">
        <f t="shared" si="38"/>
        <v/>
      </c>
      <c r="AK79" s="3" t="str">
        <f t="shared" si="38"/>
        <v/>
      </c>
      <c r="AL79" s="3" t="str">
        <f t="shared" si="38"/>
        <v/>
      </c>
      <c r="AM79" s="3">
        <f t="shared" si="38"/>
        <v>0.06</v>
      </c>
      <c r="AN79" s="3" t="str">
        <f t="shared" si="38"/>
        <v/>
      </c>
      <c r="AO79" s="3" t="str">
        <f t="shared" si="38"/>
        <v/>
      </c>
      <c r="AP79" s="3" t="str">
        <f t="shared" si="38"/>
        <v/>
      </c>
      <c r="AQ79" s="3" t="str">
        <f t="shared" si="38"/>
        <v/>
      </c>
      <c r="AR79" s="3" t="str">
        <f t="shared" si="38"/>
        <v/>
      </c>
    </row>
    <row r="80" spans="1:44">
      <c r="F80" t="str">
        <f t="shared" si="34"/>
        <v>TRA_Bus_Gas_Urb</v>
      </c>
      <c r="G80" s="130">
        <f t="shared" si="32"/>
        <v>7.9999999999999988E-2</v>
      </c>
      <c r="H80" s="3" t="str">
        <f t="shared" ref="H80:AR80" si="39">IF(G49&gt;0,G49,"")</f>
        <v/>
      </c>
      <c r="I80" s="3" t="str">
        <f t="shared" si="39"/>
        <v/>
      </c>
      <c r="J80" s="3" t="str">
        <f t="shared" si="39"/>
        <v/>
      </c>
      <c r="K80" s="3" t="str">
        <f t="shared" si="39"/>
        <v/>
      </c>
      <c r="L80" s="3" t="str">
        <f t="shared" si="39"/>
        <v/>
      </c>
      <c r="M80" s="3">
        <f t="shared" si="39"/>
        <v>0.08</v>
      </c>
      <c r="N80" s="3" t="str">
        <f t="shared" si="39"/>
        <v/>
      </c>
      <c r="O80" s="3">
        <f t="shared" si="39"/>
        <v>0.09</v>
      </c>
      <c r="P80" s="3" t="str">
        <f t="shared" si="39"/>
        <v/>
      </c>
      <c r="Q80" s="3" t="str">
        <f t="shared" si="39"/>
        <v/>
      </c>
      <c r="R80" s="3" t="str">
        <f t="shared" si="39"/>
        <v/>
      </c>
      <c r="S80" s="3" t="str">
        <f t="shared" si="39"/>
        <v/>
      </c>
      <c r="T80" s="3" t="str">
        <f t="shared" si="39"/>
        <v/>
      </c>
      <c r="U80" s="3" t="str">
        <f t="shared" si="39"/>
        <v/>
      </c>
      <c r="V80" s="3" t="str">
        <f t="shared" si="39"/>
        <v/>
      </c>
      <c r="W80" s="3" t="str">
        <f t="shared" si="39"/>
        <v/>
      </c>
      <c r="X80" s="3">
        <f t="shared" si="39"/>
        <v>0.08</v>
      </c>
      <c r="Y80" s="3" t="str">
        <f t="shared" si="39"/>
        <v/>
      </c>
      <c r="Z80" s="3" t="str">
        <f t="shared" si="39"/>
        <v/>
      </c>
      <c r="AA80" s="3" t="str">
        <f t="shared" si="39"/>
        <v/>
      </c>
      <c r="AB80" s="3" t="str">
        <f t="shared" si="39"/>
        <v/>
      </c>
      <c r="AC80" s="3">
        <f t="shared" si="39"/>
        <v>0.09</v>
      </c>
      <c r="AD80" s="3" t="str">
        <f t="shared" si="39"/>
        <v/>
      </c>
      <c r="AE80" s="3">
        <f t="shared" si="39"/>
        <v>0.09</v>
      </c>
      <c r="AF80" s="3" t="str">
        <f t="shared" si="39"/>
        <v/>
      </c>
      <c r="AG80" s="3">
        <f t="shared" si="39"/>
        <v>7.0000000000000007E-2</v>
      </c>
      <c r="AH80" s="3">
        <f t="shared" si="39"/>
        <v>7.0000000000000007E-2</v>
      </c>
      <c r="AI80" s="3" t="str">
        <f t="shared" si="39"/>
        <v/>
      </c>
      <c r="AJ80" s="3" t="str">
        <f t="shared" si="39"/>
        <v/>
      </c>
      <c r="AK80" s="3" t="str">
        <f t="shared" si="39"/>
        <v/>
      </c>
      <c r="AL80" s="3" t="str">
        <f t="shared" si="39"/>
        <v/>
      </c>
      <c r="AM80" s="3">
        <f t="shared" si="39"/>
        <v>7.0000000000000007E-2</v>
      </c>
      <c r="AN80" s="3" t="str">
        <f t="shared" si="39"/>
        <v/>
      </c>
      <c r="AO80" s="3" t="str">
        <f t="shared" si="39"/>
        <v/>
      </c>
      <c r="AP80" s="3" t="str">
        <f t="shared" si="39"/>
        <v/>
      </c>
      <c r="AQ80" s="3" t="str">
        <f t="shared" si="39"/>
        <v/>
      </c>
      <c r="AR80" s="3" t="str">
        <f t="shared" si="39"/>
        <v/>
      </c>
    </row>
    <row r="81" spans="6:44">
      <c r="F81" t="str">
        <f t="shared" si="34"/>
        <v>TRA_Bus_Lpg_Coa</v>
      </c>
      <c r="G81" s="130">
        <f t="shared" si="32"/>
        <v>0.05</v>
      </c>
      <c r="H81" s="3" t="str">
        <f t="shared" ref="H81:AR81" si="40">IF(G50&gt;0,G50,"")</f>
        <v/>
      </c>
      <c r="I81" s="3" t="str">
        <f t="shared" si="40"/>
        <v/>
      </c>
      <c r="J81" s="3" t="str">
        <f t="shared" si="40"/>
        <v/>
      </c>
      <c r="K81" s="3" t="str">
        <f t="shared" si="40"/>
        <v/>
      </c>
      <c r="L81" s="3" t="str">
        <f t="shared" si="40"/>
        <v/>
      </c>
      <c r="M81" s="3" t="str">
        <f t="shared" si="40"/>
        <v/>
      </c>
      <c r="N81" s="3" t="str">
        <f t="shared" si="40"/>
        <v/>
      </c>
      <c r="O81" s="3" t="str">
        <f t="shared" si="40"/>
        <v/>
      </c>
      <c r="P81" s="3" t="str">
        <f t="shared" si="40"/>
        <v/>
      </c>
      <c r="Q81" s="3" t="str">
        <f t="shared" si="40"/>
        <v/>
      </c>
      <c r="R81" s="3" t="str">
        <f t="shared" si="40"/>
        <v/>
      </c>
      <c r="S81" s="3" t="str">
        <f t="shared" si="40"/>
        <v/>
      </c>
      <c r="T81" s="3" t="str">
        <f t="shared" si="40"/>
        <v/>
      </c>
      <c r="U81" s="3" t="str">
        <f t="shared" si="40"/>
        <v/>
      </c>
      <c r="V81" s="3" t="str">
        <f t="shared" si="40"/>
        <v/>
      </c>
      <c r="W81" s="3" t="str">
        <f t="shared" si="40"/>
        <v/>
      </c>
      <c r="X81" s="3" t="str">
        <f t="shared" si="40"/>
        <v/>
      </c>
      <c r="Y81" s="3" t="str">
        <f t="shared" si="40"/>
        <v/>
      </c>
      <c r="Z81" s="3" t="str">
        <f t="shared" si="40"/>
        <v/>
      </c>
      <c r="AA81" s="3" t="str">
        <f t="shared" si="40"/>
        <v/>
      </c>
      <c r="AB81" s="3" t="str">
        <f t="shared" si="40"/>
        <v/>
      </c>
      <c r="AC81" s="3" t="str">
        <f t="shared" si="40"/>
        <v/>
      </c>
      <c r="AD81" s="3" t="str">
        <f t="shared" si="40"/>
        <v/>
      </c>
      <c r="AE81" s="3" t="str">
        <f t="shared" si="40"/>
        <v/>
      </c>
      <c r="AF81" s="3" t="str">
        <f t="shared" si="40"/>
        <v/>
      </c>
      <c r="AG81" s="3" t="str">
        <f t="shared" si="40"/>
        <v/>
      </c>
      <c r="AH81" s="3" t="str">
        <f t="shared" si="40"/>
        <v/>
      </c>
      <c r="AI81" s="3" t="str">
        <f t="shared" si="40"/>
        <v/>
      </c>
      <c r="AJ81" s="3" t="str">
        <f t="shared" si="40"/>
        <v/>
      </c>
      <c r="AK81" s="3" t="str">
        <f t="shared" si="40"/>
        <v/>
      </c>
      <c r="AL81" s="3" t="str">
        <f t="shared" si="40"/>
        <v/>
      </c>
      <c r="AM81" s="3">
        <f t="shared" si="40"/>
        <v>0.05</v>
      </c>
      <c r="AN81" s="3" t="str">
        <f t="shared" si="40"/>
        <v/>
      </c>
      <c r="AO81" s="3" t="str">
        <f t="shared" si="40"/>
        <v/>
      </c>
      <c r="AP81" s="3" t="str">
        <f t="shared" si="40"/>
        <v/>
      </c>
      <c r="AQ81" s="3" t="str">
        <f t="shared" si="40"/>
        <v/>
      </c>
      <c r="AR81" s="3" t="str">
        <f t="shared" si="40"/>
        <v/>
      </c>
    </row>
    <row r="82" spans="6:44">
      <c r="F82" t="str">
        <f t="shared" si="34"/>
        <v>TRA_Bus_Lpg_Urb</v>
      </c>
      <c r="G82" s="130">
        <f t="shared" si="32"/>
        <v>7.5999999999999998E-2</v>
      </c>
      <c r="H82" s="3" t="str">
        <f t="shared" ref="H82:AR82" si="41">IF(G51&gt;0,G51,"")</f>
        <v/>
      </c>
      <c r="I82" s="3" t="str">
        <f t="shared" si="41"/>
        <v/>
      </c>
      <c r="J82" s="3" t="str">
        <f t="shared" si="41"/>
        <v/>
      </c>
      <c r="K82" s="3" t="str">
        <f t="shared" si="41"/>
        <v/>
      </c>
      <c r="L82" s="3" t="str">
        <f t="shared" si="41"/>
        <v/>
      </c>
      <c r="M82" s="3" t="str">
        <f t="shared" si="41"/>
        <v/>
      </c>
      <c r="N82" s="3" t="str">
        <f t="shared" si="41"/>
        <v/>
      </c>
      <c r="O82" s="3" t="str">
        <f t="shared" si="41"/>
        <v/>
      </c>
      <c r="P82" s="3" t="str">
        <f t="shared" si="41"/>
        <v/>
      </c>
      <c r="Q82" s="3" t="str">
        <f t="shared" si="41"/>
        <v/>
      </c>
      <c r="R82" s="3" t="str">
        <f t="shared" si="41"/>
        <v/>
      </c>
      <c r="S82" s="3" t="str">
        <f t="shared" si="41"/>
        <v/>
      </c>
      <c r="T82" s="3" t="str">
        <f t="shared" si="41"/>
        <v/>
      </c>
      <c r="U82" s="3" t="str">
        <f t="shared" si="41"/>
        <v/>
      </c>
      <c r="V82" s="3" t="str">
        <f t="shared" si="41"/>
        <v/>
      </c>
      <c r="W82" s="3" t="str">
        <f t="shared" si="41"/>
        <v/>
      </c>
      <c r="X82" s="3" t="str">
        <f t="shared" si="41"/>
        <v/>
      </c>
      <c r="Y82" s="3" t="str">
        <f t="shared" si="41"/>
        <v/>
      </c>
      <c r="Z82" s="3" t="str">
        <f t="shared" si="41"/>
        <v/>
      </c>
      <c r="AA82" s="3" t="str">
        <f t="shared" si="41"/>
        <v/>
      </c>
      <c r="AB82" s="3">
        <f t="shared" si="41"/>
        <v>0.09</v>
      </c>
      <c r="AC82" s="3" t="str">
        <f t="shared" si="41"/>
        <v/>
      </c>
      <c r="AD82" s="3" t="str">
        <f t="shared" si="41"/>
        <v/>
      </c>
      <c r="AE82" s="3">
        <f t="shared" si="41"/>
        <v>0.08</v>
      </c>
      <c r="AF82" s="3" t="str">
        <f t="shared" si="41"/>
        <v/>
      </c>
      <c r="AG82" s="3">
        <f t="shared" si="41"/>
        <v>7.0000000000000007E-2</v>
      </c>
      <c r="AH82" s="3">
        <f t="shared" si="41"/>
        <v>7.0000000000000007E-2</v>
      </c>
      <c r="AI82" s="3" t="str">
        <f t="shared" si="41"/>
        <v/>
      </c>
      <c r="AJ82" s="3" t="str">
        <f t="shared" si="41"/>
        <v/>
      </c>
      <c r="AK82" s="3" t="str">
        <f t="shared" si="41"/>
        <v/>
      </c>
      <c r="AL82" s="3" t="str">
        <f t="shared" si="41"/>
        <v/>
      </c>
      <c r="AM82" s="3">
        <f t="shared" si="41"/>
        <v>7.0000000000000007E-2</v>
      </c>
      <c r="AN82" s="3" t="str">
        <f t="shared" si="41"/>
        <v/>
      </c>
      <c r="AO82" s="3" t="str">
        <f t="shared" si="41"/>
        <v/>
      </c>
      <c r="AP82" s="3" t="str">
        <f t="shared" si="41"/>
        <v/>
      </c>
      <c r="AQ82" s="3" t="str">
        <f t="shared" si="41"/>
        <v/>
      </c>
      <c r="AR82" s="3" t="str">
        <f t="shared" si="41"/>
        <v/>
      </c>
    </row>
    <row r="83" spans="6:44">
      <c r="F83" t="str">
        <f t="shared" si="34"/>
        <v>TRA_Car_Cng_Exe</v>
      </c>
      <c r="G83" s="130">
        <f t="shared" si="32"/>
        <v>0.35000000000000003</v>
      </c>
      <c r="H83" s="3" t="str">
        <f t="shared" ref="H83:AR83" si="42">IF(G52&gt;0,G52,"")</f>
        <v/>
      </c>
      <c r="I83" s="3" t="str">
        <f t="shared" si="42"/>
        <v/>
      </c>
      <c r="J83" s="3" t="str">
        <f t="shared" si="42"/>
        <v/>
      </c>
      <c r="K83" s="3">
        <f t="shared" si="42"/>
        <v>0.35</v>
      </c>
      <c r="L83" s="3" t="str">
        <f t="shared" si="42"/>
        <v/>
      </c>
      <c r="M83" s="3" t="str">
        <f t="shared" si="42"/>
        <v/>
      </c>
      <c r="N83" s="3">
        <f t="shared" si="42"/>
        <v>0.35</v>
      </c>
      <c r="O83" s="3" t="str">
        <f t="shared" si="42"/>
        <v/>
      </c>
      <c r="P83" s="3" t="str">
        <f t="shared" si="42"/>
        <v/>
      </c>
      <c r="Q83" s="3" t="str">
        <f t="shared" si="42"/>
        <v/>
      </c>
      <c r="R83" s="3" t="str">
        <f t="shared" si="42"/>
        <v/>
      </c>
      <c r="S83" s="3" t="str">
        <f t="shared" si="42"/>
        <v/>
      </c>
      <c r="T83" s="3" t="str">
        <f t="shared" si="42"/>
        <v/>
      </c>
      <c r="U83" s="3" t="str">
        <f t="shared" si="42"/>
        <v/>
      </c>
      <c r="V83" s="3" t="str">
        <f t="shared" si="42"/>
        <v/>
      </c>
      <c r="W83" s="3" t="str">
        <f t="shared" si="42"/>
        <v/>
      </c>
      <c r="X83" s="3" t="str">
        <f t="shared" si="42"/>
        <v/>
      </c>
      <c r="Y83" s="3">
        <f t="shared" si="42"/>
        <v>0.35</v>
      </c>
      <c r="Z83" s="3" t="str">
        <f t="shared" si="42"/>
        <v/>
      </c>
      <c r="AA83" s="3" t="str">
        <f t="shared" si="42"/>
        <v/>
      </c>
      <c r="AB83" s="3" t="str">
        <f t="shared" si="42"/>
        <v/>
      </c>
      <c r="AC83" s="3" t="str">
        <f t="shared" si="42"/>
        <v/>
      </c>
      <c r="AD83" s="3" t="str">
        <f t="shared" si="42"/>
        <v/>
      </c>
      <c r="AE83" s="3">
        <f t="shared" si="42"/>
        <v>0.35</v>
      </c>
      <c r="AF83" s="3" t="str">
        <f t="shared" si="42"/>
        <v/>
      </c>
      <c r="AG83" s="3" t="str">
        <f t="shared" si="42"/>
        <v/>
      </c>
      <c r="AH83" s="3" t="str">
        <f t="shared" si="42"/>
        <v/>
      </c>
      <c r="AI83" s="3" t="str">
        <f t="shared" si="42"/>
        <v/>
      </c>
      <c r="AJ83" s="3">
        <f t="shared" si="42"/>
        <v>0.35</v>
      </c>
      <c r="AK83" s="3" t="str">
        <f t="shared" si="42"/>
        <v/>
      </c>
      <c r="AL83" s="3" t="str">
        <f t="shared" si="42"/>
        <v/>
      </c>
      <c r="AM83" s="3" t="str">
        <f t="shared" si="42"/>
        <v/>
      </c>
      <c r="AN83" s="3" t="str">
        <f t="shared" si="42"/>
        <v/>
      </c>
      <c r="AO83" s="3" t="str">
        <f t="shared" si="42"/>
        <v/>
      </c>
      <c r="AP83" s="3" t="str">
        <f t="shared" si="42"/>
        <v/>
      </c>
      <c r="AQ83" s="3">
        <f t="shared" si="42"/>
        <v>0.35</v>
      </c>
      <c r="AR83" s="3" t="str">
        <f t="shared" si="42"/>
        <v/>
      </c>
    </row>
    <row r="84" spans="6:44">
      <c r="F84" t="str">
        <f>"TRA"&amp;getEleNameFromDesc(A53&amp;" "&amp;B53&amp;" "&amp;C53)</f>
        <v>TRA_Car_Cng_Lom</v>
      </c>
      <c r="G84" s="130">
        <f t="shared" si="32"/>
        <v>0.35000000000000003</v>
      </c>
      <c r="H84" s="3" t="str">
        <f t="shared" ref="H84:AR84" si="43">IF(G53&gt;0,G53,"")</f>
        <v/>
      </c>
      <c r="I84" s="3" t="str">
        <f t="shared" si="43"/>
        <v/>
      </c>
      <c r="J84" s="3" t="str">
        <f t="shared" si="43"/>
        <v/>
      </c>
      <c r="K84" s="3">
        <f t="shared" si="43"/>
        <v>0.35</v>
      </c>
      <c r="L84" s="3" t="str">
        <f t="shared" si="43"/>
        <v/>
      </c>
      <c r="M84" s="3" t="str">
        <f t="shared" si="43"/>
        <v/>
      </c>
      <c r="N84" s="3">
        <f t="shared" si="43"/>
        <v>0.35</v>
      </c>
      <c r="O84" s="3" t="str">
        <f t="shared" si="43"/>
        <v/>
      </c>
      <c r="P84" s="3" t="str">
        <f t="shared" si="43"/>
        <v/>
      </c>
      <c r="Q84" s="3" t="str">
        <f t="shared" si="43"/>
        <v/>
      </c>
      <c r="R84" s="3" t="str">
        <f t="shared" si="43"/>
        <v/>
      </c>
      <c r="S84" s="3" t="str">
        <f t="shared" si="43"/>
        <v/>
      </c>
      <c r="T84" s="3" t="str">
        <f t="shared" si="43"/>
        <v/>
      </c>
      <c r="U84" s="3" t="str">
        <f t="shared" si="43"/>
        <v/>
      </c>
      <c r="V84" s="3" t="str">
        <f t="shared" si="43"/>
        <v/>
      </c>
      <c r="W84" s="3" t="str">
        <f t="shared" si="43"/>
        <v/>
      </c>
      <c r="X84" s="3" t="str">
        <f t="shared" si="43"/>
        <v/>
      </c>
      <c r="Y84" s="3">
        <f t="shared" si="43"/>
        <v>0.35</v>
      </c>
      <c r="Z84" s="3" t="str">
        <f t="shared" si="43"/>
        <v/>
      </c>
      <c r="AA84" s="3" t="str">
        <f t="shared" si="43"/>
        <v/>
      </c>
      <c r="AB84" s="3" t="str">
        <f t="shared" si="43"/>
        <v/>
      </c>
      <c r="AC84" s="3" t="str">
        <f t="shared" si="43"/>
        <v/>
      </c>
      <c r="AD84" s="3" t="str">
        <f t="shared" si="43"/>
        <v/>
      </c>
      <c r="AE84" s="3">
        <f t="shared" si="43"/>
        <v>0.35</v>
      </c>
      <c r="AF84" s="3" t="str">
        <f t="shared" si="43"/>
        <v/>
      </c>
      <c r="AG84" s="3" t="str">
        <f t="shared" si="43"/>
        <v/>
      </c>
      <c r="AH84" s="3" t="str">
        <f t="shared" si="43"/>
        <v/>
      </c>
      <c r="AI84" s="3" t="str">
        <f t="shared" si="43"/>
        <v/>
      </c>
      <c r="AJ84" s="3">
        <f t="shared" si="43"/>
        <v>0.35</v>
      </c>
      <c r="AK84" s="3" t="str">
        <f t="shared" si="43"/>
        <v/>
      </c>
      <c r="AL84" s="3" t="str">
        <f t="shared" si="43"/>
        <v/>
      </c>
      <c r="AM84" s="3" t="str">
        <f t="shared" si="43"/>
        <v/>
      </c>
      <c r="AN84" s="3" t="str">
        <f t="shared" si="43"/>
        <v/>
      </c>
      <c r="AO84" s="3" t="str">
        <f t="shared" si="43"/>
        <v/>
      </c>
      <c r="AP84" s="3" t="str">
        <f t="shared" si="43"/>
        <v/>
      </c>
      <c r="AQ84" s="3">
        <f t="shared" si="43"/>
        <v>0.35</v>
      </c>
      <c r="AR84" s="3" t="str">
        <f t="shared" si="43"/>
        <v/>
      </c>
    </row>
    <row r="85" spans="6:44">
      <c r="F85" t="str">
        <f t="shared" si="34"/>
        <v>TRA_Car_Cng_Sma</v>
      </c>
      <c r="G85" s="130">
        <f t="shared" si="32"/>
        <v>0.35000000000000003</v>
      </c>
      <c r="H85" s="3" t="str">
        <f t="shared" ref="H85:AR85" si="44">IF(G54&gt;0,G54,"")</f>
        <v/>
      </c>
      <c r="I85" s="3" t="str">
        <f t="shared" si="44"/>
        <v/>
      </c>
      <c r="J85" s="3" t="str">
        <f t="shared" si="44"/>
        <v/>
      </c>
      <c r="K85" s="3">
        <f t="shared" si="44"/>
        <v>0.35</v>
      </c>
      <c r="L85" s="3" t="str">
        <f t="shared" si="44"/>
        <v/>
      </c>
      <c r="M85" s="3" t="str">
        <f t="shared" si="44"/>
        <v/>
      </c>
      <c r="N85" s="3">
        <f t="shared" si="44"/>
        <v>0.35</v>
      </c>
      <c r="O85" s="3" t="str">
        <f t="shared" si="44"/>
        <v/>
      </c>
      <c r="P85" s="3" t="str">
        <f t="shared" si="44"/>
        <v/>
      </c>
      <c r="Q85" s="3" t="str">
        <f t="shared" si="44"/>
        <v/>
      </c>
      <c r="R85" s="3" t="str">
        <f t="shared" si="44"/>
        <v/>
      </c>
      <c r="S85" s="3" t="str">
        <f t="shared" si="44"/>
        <v/>
      </c>
      <c r="T85" s="3" t="str">
        <f t="shared" si="44"/>
        <v/>
      </c>
      <c r="U85" s="3" t="str">
        <f t="shared" si="44"/>
        <v/>
      </c>
      <c r="V85" s="3" t="str">
        <f t="shared" si="44"/>
        <v/>
      </c>
      <c r="W85" s="3" t="str">
        <f t="shared" si="44"/>
        <v/>
      </c>
      <c r="X85" s="3" t="str">
        <f t="shared" si="44"/>
        <v/>
      </c>
      <c r="Y85" s="3">
        <f t="shared" si="44"/>
        <v>0.35</v>
      </c>
      <c r="Z85" s="3" t="str">
        <f t="shared" si="44"/>
        <v/>
      </c>
      <c r="AA85" s="3" t="str">
        <f t="shared" si="44"/>
        <v/>
      </c>
      <c r="AB85" s="3" t="str">
        <f t="shared" si="44"/>
        <v/>
      </c>
      <c r="AC85" s="3" t="str">
        <f t="shared" si="44"/>
        <v/>
      </c>
      <c r="AD85" s="3" t="str">
        <f t="shared" si="44"/>
        <v/>
      </c>
      <c r="AE85" s="3">
        <f t="shared" si="44"/>
        <v>0.35</v>
      </c>
      <c r="AF85" s="3" t="str">
        <f t="shared" si="44"/>
        <v/>
      </c>
      <c r="AG85" s="3" t="str">
        <f t="shared" si="44"/>
        <v/>
      </c>
      <c r="AH85" s="3" t="str">
        <f t="shared" si="44"/>
        <v/>
      </c>
      <c r="AI85" s="3" t="str">
        <f t="shared" si="44"/>
        <v/>
      </c>
      <c r="AJ85" s="3">
        <f t="shared" si="44"/>
        <v>0.35</v>
      </c>
      <c r="AK85" s="3" t="str">
        <f t="shared" si="44"/>
        <v/>
      </c>
      <c r="AL85" s="3" t="str">
        <f t="shared" si="44"/>
        <v/>
      </c>
      <c r="AM85" s="3" t="str">
        <f t="shared" si="44"/>
        <v/>
      </c>
      <c r="AN85" s="3" t="str">
        <f t="shared" si="44"/>
        <v/>
      </c>
      <c r="AO85" s="3" t="str">
        <f t="shared" si="44"/>
        <v/>
      </c>
      <c r="AP85" s="3" t="str">
        <f t="shared" si="44"/>
        <v/>
      </c>
      <c r="AQ85" s="3">
        <f t="shared" si="44"/>
        <v>0.35</v>
      </c>
      <c r="AR85" s="3" t="str">
        <f t="shared" si="44"/>
        <v/>
      </c>
    </row>
    <row r="86" spans="6:44">
      <c r="F86" t="str">
        <f t="shared" si="34"/>
        <v>TRA_Car_Cng_Upm</v>
      </c>
      <c r="G86" s="130">
        <f t="shared" si="32"/>
        <v>0.35000000000000003</v>
      </c>
      <c r="H86" s="3" t="str">
        <f t="shared" ref="H86:AR86" si="45">IF(G55&gt;0,G55,"")</f>
        <v/>
      </c>
      <c r="I86" s="3" t="str">
        <f t="shared" si="45"/>
        <v/>
      </c>
      <c r="J86" s="3" t="str">
        <f t="shared" si="45"/>
        <v/>
      </c>
      <c r="K86" s="3">
        <f t="shared" si="45"/>
        <v>0.35</v>
      </c>
      <c r="L86" s="3" t="str">
        <f t="shared" si="45"/>
        <v/>
      </c>
      <c r="M86" s="3" t="str">
        <f t="shared" si="45"/>
        <v/>
      </c>
      <c r="N86" s="3">
        <f t="shared" si="45"/>
        <v>0.35</v>
      </c>
      <c r="O86" s="3" t="str">
        <f t="shared" si="45"/>
        <v/>
      </c>
      <c r="P86" s="3" t="str">
        <f t="shared" si="45"/>
        <v/>
      </c>
      <c r="Q86" s="3" t="str">
        <f t="shared" si="45"/>
        <v/>
      </c>
      <c r="R86" s="3" t="str">
        <f t="shared" si="45"/>
        <v/>
      </c>
      <c r="S86" s="3" t="str">
        <f t="shared" si="45"/>
        <v/>
      </c>
      <c r="T86" s="3" t="str">
        <f t="shared" si="45"/>
        <v/>
      </c>
      <c r="U86" s="3" t="str">
        <f t="shared" si="45"/>
        <v/>
      </c>
      <c r="V86" s="3" t="str">
        <f t="shared" si="45"/>
        <v/>
      </c>
      <c r="W86" s="3" t="str">
        <f t="shared" si="45"/>
        <v/>
      </c>
      <c r="X86" s="3" t="str">
        <f t="shared" si="45"/>
        <v/>
      </c>
      <c r="Y86" s="3">
        <f t="shared" si="45"/>
        <v>0.35</v>
      </c>
      <c r="Z86" s="3" t="str">
        <f t="shared" si="45"/>
        <v/>
      </c>
      <c r="AA86" s="3" t="str">
        <f t="shared" si="45"/>
        <v/>
      </c>
      <c r="AB86" s="3" t="str">
        <f t="shared" si="45"/>
        <v/>
      </c>
      <c r="AC86" s="3" t="str">
        <f t="shared" si="45"/>
        <v/>
      </c>
      <c r="AD86" s="3" t="str">
        <f t="shared" si="45"/>
        <v/>
      </c>
      <c r="AE86" s="3">
        <f t="shared" si="45"/>
        <v>0.35</v>
      </c>
      <c r="AF86" s="3" t="str">
        <f t="shared" si="45"/>
        <v/>
      </c>
      <c r="AG86" s="3" t="str">
        <f t="shared" si="45"/>
        <v/>
      </c>
      <c r="AH86" s="3" t="str">
        <f t="shared" si="45"/>
        <v/>
      </c>
      <c r="AI86" s="3" t="str">
        <f t="shared" si="45"/>
        <v/>
      </c>
      <c r="AJ86" s="3">
        <f t="shared" si="45"/>
        <v>0.35</v>
      </c>
      <c r="AK86" s="3" t="str">
        <f t="shared" si="45"/>
        <v/>
      </c>
      <c r="AL86" s="3" t="str">
        <f t="shared" si="45"/>
        <v/>
      </c>
      <c r="AM86" s="3" t="str">
        <f t="shared" si="45"/>
        <v/>
      </c>
      <c r="AN86" s="3" t="str">
        <f t="shared" si="45"/>
        <v/>
      </c>
      <c r="AO86" s="3" t="str">
        <f t="shared" si="45"/>
        <v/>
      </c>
      <c r="AP86" s="3" t="str">
        <f t="shared" si="45"/>
        <v/>
      </c>
      <c r="AQ86" s="3">
        <f t="shared" si="45"/>
        <v>0.35</v>
      </c>
      <c r="AR86" s="3" t="str">
        <f t="shared" si="45"/>
        <v/>
      </c>
    </row>
    <row r="87" spans="6:44">
      <c r="F87" t="str">
        <f t="shared" si="34"/>
        <v>TRA_Car_Dis_Exe</v>
      </c>
      <c r="G87" s="130">
        <f t="shared" si="32"/>
        <v>0.3221621621621622</v>
      </c>
      <c r="H87" s="3">
        <f t="shared" ref="H87:AR87" si="46">IF(G56&gt;0,G56,"")</f>
        <v>0.32</v>
      </c>
      <c r="I87" s="3">
        <f t="shared" si="46"/>
        <v>0.3</v>
      </c>
      <c r="J87" s="3">
        <f t="shared" si="46"/>
        <v>0.28999999999999998</v>
      </c>
      <c r="K87" s="3">
        <f t="shared" si="46"/>
        <v>0.3</v>
      </c>
      <c r="L87" s="3">
        <f t="shared" si="46"/>
        <v>0.31</v>
      </c>
      <c r="M87" s="3">
        <f t="shared" si="46"/>
        <v>0.32</v>
      </c>
      <c r="N87" s="3">
        <f t="shared" si="46"/>
        <v>0.32</v>
      </c>
      <c r="O87" s="3">
        <f t="shared" si="46"/>
        <v>0.34</v>
      </c>
      <c r="P87" s="3">
        <f t="shared" si="46"/>
        <v>0.33</v>
      </c>
      <c r="Q87" s="3">
        <f t="shared" si="46"/>
        <v>0.38</v>
      </c>
      <c r="R87" s="3">
        <f t="shared" si="46"/>
        <v>0.32</v>
      </c>
      <c r="S87" s="3">
        <f t="shared" si="46"/>
        <v>0.32</v>
      </c>
      <c r="T87" s="3">
        <f t="shared" si="46"/>
        <v>0.3</v>
      </c>
      <c r="U87" s="3">
        <f t="shared" si="46"/>
        <v>0.32</v>
      </c>
      <c r="V87" s="3">
        <f t="shared" si="46"/>
        <v>0.35</v>
      </c>
      <c r="W87" s="3">
        <f t="shared" si="46"/>
        <v>0.32</v>
      </c>
      <c r="X87" s="3">
        <f t="shared" si="46"/>
        <v>0.34</v>
      </c>
      <c r="Y87" s="3">
        <f t="shared" si="46"/>
        <v>0.32</v>
      </c>
      <c r="Z87" s="3">
        <f t="shared" si="46"/>
        <v>0.33</v>
      </c>
      <c r="AA87" s="3">
        <f t="shared" si="46"/>
        <v>0.3</v>
      </c>
      <c r="AB87" s="3">
        <f t="shared" si="46"/>
        <v>0.32</v>
      </c>
      <c r="AC87" s="3">
        <f t="shared" si="46"/>
        <v>0.31</v>
      </c>
      <c r="AD87" s="3">
        <f t="shared" si="46"/>
        <v>0.34</v>
      </c>
      <c r="AE87" s="3">
        <f t="shared" si="46"/>
        <v>0.28000000000000003</v>
      </c>
      <c r="AF87" s="3">
        <f t="shared" si="46"/>
        <v>0.33</v>
      </c>
      <c r="AG87" s="3">
        <f t="shared" si="46"/>
        <v>0.35</v>
      </c>
      <c r="AH87" s="3">
        <f t="shared" si="46"/>
        <v>0.38</v>
      </c>
      <c r="AI87" s="3">
        <f t="shared" si="46"/>
        <v>0.28999999999999998</v>
      </c>
      <c r="AJ87" s="3">
        <f t="shared" si="46"/>
        <v>0.34</v>
      </c>
      <c r="AK87" s="3">
        <f t="shared" si="46"/>
        <v>0.32</v>
      </c>
      <c r="AL87" s="3">
        <f t="shared" si="46"/>
        <v>0.34</v>
      </c>
      <c r="AM87" s="3">
        <f t="shared" si="46"/>
        <v>0.33</v>
      </c>
      <c r="AN87" s="3">
        <f t="shared" si="46"/>
        <v>0.3</v>
      </c>
      <c r="AO87" s="3">
        <f t="shared" si="46"/>
        <v>0.32</v>
      </c>
      <c r="AP87" s="3">
        <f t="shared" si="46"/>
        <v>0.3</v>
      </c>
      <c r="AQ87" s="3">
        <f t="shared" si="46"/>
        <v>0.32</v>
      </c>
      <c r="AR87" s="3">
        <f t="shared" si="46"/>
        <v>0.32</v>
      </c>
    </row>
    <row r="88" spans="6:44">
      <c r="F88" t="str">
        <f t="shared" si="34"/>
        <v>TRA_Car_Dis_Lom</v>
      </c>
      <c r="G88" s="130">
        <f t="shared" si="32"/>
        <v>0.52702702702702697</v>
      </c>
      <c r="H88" s="3">
        <f t="shared" ref="H88:AR88" si="47">IF(G57&gt;0,G57,"")</f>
        <v>0.52</v>
      </c>
      <c r="I88" s="3">
        <f t="shared" si="47"/>
        <v>0.52</v>
      </c>
      <c r="J88" s="3">
        <f t="shared" si="47"/>
        <v>0.51</v>
      </c>
      <c r="K88" s="3">
        <f t="shared" si="47"/>
        <v>0.51</v>
      </c>
      <c r="L88" s="3">
        <f t="shared" si="47"/>
        <v>0.49</v>
      </c>
      <c r="M88" s="3">
        <f t="shared" si="47"/>
        <v>0.53</v>
      </c>
      <c r="N88" s="3">
        <f t="shared" si="47"/>
        <v>0.52</v>
      </c>
      <c r="O88" s="3">
        <f t="shared" si="47"/>
        <v>0.57999999999999996</v>
      </c>
      <c r="P88" s="3">
        <f t="shared" si="47"/>
        <v>0.54</v>
      </c>
      <c r="Q88" s="3">
        <f t="shared" si="47"/>
        <v>0.52</v>
      </c>
      <c r="R88" s="3">
        <f t="shared" si="47"/>
        <v>0.52</v>
      </c>
      <c r="S88" s="3">
        <f t="shared" si="47"/>
        <v>0.53</v>
      </c>
      <c r="T88" s="3">
        <f t="shared" si="47"/>
        <v>0.48</v>
      </c>
      <c r="U88" s="3">
        <f t="shared" si="47"/>
        <v>0.53</v>
      </c>
      <c r="V88" s="3">
        <f t="shared" si="47"/>
        <v>0.56000000000000005</v>
      </c>
      <c r="W88" s="3">
        <f t="shared" si="47"/>
        <v>0.56000000000000005</v>
      </c>
      <c r="X88" s="3">
        <f t="shared" si="47"/>
        <v>0.55000000000000004</v>
      </c>
      <c r="Y88" s="3">
        <f t="shared" si="47"/>
        <v>0.55000000000000004</v>
      </c>
      <c r="Z88" s="3">
        <f t="shared" si="47"/>
        <v>0.51</v>
      </c>
      <c r="AA88" s="3">
        <f t="shared" si="47"/>
        <v>0.52</v>
      </c>
      <c r="AB88" s="3">
        <f t="shared" si="47"/>
        <v>0.54</v>
      </c>
      <c r="AC88" s="3">
        <f t="shared" si="47"/>
        <v>0.52</v>
      </c>
      <c r="AD88" s="3">
        <f t="shared" si="47"/>
        <v>0.54</v>
      </c>
      <c r="AE88" s="3">
        <f t="shared" si="47"/>
        <v>0.51</v>
      </c>
      <c r="AF88" s="3">
        <f t="shared" si="47"/>
        <v>0.52</v>
      </c>
      <c r="AG88" s="3">
        <f t="shared" si="47"/>
        <v>0.53</v>
      </c>
      <c r="AH88" s="3">
        <f t="shared" si="47"/>
        <v>0.52</v>
      </c>
      <c r="AI88" s="3">
        <f t="shared" si="47"/>
        <v>0.49</v>
      </c>
      <c r="AJ88" s="3">
        <f t="shared" si="47"/>
        <v>0.54</v>
      </c>
      <c r="AK88" s="3">
        <f t="shared" si="47"/>
        <v>0.53</v>
      </c>
      <c r="AL88" s="3">
        <f t="shared" si="47"/>
        <v>0.56999999999999995</v>
      </c>
      <c r="AM88" s="3">
        <f t="shared" si="47"/>
        <v>0.59</v>
      </c>
      <c r="AN88" s="3">
        <f t="shared" si="47"/>
        <v>0.48</v>
      </c>
      <c r="AO88" s="3">
        <f t="shared" si="47"/>
        <v>0.53</v>
      </c>
      <c r="AP88" s="3">
        <f t="shared" si="47"/>
        <v>0.48</v>
      </c>
      <c r="AQ88" s="3">
        <f t="shared" si="47"/>
        <v>0.53</v>
      </c>
      <c r="AR88" s="3">
        <f t="shared" si="47"/>
        <v>0.53</v>
      </c>
    </row>
    <row r="89" spans="6:44">
      <c r="F89" t="str">
        <f t="shared" si="34"/>
        <v>TRA_Car_Dis_Sma</v>
      </c>
      <c r="G89" s="130">
        <f t="shared" si="32"/>
        <v>0.64648648648648643</v>
      </c>
      <c r="H89" s="3">
        <f t="shared" ref="H89:AR89" si="48">IF(G58&gt;0,G58,"")</f>
        <v>0.64</v>
      </c>
      <c r="I89" s="3">
        <f t="shared" si="48"/>
        <v>0.63</v>
      </c>
      <c r="J89" s="3">
        <f t="shared" si="48"/>
        <v>0.57999999999999996</v>
      </c>
      <c r="K89" s="3">
        <f t="shared" si="48"/>
        <v>0.64</v>
      </c>
      <c r="L89" s="3">
        <f t="shared" si="48"/>
        <v>0.56000000000000005</v>
      </c>
      <c r="M89" s="3">
        <f t="shared" si="48"/>
        <v>0.65</v>
      </c>
      <c r="N89" s="3">
        <f t="shared" si="48"/>
        <v>0.64</v>
      </c>
      <c r="O89" s="3">
        <f t="shared" si="48"/>
        <v>0.72</v>
      </c>
      <c r="P89" s="3">
        <f t="shared" si="48"/>
        <v>0.68</v>
      </c>
      <c r="Q89" s="3">
        <f t="shared" si="48"/>
        <v>0.65</v>
      </c>
      <c r="R89" s="3">
        <f t="shared" si="48"/>
        <v>0.62</v>
      </c>
      <c r="S89" s="3">
        <f t="shared" si="48"/>
        <v>0.64</v>
      </c>
      <c r="T89" s="3">
        <f t="shared" si="48"/>
        <v>0.56999999999999995</v>
      </c>
      <c r="U89" s="3">
        <f t="shared" si="48"/>
        <v>0.66</v>
      </c>
      <c r="V89" s="3">
        <f t="shared" si="48"/>
        <v>0.7</v>
      </c>
      <c r="W89" s="3">
        <f t="shared" si="48"/>
        <v>0.68</v>
      </c>
      <c r="X89" s="3">
        <f t="shared" si="48"/>
        <v>0.71</v>
      </c>
      <c r="Y89" s="3">
        <f t="shared" si="48"/>
        <v>0.67</v>
      </c>
      <c r="Z89" s="3">
        <f t="shared" si="48"/>
        <v>0.64</v>
      </c>
      <c r="AA89" s="3">
        <f t="shared" si="48"/>
        <v>0.63</v>
      </c>
      <c r="AB89" s="3">
        <f t="shared" si="48"/>
        <v>0.67</v>
      </c>
      <c r="AC89" s="3">
        <f t="shared" si="48"/>
        <v>0.67</v>
      </c>
      <c r="AD89" s="3">
        <f t="shared" si="48"/>
        <v>0.67</v>
      </c>
      <c r="AE89" s="3">
        <f t="shared" si="48"/>
        <v>0.62</v>
      </c>
      <c r="AF89" s="3">
        <f t="shared" si="48"/>
        <v>0.63</v>
      </c>
      <c r="AG89" s="3">
        <f t="shared" si="48"/>
        <v>0.66</v>
      </c>
      <c r="AH89" s="3">
        <f t="shared" si="48"/>
        <v>0.64</v>
      </c>
      <c r="AI89" s="3">
        <f t="shared" si="48"/>
        <v>0.56999999999999995</v>
      </c>
      <c r="AJ89" s="3">
        <f t="shared" si="48"/>
        <v>0.66</v>
      </c>
      <c r="AK89" s="3">
        <f t="shared" si="48"/>
        <v>0.66</v>
      </c>
      <c r="AL89" s="3">
        <f t="shared" si="48"/>
        <v>0.7</v>
      </c>
      <c r="AM89" s="3">
        <f t="shared" si="48"/>
        <v>0.74</v>
      </c>
      <c r="AN89" s="3">
        <f t="shared" si="48"/>
        <v>0.56999999999999995</v>
      </c>
      <c r="AO89" s="3">
        <f t="shared" si="48"/>
        <v>0.66</v>
      </c>
      <c r="AP89" s="3">
        <f t="shared" si="48"/>
        <v>0.56999999999999995</v>
      </c>
      <c r="AQ89" s="3">
        <f t="shared" si="48"/>
        <v>0.66</v>
      </c>
      <c r="AR89" s="3">
        <f t="shared" si="48"/>
        <v>0.66</v>
      </c>
    </row>
    <row r="90" spans="6:44">
      <c r="F90" t="str">
        <f t="shared" si="34"/>
        <v>TRA_Car_Dis_Upm</v>
      </c>
      <c r="G90" s="130">
        <f t="shared" si="32"/>
        <v>0.41216216216216223</v>
      </c>
      <c r="H90" s="3">
        <f t="shared" ref="H90:AR90" si="49">IF(G59&gt;0,G59,"")</f>
        <v>0.4</v>
      </c>
      <c r="I90" s="3">
        <f t="shared" si="49"/>
        <v>0.4</v>
      </c>
      <c r="J90" s="3">
        <f t="shared" si="49"/>
        <v>0.39</v>
      </c>
      <c r="K90" s="3">
        <f t="shared" si="49"/>
        <v>0.39</v>
      </c>
      <c r="L90" s="3">
        <f t="shared" si="49"/>
        <v>0.4</v>
      </c>
      <c r="M90" s="3">
        <f t="shared" si="49"/>
        <v>0.41</v>
      </c>
      <c r="N90" s="3">
        <f t="shared" si="49"/>
        <v>0.4</v>
      </c>
      <c r="O90" s="3">
        <f t="shared" si="49"/>
        <v>0.45</v>
      </c>
      <c r="P90" s="3">
        <f t="shared" si="49"/>
        <v>0.42</v>
      </c>
      <c r="Q90" s="3">
        <f t="shared" si="49"/>
        <v>0.46</v>
      </c>
      <c r="R90" s="3">
        <f t="shared" si="49"/>
        <v>0.4</v>
      </c>
      <c r="S90" s="3">
        <f t="shared" si="49"/>
        <v>0.41</v>
      </c>
      <c r="T90" s="3">
        <f t="shared" si="49"/>
        <v>0.38</v>
      </c>
      <c r="U90" s="3">
        <f t="shared" si="49"/>
        <v>0.41</v>
      </c>
      <c r="V90" s="3">
        <f t="shared" si="49"/>
        <v>0.44</v>
      </c>
      <c r="W90" s="3">
        <f t="shared" si="49"/>
        <v>0.43</v>
      </c>
      <c r="X90" s="3">
        <f t="shared" si="49"/>
        <v>0.43</v>
      </c>
      <c r="Y90" s="3">
        <f t="shared" si="49"/>
        <v>0.43</v>
      </c>
      <c r="Z90" s="3">
        <f t="shared" si="49"/>
        <v>0.4</v>
      </c>
      <c r="AA90" s="3">
        <f t="shared" si="49"/>
        <v>0.4</v>
      </c>
      <c r="AB90" s="3">
        <f t="shared" si="49"/>
        <v>0.41</v>
      </c>
      <c r="AC90" s="3">
        <f t="shared" si="49"/>
        <v>0.4</v>
      </c>
      <c r="AD90" s="3">
        <f t="shared" si="49"/>
        <v>0.43</v>
      </c>
      <c r="AE90" s="3">
        <f t="shared" si="49"/>
        <v>0.4</v>
      </c>
      <c r="AF90" s="3">
        <f t="shared" si="49"/>
        <v>0.4</v>
      </c>
      <c r="AG90" s="3">
        <f t="shared" si="49"/>
        <v>0.42</v>
      </c>
      <c r="AH90" s="3">
        <f t="shared" si="49"/>
        <v>0.44</v>
      </c>
      <c r="AI90" s="3">
        <f t="shared" si="49"/>
        <v>0.39</v>
      </c>
      <c r="AJ90" s="3">
        <f t="shared" si="49"/>
        <v>0.42</v>
      </c>
      <c r="AK90" s="3">
        <f t="shared" si="49"/>
        <v>0.41</v>
      </c>
      <c r="AL90" s="3">
        <f t="shared" si="49"/>
        <v>0.44</v>
      </c>
      <c r="AM90" s="3">
        <f t="shared" si="49"/>
        <v>0.45</v>
      </c>
      <c r="AN90" s="3">
        <f t="shared" si="49"/>
        <v>0.38</v>
      </c>
      <c r="AO90" s="3">
        <f t="shared" si="49"/>
        <v>0.41</v>
      </c>
      <c r="AP90" s="3">
        <f t="shared" si="49"/>
        <v>0.38</v>
      </c>
      <c r="AQ90" s="3">
        <f t="shared" si="49"/>
        <v>0.41</v>
      </c>
      <c r="AR90" s="3">
        <f t="shared" si="49"/>
        <v>0.41</v>
      </c>
    </row>
    <row r="91" spans="6:44">
      <c r="F91" t="str">
        <f t="shared" si="34"/>
        <v>TRA_Car_Fle_Fue_Exe</v>
      </c>
      <c r="G91" s="130">
        <f t="shared" si="32"/>
        <v>0.185</v>
      </c>
      <c r="H91" s="3" t="str">
        <f t="shared" ref="H91:AR91" si="50">IF(G60&gt;0,G60,"")</f>
        <v/>
      </c>
      <c r="I91" s="3" t="str">
        <f t="shared" si="50"/>
        <v/>
      </c>
      <c r="J91" s="3" t="str">
        <f t="shared" si="50"/>
        <v/>
      </c>
      <c r="K91" s="3">
        <f t="shared" si="50"/>
        <v>0.19</v>
      </c>
      <c r="L91" s="3" t="str">
        <f t="shared" si="50"/>
        <v/>
      </c>
      <c r="M91" s="3" t="str">
        <f t="shared" si="50"/>
        <v/>
      </c>
      <c r="N91" s="3" t="str">
        <f t="shared" si="50"/>
        <v/>
      </c>
      <c r="O91" s="3" t="str">
        <f t="shared" si="50"/>
        <v/>
      </c>
      <c r="P91" s="3" t="str">
        <f t="shared" si="50"/>
        <v/>
      </c>
      <c r="Q91" s="3" t="str">
        <f t="shared" si="50"/>
        <v/>
      </c>
      <c r="R91" s="3" t="str">
        <f t="shared" si="50"/>
        <v/>
      </c>
      <c r="S91" s="3" t="str">
        <f t="shared" si="50"/>
        <v/>
      </c>
      <c r="T91" s="3" t="str">
        <f t="shared" si="50"/>
        <v/>
      </c>
      <c r="U91" s="3" t="str">
        <f t="shared" si="50"/>
        <v/>
      </c>
      <c r="V91" s="3" t="str">
        <f t="shared" si="50"/>
        <v/>
      </c>
      <c r="W91" s="3" t="str">
        <f t="shared" si="50"/>
        <v/>
      </c>
      <c r="X91" s="3" t="str">
        <f t="shared" si="50"/>
        <v/>
      </c>
      <c r="Y91" s="3" t="str">
        <f t="shared" si="50"/>
        <v/>
      </c>
      <c r="Z91" s="3" t="str">
        <f t="shared" si="50"/>
        <v/>
      </c>
      <c r="AA91" s="3" t="str">
        <f t="shared" si="50"/>
        <v/>
      </c>
      <c r="AB91" s="3" t="str">
        <f t="shared" si="50"/>
        <v/>
      </c>
      <c r="AC91" s="3" t="str">
        <f t="shared" si="50"/>
        <v/>
      </c>
      <c r="AD91" s="3" t="str">
        <f t="shared" si="50"/>
        <v/>
      </c>
      <c r="AE91" s="3" t="str">
        <f t="shared" si="50"/>
        <v/>
      </c>
      <c r="AF91" s="3" t="str">
        <f t="shared" si="50"/>
        <v/>
      </c>
      <c r="AG91" s="3" t="str">
        <f t="shared" si="50"/>
        <v/>
      </c>
      <c r="AH91" s="3" t="str">
        <f t="shared" si="50"/>
        <v/>
      </c>
      <c r="AI91" s="3" t="str">
        <f t="shared" si="50"/>
        <v/>
      </c>
      <c r="AJ91" s="3">
        <f t="shared" si="50"/>
        <v>0.18</v>
      </c>
      <c r="AK91" s="3" t="str">
        <f t="shared" si="50"/>
        <v/>
      </c>
      <c r="AL91" s="3" t="str">
        <f t="shared" si="50"/>
        <v/>
      </c>
      <c r="AM91" s="3" t="str">
        <f t="shared" si="50"/>
        <v/>
      </c>
      <c r="AN91" s="3" t="str">
        <f t="shared" si="50"/>
        <v/>
      </c>
      <c r="AO91" s="3" t="str">
        <f t="shared" si="50"/>
        <v/>
      </c>
      <c r="AP91" s="3" t="str">
        <f t="shared" si="50"/>
        <v/>
      </c>
      <c r="AQ91" s="3" t="str">
        <f t="shared" si="50"/>
        <v/>
      </c>
      <c r="AR91" s="3" t="str">
        <f t="shared" si="50"/>
        <v/>
      </c>
    </row>
    <row r="92" spans="6:44">
      <c r="F92" t="str">
        <f t="shared" si="34"/>
        <v>TRA_Car_Fle_Fue_Lom</v>
      </c>
      <c r="G92" s="130">
        <f t="shared" si="32"/>
        <v>0.35</v>
      </c>
      <c r="H92" s="3" t="str">
        <f t="shared" ref="H92:AR92" si="51">IF(G61&gt;0,G61,"")</f>
        <v/>
      </c>
      <c r="I92" s="3" t="str">
        <f t="shared" si="51"/>
        <v/>
      </c>
      <c r="J92" s="3" t="str">
        <f t="shared" si="51"/>
        <v/>
      </c>
      <c r="K92" s="3">
        <f t="shared" si="51"/>
        <v>0.37</v>
      </c>
      <c r="L92" s="3" t="str">
        <f t="shared" si="51"/>
        <v/>
      </c>
      <c r="M92" s="3" t="str">
        <f t="shared" si="51"/>
        <v/>
      </c>
      <c r="N92" s="3" t="str">
        <f t="shared" si="51"/>
        <v/>
      </c>
      <c r="O92" s="3" t="str">
        <f t="shared" si="51"/>
        <v/>
      </c>
      <c r="P92" s="3" t="str">
        <f t="shared" si="51"/>
        <v/>
      </c>
      <c r="Q92" s="3" t="str">
        <f t="shared" si="51"/>
        <v/>
      </c>
      <c r="R92" s="3" t="str">
        <f t="shared" si="51"/>
        <v/>
      </c>
      <c r="S92" s="3" t="str">
        <f t="shared" si="51"/>
        <v/>
      </c>
      <c r="T92" s="3" t="str">
        <f t="shared" si="51"/>
        <v/>
      </c>
      <c r="U92" s="3" t="str">
        <f t="shared" si="51"/>
        <v/>
      </c>
      <c r="V92" s="3" t="str">
        <f t="shared" si="51"/>
        <v/>
      </c>
      <c r="W92" s="3" t="str">
        <f t="shared" si="51"/>
        <v/>
      </c>
      <c r="X92" s="3" t="str">
        <f t="shared" si="51"/>
        <v/>
      </c>
      <c r="Y92" s="3" t="str">
        <f t="shared" si="51"/>
        <v/>
      </c>
      <c r="Z92" s="3" t="str">
        <f t="shared" si="51"/>
        <v/>
      </c>
      <c r="AA92" s="3" t="str">
        <f t="shared" si="51"/>
        <v/>
      </c>
      <c r="AB92" s="3" t="str">
        <f t="shared" si="51"/>
        <v/>
      </c>
      <c r="AC92" s="3" t="str">
        <f t="shared" si="51"/>
        <v/>
      </c>
      <c r="AD92" s="3" t="str">
        <f t="shared" si="51"/>
        <v/>
      </c>
      <c r="AE92" s="3" t="str">
        <f t="shared" si="51"/>
        <v/>
      </c>
      <c r="AF92" s="3" t="str">
        <f t="shared" si="51"/>
        <v/>
      </c>
      <c r="AG92" s="3" t="str">
        <f t="shared" si="51"/>
        <v/>
      </c>
      <c r="AH92" s="3" t="str">
        <f t="shared" si="51"/>
        <v/>
      </c>
      <c r="AI92" s="3" t="str">
        <f t="shared" si="51"/>
        <v/>
      </c>
      <c r="AJ92" s="3">
        <f t="shared" si="51"/>
        <v>0.33</v>
      </c>
      <c r="AK92" s="3" t="str">
        <f t="shared" si="51"/>
        <v/>
      </c>
      <c r="AL92" s="3" t="str">
        <f t="shared" si="51"/>
        <v/>
      </c>
      <c r="AM92" s="3" t="str">
        <f t="shared" si="51"/>
        <v/>
      </c>
      <c r="AN92" s="3" t="str">
        <f t="shared" si="51"/>
        <v/>
      </c>
      <c r="AO92" s="3" t="str">
        <f t="shared" si="51"/>
        <v/>
      </c>
      <c r="AP92" s="3" t="str">
        <f t="shared" si="51"/>
        <v/>
      </c>
      <c r="AQ92" s="3" t="str">
        <f t="shared" si="51"/>
        <v/>
      </c>
      <c r="AR92" s="3" t="str">
        <f t="shared" si="51"/>
        <v/>
      </c>
    </row>
    <row r="93" spans="6:44">
      <c r="F93" t="str">
        <f t="shared" si="34"/>
        <v>TRA_Car_Fle_Fue_Sma</v>
      </c>
      <c r="G93" s="130">
        <f t="shared" si="32"/>
        <v>0.38</v>
      </c>
      <c r="H93" s="3" t="str">
        <f t="shared" ref="H93:AR93" si="52">IF(G62&gt;0,G62,"")</f>
        <v/>
      </c>
      <c r="I93" s="3" t="str">
        <f t="shared" si="52"/>
        <v/>
      </c>
      <c r="J93" s="3" t="str">
        <f t="shared" si="52"/>
        <v/>
      </c>
      <c r="K93" s="3">
        <f t="shared" si="52"/>
        <v>0.39</v>
      </c>
      <c r="L93" s="3" t="str">
        <f t="shared" si="52"/>
        <v/>
      </c>
      <c r="M93" s="3" t="str">
        <f t="shared" si="52"/>
        <v/>
      </c>
      <c r="N93" s="3" t="str">
        <f t="shared" si="52"/>
        <v/>
      </c>
      <c r="O93" s="3" t="str">
        <f t="shared" si="52"/>
        <v/>
      </c>
      <c r="P93" s="3" t="str">
        <f t="shared" si="52"/>
        <v/>
      </c>
      <c r="Q93" s="3" t="str">
        <f t="shared" si="52"/>
        <v/>
      </c>
      <c r="R93" s="3" t="str">
        <f t="shared" si="52"/>
        <v/>
      </c>
      <c r="S93" s="3" t="str">
        <f t="shared" si="52"/>
        <v/>
      </c>
      <c r="T93" s="3" t="str">
        <f t="shared" si="52"/>
        <v/>
      </c>
      <c r="U93" s="3" t="str">
        <f t="shared" si="52"/>
        <v/>
      </c>
      <c r="V93" s="3" t="str">
        <f t="shared" si="52"/>
        <v/>
      </c>
      <c r="W93" s="3" t="str">
        <f t="shared" si="52"/>
        <v/>
      </c>
      <c r="X93" s="3" t="str">
        <f t="shared" si="52"/>
        <v/>
      </c>
      <c r="Y93" s="3" t="str">
        <f t="shared" si="52"/>
        <v/>
      </c>
      <c r="Z93" s="3" t="str">
        <f t="shared" si="52"/>
        <v/>
      </c>
      <c r="AA93" s="3" t="str">
        <f t="shared" si="52"/>
        <v/>
      </c>
      <c r="AB93" s="3" t="str">
        <f t="shared" si="52"/>
        <v/>
      </c>
      <c r="AC93" s="3" t="str">
        <f t="shared" si="52"/>
        <v/>
      </c>
      <c r="AD93" s="3" t="str">
        <f t="shared" si="52"/>
        <v/>
      </c>
      <c r="AE93" s="3" t="str">
        <f t="shared" si="52"/>
        <v/>
      </c>
      <c r="AF93" s="3" t="str">
        <f t="shared" si="52"/>
        <v/>
      </c>
      <c r="AG93" s="3" t="str">
        <f t="shared" si="52"/>
        <v/>
      </c>
      <c r="AH93" s="3" t="str">
        <f t="shared" si="52"/>
        <v/>
      </c>
      <c r="AI93" s="3" t="str">
        <f t="shared" si="52"/>
        <v/>
      </c>
      <c r="AJ93" s="3">
        <f t="shared" si="52"/>
        <v>0.37</v>
      </c>
      <c r="AK93" s="3" t="str">
        <f t="shared" si="52"/>
        <v/>
      </c>
      <c r="AL93" s="3" t="str">
        <f t="shared" si="52"/>
        <v/>
      </c>
      <c r="AM93" s="3" t="str">
        <f t="shared" si="52"/>
        <v/>
      </c>
      <c r="AN93" s="3" t="str">
        <f t="shared" si="52"/>
        <v/>
      </c>
      <c r="AO93" s="3" t="str">
        <f t="shared" si="52"/>
        <v/>
      </c>
      <c r="AP93" s="3" t="str">
        <f t="shared" si="52"/>
        <v/>
      </c>
      <c r="AQ93" s="3" t="str">
        <f t="shared" si="52"/>
        <v/>
      </c>
      <c r="AR93" s="3" t="str">
        <f t="shared" si="52"/>
        <v/>
      </c>
    </row>
    <row r="94" spans="6:44">
      <c r="F94" t="str">
        <f t="shared" si="34"/>
        <v>TRA_Car_Fle_Fue_Upm</v>
      </c>
      <c r="G94" s="130">
        <f t="shared" si="32"/>
        <v>0.29000000000000004</v>
      </c>
      <c r="H94" s="3" t="str">
        <f t="shared" ref="H94:AR94" si="53">IF(G63&gt;0,G63,"")</f>
        <v/>
      </c>
      <c r="I94" s="3" t="str">
        <f t="shared" si="53"/>
        <v/>
      </c>
      <c r="J94" s="3" t="str">
        <f t="shared" si="53"/>
        <v/>
      </c>
      <c r="K94" s="3">
        <f t="shared" si="53"/>
        <v>0.31</v>
      </c>
      <c r="L94" s="3" t="str">
        <f t="shared" si="53"/>
        <v/>
      </c>
      <c r="M94" s="3" t="str">
        <f t="shared" si="53"/>
        <v/>
      </c>
      <c r="N94" s="3" t="str">
        <f t="shared" si="53"/>
        <v/>
      </c>
      <c r="O94" s="3" t="str">
        <f t="shared" si="53"/>
        <v/>
      </c>
      <c r="P94" s="3" t="str">
        <f t="shared" si="53"/>
        <v/>
      </c>
      <c r="Q94" s="3" t="str">
        <f t="shared" si="53"/>
        <v/>
      </c>
      <c r="R94" s="3" t="str">
        <f t="shared" si="53"/>
        <v/>
      </c>
      <c r="S94" s="3" t="str">
        <f t="shared" si="53"/>
        <v/>
      </c>
      <c r="T94" s="3" t="str">
        <f t="shared" si="53"/>
        <v/>
      </c>
      <c r="U94" s="3" t="str">
        <f t="shared" si="53"/>
        <v/>
      </c>
      <c r="V94" s="3" t="str">
        <f t="shared" si="53"/>
        <v/>
      </c>
      <c r="W94" s="3" t="str">
        <f t="shared" si="53"/>
        <v/>
      </c>
      <c r="X94" s="3" t="str">
        <f t="shared" si="53"/>
        <v/>
      </c>
      <c r="Y94" s="3" t="str">
        <f t="shared" si="53"/>
        <v/>
      </c>
      <c r="Z94" s="3" t="str">
        <f t="shared" si="53"/>
        <v/>
      </c>
      <c r="AA94" s="3" t="str">
        <f t="shared" si="53"/>
        <v/>
      </c>
      <c r="AB94" s="3" t="str">
        <f t="shared" si="53"/>
        <v/>
      </c>
      <c r="AC94" s="3" t="str">
        <f t="shared" si="53"/>
        <v/>
      </c>
      <c r="AD94" s="3" t="str">
        <f t="shared" si="53"/>
        <v/>
      </c>
      <c r="AE94" s="3" t="str">
        <f t="shared" si="53"/>
        <v/>
      </c>
      <c r="AF94" s="3" t="str">
        <f t="shared" si="53"/>
        <v/>
      </c>
      <c r="AG94" s="3" t="str">
        <f t="shared" si="53"/>
        <v/>
      </c>
      <c r="AH94" s="3" t="str">
        <f t="shared" si="53"/>
        <v/>
      </c>
      <c r="AI94" s="3" t="str">
        <f t="shared" si="53"/>
        <v/>
      </c>
      <c r="AJ94" s="3">
        <f t="shared" si="53"/>
        <v>0.27</v>
      </c>
      <c r="AK94" s="3" t="str">
        <f t="shared" si="53"/>
        <v/>
      </c>
      <c r="AL94" s="3" t="str">
        <f t="shared" si="53"/>
        <v/>
      </c>
      <c r="AM94" s="3" t="str">
        <f t="shared" si="53"/>
        <v/>
      </c>
      <c r="AN94" s="3" t="str">
        <f t="shared" si="53"/>
        <v/>
      </c>
      <c r="AO94" s="3" t="str">
        <f t="shared" si="53"/>
        <v/>
      </c>
      <c r="AP94" s="3" t="str">
        <f t="shared" si="53"/>
        <v/>
      </c>
      <c r="AQ94" s="3" t="str">
        <f t="shared" si="53"/>
        <v/>
      </c>
      <c r="AR94" s="3" t="str">
        <f t="shared" si="53"/>
        <v/>
      </c>
    </row>
    <row r="95" spans="6:44">
      <c r="F95" t="str">
        <f t="shared" si="34"/>
        <v>TRA_Car_Gas_Exe</v>
      </c>
      <c r="G95" s="130">
        <f t="shared" si="32"/>
        <v>0.26189189189189194</v>
      </c>
      <c r="H95" s="3">
        <f t="shared" ref="H95:AR95" si="54">IF(G64&gt;0,G64,"")</f>
        <v>0.24</v>
      </c>
      <c r="I95" s="3">
        <f t="shared" si="54"/>
        <v>0.25</v>
      </c>
      <c r="J95" s="3">
        <f t="shared" si="54"/>
        <v>0.22</v>
      </c>
      <c r="K95" s="3">
        <f t="shared" si="54"/>
        <v>0.25</v>
      </c>
      <c r="L95" s="3">
        <f t="shared" si="54"/>
        <v>0.24</v>
      </c>
      <c r="M95" s="3">
        <f t="shared" si="54"/>
        <v>0.27</v>
      </c>
      <c r="N95" s="3">
        <f t="shared" si="54"/>
        <v>0.25</v>
      </c>
      <c r="O95" s="3">
        <f t="shared" si="54"/>
        <v>0.28999999999999998</v>
      </c>
      <c r="P95" s="3">
        <f t="shared" si="54"/>
        <v>0.31</v>
      </c>
      <c r="Q95" s="3">
        <f t="shared" si="54"/>
        <v>0.28999999999999998</v>
      </c>
      <c r="R95" s="3">
        <f t="shared" si="54"/>
        <v>0.26</v>
      </c>
      <c r="S95" s="3">
        <f t="shared" si="54"/>
        <v>0.26</v>
      </c>
      <c r="T95" s="3">
        <f t="shared" si="54"/>
        <v>0.23</v>
      </c>
      <c r="U95" s="3">
        <f t="shared" si="54"/>
        <v>0.28000000000000003</v>
      </c>
      <c r="V95" s="3">
        <f t="shared" si="54"/>
        <v>0.28999999999999998</v>
      </c>
      <c r="W95" s="3">
        <f t="shared" si="54"/>
        <v>0.24</v>
      </c>
      <c r="X95" s="3">
        <f t="shared" si="54"/>
        <v>0.25</v>
      </c>
      <c r="Y95" s="3">
        <f t="shared" si="54"/>
        <v>0.23</v>
      </c>
      <c r="Z95" s="3">
        <f t="shared" si="54"/>
        <v>0.28000000000000003</v>
      </c>
      <c r="AA95" s="3">
        <f t="shared" si="54"/>
        <v>0.26</v>
      </c>
      <c r="AB95" s="3">
        <f t="shared" si="54"/>
        <v>0.28000000000000003</v>
      </c>
      <c r="AC95" s="3">
        <f t="shared" si="54"/>
        <v>0.26</v>
      </c>
      <c r="AD95" s="3">
        <f t="shared" si="54"/>
        <v>0.28000000000000003</v>
      </c>
      <c r="AE95" s="3">
        <f t="shared" si="54"/>
        <v>0.25</v>
      </c>
      <c r="AF95" s="3">
        <f t="shared" si="54"/>
        <v>0.27</v>
      </c>
      <c r="AG95" s="3">
        <f t="shared" si="54"/>
        <v>0.28000000000000003</v>
      </c>
      <c r="AH95" s="3">
        <f t="shared" si="54"/>
        <v>0.27</v>
      </c>
      <c r="AI95" s="3">
        <f t="shared" si="54"/>
        <v>0.21</v>
      </c>
      <c r="AJ95" s="3">
        <f t="shared" si="54"/>
        <v>0.28000000000000003</v>
      </c>
      <c r="AK95" s="3">
        <f t="shared" si="54"/>
        <v>0.28000000000000003</v>
      </c>
      <c r="AL95" s="3">
        <f t="shared" si="54"/>
        <v>0.28000000000000003</v>
      </c>
      <c r="AM95" s="3">
        <f t="shared" si="54"/>
        <v>0.26</v>
      </c>
      <c r="AN95" s="3">
        <f t="shared" si="54"/>
        <v>0.23</v>
      </c>
      <c r="AO95" s="3">
        <f t="shared" si="54"/>
        <v>0.28000000000000003</v>
      </c>
      <c r="AP95" s="3">
        <f t="shared" si="54"/>
        <v>0.23</v>
      </c>
      <c r="AQ95" s="3">
        <f t="shared" si="54"/>
        <v>0.28000000000000003</v>
      </c>
      <c r="AR95" s="3">
        <f t="shared" si="54"/>
        <v>0.28000000000000003</v>
      </c>
    </row>
    <row r="96" spans="6:44">
      <c r="F96" t="str">
        <f t="shared" si="34"/>
        <v>TRA_Car_Gas_Lom</v>
      </c>
      <c r="G96" s="130">
        <f t="shared" si="32"/>
        <v>0.43027027027027026</v>
      </c>
      <c r="H96" s="3">
        <f t="shared" ref="H96:AR96" si="55">IF(G65&gt;0,G65,"")</f>
        <v>0.44</v>
      </c>
      <c r="I96" s="3">
        <f t="shared" si="55"/>
        <v>0.42</v>
      </c>
      <c r="J96" s="3">
        <f t="shared" si="55"/>
        <v>0.38</v>
      </c>
      <c r="K96" s="3">
        <f t="shared" si="55"/>
        <v>0.42</v>
      </c>
      <c r="L96" s="3">
        <f t="shared" si="55"/>
        <v>0.4</v>
      </c>
      <c r="M96" s="3">
        <f t="shared" si="55"/>
        <v>0.43</v>
      </c>
      <c r="N96" s="3">
        <f t="shared" si="55"/>
        <v>0.43</v>
      </c>
      <c r="O96" s="3">
        <f t="shared" si="55"/>
        <v>0.45</v>
      </c>
      <c r="P96" s="3">
        <f t="shared" si="55"/>
        <v>0.46</v>
      </c>
      <c r="Q96" s="3">
        <f t="shared" si="55"/>
        <v>0.44</v>
      </c>
      <c r="R96" s="3">
        <f t="shared" si="55"/>
        <v>0.42</v>
      </c>
      <c r="S96" s="3">
        <f t="shared" si="55"/>
        <v>0.46</v>
      </c>
      <c r="T96" s="3">
        <f t="shared" si="55"/>
        <v>0.4</v>
      </c>
      <c r="U96" s="3">
        <f t="shared" si="55"/>
        <v>0.43</v>
      </c>
      <c r="V96" s="3">
        <f t="shared" si="55"/>
        <v>0.46</v>
      </c>
      <c r="W96" s="3">
        <f t="shared" si="55"/>
        <v>0.44</v>
      </c>
      <c r="X96" s="3">
        <f t="shared" si="55"/>
        <v>0.42</v>
      </c>
      <c r="Y96" s="3">
        <f t="shared" si="55"/>
        <v>0.44</v>
      </c>
      <c r="Z96" s="3">
        <f t="shared" si="55"/>
        <v>0.44</v>
      </c>
      <c r="AA96" s="3">
        <f t="shared" si="55"/>
        <v>0.43</v>
      </c>
      <c r="AB96" s="3">
        <f t="shared" si="55"/>
        <v>0.45</v>
      </c>
      <c r="AC96" s="3">
        <f t="shared" si="55"/>
        <v>0.43</v>
      </c>
      <c r="AD96" s="3">
        <f t="shared" si="55"/>
        <v>0.44</v>
      </c>
      <c r="AE96" s="3">
        <f t="shared" si="55"/>
        <v>0.4</v>
      </c>
      <c r="AF96" s="3">
        <f t="shared" si="55"/>
        <v>0.42</v>
      </c>
      <c r="AG96" s="3">
        <f t="shared" si="55"/>
        <v>0.43</v>
      </c>
      <c r="AH96" s="3">
        <f t="shared" si="55"/>
        <v>0.45</v>
      </c>
      <c r="AI96" s="3">
        <f t="shared" si="55"/>
        <v>0.39</v>
      </c>
      <c r="AJ96" s="3">
        <f t="shared" si="55"/>
        <v>0.46</v>
      </c>
      <c r="AK96" s="3">
        <f t="shared" si="55"/>
        <v>0.44</v>
      </c>
      <c r="AL96" s="3">
        <f t="shared" si="55"/>
        <v>0.45</v>
      </c>
      <c r="AM96" s="3">
        <f t="shared" si="55"/>
        <v>0.46</v>
      </c>
      <c r="AN96" s="3">
        <f t="shared" si="55"/>
        <v>0.4</v>
      </c>
      <c r="AO96" s="3">
        <f t="shared" si="55"/>
        <v>0.43</v>
      </c>
      <c r="AP96" s="3">
        <f t="shared" si="55"/>
        <v>0.4</v>
      </c>
      <c r="AQ96" s="3">
        <f t="shared" si="55"/>
        <v>0.43</v>
      </c>
      <c r="AR96" s="3">
        <f t="shared" si="55"/>
        <v>0.43</v>
      </c>
    </row>
    <row r="97" spans="6:44">
      <c r="F97" t="str">
        <f t="shared" si="34"/>
        <v>TRA_Car_Gas_Sma</v>
      </c>
      <c r="G97" s="130">
        <f t="shared" si="32"/>
        <v>0.44270270270270279</v>
      </c>
      <c r="H97" s="3">
        <f t="shared" ref="H97:AR97" si="56">IF(G66&gt;0,G66,"")</f>
        <v>0.45</v>
      </c>
      <c r="I97" s="3">
        <f t="shared" si="56"/>
        <v>0.43</v>
      </c>
      <c r="J97" s="3">
        <f t="shared" si="56"/>
        <v>0.38</v>
      </c>
      <c r="K97" s="3">
        <f t="shared" si="56"/>
        <v>0.44</v>
      </c>
      <c r="L97" s="3">
        <f t="shared" si="56"/>
        <v>0.41</v>
      </c>
      <c r="M97" s="3">
        <f t="shared" si="56"/>
        <v>0.44</v>
      </c>
      <c r="N97" s="3">
        <f t="shared" si="56"/>
        <v>0.44</v>
      </c>
      <c r="O97" s="3">
        <f t="shared" si="56"/>
        <v>0.49</v>
      </c>
      <c r="P97" s="3">
        <f t="shared" si="56"/>
        <v>0.47</v>
      </c>
      <c r="Q97" s="3">
        <f t="shared" si="56"/>
        <v>0.45</v>
      </c>
      <c r="R97" s="3">
        <f t="shared" si="56"/>
        <v>0.43</v>
      </c>
      <c r="S97" s="3">
        <f t="shared" si="56"/>
        <v>0.47</v>
      </c>
      <c r="T97" s="3">
        <f t="shared" si="56"/>
        <v>0.41</v>
      </c>
      <c r="U97" s="3">
        <f t="shared" si="56"/>
        <v>0.44</v>
      </c>
      <c r="V97" s="3">
        <f t="shared" si="56"/>
        <v>0.46</v>
      </c>
      <c r="W97" s="3">
        <f t="shared" si="56"/>
        <v>0.46</v>
      </c>
      <c r="X97" s="3">
        <f t="shared" si="56"/>
        <v>0.45</v>
      </c>
      <c r="Y97" s="3">
        <f t="shared" si="56"/>
        <v>0.45</v>
      </c>
      <c r="Z97" s="3">
        <f t="shared" si="56"/>
        <v>0.44</v>
      </c>
      <c r="AA97" s="3">
        <f t="shared" si="56"/>
        <v>0.48</v>
      </c>
      <c r="AB97" s="3">
        <f t="shared" si="56"/>
        <v>0.45</v>
      </c>
      <c r="AC97" s="3">
        <f t="shared" si="56"/>
        <v>0.44</v>
      </c>
      <c r="AD97" s="3">
        <f t="shared" si="56"/>
        <v>0.46</v>
      </c>
      <c r="AE97" s="3">
        <f t="shared" si="56"/>
        <v>0.43</v>
      </c>
      <c r="AF97" s="3">
        <f t="shared" si="56"/>
        <v>0.42</v>
      </c>
      <c r="AG97" s="3">
        <f t="shared" si="56"/>
        <v>0.43</v>
      </c>
      <c r="AH97" s="3">
        <f t="shared" si="56"/>
        <v>0.47</v>
      </c>
      <c r="AI97" s="3">
        <f t="shared" si="56"/>
        <v>0.39</v>
      </c>
      <c r="AJ97" s="3">
        <f t="shared" si="56"/>
        <v>0.48</v>
      </c>
      <c r="AK97" s="3">
        <f t="shared" si="56"/>
        <v>0.44</v>
      </c>
      <c r="AL97" s="3">
        <f t="shared" si="56"/>
        <v>0.46</v>
      </c>
      <c r="AM97" s="3">
        <f t="shared" si="56"/>
        <v>0.48</v>
      </c>
      <c r="AN97" s="3">
        <f t="shared" si="56"/>
        <v>0.41</v>
      </c>
      <c r="AO97" s="3">
        <f t="shared" si="56"/>
        <v>0.44</v>
      </c>
      <c r="AP97" s="3">
        <f t="shared" si="56"/>
        <v>0.41</v>
      </c>
      <c r="AQ97" s="3">
        <f t="shared" si="56"/>
        <v>0.44</v>
      </c>
      <c r="AR97" s="3">
        <f t="shared" si="56"/>
        <v>0.44</v>
      </c>
    </row>
    <row r="98" spans="6:44">
      <c r="F98" t="str">
        <f t="shared" si="34"/>
        <v>TRA_Car_Gas_Upm</v>
      </c>
      <c r="G98" s="130">
        <f t="shared" si="32"/>
        <v>0.364054054054054</v>
      </c>
      <c r="H98" s="3">
        <f t="shared" ref="H98:AR98" si="57">IF(G67&gt;0,G67,"")</f>
        <v>0.37</v>
      </c>
      <c r="I98" s="3">
        <f t="shared" si="57"/>
        <v>0.36</v>
      </c>
      <c r="J98" s="3">
        <f t="shared" si="57"/>
        <v>0.32</v>
      </c>
      <c r="K98" s="3">
        <f t="shared" si="57"/>
        <v>0.36</v>
      </c>
      <c r="L98" s="3">
        <f t="shared" si="57"/>
        <v>0.33</v>
      </c>
      <c r="M98" s="3">
        <f t="shared" si="57"/>
        <v>0.37</v>
      </c>
      <c r="N98" s="3">
        <f t="shared" si="57"/>
        <v>0.37</v>
      </c>
      <c r="O98" s="3">
        <f t="shared" si="57"/>
        <v>0.38</v>
      </c>
      <c r="P98" s="3">
        <f t="shared" si="57"/>
        <v>0.4</v>
      </c>
      <c r="Q98" s="3">
        <f t="shared" si="57"/>
        <v>0.38</v>
      </c>
      <c r="R98" s="3">
        <f t="shared" si="57"/>
        <v>0.36</v>
      </c>
      <c r="S98" s="3">
        <f t="shared" si="57"/>
        <v>0.38</v>
      </c>
      <c r="T98" s="3">
        <f t="shared" si="57"/>
        <v>0.34</v>
      </c>
      <c r="U98" s="3">
        <f t="shared" si="57"/>
        <v>0.36</v>
      </c>
      <c r="V98" s="3">
        <f t="shared" si="57"/>
        <v>0.39</v>
      </c>
      <c r="W98" s="3">
        <f t="shared" si="57"/>
        <v>0.37</v>
      </c>
      <c r="X98" s="3">
        <f t="shared" si="57"/>
        <v>0.35</v>
      </c>
      <c r="Y98" s="3">
        <f t="shared" si="57"/>
        <v>0.37</v>
      </c>
      <c r="Z98" s="3">
        <f t="shared" si="57"/>
        <v>0.36</v>
      </c>
      <c r="AA98" s="3">
        <f t="shared" si="57"/>
        <v>0.36</v>
      </c>
      <c r="AB98" s="3">
        <f t="shared" si="57"/>
        <v>0.38</v>
      </c>
      <c r="AC98" s="3">
        <f t="shared" si="57"/>
        <v>0.36</v>
      </c>
      <c r="AD98" s="3">
        <f t="shared" si="57"/>
        <v>0.37</v>
      </c>
      <c r="AE98" s="3">
        <f t="shared" si="57"/>
        <v>0.34</v>
      </c>
      <c r="AF98" s="3">
        <f t="shared" si="57"/>
        <v>0.36</v>
      </c>
      <c r="AG98" s="3">
        <f t="shared" si="57"/>
        <v>0.37</v>
      </c>
      <c r="AH98" s="3">
        <f t="shared" si="57"/>
        <v>0.39</v>
      </c>
      <c r="AI98" s="3">
        <f t="shared" si="57"/>
        <v>0.33</v>
      </c>
      <c r="AJ98" s="3">
        <f t="shared" si="57"/>
        <v>0.38</v>
      </c>
      <c r="AK98" s="3">
        <f t="shared" si="57"/>
        <v>0.37</v>
      </c>
      <c r="AL98" s="3">
        <f t="shared" si="57"/>
        <v>0.39</v>
      </c>
      <c r="AM98" s="3">
        <f t="shared" si="57"/>
        <v>0.39</v>
      </c>
      <c r="AN98" s="3">
        <f t="shared" si="57"/>
        <v>0.34</v>
      </c>
      <c r="AO98" s="3">
        <f t="shared" si="57"/>
        <v>0.36</v>
      </c>
      <c r="AP98" s="3">
        <f t="shared" si="57"/>
        <v>0.34</v>
      </c>
      <c r="AQ98" s="3">
        <f t="shared" si="57"/>
        <v>0.36</v>
      </c>
      <c r="AR98" s="3">
        <f t="shared" si="57"/>
        <v>0.36</v>
      </c>
    </row>
    <row r="99" spans="6:44">
      <c r="F99" t="str">
        <f t="shared" si="34"/>
        <v>TRA_Car_Lpg_Exe</v>
      </c>
      <c r="G99" s="130">
        <f t="shared" si="32"/>
        <v>0.38454545454545458</v>
      </c>
      <c r="H99" s="3" t="str">
        <f t="shared" ref="H99:AR99" si="58">IF(G68&gt;0,G68,"")</f>
        <v/>
      </c>
      <c r="I99" s="3">
        <f t="shared" si="58"/>
        <v>0.35</v>
      </c>
      <c r="J99" s="3">
        <f t="shared" si="58"/>
        <v>0.36</v>
      </c>
      <c r="K99" s="3" t="str">
        <f t="shared" si="58"/>
        <v/>
      </c>
      <c r="L99" s="3" t="str">
        <f t="shared" si="58"/>
        <v/>
      </c>
      <c r="M99" s="3" t="str">
        <f t="shared" si="58"/>
        <v/>
      </c>
      <c r="N99" s="3">
        <f t="shared" si="58"/>
        <v>0.42</v>
      </c>
      <c r="O99" s="3">
        <f t="shared" si="58"/>
        <v>0.47</v>
      </c>
      <c r="P99" s="3" t="str">
        <f t="shared" si="58"/>
        <v/>
      </c>
      <c r="Q99" s="3" t="str">
        <f t="shared" si="58"/>
        <v/>
      </c>
      <c r="R99" s="3" t="str">
        <f t="shared" si="58"/>
        <v/>
      </c>
      <c r="S99" s="3">
        <f t="shared" si="58"/>
        <v>0.38</v>
      </c>
      <c r="T99" s="3">
        <f t="shared" si="58"/>
        <v>0.37</v>
      </c>
      <c r="U99" s="3">
        <f t="shared" si="58"/>
        <v>0.42</v>
      </c>
      <c r="V99" s="3">
        <f t="shared" si="58"/>
        <v>0.39</v>
      </c>
      <c r="W99" s="3">
        <f t="shared" si="58"/>
        <v>0.37</v>
      </c>
      <c r="X99" s="3" t="str">
        <f t="shared" si="58"/>
        <v/>
      </c>
      <c r="Y99" s="3">
        <f t="shared" si="58"/>
        <v>0.36</v>
      </c>
      <c r="Z99" s="3" t="str">
        <f t="shared" si="58"/>
        <v/>
      </c>
      <c r="AA99" s="3" t="str">
        <f t="shared" si="58"/>
        <v/>
      </c>
      <c r="AB99" s="3">
        <f t="shared" si="58"/>
        <v>0.39</v>
      </c>
      <c r="AC99" s="3" t="str">
        <f t="shared" si="58"/>
        <v/>
      </c>
      <c r="AD99" s="3" t="str">
        <f t="shared" si="58"/>
        <v/>
      </c>
      <c r="AE99" s="3">
        <f t="shared" si="58"/>
        <v>0.33</v>
      </c>
      <c r="AF99" s="3" t="str">
        <f t="shared" si="58"/>
        <v/>
      </c>
      <c r="AG99" s="3">
        <f t="shared" si="58"/>
        <v>0.38</v>
      </c>
      <c r="AH99" s="3">
        <f t="shared" si="58"/>
        <v>0.35</v>
      </c>
      <c r="AI99" s="3">
        <f t="shared" si="58"/>
        <v>0.36</v>
      </c>
      <c r="AJ99" s="3" t="str">
        <f t="shared" si="58"/>
        <v/>
      </c>
      <c r="AK99" s="3" t="str">
        <f t="shared" si="58"/>
        <v/>
      </c>
      <c r="AL99" s="3">
        <f t="shared" si="58"/>
        <v>0.39</v>
      </c>
      <c r="AM99" s="3">
        <f t="shared" si="58"/>
        <v>0.37</v>
      </c>
      <c r="AN99" s="3">
        <f t="shared" si="58"/>
        <v>0.37</v>
      </c>
      <c r="AO99" s="3">
        <f t="shared" si="58"/>
        <v>0.42</v>
      </c>
      <c r="AP99" s="3">
        <f t="shared" si="58"/>
        <v>0.37</v>
      </c>
      <c r="AQ99" s="3">
        <f t="shared" si="58"/>
        <v>0.42</v>
      </c>
      <c r="AR99" s="3">
        <f t="shared" si="58"/>
        <v>0.42</v>
      </c>
    </row>
    <row r="100" spans="6:44">
      <c r="F100" t="str">
        <f t="shared" si="34"/>
        <v>TRA_Car_Lpg_Lom</v>
      </c>
      <c r="G100" s="130">
        <f t="shared" si="32"/>
        <v>0.38409090909090904</v>
      </c>
      <c r="H100" s="3" t="str">
        <f t="shared" ref="H100:AR100" si="59">IF(G69&gt;0,G69,"")</f>
        <v/>
      </c>
      <c r="I100" s="3">
        <f t="shared" si="59"/>
        <v>0.35</v>
      </c>
      <c r="J100" s="3">
        <f t="shared" si="59"/>
        <v>0.36</v>
      </c>
      <c r="K100" s="3" t="str">
        <f t="shared" si="59"/>
        <v/>
      </c>
      <c r="L100" s="3" t="str">
        <f t="shared" si="59"/>
        <v/>
      </c>
      <c r="M100" s="3" t="str">
        <f t="shared" si="59"/>
        <v/>
      </c>
      <c r="N100" s="3">
        <f t="shared" si="59"/>
        <v>0.41</v>
      </c>
      <c r="O100" s="3">
        <f t="shared" si="59"/>
        <v>0.47</v>
      </c>
      <c r="P100" s="3" t="str">
        <f t="shared" si="59"/>
        <v/>
      </c>
      <c r="Q100" s="3" t="str">
        <f t="shared" si="59"/>
        <v/>
      </c>
      <c r="R100" s="3" t="str">
        <f t="shared" si="59"/>
        <v/>
      </c>
      <c r="S100" s="3">
        <f t="shared" si="59"/>
        <v>0.38</v>
      </c>
      <c r="T100" s="3">
        <f t="shared" si="59"/>
        <v>0.37</v>
      </c>
      <c r="U100" s="3">
        <f t="shared" si="59"/>
        <v>0.42</v>
      </c>
      <c r="V100" s="3">
        <f t="shared" si="59"/>
        <v>0.39</v>
      </c>
      <c r="W100" s="3">
        <f t="shared" si="59"/>
        <v>0.37</v>
      </c>
      <c r="X100" s="3" t="str">
        <f t="shared" si="59"/>
        <v/>
      </c>
      <c r="Y100" s="3">
        <f t="shared" si="59"/>
        <v>0.36</v>
      </c>
      <c r="Z100" s="3" t="str">
        <f t="shared" si="59"/>
        <v/>
      </c>
      <c r="AA100" s="3" t="str">
        <f t="shared" si="59"/>
        <v/>
      </c>
      <c r="AB100" s="3">
        <f t="shared" si="59"/>
        <v>0.39</v>
      </c>
      <c r="AC100" s="3" t="str">
        <f t="shared" si="59"/>
        <v/>
      </c>
      <c r="AD100" s="3" t="str">
        <f t="shared" si="59"/>
        <v/>
      </c>
      <c r="AE100" s="3">
        <f t="shared" si="59"/>
        <v>0.33</v>
      </c>
      <c r="AF100" s="3" t="str">
        <f t="shared" si="59"/>
        <v/>
      </c>
      <c r="AG100" s="3">
        <f t="shared" si="59"/>
        <v>0.38</v>
      </c>
      <c r="AH100" s="3">
        <f t="shared" si="59"/>
        <v>0.35</v>
      </c>
      <c r="AI100" s="3">
        <f t="shared" si="59"/>
        <v>0.36</v>
      </c>
      <c r="AJ100" s="3" t="str">
        <f t="shared" si="59"/>
        <v/>
      </c>
      <c r="AK100" s="3" t="str">
        <f t="shared" si="59"/>
        <v/>
      </c>
      <c r="AL100" s="3">
        <f t="shared" si="59"/>
        <v>0.39</v>
      </c>
      <c r="AM100" s="3">
        <f t="shared" si="59"/>
        <v>0.37</v>
      </c>
      <c r="AN100" s="3">
        <f t="shared" si="59"/>
        <v>0.37</v>
      </c>
      <c r="AO100" s="3">
        <f t="shared" si="59"/>
        <v>0.42</v>
      </c>
      <c r="AP100" s="3">
        <f t="shared" si="59"/>
        <v>0.37</v>
      </c>
      <c r="AQ100" s="3">
        <f t="shared" si="59"/>
        <v>0.42</v>
      </c>
      <c r="AR100" s="3">
        <f t="shared" si="59"/>
        <v>0.42</v>
      </c>
    </row>
    <row r="101" spans="6:44">
      <c r="F101" t="str">
        <f t="shared" si="34"/>
        <v>TRA_Car_Lpg_Sma</v>
      </c>
      <c r="G101" s="130">
        <f t="shared" si="32"/>
        <v>0.38454545454545452</v>
      </c>
      <c r="H101" s="3" t="str">
        <f t="shared" ref="H101:AR101" si="60">IF(G70&gt;0,G70,"")</f>
        <v/>
      </c>
      <c r="I101" s="3">
        <f t="shared" si="60"/>
        <v>0.35</v>
      </c>
      <c r="J101" s="3">
        <f t="shared" si="60"/>
        <v>0.36</v>
      </c>
      <c r="K101" s="3" t="str">
        <f t="shared" si="60"/>
        <v/>
      </c>
      <c r="L101" s="3" t="str">
        <f t="shared" si="60"/>
        <v/>
      </c>
      <c r="M101" s="3" t="str">
        <f t="shared" si="60"/>
        <v/>
      </c>
      <c r="N101" s="3">
        <f t="shared" si="60"/>
        <v>0.41</v>
      </c>
      <c r="O101" s="3">
        <f t="shared" si="60"/>
        <v>0.47</v>
      </c>
      <c r="P101" s="3" t="str">
        <f t="shared" si="60"/>
        <v/>
      </c>
      <c r="Q101" s="3" t="str">
        <f t="shared" si="60"/>
        <v/>
      </c>
      <c r="R101" s="3" t="str">
        <f t="shared" si="60"/>
        <v/>
      </c>
      <c r="S101" s="3">
        <f t="shared" si="60"/>
        <v>0.38</v>
      </c>
      <c r="T101" s="3">
        <f t="shared" si="60"/>
        <v>0.37</v>
      </c>
      <c r="U101" s="3">
        <f t="shared" si="60"/>
        <v>0.42</v>
      </c>
      <c r="V101" s="3">
        <f t="shared" si="60"/>
        <v>0.39</v>
      </c>
      <c r="W101" s="3">
        <f t="shared" si="60"/>
        <v>0.37</v>
      </c>
      <c r="X101" s="3" t="str">
        <f t="shared" si="60"/>
        <v/>
      </c>
      <c r="Y101" s="3">
        <f t="shared" si="60"/>
        <v>0.36</v>
      </c>
      <c r="Z101" s="3" t="str">
        <f t="shared" si="60"/>
        <v/>
      </c>
      <c r="AA101" s="3" t="str">
        <f t="shared" si="60"/>
        <v/>
      </c>
      <c r="AB101" s="3">
        <f t="shared" si="60"/>
        <v>0.39</v>
      </c>
      <c r="AC101" s="3" t="str">
        <f t="shared" si="60"/>
        <v/>
      </c>
      <c r="AD101" s="3" t="str">
        <f t="shared" si="60"/>
        <v/>
      </c>
      <c r="AE101" s="3">
        <f t="shared" si="60"/>
        <v>0.34</v>
      </c>
      <c r="AF101" s="3" t="str">
        <f t="shared" si="60"/>
        <v/>
      </c>
      <c r="AG101" s="3">
        <f t="shared" si="60"/>
        <v>0.38</v>
      </c>
      <c r="AH101" s="3">
        <f t="shared" si="60"/>
        <v>0.35</v>
      </c>
      <c r="AI101" s="3">
        <f t="shared" si="60"/>
        <v>0.36</v>
      </c>
      <c r="AJ101" s="3" t="str">
        <f t="shared" si="60"/>
        <v/>
      </c>
      <c r="AK101" s="3" t="str">
        <f t="shared" si="60"/>
        <v/>
      </c>
      <c r="AL101" s="3">
        <f t="shared" si="60"/>
        <v>0.39</v>
      </c>
      <c r="AM101" s="3">
        <f t="shared" si="60"/>
        <v>0.37</v>
      </c>
      <c r="AN101" s="3">
        <f t="shared" si="60"/>
        <v>0.37</v>
      </c>
      <c r="AO101" s="3">
        <f t="shared" si="60"/>
        <v>0.42</v>
      </c>
      <c r="AP101" s="3">
        <f t="shared" si="60"/>
        <v>0.37</v>
      </c>
      <c r="AQ101" s="3">
        <f t="shared" si="60"/>
        <v>0.42</v>
      </c>
      <c r="AR101" s="3">
        <f t="shared" si="60"/>
        <v>0.42</v>
      </c>
    </row>
    <row r="102" spans="6:44">
      <c r="F102" t="str">
        <f t="shared" si="34"/>
        <v>TRA_Car_Lpg_Upm</v>
      </c>
      <c r="G102" s="130">
        <f t="shared" si="32"/>
        <v>0.38500000000000001</v>
      </c>
      <c r="H102" s="3" t="str">
        <f t="shared" ref="H102:AR102" si="61">IF(G71&gt;0,G71,"")</f>
        <v/>
      </c>
      <c r="I102" s="3">
        <f t="shared" si="61"/>
        <v>0.35</v>
      </c>
      <c r="J102" s="3">
        <f t="shared" si="61"/>
        <v>0.36</v>
      </c>
      <c r="K102" s="3" t="str">
        <f t="shared" si="61"/>
        <v/>
      </c>
      <c r="L102" s="3" t="str">
        <f t="shared" si="61"/>
        <v/>
      </c>
      <c r="M102" s="3" t="str">
        <f t="shared" si="61"/>
        <v/>
      </c>
      <c r="N102" s="3">
        <f t="shared" si="61"/>
        <v>0.42</v>
      </c>
      <c r="O102" s="3">
        <f t="shared" si="61"/>
        <v>0.47</v>
      </c>
      <c r="P102" s="3" t="str">
        <f t="shared" si="61"/>
        <v/>
      </c>
      <c r="Q102" s="3" t="str">
        <f t="shared" si="61"/>
        <v/>
      </c>
      <c r="R102" s="3" t="str">
        <f t="shared" si="61"/>
        <v/>
      </c>
      <c r="S102" s="3">
        <f t="shared" si="61"/>
        <v>0.38</v>
      </c>
      <c r="T102" s="3">
        <f t="shared" si="61"/>
        <v>0.37</v>
      </c>
      <c r="U102" s="3">
        <f t="shared" si="61"/>
        <v>0.42</v>
      </c>
      <c r="V102" s="3">
        <f t="shared" si="61"/>
        <v>0.39</v>
      </c>
      <c r="W102" s="3">
        <f t="shared" si="61"/>
        <v>0.37</v>
      </c>
      <c r="X102" s="3" t="str">
        <f t="shared" si="61"/>
        <v/>
      </c>
      <c r="Y102" s="3">
        <f t="shared" si="61"/>
        <v>0.36</v>
      </c>
      <c r="Z102" s="3" t="str">
        <f t="shared" si="61"/>
        <v/>
      </c>
      <c r="AA102" s="3" t="str">
        <f t="shared" si="61"/>
        <v/>
      </c>
      <c r="AB102" s="3">
        <f t="shared" si="61"/>
        <v>0.39</v>
      </c>
      <c r="AC102" s="3" t="str">
        <f t="shared" si="61"/>
        <v/>
      </c>
      <c r="AD102" s="3" t="str">
        <f t="shared" si="61"/>
        <v/>
      </c>
      <c r="AE102" s="3">
        <f t="shared" si="61"/>
        <v>0.33</v>
      </c>
      <c r="AF102" s="3" t="str">
        <f t="shared" si="61"/>
        <v/>
      </c>
      <c r="AG102" s="3">
        <f t="shared" si="61"/>
        <v>0.38</v>
      </c>
      <c r="AH102" s="3">
        <f t="shared" si="61"/>
        <v>0.36</v>
      </c>
      <c r="AI102" s="3">
        <f t="shared" si="61"/>
        <v>0.36</v>
      </c>
      <c r="AJ102" s="3" t="str">
        <f t="shared" si="61"/>
        <v/>
      </c>
      <c r="AK102" s="3" t="str">
        <f t="shared" si="61"/>
        <v/>
      </c>
      <c r="AL102" s="3">
        <f t="shared" si="61"/>
        <v>0.39</v>
      </c>
      <c r="AM102" s="3">
        <f t="shared" si="61"/>
        <v>0.37</v>
      </c>
      <c r="AN102" s="3">
        <f t="shared" si="61"/>
        <v>0.37</v>
      </c>
      <c r="AO102" s="3">
        <f t="shared" si="61"/>
        <v>0.42</v>
      </c>
      <c r="AP102" s="3">
        <f t="shared" si="61"/>
        <v>0.37</v>
      </c>
      <c r="AQ102" s="3">
        <f t="shared" si="61"/>
        <v>0.42</v>
      </c>
      <c r="AR102" s="3">
        <f t="shared" si="61"/>
        <v>0.42</v>
      </c>
    </row>
    <row r="103" spans="6:44">
      <c r="F103" t="str">
        <f>'000Veh'!D142</f>
        <v>TRA_Car_Oth_Exe</v>
      </c>
      <c r="G103" s="130">
        <f>G95</f>
        <v>0.26189189189189194</v>
      </c>
      <c r="H103" s="3">
        <f t="shared" ref="H103:AR106" si="62">H95</f>
        <v>0.24</v>
      </c>
      <c r="I103" s="3">
        <f t="shared" si="62"/>
        <v>0.25</v>
      </c>
      <c r="J103" s="3">
        <f t="shared" si="62"/>
        <v>0.22</v>
      </c>
      <c r="K103" s="3">
        <f t="shared" si="62"/>
        <v>0.25</v>
      </c>
      <c r="L103" s="3">
        <f t="shared" si="62"/>
        <v>0.24</v>
      </c>
      <c r="M103" s="3">
        <f t="shared" si="62"/>
        <v>0.27</v>
      </c>
      <c r="N103" s="3">
        <f t="shared" si="62"/>
        <v>0.25</v>
      </c>
      <c r="O103" s="3">
        <f t="shared" si="62"/>
        <v>0.28999999999999998</v>
      </c>
      <c r="P103" s="3">
        <f t="shared" si="62"/>
        <v>0.31</v>
      </c>
      <c r="Q103" s="3">
        <f t="shared" si="62"/>
        <v>0.28999999999999998</v>
      </c>
      <c r="R103" s="3">
        <f t="shared" si="62"/>
        <v>0.26</v>
      </c>
      <c r="S103" s="3">
        <f t="shared" si="62"/>
        <v>0.26</v>
      </c>
      <c r="T103" s="3">
        <f t="shared" si="62"/>
        <v>0.23</v>
      </c>
      <c r="U103" s="3">
        <f t="shared" si="62"/>
        <v>0.28000000000000003</v>
      </c>
      <c r="V103" s="3">
        <f t="shared" si="62"/>
        <v>0.28999999999999998</v>
      </c>
      <c r="W103" s="3">
        <f t="shared" si="62"/>
        <v>0.24</v>
      </c>
      <c r="X103" s="3">
        <f t="shared" si="62"/>
        <v>0.25</v>
      </c>
      <c r="Y103" s="3">
        <f t="shared" si="62"/>
        <v>0.23</v>
      </c>
      <c r="Z103" s="3">
        <f t="shared" si="62"/>
        <v>0.28000000000000003</v>
      </c>
      <c r="AA103" s="3">
        <f t="shared" si="62"/>
        <v>0.26</v>
      </c>
      <c r="AB103" s="3">
        <f t="shared" si="62"/>
        <v>0.28000000000000003</v>
      </c>
      <c r="AC103" s="3">
        <f t="shared" si="62"/>
        <v>0.26</v>
      </c>
      <c r="AD103" s="3">
        <f t="shared" si="62"/>
        <v>0.28000000000000003</v>
      </c>
      <c r="AE103" s="3">
        <f t="shared" si="62"/>
        <v>0.25</v>
      </c>
      <c r="AF103" s="3">
        <f t="shared" si="62"/>
        <v>0.27</v>
      </c>
      <c r="AG103" s="3">
        <f t="shared" si="62"/>
        <v>0.28000000000000003</v>
      </c>
      <c r="AH103" s="3">
        <f t="shared" si="62"/>
        <v>0.27</v>
      </c>
      <c r="AI103" s="3">
        <f t="shared" si="62"/>
        <v>0.21</v>
      </c>
      <c r="AJ103" s="3">
        <f t="shared" si="62"/>
        <v>0.28000000000000003</v>
      </c>
      <c r="AK103" s="3">
        <f t="shared" si="62"/>
        <v>0.28000000000000003</v>
      </c>
      <c r="AL103" s="3">
        <f t="shared" si="62"/>
        <v>0.28000000000000003</v>
      </c>
      <c r="AM103" s="3">
        <f t="shared" si="62"/>
        <v>0.26</v>
      </c>
      <c r="AN103" s="3">
        <f t="shared" si="62"/>
        <v>0.23</v>
      </c>
      <c r="AO103" s="3">
        <f t="shared" si="62"/>
        <v>0.28000000000000003</v>
      </c>
      <c r="AP103" s="3">
        <f t="shared" si="62"/>
        <v>0.23</v>
      </c>
      <c r="AQ103" s="3">
        <f t="shared" si="62"/>
        <v>0.28000000000000003</v>
      </c>
      <c r="AR103" s="3">
        <f t="shared" si="62"/>
        <v>0.28000000000000003</v>
      </c>
    </row>
    <row r="104" spans="6:44">
      <c r="F104" t="str">
        <f>'000Veh'!D143</f>
        <v>TRA_Car_Oth_Lom</v>
      </c>
      <c r="G104" s="130">
        <f>G96</f>
        <v>0.43027027027027026</v>
      </c>
      <c r="H104" s="3">
        <f t="shared" ref="H104:V104" si="63">H96</f>
        <v>0.44</v>
      </c>
      <c r="I104" s="3">
        <f t="shared" si="63"/>
        <v>0.42</v>
      </c>
      <c r="J104" s="3">
        <f t="shared" si="63"/>
        <v>0.38</v>
      </c>
      <c r="K104" s="3">
        <f t="shared" si="63"/>
        <v>0.42</v>
      </c>
      <c r="L104" s="3">
        <f t="shared" si="63"/>
        <v>0.4</v>
      </c>
      <c r="M104" s="3">
        <f t="shared" si="63"/>
        <v>0.43</v>
      </c>
      <c r="N104" s="3">
        <f t="shared" si="63"/>
        <v>0.43</v>
      </c>
      <c r="O104" s="3">
        <f t="shared" si="63"/>
        <v>0.45</v>
      </c>
      <c r="P104" s="3">
        <f t="shared" si="63"/>
        <v>0.46</v>
      </c>
      <c r="Q104" s="3">
        <f t="shared" si="63"/>
        <v>0.44</v>
      </c>
      <c r="R104" s="3">
        <f t="shared" si="63"/>
        <v>0.42</v>
      </c>
      <c r="S104" s="3">
        <f t="shared" si="63"/>
        <v>0.46</v>
      </c>
      <c r="T104" s="3">
        <f t="shared" si="63"/>
        <v>0.4</v>
      </c>
      <c r="U104" s="3">
        <f t="shared" si="63"/>
        <v>0.43</v>
      </c>
      <c r="V104" s="3">
        <f t="shared" si="63"/>
        <v>0.46</v>
      </c>
      <c r="W104" s="3">
        <f t="shared" si="62"/>
        <v>0.44</v>
      </c>
      <c r="X104" s="3">
        <f t="shared" si="62"/>
        <v>0.42</v>
      </c>
      <c r="Y104" s="3">
        <f t="shared" si="62"/>
        <v>0.44</v>
      </c>
      <c r="Z104" s="3">
        <f t="shared" si="62"/>
        <v>0.44</v>
      </c>
      <c r="AA104" s="3">
        <f t="shared" si="62"/>
        <v>0.43</v>
      </c>
      <c r="AB104" s="3">
        <f t="shared" si="62"/>
        <v>0.45</v>
      </c>
      <c r="AC104" s="3">
        <f t="shared" si="62"/>
        <v>0.43</v>
      </c>
      <c r="AD104" s="3">
        <f t="shared" si="62"/>
        <v>0.44</v>
      </c>
      <c r="AE104" s="3">
        <f t="shared" si="62"/>
        <v>0.4</v>
      </c>
      <c r="AF104" s="3">
        <f t="shared" si="62"/>
        <v>0.42</v>
      </c>
      <c r="AG104" s="3">
        <f t="shared" si="62"/>
        <v>0.43</v>
      </c>
      <c r="AH104" s="3">
        <f t="shared" si="62"/>
        <v>0.45</v>
      </c>
      <c r="AI104" s="3">
        <f t="shared" si="62"/>
        <v>0.39</v>
      </c>
      <c r="AJ104" s="3">
        <f t="shared" si="62"/>
        <v>0.46</v>
      </c>
      <c r="AK104" s="3">
        <f t="shared" si="62"/>
        <v>0.44</v>
      </c>
      <c r="AL104" s="3">
        <f t="shared" si="62"/>
        <v>0.45</v>
      </c>
      <c r="AM104" s="3">
        <f t="shared" si="62"/>
        <v>0.46</v>
      </c>
      <c r="AN104" s="3">
        <f t="shared" si="62"/>
        <v>0.4</v>
      </c>
      <c r="AO104" s="3">
        <f t="shared" si="62"/>
        <v>0.43</v>
      </c>
      <c r="AP104" s="3">
        <f t="shared" si="62"/>
        <v>0.4</v>
      </c>
      <c r="AQ104" s="3">
        <f t="shared" si="62"/>
        <v>0.43</v>
      </c>
      <c r="AR104" s="3">
        <f t="shared" si="62"/>
        <v>0.43</v>
      </c>
    </row>
    <row r="105" spans="6:44">
      <c r="F105" t="str">
        <f>'000Veh'!D144</f>
        <v>TRA_Car_Oth_Sma</v>
      </c>
      <c r="G105" s="130">
        <f>G97</f>
        <v>0.44270270270270279</v>
      </c>
      <c r="H105" s="3">
        <f t="shared" si="62"/>
        <v>0.45</v>
      </c>
      <c r="I105" s="3">
        <f t="shared" si="62"/>
        <v>0.43</v>
      </c>
      <c r="J105" s="3">
        <f t="shared" si="62"/>
        <v>0.38</v>
      </c>
      <c r="K105" s="3">
        <f t="shared" si="62"/>
        <v>0.44</v>
      </c>
      <c r="L105" s="3">
        <f t="shared" si="62"/>
        <v>0.41</v>
      </c>
      <c r="M105" s="3">
        <f t="shared" si="62"/>
        <v>0.44</v>
      </c>
      <c r="N105" s="3">
        <f t="shared" si="62"/>
        <v>0.44</v>
      </c>
      <c r="O105" s="3">
        <f t="shared" si="62"/>
        <v>0.49</v>
      </c>
      <c r="P105" s="3">
        <f t="shared" si="62"/>
        <v>0.47</v>
      </c>
      <c r="Q105" s="3">
        <f t="shared" si="62"/>
        <v>0.45</v>
      </c>
      <c r="R105" s="3">
        <f t="shared" si="62"/>
        <v>0.43</v>
      </c>
      <c r="S105" s="3">
        <f t="shared" si="62"/>
        <v>0.47</v>
      </c>
      <c r="T105" s="3">
        <f t="shared" si="62"/>
        <v>0.41</v>
      </c>
      <c r="U105" s="3">
        <f t="shared" si="62"/>
        <v>0.44</v>
      </c>
      <c r="V105" s="3">
        <f t="shared" si="62"/>
        <v>0.46</v>
      </c>
      <c r="W105" s="3">
        <f t="shared" si="62"/>
        <v>0.46</v>
      </c>
      <c r="X105" s="3">
        <f t="shared" si="62"/>
        <v>0.45</v>
      </c>
      <c r="Y105" s="3">
        <f t="shared" si="62"/>
        <v>0.45</v>
      </c>
      <c r="Z105" s="3">
        <f t="shared" si="62"/>
        <v>0.44</v>
      </c>
      <c r="AA105" s="3">
        <f t="shared" si="62"/>
        <v>0.48</v>
      </c>
      <c r="AB105" s="3">
        <f t="shared" si="62"/>
        <v>0.45</v>
      </c>
      <c r="AC105" s="3">
        <f t="shared" si="62"/>
        <v>0.44</v>
      </c>
      <c r="AD105" s="3">
        <f t="shared" si="62"/>
        <v>0.46</v>
      </c>
      <c r="AE105" s="3">
        <f t="shared" si="62"/>
        <v>0.43</v>
      </c>
      <c r="AF105" s="3">
        <f t="shared" si="62"/>
        <v>0.42</v>
      </c>
      <c r="AG105" s="3">
        <f t="shared" si="62"/>
        <v>0.43</v>
      </c>
      <c r="AH105" s="3">
        <f t="shared" si="62"/>
        <v>0.47</v>
      </c>
      <c r="AI105" s="3">
        <f t="shared" si="62"/>
        <v>0.39</v>
      </c>
      <c r="AJ105" s="3">
        <f t="shared" si="62"/>
        <v>0.48</v>
      </c>
      <c r="AK105" s="3">
        <f t="shared" si="62"/>
        <v>0.44</v>
      </c>
      <c r="AL105" s="3">
        <f t="shared" si="62"/>
        <v>0.46</v>
      </c>
      <c r="AM105" s="3">
        <f t="shared" si="62"/>
        <v>0.48</v>
      </c>
      <c r="AN105" s="3">
        <f t="shared" si="62"/>
        <v>0.41</v>
      </c>
      <c r="AO105" s="3">
        <f t="shared" si="62"/>
        <v>0.44</v>
      </c>
      <c r="AP105" s="3">
        <f t="shared" si="62"/>
        <v>0.41</v>
      </c>
      <c r="AQ105" s="3">
        <f t="shared" si="62"/>
        <v>0.44</v>
      </c>
      <c r="AR105" s="3">
        <f t="shared" si="62"/>
        <v>0.44</v>
      </c>
    </row>
    <row r="106" spans="6:44">
      <c r="F106" t="str">
        <f>'000Veh'!D145</f>
        <v>TRA_Car_Oth_Upm</v>
      </c>
      <c r="G106" s="130">
        <f>G98</f>
        <v>0.364054054054054</v>
      </c>
      <c r="H106" s="3">
        <f t="shared" si="62"/>
        <v>0.37</v>
      </c>
      <c r="I106" s="3">
        <f t="shared" si="62"/>
        <v>0.36</v>
      </c>
      <c r="J106" s="3">
        <f t="shared" si="62"/>
        <v>0.32</v>
      </c>
      <c r="K106" s="3">
        <f t="shared" si="62"/>
        <v>0.36</v>
      </c>
      <c r="L106" s="3">
        <f t="shared" si="62"/>
        <v>0.33</v>
      </c>
      <c r="M106" s="3">
        <f t="shared" si="62"/>
        <v>0.37</v>
      </c>
      <c r="N106" s="3">
        <f t="shared" si="62"/>
        <v>0.37</v>
      </c>
      <c r="O106" s="3">
        <f t="shared" si="62"/>
        <v>0.38</v>
      </c>
      <c r="P106" s="3">
        <f t="shared" si="62"/>
        <v>0.4</v>
      </c>
      <c r="Q106" s="3">
        <f t="shared" si="62"/>
        <v>0.38</v>
      </c>
      <c r="R106" s="3">
        <f t="shared" si="62"/>
        <v>0.36</v>
      </c>
      <c r="S106" s="3">
        <f t="shared" si="62"/>
        <v>0.38</v>
      </c>
      <c r="T106" s="3">
        <f t="shared" si="62"/>
        <v>0.34</v>
      </c>
      <c r="U106" s="3">
        <f t="shared" si="62"/>
        <v>0.36</v>
      </c>
      <c r="V106" s="3">
        <f t="shared" si="62"/>
        <v>0.39</v>
      </c>
      <c r="W106" s="3">
        <f t="shared" si="62"/>
        <v>0.37</v>
      </c>
      <c r="X106" s="3">
        <f t="shared" si="62"/>
        <v>0.35</v>
      </c>
      <c r="Y106" s="3">
        <f t="shared" si="62"/>
        <v>0.37</v>
      </c>
      <c r="Z106" s="3">
        <f t="shared" si="62"/>
        <v>0.36</v>
      </c>
      <c r="AA106" s="3">
        <f t="shared" si="62"/>
        <v>0.36</v>
      </c>
      <c r="AB106" s="3">
        <f t="shared" si="62"/>
        <v>0.38</v>
      </c>
      <c r="AC106" s="3">
        <f t="shared" si="62"/>
        <v>0.36</v>
      </c>
      <c r="AD106" s="3">
        <f t="shared" si="62"/>
        <v>0.37</v>
      </c>
      <c r="AE106" s="3">
        <f t="shared" si="62"/>
        <v>0.34</v>
      </c>
      <c r="AF106" s="3">
        <f t="shared" si="62"/>
        <v>0.36</v>
      </c>
      <c r="AG106" s="3">
        <f t="shared" si="62"/>
        <v>0.37</v>
      </c>
      <c r="AH106" s="3">
        <f t="shared" si="62"/>
        <v>0.39</v>
      </c>
      <c r="AI106" s="3">
        <f t="shared" si="62"/>
        <v>0.33</v>
      </c>
      <c r="AJ106" s="3">
        <f t="shared" si="62"/>
        <v>0.38</v>
      </c>
      <c r="AK106" s="3">
        <f t="shared" si="62"/>
        <v>0.37</v>
      </c>
      <c r="AL106" s="3">
        <f t="shared" si="62"/>
        <v>0.39</v>
      </c>
      <c r="AM106" s="3">
        <f t="shared" si="62"/>
        <v>0.39</v>
      </c>
      <c r="AN106" s="3">
        <f t="shared" si="62"/>
        <v>0.34</v>
      </c>
      <c r="AO106" s="3">
        <f t="shared" si="62"/>
        <v>0.36</v>
      </c>
      <c r="AP106" s="3">
        <f t="shared" si="62"/>
        <v>0.34</v>
      </c>
      <c r="AQ106" s="3">
        <f t="shared" si="62"/>
        <v>0.36</v>
      </c>
      <c r="AR106" s="3">
        <f t="shared" si="62"/>
        <v>0.36</v>
      </c>
    </row>
  </sheetData>
  <mergeCells count="59">
    <mergeCell ref="E15:F15"/>
    <mergeCell ref="E16:F16"/>
    <mergeCell ref="D17:D21"/>
    <mergeCell ref="E17:F17"/>
    <mergeCell ref="E18:F18"/>
    <mergeCell ref="E19:F19"/>
    <mergeCell ref="E20:F20"/>
    <mergeCell ref="E21:F21"/>
    <mergeCell ref="D9:D10"/>
    <mergeCell ref="E9:F9"/>
    <mergeCell ref="E10:F10"/>
    <mergeCell ref="D11:D14"/>
    <mergeCell ref="E11:F11"/>
    <mergeCell ref="E12:F12"/>
    <mergeCell ref="E13:F13"/>
    <mergeCell ref="E14:F14"/>
    <mergeCell ref="AI3:AI4"/>
    <mergeCell ref="AJ3:AJ4"/>
    <mergeCell ref="AK3:AK4"/>
    <mergeCell ref="AL3:AL4"/>
    <mergeCell ref="D5:D8"/>
    <mergeCell ref="E5:F5"/>
    <mergeCell ref="E6:F6"/>
    <mergeCell ref="E7:F7"/>
    <mergeCell ref="E8:F8"/>
    <mergeCell ref="AC3:AC4"/>
    <mergeCell ref="AD3:AD4"/>
    <mergeCell ref="AE3:AE4"/>
    <mergeCell ref="AF3:AF4"/>
    <mergeCell ref="AG3:AG4"/>
    <mergeCell ref="AH3:AH4"/>
    <mergeCell ref="K3:K4"/>
    <mergeCell ref="AB3:AB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D3:E3"/>
    <mergeCell ref="G3:G4"/>
    <mergeCell ref="H3:H4"/>
    <mergeCell ref="I3:I4"/>
    <mergeCell ref="J3:J4"/>
    <mergeCell ref="L3:L4"/>
    <mergeCell ref="M3:M4"/>
    <mergeCell ref="N3:N4"/>
    <mergeCell ref="O3:O4"/>
    <mergeCell ref="P3:P4"/>
    <mergeCell ref="AM3:AM4"/>
    <mergeCell ref="AN3:AN4"/>
    <mergeCell ref="AO3:AO4"/>
    <mergeCell ref="AP3:AP4"/>
    <mergeCell ref="AQ3:AQ4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R112"/>
  <sheetViews>
    <sheetView topLeftCell="C16" zoomScale="85" zoomScaleNormal="85" workbookViewId="0">
      <selection activeCell="E22" sqref="E22:F22"/>
    </sheetView>
  </sheetViews>
  <sheetFormatPr defaultRowHeight="14.5"/>
  <cols>
    <col min="4" max="4" width="14" bestFit="1" customWidth="1"/>
    <col min="6" max="6" width="21.81640625" bestFit="1" customWidth="1"/>
    <col min="7" max="7" width="7" bestFit="1" customWidth="1"/>
    <col min="8" max="18" width="6" bestFit="1" customWidth="1"/>
    <col min="19" max="19" width="7" bestFit="1" customWidth="1"/>
    <col min="20" max="20" width="6" bestFit="1" customWidth="1"/>
    <col min="21" max="22" width="7" bestFit="1" customWidth="1"/>
    <col min="23" max="25" width="6" bestFit="1" customWidth="1"/>
    <col min="26" max="26" width="7" bestFit="1" customWidth="1"/>
    <col min="27" max="34" width="6" bestFit="1" customWidth="1"/>
    <col min="35" max="36" width="7" bestFit="1" customWidth="1"/>
    <col min="37" max="37" width="6" bestFit="1" customWidth="1"/>
    <col min="38" max="38" width="7" bestFit="1" customWidth="1"/>
  </cols>
  <sheetData>
    <row r="1" spans="1:43">
      <c r="A1" s="16" t="s">
        <v>123</v>
      </c>
      <c r="B1" s="17"/>
      <c r="C1" s="17"/>
    </row>
    <row r="3" spans="1:43">
      <c r="D3" s="144"/>
      <c r="E3" s="145"/>
      <c r="F3" s="1" t="s">
        <v>0</v>
      </c>
      <c r="G3" s="142" t="s">
        <v>1</v>
      </c>
      <c r="H3" s="142" t="s">
        <v>2</v>
      </c>
      <c r="I3" s="142" t="s">
        <v>3</v>
      </c>
      <c r="J3" s="142" t="s">
        <v>4</v>
      </c>
      <c r="K3" s="142" t="s">
        <v>5</v>
      </c>
      <c r="L3" s="142" t="s">
        <v>6</v>
      </c>
      <c r="M3" s="142" t="s">
        <v>7</v>
      </c>
      <c r="N3" s="142" t="s">
        <v>8</v>
      </c>
      <c r="O3" s="142" t="s">
        <v>9</v>
      </c>
      <c r="P3" s="142" t="s">
        <v>10</v>
      </c>
      <c r="Q3" s="142" t="s">
        <v>11</v>
      </c>
      <c r="R3" s="142" t="s">
        <v>12</v>
      </c>
      <c r="S3" s="142" t="s">
        <v>108</v>
      </c>
      <c r="T3" s="142" t="s">
        <v>13</v>
      </c>
      <c r="U3" s="142" t="s">
        <v>14</v>
      </c>
      <c r="V3" s="142" t="s">
        <v>15</v>
      </c>
      <c r="W3" s="142" t="s">
        <v>16</v>
      </c>
      <c r="X3" s="142" t="s">
        <v>17</v>
      </c>
      <c r="Y3" s="142" t="s">
        <v>18</v>
      </c>
      <c r="Z3" s="142" t="s">
        <v>19</v>
      </c>
      <c r="AA3" s="142" t="s">
        <v>20</v>
      </c>
      <c r="AB3" s="142" t="s">
        <v>21</v>
      </c>
      <c r="AC3" s="142" t="s">
        <v>22</v>
      </c>
      <c r="AD3" s="142" t="s">
        <v>23</v>
      </c>
      <c r="AE3" s="142" t="s">
        <v>24</v>
      </c>
      <c r="AF3" s="142" t="s">
        <v>25</v>
      </c>
      <c r="AG3" s="142" t="s">
        <v>26</v>
      </c>
      <c r="AH3" s="142" t="s">
        <v>27</v>
      </c>
      <c r="AI3" s="142" t="s">
        <v>28</v>
      </c>
      <c r="AJ3" s="142" t="s">
        <v>29</v>
      </c>
      <c r="AK3" s="142" t="s">
        <v>30</v>
      </c>
      <c r="AL3" s="142" t="s">
        <v>31</v>
      </c>
      <c r="AM3" s="142" t="s">
        <v>125</v>
      </c>
      <c r="AN3" s="142" t="s">
        <v>126</v>
      </c>
      <c r="AO3" s="142" t="s">
        <v>127</v>
      </c>
      <c r="AP3" s="142" t="s">
        <v>128</v>
      </c>
      <c r="AQ3" s="142" t="s">
        <v>129</v>
      </c>
    </row>
    <row r="4" spans="1:43">
      <c r="D4" s="1" t="s">
        <v>32</v>
      </c>
      <c r="E4" s="1" t="s">
        <v>33</v>
      </c>
      <c r="F4" s="1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</row>
    <row r="5" spans="1:43">
      <c r="A5" t="str">
        <f t="shared" ref="A5:A22" si="0">IF(D5="",A4,D5)</f>
        <v>Buses</v>
      </c>
      <c r="B5" t="str">
        <f t="shared" ref="B5:B22" si="1">IF(E5="",B4,E5)</f>
        <v>CNG/Biogas</v>
      </c>
      <c r="D5" s="142" t="s">
        <v>34</v>
      </c>
      <c r="E5" s="144" t="s">
        <v>35</v>
      </c>
      <c r="F5" s="145"/>
      <c r="G5" s="2"/>
      <c r="H5" s="2"/>
      <c r="I5" s="2"/>
      <c r="J5" s="2">
        <v>59187.748964808401</v>
      </c>
      <c r="K5" s="2"/>
      <c r="L5" s="2"/>
      <c r="M5" s="2">
        <v>51941.817478667101</v>
      </c>
      <c r="N5" s="2"/>
      <c r="O5" s="2"/>
      <c r="P5" s="2"/>
      <c r="Q5" s="2"/>
      <c r="R5" s="2"/>
      <c r="S5" s="2"/>
      <c r="T5" s="2">
        <v>0</v>
      </c>
      <c r="U5" s="2"/>
      <c r="V5" s="2"/>
      <c r="W5" s="2"/>
      <c r="X5" s="2">
        <v>23687.035656832399</v>
      </c>
      <c r="Y5" s="2"/>
      <c r="Z5" s="2"/>
      <c r="AA5" s="2"/>
      <c r="AB5" s="2"/>
      <c r="AC5" s="2"/>
      <c r="AD5" s="2">
        <v>29007.912133838799</v>
      </c>
      <c r="AE5" s="2"/>
      <c r="AF5" s="2"/>
      <c r="AG5" s="2"/>
      <c r="AH5" s="2"/>
      <c r="AI5" s="2">
        <v>24306.008726535201</v>
      </c>
      <c r="AJ5" s="2"/>
      <c r="AK5" s="2"/>
      <c r="AL5" s="2"/>
      <c r="AM5" s="54"/>
      <c r="AN5" s="54"/>
      <c r="AO5" s="54"/>
      <c r="AP5" s="54">
        <f>$X5</f>
        <v>23687.035656832399</v>
      </c>
      <c r="AQ5" s="54"/>
    </row>
    <row r="6" spans="1:43">
      <c r="A6" t="str">
        <f t="shared" si="0"/>
        <v>Buses</v>
      </c>
      <c r="B6" t="str">
        <f t="shared" si="1"/>
        <v>Diesel</v>
      </c>
      <c r="D6" s="146"/>
      <c r="E6" s="144" t="s">
        <v>36</v>
      </c>
      <c r="F6" s="145"/>
      <c r="G6" s="2">
        <v>130011.48357246599</v>
      </c>
      <c r="H6" s="2">
        <v>64712.499193501499</v>
      </c>
      <c r="I6" s="2">
        <v>25433.511525456601</v>
      </c>
      <c r="J6" s="2">
        <v>55892.6587700155</v>
      </c>
      <c r="K6" s="2">
        <v>39627.976545544698</v>
      </c>
      <c r="L6" s="2">
        <v>47551.179739745101</v>
      </c>
      <c r="M6" s="2">
        <v>53363.012830691601</v>
      </c>
      <c r="N6" s="2">
        <v>61201.1030211002</v>
      </c>
      <c r="O6" s="2">
        <v>45694.8606015962</v>
      </c>
      <c r="P6" s="2">
        <v>62638.047914798102</v>
      </c>
      <c r="Q6" s="2">
        <v>60175.409680668599</v>
      </c>
      <c r="R6" s="2">
        <v>44461.994817469997</v>
      </c>
      <c r="S6" s="2">
        <v>82476.371719049101</v>
      </c>
      <c r="T6" s="2">
        <v>81743.071893761997</v>
      </c>
      <c r="U6" s="2">
        <v>58080.802222723098</v>
      </c>
      <c r="V6" s="2">
        <v>53856.991966954898</v>
      </c>
      <c r="W6" s="2">
        <v>46338.981286038703</v>
      </c>
      <c r="X6" s="2">
        <v>42953.105846328297</v>
      </c>
      <c r="Y6" s="2">
        <v>32210.914708509001</v>
      </c>
      <c r="Z6" s="2">
        <v>192097.21677847099</v>
      </c>
      <c r="AA6" s="2">
        <v>94718.954541242507</v>
      </c>
      <c r="AB6" s="2">
        <v>22100.150228614399</v>
      </c>
      <c r="AC6" s="2">
        <v>12559.484115511301</v>
      </c>
      <c r="AD6" s="2">
        <v>65328.752473739798</v>
      </c>
      <c r="AE6" s="2">
        <v>63827.652166870997</v>
      </c>
      <c r="AF6" s="2">
        <v>33492.605945699797</v>
      </c>
      <c r="AG6" s="2">
        <v>35716.141845267601</v>
      </c>
      <c r="AH6" s="2">
        <v>27589.246783775801</v>
      </c>
      <c r="AI6" s="2">
        <v>107583.649121992</v>
      </c>
      <c r="AJ6" s="2">
        <v>67510.551305985398</v>
      </c>
      <c r="AK6" s="2">
        <v>67706.558009968096</v>
      </c>
      <c r="AL6" s="2">
        <v>62574.277023791903</v>
      </c>
      <c r="AM6" s="54">
        <f>$S6</f>
        <v>82476.371719049101</v>
      </c>
      <c r="AN6" s="54">
        <f>$T6</f>
        <v>81743.071893761997</v>
      </c>
      <c r="AO6" s="54">
        <f>$S6</f>
        <v>82476.371719049101</v>
      </c>
      <c r="AP6" s="54">
        <f>$T6</f>
        <v>81743.071893761997</v>
      </c>
      <c r="AQ6" s="54">
        <f>$T6</f>
        <v>81743.071893761997</v>
      </c>
    </row>
    <row r="7" spans="1:43">
      <c r="A7" t="str">
        <f t="shared" si="0"/>
        <v>Buses</v>
      </c>
      <c r="B7" t="str">
        <f t="shared" si="1"/>
        <v>Gasoline</v>
      </c>
      <c r="D7" s="146"/>
      <c r="E7" s="144" t="s">
        <v>37</v>
      </c>
      <c r="F7" s="145"/>
      <c r="G7" s="2"/>
      <c r="H7" s="2"/>
      <c r="I7" s="2"/>
      <c r="J7" s="2"/>
      <c r="K7" s="2"/>
      <c r="L7" s="2">
        <v>37717.151696676301</v>
      </c>
      <c r="M7" s="2"/>
      <c r="N7" s="2">
        <v>10484.2053940769</v>
      </c>
      <c r="O7" s="2"/>
      <c r="P7" s="2"/>
      <c r="Q7" s="2"/>
      <c r="R7" s="2"/>
      <c r="S7" s="2"/>
      <c r="T7" s="2"/>
      <c r="U7" s="2"/>
      <c r="V7" s="2"/>
      <c r="W7" s="2">
        <v>45081.272922914497</v>
      </c>
      <c r="X7" s="2"/>
      <c r="Y7" s="2"/>
      <c r="Z7" s="2"/>
      <c r="AA7" s="2"/>
      <c r="AB7" s="2">
        <v>8909.5865538574799</v>
      </c>
      <c r="AC7" s="2"/>
      <c r="AD7" s="2">
        <v>41345.004785552803</v>
      </c>
      <c r="AE7" s="2"/>
      <c r="AF7" s="2">
        <v>14523.094760845601</v>
      </c>
      <c r="AG7" s="2">
        <v>28583.564977381</v>
      </c>
      <c r="AH7" s="2"/>
      <c r="AI7" s="2"/>
      <c r="AJ7" s="2"/>
      <c r="AK7" s="2"/>
      <c r="AL7" s="2">
        <v>51379.904978524501</v>
      </c>
      <c r="AM7" s="54"/>
      <c r="AN7" s="54"/>
      <c r="AO7" s="54"/>
      <c r="AP7" s="54"/>
      <c r="AQ7" s="54"/>
    </row>
    <row r="8" spans="1:43">
      <c r="A8" t="str">
        <f t="shared" si="0"/>
        <v>Buses</v>
      </c>
      <c r="B8" t="str">
        <f t="shared" si="1"/>
        <v>LPG</v>
      </c>
      <c r="D8" s="143"/>
      <c r="E8" s="144" t="s">
        <v>38</v>
      </c>
      <c r="F8" s="14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46743.261178766399</v>
      </c>
      <c r="AB8" s="2">
        <v>0</v>
      </c>
      <c r="AC8" s="2"/>
      <c r="AD8" s="2">
        <v>47918.837914240903</v>
      </c>
      <c r="AE8" s="2"/>
      <c r="AF8" s="2">
        <v>24877.6554312562</v>
      </c>
      <c r="AG8" s="2">
        <v>33058.597464206403</v>
      </c>
      <c r="AH8" s="2"/>
      <c r="AI8" s="2"/>
      <c r="AJ8" s="2"/>
      <c r="AK8" s="2"/>
      <c r="AL8" s="2">
        <v>122049.54121525001</v>
      </c>
      <c r="AM8" s="54"/>
      <c r="AN8" s="54"/>
      <c r="AO8" s="54"/>
      <c r="AP8" s="54"/>
      <c r="AQ8" s="54"/>
    </row>
    <row r="9" spans="1:43">
      <c r="A9" t="str">
        <f t="shared" si="0"/>
        <v>HDTs</v>
      </c>
      <c r="B9" t="str">
        <f t="shared" si="1"/>
        <v>Diesel</v>
      </c>
      <c r="D9" s="142" t="s">
        <v>39</v>
      </c>
      <c r="E9" s="144" t="s">
        <v>36</v>
      </c>
      <c r="F9" s="145"/>
      <c r="G9" s="2">
        <v>106043.198696044</v>
      </c>
      <c r="H9" s="2">
        <v>68136.525827162404</v>
      </c>
      <c r="I9" s="2">
        <v>15271.530183810401</v>
      </c>
      <c r="J9" s="2">
        <v>76375.920685751495</v>
      </c>
      <c r="K9" s="2">
        <v>20348.355673481801</v>
      </c>
      <c r="L9" s="2">
        <v>37320.7409790237</v>
      </c>
      <c r="M9" s="2">
        <v>62920.1876462859</v>
      </c>
      <c r="N9" s="2">
        <v>71129.504112703304</v>
      </c>
      <c r="O9" s="2">
        <v>39310.3115657085</v>
      </c>
      <c r="P9" s="2">
        <v>78334.8365200189</v>
      </c>
      <c r="Q9" s="2">
        <v>38477.678154163201</v>
      </c>
      <c r="R9" s="2">
        <v>59866.648711085203</v>
      </c>
      <c r="S9" s="2">
        <v>30821.991173218899</v>
      </c>
      <c r="T9" s="2">
        <v>42566.525259170703</v>
      </c>
      <c r="U9" s="2">
        <v>47321.164179705498</v>
      </c>
      <c r="V9" s="2">
        <v>57429.951888953998</v>
      </c>
      <c r="W9" s="2">
        <v>20275.159446338199</v>
      </c>
      <c r="X9" s="2">
        <v>35667.3087380781</v>
      </c>
      <c r="Y9" s="2">
        <v>31204.106879401199</v>
      </c>
      <c r="Z9" s="2">
        <v>237667.75252010199</v>
      </c>
      <c r="AA9" s="2">
        <v>71914.907156955</v>
      </c>
      <c r="AB9" s="2">
        <v>57072.939562297099</v>
      </c>
      <c r="AC9" s="2">
        <v>27354.661778424299</v>
      </c>
      <c r="AD9" s="2">
        <v>73940.931803874002</v>
      </c>
      <c r="AE9" s="2">
        <v>25319.061424290299</v>
      </c>
      <c r="AF9" s="2">
        <v>42665.394200649796</v>
      </c>
      <c r="AG9" s="2">
        <v>31938.5061744634</v>
      </c>
      <c r="AH9" s="2">
        <v>22696.155595552598</v>
      </c>
      <c r="AI9" s="2">
        <v>44569.3967437178</v>
      </c>
      <c r="AJ9" s="2">
        <v>77516.104603355794</v>
      </c>
      <c r="AK9" s="2">
        <v>56275.935662917902</v>
      </c>
      <c r="AL9" s="2">
        <v>61783.617822788001</v>
      </c>
      <c r="AM9" s="54">
        <f t="shared" ref="AM9:AO10" si="2">$S9</f>
        <v>30821.991173218899</v>
      </c>
      <c r="AN9" s="54">
        <f t="shared" ref="AN9:AQ10" si="3">$T9</f>
        <v>42566.525259170703</v>
      </c>
      <c r="AO9" s="54">
        <f t="shared" si="2"/>
        <v>30821.991173218899</v>
      </c>
      <c r="AP9" s="54">
        <f t="shared" si="3"/>
        <v>42566.525259170703</v>
      </c>
      <c r="AQ9" s="54">
        <f t="shared" si="3"/>
        <v>42566.525259170703</v>
      </c>
    </row>
    <row r="10" spans="1:43">
      <c r="A10" t="str">
        <f t="shared" si="0"/>
        <v>HDTs</v>
      </c>
      <c r="B10" t="str">
        <f t="shared" si="1"/>
        <v>Gasoline</v>
      </c>
      <c r="D10" s="143"/>
      <c r="E10" s="144" t="s">
        <v>37</v>
      </c>
      <c r="F10" s="145"/>
      <c r="G10" s="2"/>
      <c r="H10" s="2"/>
      <c r="I10" s="2">
        <v>6601.9088210346699</v>
      </c>
      <c r="J10" s="2"/>
      <c r="K10" s="2">
        <v>25260.9999898598</v>
      </c>
      <c r="L10" s="2">
        <v>11199.552152701201</v>
      </c>
      <c r="M10" s="2"/>
      <c r="N10" s="2">
        <v>17657.511036554999</v>
      </c>
      <c r="O10" s="2">
        <v>5669.7277559878603</v>
      </c>
      <c r="P10" s="2">
        <v>91851.086185359803</v>
      </c>
      <c r="Q10" s="2">
        <v>17076.115867777298</v>
      </c>
      <c r="R10" s="2">
        <v>32664.252202903001</v>
      </c>
      <c r="S10" s="2">
        <v>20527.077553445499</v>
      </c>
      <c r="T10" s="2">
        <v>42184.469311385001</v>
      </c>
      <c r="U10" s="2">
        <v>10530.596029370499</v>
      </c>
      <c r="V10" s="2">
        <v>38282.574886307499</v>
      </c>
      <c r="W10" s="2">
        <v>21274.865988777201</v>
      </c>
      <c r="X10" s="2">
        <v>5848.1464522486003</v>
      </c>
      <c r="Y10" s="2">
        <v>16048.0159162361</v>
      </c>
      <c r="Z10" s="2">
        <v>156345.83609258101</v>
      </c>
      <c r="AA10" s="2">
        <v>32795.361387189703</v>
      </c>
      <c r="AB10" s="2">
        <v>24874.082146975099</v>
      </c>
      <c r="AC10" s="2"/>
      <c r="AD10" s="2">
        <v>55842.9118997267</v>
      </c>
      <c r="AE10" s="2">
        <v>13520.1548010403</v>
      </c>
      <c r="AF10" s="2">
        <v>18525.489391853702</v>
      </c>
      <c r="AG10" s="2"/>
      <c r="AH10" s="2">
        <v>5301.4200824072004</v>
      </c>
      <c r="AI10" s="2">
        <v>7767.51324820234</v>
      </c>
      <c r="AJ10" s="2">
        <v>32140.698549811099</v>
      </c>
      <c r="AK10" s="2"/>
      <c r="AL10" s="2">
        <v>48156.911536428401</v>
      </c>
      <c r="AM10" s="54">
        <f t="shared" si="2"/>
        <v>20527.077553445499</v>
      </c>
      <c r="AN10" s="54">
        <f t="shared" si="3"/>
        <v>42184.469311385001</v>
      </c>
      <c r="AO10" s="54">
        <f t="shared" si="2"/>
        <v>20527.077553445499</v>
      </c>
      <c r="AP10" s="54">
        <f t="shared" si="3"/>
        <v>42184.469311385001</v>
      </c>
      <c r="AQ10" s="54">
        <f t="shared" si="3"/>
        <v>42184.469311385001</v>
      </c>
    </row>
    <row r="11" spans="1:43">
      <c r="A11" t="str">
        <f t="shared" si="0"/>
        <v>LCVs</v>
      </c>
      <c r="B11" t="str">
        <f t="shared" si="1"/>
        <v>CNG</v>
      </c>
      <c r="D11" s="142" t="s">
        <v>40</v>
      </c>
      <c r="E11" s="144" t="s">
        <v>41</v>
      </c>
      <c r="F11" s="145"/>
      <c r="G11" s="2"/>
      <c r="H11" s="2"/>
      <c r="I11" s="2"/>
      <c r="J11" s="2">
        <v>13709.6791532894</v>
      </c>
      <c r="K11" s="2"/>
      <c r="L11" s="2"/>
      <c r="M11" s="2">
        <v>26398.945369338799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>
        <v>10654.116078840099</v>
      </c>
      <c r="AE11" s="2"/>
      <c r="AF11" s="2"/>
      <c r="AG11" s="2"/>
      <c r="AH11" s="2"/>
      <c r="AI11" s="2"/>
      <c r="AJ11" s="2"/>
      <c r="AK11" s="2"/>
      <c r="AL11" s="2">
        <v>0</v>
      </c>
      <c r="AM11" s="54"/>
      <c r="AN11" s="54"/>
      <c r="AO11" s="54"/>
      <c r="AP11" s="54"/>
      <c r="AQ11" s="54"/>
    </row>
    <row r="12" spans="1:43">
      <c r="A12" t="str">
        <f t="shared" si="0"/>
        <v>LCVs</v>
      </c>
      <c r="B12" t="str">
        <f t="shared" si="1"/>
        <v>Diesel</v>
      </c>
      <c r="D12" s="146"/>
      <c r="E12" s="144" t="s">
        <v>36</v>
      </c>
      <c r="F12" s="145"/>
      <c r="G12" s="2">
        <v>35614.1004685109</v>
      </c>
      <c r="H12" s="2">
        <v>22067.710513481801</v>
      </c>
      <c r="I12" s="2">
        <v>10033.8423990631</v>
      </c>
      <c r="J12" s="2">
        <v>13880.5170508109</v>
      </c>
      <c r="K12" s="2">
        <v>16622.691349572</v>
      </c>
      <c r="L12" s="2">
        <v>18591.4436228261</v>
      </c>
      <c r="M12" s="2">
        <v>22085.670997916299</v>
      </c>
      <c r="N12" s="2">
        <v>28069.933860607201</v>
      </c>
      <c r="O12" s="2">
        <v>22754.270406549302</v>
      </c>
      <c r="P12" s="2">
        <v>5247.1854015496601</v>
      </c>
      <c r="Q12" s="2">
        <v>16097.323191785899</v>
      </c>
      <c r="R12" s="2">
        <v>19134.382646872498</v>
      </c>
      <c r="S12" s="2">
        <v>21486.5847480497</v>
      </c>
      <c r="T12" s="2">
        <v>33003.087063524399</v>
      </c>
      <c r="U12" s="2">
        <v>24279.7929313731</v>
      </c>
      <c r="V12" s="2">
        <v>50308.454844194101</v>
      </c>
      <c r="W12" s="2">
        <v>17050.8823040938</v>
      </c>
      <c r="X12" s="2">
        <v>22293.931022226701</v>
      </c>
      <c r="Y12" s="2">
        <v>21037.093562088401</v>
      </c>
      <c r="Z12" s="2">
        <v>148155.90955150899</v>
      </c>
      <c r="AA12" s="2">
        <v>40243.872277319402</v>
      </c>
      <c r="AB12" s="2">
        <v>29506.745368165401</v>
      </c>
      <c r="AC12" s="2">
        <v>5031.5145912509497</v>
      </c>
      <c r="AD12" s="2">
        <v>23376.997486467699</v>
      </c>
      <c r="AE12" s="2">
        <v>22145.3253210439</v>
      </c>
      <c r="AF12" s="2">
        <v>10092.9453705335</v>
      </c>
      <c r="AG12" s="2">
        <v>17254.8893861793</v>
      </c>
      <c r="AH12" s="2">
        <v>13435.500966330101</v>
      </c>
      <c r="AI12" s="2">
        <v>28965.916606556799</v>
      </c>
      <c r="AJ12" s="2">
        <v>40540.523129910303</v>
      </c>
      <c r="AK12" s="2">
        <v>18320.939540396601</v>
      </c>
      <c r="AL12" s="2">
        <v>21356.380067143698</v>
      </c>
      <c r="AM12" s="54">
        <f t="shared" ref="AM12:AO13" si="4">$S12</f>
        <v>21486.5847480497</v>
      </c>
      <c r="AN12" s="54">
        <f t="shared" ref="AN12:AQ13" si="5">$T12</f>
        <v>33003.087063524399</v>
      </c>
      <c r="AO12" s="54">
        <f t="shared" si="4"/>
        <v>21486.5847480497</v>
      </c>
      <c r="AP12" s="54">
        <f t="shared" si="5"/>
        <v>33003.087063524399</v>
      </c>
      <c r="AQ12" s="54">
        <f t="shared" si="5"/>
        <v>33003.087063524399</v>
      </c>
    </row>
    <row r="13" spans="1:43">
      <c r="A13" t="str">
        <f t="shared" si="0"/>
        <v>LCVs</v>
      </c>
      <c r="B13" t="str">
        <f t="shared" si="1"/>
        <v>Gasoline</v>
      </c>
      <c r="D13" s="146"/>
      <c r="E13" s="144" t="s">
        <v>37</v>
      </c>
      <c r="F13" s="145"/>
      <c r="G13" s="2">
        <v>21288.1963842638</v>
      </c>
      <c r="H13" s="2">
        <v>5994.9092065691402</v>
      </c>
      <c r="I13" s="2">
        <v>10373.8011367706</v>
      </c>
      <c r="J13" s="2">
        <v>9783.1353866160007</v>
      </c>
      <c r="K13" s="2">
        <v>14054.175587047999</v>
      </c>
      <c r="L13" s="2">
        <v>11171.3473818292</v>
      </c>
      <c r="M13" s="2">
        <v>14464.9606266766</v>
      </c>
      <c r="N13" s="2">
        <v>17279.089044774999</v>
      </c>
      <c r="O13" s="2">
        <v>15830.523594067499</v>
      </c>
      <c r="P13" s="2">
        <v>840.80152292123398</v>
      </c>
      <c r="Q13" s="2">
        <v>7249.0837309838298</v>
      </c>
      <c r="R13" s="2">
        <v>26374.219940342198</v>
      </c>
      <c r="S13" s="2">
        <v>15109.813351659801</v>
      </c>
      <c r="T13" s="2">
        <v>23753.692793365</v>
      </c>
      <c r="U13" s="2">
        <v>12886.519865066801</v>
      </c>
      <c r="V13" s="2">
        <v>39423.867570027003</v>
      </c>
      <c r="W13" s="2">
        <v>11584.9744074996</v>
      </c>
      <c r="X13" s="2">
        <v>11550.8326709497</v>
      </c>
      <c r="Y13" s="2">
        <v>5467.0076083707399</v>
      </c>
      <c r="Z13" s="2">
        <v>98418.932416963202</v>
      </c>
      <c r="AA13" s="2">
        <v>27754.7723065555</v>
      </c>
      <c r="AB13" s="2">
        <v>13023.3250503501</v>
      </c>
      <c r="AC13" s="2">
        <v>11533.1150734119</v>
      </c>
      <c r="AD13" s="2">
        <v>12885.4582455693</v>
      </c>
      <c r="AE13" s="2">
        <v>10130.714412369</v>
      </c>
      <c r="AF13" s="2">
        <v>4384.0428760374298</v>
      </c>
      <c r="AG13" s="2">
        <v>11811.8496882158</v>
      </c>
      <c r="AH13" s="2">
        <v>7430.5456097545002</v>
      </c>
      <c r="AI13" s="2">
        <v>10540.5873030905</v>
      </c>
      <c r="AJ13" s="2">
        <v>40920.709413244702</v>
      </c>
      <c r="AK13" s="2">
        <v>13346.382329004</v>
      </c>
      <c r="AL13" s="2">
        <v>16953.355980639299</v>
      </c>
      <c r="AM13" s="54">
        <f t="shared" si="4"/>
        <v>15109.813351659801</v>
      </c>
      <c r="AN13" s="54">
        <f t="shared" si="5"/>
        <v>23753.692793365</v>
      </c>
      <c r="AO13" s="54">
        <f t="shared" si="4"/>
        <v>15109.813351659801</v>
      </c>
      <c r="AP13" s="54">
        <f t="shared" si="5"/>
        <v>23753.692793365</v>
      </c>
      <c r="AQ13" s="54">
        <f t="shared" si="5"/>
        <v>23753.692793365</v>
      </c>
    </row>
    <row r="14" spans="1:43">
      <c r="A14" t="str">
        <f t="shared" si="0"/>
        <v>LCVs</v>
      </c>
      <c r="B14" t="str">
        <f t="shared" si="1"/>
        <v>LPG</v>
      </c>
      <c r="D14" s="143"/>
      <c r="E14" s="144" t="s">
        <v>38</v>
      </c>
      <c r="F14" s="145"/>
      <c r="G14" s="2"/>
      <c r="H14" s="2"/>
      <c r="I14" s="2"/>
      <c r="J14" s="2"/>
      <c r="K14" s="2"/>
      <c r="L14" s="2"/>
      <c r="M14" s="2">
        <v>18696.217922535801</v>
      </c>
      <c r="N14" s="2">
        <v>14386.5908909723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23244.3037404674</v>
      </c>
      <c r="AB14" s="2">
        <v>0</v>
      </c>
      <c r="AC14" s="2"/>
      <c r="AD14" s="2">
        <v>16066.1081338228</v>
      </c>
      <c r="AE14" s="2"/>
      <c r="AF14" s="2">
        <v>8281.1861014813803</v>
      </c>
      <c r="AG14" s="2">
        <v>13661.108598078999</v>
      </c>
      <c r="AH14" s="2"/>
      <c r="AI14" s="2"/>
      <c r="AJ14" s="2"/>
      <c r="AK14" s="2"/>
      <c r="AL14" s="2">
        <v>38062.563404001798</v>
      </c>
      <c r="AM14" s="54"/>
      <c r="AN14" s="54"/>
      <c r="AO14" s="54"/>
      <c r="AP14" s="54"/>
      <c r="AQ14" s="54"/>
    </row>
    <row r="15" spans="1:43">
      <c r="A15" t="str">
        <f t="shared" si="0"/>
        <v>Mopeds</v>
      </c>
      <c r="B15" t="str">
        <f t="shared" si="1"/>
        <v>Gasoline</v>
      </c>
      <c r="D15" s="1" t="s">
        <v>43</v>
      </c>
      <c r="E15" s="144" t="s">
        <v>37</v>
      </c>
      <c r="F15" s="145"/>
      <c r="G15" s="2">
        <v>1565.9906112170499</v>
      </c>
      <c r="H15" s="2">
        <v>535.22085798034198</v>
      </c>
      <c r="I15" s="2">
        <v>1191.07283675184</v>
      </c>
      <c r="J15" s="2">
        <v>1352.49930241775</v>
      </c>
      <c r="K15" s="2">
        <v>5648.80644736865</v>
      </c>
      <c r="L15" s="2">
        <v>2150.3348132472302</v>
      </c>
      <c r="M15" s="2">
        <v>2741.87814670839</v>
      </c>
      <c r="N15" s="2">
        <v>1753.1511689300901</v>
      </c>
      <c r="O15" s="2"/>
      <c r="P15" s="2">
        <v>2766.7343908509602</v>
      </c>
      <c r="Q15" s="2">
        <v>1341.6393648706</v>
      </c>
      <c r="R15" s="2">
        <v>2884.2266432415599</v>
      </c>
      <c r="S15" s="2">
        <v>3059.50502674468</v>
      </c>
      <c r="T15" s="2">
        <v>6767.4854243124701</v>
      </c>
      <c r="U15" s="2">
        <v>2339.0040540945101</v>
      </c>
      <c r="V15" s="2">
        <v>13301.357437826</v>
      </c>
      <c r="W15" s="2"/>
      <c r="X15" s="2">
        <v>4723.5230506383296</v>
      </c>
      <c r="Y15" s="2">
        <v>1643.68201541536</v>
      </c>
      <c r="Z15" s="2">
        <v>4853.0789123324803</v>
      </c>
      <c r="AA15" s="2">
        <v>2218.6425099624598</v>
      </c>
      <c r="AB15" s="2"/>
      <c r="AC15" s="2">
        <v>3944.5136788777199</v>
      </c>
      <c r="AD15" s="2">
        <v>1442.1043952988</v>
      </c>
      <c r="AE15" s="2">
        <v>2290.14936673598</v>
      </c>
      <c r="AF15" s="2">
        <v>1008.38669535629</v>
      </c>
      <c r="AG15" s="2">
        <v>2894.1498150512398</v>
      </c>
      <c r="AH15" s="2">
        <v>1074.87178866765</v>
      </c>
      <c r="AI15" s="2">
        <v>1226.6647323567599</v>
      </c>
      <c r="AJ15" s="2">
        <v>3177.21148259558</v>
      </c>
      <c r="AK15" s="2">
        <v>1734.0622981087099</v>
      </c>
      <c r="AL15" s="2">
        <v>3581.6312131876498</v>
      </c>
      <c r="AM15" s="54">
        <f t="shared" ref="AM15:AO16" si="6">$S15</f>
        <v>3059.50502674468</v>
      </c>
      <c r="AN15" s="54">
        <f t="shared" ref="AN15:AQ16" si="7">$T15</f>
        <v>6767.4854243124701</v>
      </c>
      <c r="AO15" s="54">
        <f t="shared" si="6"/>
        <v>3059.50502674468</v>
      </c>
      <c r="AP15" s="54">
        <f t="shared" si="7"/>
        <v>6767.4854243124701</v>
      </c>
      <c r="AQ15" s="54">
        <f t="shared" si="7"/>
        <v>6767.4854243124701</v>
      </c>
    </row>
    <row r="16" spans="1:43">
      <c r="A16" t="str">
        <f t="shared" si="0"/>
        <v>Motorcycles</v>
      </c>
      <c r="B16" t="str">
        <f t="shared" si="1"/>
        <v>Gasoline</v>
      </c>
      <c r="D16" s="1" t="s">
        <v>44</v>
      </c>
      <c r="E16" s="144" t="s">
        <v>37</v>
      </c>
      <c r="F16" s="145"/>
      <c r="G16" s="2">
        <v>3244.5654120714198</v>
      </c>
      <c r="H16" s="2">
        <v>4429.8610833747598</v>
      </c>
      <c r="I16" s="2">
        <v>3148.4170140394299</v>
      </c>
      <c r="J16" s="2">
        <v>3005.2331033668702</v>
      </c>
      <c r="K16" s="2">
        <v>5390.0111987146802</v>
      </c>
      <c r="L16" s="2">
        <v>4074.42829927611</v>
      </c>
      <c r="M16" s="2">
        <v>3005.58541799056</v>
      </c>
      <c r="N16" s="2">
        <v>3797.4360516926399</v>
      </c>
      <c r="O16" s="2">
        <v>4767.1192412664304</v>
      </c>
      <c r="P16" s="2">
        <v>5926.1677442778901</v>
      </c>
      <c r="Q16" s="2">
        <v>2868.6141582779901</v>
      </c>
      <c r="R16" s="2">
        <v>7785.3274956902997</v>
      </c>
      <c r="S16" s="2">
        <v>7876.0562666369296</v>
      </c>
      <c r="T16" s="2">
        <v>7646.2312480550299</v>
      </c>
      <c r="U16" s="2">
        <v>4688.5261033932702</v>
      </c>
      <c r="V16" s="2">
        <v>18374.716862843899</v>
      </c>
      <c r="W16" s="2">
        <v>2156.96790636897</v>
      </c>
      <c r="X16" s="2">
        <v>5300.3964737016704</v>
      </c>
      <c r="Y16" s="2">
        <v>2981.9981741155498</v>
      </c>
      <c r="Z16" s="2">
        <v>15940.529538618301</v>
      </c>
      <c r="AA16" s="2">
        <v>3109.32693757069</v>
      </c>
      <c r="AB16" s="2">
        <v>2495.40619116576</v>
      </c>
      <c r="AC16" s="2">
        <v>4045.4531509860199</v>
      </c>
      <c r="AD16" s="2">
        <v>2606.4476377705701</v>
      </c>
      <c r="AE16" s="2">
        <v>4654.5641281049002</v>
      </c>
      <c r="AF16" s="2">
        <v>2110.8678970240599</v>
      </c>
      <c r="AG16" s="2">
        <v>5001.2979015064002</v>
      </c>
      <c r="AH16" s="2">
        <v>2349.4097086909401</v>
      </c>
      <c r="AI16" s="2">
        <v>2797.8689634781199</v>
      </c>
      <c r="AJ16" s="2">
        <v>3971.0831115954702</v>
      </c>
      <c r="AK16" s="2">
        <v>3110.8676086348701</v>
      </c>
      <c r="AL16" s="2">
        <v>6144.6707545172503</v>
      </c>
      <c r="AM16" s="54">
        <f t="shared" si="6"/>
        <v>7876.0562666369296</v>
      </c>
      <c r="AN16" s="54">
        <f t="shared" si="7"/>
        <v>7646.2312480550299</v>
      </c>
      <c r="AO16" s="54">
        <f t="shared" si="6"/>
        <v>7876.0562666369296</v>
      </c>
      <c r="AP16" s="54">
        <f t="shared" si="7"/>
        <v>7646.2312480550299</v>
      </c>
      <c r="AQ16" s="54">
        <f t="shared" si="7"/>
        <v>7646.2312480550299</v>
      </c>
    </row>
    <row r="17" spans="1:44">
      <c r="A17" t="str">
        <f t="shared" si="0"/>
        <v>Cars</v>
      </c>
      <c r="B17" t="str">
        <f t="shared" si="1"/>
        <v>CNG</v>
      </c>
      <c r="D17" s="142" t="s">
        <v>53</v>
      </c>
      <c r="E17" s="144" t="s">
        <v>41</v>
      </c>
      <c r="F17" s="145"/>
      <c r="G17" s="2"/>
      <c r="H17" s="2"/>
      <c r="I17" s="2"/>
      <c r="J17" s="2">
        <v>16162.463357678</v>
      </c>
      <c r="K17" s="2"/>
      <c r="L17" s="2"/>
      <c r="M17" s="2">
        <v>29982.637785020299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>
        <v>13339.6646843453</v>
      </c>
      <c r="Y17" s="2"/>
      <c r="Z17" s="2"/>
      <c r="AA17" s="2"/>
      <c r="AB17" s="2"/>
      <c r="AC17" s="2"/>
      <c r="AD17" s="2">
        <v>7051.8122454332997</v>
      </c>
      <c r="AE17" s="2"/>
      <c r="AF17" s="2"/>
      <c r="AG17" s="2"/>
      <c r="AH17" s="2"/>
      <c r="AI17" s="2">
        <v>5316.2156379436501</v>
      </c>
      <c r="AJ17" s="2"/>
      <c r="AK17" s="2"/>
      <c r="AL17" s="2">
        <v>0</v>
      </c>
      <c r="AM17" s="54"/>
      <c r="AN17" s="54"/>
      <c r="AO17" s="54"/>
      <c r="AP17" s="54">
        <f>$X17</f>
        <v>13339.6646843453</v>
      </c>
      <c r="AQ17" s="54"/>
    </row>
    <row r="18" spans="1:44">
      <c r="A18" t="str">
        <f t="shared" si="0"/>
        <v>Cars</v>
      </c>
      <c r="B18" t="str">
        <f t="shared" si="1"/>
        <v>Diesel</v>
      </c>
      <c r="D18" s="146"/>
      <c r="E18" s="144" t="s">
        <v>36</v>
      </c>
      <c r="F18" s="145"/>
      <c r="G18" s="2">
        <v>26935.1132855547</v>
      </c>
      <c r="H18" s="2">
        <v>22601.092287809399</v>
      </c>
      <c r="I18" s="2">
        <v>11369.4380514113</v>
      </c>
      <c r="J18" s="2">
        <v>17895.2022756314</v>
      </c>
      <c r="K18" s="2">
        <v>16177.686199811</v>
      </c>
      <c r="L18" s="2">
        <v>18744.354301023199</v>
      </c>
      <c r="M18" s="2">
        <v>24329.5369027085</v>
      </c>
      <c r="N18" s="2">
        <v>30393.301703277099</v>
      </c>
      <c r="O18" s="2">
        <v>21318.725093362398</v>
      </c>
      <c r="P18" s="2">
        <v>17509.840975696101</v>
      </c>
      <c r="Q18" s="2">
        <v>23807.722787610099</v>
      </c>
      <c r="R18" s="2">
        <v>18009.5380171748</v>
      </c>
      <c r="S18" s="2">
        <v>19153.663161540098</v>
      </c>
      <c r="T18" s="2">
        <v>19234.6270863233</v>
      </c>
      <c r="U18" s="2">
        <v>24209.612485289501</v>
      </c>
      <c r="V18" s="2">
        <v>22259.1346816037</v>
      </c>
      <c r="W18" s="2">
        <v>17362.337535721999</v>
      </c>
      <c r="X18" s="2">
        <v>15965.984830650599</v>
      </c>
      <c r="Y18" s="2">
        <v>6484.5764273473796</v>
      </c>
      <c r="Z18" s="2">
        <v>69246.710146907804</v>
      </c>
      <c r="AA18" s="2">
        <v>23272.4846903861</v>
      </c>
      <c r="AB18" s="2">
        <v>27729.943243773199</v>
      </c>
      <c r="AC18" s="2">
        <v>3537.1432781273702</v>
      </c>
      <c r="AD18" s="2">
        <v>32985.694365773503</v>
      </c>
      <c r="AE18" s="2">
        <v>23490.223375190999</v>
      </c>
      <c r="AF18" s="2">
        <v>13772.1503081396</v>
      </c>
      <c r="AG18" s="2">
        <v>19518.597733511</v>
      </c>
      <c r="AH18" s="2">
        <v>9484.4933396560991</v>
      </c>
      <c r="AI18" s="2">
        <v>36888.5997187885</v>
      </c>
      <c r="AJ18" s="2">
        <v>24510.6532138642</v>
      </c>
      <c r="AK18" s="2">
        <v>11894.086301474101</v>
      </c>
      <c r="AL18" s="2">
        <v>17278.722561038001</v>
      </c>
      <c r="AM18" s="54">
        <f>$S18</f>
        <v>19153.663161540098</v>
      </c>
      <c r="AN18" s="54">
        <f>$T18</f>
        <v>19234.6270863233</v>
      </c>
      <c r="AO18" s="54">
        <f>$S18</f>
        <v>19153.663161540098</v>
      </c>
      <c r="AP18" s="54">
        <f>$T18</f>
        <v>19234.6270863233</v>
      </c>
      <c r="AQ18" s="54">
        <f>$T18</f>
        <v>19234.6270863233</v>
      </c>
    </row>
    <row r="19" spans="1:44">
      <c r="A19" t="str">
        <f t="shared" si="0"/>
        <v>Cars</v>
      </c>
      <c r="B19" t="str">
        <f t="shared" si="1"/>
        <v>Flexi Fuel</v>
      </c>
      <c r="D19" s="146"/>
      <c r="E19" s="144" t="s">
        <v>42</v>
      </c>
      <c r="F19" s="145"/>
      <c r="G19" s="2"/>
      <c r="H19" s="2"/>
      <c r="I19" s="2"/>
      <c r="J19" s="2">
        <v>11128.7490234375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>
        <v>16109.455173056</v>
      </c>
      <c r="AJ19" s="2"/>
      <c r="AK19" s="2"/>
      <c r="AL19" s="2"/>
      <c r="AM19" s="54"/>
      <c r="AN19" s="54"/>
      <c r="AO19" s="54"/>
      <c r="AP19" s="54"/>
      <c r="AQ19" s="54"/>
    </row>
    <row r="20" spans="1:44">
      <c r="A20" t="str">
        <f t="shared" si="0"/>
        <v>Cars</v>
      </c>
      <c r="B20" t="str">
        <f t="shared" si="1"/>
        <v>Gasoline</v>
      </c>
      <c r="D20" s="146"/>
      <c r="E20" s="144" t="s">
        <v>37</v>
      </c>
      <c r="F20" s="145"/>
      <c r="G20" s="2">
        <v>14126.914668945599</v>
      </c>
      <c r="H20" s="2">
        <v>10034.940904867501</v>
      </c>
      <c r="I20" s="2">
        <v>5672.0354343463996</v>
      </c>
      <c r="J20" s="2">
        <v>13082.183958246</v>
      </c>
      <c r="K20" s="2">
        <v>13066.6934184128</v>
      </c>
      <c r="L20" s="2">
        <v>8853.3402217830608</v>
      </c>
      <c r="M20" s="2">
        <v>10259.864935821999</v>
      </c>
      <c r="N20" s="2">
        <v>15105.698467395199</v>
      </c>
      <c r="O20" s="2">
        <v>14914.876940186399</v>
      </c>
      <c r="P20" s="2">
        <v>7876.6944416971601</v>
      </c>
      <c r="Q20" s="2">
        <v>10580.9508408565</v>
      </c>
      <c r="R20" s="2">
        <v>10674.5146587988</v>
      </c>
      <c r="S20" s="2">
        <v>7671.45881736104</v>
      </c>
      <c r="T20" s="2">
        <v>11575.7115021723</v>
      </c>
      <c r="U20" s="2">
        <v>10157.358552117301</v>
      </c>
      <c r="V20" s="2">
        <v>18208.626838918499</v>
      </c>
      <c r="W20" s="2">
        <v>13225.6682061217</v>
      </c>
      <c r="X20" s="2">
        <v>7538.5204460760597</v>
      </c>
      <c r="Y20" s="2">
        <v>4046.67839691778</v>
      </c>
      <c r="Z20" s="2">
        <v>44129.1989009764</v>
      </c>
      <c r="AA20" s="2">
        <v>13817.8911471955</v>
      </c>
      <c r="AB20" s="2">
        <v>9350.8596601681093</v>
      </c>
      <c r="AC20" s="2">
        <v>8017.5261573622702</v>
      </c>
      <c r="AD20" s="2">
        <v>10619.1331312453</v>
      </c>
      <c r="AE20" s="2">
        <v>10004.4370354332</v>
      </c>
      <c r="AF20" s="2">
        <v>6067.7405368564096</v>
      </c>
      <c r="AG20" s="2">
        <v>10132.1299356078</v>
      </c>
      <c r="AH20" s="2">
        <v>5461.8169667103202</v>
      </c>
      <c r="AI20" s="2">
        <v>12765.8634529216</v>
      </c>
      <c r="AJ20" s="2">
        <v>13893.838128411</v>
      </c>
      <c r="AK20" s="2">
        <v>8735.6898569668792</v>
      </c>
      <c r="AL20" s="2">
        <v>13534.394707412301</v>
      </c>
      <c r="AM20" s="54">
        <f t="shared" ref="AM20:AO21" si="8">$S20</f>
        <v>7671.45881736104</v>
      </c>
      <c r="AN20" s="54">
        <f t="shared" ref="AN20:AQ21" si="9">$T20</f>
        <v>11575.7115021723</v>
      </c>
      <c r="AO20" s="54">
        <f t="shared" si="8"/>
        <v>7671.45881736104</v>
      </c>
      <c r="AP20" s="54">
        <f t="shared" si="9"/>
        <v>11575.7115021723</v>
      </c>
      <c r="AQ20" s="54">
        <f t="shared" si="9"/>
        <v>11575.7115021723</v>
      </c>
    </row>
    <row r="21" spans="1:44">
      <c r="A21" t="str">
        <f t="shared" si="0"/>
        <v>Cars</v>
      </c>
      <c r="B21" t="str">
        <f t="shared" si="1"/>
        <v>LPG</v>
      </c>
      <c r="D21" s="146"/>
      <c r="E21" s="144" t="s">
        <v>38</v>
      </c>
      <c r="F21" s="145"/>
      <c r="G21" s="2"/>
      <c r="H21" s="2">
        <v>24166.9677643783</v>
      </c>
      <c r="I21" s="2">
        <v>57102.302742215899</v>
      </c>
      <c r="J21" s="2"/>
      <c r="K21" s="2"/>
      <c r="L21" s="2"/>
      <c r="M21" s="2">
        <v>21540.759933313399</v>
      </c>
      <c r="N21" s="2">
        <v>22464.958070027202</v>
      </c>
      <c r="O21" s="2"/>
      <c r="P21" s="2"/>
      <c r="Q21" s="2"/>
      <c r="R21" s="2">
        <v>9525.2790711750295</v>
      </c>
      <c r="S21" s="2">
        <v>106590.690005595</v>
      </c>
      <c r="T21" s="2">
        <v>24028.221553653701</v>
      </c>
      <c r="U21" s="2">
        <v>100036.77336168</v>
      </c>
      <c r="V21" s="2">
        <v>54571.6979704771</v>
      </c>
      <c r="W21" s="2"/>
      <c r="X21" s="2">
        <v>9445.42416609877</v>
      </c>
      <c r="Y21" s="2"/>
      <c r="Z21" s="2"/>
      <c r="AA21" s="2">
        <v>23205.275464409598</v>
      </c>
      <c r="AB21" s="2">
        <v>0</v>
      </c>
      <c r="AC21" s="2"/>
      <c r="AD21" s="2">
        <v>19423.385823243501</v>
      </c>
      <c r="AE21" s="2"/>
      <c r="AF21" s="2">
        <v>10713.179098807501</v>
      </c>
      <c r="AG21" s="2">
        <v>11994.288973056</v>
      </c>
      <c r="AH21" s="2">
        <v>1360.7088946656099</v>
      </c>
      <c r="AI21" s="2"/>
      <c r="AJ21" s="2"/>
      <c r="AK21" s="2">
        <v>9171.6886648065301</v>
      </c>
      <c r="AL21" s="2">
        <v>34073.741356445003</v>
      </c>
      <c r="AM21" s="54">
        <f t="shared" si="8"/>
        <v>106590.690005595</v>
      </c>
      <c r="AN21" s="54">
        <f t="shared" si="9"/>
        <v>24028.221553653701</v>
      </c>
      <c r="AO21" s="54">
        <f t="shared" si="8"/>
        <v>106590.690005595</v>
      </c>
      <c r="AP21" s="54">
        <f t="shared" si="9"/>
        <v>24028.221553653701</v>
      </c>
      <c r="AQ21" s="54">
        <f t="shared" si="9"/>
        <v>24028.221553653701</v>
      </c>
    </row>
    <row r="22" spans="1:44">
      <c r="A22" t="str">
        <f t="shared" si="0"/>
        <v>Cars</v>
      </c>
      <c r="B22" t="str">
        <f t="shared" si="1"/>
        <v>Other</v>
      </c>
      <c r="D22" s="143"/>
      <c r="E22" s="144" t="s">
        <v>46</v>
      </c>
      <c r="F22" s="145"/>
      <c r="G22" s="2"/>
      <c r="H22" s="2"/>
      <c r="I22" s="2"/>
      <c r="J22" s="2"/>
      <c r="K22" s="2"/>
      <c r="L22" s="2">
        <v>12287.115588312099</v>
      </c>
      <c r="M22" s="2"/>
      <c r="N22" s="2">
        <v>8740.8363151287995</v>
      </c>
      <c r="O22" s="2"/>
      <c r="P22" s="2"/>
      <c r="Q22" s="2"/>
      <c r="R22" s="2"/>
      <c r="S22" s="2"/>
      <c r="T22" s="2"/>
      <c r="U22" s="2"/>
      <c r="V22" s="2"/>
      <c r="W22" s="2">
        <v>12655.735345819699</v>
      </c>
      <c r="X22" s="2"/>
      <c r="Y22" s="2"/>
      <c r="Z22" s="2"/>
      <c r="AA22" s="2"/>
      <c r="AB22" s="2"/>
      <c r="AC22" s="2"/>
      <c r="AD22" s="2">
        <v>13201.6920675814</v>
      </c>
      <c r="AE22" s="2"/>
      <c r="AF22" s="2">
        <v>9114.3302357624107</v>
      </c>
      <c r="AG22" s="2">
        <v>14445.779910634599</v>
      </c>
      <c r="AH22" s="2"/>
      <c r="AI22" s="2">
        <v>13514.4395505868</v>
      </c>
      <c r="AJ22" s="2"/>
      <c r="AK22" s="2"/>
      <c r="AL22" s="2">
        <v>10261.7464920318</v>
      </c>
      <c r="AM22" s="54"/>
      <c r="AN22" s="54"/>
      <c r="AO22" s="54"/>
      <c r="AP22" s="54"/>
      <c r="AQ22" s="54"/>
    </row>
    <row r="24" spans="1:44">
      <c r="F24" s="10" t="s">
        <v>55</v>
      </c>
    </row>
    <row r="25" spans="1:44" ht="15" thickBot="1">
      <c r="E25" t="s">
        <v>58</v>
      </c>
      <c r="F25" s="14" t="s">
        <v>54</v>
      </c>
      <c r="G25" s="15" t="str">
        <f>G3</f>
        <v>AT</v>
      </c>
      <c r="H25" s="15" t="str">
        <f t="shared" ref="H25:AL25" si="10">H3</f>
        <v>BE</v>
      </c>
      <c r="I25" s="15" t="str">
        <f t="shared" si="10"/>
        <v>BG</v>
      </c>
      <c r="J25" s="15" t="str">
        <f t="shared" si="10"/>
        <v>CH</v>
      </c>
      <c r="K25" s="15" t="str">
        <f t="shared" si="10"/>
        <v>CY</v>
      </c>
      <c r="L25" s="15" t="str">
        <f t="shared" si="10"/>
        <v>CZ</v>
      </c>
      <c r="M25" s="15" t="str">
        <f t="shared" si="10"/>
        <v>DE</v>
      </c>
      <c r="N25" s="15" t="str">
        <f t="shared" si="10"/>
        <v>DK</v>
      </c>
      <c r="O25" s="15" t="str">
        <f t="shared" si="10"/>
        <v>EE</v>
      </c>
      <c r="P25" s="15" t="str">
        <f t="shared" si="10"/>
        <v>ES</v>
      </c>
      <c r="Q25" s="15" t="str">
        <f t="shared" si="10"/>
        <v>FI</v>
      </c>
      <c r="R25" s="15" t="str">
        <f t="shared" si="10"/>
        <v>FR</v>
      </c>
      <c r="S25" s="15" t="str">
        <f t="shared" si="10"/>
        <v>EL</v>
      </c>
      <c r="T25" s="15" t="str">
        <f t="shared" si="10"/>
        <v>HR</v>
      </c>
      <c r="U25" s="15" t="str">
        <f t="shared" si="10"/>
        <v>HU</v>
      </c>
      <c r="V25" s="15" t="str">
        <f t="shared" si="10"/>
        <v>IE</v>
      </c>
      <c r="W25" s="15" t="str">
        <f t="shared" si="10"/>
        <v>IS</v>
      </c>
      <c r="X25" s="15" t="str">
        <f t="shared" si="10"/>
        <v>IT</v>
      </c>
      <c r="Y25" s="15" t="str">
        <f t="shared" si="10"/>
        <v>LT</v>
      </c>
      <c r="Z25" s="15" t="str">
        <f t="shared" si="10"/>
        <v>LU</v>
      </c>
      <c r="AA25" s="15" t="str">
        <f t="shared" si="10"/>
        <v>LV</v>
      </c>
      <c r="AB25" s="15" t="str">
        <f t="shared" si="10"/>
        <v>MK</v>
      </c>
      <c r="AC25" s="15" t="str">
        <f t="shared" si="10"/>
        <v>MT</v>
      </c>
      <c r="AD25" s="15" t="str">
        <f t="shared" si="10"/>
        <v>NL</v>
      </c>
      <c r="AE25" s="15" t="str">
        <f t="shared" si="10"/>
        <v>NO</v>
      </c>
      <c r="AF25" s="15" t="str">
        <f t="shared" si="10"/>
        <v>PL</v>
      </c>
      <c r="AG25" s="15" t="str">
        <f t="shared" si="10"/>
        <v>PT</v>
      </c>
      <c r="AH25" s="15" t="str">
        <f t="shared" si="10"/>
        <v>RO</v>
      </c>
      <c r="AI25" s="15" t="str">
        <f t="shared" si="10"/>
        <v>SE</v>
      </c>
      <c r="AJ25" s="15" t="str">
        <f t="shared" si="10"/>
        <v>SI</v>
      </c>
      <c r="AK25" s="15" t="str">
        <f t="shared" si="10"/>
        <v>SK</v>
      </c>
      <c r="AL25" s="15" t="str">
        <f t="shared" si="10"/>
        <v>UK</v>
      </c>
      <c r="AM25" s="15" t="s">
        <v>125</v>
      </c>
      <c r="AN25" s="15" t="s">
        <v>126</v>
      </c>
      <c r="AO25" s="15" t="s">
        <v>127</v>
      </c>
      <c r="AP25" s="15" t="s">
        <v>128</v>
      </c>
      <c r="AQ25" s="15" t="s">
        <v>129</v>
      </c>
      <c r="AR25" s="14" t="s">
        <v>136</v>
      </c>
    </row>
    <row r="26" spans="1:44">
      <c r="E26" t="s">
        <v>124</v>
      </c>
      <c r="F26" t="str">
        <f>"TRA"&amp;getEleNameFromDesc(A5&amp;" "&amp;B5)</f>
        <v>TRA_Bus_Cng</v>
      </c>
      <c r="G26" s="7" t="str">
        <f>IF(G5&gt;0,0.001*G5,"")</f>
        <v/>
      </c>
      <c r="H26" s="7" t="str">
        <f t="shared" ref="H26:AQ26" si="11">IF(H5&gt;0,0.001*H5,"")</f>
        <v/>
      </c>
      <c r="I26" s="7" t="str">
        <f t="shared" si="11"/>
        <v/>
      </c>
      <c r="J26" s="7">
        <f t="shared" si="11"/>
        <v>59.187748964808399</v>
      </c>
      <c r="K26" s="7" t="str">
        <f t="shared" si="11"/>
        <v/>
      </c>
      <c r="L26" s="7" t="str">
        <f t="shared" si="11"/>
        <v/>
      </c>
      <c r="M26" s="7">
        <f t="shared" si="11"/>
        <v>51.941817478667105</v>
      </c>
      <c r="N26" s="7" t="str">
        <f t="shared" si="11"/>
        <v/>
      </c>
      <c r="O26" s="7" t="str">
        <f t="shared" si="11"/>
        <v/>
      </c>
      <c r="P26" s="7" t="str">
        <f t="shared" si="11"/>
        <v/>
      </c>
      <c r="Q26" s="7" t="str">
        <f t="shared" si="11"/>
        <v/>
      </c>
      <c r="R26" s="7" t="str">
        <f t="shared" si="11"/>
        <v/>
      </c>
      <c r="S26" s="7" t="str">
        <f t="shared" si="11"/>
        <v/>
      </c>
      <c r="T26" s="7" t="str">
        <f t="shared" si="11"/>
        <v/>
      </c>
      <c r="U26" s="7" t="str">
        <f t="shared" si="11"/>
        <v/>
      </c>
      <c r="V26" s="7" t="str">
        <f t="shared" si="11"/>
        <v/>
      </c>
      <c r="W26" s="7" t="str">
        <f t="shared" si="11"/>
        <v/>
      </c>
      <c r="X26" s="7">
        <f t="shared" si="11"/>
        <v>23.6870356568324</v>
      </c>
      <c r="Y26" s="7" t="str">
        <f t="shared" si="11"/>
        <v/>
      </c>
      <c r="Z26" s="7" t="str">
        <f t="shared" si="11"/>
        <v/>
      </c>
      <c r="AA26" s="7" t="str">
        <f t="shared" si="11"/>
        <v/>
      </c>
      <c r="AB26" s="7" t="str">
        <f t="shared" si="11"/>
        <v/>
      </c>
      <c r="AC26" s="7" t="str">
        <f t="shared" si="11"/>
        <v/>
      </c>
      <c r="AD26" s="7">
        <f t="shared" si="11"/>
        <v>29.007912133838801</v>
      </c>
      <c r="AE26" s="7" t="str">
        <f t="shared" si="11"/>
        <v/>
      </c>
      <c r="AF26" s="7" t="str">
        <f t="shared" si="11"/>
        <v/>
      </c>
      <c r="AG26" s="7" t="str">
        <f t="shared" si="11"/>
        <v/>
      </c>
      <c r="AH26" s="7" t="str">
        <f t="shared" si="11"/>
        <v/>
      </c>
      <c r="AI26" s="7">
        <f t="shared" si="11"/>
        <v>24.3060087265352</v>
      </c>
      <c r="AJ26" s="7" t="str">
        <f t="shared" si="11"/>
        <v/>
      </c>
      <c r="AK26" s="7" t="str">
        <f t="shared" si="11"/>
        <v/>
      </c>
      <c r="AL26" s="7" t="str">
        <f t="shared" si="11"/>
        <v/>
      </c>
      <c r="AM26" s="7" t="str">
        <f t="shared" si="11"/>
        <v/>
      </c>
      <c r="AN26" s="7" t="str">
        <f t="shared" si="11"/>
        <v/>
      </c>
      <c r="AO26" s="7" t="str">
        <f t="shared" si="11"/>
        <v/>
      </c>
      <c r="AP26" s="7">
        <f t="shared" si="11"/>
        <v>23.6870356568324</v>
      </c>
      <c r="AQ26" s="7" t="str">
        <f t="shared" si="11"/>
        <v/>
      </c>
      <c r="AR26">
        <v>1E-3</v>
      </c>
    </row>
    <row r="27" spans="1:44">
      <c r="E27" t="s">
        <v>124</v>
      </c>
      <c r="F27" t="str">
        <f t="shared" ref="F27:F43" si="12">"TRA"&amp;getEleNameFromDesc(A6&amp;" "&amp;B6)</f>
        <v>TRA_Bus_Dis</v>
      </c>
      <c r="G27" s="7">
        <f t="shared" ref="G27:AQ27" si="13">IF(G6&gt;0,0.001*G6,"")</f>
        <v>130.01148357246601</v>
      </c>
      <c r="H27" s="7">
        <f t="shared" si="13"/>
        <v>64.7124991935015</v>
      </c>
      <c r="I27" s="7">
        <f t="shared" si="13"/>
        <v>25.433511525456602</v>
      </c>
      <c r="J27" s="7">
        <f t="shared" si="13"/>
        <v>55.892658770015501</v>
      </c>
      <c r="K27" s="7">
        <f t="shared" si="13"/>
        <v>39.627976545544698</v>
      </c>
      <c r="L27" s="7">
        <f t="shared" si="13"/>
        <v>47.551179739745102</v>
      </c>
      <c r="M27" s="7">
        <f t="shared" si="13"/>
        <v>53.363012830691602</v>
      </c>
      <c r="N27" s="7">
        <f t="shared" si="13"/>
        <v>61.201103021100202</v>
      </c>
      <c r="O27" s="7">
        <f t="shared" si="13"/>
        <v>45.694860601596197</v>
      </c>
      <c r="P27" s="7">
        <f t="shared" si="13"/>
        <v>62.638047914798101</v>
      </c>
      <c r="Q27" s="7">
        <f t="shared" si="13"/>
        <v>60.175409680668601</v>
      </c>
      <c r="R27" s="7">
        <f t="shared" si="13"/>
        <v>44.46199481747</v>
      </c>
      <c r="S27" s="7">
        <f t="shared" si="13"/>
        <v>82.476371719049098</v>
      </c>
      <c r="T27" s="7">
        <f t="shared" si="13"/>
        <v>81.743071893761993</v>
      </c>
      <c r="U27" s="7">
        <f t="shared" si="13"/>
        <v>58.080802222723101</v>
      </c>
      <c r="V27" s="7">
        <f t="shared" si="13"/>
        <v>53.856991966954901</v>
      </c>
      <c r="W27" s="7">
        <f t="shared" si="13"/>
        <v>46.338981286038702</v>
      </c>
      <c r="X27" s="7">
        <f t="shared" si="13"/>
        <v>42.953105846328299</v>
      </c>
      <c r="Y27" s="7">
        <f t="shared" si="13"/>
        <v>32.210914708509002</v>
      </c>
      <c r="Z27" s="7">
        <f t="shared" si="13"/>
        <v>192.09721677847099</v>
      </c>
      <c r="AA27" s="7">
        <f t="shared" si="13"/>
        <v>94.71895454124251</v>
      </c>
      <c r="AB27" s="7">
        <f t="shared" si="13"/>
        <v>22.1001502286144</v>
      </c>
      <c r="AC27" s="7">
        <f t="shared" si="13"/>
        <v>12.559484115511301</v>
      </c>
      <c r="AD27" s="7">
        <f t="shared" si="13"/>
        <v>65.328752473739797</v>
      </c>
      <c r="AE27" s="7">
        <f t="shared" si="13"/>
        <v>63.827652166870998</v>
      </c>
      <c r="AF27" s="7">
        <f t="shared" si="13"/>
        <v>33.4926059456998</v>
      </c>
      <c r="AG27" s="7">
        <f t="shared" si="13"/>
        <v>35.7161418452676</v>
      </c>
      <c r="AH27" s="7">
        <f t="shared" si="13"/>
        <v>27.589246783775803</v>
      </c>
      <c r="AI27" s="7">
        <f t="shared" si="13"/>
        <v>107.583649121992</v>
      </c>
      <c r="AJ27" s="7">
        <f t="shared" si="13"/>
        <v>67.510551305985402</v>
      </c>
      <c r="AK27" s="7">
        <f t="shared" si="13"/>
        <v>67.706558009968091</v>
      </c>
      <c r="AL27" s="7">
        <f t="shared" si="13"/>
        <v>62.574277023791907</v>
      </c>
      <c r="AM27" s="7">
        <f>IF(AM6&gt;0,0.001*AM6,"")</f>
        <v>82.476371719049098</v>
      </c>
      <c r="AN27" s="7">
        <f t="shared" si="13"/>
        <v>81.743071893761993</v>
      </c>
      <c r="AO27" s="7">
        <f t="shared" si="13"/>
        <v>82.476371719049098</v>
      </c>
      <c r="AP27" s="7">
        <f>IF(AP6&gt;0,0.001*AP6,"")</f>
        <v>81.743071893761993</v>
      </c>
      <c r="AQ27" s="7">
        <f t="shared" si="13"/>
        <v>81.743071893761993</v>
      </c>
      <c r="AR27">
        <v>1E-3</v>
      </c>
    </row>
    <row r="28" spans="1:44">
      <c r="E28" t="s">
        <v>124</v>
      </c>
      <c r="F28" t="str">
        <f t="shared" si="12"/>
        <v>TRA_Bus_Gas</v>
      </c>
      <c r="G28" s="7" t="str">
        <f t="shared" ref="G28:AQ28" si="14">IF(G7&gt;0,0.001*G7,"")</f>
        <v/>
      </c>
      <c r="H28" s="7" t="str">
        <f t="shared" si="14"/>
        <v/>
      </c>
      <c r="I28" s="7" t="str">
        <f t="shared" si="14"/>
        <v/>
      </c>
      <c r="J28" s="7" t="str">
        <f t="shared" si="14"/>
        <v/>
      </c>
      <c r="K28" s="7" t="str">
        <f t="shared" si="14"/>
        <v/>
      </c>
      <c r="L28" s="7">
        <f t="shared" si="14"/>
        <v>37.717151696676304</v>
      </c>
      <c r="M28" s="7" t="str">
        <f t="shared" si="14"/>
        <v/>
      </c>
      <c r="N28" s="7">
        <f t="shared" si="14"/>
        <v>10.4842053940769</v>
      </c>
      <c r="O28" s="7" t="str">
        <f t="shared" si="14"/>
        <v/>
      </c>
      <c r="P28" s="7" t="str">
        <f t="shared" si="14"/>
        <v/>
      </c>
      <c r="Q28" s="7" t="str">
        <f t="shared" si="14"/>
        <v/>
      </c>
      <c r="R28" s="7" t="str">
        <f t="shared" si="14"/>
        <v/>
      </c>
      <c r="S28" s="7" t="str">
        <f t="shared" si="14"/>
        <v/>
      </c>
      <c r="T28" s="7" t="str">
        <f t="shared" si="14"/>
        <v/>
      </c>
      <c r="U28" s="7" t="str">
        <f t="shared" si="14"/>
        <v/>
      </c>
      <c r="V28" s="7" t="str">
        <f t="shared" si="14"/>
        <v/>
      </c>
      <c r="W28" s="7">
        <f t="shared" si="14"/>
        <v>45.081272922914501</v>
      </c>
      <c r="X28" s="7" t="str">
        <f t="shared" si="14"/>
        <v/>
      </c>
      <c r="Y28" s="7" t="str">
        <f t="shared" si="14"/>
        <v/>
      </c>
      <c r="Z28" s="7" t="str">
        <f t="shared" si="14"/>
        <v/>
      </c>
      <c r="AA28" s="7" t="str">
        <f t="shared" si="14"/>
        <v/>
      </c>
      <c r="AB28" s="7">
        <f t="shared" si="14"/>
        <v>8.9095865538574799</v>
      </c>
      <c r="AC28" s="7" t="str">
        <f t="shared" si="14"/>
        <v/>
      </c>
      <c r="AD28" s="7">
        <f t="shared" si="14"/>
        <v>41.345004785552803</v>
      </c>
      <c r="AE28" s="7" t="str">
        <f t="shared" si="14"/>
        <v/>
      </c>
      <c r="AF28" s="7">
        <f t="shared" si="14"/>
        <v>14.5230947608456</v>
      </c>
      <c r="AG28" s="7">
        <f t="shared" si="14"/>
        <v>28.583564977381002</v>
      </c>
      <c r="AH28" s="7" t="str">
        <f t="shared" si="14"/>
        <v/>
      </c>
      <c r="AI28" s="7" t="str">
        <f t="shared" si="14"/>
        <v/>
      </c>
      <c r="AJ28" s="7" t="str">
        <f t="shared" si="14"/>
        <v/>
      </c>
      <c r="AK28" s="7" t="str">
        <f t="shared" si="14"/>
        <v/>
      </c>
      <c r="AL28" s="7">
        <f t="shared" si="14"/>
        <v>51.3799049785245</v>
      </c>
      <c r="AM28" s="7" t="str">
        <f t="shared" si="14"/>
        <v/>
      </c>
      <c r="AN28" s="7" t="str">
        <f t="shared" si="14"/>
        <v/>
      </c>
      <c r="AO28" s="7" t="str">
        <f t="shared" si="14"/>
        <v/>
      </c>
      <c r="AP28" s="7" t="str">
        <f t="shared" si="14"/>
        <v/>
      </c>
      <c r="AQ28" s="7" t="str">
        <f t="shared" si="14"/>
        <v/>
      </c>
      <c r="AR28">
        <v>1E-3</v>
      </c>
    </row>
    <row r="29" spans="1:44">
      <c r="E29" t="s">
        <v>124</v>
      </c>
      <c r="F29" t="str">
        <f t="shared" si="12"/>
        <v>TRA_Bus_Lpg</v>
      </c>
      <c r="G29" s="7" t="str">
        <f t="shared" ref="G29:AQ29" si="15">IF(G8&gt;0,0.001*G8,"")</f>
        <v/>
      </c>
      <c r="H29" s="7" t="str">
        <f t="shared" si="15"/>
        <v/>
      </c>
      <c r="I29" s="7" t="str">
        <f t="shared" si="15"/>
        <v/>
      </c>
      <c r="J29" s="7" t="str">
        <f t="shared" si="15"/>
        <v/>
      </c>
      <c r="K29" s="7" t="str">
        <f t="shared" si="15"/>
        <v/>
      </c>
      <c r="L29" s="7" t="str">
        <f t="shared" si="15"/>
        <v/>
      </c>
      <c r="M29" s="7" t="str">
        <f t="shared" si="15"/>
        <v/>
      </c>
      <c r="N29" s="7" t="str">
        <f t="shared" si="15"/>
        <v/>
      </c>
      <c r="O29" s="7" t="str">
        <f t="shared" si="15"/>
        <v/>
      </c>
      <c r="P29" s="7" t="str">
        <f t="shared" si="15"/>
        <v/>
      </c>
      <c r="Q29" s="7" t="str">
        <f t="shared" si="15"/>
        <v/>
      </c>
      <c r="R29" s="7" t="str">
        <f t="shared" si="15"/>
        <v/>
      </c>
      <c r="S29" s="7" t="str">
        <f t="shared" si="15"/>
        <v/>
      </c>
      <c r="T29" s="7" t="str">
        <f t="shared" si="15"/>
        <v/>
      </c>
      <c r="U29" s="7" t="str">
        <f t="shared" si="15"/>
        <v/>
      </c>
      <c r="V29" s="7" t="str">
        <f t="shared" si="15"/>
        <v/>
      </c>
      <c r="W29" s="7" t="str">
        <f t="shared" si="15"/>
        <v/>
      </c>
      <c r="X29" s="7" t="str">
        <f t="shared" si="15"/>
        <v/>
      </c>
      <c r="Y29" s="7" t="str">
        <f t="shared" si="15"/>
        <v/>
      </c>
      <c r="Z29" s="7" t="str">
        <f t="shared" si="15"/>
        <v/>
      </c>
      <c r="AA29" s="7">
        <f t="shared" si="15"/>
        <v>46.743261178766403</v>
      </c>
      <c r="AB29" s="7" t="str">
        <f t="shared" si="15"/>
        <v/>
      </c>
      <c r="AC29" s="7" t="str">
        <f t="shared" si="15"/>
        <v/>
      </c>
      <c r="AD29" s="7">
        <f t="shared" si="15"/>
        <v>47.918837914240903</v>
      </c>
      <c r="AE29" s="7" t="str">
        <f t="shared" si="15"/>
        <v/>
      </c>
      <c r="AF29" s="7">
        <f t="shared" si="15"/>
        <v>24.877655431256201</v>
      </c>
      <c r="AG29" s="7">
        <f t="shared" si="15"/>
        <v>33.0585974642064</v>
      </c>
      <c r="AH29" s="7" t="str">
        <f t="shared" si="15"/>
        <v/>
      </c>
      <c r="AI29" s="7" t="str">
        <f t="shared" si="15"/>
        <v/>
      </c>
      <c r="AJ29" s="7" t="str">
        <f t="shared" si="15"/>
        <v/>
      </c>
      <c r="AK29" s="7" t="str">
        <f t="shared" si="15"/>
        <v/>
      </c>
      <c r="AL29" s="7">
        <f t="shared" si="15"/>
        <v>122.04954121525</v>
      </c>
      <c r="AM29" s="7" t="str">
        <f t="shared" si="15"/>
        <v/>
      </c>
      <c r="AN29" s="7" t="str">
        <f t="shared" si="15"/>
        <v/>
      </c>
      <c r="AO29" s="7" t="str">
        <f t="shared" si="15"/>
        <v/>
      </c>
      <c r="AP29" s="7" t="str">
        <f t="shared" si="15"/>
        <v/>
      </c>
      <c r="AQ29" s="7" t="str">
        <f t="shared" si="15"/>
        <v/>
      </c>
      <c r="AR29">
        <v>1E-3</v>
      </c>
    </row>
    <row r="30" spans="1:44">
      <c r="F30" t="str">
        <f t="shared" si="12"/>
        <v>TRA_Hdt_Dis</v>
      </c>
      <c r="G30" s="7">
        <f t="shared" ref="G30:AQ30" si="16">IF(G9&gt;0,0.001*G9,"")</f>
        <v>106.043198696044</v>
      </c>
      <c r="H30" s="7">
        <f t="shared" si="16"/>
        <v>68.136525827162401</v>
      </c>
      <c r="I30" s="7">
        <f t="shared" si="16"/>
        <v>15.2715301838104</v>
      </c>
      <c r="J30" s="7">
        <f t="shared" si="16"/>
        <v>76.375920685751495</v>
      </c>
      <c r="K30" s="7">
        <f t="shared" si="16"/>
        <v>20.348355673481802</v>
      </c>
      <c r="L30" s="7">
        <f t="shared" si="16"/>
        <v>37.320740979023704</v>
      </c>
      <c r="M30" s="7">
        <f t="shared" si="16"/>
        <v>62.920187646285903</v>
      </c>
      <c r="N30" s="7">
        <f t="shared" si="16"/>
        <v>71.129504112703302</v>
      </c>
      <c r="O30" s="7">
        <f t="shared" si="16"/>
        <v>39.310311565708503</v>
      </c>
      <c r="P30" s="7">
        <f t="shared" si="16"/>
        <v>78.334836520018897</v>
      </c>
      <c r="Q30" s="7">
        <f t="shared" si="16"/>
        <v>38.4776781541632</v>
      </c>
      <c r="R30" s="7">
        <f t="shared" si="16"/>
        <v>59.866648711085205</v>
      </c>
      <c r="S30" s="7">
        <f t="shared" si="16"/>
        <v>30.821991173218901</v>
      </c>
      <c r="T30" s="7">
        <f t="shared" si="16"/>
        <v>42.566525259170703</v>
      </c>
      <c r="U30" s="7">
        <f t="shared" si="16"/>
        <v>47.321164179705498</v>
      </c>
      <c r="V30" s="7">
        <f t="shared" si="16"/>
        <v>57.429951888954001</v>
      </c>
      <c r="W30" s="7">
        <f t="shared" si="16"/>
        <v>20.275159446338201</v>
      </c>
      <c r="X30" s="7">
        <f t="shared" si="16"/>
        <v>35.667308738078098</v>
      </c>
      <c r="Y30" s="7">
        <f t="shared" si="16"/>
        <v>31.204106879401198</v>
      </c>
      <c r="Z30" s="7">
        <f t="shared" si="16"/>
        <v>237.667752520102</v>
      </c>
      <c r="AA30" s="7">
        <f t="shared" si="16"/>
        <v>71.914907156954996</v>
      </c>
      <c r="AB30" s="7">
        <f t="shared" si="16"/>
        <v>57.072939562297101</v>
      </c>
      <c r="AC30" s="7">
        <f t="shared" si="16"/>
        <v>27.354661778424301</v>
      </c>
      <c r="AD30" s="7">
        <f t="shared" si="16"/>
        <v>73.940931803874008</v>
      </c>
      <c r="AE30" s="7">
        <f t="shared" si="16"/>
        <v>25.3190614242903</v>
      </c>
      <c r="AF30" s="7">
        <f t="shared" si="16"/>
        <v>42.6653942006498</v>
      </c>
      <c r="AG30" s="7">
        <f t="shared" si="16"/>
        <v>31.938506174463402</v>
      </c>
      <c r="AH30" s="7">
        <f t="shared" si="16"/>
        <v>22.6961555955526</v>
      </c>
      <c r="AI30" s="7">
        <f t="shared" si="16"/>
        <v>44.569396743717803</v>
      </c>
      <c r="AJ30" s="7">
        <f t="shared" si="16"/>
        <v>77.516104603355799</v>
      </c>
      <c r="AK30" s="7">
        <f t="shared" si="16"/>
        <v>56.275935662917902</v>
      </c>
      <c r="AL30" s="7">
        <f t="shared" si="16"/>
        <v>61.783617822788003</v>
      </c>
      <c r="AM30" s="7">
        <f t="shared" si="16"/>
        <v>30.821991173218901</v>
      </c>
      <c r="AN30" s="7">
        <f t="shared" si="16"/>
        <v>42.566525259170703</v>
      </c>
      <c r="AO30" s="7">
        <f t="shared" si="16"/>
        <v>30.821991173218901</v>
      </c>
      <c r="AP30" s="7">
        <f t="shared" si="16"/>
        <v>42.566525259170703</v>
      </c>
      <c r="AQ30" s="7">
        <f t="shared" si="16"/>
        <v>42.566525259170703</v>
      </c>
      <c r="AR30">
        <v>1E-3</v>
      </c>
    </row>
    <row r="31" spans="1:44">
      <c r="F31" t="str">
        <f t="shared" si="12"/>
        <v>TRA_Hdt_Gas</v>
      </c>
      <c r="G31" s="7" t="str">
        <f t="shared" ref="G31:AQ31" si="17">IF(G10&gt;0,0.001*G10,"")</f>
        <v/>
      </c>
      <c r="H31" s="7" t="str">
        <f t="shared" si="17"/>
        <v/>
      </c>
      <c r="I31" s="7">
        <f t="shared" si="17"/>
        <v>6.6019088210346704</v>
      </c>
      <c r="J31" s="7" t="str">
        <f t="shared" si="17"/>
        <v/>
      </c>
      <c r="K31" s="7">
        <f t="shared" si="17"/>
        <v>25.260999989859801</v>
      </c>
      <c r="L31" s="7">
        <f t="shared" si="17"/>
        <v>11.199552152701202</v>
      </c>
      <c r="M31" s="7" t="str">
        <f t="shared" si="17"/>
        <v/>
      </c>
      <c r="N31" s="7">
        <f t="shared" si="17"/>
        <v>17.657511036555</v>
      </c>
      <c r="O31" s="7">
        <f t="shared" si="17"/>
        <v>5.6697277559878607</v>
      </c>
      <c r="P31" s="7">
        <f t="shared" si="17"/>
        <v>91.851086185359804</v>
      </c>
      <c r="Q31" s="7">
        <f t="shared" si="17"/>
        <v>17.076115867777297</v>
      </c>
      <c r="R31" s="7">
        <f t="shared" si="17"/>
        <v>32.664252202903</v>
      </c>
      <c r="S31" s="7">
        <f t="shared" si="17"/>
        <v>20.527077553445498</v>
      </c>
      <c r="T31" s="7">
        <f t="shared" si="17"/>
        <v>42.184469311385001</v>
      </c>
      <c r="U31" s="7">
        <f t="shared" si="17"/>
        <v>10.5305960293705</v>
      </c>
      <c r="V31" s="7">
        <f t="shared" si="17"/>
        <v>38.282574886307501</v>
      </c>
      <c r="W31" s="7">
        <f t="shared" si="17"/>
        <v>21.274865988777201</v>
      </c>
      <c r="X31" s="7">
        <f t="shared" si="17"/>
        <v>5.8481464522486002</v>
      </c>
      <c r="Y31" s="7">
        <f t="shared" si="17"/>
        <v>16.0480159162361</v>
      </c>
      <c r="Z31" s="7">
        <f t="shared" si="17"/>
        <v>156.34583609258101</v>
      </c>
      <c r="AA31" s="7">
        <f t="shared" si="17"/>
        <v>32.795361387189701</v>
      </c>
      <c r="AB31" s="7">
        <f t="shared" si="17"/>
        <v>24.874082146975098</v>
      </c>
      <c r="AC31" s="7" t="str">
        <f t="shared" si="17"/>
        <v/>
      </c>
      <c r="AD31" s="7">
        <f t="shared" si="17"/>
        <v>55.842911899726701</v>
      </c>
      <c r="AE31" s="7">
        <f t="shared" si="17"/>
        <v>13.520154801040301</v>
      </c>
      <c r="AF31" s="7">
        <f t="shared" si="17"/>
        <v>18.525489391853704</v>
      </c>
      <c r="AG31" s="7" t="str">
        <f t="shared" si="17"/>
        <v/>
      </c>
      <c r="AH31" s="7">
        <f t="shared" si="17"/>
        <v>5.3014200824072004</v>
      </c>
      <c r="AI31" s="7">
        <f t="shared" si="17"/>
        <v>7.7675132482023406</v>
      </c>
      <c r="AJ31" s="7">
        <f t="shared" si="17"/>
        <v>32.140698549811098</v>
      </c>
      <c r="AK31" s="7" t="str">
        <f t="shared" si="17"/>
        <v/>
      </c>
      <c r="AL31" s="7">
        <f t="shared" si="17"/>
        <v>48.156911536428403</v>
      </c>
      <c r="AM31" s="7">
        <f t="shared" si="17"/>
        <v>20.527077553445498</v>
      </c>
      <c r="AN31" s="7">
        <f t="shared" si="17"/>
        <v>42.184469311385001</v>
      </c>
      <c r="AO31" s="7">
        <f t="shared" si="17"/>
        <v>20.527077553445498</v>
      </c>
      <c r="AP31" s="7">
        <f t="shared" si="17"/>
        <v>42.184469311385001</v>
      </c>
      <c r="AQ31" s="7">
        <f t="shared" si="17"/>
        <v>42.184469311385001</v>
      </c>
      <c r="AR31">
        <v>1E-3</v>
      </c>
    </row>
    <row r="32" spans="1:44">
      <c r="F32" t="str">
        <f t="shared" si="12"/>
        <v>TRA_Lcv_Cng</v>
      </c>
      <c r="G32" s="7" t="str">
        <f t="shared" ref="G32:AQ32" si="18">IF(G11&gt;0,0.001*G11,"")</f>
        <v/>
      </c>
      <c r="H32" s="7" t="str">
        <f t="shared" si="18"/>
        <v/>
      </c>
      <c r="I32" s="7" t="str">
        <f t="shared" si="18"/>
        <v/>
      </c>
      <c r="J32" s="7">
        <f t="shared" si="18"/>
        <v>13.7096791532894</v>
      </c>
      <c r="K32" s="7" t="str">
        <f t="shared" si="18"/>
        <v/>
      </c>
      <c r="L32" s="7" t="str">
        <f t="shared" si="18"/>
        <v/>
      </c>
      <c r="M32" s="7">
        <f t="shared" si="18"/>
        <v>26.398945369338801</v>
      </c>
      <c r="N32" s="7" t="str">
        <f t="shared" si="18"/>
        <v/>
      </c>
      <c r="O32" s="7" t="str">
        <f t="shared" si="18"/>
        <v/>
      </c>
      <c r="P32" s="7" t="str">
        <f t="shared" si="18"/>
        <v/>
      </c>
      <c r="Q32" s="7" t="str">
        <f t="shared" si="18"/>
        <v/>
      </c>
      <c r="R32" s="7" t="str">
        <f t="shared" si="18"/>
        <v/>
      </c>
      <c r="S32" s="7" t="str">
        <f t="shared" si="18"/>
        <v/>
      </c>
      <c r="T32" s="7" t="str">
        <f t="shared" si="18"/>
        <v/>
      </c>
      <c r="U32" s="7" t="str">
        <f t="shared" si="18"/>
        <v/>
      </c>
      <c r="V32" s="7" t="str">
        <f t="shared" si="18"/>
        <v/>
      </c>
      <c r="W32" s="7" t="str">
        <f t="shared" si="18"/>
        <v/>
      </c>
      <c r="X32" s="7" t="str">
        <f t="shared" si="18"/>
        <v/>
      </c>
      <c r="Y32" s="7" t="str">
        <f t="shared" si="18"/>
        <v/>
      </c>
      <c r="Z32" s="7" t="str">
        <f t="shared" si="18"/>
        <v/>
      </c>
      <c r="AA32" s="7" t="str">
        <f t="shared" si="18"/>
        <v/>
      </c>
      <c r="AB32" s="7" t="str">
        <f t="shared" si="18"/>
        <v/>
      </c>
      <c r="AC32" s="7" t="str">
        <f t="shared" si="18"/>
        <v/>
      </c>
      <c r="AD32" s="7">
        <f t="shared" si="18"/>
        <v>10.654116078840099</v>
      </c>
      <c r="AE32" s="7" t="str">
        <f t="shared" si="18"/>
        <v/>
      </c>
      <c r="AF32" s="7" t="str">
        <f t="shared" si="18"/>
        <v/>
      </c>
      <c r="AG32" s="7" t="str">
        <f t="shared" si="18"/>
        <v/>
      </c>
      <c r="AH32" s="7" t="str">
        <f t="shared" si="18"/>
        <v/>
      </c>
      <c r="AI32" s="7" t="str">
        <f t="shared" si="18"/>
        <v/>
      </c>
      <c r="AJ32" s="7" t="str">
        <f t="shared" si="18"/>
        <v/>
      </c>
      <c r="AK32" s="7" t="str">
        <f t="shared" si="18"/>
        <v/>
      </c>
      <c r="AL32" s="7" t="str">
        <f t="shared" si="18"/>
        <v/>
      </c>
      <c r="AM32" s="7" t="str">
        <f t="shared" si="18"/>
        <v/>
      </c>
      <c r="AN32" s="7" t="str">
        <f t="shared" si="18"/>
        <v/>
      </c>
      <c r="AO32" s="7" t="str">
        <f t="shared" si="18"/>
        <v/>
      </c>
      <c r="AP32" s="7" t="str">
        <f t="shared" si="18"/>
        <v/>
      </c>
      <c r="AQ32" s="7" t="str">
        <f t="shared" si="18"/>
        <v/>
      </c>
      <c r="AR32">
        <v>1E-3</v>
      </c>
    </row>
    <row r="33" spans="1:44">
      <c r="F33" t="str">
        <f t="shared" si="12"/>
        <v>TRA_Lcv_Dis</v>
      </c>
      <c r="G33" s="7">
        <f t="shared" ref="G33:AQ33" si="19">IF(G12&gt;0,0.001*G12,"")</f>
        <v>35.614100468510898</v>
      </c>
      <c r="H33" s="7">
        <f t="shared" si="19"/>
        <v>22.067710513481803</v>
      </c>
      <c r="I33" s="7">
        <f t="shared" si="19"/>
        <v>10.033842399063101</v>
      </c>
      <c r="J33" s="7">
        <f t="shared" si="19"/>
        <v>13.880517050810901</v>
      </c>
      <c r="K33" s="7">
        <f t="shared" si="19"/>
        <v>16.622691349572001</v>
      </c>
      <c r="L33" s="7">
        <f t="shared" si="19"/>
        <v>18.591443622826102</v>
      </c>
      <c r="M33" s="7">
        <f t="shared" si="19"/>
        <v>22.085670997916299</v>
      </c>
      <c r="N33" s="7">
        <f t="shared" si="19"/>
        <v>28.0699338606072</v>
      </c>
      <c r="O33" s="7">
        <f t="shared" si="19"/>
        <v>22.754270406549303</v>
      </c>
      <c r="P33" s="7">
        <f t="shared" si="19"/>
        <v>5.2471854015496602</v>
      </c>
      <c r="Q33" s="7">
        <f t="shared" si="19"/>
        <v>16.0973231917859</v>
      </c>
      <c r="R33" s="7">
        <f t="shared" si="19"/>
        <v>19.134382646872499</v>
      </c>
      <c r="S33" s="7">
        <f t="shared" si="19"/>
        <v>21.486584748049701</v>
      </c>
      <c r="T33" s="7">
        <f t="shared" si="19"/>
        <v>33.003087063524397</v>
      </c>
      <c r="U33" s="7">
        <f t="shared" si="19"/>
        <v>24.279792931373102</v>
      </c>
      <c r="V33" s="7">
        <f t="shared" si="19"/>
        <v>50.308454844194102</v>
      </c>
      <c r="W33" s="7">
        <f t="shared" si="19"/>
        <v>17.0508823040938</v>
      </c>
      <c r="X33" s="7">
        <f t="shared" si="19"/>
        <v>22.293931022226701</v>
      </c>
      <c r="Y33" s="7">
        <f t="shared" si="19"/>
        <v>21.037093562088401</v>
      </c>
      <c r="Z33" s="7">
        <f t="shared" si="19"/>
        <v>148.15590955150898</v>
      </c>
      <c r="AA33" s="7">
        <f t="shared" si="19"/>
        <v>40.243872277319404</v>
      </c>
      <c r="AB33" s="7">
        <f t="shared" si="19"/>
        <v>29.506745368165401</v>
      </c>
      <c r="AC33" s="7">
        <f t="shared" si="19"/>
        <v>5.03151459125095</v>
      </c>
      <c r="AD33" s="7">
        <f t="shared" si="19"/>
        <v>23.376997486467697</v>
      </c>
      <c r="AE33" s="7">
        <f t="shared" si="19"/>
        <v>22.145325321043899</v>
      </c>
      <c r="AF33" s="7">
        <f t="shared" si="19"/>
        <v>10.092945370533501</v>
      </c>
      <c r="AG33" s="7">
        <f t="shared" si="19"/>
        <v>17.2548893861793</v>
      </c>
      <c r="AH33" s="7">
        <f t="shared" si="19"/>
        <v>13.435500966330101</v>
      </c>
      <c r="AI33" s="7">
        <f t="shared" si="19"/>
        <v>28.965916606556799</v>
      </c>
      <c r="AJ33" s="7">
        <f t="shared" si="19"/>
        <v>40.540523129910305</v>
      </c>
      <c r="AK33" s="7">
        <f t="shared" si="19"/>
        <v>18.320939540396601</v>
      </c>
      <c r="AL33" s="7">
        <f t="shared" si="19"/>
        <v>21.3563800671437</v>
      </c>
      <c r="AM33" s="7">
        <f t="shared" si="19"/>
        <v>21.486584748049701</v>
      </c>
      <c r="AN33" s="7">
        <f t="shared" si="19"/>
        <v>33.003087063524397</v>
      </c>
      <c r="AO33" s="7">
        <f t="shared" si="19"/>
        <v>21.486584748049701</v>
      </c>
      <c r="AP33" s="7">
        <f t="shared" si="19"/>
        <v>33.003087063524397</v>
      </c>
      <c r="AQ33" s="7">
        <f t="shared" si="19"/>
        <v>33.003087063524397</v>
      </c>
      <c r="AR33">
        <v>1E-3</v>
      </c>
    </row>
    <row r="34" spans="1:44">
      <c r="F34" t="str">
        <f t="shared" si="12"/>
        <v>TRA_Lcv_Gas</v>
      </c>
      <c r="G34" s="7">
        <f t="shared" ref="G34:AQ34" si="20">IF(G13&gt;0,0.001*G13,"")</f>
        <v>21.288196384263799</v>
      </c>
      <c r="H34" s="7">
        <f t="shared" si="20"/>
        <v>5.9949092065691403</v>
      </c>
      <c r="I34" s="7">
        <f t="shared" si="20"/>
        <v>10.3738011367706</v>
      </c>
      <c r="J34" s="7">
        <f t="shared" si="20"/>
        <v>9.7831353866160011</v>
      </c>
      <c r="K34" s="7">
        <f t="shared" si="20"/>
        <v>14.054175587048</v>
      </c>
      <c r="L34" s="7">
        <f t="shared" si="20"/>
        <v>11.1713473818292</v>
      </c>
      <c r="M34" s="7">
        <f t="shared" si="20"/>
        <v>14.4649606266766</v>
      </c>
      <c r="N34" s="7">
        <f t="shared" si="20"/>
        <v>17.279089044774999</v>
      </c>
      <c r="O34" s="7">
        <f t="shared" si="20"/>
        <v>15.8305235940675</v>
      </c>
      <c r="P34" s="7">
        <f t="shared" si="20"/>
        <v>0.840801522921234</v>
      </c>
      <c r="Q34" s="7">
        <f t="shared" si="20"/>
        <v>7.2490837309838296</v>
      </c>
      <c r="R34" s="7">
        <f t="shared" si="20"/>
        <v>26.374219940342197</v>
      </c>
      <c r="S34" s="7">
        <f t="shared" si="20"/>
        <v>15.109813351659801</v>
      </c>
      <c r="T34" s="7">
        <f t="shared" si="20"/>
        <v>23.753692793365001</v>
      </c>
      <c r="U34" s="7">
        <f t="shared" si="20"/>
        <v>12.8865198650668</v>
      </c>
      <c r="V34" s="7">
        <f t="shared" si="20"/>
        <v>39.423867570027006</v>
      </c>
      <c r="W34" s="7">
        <f t="shared" si="20"/>
        <v>11.584974407499599</v>
      </c>
      <c r="X34" s="7">
        <f t="shared" si="20"/>
        <v>11.550832670949699</v>
      </c>
      <c r="Y34" s="7">
        <f t="shared" si="20"/>
        <v>5.4670076083707402</v>
      </c>
      <c r="Z34" s="7">
        <f t="shared" si="20"/>
        <v>98.418932416963202</v>
      </c>
      <c r="AA34" s="7">
        <f t="shared" si="20"/>
        <v>27.754772306555502</v>
      </c>
      <c r="AB34" s="7">
        <f t="shared" si="20"/>
        <v>13.023325050350101</v>
      </c>
      <c r="AC34" s="7">
        <f t="shared" si="20"/>
        <v>11.533115073411901</v>
      </c>
      <c r="AD34" s="7">
        <f t="shared" si="20"/>
        <v>12.8854582455693</v>
      </c>
      <c r="AE34" s="7">
        <f t="shared" si="20"/>
        <v>10.130714412369</v>
      </c>
      <c r="AF34" s="7">
        <f t="shared" si="20"/>
        <v>4.3840428760374301</v>
      </c>
      <c r="AG34" s="7">
        <f t="shared" si="20"/>
        <v>11.8118496882158</v>
      </c>
      <c r="AH34" s="7">
        <f t="shared" si="20"/>
        <v>7.4305456097545006</v>
      </c>
      <c r="AI34" s="7">
        <f t="shared" si="20"/>
        <v>10.540587303090501</v>
      </c>
      <c r="AJ34" s="7">
        <f t="shared" si="20"/>
        <v>40.920709413244701</v>
      </c>
      <c r="AK34" s="7">
        <f t="shared" si="20"/>
        <v>13.346382329004001</v>
      </c>
      <c r="AL34" s="7">
        <f t="shared" si="20"/>
        <v>16.953355980639298</v>
      </c>
      <c r="AM34" s="7">
        <f t="shared" si="20"/>
        <v>15.109813351659801</v>
      </c>
      <c r="AN34" s="7">
        <f t="shared" si="20"/>
        <v>23.753692793365001</v>
      </c>
      <c r="AO34" s="7">
        <f t="shared" si="20"/>
        <v>15.109813351659801</v>
      </c>
      <c r="AP34" s="7">
        <f t="shared" si="20"/>
        <v>23.753692793365001</v>
      </c>
      <c r="AQ34" s="7">
        <f t="shared" si="20"/>
        <v>23.753692793365001</v>
      </c>
      <c r="AR34">
        <v>1E-3</v>
      </c>
    </row>
    <row r="35" spans="1:44">
      <c r="F35" t="str">
        <f t="shared" si="12"/>
        <v>TRA_Lcv_Lpg</v>
      </c>
      <c r="G35" s="7" t="str">
        <f t="shared" ref="G35:AQ35" si="21">IF(G14&gt;0,0.001*G14,"")</f>
        <v/>
      </c>
      <c r="H35" s="7" t="str">
        <f t="shared" si="21"/>
        <v/>
      </c>
      <c r="I35" s="7" t="str">
        <f t="shared" si="21"/>
        <v/>
      </c>
      <c r="J35" s="7" t="str">
        <f t="shared" si="21"/>
        <v/>
      </c>
      <c r="K35" s="7" t="str">
        <f t="shared" si="21"/>
        <v/>
      </c>
      <c r="L35" s="7" t="str">
        <f t="shared" si="21"/>
        <v/>
      </c>
      <c r="M35" s="7">
        <f t="shared" si="21"/>
        <v>18.696217922535801</v>
      </c>
      <c r="N35" s="7">
        <f t="shared" si="21"/>
        <v>14.3865908909723</v>
      </c>
      <c r="O35" s="7" t="str">
        <f t="shared" si="21"/>
        <v/>
      </c>
      <c r="P35" s="7" t="str">
        <f t="shared" si="21"/>
        <v/>
      </c>
      <c r="Q35" s="7" t="str">
        <f t="shared" si="21"/>
        <v/>
      </c>
      <c r="R35" s="7" t="str">
        <f t="shared" si="21"/>
        <v/>
      </c>
      <c r="S35" s="7" t="str">
        <f t="shared" si="21"/>
        <v/>
      </c>
      <c r="T35" s="7" t="str">
        <f t="shared" si="21"/>
        <v/>
      </c>
      <c r="U35" s="7" t="str">
        <f t="shared" si="21"/>
        <v/>
      </c>
      <c r="V35" s="7" t="str">
        <f t="shared" si="21"/>
        <v/>
      </c>
      <c r="W35" s="7" t="str">
        <f t="shared" si="21"/>
        <v/>
      </c>
      <c r="X35" s="7" t="str">
        <f t="shared" si="21"/>
        <v/>
      </c>
      <c r="Y35" s="7" t="str">
        <f t="shared" si="21"/>
        <v/>
      </c>
      <c r="Z35" s="7" t="str">
        <f t="shared" si="21"/>
        <v/>
      </c>
      <c r="AA35" s="7">
        <f t="shared" si="21"/>
        <v>23.244303740467402</v>
      </c>
      <c r="AB35" s="7" t="str">
        <f t="shared" si="21"/>
        <v/>
      </c>
      <c r="AC35" s="7" t="str">
        <f t="shared" si="21"/>
        <v/>
      </c>
      <c r="AD35" s="7">
        <f t="shared" si="21"/>
        <v>16.066108133822802</v>
      </c>
      <c r="AE35" s="7" t="str">
        <f t="shared" si="21"/>
        <v/>
      </c>
      <c r="AF35" s="7">
        <f t="shared" si="21"/>
        <v>8.2811861014813797</v>
      </c>
      <c r="AG35" s="7">
        <f t="shared" si="21"/>
        <v>13.661108598079</v>
      </c>
      <c r="AH35" s="7" t="str">
        <f t="shared" si="21"/>
        <v/>
      </c>
      <c r="AI35" s="7" t="str">
        <f t="shared" si="21"/>
        <v/>
      </c>
      <c r="AJ35" s="7" t="str">
        <f t="shared" si="21"/>
        <v/>
      </c>
      <c r="AK35" s="7" t="str">
        <f t="shared" si="21"/>
        <v/>
      </c>
      <c r="AL35" s="7">
        <f t="shared" si="21"/>
        <v>38.0625634040018</v>
      </c>
      <c r="AM35" s="7" t="str">
        <f t="shared" si="21"/>
        <v/>
      </c>
      <c r="AN35" s="7" t="str">
        <f t="shared" si="21"/>
        <v/>
      </c>
      <c r="AO35" s="7" t="str">
        <f t="shared" si="21"/>
        <v/>
      </c>
      <c r="AP35" s="7" t="str">
        <f t="shared" si="21"/>
        <v/>
      </c>
      <c r="AQ35" s="7" t="str">
        <f t="shared" si="21"/>
        <v/>
      </c>
      <c r="AR35">
        <v>1E-3</v>
      </c>
    </row>
    <row r="36" spans="1:44">
      <c r="F36" t="str">
        <f t="shared" si="12"/>
        <v>TRA_Mop_Gas</v>
      </c>
      <c r="G36" s="7">
        <f t="shared" ref="G36:AQ36" si="22">IF(G15&gt;0,0.001*G15,"")</f>
        <v>1.5659906112170501</v>
      </c>
      <c r="H36" s="7">
        <f t="shared" si="22"/>
        <v>0.53522085798034202</v>
      </c>
      <c r="I36" s="7">
        <f t="shared" si="22"/>
        <v>1.1910728367518399</v>
      </c>
      <c r="J36" s="7">
        <f t="shared" si="22"/>
        <v>1.3524993024177501</v>
      </c>
      <c r="K36" s="7">
        <f t="shared" si="22"/>
        <v>5.6488064473686501</v>
      </c>
      <c r="L36" s="7">
        <f t="shared" si="22"/>
        <v>2.1503348132472304</v>
      </c>
      <c r="M36" s="7">
        <f t="shared" si="22"/>
        <v>2.7418781467083901</v>
      </c>
      <c r="N36" s="7">
        <f t="shared" si="22"/>
        <v>1.75315116893009</v>
      </c>
      <c r="O36" s="7" t="str">
        <f t="shared" si="22"/>
        <v/>
      </c>
      <c r="P36" s="7">
        <f t="shared" si="22"/>
        <v>2.7667343908509601</v>
      </c>
      <c r="Q36" s="7">
        <f t="shared" si="22"/>
        <v>1.3416393648706</v>
      </c>
      <c r="R36" s="7">
        <f t="shared" si="22"/>
        <v>2.88422664324156</v>
      </c>
      <c r="S36" s="7">
        <f t="shared" si="22"/>
        <v>3.0595050267446799</v>
      </c>
      <c r="T36" s="7">
        <f t="shared" si="22"/>
        <v>6.7674854243124702</v>
      </c>
      <c r="U36" s="7">
        <f t="shared" si="22"/>
        <v>2.3390040540945103</v>
      </c>
      <c r="V36" s="7">
        <f t="shared" si="22"/>
        <v>13.301357437826001</v>
      </c>
      <c r="W36" s="7" t="str">
        <f t="shared" si="22"/>
        <v/>
      </c>
      <c r="X36" s="7">
        <f t="shared" si="22"/>
        <v>4.7235230506383292</v>
      </c>
      <c r="Y36" s="7">
        <f t="shared" si="22"/>
        <v>1.64368201541536</v>
      </c>
      <c r="Z36" s="7">
        <f t="shared" si="22"/>
        <v>4.8530789123324807</v>
      </c>
      <c r="AA36" s="7">
        <f t="shared" si="22"/>
        <v>2.2186425099624598</v>
      </c>
      <c r="AB36" s="7" t="str">
        <f t="shared" si="22"/>
        <v/>
      </c>
      <c r="AC36" s="7">
        <f t="shared" si="22"/>
        <v>3.94451367887772</v>
      </c>
      <c r="AD36" s="7">
        <f t="shared" si="22"/>
        <v>1.4421043952988</v>
      </c>
      <c r="AE36" s="7">
        <f t="shared" si="22"/>
        <v>2.2901493667359802</v>
      </c>
      <c r="AF36" s="7">
        <f t="shared" si="22"/>
        <v>1.0083866953562901</v>
      </c>
      <c r="AG36" s="7">
        <f t="shared" si="22"/>
        <v>2.8941498150512399</v>
      </c>
      <c r="AH36" s="7">
        <f t="shared" si="22"/>
        <v>1.07487178866765</v>
      </c>
      <c r="AI36" s="7">
        <f t="shared" si="22"/>
        <v>1.2266647323567599</v>
      </c>
      <c r="AJ36" s="7">
        <f t="shared" si="22"/>
        <v>3.1772114825955802</v>
      </c>
      <c r="AK36" s="7">
        <f t="shared" si="22"/>
        <v>1.7340622981087099</v>
      </c>
      <c r="AL36" s="7">
        <f t="shared" si="22"/>
        <v>3.58163121318765</v>
      </c>
      <c r="AM36" s="7">
        <f t="shared" si="22"/>
        <v>3.0595050267446799</v>
      </c>
      <c r="AN36" s="7">
        <f t="shared" si="22"/>
        <v>6.7674854243124702</v>
      </c>
      <c r="AO36" s="7">
        <f t="shared" si="22"/>
        <v>3.0595050267446799</v>
      </c>
      <c r="AP36" s="7">
        <f t="shared" si="22"/>
        <v>6.7674854243124702</v>
      </c>
      <c r="AQ36" s="7">
        <f t="shared" si="22"/>
        <v>6.7674854243124702</v>
      </c>
      <c r="AR36">
        <v>1E-3</v>
      </c>
    </row>
    <row r="37" spans="1:44">
      <c r="F37" t="str">
        <f t="shared" si="12"/>
        <v>TRA_Mot_Gas</v>
      </c>
      <c r="G37" s="7">
        <f t="shared" ref="G37:AQ37" si="23">IF(G16&gt;0,0.001*G16,"")</f>
        <v>3.2445654120714198</v>
      </c>
      <c r="H37" s="7">
        <f t="shared" si="23"/>
        <v>4.4298610833747603</v>
      </c>
      <c r="I37" s="7">
        <f t="shared" si="23"/>
        <v>3.1484170140394299</v>
      </c>
      <c r="J37" s="7">
        <f t="shared" si="23"/>
        <v>3.0052331033668702</v>
      </c>
      <c r="K37" s="7">
        <f t="shared" si="23"/>
        <v>5.3900111987146806</v>
      </c>
      <c r="L37" s="7">
        <f t="shared" si="23"/>
        <v>4.0744282992761098</v>
      </c>
      <c r="M37" s="7">
        <f t="shared" si="23"/>
        <v>3.0055854179905599</v>
      </c>
      <c r="N37" s="7">
        <f t="shared" si="23"/>
        <v>3.7974360516926402</v>
      </c>
      <c r="O37" s="7">
        <f t="shared" si="23"/>
        <v>4.7671192412664309</v>
      </c>
      <c r="P37" s="7">
        <f t="shared" si="23"/>
        <v>5.9261677442778904</v>
      </c>
      <c r="Q37" s="7">
        <f t="shared" si="23"/>
        <v>2.8686141582779903</v>
      </c>
      <c r="R37" s="7">
        <f t="shared" si="23"/>
        <v>7.7853274956903</v>
      </c>
      <c r="S37" s="7">
        <f t="shared" si="23"/>
        <v>7.8760562666369296</v>
      </c>
      <c r="T37" s="7">
        <f t="shared" si="23"/>
        <v>7.6462312480550301</v>
      </c>
      <c r="U37" s="7">
        <f t="shared" si="23"/>
        <v>4.6885261033932704</v>
      </c>
      <c r="V37" s="7">
        <f t="shared" si="23"/>
        <v>18.374716862843901</v>
      </c>
      <c r="W37" s="7">
        <f t="shared" si="23"/>
        <v>2.15696790636897</v>
      </c>
      <c r="X37" s="7">
        <f t="shared" si="23"/>
        <v>5.3003964737016709</v>
      </c>
      <c r="Y37" s="7">
        <f t="shared" si="23"/>
        <v>2.9819981741155499</v>
      </c>
      <c r="Z37" s="7">
        <f t="shared" si="23"/>
        <v>15.940529538618302</v>
      </c>
      <c r="AA37" s="7">
        <f t="shared" si="23"/>
        <v>3.1093269375706902</v>
      </c>
      <c r="AB37" s="7">
        <f t="shared" si="23"/>
        <v>2.4954061911657601</v>
      </c>
      <c r="AC37" s="7">
        <f t="shared" si="23"/>
        <v>4.0454531509860203</v>
      </c>
      <c r="AD37" s="7">
        <f t="shared" si="23"/>
        <v>2.6064476377705703</v>
      </c>
      <c r="AE37" s="7">
        <f t="shared" si="23"/>
        <v>4.6545641281049006</v>
      </c>
      <c r="AF37" s="7">
        <f t="shared" si="23"/>
        <v>2.1108678970240597</v>
      </c>
      <c r="AG37" s="7">
        <f t="shared" si="23"/>
        <v>5.0012979015064003</v>
      </c>
      <c r="AH37" s="7">
        <f t="shared" si="23"/>
        <v>2.3494097086909402</v>
      </c>
      <c r="AI37" s="7">
        <f t="shared" si="23"/>
        <v>2.7978689634781198</v>
      </c>
      <c r="AJ37" s="7">
        <f t="shared" si="23"/>
        <v>3.9710831115954703</v>
      </c>
      <c r="AK37" s="7">
        <f t="shared" si="23"/>
        <v>3.1108676086348703</v>
      </c>
      <c r="AL37" s="7">
        <f t="shared" si="23"/>
        <v>6.1446707545172501</v>
      </c>
      <c r="AM37" s="7">
        <f t="shared" si="23"/>
        <v>7.8760562666369296</v>
      </c>
      <c r="AN37" s="7">
        <f t="shared" si="23"/>
        <v>7.6462312480550301</v>
      </c>
      <c r="AO37" s="7">
        <f t="shared" si="23"/>
        <v>7.8760562666369296</v>
      </c>
      <c r="AP37" s="7">
        <f t="shared" si="23"/>
        <v>7.6462312480550301</v>
      </c>
      <c r="AQ37" s="7">
        <f t="shared" si="23"/>
        <v>7.6462312480550301</v>
      </c>
      <c r="AR37">
        <v>1E-3</v>
      </c>
    </row>
    <row r="38" spans="1:44">
      <c r="E38" t="s">
        <v>124</v>
      </c>
      <c r="F38" t="str">
        <f t="shared" si="12"/>
        <v>TRA_Car_Cng</v>
      </c>
      <c r="G38" s="7" t="str">
        <f t="shared" ref="G38:AQ38" si="24">IF(G17&gt;0,0.001*G17,"")</f>
        <v/>
      </c>
      <c r="H38" s="7" t="str">
        <f t="shared" si="24"/>
        <v/>
      </c>
      <c r="I38" s="7" t="str">
        <f t="shared" si="24"/>
        <v/>
      </c>
      <c r="J38" s="7">
        <f t="shared" si="24"/>
        <v>16.162463357678</v>
      </c>
      <c r="K38" s="7" t="str">
        <f t="shared" si="24"/>
        <v/>
      </c>
      <c r="L38" s="7" t="str">
        <f t="shared" si="24"/>
        <v/>
      </c>
      <c r="M38" s="7">
        <f t="shared" si="24"/>
        <v>29.982637785020298</v>
      </c>
      <c r="N38" s="7" t="str">
        <f t="shared" si="24"/>
        <v/>
      </c>
      <c r="O38" s="7" t="str">
        <f t="shared" si="24"/>
        <v/>
      </c>
      <c r="P38" s="7" t="str">
        <f t="shared" si="24"/>
        <v/>
      </c>
      <c r="Q38" s="7" t="str">
        <f t="shared" si="24"/>
        <v/>
      </c>
      <c r="R38" s="7" t="str">
        <f t="shared" si="24"/>
        <v/>
      </c>
      <c r="S38" s="7" t="str">
        <f t="shared" si="24"/>
        <v/>
      </c>
      <c r="T38" s="7" t="str">
        <f t="shared" si="24"/>
        <v/>
      </c>
      <c r="U38" s="7" t="str">
        <f t="shared" si="24"/>
        <v/>
      </c>
      <c r="V38" s="7" t="str">
        <f t="shared" si="24"/>
        <v/>
      </c>
      <c r="W38" s="7" t="str">
        <f t="shared" si="24"/>
        <v/>
      </c>
      <c r="X38" s="7">
        <f t="shared" si="24"/>
        <v>13.3396646843453</v>
      </c>
      <c r="Y38" s="7" t="str">
        <f t="shared" si="24"/>
        <v/>
      </c>
      <c r="Z38" s="7" t="str">
        <f t="shared" si="24"/>
        <v/>
      </c>
      <c r="AA38" s="7" t="str">
        <f t="shared" si="24"/>
        <v/>
      </c>
      <c r="AB38" s="7" t="str">
        <f t="shared" si="24"/>
        <v/>
      </c>
      <c r="AC38" s="7" t="str">
        <f t="shared" si="24"/>
        <v/>
      </c>
      <c r="AD38" s="7">
        <f t="shared" si="24"/>
        <v>7.0518122454332994</v>
      </c>
      <c r="AE38" s="7" t="str">
        <f t="shared" si="24"/>
        <v/>
      </c>
      <c r="AF38" s="7" t="str">
        <f t="shared" si="24"/>
        <v/>
      </c>
      <c r="AG38" s="7" t="str">
        <f t="shared" si="24"/>
        <v/>
      </c>
      <c r="AH38" s="7" t="str">
        <f t="shared" si="24"/>
        <v/>
      </c>
      <c r="AI38" s="7">
        <f t="shared" si="24"/>
        <v>5.3162156379436505</v>
      </c>
      <c r="AJ38" s="7" t="str">
        <f t="shared" si="24"/>
        <v/>
      </c>
      <c r="AK38" s="7" t="str">
        <f t="shared" si="24"/>
        <v/>
      </c>
      <c r="AL38" s="7" t="str">
        <f t="shared" si="24"/>
        <v/>
      </c>
      <c r="AM38" s="7" t="str">
        <f t="shared" si="24"/>
        <v/>
      </c>
      <c r="AN38" s="7" t="str">
        <f t="shared" si="24"/>
        <v/>
      </c>
      <c r="AO38" s="7" t="str">
        <f t="shared" si="24"/>
        <v/>
      </c>
      <c r="AP38" s="7">
        <f t="shared" si="24"/>
        <v>13.3396646843453</v>
      </c>
      <c r="AQ38" s="7" t="str">
        <f t="shared" si="24"/>
        <v/>
      </c>
      <c r="AR38">
        <v>1E-3</v>
      </c>
    </row>
    <row r="39" spans="1:44">
      <c r="E39" t="s">
        <v>124</v>
      </c>
      <c r="F39" t="str">
        <f t="shared" si="12"/>
        <v>TRA_Car_Dis</v>
      </c>
      <c r="G39" s="7">
        <f t="shared" ref="G39:AQ39" si="25">IF(G18&gt;0,0.001*G18,"")</f>
        <v>26.935113285554699</v>
      </c>
      <c r="H39" s="7">
        <f t="shared" si="25"/>
        <v>22.601092287809401</v>
      </c>
      <c r="I39" s="7">
        <f t="shared" si="25"/>
        <v>11.369438051411301</v>
      </c>
      <c r="J39" s="7">
        <f t="shared" si="25"/>
        <v>17.895202275631402</v>
      </c>
      <c r="K39" s="7">
        <f t="shared" si="25"/>
        <v>16.177686199810999</v>
      </c>
      <c r="L39" s="7">
        <f t="shared" si="25"/>
        <v>18.744354301023201</v>
      </c>
      <c r="M39" s="7">
        <f t="shared" si="25"/>
        <v>24.329536902708501</v>
      </c>
      <c r="N39" s="7">
        <f t="shared" si="25"/>
        <v>30.3933017032771</v>
      </c>
      <c r="O39" s="7">
        <f t="shared" si="25"/>
        <v>21.318725093362399</v>
      </c>
      <c r="P39" s="7">
        <f t="shared" si="25"/>
        <v>17.5098409756961</v>
      </c>
      <c r="Q39" s="7">
        <f t="shared" si="25"/>
        <v>23.8077227876101</v>
      </c>
      <c r="R39" s="7">
        <f t="shared" si="25"/>
        <v>18.009538017174801</v>
      </c>
      <c r="S39" s="7">
        <f t="shared" si="25"/>
        <v>19.153663161540099</v>
      </c>
      <c r="T39" s="7">
        <f t="shared" si="25"/>
        <v>19.2346270863233</v>
      </c>
      <c r="U39" s="7">
        <f t="shared" si="25"/>
        <v>24.209612485289501</v>
      </c>
      <c r="V39" s="7">
        <f t="shared" si="25"/>
        <v>22.259134681603701</v>
      </c>
      <c r="W39" s="7">
        <f t="shared" si="25"/>
        <v>17.362337535721998</v>
      </c>
      <c r="X39" s="7">
        <f t="shared" si="25"/>
        <v>15.9659848306506</v>
      </c>
      <c r="Y39" s="7">
        <f t="shared" si="25"/>
        <v>6.4845764273473794</v>
      </c>
      <c r="Z39" s="7">
        <f t="shared" si="25"/>
        <v>69.246710146907802</v>
      </c>
      <c r="AA39" s="7">
        <f t="shared" si="25"/>
        <v>23.272484690386101</v>
      </c>
      <c r="AB39" s="7">
        <f t="shared" si="25"/>
        <v>27.729943243773199</v>
      </c>
      <c r="AC39" s="7">
        <f t="shared" si="25"/>
        <v>3.5371432781273704</v>
      </c>
      <c r="AD39" s="7">
        <f t="shared" si="25"/>
        <v>32.985694365773504</v>
      </c>
      <c r="AE39" s="7">
        <f t="shared" si="25"/>
        <v>23.490223375191</v>
      </c>
      <c r="AF39" s="7">
        <f t="shared" si="25"/>
        <v>13.772150308139601</v>
      </c>
      <c r="AG39" s="7">
        <f t="shared" si="25"/>
        <v>19.518597733511001</v>
      </c>
      <c r="AH39" s="7">
        <f t="shared" si="25"/>
        <v>9.4844933396560993</v>
      </c>
      <c r="AI39" s="7">
        <f t="shared" si="25"/>
        <v>36.888599718788498</v>
      </c>
      <c r="AJ39" s="7">
        <f t="shared" si="25"/>
        <v>24.510653213864199</v>
      </c>
      <c r="AK39" s="7">
        <f t="shared" si="25"/>
        <v>11.894086301474101</v>
      </c>
      <c r="AL39" s="7">
        <f t="shared" si="25"/>
        <v>17.278722561038002</v>
      </c>
      <c r="AM39" s="7">
        <f t="shared" si="25"/>
        <v>19.153663161540099</v>
      </c>
      <c r="AN39" s="7">
        <f t="shared" si="25"/>
        <v>19.2346270863233</v>
      </c>
      <c r="AO39" s="7">
        <f t="shared" si="25"/>
        <v>19.153663161540099</v>
      </c>
      <c r="AP39" s="7">
        <f t="shared" si="25"/>
        <v>19.2346270863233</v>
      </c>
      <c r="AQ39" s="7">
        <f t="shared" si="25"/>
        <v>19.2346270863233</v>
      </c>
      <c r="AR39">
        <v>1E-3</v>
      </c>
    </row>
    <row r="40" spans="1:44">
      <c r="E40" t="s">
        <v>124</v>
      </c>
      <c r="F40" t="str">
        <f t="shared" si="12"/>
        <v>TRA_Car_Fle_Fue</v>
      </c>
      <c r="G40" s="7" t="str">
        <f t="shared" ref="G40:AQ40" si="26">IF(G19&gt;0,0.001*G19,"")</f>
        <v/>
      </c>
      <c r="H40" s="7" t="str">
        <f t="shared" si="26"/>
        <v/>
      </c>
      <c r="I40" s="7" t="str">
        <f t="shared" si="26"/>
        <v/>
      </c>
      <c r="J40" s="7">
        <f t="shared" si="26"/>
        <v>11.1287490234375</v>
      </c>
      <c r="K40" s="7" t="str">
        <f t="shared" si="26"/>
        <v/>
      </c>
      <c r="L40" s="7" t="str">
        <f t="shared" si="26"/>
        <v/>
      </c>
      <c r="M40" s="7" t="str">
        <f t="shared" si="26"/>
        <v/>
      </c>
      <c r="N40" s="7" t="str">
        <f t="shared" si="26"/>
        <v/>
      </c>
      <c r="O40" s="7" t="str">
        <f t="shared" si="26"/>
        <v/>
      </c>
      <c r="P40" s="7" t="str">
        <f t="shared" si="26"/>
        <v/>
      </c>
      <c r="Q40" s="7" t="str">
        <f t="shared" si="26"/>
        <v/>
      </c>
      <c r="R40" s="7" t="str">
        <f t="shared" si="26"/>
        <v/>
      </c>
      <c r="S40" s="7" t="str">
        <f t="shared" si="26"/>
        <v/>
      </c>
      <c r="T40" s="7" t="str">
        <f t="shared" si="26"/>
        <v/>
      </c>
      <c r="U40" s="7" t="str">
        <f t="shared" si="26"/>
        <v/>
      </c>
      <c r="V40" s="7" t="str">
        <f t="shared" si="26"/>
        <v/>
      </c>
      <c r="W40" s="7" t="str">
        <f t="shared" si="26"/>
        <v/>
      </c>
      <c r="X40" s="7" t="str">
        <f t="shared" si="26"/>
        <v/>
      </c>
      <c r="Y40" s="7" t="str">
        <f t="shared" si="26"/>
        <v/>
      </c>
      <c r="Z40" s="7" t="str">
        <f t="shared" si="26"/>
        <v/>
      </c>
      <c r="AA40" s="7" t="str">
        <f t="shared" si="26"/>
        <v/>
      </c>
      <c r="AB40" s="7" t="str">
        <f t="shared" si="26"/>
        <v/>
      </c>
      <c r="AC40" s="7" t="str">
        <f t="shared" si="26"/>
        <v/>
      </c>
      <c r="AD40" s="7" t="str">
        <f t="shared" si="26"/>
        <v/>
      </c>
      <c r="AE40" s="7" t="str">
        <f t="shared" si="26"/>
        <v/>
      </c>
      <c r="AF40" s="7" t="str">
        <f t="shared" si="26"/>
        <v/>
      </c>
      <c r="AG40" s="7" t="str">
        <f t="shared" si="26"/>
        <v/>
      </c>
      <c r="AH40" s="7" t="str">
        <f t="shared" si="26"/>
        <v/>
      </c>
      <c r="AI40" s="7">
        <f t="shared" si="26"/>
        <v>16.109455173055999</v>
      </c>
      <c r="AJ40" s="7" t="str">
        <f t="shared" si="26"/>
        <v/>
      </c>
      <c r="AK40" s="7" t="str">
        <f t="shared" si="26"/>
        <v/>
      </c>
      <c r="AL40" s="7" t="str">
        <f t="shared" si="26"/>
        <v/>
      </c>
      <c r="AM40" s="7" t="str">
        <f t="shared" si="26"/>
        <v/>
      </c>
      <c r="AN40" s="7" t="str">
        <f t="shared" si="26"/>
        <v/>
      </c>
      <c r="AO40" s="7" t="str">
        <f t="shared" si="26"/>
        <v/>
      </c>
      <c r="AP40" s="7" t="str">
        <f t="shared" si="26"/>
        <v/>
      </c>
      <c r="AQ40" s="7" t="str">
        <f t="shared" si="26"/>
        <v/>
      </c>
      <c r="AR40">
        <v>1E-3</v>
      </c>
    </row>
    <row r="41" spans="1:44">
      <c r="E41" t="s">
        <v>124</v>
      </c>
      <c r="F41" t="str">
        <f t="shared" si="12"/>
        <v>TRA_Car_Gas</v>
      </c>
      <c r="G41" s="7">
        <f t="shared" ref="G41:AQ41" si="27">IF(G20&gt;0,0.001*G20,"")</f>
        <v>14.1269146689456</v>
      </c>
      <c r="H41" s="7">
        <f t="shared" si="27"/>
        <v>10.034940904867501</v>
      </c>
      <c r="I41" s="7">
        <f t="shared" si="27"/>
        <v>5.6720354343463999</v>
      </c>
      <c r="J41" s="7">
        <f t="shared" si="27"/>
        <v>13.082183958246</v>
      </c>
      <c r="K41" s="7">
        <f t="shared" si="27"/>
        <v>13.0666934184128</v>
      </c>
      <c r="L41" s="7">
        <f t="shared" si="27"/>
        <v>8.8533402217830606</v>
      </c>
      <c r="M41" s="7">
        <f t="shared" si="27"/>
        <v>10.259864935822</v>
      </c>
      <c r="N41" s="7">
        <f t="shared" si="27"/>
        <v>15.1056984673952</v>
      </c>
      <c r="O41" s="7">
        <f t="shared" si="27"/>
        <v>14.914876940186399</v>
      </c>
      <c r="P41" s="7">
        <f t="shared" si="27"/>
        <v>7.8766944416971603</v>
      </c>
      <c r="Q41" s="7">
        <f t="shared" si="27"/>
        <v>10.580950840856501</v>
      </c>
      <c r="R41" s="7">
        <f t="shared" si="27"/>
        <v>10.674514658798801</v>
      </c>
      <c r="S41" s="7">
        <f t="shared" si="27"/>
        <v>7.6714588173610405</v>
      </c>
      <c r="T41" s="7">
        <f t="shared" si="27"/>
        <v>11.5757115021723</v>
      </c>
      <c r="U41" s="7">
        <f t="shared" si="27"/>
        <v>10.157358552117302</v>
      </c>
      <c r="V41" s="7">
        <f t="shared" si="27"/>
        <v>18.208626838918498</v>
      </c>
      <c r="W41" s="7">
        <f t="shared" si="27"/>
        <v>13.2256682061217</v>
      </c>
      <c r="X41" s="7">
        <f t="shared" si="27"/>
        <v>7.5385204460760598</v>
      </c>
      <c r="Y41" s="7">
        <f t="shared" si="27"/>
        <v>4.0466783969177804</v>
      </c>
      <c r="Z41" s="7">
        <f t="shared" si="27"/>
        <v>44.129198900976398</v>
      </c>
      <c r="AA41" s="7">
        <f t="shared" si="27"/>
        <v>13.8178911471955</v>
      </c>
      <c r="AB41" s="7">
        <f t="shared" si="27"/>
        <v>9.3508596601681102</v>
      </c>
      <c r="AC41" s="7">
        <f t="shared" si="27"/>
        <v>8.0175261573622709</v>
      </c>
      <c r="AD41" s="7">
        <f t="shared" si="27"/>
        <v>10.619133131245301</v>
      </c>
      <c r="AE41" s="7">
        <f t="shared" si="27"/>
        <v>10.004437035433201</v>
      </c>
      <c r="AF41" s="7">
        <f t="shared" si="27"/>
        <v>6.0677405368564097</v>
      </c>
      <c r="AG41" s="7">
        <f t="shared" si="27"/>
        <v>10.1321299356078</v>
      </c>
      <c r="AH41" s="7">
        <f t="shared" si="27"/>
        <v>5.4618169667103205</v>
      </c>
      <c r="AI41" s="7">
        <f t="shared" si="27"/>
        <v>12.7658634529216</v>
      </c>
      <c r="AJ41" s="7">
        <f t="shared" si="27"/>
        <v>13.893838128411</v>
      </c>
      <c r="AK41" s="7">
        <f t="shared" si="27"/>
        <v>8.7356898569668786</v>
      </c>
      <c r="AL41" s="7">
        <f t="shared" si="27"/>
        <v>13.5343947074123</v>
      </c>
      <c r="AM41" s="7">
        <f t="shared" si="27"/>
        <v>7.6714588173610405</v>
      </c>
      <c r="AN41" s="7">
        <f t="shared" si="27"/>
        <v>11.5757115021723</v>
      </c>
      <c r="AO41" s="7">
        <f t="shared" si="27"/>
        <v>7.6714588173610405</v>
      </c>
      <c r="AP41" s="7">
        <f t="shared" si="27"/>
        <v>11.5757115021723</v>
      </c>
      <c r="AQ41" s="7">
        <f t="shared" si="27"/>
        <v>11.5757115021723</v>
      </c>
      <c r="AR41">
        <v>1E-3</v>
      </c>
    </row>
    <row r="42" spans="1:44">
      <c r="E42" t="s">
        <v>124</v>
      </c>
      <c r="F42" t="str">
        <f t="shared" si="12"/>
        <v>TRA_Car_Lpg</v>
      </c>
      <c r="G42" s="7" t="str">
        <f t="shared" ref="G42:AQ42" si="28">IF(G21&gt;0,0.001*G21,"")</f>
        <v/>
      </c>
      <c r="H42" s="7">
        <f t="shared" si="28"/>
        <v>24.166967764378299</v>
      </c>
      <c r="I42" s="7">
        <f t="shared" si="28"/>
        <v>57.102302742215898</v>
      </c>
      <c r="J42" s="7" t="str">
        <f t="shared" si="28"/>
        <v/>
      </c>
      <c r="K42" s="7" t="str">
        <f t="shared" si="28"/>
        <v/>
      </c>
      <c r="L42" s="7" t="str">
        <f t="shared" si="28"/>
        <v/>
      </c>
      <c r="M42" s="7">
        <f t="shared" si="28"/>
        <v>21.540759933313399</v>
      </c>
      <c r="N42" s="7">
        <f t="shared" si="28"/>
        <v>22.464958070027201</v>
      </c>
      <c r="O42" s="7" t="str">
        <f t="shared" si="28"/>
        <v/>
      </c>
      <c r="P42" s="7" t="str">
        <f t="shared" si="28"/>
        <v/>
      </c>
      <c r="Q42" s="7" t="str">
        <f t="shared" si="28"/>
        <v/>
      </c>
      <c r="R42" s="7">
        <f t="shared" si="28"/>
        <v>9.5252790711750297</v>
      </c>
      <c r="S42" s="7">
        <f t="shared" si="28"/>
        <v>106.59069000559499</v>
      </c>
      <c r="T42" s="7">
        <f t="shared" si="28"/>
        <v>24.028221553653701</v>
      </c>
      <c r="U42" s="7">
        <f t="shared" si="28"/>
        <v>100.03677336167999</v>
      </c>
      <c r="V42" s="7">
        <f t="shared" si="28"/>
        <v>54.571697970477103</v>
      </c>
      <c r="W42" s="7" t="str">
        <f t="shared" si="28"/>
        <v/>
      </c>
      <c r="X42" s="7">
        <f t="shared" si="28"/>
        <v>9.4454241660987694</v>
      </c>
      <c r="Y42" s="7" t="str">
        <f t="shared" si="28"/>
        <v/>
      </c>
      <c r="Z42" s="7" t="str">
        <f t="shared" si="28"/>
        <v/>
      </c>
      <c r="AA42" s="7">
        <f t="shared" si="28"/>
        <v>23.205275464409599</v>
      </c>
      <c r="AB42" s="7" t="str">
        <f t="shared" si="28"/>
        <v/>
      </c>
      <c r="AC42" s="7" t="str">
        <f t="shared" si="28"/>
        <v/>
      </c>
      <c r="AD42" s="7">
        <f t="shared" si="28"/>
        <v>19.423385823243503</v>
      </c>
      <c r="AE42" s="7" t="str">
        <f t="shared" si="28"/>
        <v/>
      </c>
      <c r="AF42" s="7">
        <f t="shared" si="28"/>
        <v>10.713179098807501</v>
      </c>
      <c r="AG42" s="7">
        <f t="shared" si="28"/>
        <v>11.994288973056001</v>
      </c>
      <c r="AH42" s="7">
        <f t="shared" si="28"/>
        <v>1.3607088946656101</v>
      </c>
      <c r="AI42" s="7" t="str">
        <f t="shared" si="28"/>
        <v/>
      </c>
      <c r="AJ42" s="7" t="str">
        <f t="shared" si="28"/>
        <v/>
      </c>
      <c r="AK42" s="7">
        <f t="shared" si="28"/>
        <v>9.1716886648065294</v>
      </c>
      <c r="AL42" s="7">
        <f t="shared" si="28"/>
        <v>34.073741356445005</v>
      </c>
      <c r="AM42" s="7">
        <f t="shared" si="28"/>
        <v>106.59069000559499</v>
      </c>
      <c r="AN42" s="7">
        <f t="shared" si="28"/>
        <v>24.028221553653701</v>
      </c>
      <c r="AO42" s="7">
        <f t="shared" si="28"/>
        <v>106.59069000559499</v>
      </c>
      <c r="AP42" s="7">
        <f t="shared" si="28"/>
        <v>24.028221553653701</v>
      </c>
      <c r="AQ42" s="7">
        <f t="shared" si="28"/>
        <v>24.028221553653701</v>
      </c>
      <c r="AR42">
        <v>1E-3</v>
      </c>
    </row>
    <row r="43" spans="1:44">
      <c r="E43" t="s">
        <v>124</v>
      </c>
      <c r="F43" t="str">
        <f t="shared" si="12"/>
        <v>TRA_Car_Oth</v>
      </c>
      <c r="G43" s="7" t="str">
        <f t="shared" ref="G43:AQ43" si="29">IF(G22&gt;0,0.001*G22,"")</f>
        <v/>
      </c>
      <c r="H43" s="7" t="str">
        <f t="shared" si="29"/>
        <v/>
      </c>
      <c r="I43" s="7" t="str">
        <f t="shared" si="29"/>
        <v/>
      </c>
      <c r="J43" s="7" t="str">
        <f t="shared" si="29"/>
        <v/>
      </c>
      <c r="K43" s="7" t="str">
        <f t="shared" si="29"/>
        <v/>
      </c>
      <c r="L43" s="7">
        <f t="shared" si="29"/>
        <v>12.287115588312099</v>
      </c>
      <c r="M43" s="7" t="str">
        <f t="shared" si="29"/>
        <v/>
      </c>
      <c r="N43" s="7">
        <f t="shared" si="29"/>
        <v>8.7408363151287993</v>
      </c>
      <c r="O43" s="7" t="str">
        <f t="shared" si="29"/>
        <v/>
      </c>
      <c r="P43" s="7" t="str">
        <f t="shared" si="29"/>
        <v/>
      </c>
      <c r="Q43" s="7" t="str">
        <f t="shared" si="29"/>
        <v/>
      </c>
      <c r="R43" s="7" t="str">
        <f t="shared" si="29"/>
        <v/>
      </c>
      <c r="S43" s="7" t="str">
        <f t="shared" si="29"/>
        <v/>
      </c>
      <c r="T43" s="7" t="str">
        <f t="shared" si="29"/>
        <v/>
      </c>
      <c r="U43" s="7" t="str">
        <f t="shared" si="29"/>
        <v/>
      </c>
      <c r="V43" s="7" t="str">
        <f t="shared" si="29"/>
        <v/>
      </c>
      <c r="W43" s="7">
        <f t="shared" si="29"/>
        <v>12.6557353458197</v>
      </c>
      <c r="X43" s="7" t="str">
        <f t="shared" si="29"/>
        <v/>
      </c>
      <c r="Y43" s="7" t="str">
        <f t="shared" si="29"/>
        <v/>
      </c>
      <c r="Z43" s="7" t="str">
        <f t="shared" si="29"/>
        <v/>
      </c>
      <c r="AA43" s="7" t="str">
        <f t="shared" si="29"/>
        <v/>
      </c>
      <c r="AB43" s="7" t="str">
        <f t="shared" si="29"/>
        <v/>
      </c>
      <c r="AC43" s="7" t="str">
        <f t="shared" si="29"/>
        <v/>
      </c>
      <c r="AD43" s="7">
        <f t="shared" si="29"/>
        <v>13.2016920675814</v>
      </c>
      <c r="AE43" s="7" t="str">
        <f t="shared" si="29"/>
        <v/>
      </c>
      <c r="AF43" s="7">
        <f t="shared" si="29"/>
        <v>9.1143302357624112</v>
      </c>
      <c r="AG43" s="7">
        <f t="shared" si="29"/>
        <v>14.445779910634599</v>
      </c>
      <c r="AH43" s="7" t="str">
        <f t="shared" si="29"/>
        <v/>
      </c>
      <c r="AI43" s="7">
        <f t="shared" si="29"/>
        <v>13.5144395505868</v>
      </c>
      <c r="AJ43" s="7" t="str">
        <f t="shared" si="29"/>
        <v/>
      </c>
      <c r="AK43" s="7" t="str">
        <f t="shared" si="29"/>
        <v/>
      </c>
      <c r="AL43" s="7">
        <f t="shared" si="29"/>
        <v>10.261746492031801</v>
      </c>
      <c r="AM43" s="7" t="str">
        <f t="shared" si="29"/>
        <v/>
      </c>
      <c r="AN43" s="7" t="str">
        <f t="shared" si="29"/>
        <v/>
      </c>
      <c r="AO43" s="7" t="str">
        <f t="shared" si="29"/>
        <v/>
      </c>
      <c r="AP43" s="7" t="str">
        <f t="shared" si="29"/>
        <v/>
      </c>
      <c r="AQ43" s="7" t="str">
        <f t="shared" si="29"/>
        <v/>
      </c>
      <c r="AR43">
        <v>1E-3</v>
      </c>
    </row>
    <row r="45" spans="1:44">
      <c r="G45" s="9" t="s">
        <v>1</v>
      </c>
      <c r="H45" s="9" t="s">
        <v>2</v>
      </c>
      <c r="I45" s="9" t="s">
        <v>3</v>
      </c>
      <c r="J45" s="9" t="s">
        <v>4</v>
      </c>
      <c r="K45" s="9" t="s">
        <v>5</v>
      </c>
      <c r="L45" s="9" t="s">
        <v>6</v>
      </c>
      <c r="M45" s="9" t="s">
        <v>7</v>
      </c>
      <c r="N45" s="9" t="s">
        <v>8</v>
      </c>
      <c r="O45" s="9" t="s">
        <v>9</v>
      </c>
      <c r="P45" s="9" t="s">
        <v>10</v>
      </c>
      <c r="Q45" s="9" t="s">
        <v>11</v>
      </c>
      <c r="R45" s="9" t="s">
        <v>12</v>
      </c>
      <c r="S45" s="9" t="s">
        <v>108</v>
      </c>
      <c r="T45" s="9" t="s">
        <v>13</v>
      </c>
      <c r="U45" s="9" t="s">
        <v>14</v>
      </c>
      <c r="V45" s="9" t="s">
        <v>15</v>
      </c>
      <c r="W45" s="9" t="s">
        <v>16</v>
      </c>
      <c r="X45" s="9" t="s">
        <v>17</v>
      </c>
      <c r="Y45" s="9" t="s">
        <v>18</v>
      </c>
      <c r="Z45" s="9" t="s">
        <v>19</v>
      </c>
      <c r="AA45" s="9" t="s">
        <v>20</v>
      </c>
      <c r="AB45" s="9" t="s">
        <v>21</v>
      </c>
      <c r="AC45" s="9" t="s">
        <v>22</v>
      </c>
      <c r="AD45" s="9" t="s">
        <v>23</v>
      </c>
      <c r="AE45" s="9" t="s">
        <v>24</v>
      </c>
      <c r="AF45" s="9" t="s">
        <v>25</v>
      </c>
      <c r="AG45" s="9" t="s">
        <v>26</v>
      </c>
      <c r="AH45" s="9" t="s">
        <v>27</v>
      </c>
      <c r="AI45" s="9" t="s">
        <v>28</v>
      </c>
      <c r="AJ45" s="9" t="s">
        <v>29</v>
      </c>
      <c r="AK45" s="9" t="s">
        <v>30</v>
      </c>
      <c r="AL45" s="9" t="s">
        <v>31</v>
      </c>
      <c r="AM45" s="9" t="s">
        <v>125</v>
      </c>
      <c r="AN45" s="9" t="s">
        <v>126</v>
      </c>
      <c r="AO45" s="9" t="s">
        <v>127</v>
      </c>
      <c r="AP45" s="9" t="s">
        <v>128</v>
      </c>
      <c r="AQ45" s="9" t="s">
        <v>129</v>
      </c>
    </row>
    <row r="46" spans="1:44">
      <c r="A46" t="str">
        <f>IF(D46="",A45,D46)</f>
        <v>Buses</v>
      </c>
      <c r="B46" t="str">
        <f>IF(E46="",B45,E46)</f>
        <v>CNG/Biogas</v>
      </c>
      <c r="C46" t="str">
        <f>VLOOKUP(F46,'000Veh'!$A$39:$B$44,2,FALSE)</f>
        <v>Coa</v>
      </c>
      <c r="D46" t="s">
        <v>34</v>
      </c>
      <c r="E46" t="s">
        <v>35</v>
      </c>
      <c r="F46" t="s">
        <v>110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>
        <v>16318</v>
      </c>
      <c r="AJ46" s="7"/>
      <c r="AK46" s="7"/>
      <c r="AL46" s="7"/>
      <c r="AM46" s="7"/>
    </row>
    <row r="47" spans="1:44">
      <c r="A47" t="str">
        <f t="shared" ref="A47:A77" si="30">IF(D47="",A46,D47)</f>
        <v>Buses</v>
      </c>
      <c r="B47" t="str">
        <f t="shared" ref="B47:B77" si="31">IF(E47="",B46,E47)</f>
        <v>CNG/Biogas</v>
      </c>
      <c r="C47" t="str">
        <f>VLOOKUP(F47,'000Veh'!$A$39:$B$44,2,FALSE)</f>
        <v>Urb</v>
      </c>
      <c r="F47" t="s">
        <v>111</v>
      </c>
      <c r="G47" s="7"/>
      <c r="H47" s="7"/>
      <c r="I47" s="7"/>
      <c r="J47" s="7">
        <v>59187.7</v>
      </c>
      <c r="K47" s="7"/>
      <c r="L47" s="7"/>
      <c r="M47" s="7">
        <v>51941.8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>
        <v>23687</v>
      </c>
      <c r="Y47" s="7"/>
      <c r="Z47" s="7"/>
      <c r="AA47" s="7"/>
      <c r="AB47" s="7"/>
      <c r="AC47" s="7"/>
      <c r="AD47" s="7">
        <v>29007.9</v>
      </c>
      <c r="AE47" s="7"/>
      <c r="AF47" s="7"/>
      <c r="AG47" s="7"/>
      <c r="AH47" s="7"/>
      <c r="AI47" s="7">
        <v>26069.3</v>
      </c>
      <c r="AJ47" s="7"/>
      <c r="AK47" s="7"/>
      <c r="AL47" s="7"/>
      <c r="AM47" s="7"/>
      <c r="AP47" s="55">
        <f>$X47</f>
        <v>23687</v>
      </c>
    </row>
    <row r="48" spans="1:44">
      <c r="A48" t="str">
        <f t="shared" si="30"/>
        <v>Buses</v>
      </c>
      <c r="B48" t="str">
        <f t="shared" si="31"/>
        <v>Diesel</v>
      </c>
      <c r="C48" t="str">
        <f>VLOOKUP(F48,'000Veh'!$A$39:$B$44,2,FALSE)</f>
        <v>Coa</v>
      </c>
      <c r="E48" t="s">
        <v>36</v>
      </c>
      <c r="F48" t="s">
        <v>110</v>
      </c>
      <c r="G48" s="7">
        <v>137920</v>
      </c>
      <c r="H48" s="7">
        <v>61850.5</v>
      </c>
      <c r="I48" s="7">
        <v>27199.200000000001</v>
      </c>
      <c r="J48" s="7">
        <v>55678.8</v>
      </c>
      <c r="K48" s="7">
        <v>43694.9</v>
      </c>
      <c r="L48" s="7">
        <v>50453.3</v>
      </c>
      <c r="M48" s="7">
        <v>80075.5</v>
      </c>
      <c r="N48" s="7">
        <v>37301.300000000003</v>
      </c>
      <c r="O48" s="7">
        <v>45694.9</v>
      </c>
      <c r="P48" s="7">
        <v>79589.7</v>
      </c>
      <c r="Q48" s="7">
        <v>59858.400000000001</v>
      </c>
      <c r="R48" s="7">
        <v>44487.1</v>
      </c>
      <c r="S48" s="7">
        <v>90563.3</v>
      </c>
      <c r="T48" s="7">
        <v>82638</v>
      </c>
      <c r="U48" s="7">
        <v>61781.7</v>
      </c>
      <c r="V48" s="7">
        <v>54327.6</v>
      </c>
      <c r="W48" s="7">
        <v>46339</v>
      </c>
      <c r="X48" s="7">
        <v>42782.9</v>
      </c>
      <c r="Y48" s="7">
        <v>15865.8</v>
      </c>
      <c r="Z48" s="7">
        <v>192143</v>
      </c>
      <c r="AA48" s="7">
        <v>89929</v>
      </c>
      <c r="AB48" s="7">
        <v>21823.200000000001</v>
      </c>
      <c r="AC48" s="7">
        <v>30152.7</v>
      </c>
      <c r="AD48" s="7">
        <v>65260.6</v>
      </c>
      <c r="AE48" s="7">
        <v>63827.6</v>
      </c>
      <c r="AF48" s="7">
        <v>33975.599999999999</v>
      </c>
      <c r="AG48" s="7">
        <v>37721.599999999999</v>
      </c>
      <c r="AH48" s="7">
        <v>28950.7</v>
      </c>
      <c r="AI48" s="7">
        <v>110720</v>
      </c>
      <c r="AJ48" s="7">
        <v>115751</v>
      </c>
      <c r="AK48" s="7">
        <v>67526.399999999994</v>
      </c>
      <c r="AL48" s="7">
        <v>65053.9</v>
      </c>
      <c r="AM48" s="55">
        <f>$S48</f>
        <v>90563.3</v>
      </c>
      <c r="AN48" s="55">
        <f>$T48</f>
        <v>82638</v>
      </c>
      <c r="AO48" s="55">
        <f>$S48</f>
        <v>90563.3</v>
      </c>
      <c r="AP48" s="55">
        <f>$T48</f>
        <v>82638</v>
      </c>
      <c r="AQ48" s="55">
        <f>$T48</f>
        <v>82638</v>
      </c>
    </row>
    <row r="49" spans="1:43">
      <c r="A49" t="str">
        <f t="shared" si="30"/>
        <v>Buses</v>
      </c>
      <c r="B49" t="str">
        <f t="shared" si="31"/>
        <v>Diesel</v>
      </c>
      <c r="C49" t="str">
        <f>VLOOKUP(F49,'000Veh'!$A$39:$B$44,2,FALSE)</f>
        <v>Urb</v>
      </c>
      <c r="F49" t="s">
        <v>111</v>
      </c>
      <c r="G49" s="7">
        <v>103075</v>
      </c>
      <c r="H49" s="7">
        <v>68863.600000000006</v>
      </c>
      <c r="I49" s="7">
        <v>23736.799999999999</v>
      </c>
      <c r="J49" s="7">
        <v>56004.6</v>
      </c>
      <c r="K49" s="7">
        <v>36565.699999999997</v>
      </c>
      <c r="L49" s="7">
        <v>40363.800000000003</v>
      </c>
      <c r="M49" s="7">
        <v>35722.800000000003</v>
      </c>
      <c r="N49" s="7">
        <v>99782.9</v>
      </c>
      <c r="O49" s="7"/>
      <c r="P49" s="7">
        <v>31154.799999999999</v>
      </c>
      <c r="Q49" s="7">
        <v>60418.6</v>
      </c>
      <c r="R49" s="7">
        <v>44388.800000000003</v>
      </c>
      <c r="S49" s="7">
        <v>69344.2</v>
      </c>
      <c r="T49" s="7">
        <v>78566.5</v>
      </c>
      <c r="U49" s="7">
        <v>48915.199999999997</v>
      </c>
      <c r="V49" s="7">
        <v>53386.3</v>
      </c>
      <c r="W49" s="7">
        <v>46339</v>
      </c>
      <c r="X49" s="7">
        <v>43805.7</v>
      </c>
      <c r="Y49" s="7">
        <v>38915.300000000003</v>
      </c>
      <c r="Z49" s="7">
        <v>192048</v>
      </c>
      <c r="AA49" s="7">
        <v>99701.9</v>
      </c>
      <c r="AB49" s="7">
        <v>22366.3</v>
      </c>
      <c r="AC49" s="7">
        <v>10236.9</v>
      </c>
      <c r="AD49" s="7">
        <v>65427.6</v>
      </c>
      <c r="AE49" s="7">
        <v>63827.7</v>
      </c>
      <c r="AF49" s="7">
        <v>33184.199999999997</v>
      </c>
      <c r="AG49" s="7">
        <v>31991.5</v>
      </c>
      <c r="AH49" s="7">
        <v>26406</v>
      </c>
      <c r="AI49" s="7">
        <v>104868</v>
      </c>
      <c r="AJ49" s="7">
        <v>19151.3</v>
      </c>
      <c r="AK49" s="7">
        <v>67831</v>
      </c>
      <c r="AL49" s="7">
        <v>55870</v>
      </c>
      <c r="AM49" s="55">
        <f>$S49</f>
        <v>69344.2</v>
      </c>
      <c r="AN49" s="55">
        <f>$T49</f>
        <v>78566.5</v>
      </c>
      <c r="AO49" s="55">
        <f>$S49</f>
        <v>69344.2</v>
      </c>
      <c r="AP49" s="55">
        <f>$T49</f>
        <v>78566.5</v>
      </c>
      <c r="AQ49" s="55">
        <f>$T49</f>
        <v>78566.5</v>
      </c>
    </row>
    <row r="50" spans="1:43">
      <c r="A50" t="str">
        <f t="shared" si="30"/>
        <v>Buses</v>
      </c>
      <c r="B50" t="str">
        <f t="shared" si="31"/>
        <v>Gasoline</v>
      </c>
      <c r="C50" t="str">
        <f>VLOOKUP(F50,'000Veh'!$A$39:$B$44,2,FALSE)</f>
        <v>Coa</v>
      </c>
      <c r="E50" t="s">
        <v>37</v>
      </c>
      <c r="F50" t="s">
        <v>110</v>
      </c>
      <c r="G50" s="7"/>
      <c r="H50" s="7"/>
      <c r="I50" s="7"/>
      <c r="J50" s="7"/>
      <c r="K50" s="7"/>
      <c r="L50" s="7">
        <v>41374.5</v>
      </c>
      <c r="M50" s="7"/>
      <c r="N50" s="7">
        <v>10262.4</v>
      </c>
      <c r="O50" s="7"/>
      <c r="P50" s="7"/>
      <c r="Q50" s="7"/>
      <c r="R50" s="7"/>
      <c r="S50" s="7"/>
      <c r="T50" s="7"/>
      <c r="U50" s="7"/>
      <c r="V50" s="7"/>
      <c r="W50" s="7">
        <v>45081.3</v>
      </c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>
        <v>59937.4</v>
      </c>
      <c r="AM50" s="7"/>
    </row>
    <row r="51" spans="1:43">
      <c r="A51" t="str">
        <f t="shared" si="30"/>
        <v>Buses</v>
      </c>
      <c r="B51" t="str">
        <f t="shared" si="31"/>
        <v>Gasoline</v>
      </c>
      <c r="C51" t="str">
        <f>VLOOKUP(F51,'000Veh'!$A$39:$B$44,2,FALSE)</f>
        <v>Urb</v>
      </c>
      <c r="F51" t="s">
        <v>111</v>
      </c>
      <c r="G51" s="7"/>
      <c r="H51" s="7"/>
      <c r="I51" s="7"/>
      <c r="J51" s="7"/>
      <c r="K51" s="7"/>
      <c r="L51" s="7">
        <v>28659.4</v>
      </c>
      <c r="M51" s="7"/>
      <c r="N51" s="7">
        <v>36412.5</v>
      </c>
      <c r="O51" s="7"/>
      <c r="P51" s="7"/>
      <c r="Q51" s="7"/>
      <c r="R51" s="7"/>
      <c r="S51" s="7"/>
      <c r="T51" s="7"/>
      <c r="U51" s="7"/>
      <c r="V51" s="7"/>
      <c r="W51" s="7">
        <v>45081.3</v>
      </c>
      <c r="X51" s="7"/>
      <c r="Y51" s="7"/>
      <c r="Z51" s="7"/>
      <c r="AA51" s="7"/>
      <c r="AB51" s="7">
        <v>8909.59</v>
      </c>
      <c r="AC51" s="7"/>
      <c r="AD51" s="7">
        <v>41345</v>
      </c>
      <c r="AE51" s="7"/>
      <c r="AF51" s="7">
        <v>14523.1</v>
      </c>
      <c r="AG51" s="7">
        <v>28583.599999999999</v>
      </c>
      <c r="AH51" s="7"/>
      <c r="AI51" s="7"/>
      <c r="AJ51" s="7"/>
      <c r="AK51" s="7"/>
      <c r="AL51" s="7">
        <v>47712.4</v>
      </c>
      <c r="AM51" s="7"/>
    </row>
    <row r="52" spans="1:43">
      <c r="A52" t="str">
        <f t="shared" si="30"/>
        <v>Buses</v>
      </c>
      <c r="B52" t="str">
        <f t="shared" si="31"/>
        <v>LPG</v>
      </c>
      <c r="C52" t="str">
        <f>VLOOKUP(F52,'000Veh'!$A$39:$B$44,2,FALSE)</f>
        <v>Coa</v>
      </c>
      <c r="E52" t="s">
        <v>38</v>
      </c>
      <c r="F52" t="s">
        <v>110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>
        <v>148262</v>
      </c>
      <c r="AM52" s="7"/>
    </row>
    <row r="53" spans="1:43">
      <c r="A53" t="str">
        <f t="shared" si="30"/>
        <v>Buses</v>
      </c>
      <c r="B53" t="str">
        <f t="shared" si="31"/>
        <v>LPG</v>
      </c>
      <c r="C53" t="str">
        <f>VLOOKUP(F53,'000Veh'!$A$39:$B$44,2,FALSE)</f>
        <v>Urb</v>
      </c>
      <c r="F53" t="s">
        <v>111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>
        <v>46743.3</v>
      </c>
      <c r="AB53" s="7"/>
      <c r="AC53" s="7"/>
      <c r="AD53" s="7">
        <v>47918.8</v>
      </c>
      <c r="AE53" s="7"/>
      <c r="AF53" s="7">
        <v>24877.7</v>
      </c>
      <c r="AG53" s="7">
        <v>33058.6</v>
      </c>
      <c r="AH53" s="7"/>
      <c r="AI53" s="7"/>
      <c r="AJ53" s="7"/>
      <c r="AK53" s="7"/>
      <c r="AL53" s="7">
        <v>119137</v>
      </c>
      <c r="AM53" s="7"/>
    </row>
    <row r="54" spans="1:43">
      <c r="A54" t="s">
        <v>53</v>
      </c>
      <c r="B54" t="str">
        <f t="shared" si="31"/>
        <v>CNG</v>
      </c>
      <c r="C54" t="str">
        <f>VLOOKUP(F54,'000Veh'!$A$39:$B$44,2,FALSE)</f>
        <v>Exe</v>
      </c>
      <c r="D54" t="s">
        <v>45</v>
      </c>
      <c r="E54" t="s">
        <v>41</v>
      </c>
      <c r="F54" t="s">
        <v>112</v>
      </c>
      <c r="G54" s="7"/>
      <c r="H54" s="7"/>
      <c r="I54" s="7"/>
      <c r="J54" s="7">
        <v>16162.5</v>
      </c>
      <c r="K54" s="7"/>
      <c r="L54" s="7"/>
      <c r="M54" s="7">
        <v>30598.7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>
        <v>12097.5</v>
      </c>
      <c r="Y54" s="7"/>
      <c r="Z54" s="7"/>
      <c r="AA54" s="7"/>
      <c r="AB54" s="7"/>
      <c r="AC54" s="7"/>
      <c r="AD54" s="7">
        <v>6643.6</v>
      </c>
      <c r="AE54" s="7"/>
      <c r="AF54" s="7"/>
      <c r="AG54" s="7"/>
      <c r="AH54" s="7"/>
      <c r="AI54" s="7">
        <v>5200.9799999999996</v>
      </c>
      <c r="AJ54" s="7"/>
      <c r="AK54" s="7"/>
      <c r="AL54" s="7"/>
      <c r="AM54" s="7"/>
      <c r="AP54" s="55">
        <f>$X54</f>
        <v>12097.5</v>
      </c>
    </row>
    <row r="55" spans="1:43">
      <c r="A55" t="str">
        <f t="shared" si="30"/>
        <v>Cars</v>
      </c>
      <c r="B55" t="str">
        <f t="shared" si="31"/>
        <v>CNG</v>
      </c>
      <c r="C55" t="str">
        <f>VLOOKUP(F55,'000Veh'!$A$39:$B$44,2,FALSE)</f>
        <v>LoM</v>
      </c>
      <c r="F55" t="s">
        <v>113</v>
      </c>
      <c r="G55" s="7"/>
      <c r="H55" s="7"/>
      <c r="I55" s="7"/>
      <c r="J55" s="7">
        <v>16162.5</v>
      </c>
      <c r="K55" s="7"/>
      <c r="L55" s="7"/>
      <c r="M55" s="7">
        <v>29810.9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>
        <v>12341.4</v>
      </c>
      <c r="Y55" s="7"/>
      <c r="Z55" s="7"/>
      <c r="AA55" s="7"/>
      <c r="AB55" s="7"/>
      <c r="AC55" s="7"/>
      <c r="AD55" s="7">
        <v>7155.38</v>
      </c>
      <c r="AE55" s="7"/>
      <c r="AF55" s="7"/>
      <c r="AG55" s="7"/>
      <c r="AH55" s="7"/>
      <c r="AI55" s="7">
        <v>5281.81</v>
      </c>
      <c r="AJ55" s="7"/>
      <c r="AK55" s="7"/>
      <c r="AL55" s="7"/>
      <c r="AM55" s="7"/>
      <c r="AP55" s="55">
        <f>$X55</f>
        <v>12341.4</v>
      </c>
    </row>
    <row r="56" spans="1:43">
      <c r="A56" t="str">
        <f t="shared" si="30"/>
        <v>Cars</v>
      </c>
      <c r="B56" t="str">
        <f t="shared" si="31"/>
        <v>CNG</v>
      </c>
      <c r="C56" t="str">
        <f>VLOOKUP(F56,'000Veh'!$A$39:$B$44,2,FALSE)</f>
        <v>Sma</v>
      </c>
      <c r="F56" t="s">
        <v>114</v>
      </c>
      <c r="G56" s="7"/>
      <c r="H56" s="7"/>
      <c r="I56" s="7"/>
      <c r="J56" s="7">
        <v>16162.5</v>
      </c>
      <c r="K56" s="7"/>
      <c r="L56" s="7"/>
      <c r="M56" s="7">
        <v>29791.9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>
        <v>15121.2</v>
      </c>
      <c r="Y56" s="7"/>
      <c r="Z56" s="7"/>
      <c r="AA56" s="7"/>
      <c r="AB56" s="7"/>
      <c r="AC56" s="7"/>
      <c r="AD56" s="7">
        <v>6643.6</v>
      </c>
      <c r="AE56" s="7"/>
      <c r="AF56" s="7"/>
      <c r="AG56" s="7"/>
      <c r="AH56" s="7"/>
      <c r="AI56" s="7">
        <v>5290.46</v>
      </c>
      <c r="AJ56" s="7"/>
      <c r="AK56" s="7"/>
      <c r="AL56" s="7"/>
      <c r="AM56" s="7"/>
      <c r="AP56" s="55">
        <f>$X56</f>
        <v>15121.2</v>
      </c>
    </row>
    <row r="57" spans="1:43">
      <c r="A57" t="str">
        <f t="shared" si="30"/>
        <v>Cars</v>
      </c>
      <c r="B57" t="str">
        <f t="shared" si="31"/>
        <v>CNG</v>
      </c>
      <c r="C57" t="str">
        <f>VLOOKUP(F57,'000Veh'!$A$39:$B$44,2,FALSE)</f>
        <v>UpM</v>
      </c>
      <c r="F57" t="s">
        <v>115</v>
      </c>
      <c r="G57" s="7"/>
      <c r="H57" s="7"/>
      <c r="I57" s="7"/>
      <c r="J57" s="7">
        <v>16162.5</v>
      </c>
      <c r="K57" s="7"/>
      <c r="L57" s="7"/>
      <c r="M57" s="7">
        <v>30252.400000000001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>
        <v>12751.5</v>
      </c>
      <c r="Y57" s="7"/>
      <c r="Z57" s="7"/>
      <c r="AA57" s="7"/>
      <c r="AB57" s="7"/>
      <c r="AC57" s="7"/>
      <c r="AD57" s="7">
        <v>8060.19</v>
      </c>
      <c r="AE57" s="7"/>
      <c r="AF57" s="7"/>
      <c r="AG57" s="7"/>
      <c r="AH57" s="7"/>
      <c r="AI57" s="7">
        <v>5488.29</v>
      </c>
      <c r="AJ57" s="7"/>
      <c r="AK57" s="7"/>
      <c r="AL57" s="7"/>
      <c r="AM57" s="7"/>
      <c r="AP57" s="55">
        <f>$X57</f>
        <v>12751.5</v>
      </c>
    </row>
    <row r="58" spans="1:43">
      <c r="A58" t="str">
        <f t="shared" si="30"/>
        <v>Cars</v>
      </c>
      <c r="B58" t="str">
        <f t="shared" si="31"/>
        <v>Diesel</v>
      </c>
      <c r="C58" t="str">
        <f>VLOOKUP(F58,'000Veh'!$A$39:$B$44,2,FALSE)</f>
        <v>Exe</v>
      </c>
      <c r="E58" t="s">
        <v>36</v>
      </c>
      <c r="F58" t="s">
        <v>112</v>
      </c>
      <c r="G58" s="7">
        <v>28644.6</v>
      </c>
      <c r="H58" s="7">
        <v>22202.9</v>
      </c>
      <c r="I58" s="7">
        <v>11162.8</v>
      </c>
      <c r="J58" s="7">
        <v>19091.900000000001</v>
      </c>
      <c r="K58" s="7">
        <v>17934.3</v>
      </c>
      <c r="L58" s="7">
        <v>20240.099999999999</v>
      </c>
      <c r="M58" s="7">
        <v>24641.5</v>
      </c>
      <c r="N58" s="7">
        <v>32213.5</v>
      </c>
      <c r="O58" s="7">
        <v>22435.200000000001</v>
      </c>
      <c r="P58" s="7">
        <v>19003.099999999999</v>
      </c>
      <c r="Q58" s="7">
        <v>23782.1</v>
      </c>
      <c r="R58" s="7">
        <v>18800.5</v>
      </c>
      <c r="S58" s="7">
        <v>23029.8</v>
      </c>
      <c r="T58" s="7">
        <v>20534.8</v>
      </c>
      <c r="U58" s="7">
        <v>25579</v>
      </c>
      <c r="V58" s="7">
        <v>22860.799999999999</v>
      </c>
      <c r="W58" s="7">
        <v>16421.8</v>
      </c>
      <c r="X58" s="7">
        <v>16170.6</v>
      </c>
      <c r="Y58" s="7">
        <v>7625.66</v>
      </c>
      <c r="Z58" s="7">
        <v>67863</v>
      </c>
      <c r="AA58" s="7">
        <v>24470.1</v>
      </c>
      <c r="AB58" s="7">
        <v>30495</v>
      </c>
      <c r="AC58" s="7">
        <v>3330.04</v>
      </c>
      <c r="AD58" s="7">
        <v>33462.699999999997</v>
      </c>
      <c r="AE58" s="7">
        <v>23327.1</v>
      </c>
      <c r="AF58" s="7">
        <v>13814.1</v>
      </c>
      <c r="AG58" s="7">
        <v>19518.599999999999</v>
      </c>
      <c r="AH58" s="7">
        <v>10743.8</v>
      </c>
      <c r="AI58" s="7">
        <v>39236.400000000001</v>
      </c>
      <c r="AJ58" s="7">
        <v>24852.5</v>
      </c>
      <c r="AK58" s="7">
        <v>11883.9</v>
      </c>
      <c r="AL58" s="7">
        <v>19110.400000000001</v>
      </c>
      <c r="AM58" s="55">
        <f>$S58</f>
        <v>23029.8</v>
      </c>
      <c r="AN58" s="55">
        <f>$T58</f>
        <v>20534.8</v>
      </c>
      <c r="AO58" s="55">
        <f>$S58</f>
        <v>23029.8</v>
      </c>
      <c r="AP58" s="55">
        <f t="shared" ref="AP58:AQ61" si="32">$T58</f>
        <v>20534.8</v>
      </c>
      <c r="AQ58" s="55">
        <f t="shared" si="32"/>
        <v>20534.8</v>
      </c>
    </row>
    <row r="59" spans="1:43">
      <c r="A59" t="str">
        <f t="shared" si="30"/>
        <v>Cars</v>
      </c>
      <c r="B59" t="str">
        <f t="shared" si="31"/>
        <v>Diesel</v>
      </c>
      <c r="C59" t="str">
        <f>VLOOKUP(F59,'000Veh'!$A$39:$B$44,2,FALSE)</f>
        <v>LoM</v>
      </c>
      <c r="F59" t="s">
        <v>113</v>
      </c>
      <c r="G59" s="7">
        <v>26341.1</v>
      </c>
      <c r="H59" s="7">
        <v>23735.9</v>
      </c>
      <c r="I59" s="7">
        <v>12522.5</v>
      </c>
      <c r="J59" s="7">
        <v>17076.3</v>
      </c>
      <c r="K59" s="7">
        <v>13663.6</v>
      </c>
      <c r="L59" s="7">
        <v>18413.400000000001</v>
      </c>
      <c r="M59" s="7">
        <v>24119.1</v>
      </c>
      <c r="N59" s="7">
        <v>30905.9</v>
      </c>
      <c r="O59" s="7">
        <v>19766.5</v>
      </c>
      <c r="P59" s="7">
        <v>17291.7</v>
      </c>
      <c r="Q59" s="7">
        <v>23426.799999999999</v>
      </c>
      <c r="R59" s="7">
        <v>17762.599999999999</v>
      </c>
      <c r="S59" s="7">
        <v>19682.599999999999</v>
      </c>
      <c r="T59" s="7">
        <v>18903.3</v>
      </c>
      <c r="U59" s="7">
        <v>23867.1</v>
      </c>
      <c r="V59" s="7">
        <v>22054.2</v>
      </c>
      <c r="W59" s="7">
        <v>18053.8</v>
      </c>
      <c r="X59" s="7">
        <v>15096.9</v>
      </c>
      <c r="Y59" s="7">
        <v>5967.31</v>
      </c>
      <c r="Z59" s="7">
        <v>69064.600000000006</v>
      </c>
      <c r="AA59" s="7">
        <v>20394.5</v>
      </c>
      <c r="AB59" s="7">
        <v>27660</v>
      </c>
      <c r="AC59" s="7">
        <v>3510.14</v>
      </c>
      <c r="AD59" s="7">
        <v>33128.9</v>
      </c>
      <c r="AE59" s="7">
        <v>23597.8</v>
      </c>
      <c r="AF59" s="7">
        <v>14112.7</v>
      </c>
      <c r="AG59" s="7">
        <v>19518.599999999999</v>
      </c>
      <c r="AH59" s="7">
        <v>9167.27</v>
      </c>
      <c r="AI59" s="7">
        <v>35022.1</v>
      </c>
      <c r="AJ59" s="7">
        <v>24980.1</v>
      </c>
      <c r="AK59" s="7">
        <v>11896.5</v>
      </c>
      <c r="AL59" s="7">
        <v>17538.3</v>
      </c>
      <c r="AM59" s="55">
        <f>$S59</f>
        <v>19682.599999999999</v>
      </c>
      <c r="AN59" s="55">
        <f>$T59</f>
        <v>18903.3</v>
      </c>
      <c r="AO59" s="55">
        <f>$S59</f>
        <v>19682.599999999999</v>
      </c>
      <c r="AP59" s="55">
        <f t="shared" si="32"/>
        <v>18903.3</v>
      </c>
      <c r="AQ59" s="55">
        <f t="shared" si="32"/>
        <v>18903.3</v>
      </c>
    </row>
    <row r="60" spans="1:43">
      <c r="A60" t="str">
        <f t="shared" si="30"/>
        <v>Cars</v>
      </c>
      <c r="B60" t="str">
        <f t="shared" si="31"/>
        <v>Diesel</v>
      </c>
      <c r="C60" t="str">
        <f>VLOOKUP(F60,'000Veh'!$A$39:$B$44,2,FALSE)</f>
        <v>Sma</v>
      </c>
      <c r="F60" t="s">
        <v>114</v>
      </c>
      <c r="G60" s="7">
        <v>26522.5</v>
      </c>
      <c r="H60" s="7">
        <v>21687</v>
      </c>
      <c r="I60" s="7">
        <v>12512.2</v>
      </c>
      <c r="J60" s="7">
        <v>17064.8</v>
      </c>
      <c r="K60" s="7">
        <v>12882.5</v>
      </c>
      <c r="L60" s="7">
        <v>18413.400000000001</v>
      </c>
      <c r="M60" s="7">
        <v>24033</v>
      </c>
      <c r="N60" s="7">
        <v>29330</v>
      </c>
      <c r="O60" s="7">
        <v>21111.9</v>
      </c>
      <c r="P60" s="7">
        <v>17065.7</v>
      </c>
      <c r="Q60" s="7">
        <v>24872.2</v>
      </c>
      <c r="R60" s="7">
        <v>17904.099999999999</v>
      </c>
      <c r="S60" s="7">
        <v>13297.1</v>
      </c>
      <c r="T60" s="7">
        <v>18903.3</v>
      </c>
      <c r="U60" s="7">
        <v>23867.1</v>
      </c>
      <c r="V60" s="7">
        <v>22225.9</v>
      </c>
      <c r="W60" s="7">
        <v>17675.099999999999</v>
      </c>
      <c r="X60" s="7">
        <v>16965.900000000001</v>
      </c>
      <c r="Y60" s="7">
        <v>5967.31</v>
      </c>
      <c r="Z60" s="7">
        <v>68787.399999999994</v>
      </c>
      <c r="AA60" s="7">
        <v>23053.9</v>
      </c>
      <c r="AB60" s="7">
        <v>25846.1</v>
      </c>
      <c r="AC60" s="7">
        <v>3643.08</v>
      </c>
      <c r="AD60" s="7">
        <v>32542.2</v>
      </c>
      <c r="AE60" s="7">
        <v>23789.7</v>
      </c>
      <c r="AF60" s="7">
        <v>13330.4</v>
      </c>
      <c r="AG60" s="7">
        <v>19518.599999999999</v>
      </c>
      <c r="AH60" s="7">
        <v>9167.27</v>
      </c>
      <c r="AI60" s="7">
        <v>34812.699999999997</v>
      </c>
      <c r="AJ60" s="7">
        <v>23406.799999999999</v>
      </c>
      <c r="AK60" s="7">
        <v>11896.5</v>
      </c>
      <c r="AL60" s="7">
        <v>14974.7</v>
      </c>
      <c r="AM60" s="55">
        <f>$S60</f>
        <v>13297.1</v>
      </c>
      <c r="AN60" s="55">
        <f>$T60</f>
        <v>18903.3</v>
      </c>
      <c r="AO60" s="55">
        <f>$S60</f>
        <v>13297.1</v>
      </c>
      <c r="AP60" s="55">
        <f t="shared" si="32"/>
        <v>18903.3</v>
      </c>
      <c r="AQ60" s="55">
        <f t="shared" si="32"/>
        <v>18903.3</v>
      </c>
    </row>
    <row r="61" spans="1:43">
      <c r="A61" t="str">
        <f t="shared" si="30"/>
        <v>Cars</v>
      </c>
      <c r="B61" t="str">
        <f t="shared" si="31"/>
        <v>Diesel</v>
      </c>
      <c r="C61" t="str">
        <f>VLOOKUP(F61,'000Veh'!$A$39:$B$44,2,FALSE)</f>
        <v>UpM</v>
      </c>
      <c r="F61" t="s">
        <v>115</v>
      </c>
      <c r="G61" s="7">
        <v>26933.8</v>
      </c>
      <c r="H61" s="7">
        <v>22461.9</v>
      </c>
      <c r="I61" s="7">
        <v>6632.08</v>
      </c>
      <c r="J61" s="7">
        <v>18041</v>
      </c>
      <c r="K61" s="7">
        <v>13648.1</v>
      </c>
      <c r="L61" s="7">
        <v>18413.400000000001</v>
      </c>
      <c r="M61" s="7">
        <v>24665.200000000001</v>
      </c>
      <c r="N61" s="7">
        <v>29556.5</v>
      </c>
      <c r="O61" s="7">
        <v>20333.599999999999</v>
      </c>
      <c r="P61" s="7">
        <v>17088.7</v>
      </c>
      <c r="Q61" s="7">
        <v>22436.2</v>
      </c>
      <c r="R61" s="7">
        <v>18046.8</v>
      </c>
      <c r="S61" s="7">
        <v>20250.599999999999</v>
      </c>
      <c r="T61" s="7">
        <v>19439.5</v>
      </c>
      <c r="U61" s="7">
        <v>23867.1</v>
      </c>
      <c r="V61" s="7">
        <v>22016.400000000001</v>
      </c>
      <c r="W61" s="7">
        <v>19264.7</v>
      </c>
      <c r="X61" s="7">
        <v>15499.1</v>
      </c>
      <c r="Y61" s="7">
        <v>5967.31</v>
      </c>
      <c r="Z61" s="7">
        <v>73225</v>
      </c>
      <c r="AA61" s="7">
        <v>25421.200000000001</v>
      </c>
      <c r="AB61" s="7">
        <v>27660</v>
      </c>
      <c r="AC61" s="7">
        <v>3516.31</v>
      </c>
      <c r="AD61" s="7">
        <v>32637.3</v>
      </c>
      <c r="AE61" s="7">
        <v>23148</v>
      </c>
      <c r="AF61" s="7">
        <v>13925.3</v>
      </c>
      <c r="AG61" s="7">
        <v>19518.599999999999</v>
      </c>
      <c r="AH61" s="7">
        <v>9167.27</v>
      </c>
      <c r="AI61" s="7">
        <v>36304.800000000003</v>
      </c>
      <c r="AJ61" s="7">
        <v>25445.9</v>
      </c>
      <c r="AK61" s="7">
        <v>11896.5</v>
      </c>
      <c r="AL61" s="7">
        <v>18377.2</v>
      </c>
      <c r="AM61" s="55">
        <f>$S61</f>
        <v>20250.599999999999</v>
      </c>
      <c r="AN61" s="55">
        <f>$T61</f>
        <v>19439.5</v>
      </c>
      <c r="AO61" s="55">
        <f>$S61</f>
        <v>20250.599999999999</v>
      </c>
      <c r="AP61" s="55">
        <f t="shared" si="32"/>
        <v>19439.5</v>
      </c>
      <c r="AQ61" s="55">
        <f t="shared" si="32"/>
        <v>19439.5</v>
      </c>
    </row>
    <row r="62" spans="1:43">
      <c r="A62" t="str">
        <f t="shared" si="30"/>
        <v>Cars</v>
      </c>
      <c r="B62" t="str">
        <f t="shared" si="31"/>
        <v>Flexi Fuel</v>
      </c>
      <c r="C62" t="str">
        <f>VLOOKUP(F62,'000Veh'!$A$39:$B$44,2,FALSE)</f>
        <v>Exe</v>
      </c>
      <c r="E62" t="s">
        <v>42</v>
      </c>
      <c r="F62" t="s">
        <v>112</v>
      </c>
      <c r="G62" s="7"/>
      <c r="H62" s="7"/>
      <c r="I62" s="7"/>
      <c r="J62" s="7">
        <v>11128.7</v>
      </c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>
        <v>16749.2</v>
      </c>
      <c r="AJ62" s="7"/>
      <c r="AK62" s="7"/>
      <c r="AL62" s="7"/>
      <c r="AM62" s="7"/>
    </row>
    <row r="63" spans="1:43">
      <c r="A63" t="str">
        <f t="shared" si="30"/>
        <v>Cars</v>
      </c>
      <c r="B63" t="str">
        <f t="shared" si="31"/>
        <v>Flexi Fuel</v>
      </c>
      <c r="C63" t="str">
        <f>VLOOKUP(F63,'000Veh'!$A$39:$B$44,2,FALSE)</f>
        <v>LoM</v>
      </c>
      <c r="F63" t="s">
        <v>113</v>
      </c>
      <c r="G63" s="7"/>
      <c r="H63" s="7"/>
      <c r="I63" s="7"/>
      <c r="J63" s="7">
        <v>11128.7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>
        <v>16370.8</v>
      </c>
      <c r="AJ63" s="7"/>
      <c r="AK63" s="7"/>
      <c r="AL63" s="7"/>
      <c r="AM63" s="7"/>
    </row>
    <row r="64" spans="1:43">
      <c r="A64" t="str">
        <f t="shared" si="30"/>
        <v>Cars</v>
      </c>
      <c r="B64" t="str">
        <f t="shared" si="31"/>
        <v>Flexi Fuel</v>
      </c>
      <c r="C64" t="str">
        <f>VLOOKUP(F64,'000Veh'!$A$39:$B$44,2,FALSE)</f>
        <v>Sma</v>
      </c>
      <c r="F64" t="s">
        <v>114</v>
      </c>
      <c r="G64" s="7"/>
      <c r="H64" s="7"/>
      <c r="I64" s="7"/>
      <c r="J64" s="7">
        <v>11128.7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>
        <v>15307.1</v>
      </c>
      <c r="AJ64" s="7"/>
      <c r="AK64" s="7"/>
      <c r="AL64" s="7"/>
      <c r="AM64" s="7"/>
    </row>
    <row r="65" spans="1:44">
      <c r="A65" t="str">
        <f t="shared" si="30"/>
        <v>Cars</v>
      </c>
      <c r="B65" t="str">
        <f t="shared" si="31"/>
        <v>Flexi Fuel</v>
      </c>
      <c r="C65" t="str">
        <f>VLOOKUP(F65,'000Veh'!$A$39:$B$44,2,FALSE)</f>
        <v>UpM</v>
      </c>
      <c r="F65" t="s">
        <v>115</v>
      </c>
      <c r="G65" s="7"/>
      <c r="H65" s="7"/>
      <c r="I65" s="7"/>
      <c r="J65" s="7">
        <v>11128.7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>
        <v>16805.099999999999</v>
      </c>
      <c r="AJ65" s="7"/>
      <c r="AK65" s="7"/>
      <c r="AL65" s="7"/>
      <c r="AM65" s="7"/>
    </row>
    <row r="66" spans="1:44">
      <c r="A66" t="str">
        <f t="shared" si="30"/>
        <v>Cars</v>
      </c>
      <c r="B66" t="str">
        <f t="shared" si="31"/>
        <v>Gasoline</v>
      </c>
      <c r="C66" t="str">
        <f>VLOOKUP(F66,'000Veh'!$A$39:$B$44,2,FALSE)</f>
        <v>Exe</v>
      </c>
      <c r="E66" t="s">
        <v>37</v>
      </c>
      <c r="F66" t="s">
        <v>112</v>
      </c>
      <c r="G66" s="7">
        <v>15466</v>
      </c>
      <c r="H66" s="7">
        <v>8272.1299999999992</v>
      </c>
      <c r="I66" s="7">
        <v>5772.96</v>
      </c>
      <c r="J66" s="7">
        <v>14979</v>
      </c>
      <c r="K66" s="7">
        <v>15101.4</v>
      </c>
      <c r="L66" s="7">
        <v>9387.2199999999993</v>
      </c>
      <c r="M66" s="7">
        <v>12571.5</v>
      </c>
      <c r="N66" s="7">
        <v>19929.8</v>
      </c>
      <c r="O66" s="7">
        <v>16203.3</v>
      </c>
      <c r="P66" s="7">
        <v>14092.2</v>
      </c>
      <c r="Q66" s="7">
        <v>10550.1</v>
      </c>
      <c r="R66" s="7">
        <v>12761.3</v>
      </c>
      <c r="S66" s="7">
        <v>9720.68</v>
      </c>
      <c r="T66" s="7">
        <v>11669.8</v>
      </c>
      <c r="U66" s="7">
        <v>10645.6</v>
      </c>
      <c r="V66" s="7">
        <v>19973.900000000001</v>
      </c>
      <c r="W66" s="7">
        <v>12864.8</v>
      </c>
      <c r="X66" s="7">
        <v>11291.3</v>
      </c>
      <c r="Y66" s="7">
        <v>5157.2299999999996</v>
      </c>
      <c r="Z66" s="7">
        <v>44098</v>
      </c>
      <c r="AA66" s="7">
        <v>15652.1</v>
      </c>
      <c r="AB66" s="7">
        <v>10121.299999999999</v>
      </c>
      <c r="AC66" s="7">
        <v>8037.24</v>
      </c>
      <c r="AD66" s="7">
        <v>10536.4</v>
      </c>
      <c r="AE66" s="7">
        <v>9962.14</v>
      </c>
      <c r="AF66" s="7">
        <v>5930.42</v>
      </c>
      <c r="AG66" s="7">
        <v>10630.4</v>
      </c>
      <c r="AH66" s="7">
        <v>6441.1</v>
      </c>
      <c r="AI66" s="7">
        <v>13471.4</v>
      </c>
      <c r="AJ66" s="7">
        <v>15470.9</v>
      </c>
      <c r="AK66" s="7">
        <v>12963.6</v>
      </c>
      <c r="AL66" s="7">
        <v>15445.8</v>
      </c>
      <c r="AM66" s="55">
        <f t="shared" ref="AM66:AM73" si="33">$S66</f>
        <v>9720.68</v>
      </c>
      <c r="AN66" s="55">
        <f t="shared" ref="AN66:AN73" si="34">$T66</f>
        <v>11669.8</v>
      </c>
      <c r="AO66" s="55">
        <f t="shared" ref="AO66:AO73" si="35">$S66</f>
        <v>9720.68</v>
      </c>
      <c r="AP66" s="55">
        <f t="shared" ref="AP66:AQ73" si="36">$T66</f>
        <v>11669.8</v>
      </c>
      <c r="AQ66" s="55">
        <f t="shared" si="36"/>
        <v>11669.8</v>
      </c>
    </row>
    <row r="67" spans="1:44">
      <c r="A67" t="str">
        <f t="shared" si="30"/>
        <v>Cars</v>
      </c>
      <c r="B67" t="str">
        <f t="shared" si="31"/>
        <v>Gasoline</v>
      </c>
      <c r="C67" t="str">
        <f>VLOOKUP(F67,'000Veh'!$A$39:$B$44,2,FALSE)</f>
        <v>LoM</v>
      </c>
      <c r="F67" t="s">
        <v>113</v>
      </c>
      <c r="G67" s="7">
        <v>14922.4</v>
      </c>
      <c r="H67" s="7">
        <v>9691.7000000000007</v>
      </c>
      <c r="I67" s="7">
        <v>5412.83</v>
      </c>
      <c r="J67" s="7">
        <v>13435</v>
      </c>
      <c r="K67" s="7">
        <v>13762.8</v>
      </c>
      <c r="L67" s="7">
        <v>9184.15</v>
      </c>
      <c r="M67" s="7">
        <v>10887.7</v>
      </c>
      <c r="N67" s="7">
        <v>15368.2</v>
      </c>
      <c r="O67" s="7">
        <v>14897</v>
      </c>
      <c r="P67" s="7">
        <v>7663.25</v>
      </c>
      <c r="Q67" s="7">
        <v>10515.6</v>
      </c>
      <c r="R67" s="7">
        <v>11874.7</v>
      </c>
      <c r="S67" s="7">
        <v>9145.44</v>
      </c>
      <c r="T67" s="7">
        <v>11881.2</v>
      </c>
      <c r="U67" s="7">
        <v>10798.9</v>
      </c>
      <c r="V67" s="7">
        <v>17970.2</v>
      </c>
      <c r="W67" s="7">
        <v>13395.9</v>
      </c>
      <c r="X67" s="7">
        <v>9673.36</v>
      </c>
      <c r="Y67" s="7">
        <v>3910.71</v>
      </c>
      <c r="Z67" s="7">
        <v>44284.5</v>
      </c>
      <c r="AA67" s="7">
        <v>13428.8</v>
      </c>
      <c r="AB67" s="7">
        <v>9737.64</v>
      </c>
      <c r="AC67" s="7">
        <v>8517.7999999999993</v>
      </c>
      <c r="AD67" s="7">
        <v>10751.6</v>
      </c>
      <c r="AE67" s="7">
        <v>10155.4</v>
      </c>
      <c r="AF67" s="7">
        <v>6178.43</v>
      </c>
      <c r="AG67" s="7">
        <v>10512.8</v>
      </c>
      <c r="AH67" s="7">
        <v>6614.69</v>
      </c>
      <c r="AI67" s="7">
        <v>12647.5</v>
      </c>
      <c r="AJ67" s="7">
        <v>17744.3</v>
      </c>
      <c r="AK67" s="7">
        <v>8581.58</v>
      </c>
      <c r="AL67" s="7">
        <v>14109.3</v>
      </c>
      <c r="AM67" s="55">
        <f t="shared" si="33"/>
        <v>9145.44</v>
      </c>
      <c r="AN67" s="55">
        <f t="shared" si="34"/>
        <v>11881.2</v>
      </c>
      <c r="AO67" s="55">
        <f t="shared" si="35"/>
        <v>9145.44</v>
      </c>
      <c r="AP67" s="55">
        <f t="shared" si="36"/>
        <v>11881.2</v>
      </c>
      <c r="AQ67" s="55">
        <f t="shared" si="36"/>
        <v>11881.2</v>
      </c>
    </row>
    <row r="68" spans="1:44">
      <c r="A68" t="str">
        <f t="shared" si="30"/>
        <v>Cars</v>
      </c>
      <c r="B68" t="str">
        <f t="shared" si="31"/>
        <v>Gasoline</v>
      </c>
      <c r="C68" t="str">
        <f>VLOOKUP(F68,'000Veh'!$A$39:$B$44,2,FALSE)</f>
        <v>Sma</v>
      </c>
      <c r="F68" t="s">
        <v>114</v>
      </c>
      <c r="G68" s="7">
        <v>13423</v>
      </c>
      <c r="H68" s="7">
        <v>10481.4</v>
      </c>
      <c r="I68" s="7">
        <v>5801.05</v>
      </c>
      <c r="J68" s="7">
        <v>11076.7</v>
      </c>
      <c r="K68" s="7">
        <v>12084.3</v>
      </c>
      <c r="L68" s="7">
        <v>8667.6299999999992</v>
      </c>
      <c r="M68" s="7">
        <v>9014.07</v>
      </c>
      <c r="N68" s="7">
        <v>13966.6</v>
      </c>
      <c r="O68" s="7">
        <v>13277.4</v>
      </c>
      <c r="P68" s="7">
        <v>6550.9</v>
      </c>
      <c r="Q68" s="7">
        <v>10751.6</v>
      </c>
      <c r="R68" s="7">
        <v>9957.98</v>
      </c>
      <c r="S68" s="7">
        <v>6599.24</v>
      </c>
      <c r="T68" s="7">
        <v>11511</v>
      </c>
      <c r="U68" s="7">
        <v>9919.58</v>
      </c>
      <c r="V68" s="7">
        <v>17719.7</v>
      </c>
      <c r="W68" s="7">
        <v>12920.8</v>
      </c>
      <c r="X68" s="7">
        <v>7017.88</v>
      </c>
      <c r="Y68" s="7">
        <v>3838.3</v>
      </c>
      <c r="Z68" s="7">
        <v>44016.1</v>
      </c>
      <c r="AA68" s="7">
        <v>13573.5</v>
      </c>
      <c r="AB68" s="7">
        <v>9062.57</v>
      </c>
      <c r="AC68" s="7">
        <v>7932.92</v>
      </c>
      <c r="AD68" s="7">
        <v>10516.3</v>
      </c>
      <c r="AE68" s="7">
        <v>9972.2900000000009</v>
      </c>
      <c r="AF68" s="7">
        <v>6039.32</v>
      </c>
      <c r="AG68" s="7">
        <v>10059.700000000001</v>
      </c>
      <c r="AH68" s="7">
        <v>5082.72</v>
      </c>
      <c r="AI68" s="7">
        <v>10941.7</v>
      </c>
      <c r="AJ68" s="7">
        <v>11984.2</v>
      </c>
      <c r="AK68" s="7">
        <v>8581.58</v>
      </c>
      <c r="AL68" s="7">
        <v>12337.1</v>
      </c>
      <c r="AM68" s="55">
        <f t="shared" si="33"/>
        <v>6599.24</v>
      </c>
      <c r="AN68" s="55">
        <f t="shared" si="34"/>
        <v>11511</v>
      </c>
      <c r="AO68" s="55">
        <f t="shared" si="35"/>
        <v>6599.24</v>
      </c>
      <c r="AP68" s="55">
        <f t="shared" si="36"/>
        <v>11511</v>
      </c>
      <c r="AQ68" s="55">
        <f t="shared" si="36"/>
        <v>11511</v>
      </c>
    </row>
    <row r="69" spans="1:44">
      <c r="A69" t="str">
        <f t="shared" si="30"/>
        <v>Cars</v>
      </c>
      <c r="B69" t="str">
        <f t="shared" si="31"/>
        <v>Gasoline</v>
      </c>
      <c r="C69" t="str">
        <f>VLOOKUP(F69,'000Veh'!$A$39:$B$44,2,FALSE)</f>
        <v>UpM</v>
      </c>
      <c r="F69" t="s">
        <v>115</v>
      </c>
      <c r="G69" s="7">
        <v>14816.1</v>
      </c>
      <c r="H69" s="7">
        <v>9190.9699999999993</v>
      </c>
      <c r="I69" s="7">
        <v>5480.36</v>
      </c>
      <c r="J69" s="7">
        <v>13176.6</v>
      </c>
      <c r="K69" s="7">
        <v>13317.2</v>
      </c>
      <c r="L69" s="7">
        <v>9282.7999999999993</v>
      </c>
      <c r="M69" s="7">
        <v>11116.4</v>
      </c>
      <c r="N69" s="7">
        <v>15337.6</v>
      </c>
      <c r="O69" s="7">
        <v>15550.3</v>
      </c>
      <c r="P69" s="7">
        <v>7260.2</v>
      </c>
      <c r="Q69" s="7">
        <v>10486.8</v>
      </c>
      <c r="R69" s="7">
        <v>12383.2</v>
      </c>
      <c r="S69" s="7">
        <v>9461.34</v>
      </c>
      <c r="T69" s="7">
        <v>11400.2</v>
      </c>
      <c r="U69" s="7">
        <v>10610</v>
      </c>
      <c r="V69" s="7">
        <v>18953.5</v>
      </c>
      <c r="W69" s="7">
        <v>13549.7</v>
      </c>
      <c r="X69" s="7">
        <v>9084.4</v>
      </c>
      <c r="Y69" s="7">
        <v>3880.42</v>
      </c>
      <c r="Z69" s="7">
        <v>44174.3</v>
      </c>
      <c r="AA69" s="7">
        <v>13028.4</v>
      </c>
      <c r="AB69" s="7">
        <v>9894.0300000000007</v>
      </c>
      <c r="AC69" s="7">
        <v>8174.89</v>
      </c>
      <c r="AD69" s="7">
        <v>10821.3</v>
      </c>
      <c r="AE69" s="7">
        <v>9885.92</v>
      </c>
      <c r="AF69" s="7">
        <v>6059.1</v>
      </c>
      <c r="AG69" s="7">
        <v>10508.3</v>
      </c>
      <c r="AH69" s="7">
        <v>6569.49</v>
      </c>
      <c r="AI69" s="7">
        <v>13005.1</v>
      </c>
      <c r="AJ69" s="7">
        <v>15908.9</v>
      </c>
      <c r="AK69" s="7">
        <v>8293.59</v>
      </c>
      <c r="AL69" s="7">
        <v>15112.6</v>
      </c>
      <c r="AM69" s="55">
        <f t="shared" si="33"/>
        <v>9461.34</v>
      </c>
      <c r="AN69" s="55">
        <f t="shared" si="34"/>
        <v>11400.2</v>
      </c>
      <c r="AO69" s="55">
        <f t="shared" si="35"/>
        <v>9461.34</v>
      </c>
      <c r="AP69" s="55">
        <f t="shared" si="36"/>
        <v>11400.2</v>
      </c>
      <c r="AQ69" s="55">
        <f t="shared" si="36"/>
        <v>11400.2</v>
      </c>
    </row>
    <row r="70" spans="1:44">
      <c r="A70" t="str">
        <f t="shared" si="30"/>
        <v>Cars</v>
      </c>
      <c r="B70" t="str">
        <f t="shared" si="31"/>
        <v>LPG</v>
      </c>
      <c r="C70" t="str">
        <f>VLOOKUP(F70,'000Veh'!$A$39:$B$44,2,FALSE)</f>
        <v>Exe</v>
      </c>
      <c r="E70" t="s">
        <v>38</v>
      </c>
      <c r="F70" t="s">
        <v>112</v>
      </c>
      <c r="G70" s="7"/>
      <c r="H70" s="7">
        <v>24198.7</v>
      </c>
      <c r="I70" s="7">
        <v>55498.5</v>
      </c>
      <c r="J70" s="7"/>
      <c r="K70" s="7"/>
      <c r="L70" s="7"/>
      <c r="M70" s="7">
        <v>21715.7</v>
      </c>
      <c r="N70" s="7">
        <v>23837.4</v>
      </c>
      <c r="O70" s="7"/>
      <c r="P70" s="7"/>
      <c r="Q70" s="7"/>
      <c r="R70" s="7">
        <v>8968.5300000000007</v>
      </c>
      <c r="S70" s="7">
        <v>127303</v>
      </c>
      <c r="T70" s="7">
        <v>24028.2</v>
      </c>
      <c r="U70" s="7">
        <v>100037</v>
      </c>
      <c r="V70" s="7">
        <v>106209</v>
      </c>
      <c r="W70" s="7"/>
      <c r="X70" s="7">
        <v>7900.68</v>
      </c>
      <c r="Y70" s="7"/>
      <c r="Z70" s="7"/>
      <c r="AA70" s="7">
        <v>23205.3</v>
      </c>
      <c r="AB70" s="7"/>
      <c r="AC70" s="7"/>
      <c r="AD70" s="7">
        <v>19421.3</v>
      </c>
      <c r="AE70" s="7"/>
      <c r="AF70" s="7">
        <v>10713.2</v>
      </c>
      <c r="AG70" s="7">
        <v>12294.6</v>
      </c>
      <c r="AH70" s="7">
        <v>1360.71</v>
      </c>
      <c r="AI70" s="7"/>
      <c r="AJ70" s="7"/>
      <c r="AK70" s="7">
        <v>9171.69</v>
      </c>
      <c r="AL70" s="7">
        <v>38757.4</v>
      </c>
      <c r="AM70" s="55">
        <f t="shared" si="33"/>
        <v>127303</v>
      </c>
      <c r="AN70" s="55">
        <f t="shared" si="34"/>
        <v>24028.2</v>
      </c>
      <c r="AO70" s="55">
        <f t="shared" si="35"/>
        <v>127303</v>
      </c>
      <c r="AP70" s="55">
        <f t="shared" si="36"/>
        <v>24028.2</v>
      </c>
      <c r="AQ70" s="55">
        <f t="shared" si="36"/>
        <v>24028.2</v>
      </c>
    </row>
    <row r="71" spans="1:44">
      <c r="A71" t="str">
        <f t="shared" si="30"/>
        <v>Cars</v>
      </c>
      <c r="B71" t="str">
        <f t="shared" si="31"/>
        <v>LPG</v>
      </c>
      <c r="C71" t="str">
        <f>VLOOKUP(F71,'000Veh'!$A$39:$B$44,2,FALSE)</f>
        <v>LoM</v>
      </c>
      <c r="F71" t="s">
        <v>113</v>
      </c>
      <c r="G71" s="7"/>
      <c r="H71" s="7">
        <v>24181.8</v>
      </c>
      <c r="I71" s="7">
        <v>55501.4</v>
      </c>
      <c r="J71" s="7"/>
      <c r="K71" s="7"/>
      <c r="L71" s="7"/>
      <c r="M71" s="7">
        <v>21552.3</v>
      </c>
      <c r="N71" s="7">
        <v>22719</v>
      </c>
      <c r="O71" s="7"/>
      <c r="P71" s="7"/>
      <c r="Q71" s="7"/>
      <c r="R71" s="7">
        <v>9478.58</v>
      </c>
      <c r="S71" s="7">
        <v>108955</v>
      </c>
      <c r="T71" s="7">
        <v>24028.2</v>
      </c>
      <c r="U71" s="7">
        <v>100037</v>
      </c>
      <c r="V71" s="7">
        <v>48545</v>
      </c>
      <c r="W71" s="7"/>
      <c r="X71" s="7">
        <v>8779.23</v>
      </c>
      <c r="Y71" s="7"/>
      <c r="Z71" s="7"/>
      <c r="AA71" s="7">
        <v>23205.3</v>
      </c>
      <c r="AB71" s="7"/>
      <c r="AC71" s="7"/>
      <c r="AD71" s="7">
        <v>19416.7</v>
      </c>
      <c r="AE71" s="7"/>
      <c r="AF71" s="7">
        <v>10713.2</v>
      </c>
      <c r="AG71" s="7">
        <v>12158.6</v>
      </c>
      <c r="AH71" s="7">
        <v>1360.71</v>
      </c>
      <c r="AI71" s="7"/>
      <c r="AJ71" s="7"/>
      <c r="AK71" s="7">
        <v>9171.69</v>
      </c>
      <c r="AL71" s="7">
        <v>35505.300000000003</v>
      </c>
      <c r="AM71" s="55">
        <f t="shared" si="33"/>
        <v>108955</v>
      </c>
      <c r="AN71" s="55">
        <f t="shared" si="34"/>
        <v>24028.2</v>
      </c>
      <c r="AO71" s="55">
        <f t="shared" si="35"/>
        <v>108955</v>
      </c>
      <c r="AP71" s="55">
        <f t="shared" si="36"/>
        <v>24028.2</v>
      </c>
      <c r="AQ71" s="55">
        <f t="shared" si="36"/>
        <v>24028.2</v>
      </c>
    </row>
    <row r="72" spans="1:44">
      <c r="A72" t="str">
        <f t="shared" si="30"/>
        <v>Cars</v>
      </c>
      <c r="B72" t="str">
        <f t="shared" si="31"/>
        <v>LPG</v>
      </c>
      <c r="C72" t="str">
        <f>VLOOKUP(F72,'000Veh'!$A$39:$B$44,2,FALSE)</f>
        <v>Sma</v>
      </c>
      <c r="F72" t="s">
        <v>114</v>
      </c>
      <c r="G72" s="7"/>
      <c r="H72" s="7">
        <v>24099.8</v>
      </c>
      <c r="I72" s="7">
        <v>55508</v>
      </c>
      <c r="J72" s="7"/>
      <c r="K72" s="7"/>
      <c r="L72" s="7"/>
      <c r="M72" s="7">
        <v>21462.400000000001</v>
      </c>
      <c r="N72" s="7">
        <v>21683.4</v>
      </c>
      <c r="O72" s="7"/>
      <c r="P72" s="7"/>
      <c r="Q72" s="7"/>
      <c r="R72" s="7">
        <v>9672.18</v>
      </c>
      <c r="S72" s="7">
        <v>83713.399999999994</v>
      </c>
      <c r="T72" s="7">
        <v>24028.2</v>
      </c>
      <c r="U72" s="7">
        <v>100037</v>
      </c>
      <c r="V72" s="7">
        <v>38860.300000000003</v>
      </c>
      <c r="W72" s="7"/>
      <c r="X72" s="7">
        <v>11298</v>
      </c>
      <c r="Y72" s="7"/>
      <c r="Z72" s="7"/>
      <c r="AA72" s="7">
        <v>23205.3</v>
      </c>
      <c r="AB72" s="7"/>
      <c r="AC72" s="7"/>
      <c r="AD72" s="7">
        <v>19435.599999999999</v>
      </c>
      <c r="AE72" s="7"/>
      <c r="AF72" s="7">
        <v>10713.2</v>
      </c>
      <c r="AG72" s="7">
        <v>11634.6</v>
      </c>
      <c r="AH72" s="7">
        <v>1360.71</v>
      </c>
      <c r="AI72" s="7"/>
      <c r="AJ72" s="7"/>
      <c r="AK72" s="7">
        <v>9171.69</v>
      </c>
      <c r="AL72" s="7">
        <v>29854.1</v>
      </c>
      <c r="AM72" s="55">
        <f t="shared" si="33"/>
        <v>83713.399999999994</v>
      </c>
      <c r="AN72" s="55">
        <f t="shared" si="34"/>
        <v>24028.2</v>
      </c>
      <c r="AO72" s="55">
        <f t="shared" si="35"/>
        <v>83713.399999999994</v>
      </c>
      <c r="AP72" s="55">
        <f t="shared" si="36"/>
        <v>24028.2</v>
      </c>
      <c r="AQ72" s="55">
        <f t="shared" si="36"/>
        <v>24028.2</v>
      </c>
    </row>
    <row r="73" spans="1:44">
      <c r="A73" t="str">
        <f t="shared" si="30"/>
        <v>Cars</v>
      </c>
      <c r="B73" t="str">
        <f t="shared" si="31"/>
        <v>LPG</v>
      </c>
      <c r="C73" t="str">
        <f>VLOOKUP(F73,'000Veh'!$A$39:$B$44,2,FALSE)</f>
        <v>UpM</v>
      </c>
      <c r="F73" t="s">
        <v>115</v>
      </c>
      <c r="G73" s="7"/>
      <c r="H73" s="7">
        <v>24252.9</v>
      </c>
      <c r="I73" s="7">
        <v>65521.3</v>
      </c>
      <c r="J73" s="7"/>
      <c r="K73" s="7"/>
      <c r="L73" s="7"/>
      <c r="M73" s="7">
        <v>21535.8</v>
      </c>
      <c r="N73" s="7">
        <v>22423.1</v>
      </c>
      <c r="O73" s="7"/>
      <c r="P73" s="7"/>
      <c r="Q73" s="7"/>
      <c r="R73" s="7">
        <v>9787.14</v>
      </c>
      <c r="S73" s="7">
        <v>118135</v>
      </c>
      <c r="T73" s="7">
        <v>24028.2</v>
      </c>
      <c r="U73" s="7">
        <v>100037</v>
      </c>
      <c r="V73" s="7">
        <v>34800.699999999997</v>
      </c>
      <c r="W73" s="7"/>
      <c r="X73" s="7">
        <v>8221.6</v>
      </c>
      <c r="Y73" s="7"/>
      <c r="Z73" s="7"/>
      <c r="AA73" s="7">
        <v>23205.3</v>
      </c>
      <c r="AB73" s="7"/>
      <c r="AC73" s="7"/>
      <c r="AD73" s="7">
        <v>19413.3</v>
      </c>
      <c r="AE73" s="7"/>
      <c r="AF73" s="7">
        <v>10713.2</v>
      </c>
      <c r="AG73" s="7">
        <v>12153.5</v>
      </c>
      <c r="AH73" s="7">
        <v>1360.71</v>
      </c>
      <c r="AI73" s="7"/>
      <c r="AJ73" s="7"/>
      <c r="AK73" s="7">
        <v>9171.69</v>
      </c>
      <c r="AL73" s="7">
        <v>36053.300000000003</v>
      </c>
      <c r="AM73" s="55">
        <f t="shared" si="33"/>
        <v>118135</v>
      </c>
      <c r="AN73" s="55">
        <f t="shared" si="34"/>
        <v>24028.2</v>
      </c>
      <c r="AO73" s="55">
        <f t="shared" si="35"/>
        <v>118135</v>
      </c>
      <c r="AP73" s="55">
        <f t="shared" si="36"/>
        <v>24028.2</v>
      </c>
      <c r="AQ73" s="55">
        <f t="shared" si="36"/>
        <v>24028.2</v>
      </c>
    </row>
    <row r="74" spans="1:44">
      <c r="A74" t="str">
        <f t="shared" si="30"/>
        <v>Cars</v>
      </c>
      <c r="B74" t="str">
        <f t="shared" si="31"/>
        <v>Other</v>
      </c>
      <c r="C74" t="str">
        <f>VLOOKUP(F74,'000Veh'!$A$39:$B$44,2,FALSE)</f>
        <v>Exe</v>
      </c>
      <c r="E74" t="s">
        <v>46</v>
      </c>
      <c r="F74" t="s">
        <v>112</v>
      </c>
      <c r="G74" s="7"/>
      <c r="H74" s="7"/>
      <c r="I74" s="7"/>
      <c r="J74" s="7"/>
      <c r="K74" s="7"/>
      <c r="L74" s="7">
        <v>12634.2</v>
      </c>
      <c r="M74" s="7"/>
      <c r="N74" s="7">
        <v>8840.33</v>
      </c>
      <c r="O74" s="7"/>
      <c r="P74" s="7"/>
      <c r="Q74" s="7"/>
      <c r="R74" s="7"/>
      <c r="S74" s="7"/>
      <c r="T74" s="7"/>
      <c r="U74" s="7"/>
      <c r="V74" s="7"/>
      <c r="W74" s="7">
        <v>12655.7</v>
      </c>
      <c r="X74" s="7"/>
      <c r="Y74" s="7"/>
      <c r="Z74" s="7"/>
      <c r="AA74" s="7"/>
      <c r="AB74" s="7"/>
      <c r="AC74" s="7"/>
      <c r="AD74" s="7">
        <v>13200.2</v>
      </c>
      <c r="AE74" s="7"/>
      <c r="AF74" s="7">
        <v>9114.33</v>
      </c>
      <c r="AG74" s="7">
        <v>14326.8</v>
      </c>
      <c r="AH74" s="7"/>
      <c r="AI74" s="7">
        <v>13193.1</v>
      </c>
      <c r="AJ74" s="7"/>
      <c r="AK74" s="7"/>
      <c r="AL74" s="7">
        <v>11572.5</v>
      </c>
      <c r="AM74" s="7"/>
    </row>
    <row r="75" spans="1:44">
      <c r="A75" t="str">
        <f t="shared" si="30"/>
        <v>Cars</v>
      </c>
      <c r="B75" t="str">
        <f t="shared" si="31"/>
        <v>Other</v>
      </c>
      <c r="C75" t="str">
        <f>VLOOKUP(F75,'000Veh'!$A$39:$B$44,2,FALSE)</f>
        <v>LoM</v>
      </c>
      <c r="F75" t="s">
        <v>113</v>
      </c>
      <c r="G75" s="7"/>
      <c r="H75" s="7"/>
      <c r="I75" s="7"/>
      <c r="J75" s="7"/>
      <c r="K75" s="7"/>
      <c r="L75" s="7">
        <v>12632.5</v>
      </c>
      <c r="M75" s="7"/>
      <c r="N75" s="7">
        <v>8436.99</v>
      </c>
      <c r="O75" s="7"/>
      <c r="P75" s="7"/>
      <c r="Q75" s="7"/>
      <c r="R75" s="7"/>
      <c r="S75" s="7"/>
      <c r="T75" s="7"/>
      <c r="U75" s="7"/>
      <c r="V75" s="7"/>
      <c r="W75" s="7">
        <v>12655.7</v>
      </c>
      <c r="X75" s="7"/>
      <c r="Y75" s="7"/>
      <c r="Z75" s="7"/>
      <c r="AA75" s="7"/>
      <c r="AB75" s="7"/>
      <c r="AC75" s="7"/>
      <c r="AD75" s="7">
        <v>13202</v>
      </c>
      <c r="AE75" s="7"/>
      <c r="AF75" s="7">
        <v>9114.33</v>
      </c>
      <c r="AG75" s="7">
        <v>14397.6</v>
      </c>
      <c r="AH75" s="7"/>
      <c r="AI75" s="7">
        <v>13440.2</v>
      </c>
      <c r="AJ75" s="7"/>
      <c r="AK75" s="7"/>
      <c r="AL75" s="7">
        <v>10435.4</v>
      </c>
      <c r="AM75" s="7"/>
    </row>
    <row r="76" spans="1:44">
      <c r="A76" t="str">
        <f t="shared" si="30"/>
        <v>Cars</v>
      </c>
      <c r="B76" t="str">
        <f t="shared" si="31"/>
        <v>Other</v>
      </c>
      <c r="C76" t="str">
        <f>VLOOKUP(F76,'000Veh'!$A$39:$B$44,2,FALSE)</f>
        <v>Sma</v>
      </c>
      <c r="F76" t="s">
        <v>114</v>
      </c>
      <c r="G76" s="7"/>
      <c r="H76" s="7"/>
      <c r="I76" s="7"/>
      <c r="J76" s="7"/>
      <c r="K76" s="7"/>
      <c r="L76" s="7">
        <v>11652.3</v>
      </c>
      <c r="M76" s="7"/>
      <c r="N76" s="7">
        <v>9154.74</v>
      </c>
      <c r="O76" s="7"/>
      <c r="P76" s="7"/>
      <c r="Q76" s="7"/>
      <c r="R76" s="7"/>
      <c r="S76" s="7"/>
      <c r="T76" s="7"/>
      <c r="U76" s="7"/>
      <c r="V76" s="7"/>
      <c r="W76" s="7">
        <v>12655.7</v>
      </c>
      <c r="X76" s="7"/>
      <c r="Y76" s="7"/>
      <c r="Z76" s="7"/>
      <c r="AA76" s="7"/>
      <c r="AB76" s="7"/>
      <c r="AC76" s="7"/>
      <c r="AD76" s="7">
        <v>13202.1</v>
      </c>
      <c r="AE76" s="7"/>
      <c r="AF76" s="7">
        <v>9114.33</v>
      </c>
      <c r="AG76" s="7">
        <v>14397.6</v>
      </c>
      <c r="AH76" s="7"/>
      <c r="AI76" s="7">
        <v>13390.6</v>
      </c>
      <c r="AJ76" s="7"/>
      <c r="AK76" s="7"/>
      <c r="AL76" s="7">
        <v>9148.66</v>
      </c>
      <c r="AM76" s="7"/>
    </row>
    <row r="77" spans="1:44">
      <c r="A77" t="str">
        <f t="shared" si="30"/>
        <v>Cars</v>
      </c>
      <c r="B77" t="str">
        <f t="shared" si="31"/>
        <v>Other</v>
      </c>
      <c r="C77" t="str">
        <f>VLOOKUP(F77,'000Veh'!$A$39:$B$44,2,FALSE)</f>
        <v>UpM</v>
      </c>
      <c r="F77" t="s">
        <v>115</v>
      </c>
      <c r="G77" s="7"/>
      <c r="H77" s="7"/>
      <c r="I77" s="7"/>
      <c r="J77" s="7"/>
      <c r="K77" s="7"/>
      <c r="L77" s="7">
        <v>12601.7</v>
      </c>
      <c r="M77" s="7"/>
      <c r="N77" s="7">
        <v>8552.35</v>
      </c>
      <c r="O77" s="7"/>
      <c r="P77" s="7"/>
      <c r="Q77" s="7"/>
      <c r="R77" s="7"/>
      <c r="S77" s="7"/>
      <c r="T77" s="7"/>
      <c r="U77" s="7"/>
      <c r="V77" s="7"/>
      <c r="W77" s="7">
        <v>12655.7</v>
      </c>
      <c r="X77" s="7"/>
      <c r="Y77" s="7"/>
      <c r="Z77" s="7"/>
      <c r="AA77" s="7"/>
      <c r="AB77" s="7"/>
      <c r="AC77" s="7"/>
      <c r="AD77" s="7">
        <v>13201.5</v>
      </c>
      <c r="AE77" s="7"/>
      <c r="AF77" s="7">
        <v>9114.33</v>
      </c>
      <c r="AG77" s="7">
        <v>14760.4</v>
      </c>
      <c r="AH77" s="7"/>
      <c r="AI77" s="7">
        <v>14051.7</v>
      </c>
      <c r="AJ77" s="7"/>
      <c r="AK77" s="7"/>
      <c r="AL77" s="7">
        <v>11174.3</v>
      </c>
      <c r="AM77" s="7"/>
    </row>
    <row r="78" spans="1:44"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</row>
    <row r="79" spans="1:44">
      <c r="F79" s="10" t="s">
        <v>55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</row>
    <row r="80" spans="1:44" ht="15" thickBot="1">
      <c r="F80" s="14" t="s">
        <v>54</v>
      </c>
      <c r="G80" s="15" t="str">
        <f>G45</f>
        <v>AT</v>
      </c>
      <c r="H80" s="15" t="str">
        <f t="shared" ref="H80:AL80" si="37">H45</f>
        <v>BE</v>
      </c>
      <c r="I80" s="15" t="str">
        <f t="shared" si="37"/>
        <v>BG</v>
      </c>
      <c r="J80" s="15" t="str">
        <f t="shared" si="37"/>
        <v>CH</v>
      </c>
      <c r="K80" s="15" t="str">
        <f t="shared" si="37"/>
        <v>CY</v>
      </c>
      <c r="L80" s="15" t="str">
        <f t="shared" si="37"/>
        <v>CZ</v>
      </c>
      <c r="M80" s="15" t="str">
        <f t="shared" si="37"/>
        <v>DE</v>
      </c>
      <c r="N80" s="15" t="str">
        <f t="shared" si="37"/>
        <v>DK</v>
      </c>
      <c r="O80" s="15" t="str">
        <f t="shared" si="37"/>
        <v>EE</v>
      </c>
      <c r="P80" s="15" t="str">
        <f t="shared" si="37"/>
        <v>ES</v>
      </c>
      <c r="Q80" s="15" t="str">
        <f t="shared" si="37"/>
        <v>FI</v>
      </c>
      <c r="R80" s="15" t="str">
        <f t="shared" si="37"/>
        <v>FR</v>
      </c>
      <c r="S80" s="15" t="str">
        <f t="shared" si="37"/>
        <v>EL</v>
      </c>
      <c r="T80" s="15" t="str">
        <f t="shared" si="37"/>
        <v>HR</v>
      </c>
      <c r="U80" s="15" t="str">
        <f t="shared" si="37"/>
        <v>HU</v>
      </c>
      <c r="V80" s="15" t="str">
        <f t="shared" si="37"/>
        <v>IE</v>
      </c>
      <c r="W80" s="15" t="str">
        <f t="shared" si="37"/>
        <v>IS</v>
      </c>
      <c r="X80" s="15" t="str">
        <f t="shared" si="37"/>
        <v>IT</v>
      </c>
      <c r="Y80" s="15" t="str">
        <f t="shared" si="37"/>
        <v>LT</v>
      </c>
      <c r="Z80" s="15" t="str">
        <f t="shared" si="37"/>
        <v>LU</v>
      </c>
      <c r="AA80" s="15" t="str">
        <f t="shared" si="37"/>
        <v>LV</v>
      </c>
      <c r="AB80" s="15" t="str">
        <f t="shared" si="37"/>
        <v>MK</v>
      </c>
      <c r="AC80" s="15" t="str">
        <f t="shared" si="37"/>
        <v>MT</v>
      </c>
      <c r="AD80" s="15" t="str">
        <f t="shared" si="37"/>
        <v>NL</v>
      </c>
      <c r="AE80" s="15" t="str">
        <f t="shared" si="37"/>
        <v>NO</v>
      </c>
      <c r="AF80" s="15" t="str">
        <f t="shared" si="37"/>
        <v>PL</v>
      </c>
      <c r="AG80" s="15" t="str">
        <f t="shared" si="37"/>
        <v>PT</v>
      </c>
      <c r="AH80" s="15" t="str">
        <f t="shared" si="37"/>
        <v>RO</v>
      </c>
      <c r="AI80" s="15" t="str">
        <f t="shared" si="37"/>
        <v>SE</v>
      </c>
      <c r="AJ80" s="15" t="str">
        <f t="shared" si="37"/>
        <v>SI</v>
      </c>
      <c r="AK80" s="15" t="str">
        <f t="shared" si="37"/>
        <v>SK</v>
      </c>
      <c r="AL80" s="15" t="str">
        <f t="shared" si="37"/>
        <v>UK</v>
      </c>
      <c r="AM80" s="15" t="s">
        <v>125</v>
      </c>
      <c r="AN80" s="15" t="s">
        <v>126</v>
      </c>
      <c r="AO80" s="15" t="s">
        <v>127</v>
      </c>
      <c r="AP80" s="15" t="s">
        <v>128</v>
      </c>
      <c r="AQ80" s="15" t="s">
        <v>129</v>
      </c>
      <c r="AR80" s="14" t="s">
        <v>136</v>
      </c>
    </row>
    <row r="81" spans="6:44">
      <c r="F81" t="str">
        <f>"TRA"&amp;getEleNameFromDesc(A46&amp;" "&amp;B46&amp;" "&amp;C46)</f>
        <v>TRA_Bus_Cng_Coa</v>
      </c>
      <c r="G81" s="7" t="str">
        <f>IF(G46&gt;0,0.001*G46,"")</f>
        <v/>
      </c>
      <c r="H81" s="7" t="str">
        <f t="shared" ref="H81:AQ81" si="38">IF(H46&gt;0,0.001*H46,"")</f>
        <v/>
      </c>
      <c r="I81" s="7" t="str">
        <f t="shared" si="38"/>
        <v/>
      </c>
      <c r="J81" s="7" t="str">
        <f t="shared" si="38"/>
        <v/>
      </c>
      <c r="K81" s="7" t="str">
        <f t="shared" si="38"/>
        <v/>
      </c>
      <c r="L81" s="7" t="str">
        <f t="shared" si="38"/>
        <v/>
      </c>
      <c r="M81" s="7" t="str">
        <f t="shared" si="38"/>
        <v/>
      </c>
      <c r="N81" s="7" t="str">
        <f t="shared" si="38"/>
        <v/>
      </c>
      <c r="O81" s="7" t="str">
        <f t="shared" si="38"/>
        <v/>
      </c>
      <c r="P81" s="7" t="str">
        <f t="shared" si="38"/>
        <v/>
      </c>
      <c r="Q81" s="7" t="str">
        <f t="shared" si="38"/>
        <v/>
      </c>
      <c r="R81" s="7" t="str">
        <f t="shared" si="38"/>
        <v/>
      </c>
      <c r="S81" s="7" t="str">
        <f t="shared" si="38"/>
        <v/>
      </c>
      <c r="T81" s="7" t="str">
        <f t="shared" si="38"/>
        <v/>
      </c>
      <c r="U81" s="7" t="str">
        <f t="shared" si="38"/>
        <v/>
      </c>
      <c r="V81" s="7" t="str">
        <f t="shared" si="38"/>
        <v/>
      </c>
      <c r="W81" s="7" t="str">
        <f t="shared" si="38"/>
        <v/>
      </c>
      <c r="X81" s="7" t="str">
        <f t="shared" si="38"/>
        <v/>
      </c>
      <c r="Y81" s="7" t="str">
        <f t="shared" si="38"/>
        <v/>
      </c>
      <c r="Z81" s="7" t="str">
        <f t="shared" si="38"/>
        <v/>
      </c>
      <c r="AA81" s="7" t="str">
        <f t="shared" si="38"/>
        <v/>
      </c>
      <c r="AB81" s="7" t="str">
        <f t="shared" si="38"/>
        <v/>
      </c>
      <c r="AC81" s="7" t="str">
        <f t="shared" si="38"/>
        <v/>
      </c>
      <c r="AD81" s="7" t="str">
        <f t="shared" si="38"/>
        <v/>
      </c>
      <c r="AE81" s="7" t="str">
        <f t="shared" si="38"/>
        <v/>
      </c>
      <c r="AF81" s="7" t="str">
        <f t="shared" si="38"/>
        <v/>
      </c>
      <c r="AG81" s="7" t="str">
        <f t="shared" si="38"/>
        <v/>
      </c>
      <c r="AH81" s="7" t="str">
        <f t="shared" si="38"/>
        <v/>
      </c>
      <c r="AI81" s="7">
        <f t="shared" si="38"/>
        <v>16.318000000000001</v>
      </c>
      <c r="AJ81" s="7" t="str">
        <f t="shared" si="38"/>
        <v/>
      </c>
      <c r="AK81" s="7" t="str">
        <f t="shared" si="38"/>
        <v/>
      </c>
      <c r="AL81" s="7" t="str">
        <f t="shared" si="38"/>
        <v/>
      </c>
      <c r="AM81" s="7" t="str">
        <f t="shared" si="38"/>
        <v/>
      </c>
      <c r="AN81" s="7" t="str">
        <f t="shared" si="38"/>
        <v/>
      </c>
      <c r="AO81" s="7" t="str">
        <f t="shared" si="38"/>
        <v/>
      </c>
      <c r="AP81" s="7" t="str">
        <f t="shared" si="38"/>
        <v/>
      </c>
      <c r="AQ81" s="7" t="str">
        <f t="shared" si="38"/>
        <v/>
      </c>
      <c r="AR81">
        <v>1E-3</v>
      </c>
    </row>
    <row r="82" spans="6:44">
      <c r="F82" t="str">
        <f t="shared" ref="F82:F112" si="39">"TRA"&amp;getEleNameFromDesc(A47&amp;" "&amp;B47&amp;" "&amp;C47)</f>
        <v>TRA_Bus_Cng_Urb</v>
      </c>
      <c r="G82" s="7" t="str">
        <f t="shared" ref="G82:AQ82" si="40">IF(G47&gt;0,0.001*G47,"")</f>
        <v/>
      </c>
      <c r="H82" s="7" t="str">
        <f t="shared" si="40"/>
        <v/>
      </c>
      <c r="I82" s="7" t="str">
        <f t="shared" si="40"/>
        <v/>
      </c>
      <c r="J82" s="7">
        <f t="shared" si="40"/>
        <v>59.1877</v>
      </c>
      <c r="K82" s="7" t="str">
        <f t="shared" si="40"/>
        <v/>
      </c>
      <c r="L82" s="7" t="str">
        <f t="shared" si="40"/>
        <v/>
      </c>
      <c r="M82" s="7">
        <f t="shared" si="40"/>
        <v>51.941800000000001</v>
      </c>
      <c r="N82" s="7" t="str">
        <f t="shared" si="40"/>
        <v/>
      </c>
      <c r="O82" s="7" t="str">
        <f t="shared" si="40"/>
        <v/>
      </c>
      <c r="P82" s="7" t="str">
        <f t="shared" si="40"/>
        <v/>
      </c>
      <c r="Q82" s="7" t="str">
        <f t="shared" si="40"/>
        <v/>
      </c>
      <c r="R82" s="7" t="str">
        <f t="shared" si="40"/>
        <v/>
      </c>
      <c r="S82" s="7" t="str">
        <f t="shared" si="40"/>
        <v/>
      </c>
      <c r="T82" s="7" t="str">
        <f t="shared" si="40"/>
        <v/>
      </c>
      <c r="U82" s="7" t="str">
        <f t="shared" si="40"/>
        <v/>
      </c>
      <c r="V82" s="7" t="str">
        <f t="shared" si="40"/>
        <v/>
      </c>
      <c r="W82" s="7" t="str">
        <f t="shared" si="40"/>
        <v/>
      </c>
      <c r="X82" s="7">
        <f t="shared" si="40"/>
        <v>23.687000000000001</v>
      </c>
      <c r="Y82" s="7" t="str">
        <f t="shared" si="40"/>
        <v/>
      </c>
      <c r="Z82" s="7" t="str">
        <f t="shared" si="40"/>
        <v/>
      </c>
      <c r="AA82" s="7" t="str">
        <f t="shared" si="40"/>
        <v/>
      </c>
      <c r="AB82" s="7" t="str">
        <f t="shared" si="40"/>
        <v/>
      </c>
      <c r="AC82" s="7" t="str">
        <f t="shared" si="40"/>
        <v/>
      </c>
      <c r="AD82" s="7">
        <f t="shared" si="40"/>
        <v>29.007900000000003</v>
      </c>
      <c r="AE82" s="7" t="str">
        <f t="shared" si="40"/>
        <v/>
      </c>
      <c r="AF82" s="7" t="str">
        <f t="shared" si="40"/>
        <v/>
      </c>
      <c r="AG82" s="7" t="str">
        <f t="shared" si="40"/>
        <v/>
      </c>
      <c r="AH82" s="7" t="str">
        <f t="shared" si="40"/>
        <v/>
      </c>
      <c r="AI82" s="7">
        <f t="shared" si="40"/>
        <v>26.069299999999998</v>
      </c>
      <c r="AJ82" s="7" t="str">
        <f t="shared" si="40"/>
        <v/>
      </c>
      <c r="AK82" s="7" t="str">
        <f t="shared" si="40"/>
        <v/>
      </c>
      <c r="AL82" s="7" t="str">
        <f t="shared" si="40"/>
        <v/>
      </c>
      <c r="AM82" s="7" t="str">
        <f t="shared" si="40"/>
        <v/>
      </c>
      <c r="AN82" s="7" t="str">
        <f t="shared" si="40"/>
        <v/>
      </c>
      <c r="AO82" s="7" t="str">
        <f t="shared" si="40"/>
        <v/>
      </c>
      <c r="AP82" s="7">
        <f t="shared" si="40"/>
        <v>23.687000000000001</v>
      </c>
      <c r="AQ82" s="7" t="str">
        <f t="shared" si="40"/>
        <v/>
      </c>
      <c r="AR82">
        <v>1E-3</v>
      </c>
    </row>
    <row r="83" spans="6:44">
      <c r="F83" t="str">
        <f t="shared" si="39"/>
        <v>TRA_Bus_Dis_Coa</v>
      </c>
      <c r="G83" s="7">
        <f t="shared" ref="G83:AQ83" si="41">IF(G48&gt;0,0.001*G48,"")</f>
        <v>137.92000000000002</v>
      </c>
      <c r="H83" s="7">
        <f t="shared" si="41"/>
        <v>61.850500000000004</v>
      </c>
      <c r="I83" s="7">
        <f t="shared" si="41"/>
        <v>27.199200000000001</v>
      </c>
      <c r="J83" s="7">
        <f t="shared" si="41"/>
        <v>55.678800000000003</v>
      </c>
      <c r="K83" s="7">
        <f t="shared" si="41"/>
        <v>43.694900000000004</v>
      </c>
      <c r="L83" s="7">
        <f t="shared" si="41"/>
        <v>50.453300000000006</v>
      </c>
      <c r="M83" s="7">
        <f t="shared" si="41"/>
        <v>80.075500000000005</v>
      </c>
      <c r="N83" s="7">
        <f t="shared" si="41"/>
        <v>37.301300000000005</v>
      </c>
      <c r="O83" s="7">
        <f t="shared" si="41"/>
        <v>45.694900000000004</v>
      </c>
      <c r="P83" s="7">
        <f t="shared" si="41"/>
        <v>79.589699999999993</v>
      </c>
      <c r="Q83" s="7">
        <f t="shared" si="41"/>
        <v>59.858400000000003</v>
      </c>
      <c r="R83" s="7">
        <f t="shared" si="41"/>
        <v>44.487099999999998</v>
      </c>
      <c r="S83" s="7">
        <f t="shared" si="41"/>
        <v>90.563299999999998</v>
      </c>
      <c r="T83" s="7">
        <f t="shared" si="41"/>
        <v>82.638000000000005</v>
      </c>
      <c r="U83" s="7">
        <f t="shared" si="41"/>
        <v>61.781700000000001</v>
      </c>
      <c r="V83" s="7">
        <f t="shared" si="41"/>
        <v>54.327599999999997</v>
      </c>
      <c r="W83" s="7">
        <f t="shared" si="41"/>
        <v>46.338999999999999</v>
      </c>
      <c r="X83" s="7">
        <f t="shared" si="41"/>
        <v>42.782900000000005</v>
      </c>
      <c r="Y83" s="7">
        <f t="shared" si="41"/>
        <v>15.8658</v>
      </c>
      <c r="Z83" s="7">
        <f t="shared" si="41"/>
        <v>192.143</v>
      </c>
      <c r="AA83" s="7">
        <f t="shared" si="41"/>
        <v>89.929000000000002</v>
      </c>
      <c r="AB83" s="7">
        <f t="shared" si="41"/>
        <v>21.8232</v>
      </c>
      <c r="AC83" s="7">
        <f t="shared" si="41"/>
        <v>30.152700000000003</v>
      </c>
      <c r="AD83" s="7">
        <f t="shared" si="41"/>
        <v>65.260599999999997</v>
      </c>
      <c r="AE83" s="7">
        <f t="shared" si="41"/>
        <v>63.827599999999997</v>
      </c>
      <c r="AF83" s="7">
        <f t="shared" si="41"/>
        <v>33.9756</v>
      </c>
      <c r="AG83" s="7">
        <f t="shared" si="41"/>
        <v>37.721600000000002</v>
      </c>
      <c r="AH83" s="7">
        <f t="shared" si="41"/>
        <v>28.950700000000001</v>
      </c>
      <c r="AI83" s="7">
        <f t="shared" si="41"/>
        <v>110.72</v>
      </c>
      <c r="AJ83" s="7">
        <f t="shared" si="41"/>
        <v>115.751</v>
      </c>
      <c r="AK83" s="7">
        <f t="shared" si="41"/>
        <v>67.526399999999995</v>
      </c>
      <c r="AL83" s="7">
        <f t="shared" si="41"/>
        <v>65.053899999999999</v>
      </c>
      <c r="AM83" s="7">
        <f>IF(AM48&gt;0,0.001*AM48,"")</f>
        <v>90.563299999999998</v>
      </c>
      <c r="AN83" s="7">
        <f t="shared" si="41"/>
        <v>82.638000000000005</v>
      </c>
      <c r="AO83" s="7">
        <f t="shared" si="41"/>
        <v>90.563299999999998</v>
      </c>
      <c r="AP83" s="7">
        <f>IF(AP48&gt;0,0.001*AP48,"")</f>
        <v>82.638000000000005</v>
      </c>
      <c r="AQ83" s="7">
        <f t="shared" si="41"/>
        <v>82.638000000000005</v>
      </c>
      <c r="AR83">
        <v>1E-3</v>
      </c>
    </row>
    <row r="84" spans="6:44">
      <c r="F84" t="str">
        <f t="shared" si="39"/>
        <v>TRA_Bus_Dis_Urb</v>
      </c>
      <c r="G84" s="7">
        <f t="shared" ref="G84:AQ84" si="42">IF(G49&gt;0,0.001*G49,"")</f>
        <v>103.075</v>
      </c>
      <c r="H84" s="7">
        <f t="shared" si="42"/>
        <v>68.863600000000005</v>
      </c>
      <c r="I84" s="7">
        <f t="shared" si="42"/>
        <v>23.736799999999999</v>
      </c>
      <c r="J84" s="7">
        <f t="shared" si="42"/>
        <v>56.004599999999996</v>
      </c>
      <c r="K84" s="7">
        <f t="shared" si="42"/>
        <v>36.5657</v>
      </c>
      <c r="L84" s="7">
        <f t="shared" si="42"/>
        <v>40.363800000000005</v>
      </c>
      <c r="M84" s="7">
        <f t="shared" si="42"/>
        <v>35.722800000000007</v>
      </c>
      <c r="N84" s="7">
        <f t="shared" si="42"/>
        <v>99.782899999999998</v>
      </c>
      <c r="O84" s="7" t="str">
        <f t="shared" si="42"/>
        <v/>
      </c>
      <c r="P84" s="7">
        <f t="shared" si="42"/>
        <v>31.154800000000002</v>
      </c>
      <c r="Q84" s="7">
        <f t="shared" si="42"/>
        <v>60.418599999999998</v>
      </c>
      <c r="R84" s="7">
        <f t="shared" si="42"/>
        <v>44.388800000000003</v>
      </c>
      <c r="S84" s="7">
        <f t="shared" si="42"/>
        <v>69.344200000000001</v>
      </c>
      <c r="T84" s="7">
        <f t="shared" si="42"/>
        <v>78.566500000000005</v>
      </c>
      <c r="U84" s="7">
        <f t="shared" si="42"/>
        <v>48.915199999999999</v>
      </c>
      <c r="V84" s="7">
        <f t="shared" si="42"/>
        <v>53.386300000000006</v>
      </c>
      <c r="W84" s="7">
        <f t="shared" si="42"/>
        <v>46.338999999999999</v>
      </c>
      <c r="X84" s="7">
        <f t="shared" si="42"/>
        <v>43.805699999999995</v>
      </c>
      <c r="Y84" s="7">
        <f t="shared" si="42"/>
        <v>38.915300000000002</v>
      </c>
      <c r="Z84" s="7">
        <f t="shared" si="42"/>
        <v>192.048</v>
      </c>
      <c r="AA84" s="7">
        <f t="shared" si="42"/>
        <v>99.701899999999995</v>
      </c>
      <c r="AB84" s="7">
        <f t="shared" si="42"/>
        <v>22.366299999999999</v>
      </c>
      <c r="AC84" s="7">
        <f t="shared" si="42"/>
        <v>10.2369</v>
      </c>
      <c r="AD84" s="7">
        <f t="shared" si="42"/>
        <v>65.427599999999998</v>
      </c>
      <c r="AE84" s="7">
        <f t="shared" si="42"/>
        <v>63.8277</v>
      </c>
      <c r="AF84" s="7">
        <f t="shared" si="42"/>
        <v>33.184199999999997</v>
      </c>
      <c r="AG84" s="7">
        <f t="shared" si="42"/>
        <v>31.991500000000002</v>
      </c>
      <c r="AH84" s="7">
        <f t="shared" si="42"/>
        <v>26.405999999999999</v>
      </c>
      <c r="AI84" s="7">
        <f t="shared" si="42"/>
        <v>104.86800000000001</v>
      </c>
      <c r="AJ84" s="7">
        <f t="shared" si="42"/>
        <v>19.151299999999999</v>
      </c>
      <c r="AK84" s="7">
        <f t="shared" si="42"/>
        <v>67.831000000000003</v>
      </c>
      <c r="AL84" s="7">
        <f t="shared" si="42"/>
        <v>55.870000000000005</v>
      </c>
      <c r="AM84" s="7">
        <f t="shared" si="42"/>
        <v>69.344200000000001</v>
      </c>
      <c r="AN84" s="7">
        <f t="shared" si="42"/>
        <v>78.566500000000005</v>
      </c>
      <c r="AO84" s="7">
        <f t="shared" si="42"/>
        <v>69.344200000000001</v>
      </c>
      <c r="AP84" s="7">
        <f t="shared" si="42"/>
        <v>78.566500000000005</v>
      </c>
      <c r="AQ84" s="7">
        <f t="shared" si="42"/>
        <v>78.566500000000005</v>
      </c>
      <c r="AR84">
        <v>1E-3</v>
      </c>
    </row>
    <row r="85" spans="6:44">
      <c r="F85" t="str">
        <f t="shared" si="39"/>
        <v>TRA_Bus_Gas_Coa</v>
      </c>
      <c r="G85" s="7" t="str">
        <f t="shared" ref="G85:AQ85" si="43">IF(G50&gt;0,0.001*G50,"")</f>
        <v/>
      </c>
      <c r="H85" s="7" t="str">
        <f t="shared" si="43"/>
        <v/>
      </c>
      <c r="I85" s="7" t="str">
        <f t="shared" si="43"/>
        <v/>
      </c>
      <c r="J85" s="7" t="str">
        <f t="shared" si="43"/>
        <v/>
      </c>
      <c r="K85" s="7" t="str">
        <f t="shared" si="43"/>
        <v/>
      </c>
      <c r="L85" s="7">
        <f t="shared" si="43"/>
        <v>41.374499999999998</v>
      </c>
      <c r="M85" s="7" t="str">
        <f t="shared" si="43"/>
        <v/>
      </c>
      <c r="N85" s="7">
        <f t="shared" si="43"/>
        <v>10.2624</v>
      </c>
      <c r="O85" s="7" t="str">
        <f t="shared" si="43"/>
        <v/>
      </c>
      <c r="P85" s="7" t="str">
        <f t="shared" si="43"/>
        <v/>
      </c>
      <c r="Q85" s="7" t="str">
        <f t="shared" si="43"/>
        <v/>
      </c>
      <c r="R85" s="7" t="str">
        <f t="shared" si="43"/>
        <v/>
      </c>
      <c r="S85" s="7" t="str">
        <f t="shared" si="43"/>
        <v/>
      </c>
      <c r="T85" s="7" t="str">
        <f t="shared" si="43"/>
        <v/>
      </c>
      <c r="U85" s="7" t="str">
        <f t="shared" si="43"/>
        <v/>
      </c>
      <c r="V85" s="7" t="str">
        <f t="shared" si="43"/>
        <v/>
      </c>
      <c r="W85" s="7">
        <f t="shared" si="43"/>
        <v>45.081300000000006</v>
      </c>
      <c r="X85" s="7" t="str">
        <f t="shared" si="43"/>
        <v/>
      </c>
      <c r="Y85" s="7" t="str">
        <f t="shared" si="43"/>
        <v/>
      </c>
      <c r="Z85" s="7" t="str">
        <f t="shared" si="43"/>
        <v/>
      </c>
      <c r="AA85" s="7" t="str">
        <f t="shared" si="43"/>
        <v/>
      </c>
      <c r="AB85" s="7" t="str">
        <f t="shared" si="43"/>
        <v/>
      </c>
      <c r="AC85" s="7" t="str">
        <f t="shared" si="43"/>
        <v/>
      </c>
      <c r="AD85" s="7" t="str">
        <f t="shared" si="43"/>
        <v/>
      </c>
      <c r="AE85" s="7" t="str">
        <f t="shared" si="43"/>
        <v/>
      </c>
      <c r="AF85" s="7" t="str">
        <f t="shared" si="43"/>
        <v/>
      </c>
      <c r="AG85" s="7" t="str">
        <f t="shared" si="43"/>
        <v/>
      </c>
      <c r="AH85" s="7" t="str">
        <f t="shared" si="43"/>
        <v/>
      </c>
      <c r="AI85" s="7" t="str">
        <f t="shared" si="43"/>
        <v/>
      </c>
      <c r="AJ85" s="7" t="str">
        <f t="shared" si="43"/>
        <v/>
      </c>
      <c r="AK85" s="7" t="str">
        <f t="shared" si="43"/>
        <v/>
      </c>
      <c r="AL85" s="7">
        <f t="shared" si="43"/>
        <v>59.937400000000004</v>
      </c>
      <c r="AM85" s="7" t="str">
        <f t="shared" si="43"/>
        <v/>
      </c>
      <c r="AN85" s="7" t="str">
        <f t="shared" si="43"/>
        <v/>
      </c>
      <c r="AO85" s="7" t="str">
        <f t="shared" si="43"/>
        <v/>
      </c>
      <c r="AP85" s="7" t="str">
        <f t="shared" si="43"/>
        <v/>
      </c>
      <c r="AQ85" s="7" t="str">
        <f t="shared" si="43"/>
        <v/>
      </c>
      <c r="AR85">
        <v>1E-3</v>
      </c>
    </row>
    <row r="86" spans="6:44">
      <c r="F86" t="str">
        <f t="shared" si="39"/>
        <v>TRA_Bus_Gas_Urb</v>
      </c>
      <c r="G86" s="7" t="str">
        <f t="shared" ref="G86:AQ86" si="44">IF(G51&gt;0,0.001*G51,"")</f>
        <v/>
      </c>
      <c r="H86" s="7" t="str">
        <f t="shared" si="44"/>
        <v/>
      </c>
      <c r="I86" s="7" t="str">
        <f t="shared" si="44"/>
        <v/>
      </c>
      <c r="J86" s="7" t="str">
        <f t="shared" si="44"/>
        <v/>
      </c>
      <c r="K86" s="7" t="str">
        <f t="shared" si="44"/>
        <v/>
      </c>
      <c r="L86" s="7">
        <f t="shared" si="44"/>
        <v>28.659400000000002</v>
      </c>
      <c r="M86" s="7" t="str">
        <f t="shared" si="44"/>
        <v/>
      </c>
      <c r="N86" s="7">
        <f t="shared" si="44"/>
        <v>36.412500000000001</v>
      </c>
      <c r="O86" s="7" t="str">
        <f t="shared" si="44"/>
        <v/>
      </c>
      <c r="P86" s="7" t="str">
        <f t="shared" si="44"/>
        <v/>
      </c>
      <c r="Q86" s="7" t="str">
        <f t="shared" si="44"/>
        <v/>
      </c>
      <c r="R86" s="7" t="str">
        <f t="shared" si="44"/>
        <v/>
      </c>
      <c r="S86" s="7" t="str">
        <f t="shared" si="44"/>
        <v/>
      </c>
      <c r="T86" s="7" t="str">
        <f t="shared" si="44"/>
        <v/>
      </c>
      <c r="U86" s="7" t="str">
        <f t="shared" si="44"/>
        <v/>
      </c>
      <c r="V86" s="7" t="str">
        <f t="shared" si="44"/>
        <v/>
      </c>
      <c r="W86" s="7">
        <f t="shared" si="44"/>
        <v>45.081300000000006</v>
      </c>
      <c r="X86" s="7" t="str">
        <f t="shared" si="44"/>
        <v/>
      </c>
      <c r="Y86" s="7" t="str">
        <f t="shared" si="44"/>
        <v/>
      </c>
      <c r="Z86" s="7" t="str">
        <f t="shared" si="44"/>
        <v/>
      </c>
      <c r="AA86" s="7" t="str">
        <f t="shared" si="44"/>
        <v/>
      </c>
      <c r="AB86" s="7">
        <f t="shared" si="44"/>
        <v>8.9095899999999997</v>
      </c>
      <c r="AC86" s="7" t="str">
        <f t="shared" si="44"/>
        <v/>
      </c>
      <c r="AD86" s="7">
        <f t="shared" si="44"/>
        <v>41.344999999999999</v>
      </c>
      <c r="AE86" s="7" t="str">
        <f t="shared" si="44"/>
        <v/>
      </c>
      <c r="AF86" s="7">
        <f t="shared" si="44"/>
        <v>14.523100000000001</v>
      </c>
      <c r="AG86" s="7">
        <f t="shared" si="44"/>
        <v>28.583600000000001</v>
      </c>
      <c r="AH86" s="7" t="str">
        <f t="shared" si="44"/>
        <v/>
      </c>
      <c r="AI86" s="7" t="str">
        <f t="shared" si="44"/>
        <v/>
      </c>
      <c r="AJ86" s="7" t="str">
        <f t="shared" si="44"/>
        <v/>
      </c>
      <c r="AK86" s="7" t="str">
        <f t="shared" si="44"/>
        <v/>
      </c>
      <c r="AL86" s="7">
        <f t="shared" si="44"/>
        <v>47.712400000000002</v>
      </c>
      <c r="AM86" s="7" t="str">
        <f t="shared" si="44"/>
        <v/>
      </c>
      <c r="AN86" s="7" t="str">
        <f t="shared" si="44"/>
        <v/>
      </c>
      <c r="AO86" s="7" t="str">
        <f t="shared" si="44"/>
        <v/>
      </c>
      <c r="AP86" s="7" t="str">
        <f t="shared" si="44"/>
        <v/>
      </c>
      <c r="AQ86" s="7" t="str">
        <f t="shared" si="44"/>
        <v/>
      </c>
      <c r="AR86">
        <v>1E-3</v>
      </c>
    </row>
    <row r="87" spans="6:44">
      <c r="F87" t="str">
        <f t="shared" si="39"/>
        <v>TRA_Bus_Lpg_Coa</v>
      </c>
      <c r="G87" s="7" t="str">
        <f t="shared" ref="G87:AQ87" si="45">IF(G52&gt;0,0.001*G52,"")</f>
        <v/>
      </c>
      <c r="H87" s="7" t="str">
        <f t="shared" si="45"/>
        <v/>
      </c>
      <c r="I87" s="7" t="str">
        <f t="shared" si="45"/>
        <v/>
      </c>
      <c r="J87" s="7" t="str">
        <f t="shared" si="45"/>
        <v/>
      </c>
      <c r="K87" s="7" t="str">
        <f t="shared" si="45"/>
        <v/>
      </c>
      <c r="L87" s="7" t="str">
        <f t="shared" si="45"/>
        <v/>
      </c>
      <c r="M87" s="7" t="str">
        <f t="shared" si="45"/>
        <v/>
      </c>
      <c r="N87" s="7" t="str">
        <f t="shared" si="45"/>
        <v/>
      </c>
      <c r="O87" s="7" t="str">
        <f t="shared" si="45"/>
        <v/>
      </c>
      <c r="P87" s="7" t="str">
        <f t="shared" si="45"/>
        <v/>
      </c>
      <c r="Q87" s="7" t="str">
        <f t="shared" si="45"/>
        <v/>
      </c>
      <c r="R87" s="7" t="str">
        <f t="shared" si="45"/>
        <v/>
      </c>
      <c r="S87" s="7" t="str">
        <f t="shared" si="45"/>
        <v/>
      </c>
      <c r="T87" s="7" t="str">
        <f t="shared" si="45"/>
        <v/>
      </c>
      <c r="U87" s="7" t="str">
        <f t="shared" si="45"/>
        <v/>
      </c>
      <c r="V87" s="7" t="str">
        <f t="shared" si="45"/>
        <v/>
      </c>
      <c r="W87" s="7" t="str">
        <f t="shared" si="45"/>
        <v/>
      </c>
      <c r="X87" s="7" t="str">
        <f t="shared" si="45"/>
        <v/>
      </c>
      <c r="Y87" s="7" t="str">
        <f t="shared" si="45"/>
        <v/>
      </c>
      <c r="Z87" s="7" t="str">
        <f t="shared" si="45"/>
        <v/>
      </c>
      <c r="AA87" s="7" t="str">
        <f t="shared" si="45"/>
        <v/>
      </c>
      <c r="AB87" s="7" t="str">
        <f t="shared" si="45"/>
        <v/>
      </c>
      <c r="AC87" s="7" t="str">
        <f t="shared" si="45"/>
        <v/>
      </c>
      <c r="AD87" s="7" t="str">
        <f t="shared" si="45"/>
        <v/>
      </c>
      <c r="AE87" s="7" t="str">
        <f t="shared" si="45"/>
        <v/>
      </c>
      <c r="AF87" s="7" t="str">
        <f t="shared" si="45"/>
        <v/>
      </c>
      <c r="AG87" s="7" t="str">
        <f t="shared" si="45"/>
        <v/>
      </c>
      <c r="AH87" s="7" t="str">
        <f t="shared" si="45"/>
        <v/>
      </c>
      <c r="AI87" s="7" t="str">
        <f t="shared" si="45"/>
        <v/>
      </c>
      <c r="AJ87" s="7" t="str">
        <f t="shared" si="45"/>
        <v/>
      </c>
      <c r="AK87" s="7" t="str">
        <f t="shared" si="45"/>
        <v/>
      </c>
      <c r="AL87" s="7">
        <f t="shared" si="45"/>
        <v>148.262</v>
      </c>
      <c r="AM87" s="7" t="str">
        <f t="shared" si="45"/>
        <v/>
      </c>
      <c r="AN87" s="7" t="str">
        <f t="shared" si="45"/>
        <v/>
      </c>
      <c r="AO87" s="7" t="str">
        <f t="shared" si="45"/>
        <v/>
      </c>
      <c r="AP87" s="7" t="str">
        <f t="shared" si="45"/>
        <v/>
      </c>
      <c r="AQ87" s="7" t="str">
        <f t="shared" si="45"/>
        <v/>
      </c>
      <c r="AR87">
        <v>1E-3</v>
      </c>
    </row>
    <row r="88" spans="6:44">
      <c r="F88" t="str">
        <f t="shared" si="39"/>
        <v>TRA_Bus_Lpg_Urb</v>
      </c>
      <c r="G88" s="7" t="str">
        <f t="shared" ref="G88:AQ88" si="46">IF(G53&gt;0,0.001*G53,"")</f>
        <v/>
      </c>
      <c r="H88" s="7" t="str">
        <f t="shared" si="46"/>
        <v/>
      </c>
      <c r="I88" s="7" t="str">
        <f t="shared" si="46"/>
        <v/>
      </c>
      <c r="J88" s="7" t="str">
        <f t="shared" si="46"/>
        <v/>
      </c>
      <c r="K88" s="7" t="str">
        <f t="shared" si="46"/>
        <v/>
      </c>
      <c r="L88" s="7" t="str">
        <f t="shared" si="46"/>
        <v/>
      </c>
      <c r="M88" s="7" t="str">
        <f t="shared" si="46"/>
        <v/>
      </c>
      <c r="N88" s="7" t="str">
        <f t="shared" si="46"/>
        <v/>
      </c>
      <c r="O88" s="7" t="str">
        <f t="shared" si="46"/>
        <v/>
      </c>
      <c r="P88" s="7" t="str">
        <f t="shared" si="46"/>
        <v/>
      </c>
      <c r="Q88" s="7" t="str">
        <f t="shared" si="46"/>
        <v/>
      </c>
      <c r="R88" s="7" t="str">
        <f t="shared" si="46"/>
        <v/>
      </c>
      <c r="S88" s="7" t="str">
        <f t="shared" si="46"/>
        <v/>
      </c>
      <c r="T88" s="7" t="str">
        <f t="shared" si="46"/>
        <v/>
      </c>
      <c r="U88" s="7" t="str">
        <f t="shared" si="46"/>
        <v/>
      </c>
      <c r="V88" s="7" t="str">
        <f t="shared" si="46"/>
        <v/>
      </c>
      <c r="W88" s="7" t="str">
        <f t="shared" si="46"/>
        <v/>
      </c>
      <c r="X88" s="7" t="str">
        <f t="shared" si="46"/>
        <v/>
      </c>
      <c r="Y88" s="7" t="str">
        <f t="shared" si="46"/>
        <v/>
      </c>
      <c r="Z88" s="7" t="str">
        <f t="shared" si="46"/>
        <v/>
      </c>
      <c r="AA88" s="7">
        <f t="shared" si="46"/>
        <v>46.743300000000005</v>
      </c>
      <c r="AB88" s="7" t="str">
        <f t="shared" si="46"/>
        <v/>
      </c>
      <c r="AC88" s="7" t="str">
        <f t="shared" si="46"/>
        <v/>
      </c>
      <c r="AD88" s="7">
        <f t="shared" si="46"/>
        <v>47.918800000000005</v>
      </c>
      <c r="AE88" s="7" t="str">
        <f t="shared" si="46"/>
        <v/>
      </c>
      <c r="AF88" s="7">
        <f t="shared" si="46"/>
        <v>24.877700000000001</v>
      </c>
      <c r="AG88" s="7">
        <f t="shared" si="46"/>
        <v>33.058599999999998</v>
      </c>
      <c r="AH88" s="7" t="str">
        <f t="shared" si="46"/>
        <v/>
      </c>
      <c r="AI88" s="7" t="str">
        <f t="shared" si="46"/>
        <v/>
      </c>
      <c r="AJ88" s="7" t="str">
        <f t="shared" si="46"/>
        <v/>
      </c>
      <c r="AK88" s="7" t="str">
        <f t="shared" si="46"/>
        <v/>
      </c>
      <c r="AL88" s="7">
        <f t="shared" si="46"/>
        <v>119.137</v>
      </c>
      <c r="AM88" s="7" t="str">
        <f t="shared" si="46"/>
        <v/>
      </c>
      <c r="AN88" s="7" t="str">
        <f t="shared" si="46"/>
        <v/>
      </c>
      <c r="AO88" s="7" t="str">
        <f t="shared" si="46"/>
        <v/>
      </c>
      <c r="AP88" s="7" t="str">
        <f t="shared" si="46"/>
        <v/>
      </c>
      <c r="AQ88" s="7" t="str">
        <f t="shared" si="46"/>
        <v/>
      </c>
      <c r="AR88">
        <v>1E-3</v>
      </c>
    </row>
    <row r="89" spans="6:44">
      <c r="F89" t="str">
        <f t="shared" si="39"/>
        <v>TRA_Car_Cng_Exe</v>
      </c>
      <c r="G89" s="7" t="str">
        <f t="shared" ref="G89:AQ89" si="47">IF(G54&gt;0,0.001*G54,"")</f>
        <v/>
      </c>
      <c r="H89" s="7" t="str">
        <f t="shared" si="47"/>
        <v/>
      </c>
      <c r="I89" s="7" t="str">
        <f t="shared" si="47"/>
        <v/>
      </c>
      <c r="J89" s="7">
        <f t="shared" si="47"/>
        <v>16.162500000000001</v>
      </c>
      <c r="K89" s="7" t="str">
        <f t="shared" si="47"/>
        <v/>
      </c>
      <c r="L89" s="7" t="str">
        <f t="shared" si="47"/>
        <v/>
      </c>
      <c r="M89" s="7">
        <f t="shared" si="47"/>
        <v>30.598700000000001</v>
      </c>
      <c r="N89" s="7" t="str">
        <f t="shared" si="47"/>
        <v/>
      </c>
      <c r="O89" s="7" t="str">
        <f t="shared" si="47"/>
        <v/>
      </c>
      <c r="P89" s="7" t="str">
        <f t="shared" si="47"/>
        <v/>
      </c>
      <c r="Q89" s="7" t="str">
        <f t="shared" si="47"/>
        <v/>
      </c>
      <c r="R89" s="7" t="str">
        <f t="shared" si="47"/>
        <v/>
      </c>
      <c r="S89" s="7" t="str">
        <f t="shared" si="47"/>
        <v/>
      </c>
      <c r="T89" s="7" t="str">
        <f t="shared" si="47"/>
        <v/>
      </c>
      <c r="U89" s="7" t="str">
        <f t="shared" si="47"/>
        <v/>
      </c>
      <c r="V89" s="7" t="str">
        <f t="shared" si="47"/>
        <v/>
      </c>
      <c r="W89" s="7" t="str">
        <f t="shared" si="47"/>
        <v/>
      </c>
      <c r="X89" s="7">
        <f t="shared" si="47"/>
        <v>12.0975</v>
      </c>
      <c r="Y89" s="7" t="str">
        <f t="shared" si="47"/>
        <v/>
      </c>
      <c r="Z89" s="7" t="str">
        <f t="shared" si="47"/>
        <v/>
      </c>
      <c r="AA89" s="7" t="str">
        <f t="shared" si="47"/>
        <v/>
      </c>
      <c r="AB89" s="7" t="str">
        <f t="shared" si="47"/>
        <v/>
      </c>
      <c r="AC89" s="7" t="str">
        <f t="shared" si="47"/>
        <v/>
      </c>
      <c r="AD89" s="7">
        <f t="shared" si="47"/>
        <v>6.6436000000000002</v>
      </c>
      <c r="AE89" s="7" t="str">
        <f t="shared" si="47"/>
        <v/>
      </c>
      <c r="AF89" s="7" t="str">
        <f t="shared" si="47"/>
        <v/>
      </c>
      <c r="AG89" s="7" t="str">
        <f t="shared" si="47"/>
        <v/>
      </c>
      <c r="AH89" s="7" t="str">
        <f t="shared" si="47"/>
        <v/>
      </c>
      <c r="AI89" s="7">
        <f t="shared" si="47"/>
        <v>5.2009799999999995</v>
      </c>
      <c r="AJ89" s="7" t="str">
        <f t="shared" si="47"/>
        <v/>
      </c>
      <c r="AK89" s="7" t="str">
        <f t="shared" si="47"/>
        <v/>
      </c>
      <c r="AL89" s="7" t="str">
        <f t="shared" si="47"/>
        <v/>
      </c>
      <c r="AM89" s="7" t="str">
        <f t="shared" si="47"/>
        <v/>
      </c>
      <c r="AN89" s="7" t="str">
        <f t="shared" si="47"/>
        <v/>
      </c>
      <c r="AO89" s="7" t="str">
        <f t="shared" si="47"/>
        <v/>
      </c>
      <c r="AP89" s="7">
        <f t="shared" si="47"/>
        <v>12.0975</v>
      </c>
      <c r="AQ89" s="7" t="str">
        <f t="shared" si="47"/>
        <v/>
      </c>
      <c r="AR89">
        <v>1E-3</v>
      </c>
    </row>
    <row r="90" spans="6:44">
      <c r="F90" t="str">
        <f t="shared" si="39"/>
        <v>TRA_Car_Cng_Lom</v>
      </c>
      <c r="G90" s="7" t="str">
        <f t="shared" ref="G90:AQ90" si="48">IF(G55&gt;0,0.001*G55,"")</f>
        <v/>
      </c>
      <c r="H90" s="7" t="str">
        <f t="shared" si="48"/>
        <v/>
      </c>
      <c r="I90" s="7" t="str">
        <f t="shared" si="48"/>
        <v/>
      </c>
      <c r="J90" s="7">
        <f t="shared" si="48"/>
        <v>16.162500000000001</v>
      </c>
      <c r="K90" s="7" t="str">
        <f t="shared" si="48"/>
        <v/>
      </c>
      <c r="L90" s="7" t="str">
        <f t="shared" si="48"/>
        <v/>
      </c>
      <c r="M90" s="7">
        <f t="shared" si="48"/>
        <v>29.810900000000004</v>
      </c>
      <c r="N90" s="7" t="str">
        <f t="shared" si="48"/>
        <v/>
      </c>
      <c r="O90" s="7" t="str">
        <f t="shared" si="48"/>
        <v/>
      </c>
      <c r="P90" s="7" t="str">
        <f t="shared" si="48"/>
        <v/>
      </c>
      <c r="Q90" s="7" t="str">
        <f t="shared" si="48"/>
        <v/>
      </c>
      <c r="R90" s="7" t="str">
        <f t="shared" si="48"/>
        <v/>
      </c>
      <c r="S90" s="7" t="str">
        <f t="shared" si="48"/>
        <v/>
      </c>
      <c r="T90" s="7" t="str">
        <f t="shared" si="48"/>
        <v/>
      </c>
      <c r="U90" s="7" t="str">
        <f t="shared" si="48"/>
        <v/>
      </c>
      <c r="V90" s="7" t="str">
        <f t="shared" si="48"/>
        <v/>
      </c>
      <c r="W90" s="7" t="str">
        <f t="shared" si="48"/>
        <v/>
      </c>
      <c r="X90" s="7">
        <f t="shared" si="48"/>
        <v>12.3414</v>
      </c>
      <c r="Y90" s="7" t="str">
        <f t="shared" si="48"/>
        <v/>
      </c>
      <c r="Z90" s="7" t="str">
        <f t="shared" si="48"/>
        <v/>
      </c>
      <c r="AA90" s="7" t="str">
        <f t="shared" si="48"/>
        <v/>
      </c>
      <c r="AB90" s="7" t="str">
        <f t="shared" si="48"/>
        <v/>
      </c>
      <c r="AC90" s="7" t="str">
        <f t="shared" si="48"/>
        <v/>
      </c>
      <c r="AD90" s="7">
        <f t="shared" si="48"/>
        <v>7.1553800000000001</v>
      </c>
      <c r="AE90" s="7" t="str">
        <f t="shared" si="48"/>
        <v/>
      </c>
      <c r="AF90" s="7" t="str">
        <f t="shared" si="48"/>
        <v/>
      </c>
      <c r="AG90" s="7" t="str">
        <f t="shared" si="48"/>
        <v/>
      </c>
      <c r="AH90" s="7" t="str">
        <f t="shared" si="48"/>
        <v/>
      </c>
      <c r="AI90" s="7">
        <f t="shared" si="48"/>
        <v>5.2818100000000001</v>
      </c>
      <c r="AJ90" s="7" t="str">
        <f t="shared" si="48"/>
        <v/>
      </c>
      <c r="AK90" s="7" t="str">
        <f t="shared" si="48"/>
        <v/>
      </c>
      <c r="AL90" s="7" t="str">
        <f t="shared" si="48"/>
        <v/>
      </c>
      <c r="AM90" s="7" t="str">
        <f t="shared" si="48"/>
        <v/>
      </c>
      <c r="AN90" s="7" t="str">
        <f t="shared" si="48"/>
        <v/>
      </c>
      <c r="AO90" s="7" t="str">
        <f t="shared" si="48"/>
        <v/>
      </c>
      <c r="AP90" s="7">
        <f t="shared" si="48"/>
        <v>12.3414</v>
      </c>
      <c r="AQ90" s="7" t="str">
        <f t="shared" si="48"/>
        <v/>
      </c>
      <c r="AR90">
        <v>1E-3</v>
      </c>
    </row>
    <row r="91" spans="6:44">
      <c r="F91" t="str">
        <f t="shared" si="39"/>
        <v>TRA_Car_Cng_Sma</v>
      </c>
      <c r="G91" s="7" t="str">
        <f t="shared" ref="G91:AQ91" si="49">IF(G56&gt;0,0.001*G56,"")</f>
        <v/>
      </c>
      <c r="H91" s="7" t="str">
        <f t="shared" si="49"/>
        <v/>
      </c>
      <c r="I91" s="7" t="str">
        <f t="shared" si="49"/>
        <v/>
      </c>
      <c r="J91" s="7">
        <f t="shared" si="49"/>
        <v>16.162500000000001</v>
      </c>
      <c r="K91" s="7" t="str">
        <f t="shared" si="49"/>
        <v/>
      </c>
      <c r="L91" s="7" t="str">
        <f t="shared" si="49"/>
        <v/>
      </c>
      <c r="M91" s="7">
        <f t="shared" si="49"/>
        <v>29.791900000000002</v>
      </c>
      <c r="N91" s="7" t="str">
        <f t="shared" si="49"/>
        <v/>
      </c>
      <c r="O91" s="7" t="str">
        <f t="shared" si="49"/>
        <v/>
      </c>
      <c r="P91" s="7" t="str">
        <f t="shared" si="49"/>
        <v/>
      </c>
      <c r="Q91" s="7" t="str">
        <f t="shared" si="49"/>
        <v/>
      </c>
      <c r="R91" s="7" t="str">
        <f t="shared" si="49"/>
        <v/>
      </c>
      <c r="S91" s="7" t="str">
        <f t="shared" si="49"/>
        <v/>
      </c>
      <c r="T91" s="7" t="str">
        <f t="shared" si="49"/>
        <v/>
      </c>
      <c r="U91" s="7" t="str">
        <f t="shared" si="49"/>
        <v/>
      </c>
      <c r="V91" s="7" t="str">
        <f t="shared" si="49"/>
        <v/>
      </c>
      <c r="W91" s="7" t="str">
        <f t="shared" si="49"/>
        <v/>
      </c>
      <c r="X91" s="7">
        <f t="shared" si="49"/>
        <v>15.121200000000002</v>
      </c>
      <c r="Y91" s="7" t="str">
        <f t="shared" si="49"/>
        <v/>
      </c>
      <c r="Z91" s="7" t="str">
        <f t="shared" si="49"/>
        <v/>
      </c>
      <c r="AA91" s="7" t="str">
        <f t="shared" si="49"/>
        <v/>
      </c>
      <c r="AB91" s="7" t="str">
        <f t="shared" si="49"/>
        <v/>
      </c>
      <c r="AC91" s="7" t="str">
        <f t="shared" si="49"/>
        <v/>
      </c>
      <c r="AD91" s="7">
        <f t="shared" si="49"/>
        <v>6.6436000000000002</v>
      </c>
      <c r="AE91" s="7" t="str">
        <f t="shared" si="49"/>
        <v/>
      </c>
      <c r="AF91" s="7" t="str">
        <f t="shared" si="49"/>
        <v/>
      </c>
      <c r="AG91" s="7" t="str">
        <f t="shared" si="49"/>
        <v/>
      </c>
      <c r="AH91" s="7" t="str">
        <f t="shared" si="49"/>
        <v/>
      </c>
      <c r="AI91" s="7">
        <f t="shared" si="49"/>
        <v>5.2904600000000004</v>
      </c>
      <c r="AJ91" s="7" t="str">
        <f t="shared" si="49"/>
        <v/>
      </c>
      <c r="AK91" s="7" t="str">
        <f t="shared" si="49"/>
        <v/>
      </c>
      <c r="AL91" s="7" t="str">
        <f t="shared" si="49"/>
        <v/>
      </c>
      <c r="AM91" s="7" t="str">
        <f t="shared" si="49"/>
        <v/>
      </c>
      <c r="AN91" s="7" t="str">
        <f t="shared" si="49"/>
        <v/>
      </c>
      <c r="AO91" s="7" t="str">
        <f t="shared" si="49"/>
        <v/>
      </c>
      <c r="AP91" s="7">
        <f t="shared" si="49"/>
        <v>15.121200000000002</v>
      </c>
      <c r="AQ91" s="7" t="str">
        <f t="shared" si="49"/>
        <v/>
      </c>
      <c r="AR91">
        <v>1E-3</v>
      </c>
    </row>
    <row r="92" spans="6:44">
      <c r="F92" t="str">
        <f t="shared" si="39"/>
        <v>TRA_Car_Cng_Upm</v>
      </c>
      <c r="G92" s="7" t="str">
        <f t="shared" ref="G92:AQ92" si="50">IF(G57&gt;0,0.001*G57,"")</f>
        <v/>
      </c>
      <c r="H92" s="7" t="str">
        <f t="shared" si="50"/>
        <v/>
      </c>
      <c r="I92" s="7" t="str">
        <f t="shared" si="50"/>
        <v/>
      </c>
      <c r="J92" s="7">
        <f t="shared" si="50"/>
        <v>16.162500000000001</v>
      </c>
      <c r="K92" s="7" t="str">
        <f t="shared" si="50"/>
        <v/>
      </c>
      <c r="L92" s="7" t="str">
        <f t="shared" si="50"/>
        <v/>
      </c>
      <c r="M92" s="7">
        <f t="shared" si="50"/>
        <v>30.252400000000002</v>
      </c>
      <c r="N92" s="7" t="str">
        <f t="shared" si="50"/>
        <v/>
      </c>
      <c r="O92" s="7" t="str">
        <f t="shared" si="50"/>
        <v/>
      </c>
      <c r="P92" s="7" t="str">
        <f t="shared" si="50"/>
        <v/>
      </c>
      <c r="Q92" s="7" t="str">
        <f t="shared" si="50"/>
        <v/>
      </c>
      <c r="R92" s="7" t="str">
        <f t="shared" si="50"/>
        <v/>
      </c>
      <c r="S92" s="7" t="str">
        <f t="shared" si="50"/>
        <v/>
      </c>
      <c r="T92" s="7" t="str">
        <f t="shared" si="50"/>
        <v/>
      </c>
      <c r="U92" s="7" t="str">
        <f t="shared" si="50"/>
        <v/>
      </c>
      <c r="V92" s="7" t="str">
        <f t="shared" si="50"/>
        <v/>
      </c>
      <c r="W92" s="7" t="str">
        <f t="shared" si="50"/>
        <v/>
      </c>
      <c r="X92" s="7">
        <f t="shared" si="50"/>
        <v>12.7515</v>
      </c>
      <c r="Y92" s="7" t="str">
        <f t="shared" si="50"/>
        <v/>
      </c>
      <c r="Z92" s="7" t="str">
        <f t="shared" si="50"/>
        <v/>
      </c>
      <c r="AA92" s="7" t="str">
        <f t="shared" si="50"/>
        <v/>
      </c>
      <c r="AB92" s="7" t="str">
        <f t="shared" si="50"/>
        <v/>
      </c>
      <c r="AC92" s="7" t="str">
        <f t="shared" si="50"/>
        <v/>
      </c>
      <c r="AD92" s="7">
        <f t="shared" si="50"/>
        <v>8.0601900000000004</v>
      </c>
      <c r="AE92" s="7" t="str">
        <f t="shared" si="50"/>
        <v/>
      </c>
      <c r="AF92" s="7" t="str">
        <f t="shared" si="50"/>
        <v/>
      </c>
      <c r="AG92" s="7" t="str">
        <f t="shared" si="50"/>
        <v/>
      </c>
      <c r="AH92" s="7" t="str">
        <f t="shared" si="50"/>
        <v/>
      </c>
      <c r="AI92" s="7">
        <f t="shared" si="50"/>
        <v>5.4882900000000001</v>
      </c>
      <c r="AJ92" s="7" t="str">
        <f t="shared" si="50"/>
        <v/>
      </c>
      <c r="AK92" s="7" t="str">
        <f t="shared" si="50"/>
        <v/>
      </c>
      <c r="AL92" s="7" t="str">
        <f t="shared" si="50"/>
        <v/>
      </c>
      <c r="AM92" s="7" t="str">
        <f t="shared" si="50"/>
        <v/>
      </c>
      <c r="AN92" s="7" t="str">
        <f t="shared" si="50"/>
        <v/>
      </c>
      <c r="AO92" s="7" t="str">
        <f t="shared" si="50"/>
        <v/>
      </c>
      <c r="AP92" s="7">
        <f t="shared" si="50"/>
        <v>12.7515</v>
      </c>
      <c r="AQ92" s="7" t="str">
        <f t="shared" si="50"/>
        <v/>
      </c>
      <c r="AR92">
        <v>1E-3</v>
      </c>
    </row>
    <row r="93" spans="6:44">
      <c r="F93" t="str">
        <f t="shared" si="39"/>
        <v>TRA_Car_Dis_Exe</v>
      </c>
      <c r="G93" s="7">
        <f t="shared" ref="G93:AQ93" si="51">IF(G58&gt;0,0.001*G58,"")</f>
        <v>28.644600000000001</v>
      </c>
      <c r="H93" s="7">
        <f t="shared" si="51"/>
        <v>22.202900000000003</v>
      </c>
      <c r="I93" s="7">
        <f t="shared" si="51"/>
        <v>11.162799999999999</v>
      </c>
      <c r="J93" s="7">
        <f t="shared" si="51"/>
        <v>19.091900000000003</v>
      </c>
      <c r="K93" s="7">
        <f t="shared" si="51"/>
        <v>17.9343</v>
      </c>
      <c r="L93" s="7">
        <f t="shared" si="51"/>
        <v>20.240099999999998</v>
      </c>
      <c r="M93" s="7">
        <f t="shared" si="51"/>
        <v>24.641500000000001</v>
      </c>
      <c r="N93" s="7">
        <f t="shared" si="51"/>
        <v>32.213500000000003</v>
      </c>
      <c r="O93" s="7">
        <f t="shared" si="51"/>
        <v>22.435200000000002</v>
      </c>
      <c r="P93" s="7">
        <f t="shared" si="51"/>
        <v>19.0031</v>
      </c>
      <c r="Q93" s="7">
        <f t="shared" si="51"/>
        <v>23.7821</v>
      </c>
      <c r="R93" s="7">
        <f t="shared" si="51"/>
        <v>18.8005</v>
      </c>
      <c r="S93" s="7">
        <f t="shared" si="51"/>
        <v>23.029799999999998</v>
      </c>
      <c r="T93" s="7">
        <f t="shared" si="51"/>
        <v>20.534800000000001</v>
      </c>
      <c r="U93" s="7">
        <f t="shared" si="51"/>
        <v>25.579000000000001</v>
      </c>
      <c r="V93" s="7">
        <f t="shared" si="51"/>
        <v>22.860800000000001</v>
      </c>
      <c r="W93" s="7">
        <f t="shared" si="51"/>
        <v>16.421800000000001</v>
      </c>
      <c r="X93" s="7">
        <f t="shared" si="51"/>
        <v>16.1706</v>
      </c>
      <c r="Y93" s="7">
        <f t="shared" si="51"/>
        <v>7.6256599999999999</v>
      </c>
      <c r="Z93" s="7">
        <f t="shared" si="51"/>
        <v>67.863</v>
      </c>
      <c r="AA93" s="7">
        <f t="shared" si="51"/>
        <v>24.470099999999999</v>
      </c>
      <c r="AB93" s="7">
        <f t="shared" si="51"/>
        <v>30.495000000000001</v>
      </c>
      <c r="AC93" s="7">
        <f t="shared" si="51"/>
        <v>3.3300399999999999</v>
      </c>
      <c r="AD93" s="7">
        <f t="shared" si="51"/>
        <v>33.462699999999998</v>
      </c>
      <c r="AE93" s="7">
        <f t="shared" si="51"/>
        <v>23.327099999999998</v>
      </c>
      <c r="AF93" s="7">
        <f t="shared" si="51"/>
        <v>13.8141</v>
      </c>
      <c r="AG93" s="7">
        <f t="shared" si="51"/>
        <v>19.518599999999999</v>
      </c>
      <c r="AH93" s="7">
        <f t="shared" si="51"/>
        <v>10.7438</v>
      </c>
      <c r="AI93" s="7">
        <f t="shared" si="51"/>
        <v>39.236400000000003</v>
      </c>
      <c r="AJ93" s="7">
        <f t="shared" si="51"/>
        <v>24.852499999999999</v>
      </c>
      <c r="AK93" s="7">
        <f t="shared" si="51"/>
        <v>11.883900000000001</v>
      </c>
      <c r="AL93" s="7">
        <f t="shared" si="51"/>
        <v>19.110400000000002</v>
      </c>
      <c r="AM93" s="7">
        <f t="shared" si="51"/>
        <v>23.029799999999998</v>
      </c>
      <c r="AN93" s="7">
        <f t="shared" si="51"/>
        <v>20.534800000000001</v>
      </c>
      <c r="AO93" s="7">
        <f t="shared" si="51"/>
        <v>23.029799999999998</v>
      </c>
      <c r="AP93" s="7">
        <f t="shared" si="51"/>
        <v>20.534800000000001</v>
      </c>
      <c r="AQ93" s="7">
        <f t="shared" si="51"/>
        <v>20.534800000000001</v>
      </c>
      <c r="AR93">
        <v>1E-3</v>
      </c>
    </row>
    <row r="94" spans="6:44">
      <c r="F94" t="str">
        <f t="shared" si="39"/>
        <v>TRA_Car_Dis_Lom</v>
      </c>
      <c r="G94" s="7">
        <f t="shared" ref="G94:AQ94" si="52">IF(G59&gt;0,0.001*G59,"")</f>
        <v>26.341100000000001</v>
      </c>
      <c r="H94" s="7">
        <f t="shared" si="52"/>
        <v>23.735900000000001</v>
      </c>
      <c r="I94" s="7">
        <f t="shared" si="52"/>
        <v>12.522500000000001</v>
      </c>
      <c r="J94" s="7">
        <f t="shared" si="52"/>
        <v>17.0763</v>
      </c>
      <c r="K94" s="7">
        <f t="shared" si="52"/>
        <v>13.663600000000001</v>
      </c>
      <c r="L94" s="7">
        <f t="shared" si="52"/>
        <v>18.413400000000003</v>
      </c>
      <c r="M94" s="7">
        <f t="shared" si="52"/>
        <v>24.1191</v>
      </c>
      <c r="N94" s="7">
        <f t="shared" si="52"/>
        <v>30.905900000000003</v>
      </c>
      <c r="O94" s="7">
        <f t="shared" si="52"/>
        <v>19.766500000000001</v>
      </c>
      <c r="P94" s="7">
        <f t="shared" si="52"/>
        <v>17.291700000000002</v>
      </c>
      <c r="Q94" s="7">
        <f t="shared" si="52"/>
        <v>23.4268</v>
      </c>
      <c r="R94" s="7">
        <f t="shared" si="52"/>
        <v>17.762599999999999</v>
      </c>
      <c r="S94" s="7">
        <f t="shared" si="52"/>
        <v>19.682599999999997</v>
      </c>
      <c r="T94" s="7">
        <f t="shared" si="52"/>
        <v>18.903299999999998</v>
      </c>
      <c r="U94" s="7">
        <f t="shared" si="52"/>
        <v>23.867100000000001</v>
      </c>
      <c r="V94" s="7">
        <f t="shared" si="52"/>
        <v>22.054200000000002</v>
      </c>
      <c r="W94" s="7">
        <f t="shared" si="52"/>
        <v>18.053799999999999</v>
      </c>
      <c r="X94" s="7">
        <f t="shared" si="52"/>
        <v>15.0969</v>
      </c>
      <c r="Y94" s="7">
        <f t="shared" si="52"/>
        <v>5.9673100000000003</v>
      </c>
      <c r="Z94" s="7">
        <f t="shared" si="52"/>
        <v>69.064600000000013</v>
      </c>
      <c r="AA94" s="7">
        <f t="shared" si="52"/>
        <v>20.394500000000001</v>
      </c>
      <c r="AB94" s="7">
        <f t="shared" si="52"/>
        <v>27.66</v>
      </c>
      <c r="AC94" s="7">
        <f t="shared" si="52"/>
        <v>3.5101399999999998</v>
      </c>
      <c r="AD94" s="7">
        <f t="shared" si="52"/>
        <v>33.128900000000002</v>
      </c>
      <c r="AE94" s="7">
        <f t="shared" si="52"/>
        <v>23.597799999999999</v>
      </c>
      <c r="AF94" s="7">
        <f t="shared" si="52"/>
        <v>14.1127</v>
      </c>
      <c r="AG94" s="7">
        <f t="shared" si="52"/>
        <v>19.518599999999999</v>
      </c>
      <c r="AH94" s="7">
        <f t="shared" si="52"/>
        <v>9.1672700000000003</v>
      </c>
      <c r="AI94" s="7">
        <f t="shared" si="52"/>
        <v>35.022100000000002</v>
      </c>
      <c r="AJ94" s="7">
        <f t="shared" si="52"/>
        <v>24.9801</v>
      </c>
      <c r="AK94" s="7">
        <f t="shared" si="52"/>
        <v>11.8965</v>
      </c>
      <c r="AL94" s="7">
        <f t="shared" si="52"/>
        <v>17.5383</v>
      </c>
      <c r="AM94" s="7">
        <f t="shared" si="52"/>
        <v>19.682599999999997</v>
      </c>
      <c r="AN94" s="7">
        <f t="shared" si="52"/>
        <v>18.903299999999998</v>
      </c>
      <c r="AO94" s="7">
        <f t="shared" si="52"/>
        <v>19.682599999999997</v>
      </c>
      <c r="AP94" s="7">
        <f t="shared" si="52"/>
        <v>18.903299999999998</v>
      </c>
      <c r="AQ94" s="7">
        <f t="shared" si="52"/>
        <v>18.903299999999998</v>
      </c>
      <c r="AR94">
        <v>1E-3</v>
      </c>
    </row>
    <row r="95" spans="6:44">
      <c r="F95" t="str">
        <f t="shared" si="39"/>
        <v>TRA_Car_Dis_Sma</v>
      </c>
      <c r="G95" s="7">
        <f t="shared" ref="G95:AQ95" si="53">IF(G60&gt;0,0.001*G60,"")</f>
        <v>26.522500000000001</v>
      </c>
      <c r="H95" s="7">
        <f t="shared" si="53"/>
        <v>21.687000000000001</v>
      </c>
      <c r="I95" s="7">
        <f t="shared" si="53"/>
        <v>12.512200000000002</v>
      </c>
      <c r="J95" s="7">
        <f t="shared" si="53"/>
        <v>17.064799999999998</v>
      </c>
      <c r="K95" s="7">
        <f t="shared" si="53"/>
        <v>12.8825</v>
      </c>
      <c r="L95" s="7">
        <f t="shared" si="53"/>
        <v>18.413400000000003</v>
      </c>
      <c r="M95" s="7">
        <f t="shared" si="53"/>
        <v>24.033000000000001</v>
      </c>
      <c r="N95" s="7">
        <f t="shared" si="53"/>
        <v>29.330000000000002</v>
      </c>
      <c r="O95" s="7">
        <f t="shared" si="53"/>
        <v>21.111900000000002</v>
      </c>
      <c r="P95" s="7">
        <f t="shared" si="53"/>
        <v>17.0657</v>
      </c>
      <c r="Q95" s="7">
        <f t="shared" si="53"/>
        <v>24.872200000000003</v>
      </c>
      <c r="R95" s="7">
        <f t="shared" si="53"/>
        <v>17.9041</v>
      </c>
      <c r="S95" s="7">
        <f t="shared" si="53"/>
        <v>13.2971</v>
      </c>
      <c r="T95" s="7">
        <f t="shared" si="53"/>
        <v>18.903299999999998</v>
      </c>
      <c r="U95" s="7">
        <f t="shared" si="53"/>
        <v>23.867100000000001</v>
      </c>
      <c r="V95" s="7">
        <f t="shared" si="53"/>
        <v>22.225900000000003</v>
      </c>
      <c r="W95" s="7">
        <f t="shared" si="53"/>
        <v>17.6751</v>
      </c>
      <c r="X95" s="7">
        <f t="shared" si="53"/>
        <v>16.965900000000001</v>
      </c>
      <c r="Y95" s="7">
        <f t="shared" si="53"/>
        <v>5.9673100000000003</v>
      </c>
      <c r="Z95" s="7">
        <f t="shared" si="53"/>
        <v>68.787399999999991</v>
      </c>
      <c r="AA95" s="7">
        <f t="shared" si="53"/>
        <v>23.053900000000002</v>
      </c>
      <c r="AB95" s="7">
        <f t="shared" si="53"/>
        <v>25.8461</v>
      </c>
      <c r="AC95" s="7">
        <f t="shared" si="53"/>
        <v>3.6430799999999999</v>
      </c>
      <c r="AD95" s="7">
        <f t="shared" si="53"/>
        <v>32.542200000000001</v>
      </c>
      <c r="AE95" s="7">
        <f t="shared" si="53"/>
        <v>23.7897</v>
      </c>
      <c r="AF95" s="7">
        <f t="shared" si="53"/>
        <v>13.330399999999999</v>
      </c>
      <c r="AG95" s="7">
        <f t="shared" si="53"/>
        <v>19.518599999999999</v>
      </c>
      <c r="AH95" s="7">
        <f t="shared" si="53"/>
        <v>9.1672700000000003</v>
      </c>
      <c r="AI95" s="7">
        <f t="shared" si="53"/>
        <v>34.8127</v>
      </c>
      <c r="AJ95" s="7">
        <f t="shared" si="53"/>
        <v>23.4068</v>
      </c>
      <c r="AK95" s="7">
        <f t="shared" si="53"/>
        <v>11.8965</v>
      </c>
      <c r="AL95" s="7">
        <f t="shared" si="53"/>
        <v>14.9747</v>
      </c>
      <c r="AM95" s="7">
        <f t="shared" si="53"/>
        <v>13.2971</v>
      </c>
      <c r="AN95" s="7">
        <f t="shared" si="53"/>
        <v>18.903299999999998</v>
      </c>
      <c r="AO95" s="7">
        <f t="shared" si="53"/>
        <v>13.2971</v>
      </c>
      <c r="AP95" s="7">
        <f t="shared" si="53"/>
        <v>18.903299999999998</v>
      </c>
      <c r="AQ95" s="7">
        <f t="shared" si="53"/>
        <v>18.903299999999998</v>
      </c>
      <c r="AR95">
        <v>1E-3</v>
      </c>
    </row>
    <row r="96" spans="6:44">
      <c r="F96" t="str">
        <f t="shared" si="39"/>
        <v>TRA_Car_Dis_Upm</v>
      </c>
      <c r="G96" s="7">
        <f t="shared" ref="G96:AQ96" si="54">IF(G61&gt;0,0.001*G61,"")</f>
        <v>26.933800000000002</v>
      </c>
      <c r="H96" s="7">
        <f t="shared" si="54"/>
        <v>22.461900000000004</v>
      </c>
      <c r="I96" s="7">
        <f t="shared" si="54"/>
        <v>6.6320800000000002</v>
      </c>
      <c r="J96" s="7">
        <f t="shared" si="54"/>
        <v>18.041</v>
      </c>
      <c r="K96" s="7">
        <f t="shared" si="54"/>
        <v>13.648100000000001</v>
      </c>
      <c r="L96" s="7">
        <f t="shared" si="54"/>
        <v>18.413400000000003</v>
      </c>
      <c r="M96" s="7">
        <f t="shared" si="54"/>
        <v>24.665200000000002</v>
      </c>
      <c r="N96" s="7">
        <f t="shared" si="54"/>
        <v>29.5565</v>
      </c>
      <c r="O96" s="7">
        <f t="shared" si="54"/>
        <v>20.333600000000001</v>
      </c>
      <c r="P96" s="7">
        <f t="shared" si="54"/>
        <v>17.088699999999999</v>
      </c>
      <c r="Q96" s="7">
        <f t="shared" si="54"/>
        <v>22.436199999999999</v>
      </c>
      <c r="R96" s="7">
        <f t="shared" si="54"/>
        <v>18.046800000000001</v>
      </c>
      <c r="S96" s="7">
        <f t="shared" si="54"/>
        <v>20.250599999999999</v>
      </c>
      <c r="T96" s="7">
        <f t="shared" si="54"/>
        <v>19.439499999999999</v>
      </c>
      <c r="U96" s="7">
        <f t="shared" si="54"/>
        <v>23.867100000000001</v>
      </c>
      <c r="V96" s="7">
        <f t="shared" si="54"/>
        <v>22.016400000000001</v>
      </c>
      <c r="W96" s="7">
        <f t="shared" si="54"/>
        <v>19.264700000000001</v>
      </c>
      <c r="X96" s="7">
        <f t="shared" si="54"/>
        <v>15.4991</v>
      </c>
      <c r="Y96" s="7">
        <f t="shared" si="54"/>
        <v>5.9673100000000003</v>
      </c>
      <c r="Z96" s="7">
        <f t="shared" si="54"/>
        <v>73.225000000000009</v>
      </c>
      <c r="AA96" s="7">
        <f t="shared" si="54"/>
        <v>25.421200000000002</v>
      </c>
      <c r="AB96" s="7">
        <f t="shared" si="54"/>
        <v>27.66</v>
      </c>
      <c r="AC96" s="7">
        <f t="shared" si="54"/>
        <v>3.5163099999999998</v>
      </c>
      <c r="AD96" s="7">
        <f t="shared" si="54"/>
        <v>32.637300000000003</v>
      </c>
      <c r="AE96" s="7">
        <f t="shared" si="54"/>
        <v>23.148</v>
      </c>
      <c r="AF96" s="7">
        <f t="shared" si="54"/>
        <v>13.9253</v>
      </c>
      <c r="AG96" s="7">
        <f t="shared" si="54"/>
        <v>19.518599999999999</v>
      </c>
      <c r="AH96" s="7">
        <f t="shared" si="54"/>
        <v>9.1672700000000003</v>
      </c>
      <c r="AI96" s="7">
        <f t="shared" si="54"/>
        <v>36.3048</v>
      </c>
      <c r="AJ96" s="7">
        <f t="shared" si="54"/>
        <v>25.445900000000002</v>
      </c>
      <c r="AK96" s="7">
        <f t="shared" si="54"/>
        <v>11.8965</v>
      </c>
      <c r="AL96" s="7">
        <f t="shared" si="54"/>
        <v>18.377200000000002</v>
      </c>
      <c r="AM96" s="7">
        <f t="shared" si="54"/>
        <v>20.250599999999999</v>
      </c>
      <c r="AN96" s="7">
        <f t="shared" si="54"/>
        <v>19.439499999999999</v>
      </c>
      <c r="AO96" s="7">
        <f t="shared" si="54"/>
        <v>20.250599999999999</v>
      </c>
      <c r="AP96" s="7">
        <f t="shared" si="54"/>
        <v>19.439499999999999</v>
      </c>
      <c r="AQ96" s="7">
        <f t="shared" si="54"/>
        <v>19.439499999999999</v>
      </c>
      <c r="AR96">
        <v>1E-3</v>
      </c>
    </row>
    <row r="97" spans="6:44">
      <c r="F97" t="str">
        <f t="shared" si="39"/>
        <v>TRA_Car_Fle_Fue_Exe</v>
      </c>
      <c r="G97" s="7" t="str">
        <f t="shared" ref="G97:AQ97" si="55">IF(G62&gt;0,0.001*G62,"")</f>
        <v/>
      </c>
      <c r="H97" s="7" t="str">
        <f t="shared" si="55"/>
        <v/>
      </c>
      <c r="I97" s="7" t="str">
        <f t="shared" si="55"/>
        <v/>
      </c>
      <c r="J97" s="7">
        <f t="shared" si="55"/>
        <v>11.1287</v>
      </c>
      <c r="K97" s="7" t="str">
        <f t="shared" si="55"/>
        <v/>
      </c>
      <c r="L97" s="7" t="str">
        <f t="shared" si="55"/>
        <v/>
      </c>
      <c r="M97" s="7" t="str">
        <f t="shared" si="55"/>
        <v/>
      </c>
      <c r="N97" s="7" t="str">
        <f t="shared" si="55"/>
        <v/>
      </c>
      <c r="O97" s="7" t="str">
        <f t="shared" si="55"/>
        <v/>
      </c>
      <c r="P97" s="7" t="str">
        <f t="shared" si="55"/>
        <v/>
      </c>
      <c r="Q97" s="7" t="str">
        <f t="shared" si="55"/>
        <v/>
      </c>
      <c r="R97" s="7" t="str">
        <f t="shared" si="55"/>
        <v/>
      </c>
      <c r="S97" s="7" t="str">
        <f t="shared" si="55"/>
        <v/>
      </c>
      <c r="T97" s="7" t="str">
        <f t="shared" si="55"/>
        <v/>
      </c>
      <c r="U97" s="7" t="str">
        <f t="shared" si="55"/>
        <v/>
      </c>
      <c r="V97" s="7" t="str">
        <f t="shared" si="55"/>
        <v/>
      </c>
      <c r="W97" s="7" t="str">
        <f t="shared" si="55"/>
        <v/>
      </c>
      <c r="X97" s="7" t="str">
        <f t="shared" si="55"/>
        <v/>
      </c>
      <c r="Y97" s="7" t="str">
        <f t="shared" si="55"/>
        <v/>
      </c>
      <c r="Z97" s="7" t="str">
        <f t="shared" si="55"/>
        <v/>
      </c>
      <c r="AA97" s="7" t="str">
        <f t="shared" si="55"/>
        <v/>
      </c>
      <c r="AB97" s="7" t="str">
        <f t="shared" si="55"/>
        <v/>
      </c>
      <c r="AC97" s="7" t="str">
        <f t="shared" si="55"/>
        <v/>
      </c>
      <c r="AD97" s="7" t="str">
        <f t="shared" si="55"/>
        <v/>
      </c>
      <c r="AE97" s="7" t="str">
        <f t="shared" si="55"/>
        <v/>
      </c>
      <c r="AF97" s="7" t="str">
        <f t="shared" si="55"/>
        <v/>
      </c>
      <c r="AG97" s="7" t="str">
        <f t="shared" si="55"/>
        <v/>
      </c>
      <c r="AH97" s="7" t="str">
        <f t="shared" si="55"/>
        <v/>
      </c>
      <c r="AI97" s="7">
        <f t="shared" si="55"/>
        <v>16.749200000000002</v>
      </c>
      <c r="AJ97" s="7" t="str">
        <f t="shared" si="55"/>
        <v/>
      </c>
      <c r="AK97" s="7" t="str">
        <f t="shared" si="55"/>
        <v/>
      </c>
      <c r="AL97" s="7" t="str">
        <f t="shared" si="55"/>
        <v/>
      </c>
      <c r="AM97" s="7" t="str">
        <f t="shared" si="55"/>
        <v/>
      </c>
      <c r="AN97" s="7" t="str">
        <f t="shared" si="55"/>
        <v/>
      </c>
      <c r="AO97" s="7" t="str">
        <f t="shared" si="55"/>
        <v/>
      </c>
      <c r="AP97" s="7" t="str">
        <f t="shared" si="55"/>
        <v/>
      </c>
      <c r="AQ97" s="7" t="str">
        <f t="shared" si="55"/>
        <v/>
      </c>
      <c r="AR97">
        <v>1E-3</v>
      </c>
    </row>
    <row r="98" spans="6:44">
      <c r="F98" t="str">
        <f t="shared" si="39"/>
        <v>TRA_Car_Fle_Fue_Lom</v>
      </c>
      <c r="G98" s="7" t="str">
        <f t="shared" ref="G98:AQ98" si="56">IF(G63&gt;0,0.001*G63,"")</f>
        <v/>
      </c>
      <c r="H98" s="7" t="str">
        <f t="shared" si="56"/>
        <v/>
      </c>
      <c r="I98" s="7" t="str">
        <f t="shared" si="56"/>
        <v/>
      </c>
      <c r="J98" s="7">
        <f t="shared" si="56"/>
        <v>11.1287</v>
      </c>
      <c r="K98" s="7" t="str">
        <f t="shared" si="56"/>
        <v/>
      </c>
      <c r="L98" s="7" t="str">
        <f t="shared" si="56"/>
        <v/>
      </c>
      <c r="M98" s="7" t="str">
        <f t="shared" si="56"/>
        <v/>
      </c>
      <c r="N98" s="7" t="str">
        <f t="shared" si="56"/>
        <v/>
      </c>
      <c r="O98" s="7" t="str">
        <f t="shared" si="56"/>
        <v/>
      </c>
      <c r="P98" s="7" t="str">
        <f t="shared" si="56"/>
        <v/>
      </c>
      <c r="Q98" s="7" t="str">
        <f t="shared" si="56"/>
        <v/>
      </c>
      <c r="R98" s="7" t="str">
        <f t="shared" si="56"/>
        <v/>
      </c>
      <c r="S98" s="7" t="str">
        <f t="shared" si="56"/>
        <v/>
      </c>
      <c r="T98" s="7" t="str">
        <f t="shared" si="56"/>
        <v/>
      </c>
      <c r="U98" s="7" t="str">
        <f t="shared" si="56"/>
        <v/>
      </c>
      <c r="V98" s="7" t="str">
        <f t="shared" si="56"/>
        <v/>
      </c>
      <c r="W98" s="7" t="str">
        <f t="shared" si="56"/>
        <v/>
      </c>
      <c r="X98" s="7" t="str">
        <f t="shared" si="56"/>
        <v/>
      </c>
      <c r="Y98" s="7" t="str">
        <f t="shared" si="56"/>
        <v/>
      </c>
      <c r="Z98" s="7" t="str">
        <f t="shared" si="56"/>
        <v/>
      </c>
      <c r="AA98" s="7" t="str">
        <f t="shared" si="56"/>
        <v/>
      </c>
      <c r="AB98" s="7" t="str">
        <f t="shared" si="56"/>
        <v/>
      </c>
      <c r="AC98" s="7" t="str">
        <f t="shared" si="56"/>
        <v/>
      </c>
      <c r="AD98" s="7" t="str">
        <f t="shared" si="56"/>
        <v/>
      </c>
      <c r="AE98" s="7" t="str">
        <f t="shared" si="56"/>
        <v/>
      </c>
      <c r="AF98" s="7" t="str">
        <f t="shared" si="56"/>
        <v/>
      </c>
      <c r="AG98" s="7" t="str">
        <f t="shared" si="56"/>
        <v/>
      </c>
      <c r="AH98" s="7" t="str">
        <f t="shared" si="56"/>
        <v/>
      </c>
      <c r="AI98" s="7">
        <f t="shared" si="56"/>
        <v>16.370799999999999</v>
      </c>
      <c r="AJ98" s="7" t="str">
        <f t="shared" si="56"/>
        <v/>
      </c>
      <c r="AK98" s="7" t="str">
        <f t="shared" si="56"/>
        <v/>
      </c>
      <c r="AL98" s="7" t="str">
        <f t="shared" si="56"/>
        <v/>
      </c>
      <c r="AM98" s="7" t="str">
        <f t="shared" si="56"/>
        <v/>
      </c>
      <c r="AN98" s="7" t="str">
        <f t="shared" si="56"/>
        <v/>
      </c>
      <c r="AO98" s="7" t="str">
        <f t="shared" si="56"/>
        <v/>
      </c>
      <c r="AP98" s="7" t="str">
        <f t="shared" si="56"/>
        <v/>
      </c>
      <c r="AQ98" s="7" t="str">
        <f t="shared" si="56"/>
        <v/>
      </c>
      <c r="AR98">
        <v>1E-3</v>
      </c>
    </row>
    <row r="99" spans="6:44">
      <c r="F99" t="str">
        <f t="shared" si="39"/>
        <v>TRA_Car_Fle_Fue_Sma</v>
      </c>
      <c r="G99" s="7" t="str">
        <f t="shared" ref="G99:AQ99" si="57">IF(G64&gt;0,0.001*G64,"")</f>
        <v/>
      </c>
      <c r="H99" s="7" t="str">
        <f t="shared" si="57"/>
        <v/>
      </c>
      <c r="I99" s="7" t="str">
        <f t="shared" si="57"/>
        <v/>
      </c>
      <c r="J99" s="7">
        <f t="shared" si="57"/>
        <v>11.1287</v>
      </c>
      <c r="K99" s="7" t="str">
        <f t="shared" si="57"/>
        <v/>
      </c>
      <c r="L99" s="7" t="str">
        <f t="shared" si="57"/>
        <v/>
      </c>
      <c r="M99" s="7" t="str">
        <f t="shared" si="57"/>
        <v/>
      </c>
      <c r="N99" s="7" t="str">
        <f t="shared" si="57"/>
        <v/>
      </c>
      <c r="O99" s="7" t="str">
        <f t="shared" si="57"/>
        <v/>
      </c>
      <c r="P99" s="7" t="str">
        <f t="shared" si="57"/>
        <v/>
      </c>
      <c r="Q99" s="7" t="str">
        <f t="shared" si="57"/>
        <v/>
      </c>
      <c r="R99" s="7" t="str">
        <f t="shared" si="57"/>
        <v/>
      </c>
      <c r="S99" s="7" t="str">
        <f t="shared" si="57"/>
        <v/>
      </c>
      <c r="T99" s="7" t="str">
        <f t="shared" si="57"/>
        <v/>
      </c>
      <c r="U99" s="7" t="str">
        <f t="shared" si="57"/>
        <v/>
      </c>
      <c r="V99" s="7" t="str">
        <f t="shared" si="57"/>
        <v/>
      </c>
      <c r="W99" s="7" t="str">
        <f t="shared" si="57"/>
        <v/>
      </c>
      <c r="X99" s="7" t="str">
        <f t="shared" si="57"/>
        <v/>
      </c>
      <c r="Y99" s="7" t="str">
        <f t="shared" si="57"/>
        <v/>
      </c>
      <c r="Z99" s="7" t="str">
        <f t="shared" si="57"/>
        <v/>
      </c>
      <c r="AA99" s="7" t="str">
        <f t="shared" si="57"/>
        <v/>
      </c>
      <c r="AB99" s="7" t="str">
        <f t="shared" si="57"/>
        <v/>
      </c>
      <c r="AC99" s="7" t="str">
        <f t="shared" si="57"/>
        <v/>
      </c>
      <c r="AD99" s="7" t="str">
        <f t="shared" si="57"/>
        <v/>
      </c>
      <c r="AE99" s="7" t="str">
        <f t="shared" si="57"/>
        <v/>
      </c>
      <c r="AF99" s="7" t="str">
        <f t="shared" si="57"/>
        <v/>
      </c>
      <c r="AG99" s="7" t="str">
        <f t="shared" si="57"/>
        <v/>
      </c>
      <c r="AH99" s="7" t="str">
        <f t="shared" si="57"/>
        <v/>
      </c>
      <c r="AI99" s="7">
        <f t="shared" si="57"/>
        <v>15.3071</v>
      </c>
      <c r="AJ99" s="7" t="str">
        <f t="shared" si="57"/>
        <v/>
      </c>
      <c r="AK99" s="7" t="str">
        <f t="shared" si="57"/>
        <v/>
      </c>
      <c r="AL99" s="7" t="str">
        <f t="shared" si="57"/>
        <v/>
      </c>
      <c r="AM99" s="7" t="str">
        <f t="shared" si="57"/>
        <v/>
      </c>
      <c r="AN99" s="7" t="str">
        <f t="shared" si="57"/>
        <v/>
      </c>
      <c r="AO99" s="7" t="str">
        <f t="shared" si="57"/>
        <v/>
      </c>
      <c r="AP99" s="7" t="str">
        <f t="shared" si="57"/>
        <v/>
      </c>
      <c r="AQ99" s="7" t="str">
        <f t="shared" si="57"/>
        <v/>
      </c>
      <c r="AR99">
        <v>1E-3</v>
      </c>
    </row>
    <row r="100" spans="6:44">
      <c r="F100" t="str">
        <f t="shared" si="39"/>
        <v>TRA_Car_Fle_Fue_Upm</v>
      </c>
      <c r="G100" s="7" t="str">
        <f t="shared" ref="G100:AQ100" si="58">IF(G65&gt;0,0.001*G65,"")</f>
        <v/>
      </c>
      <c r="H100" s="7" t="str">
        <f t="shared" si="58"/>
        <v/>
      </c>
      <c r="I100" s="7" t="str">
        <f t="shared" si="58"/>
        <v/>
      </c>
      <c r="J100" s="7">
        <f t="shared" si="58"/>
        <v>11.1287</v>
      </c>
      <c r="K100" s="7" t="str">
        <f t="shared" si="58"/>
        <v/>
      </c>
      <c r="L100" s="7" t="str">
        <f t="shared" si="58"/>
        <v/>
      </c>
      <c r="M100" s="7" t="str">
        <f t="shared" si="58"/>
        <v/>
      </c>
      <c r="N100" s="7" t="str">
        <f t="shared" si="58"/>
        <v/>
      </c>
      <c r="O100" s="7" t="str">
        <f t="shared" si="58"/>
        <v/>
      </c>
      <c r="P100" s="7" t="str">
        <f t="shared" si="58"/>
        <v/>
      </c>
      <c r="Q100" s="7" t="str">
        <f t="shared" si="58"/>
        <v/>
      </c>
      <c r="R100" s="7" t="str">
        <f t="shared" si="58"/>
        <v/>
      </c>
      <c r="S100" s="7" t="str">
        <f t="shared" si="58"/>
        <v/>
      </c>
      <c r="T100" s="7" t="str">
        <f t="shared" si="58"/>
        <v/>
      </c>
      <c r="U100" s="7" t="str">
        <f t="shared" si="58"/>
        <v/>
      </c>
      <c r="V100" s="7" t="str">
        <f t="shared" si="58"/>
        <v/>
      </c>
      <c r="W100" s="7" t="str">
        <f t="shared" si="58"/>
        <v/>
      </c>
      <c r="X100" s="7" t="str">
        <f t="shared" si="58"/>
        <v/>
      </c>
      <c r="Y100" s="7" t="str">
        <f t="shared" si="58"/>
        <v/>
      </c>
      <c r="Z100" s="7" t="str">
        <f t="shared" si="58"/>
        <v/>
      </c>
      <c r="AA100" s="7" t="str">
        <f t="shared" si="58"/>
        <v/>
      </c>
      <c r="AB100" s="7" t="str">
        <f t="shared" si="58"/>
        <v/>
      </c>
      <c r="AC100" s="7" t="str">
        <f t="shared" si="58"/>
        <v/>
      </c>
      <c r="AD100" s="7" t="str">
        <f t="shared" si="58"/>
        <v/>
      </c>
      <c r="AE100" s="7" t="str">
        <f t="shared" si="58"/>
        <v/>
      </c>
      <c r="AF100" s="7" t="str">
        <f t="shared" si="58"/>
        <v/>
      </c>
      <c r="AG100" s="7" t="str">
        <f t="shared" si="58"/>
        <v/>
      </c>
      <c r="AH100" s="7" t="str">
        <f t="shared" si="58"/>
        <v/>
      </c>
      <c r="AI100" s="7">
        <f t="shared" si="58"/>
        <v>16.805099999999999</v>
      </c>
      <c r="AJ100" s="7" t="str">
        <f t="shared" si="58"/>
        <v/>
      </c>
      <c r="AK100" s="7" t="str">
        <f t="shared" si="58"/>
        <v/>
      </c>
      <c r="AL100" s="7" t="str">
        <f t="shared" si="58"/>
        <v/>
      </c>
      <c r="AM100" s="7" t="str">
        <f t="shared" si="58"/>
        <v/>
      </c>
      <c r="AN100" s="7" t="str">
        <f t="shared" si="58"/>
        <v/>
      </c>
      <c r="AO100" s="7" t="str">
        <f t="shared" si="58"/>
        <v/>
      </c>
      <c r="AP100" s="7" t="str">
        <f t="shared" si="58"/>
        <v/>
      </c>
      <c r="AQ100" s="7" t="str">
        <f t="shared" si="58"/>
        <v/>
      </c>
      <c r="AR100">
        <v>1E-3</v>
      </c>
    </row>
    <row r="101" spans="6:44">
      <c r="F101" t="str">
        <f t="shared" si="39"/>
        <v>TRA_Car_Gas_Exe</v>
      </c>
      <c r="G101" s="7">
        <f t="shared" ref="G101:AQ101" si="59">IF(G66&gt;0,0.001*G66,"")</f>
        <v>15.466000000000001</v>
      </c>
      <c r="H101" s="7">
        <f t="shared" si="59"/>
        <v>8.2721299999999989</v>
      </c>
      <c r="I101" s="7">
        <f t="shared" si="59"/>
        <v>5.7729600000000003</v>
      </c>
      <c r="J101" s="7">
        <f t="shared" si="59"/>
        <v>14.979000000000001</v>
      </c>
      <c r="K101" s="7">
        <f t="shared" si="59"/>
        <v>15.1014</v>
      </c>
      <c r="L101" s="7">
        <f t="shared" si="59"/>
        <v>9.3872199999999992</v>
      </c>
      <c r="M101" s="7">
        <f t="shared" si="59"/>
        <v>12.5715</v>
      </c>
      <c r="N101" s="7">
        <f t="shared" si="59"/>
        <v>19.9298</v>
      </c>
      <c r="O101" s="7">
        <f t="shared" si="59"/>
        <v>16.203299999999999</v>
      </c>
      <c r="P101" s="7">
        <f t="shared" si="59"/>
        <v>14.092200000000002</v>
      </c>
      <c r="Q101" s="7">
        <f t="shared" si="59"/>
        <v>10.5501</v>
      </c>
      <c r="R101" s="7">
        <f t="shared" si="59"/>
        <v>12.7613</v>
      </c>
      <c r="S101" s="7">
        <f t="shared" si="59"/>
        <v>9.7206799999999998</v>
      </c>
      <c r="T101" s="7">
        <f t="shared" si="59"/>
        <v>11.6698</v>
      </c>
      <c r="U101" s="7">
        <f t="shared" si="59"/>
        <v>10.6456</v>
      </c>
      <c r="V101" s="7">
        <f t="shared" si="59"/>
        <v>19.9739</v>
      </c>
      <c r="W101" s="7">
        <f t="shared" si="59"/>
        <v>12.864799999999999</v>
      </c>
      <c r="X101" s="7">
        <f t="shared" si="59"/>
        <v>11.2913</v>
      </c>
      <c r="Y101" s="7">
        <f t="shared" si="59"/>
        <v>5.1572299999999993</v>
      </c>
      <c r="Z101" s="7">
        <f t="shared" si="59"/>
        <v>44.097999999999999</v>
      </c>
      <c r="AA101" s="7">
        <f t="shared" si="59"/>
        <v>15.652100000000001</v>
      </c>
      <c r="AB101" s="7">
        <f t="shared" si="59"/>
        <v>10.1213</v>
      </c>
      <c r="AC101" s="7">
        <f t="shared" si="59"/>
        <v>8.0372400000000006</v>
      </c>
      <c r="AD101" s="7">
        <f t="shared" si="59"/>
        <v>10.5364</v>
      </c>
      <c r="AE101" s="7">
        <f t="shared" si="59"/>
        <v>9.9621399999999998</v>
      </c>
      <c r="AF101" s="7">
        <f t="shared" si="59"/>
        <v>5.9304199999999998</v>
      </c>
      <c r="AG101" s="7">
        <f t="shared" si="59"/>
        <v>10.6304</v>
      </c>
      <c r="AH101" s="7">
        <f t="shared" si="59"/>
        <v>6.4411000000000005</v>
      </c>
      <c r="AI101" s="7">
        <f t="shared" si="59"/>
        <v>13.471399999999999</v>
      </c>
      <c r="AJ101" s="7">
        <f t="shared" si="59"/>
        <v>15.4709</v>
      </c>
      <c r="AK101" s="7">
        <f t="shared" si="59"/>
        <v>12.963600000000001</v>
      </c>
      <c r="AL101" s="7">
        <f t="shared" si="59"/>
        <v>15.4458</v>
      </c>
      <c r="AM101" s="7">
        <f t="shared" si="59"/>
        <v>9.7206799999999998</v>
      </c>
      <c r="AN101" s="7">
        <f t="shared" si="59"/>
        <v>11.6698</v>
      </c>
      <c r="AO101" s="7">
        <f t="shared" si="59"/>
        <v>9.7206799999999998</v>
      </c>
      <c r="AP101" s="7">
        <f t="shared" si="59"/>
        <v>11.6698</v>
      </c>
      <c r="AQ101" s="7">
        <f t="shared" si="59"/>
        <v>11.6698</v>
      </c>
      <c r="AR101">
        <v>1E-3</v>
      </c>
    </row>
    <row r="102" spans="6:44">
      <c r="F102" t="str">
        <f t="shared" si="39"/>
        <v>TRA_Car_Gas_Lom</v>
      </c>
      <c r="G102" s="7">
        <f t="shared" ref="G102:AQ102" si="60">IF(G67&gt;0,0.001*G67,"")</f>
        <v>14.9224</v>
      </c>
      <c r="H102" s="7">
        <f t="shared" si="60"/>
        <v>9.6917000000000009</v>
      </c>
      <c r="I102" s="7">
        <f t="shared" si="60"/>
        <v>5.4128300000000005</v>
      </c>
      <c r="J102" s="7">
        <f t="shared" si="60"/>
        <v>13.435</v>
      </c>
      <c r="K102" s="7">
        <f t="shared" si="60"/>
        <v>13.7628</v>
      </c>
      <c r="L102" s="7">
        <f t="shared" si="60"/>
        <v>9.1841500000000007</v>
      </c>
      <c r="M102" s="7">
        <f t="shared" si="60"/>
        <v>10.887700000000001</v>
      </c>
      <c r="N102" s="7">
        <f t="shared" si="60"/>
        <v>15.368200000000002</v>
      </c>
      <c r="O102" s="7">
        <f t="shared" si="60"/>
        <v>14.897</v>
      </c>
      <c r="P102" s="7">
        <f t="shared" si="60"/>
        <v>7.6632500000000006</v>
      </c>
      <c r="Q102" s="7">
        <f t="shared" si="60"/>
        <v>10.515600000000001</v>
      </c>
      <c r="R102" s="7">
        <f t="shared" si="60"/>
        <v>11.874700000000001</v>
      </c>
      <c r="S102" s="7">
        <f t="shared" si="60"/>
        <v>9.1454400000000007</v>
      </c>
      <c r="T102" s="7">
        <f t="shared" si="60"/>
        <v>11.881200000000002</v>
      </c>
      <c r="U102" s="7">
        <f t="shared" si="60"/>
        <v>10.7989</v>
      </c>
      <c r="V102" s="7">
        <f t="shared" si="60"/>
        <v>17.970200000000002</v>
      </c>
      <c r="W102" s="7">
        <f t="shared" si="60"/>
        <v>13.395899999999999</v>
      </c>
      <c r="X102" s="7">
        <f t="shared" si="60"/>
        <v>9.6733600000000006</v>
      </c>
      <c r="Y102" s="7">
        <f t="shared" si="60"/>
        <v>3.9107099999999999</v>
      </c>
      <c r="Z102" s="7">
        <f t="shared" si="60"/>
        <v>44.284500000000001</v>
      </c>
      <c r="AA102" s="7">
        <f t="shared" si="60"/>
        <v>13.428799999999999</v>
      </c>
      <c r="AB102" s="7">
        <f t="shared" si="60"/>
        <v>9.737639999999999</v>
      </c>
      <c r="AC102" s="7">
        <f t="shared" si="60"/>
        <v>8.5177999999999994</v>
      </c>
      <c r="AD102" s="7">
        <f t="shared" si="60"/>
        <v>10.7516</v>
      </c>
      <c r="AE102" s="7">
        <f t="shared" si="60"/>
        <v>10.1554</v>
      </c>
      <c r="AF102" s="7">
        <f t="shared" si="60"/>
        <v>6.1784300000000005</v>
      </c>
      <c r="AG102" s="7">
        <f t="shared" si="60"/>
        <v>10.5128</v>
      </c>
      <c r="AH102" s="7">
        <f t="shared" si="60"/>
        <v>6.6146899999999995</v>
      </c>
      <c r="AI102" s="7">
        <f t="shared" si="60"/>
        <v>12.647500000000001</v>
      </c>
      <c r="AJ102" s="7">
        <f t="shared" si="60"/>
        <v>17.744299999999999</v>
      </c>
      <c r="AK102" s="7">
        <f t="shared" si="60"/>
        <v>8.5815800000000007</v>
      </c>
      <c r="AL102" s="7">
        <f t="shared" si="60"/>
        <v>14.109299999999999</v>
      </c>
      <c r="AM102" s="7">
        <f t="shared" si="60"/>
        <v>9.1454400000000007</v>
      </c>
      <c r="AN102" s="7">
        <f t="shared" si="60"/>
        <v>11.881200000000002</v>
      </c>
      <c r="AO102" s="7">
        <f t="shared" si="60"/>
        <v>9.1454400000000007</v>
      </c>
      <c r="AP102" s="7">
        <f t="shared" si="60"/>
        <v>11.881200000000002</v>
      </c>
      <c r="AQ102" s="7">
        <f t="shared" si="60"/>
        <v>11.881200000000002</v>
      </c>
      <c r="AR102">
        <v>1E-3</v>
      </c>
    </row>
    <row r="103" spans="6:44">
      <c r="F103" t="str">
        <f t="shared" si="39"/>
        <v>TRA_Car_Gas_Sma</v>
      </c>
      <c r="G103" s="7">
        <f t="shared" ref="G103:AQ103" si="61">IF(G68&gt;0,0.001*G68,"")</f>
        <v>13.423</v>
      </c>
      <c r="H103" s="7">
        <f t="shared" si="61"/>
        <v>10.481400000000001</v>
      </c>
      <c r="I103" s="7">
        <f t="shared" si="61"/>
        <v>5.80105</v>
      </c>
      <c r="J103" s="7">
        <f t="shared" si="61"/>
        <v>11.076700000000001</v>
      </c>
      <c r="K103" s="7">
        <f t="shared" si="61"/>
        <v>12.084299999999999</v>
      </c>
      <c r="L103" s="7">
        <f t="shared" si="61"/>
        <v>8.6676299999999991</v>
      </c>
      <c r="M103" s="7">
        <f t="shared" si="61"/>
        <v>9.0140700000000002</v>
      </c>
      <c r="N103" s="7">
        <f t="shared" si="61"/>
        <v>13.966600000000001</v>
      </c>
      <c r="O103" s="7">
        <f t="shared" si="61"/>
        <v>13.2774</v>
      </c>
      <c r="P103" s="7">
        <f t="shared" si="61"/>
        <v>6.5508999999999995</v>
      </c>
      <c r="Q103" s="7">
        <f t="shared" si="61"/>
        <v>10.7516</v>
      </c>
      <c r="R103" s="7">
        <f t="shared" si="61"/>
        <v>9.9579799999999992</v>
      </c>
      <c r="S103" s="7">
        <f t="shared" si="61"/>
        <v>6.59924</v>
      </c>
      <c r="T103" s="7">
        <f t="shared" si="61"/>
        <v>11.511000000000001</v>
      </c>
      <c r="U103" s="7">
        <f t="shared" si="61"/>
        <v>9.9195799999999998</v>
      </c>
      <c r="V103" s="7">
        <f t="shared" si="61"/>
        <v>17.7197</v>
      </c>
      <c r="W103" s="7">
        <f t="shared" si="61"/>
        <v>12.9208</v>
      </c>
      <c r="X103" s="7">
        <f t="shared" si="61"/>
        <v>7.0178799999999999</v>
      </c>
      <c r="Y103" s="7">
        <f t="shared" si="61"/>
        <v>3.8383000000000003</v>
      </c>
      <c r="Z103" s="7">
        <f t="shared" si="61"/>
        <v>44.016100000000002</v>
      </c>
      <c r="AA103" s="7">
        <f t="shared" si="61"/>
        <v>13.573500000000001</v>
      </c>
      <c r="AB103" s="7">
        <f t="shared" si="61"/>
        <v>9.0625699999999991</v>
      </c>
      <c r="AC103" s="7">
        <f t="shared" si="61"/>
        <v>7.9329200000000002</v>
      </c>
      <c r="AD103" s="7">
        <f t="shared" si="61"/>
        <v>10.516299999999999</v>
      </c>
      <c r="AE103" s="7">
        <f t="shared" si="61"/>
        <v>9.972290000000001</v>
      </c>
      <c r="AF103" s="7">
        <f t="shared" si="61"/>
        <v>6.03932</v>
      </c>
      <c r="AG103" s="7">
        <f t="shared" si="61"/>
        <v>10.059700000000001</v>
      </c>
      <c r="AH103" s="7">
        <f t="shared" si="61"/>
        <v>5.0827200000000001</v>
      </c>
      <c r="AI103" s="7">
        <f t="shared" si="61"/>
        <v>10.941700000000001</v>
      </c>
      <c r="AJ103" s="7">
        <f t="shared" si="61"/>
        <v>11.984200000000001</v>
      </c>
      <c r="AK103" s="7">
        <f t="shared" si="61"/>
        <v>8.5815800000000007</v>
      </c>
      <c r="AL103" s="7">
        <f t="shared" si="61"/>
        <v>12.337100000000001</v>
      </c>
      <c r="AM103" s="7">
        <f t="shared" si="61"/>
        <v>6.59924</v>
      </c>
      <c r="AN103" s="7">
        <f t="shared" si="61"/>
        <v>11.511000000000001</v>
      </c>
      <c r="AO103" s="7">
        <f t="shared" si="61"/>
        <v>6.59924</v>
      </c>
      <c r="AP103" s="7">
        <f t="shared" si="61"/>
        <v>11.511000000000001</v>
      </c>
      <c r="AQ103" s="7">
        <f t="shared" si="61"/>
        <v>11.511000000000001</v>
      </c>
      <c r="AR103">
        <v>1E-3</v>
      </c>
    </row>
    <row r="104" spans="6:44">
      <c r="F104" t="str">
        <f t="shared" si="39"/>
        <v>TRA_Car_Gas_Upm</v>
      </c>
      <c r="G104" s="7">
        <f t="shared" ref="G104:AQ104" si="62">IF(G69&gt;0,0.001*G69,"")</f>
        <v>14.8161</v>
      </c>
      <c r="H104" s="7">
        <f t="shared" si="62"/>
        <v>9.1909700000000001</v>
      </c>
      <c r="I104" s="7">
        <f t="shared" si="62"/>
        <v>5.4803600000000001</v>
      </c>
      <c r="J104" s="7">
        <f t="shared" si="62"/>
        <v>13.176600000000001</v>
      </c>
      <c r="K104" s="7">
        <f t="shared" si="62"/>
        <v>13.317200000000001</v>
      </c>
      <c r="L104" s="7">
        <f t="shared" si="62"/>
        <v>9.2827999999999999</v>
      </c>
      <c r="M104" s="7">
        <f t="shared" si="62"/>
        <v>11.116400000000001</v>
      </c>
      <c r="N104" s="7">
        <f t="shared" si="62"/>
        <v>15.3376</v>
      </c>
      <c r="O104" s="7">
        <f t="shared" si="62"/>
        <v>15.5503</v>
      </c>
      <c r="P104" s="7">
        <f t="shared" si="62"/>
        <v>7.2602000000000002</v>
      </c>
      <c r="Q104" s="7">
        <f t="shared" si="62"/>
        <v>10.486799999999999</v>
      </c>
      <c r="R104" s="7">
        <f t="shared" si="62"/>
        <v>12.3832</v>
      </c>
      <c r="S104" s="7">
        <f t="shared" si="62"/>
        <v>9.4613399999999999</v>
      </c>
      <c r="T104" s="7">
        <f t="shared" si="62"/>
        <v>11.400200000000002</v>
      </c>
      <c r="U104" s="7">
        <f t="shared" si="62"/>
        <v>10.61</v>
      </c>
      <c r="V104" s="7">
        <f t="shared" si="62"/>
        <v>18.953500000000002</v>
      </c>
      <c r="W104" s="7">
        <f t="shared" si="62"/>
        <v>13.549700000000001</v>
      </c>
      <c r="X104" s="7">
        <f t="shared" si="62"/>
        <v>9.0844000000000005</v>
      </c>
      <c r="Y104" s="7">
        <f t="shared" si="62"/>
        <v>3.88042</v>
      </c>
      <c r="Z104" s="7">
        <f t="shared" si="62"/>
        <v>44.174300000000002</v>
      </c>
      <c r="AA104" s="7">
        <f t="shared" si="62"/>
        <v>13.0284</v>
      </c>
      <c r="AB104" s="7">
        <f t="shared" si="62"/>
        <v>9.8940300000000008</v>
      </c>
      <c r="AC104" s="7">
        <f t="shared" si="62"/>
        <v>8.1748900000000013</v>
      </c>
      <c r="AD104" s="7">
        <f t="shared" si="62"/>
        <v>10.821299999999999</v>
      </c>
      <c r="AE104" s="7">
        <f t="shared" si="62"/>
        <v>9.8859200000000005</v>
      </c>
      <c r="AF104" s="7">
        <f t="shared" si="62"/>
        <v>6.0591000000000008</v>
      </c>
      <c r="AG104" s="7">
        <f t="shared" si="62"/>
        <v>10.5083</v>
      </c>
      <c r="AH104" s="7">
        <f t="shared" si="62"/>
        <v>6.5694900000000001</v>
      </c>
      <c r="AI104" s="7">
        <f t="shared" si="62"/>
        <v>13.005100000000001</v>
      </c>
      <c r="AJ104" s="7">
        <f t="shared" si="62"/>
        <v>15.908899999999999</v>
      </c>
      <c r="AK104" s="7">
        <f t="shared" si="62"/>
        <v>8.29359</v>
      </c>
      <c r="AL104" s="7">
        <f t="shared" si="62"/>
        <v>15.1126</v>
      </c>
      <c r="AM104" s="7">
        <f t="shared" si="62"/>
        <v>9.4613399999999999</v>
      </c>
      <c r="AN104" s="7">
        <f t="shared" si="62"/>
        <v>11.400200000000002</v>
      </c>
      <c r="AO104" s="7">
        <f t="shared" si="62"/>
        <v>9.4613399999999999</v>
      </c>
      <c r="AP104" s="7">
        <f t="shared" si="62"/>
        <v>11.400200000000002</v>
      </c>
      <c r="AQ104" s="7">
        <f t="shared" si="62"/>
        <v>11.400200000000002</v>
      </c>
      <c r="AR104">
        <v>1E-3</v>
      </c>
    </row>
    <row r="105" spans="6:44">
      <c r="F105" t="str">
        <f t="shared" si="39"/>
        <v>TRA_Car_Lpg_Exe</v>
      </c>
      <c r="G105" s="7" t="str">
        <f t="shared" ref="G105:AQ105" si="63">IF(G70&gt;0,0.001*G70,"")</f>
        <v/>
      </c>
      <c r="H105" s="7">
        <f t="shared" si="63"/>
        <v>24.198700000000002</v>
      </c>
      <c r="I105" s="7">
        <f t="shared" si="63"/>
        <v>55.4985</v>
      </c>
      <c r="J105" s="7" t="str">
        <f t="shared" si="63"/>
        <v/>
      </c>
      <c r="K105" s="7" t="str">
        <f t="shared" si="63"/>
        <v/>
      </c>
      <c r="L105" s="7" t="str">
        <f t="shared" si="63"/>
        <v/>
      </c>
      <c r="M105" s="7">
        <f t="shared" si="63"/>
        <v>21.715700000000002</v>
      </c>
      <c r="N105" s="7">
        <f t="shared" si="63"/>
        <v>23.837400000000002</v>
      </c>
      <c r="O105" s="7" t="str">
        <f t="shared" si="63"/>
        <v/>
      </c>
      <c r="P105" s="7" t="str">
        <f t="shared" si="63"/>
        <v/>
      </c>
      <c r="Q105" s="7" t="str">
        <f t="shared" si="63"/>
        <v/>
      </c>
      <c r="R105" s="7">
        <f t="shared" si="63"/>
        <v>8.9685300000000012</v>
      </c>
      <c r="S105" s="7">
        <f t="shared" si="63"/>
        <v>127.303</v>
      </c>
      <c r="T105" s="7">
        <f t="shared" si="63"/>
        <v>24.028200000000002</v>
      </c>
      <c r="U105" s="7">
        <f t="shared" si="63"/>
        <v>100.03700000000001</v>
      </c>
      <c r="V105" s="7">
        <f t="shared" si="63"/>
        <v>106.209</v>
      </c>
      <c r="W105" s="7" t="str">
        <f t="shared" si="63"/>
        <v/>
      </c>
      <c r="X105" s="7">
        <f t="shared" si="63"/>
        <v>7.9006800000000004</v>
      </c>
      <c r="Y105" s="7" t="str">
        <f t="shared" si="63"/>
        <v/>
      </c>
      <c r="Z105" s="7" t="str">
        <f t="shared" si="63"/>
        <v/>
      </c>
      <c r="AA105" s="7">
        <f t="shared" si="63"/>
        <v>23.205300000000001</v>
      </c>
      <c r="AB105" s="7" t="str">
        <f t="shared" si="63"/>
        <v/>
      </c>
      <c r="AC105" s="7" t="str">
        <f t="shared" si="63"/>
        <v/>
      </c>
      <c r="AD105" s="7">
        <f t="shared" si="63"/>
        <v>19.421299999999999</v>
      </c>
      <c r="AE105" s="7" t="str">
        <f t="shared" si="63"/>
        <v/>
      </c>
      <c r="AF105" s="7">
        <f t="shared" si="63"/>
        <v>10.713200000000001</v>
      </c>
      <c r="AG105" s="7">
        <f t="shared" si="63"/>
        <v>12.294600000000001</v>
      </c>
      <c r="AH105" s="7">
        <f t="shared" si="63"/>
        <v>1.3607100000000001</v>
      </c>
      <c r="AI105" s="7" t="str">
        <f t="shared" si="63"/>
        <v/>
      </c>
      <c r="AJ105" s="7" t="str">
        <f t="shared" si="63"/>
        <v/>
      </c>
      <c r="AK105" s="7">
        <f t="shared" si="63"/>
        <v>9.1716899999999999</v>
      </c>
      <c r="AL105" s="7">
        <f t="shared" si="63"/>
        <v>38.757400000000004</v>
      </c>
      <c r="AM105" s="7">
        <f t="shared" si="63"/>
        <v>127.303</v>
      </c>
      <c r="AN105" s="7">
        <f t="shared" si="63"/>
        <v>24.028200000000002</v>
      </c>
      <c r="AO105" s="7">
        <f t="shared" si="63"/>
        <v>127.303</v>
      </c>
      <c r="AP105" s="7">
        <f t="shared" si="63"/>
        <v>24.028200000000002</v>
      </c>
      <c r="AQ105" s="7">
        <f t="shared" si="63"/>
        <v>24.028200000000002</v>
      </c>
      <c r="AR105">
        <v>1E-3</v>
      </c>
    </row>
    <row r="106" spans="6:44">
      <c r="F106" t="str">
        <f t="shared" si="39"/>
        <v>TRA_Car_Lpg_Lom</v>
      </c>
      <c r="G106" s="7" t="str">
        <f t="shared" ref="G106:AQ106" si="64">IF(G71&gt;0,0.001*G71,"")</f>
        <v/>
      </c>
      <c r="H106" s="7">
        <f t="shared" si="64"/>
        <v>24.181799999999999</v>
      </c>
      <c r="I106" s="7">
        <f t="shared" si="64"/>
        <v>55.501400000000004</v>
      </c>
      <c r="J106" s="7" t="str">
        <f t="shared" si="64"/>
        <v/>
      </c>
      <c r="K106" s="7" t="str">
        <f t="shared" si="64"/>
        <v/>
      </c>
      <c r="L106" s="7" t="str">
        <f t="shared" si="64"/>
        <v/>
      </c>
      <c r="M106" s="7">
        <f t="shared" si="64"/>
        <v>21.552299999999999</v>
      </c>
      <c r="N106" s="7">
        <f t="shared" si="64"/>
        <v>22.719000000000001</v>
      </c>
      <c r="O106" s="7" t="str">
        <f t="shared" si="64"/>
        <v/>
      </c>
      <c r="P106" s="7" t="str">
        <f t="shared" si="64"/>
        <v/>
      </c>
      <c r="Q106" s="7" t="str">
        <f t="shared" si="64"/>
        <v/>
      </c>
      <c r="R106" s="7">
        <f t="shared" si="64"/>
        <v>9.4785800000000009</v>
      </c>
      <c r="S106" s="7">
        <f t="shared" si="64"/>
        <v>108.955</v>
      </c>
      <c r="T106" s="7">
        <f t="shared" si="64"/>
        <v>24.028200000000002</v>
      </c>
      <c r="U106" s="7">
        <f t="shared" si="64"/>
        <v>100.03700000000001</v>
      </c>
      <c r="V106" s="7">
        <f t="shared" si="64"/>
        <v>48.545000000000002</v>
      </c>
      <c r="W106" s="7" t="str">
        <f t="shared" si="64"/>
        <v/>
      </c>
      <c r="X106" s="7">
        <f t="shared" si="64"/>
        <v>8.7792300000000001</v>
      </c>
      <c r="Y106" s="7" t="str">
        <f t="shared" si="64"/>
        <v/>
      </c>
      <c r="Z106" s="7" t="str">
        <f t="shared" si="64"/>
        <v/>
      </c>
      <c r="AA106" s="7">
        <f t="shared" si="64"/>
        <v>23.205300000000001</v>
      </c>
      <c r="AB106" s="7" t="str">
        <f t="shared" si="64"/>
        <v/>
      </c>
      <c r="AC106" s="7" t="str">
        <f t="shared" si="64"/>
        <v/>
      </c>
      <c r="AD106" s="7">
        <f t="shared" si="64"/>
        <v>19.416700000000002</v>
      </c>
      <c r="AE106" s="7" t="str">
        <f t="shared" si="64"/>
        <v/>
      </c>
      <c r="AF106" s="7">
        <f t="shared" si="64"/>
        <v>10.713200000000001</v>
      </c>
      <c r="AG106" s="7">
        <f t="shared" si="64"/>
        <v>12.1586</v>
      </c>
      <c r="AH106" s="7">
        <f t="shared" si="64"/>
        <v>1.3607100000000001</v>
      </c>
      <c r="AI106" s="7" t="str">
        <f t="shared" si="64"/>
        <v/>
      </c>
      <c r="AJ106" s="7" t="str">
        <f t="shared" si="64"/>
        <v/>
      </c>
      <c r="AK106" s="7">
        <f t="shared" si="64"/>
        <v>9.1716899999999999</v>
      </c>
      <c r="AL106" s="7">
        <f t="shared" si="64"/>
        <v>35.505300000000005</v>
      </c>
      <c r="AM106" s="7">
        <f t="shared" si="64"/>
        <v>108.955</v>
      </c>
      <c r="AN106" s="7">
        <f t="shared" si="64"/>
        <v>24.028200000000002</v>
      </c>
      <c r="AO106" s="7">
        <f t="shared" si="64"/>
        <v>108.955</v>
      </c>
      <c r="AP106" s="7">
        <f t="shared" si="64"/>
        <v>24.028200000000002</v>
      </c>
      <c r="AQ106" s="7">
        <f t="shared" si="64"/>
        <v>24.028200000000002</v>
      </c>
      <c r="AR106">
        <v>1E-3</v>
      </c>
    </row>
    <row r="107" spans="6:44">
      <c r="F107" t="str">
        <f t="shared" si="39"/>
        <v>TRA_Car_Lpg_Sma</v>
      </c>
      <c r="G107" s="7" t="str">
        <f t="shared" ref="G107:AQ107" si="65">IF(G72&gt;0,0.001*G72,"")</f>
        <v/>
      </c>
      <c r="H107" s="7">
        <f t="shared" si="65"/>
        <v>24.099799999999998</v>
      </c>
      <c r="I107" s="7">
        <f t="shared" si="65"/>
        <v>55.508000000000003</v>
      </c>
      <c r="J107" s="7" t="str">
        <f t="shared" si="65"/>
        <v/>
      </c>
      <c r="K107" s="7" t="str">
        <f t="shared" si="65"/>
        <v/>
      </c>
      <c r="L107" s="7" t="str">
        <f t="shared" si="65"/>
        <v/>
      </c>
      <c r="M107" s="7">
        <f t="shared" si="65"/>
        <v>21.462400000000002</v>
      </c>
      <c r="N107" s="7">
        <f t="shared" si="65"/>
        <v>21.683400000000002</v>
      </c>
      <c r="O107" s="7" t="str">
        <f t="shared" si="65"/>
        <v/>
      </c>
      <c r="P107" s="7" t="str">
        <f t="shared" si="65"/>
        <v/>
      </c>
      <c r="Q107" s="7" t="str">
        <f t="shared" si="65"/>
        <v/>
      </c>
      <c r="R107" s="7">
        <f t="shared" si="65"/>
        <v>9.6721800000000009</v>
      </c>
      <c r="S107" s="7">
        <f t="shared" si="65"/>
        <v>83.713399999999993</v>
      </c>
      <c r="T107" s="7">
        <f t="shared" si="65"/>
        <v>24.028200000000002</v>
      </c>
      <c r="U107" s="7">
        <f t="shared" si="65"/>
        <v>100.03700000000001</v>
      </c>
      <c r="V107" s="7">
        <f t="shared" si="65"/>
        <v>38.860300000000002</v>
      </c>
      <c r="W107" s="7" t="str">
        <f t="shared" si="65"/>
        <v/>
      </c>
      <c r="X107" s="7">
        <f t="shared" si="65"/>
        <v>11.298</v>
      </c>
      <c r="Y107" s="7" t="str">
        <f t="shared" si="65"/>
        <v/>
      </c>
      <c r="Z107" s="7" t="str">
        <f t="shared" si="65"/>
        <v/>
      </c>
      <c r="AA107" s="7">
        <f t="shared" si="65"/>
        <v>23.205300000000001</v>
      </c>
      <c r="AB107" s="7" t="str">
        <f t="shared" si="65"/>
        <v/>
      </c>
      <c r="AC107" s="7" t="str">
        <f t="shared" si="65"/>
        <v/>
      </c>
      <c r="AD107" s="7">
        <f t="shared" si="65"/>
        <v>19.435599999999997</v>
      </c>
      <c r="AE107" s="7" t="str">
        <f t="shared" si="65"/>
        <v/>
      </c>
      <c r="AF107" s="7">
        <f t="shared" si="65"/>
        <v>10.713200000000001</v>
      </c>
      <c r="AG107" s="7">
        <f t="shared" si="65"/>
        <v>11.634600000000001</v>
      </c>
      <c r="AH107" s="7">
        <f t="shared" si="65"/>
        <v>1.3607100000000001</v>
      </c>
      <c r="AI107" s="7" t="str">
        <f t="shared" si="65"/>
        <v/>
      </c>
      <c r="AJ107" s="7" t="str">
        <f t="shared" si="65"/>
        <v/>
      </c>
      <c r="AK107" s="7">
        <f t="shared" si="65"/>
        <v>9.1716899999999999</v>
      </c>
      <c r="AL107" s="7">
        <f t="shared" si="65"/>
        <v>29.854099999999999</v>
      </c>
      <c r="AM107" s="7">
        <f t="shared" si="65"/>
        <v>83.713399999999993</v>
      </c>
      <c r="AN107" s="7">
        <f t="shared" si="65"/>
        <v>24.028200000000002</v>
      </c>
      <c r="AO107" s="7">
        <f t="shared" si="65"/>
        <v>83.713399999999993</v>
      </c>
      <c r="AP107" s="7">
        <f t="shared" si="65"/>
        <v>24.028200000000002</v>
      </c>
      <c r="AQ107" s="7">
        <f t="shared" si="65"/>
        <v>24.028200000000002</v>
      </c>
      <c r="AR107">
        <v>1E-3</v>
      </c>
    </row>
    <row r="108" spans="6:44">
      <c r="F108" t="str">
        <f t="shared" si="39"/>
        <v>TRA_Car_Lpg_Upm</v>
      </c>
      <c r="G108" s="7" t="str">
        <f t="shared" ref="G108:AQ108" si="66">IF(G73&gt;0,0.001*G73,"")</f>
        <v/>
      </c>
      <c r="H108" s="7">
        <f t="shared" si="66"/>
        <v>24.2529</v>
      </c>
      <c r="I108" s="7">
        <f t="shared" si="66"/>
        <v>65.521300000000011</v>
      </c>
      <c r="J108" s="7" t="str">
        <f t="shared" si="66"/>
        <v/>
      </c>
      <c r="K108" s="7" t="str">
        <f t="shared" si="66"/>
        <v/>
      </c>
      <c r="L108" s="7" t="str">
        <f t="shared" si="66"/>
        <v/>
      </c>
      <c r="M108" s="7">
        <f t="shared" si="66"/>
        <v>21.535799999999998</v>
      </c>
      <c r="N108" s="7">
        <f t="shared" si="66"/>
        <v>22.423099999999998</v>
      </c>
      <c r="O108" s="7" t="str">
        <f t="shared" si="66"/>
        <v/>
      </c>
      <c r="P108" s="7" t="str">
        <f t="shared" si="66"/>
        <v/>
      </c>
      <c r="Q108" s="7" t="str">
        <f t="shared" si="66"/>
        <v/>
      </c>
      <c r="R108" s="7">
        <f t="shared" si="66"/>
        <v>9.7871399999999991</v>
      </c>
      <c r="S108" s="7">
        <f t="shared" si="66"/>
        <v>118.13500000000001</v>
      </c>
      <c r="T108" s="7">
        <f t="shared" si="66"/>
        <v>24.028200000000002</v>
      </c>
      <c r="U108" s="7">
        <f t="shared" si="66"/>
        <v>100.03700000000001</v>
      </c>
      <c r="V108" s="7">
        <f t="shared" si="66"/>
        <v>34.800699999999999</v>
      </c>
      <c r="W108" s="7" t="str">
        <f t="shared" si="66"/>
        <v/>
      </c>
      <c r="X108" s="7">
        <f t="shared" si="66"/>
        <v>8.2216000000000005</v>
      </c>
      <c r="Y108" s="7" t="str">
        <f t="shared" si="66"/>
        <v/>
      </c>
      <c r="Z108" s="7" t="str">
        <f t="shared" si="66"/>
        <v/>
      </c>
      <c r="AA108" s="7">
        <f t="shared" si="66"/>
        <v>23.205300000000001</v>
      </c>
      <c r="AB108" s="7" t="str">
        <f t="shared" si="66"/>
        <v/>
      </c>
      <c r="AC108" s="7" t="str">
        <f t="shared" si="66"/>
        <v/>
      </c>
      <c r="AD108" s="7">
        <f t="shared" si="66"/>
        <v>19.4133</v>
      </c>
      <c r="AE108" s="7" t="str">
        <f t="shared" si="66"/>
        <v/>
      </c>
      <c r="AF108" s="7">
        <f t="shared" si="66"/>
        <v>10.713200000000001</v>
      </c>
      <c r="AG108" s="7">
        <f t="shared" si="66"/>
        <v>12.153500000000001</v>
      </c>
      <c r="AH108" s="7">
        <f t="shared" si="66"/>
        <v>1.3607100000000001</v>
      </c>
      <c r="AI108" s="7" t="str">
        <f t="shared" si="66"/>
        <v/>
      </c>
      <c r="AJ108" s="7" t="str">
        <f t="shared" si="66"/>
        <v/>
      </c>
      <c r="AK108" s="7">
        <f t="shared" si="66"/>
        <v>9.1716899999999999</v>
      </c>
      <c r="AL108" s="7">
        <f t="shared" si="66"/>
        <v>36.0533</v>
      </c>
      <c r="AM108" s="7">
        <f t="shared" si="66"/>
        <v>118.13500000000001</v>
      </c>
      <c r="AN108" s="7">
        <f t="shared" si="66"/>
        <v>24.028200000000002</v>
      </c>
      <c r="AO108" s="7">
        <f t="shared" si="66"/>
        <v>118.13500000000001</v>
      </c>
      <c r="AP108" s="7">
        <f t="shared" si="66"/>
        <v>24.028200000000002</v>
      </c>
      <c r="AQ108" s="7">
        <f t="shared" si="66"/>
        <v>24.028200000000002</v>
      </c>
      <c r="AR108">
        <v>1E-3</v>
      </c>
    </row>
    <row r="109" spans="6:44">
      <c r="F109" t="str">
        <f t="shared" si="39"/>
        <v>TRA_Car_Oth_Exe</v>
      </c>
      <c r="G109" s="7" t="str">
        <f t="shared" ref="G109:AQ109" si="67">IF(G74&gt;0,0.001*G74,"")</f>
        <v/>
      </c>
      <c r="H109" s="7" t="str">
        <f t="shared" si="67"/>
        <v/>
      </c>
      <c r="I109" s="7" t="str">
        <f t="shared" si="67"/>
        <v/>
      </c>
      <c r="J109" s="7" t="str">
        <f t="shared" si="67"/>
        <v/>
      </c>
      <c r="K109" s="7" t="str">
        <f t="shared" si="67"/>
        <v/>
      </c>
      <c r="L109" s="7">
        <f t="shared" si="67"/>
        <v>12.634200000000002</v>
      </c>
      <c r="M109" s="7" t="str">
        <f t="shared" si="67"/>
        <v/>
      </c>
      <c r="N109" s="7">
        <f t="shared" si="67"/>
        <v>8.8403299999999998</v>
      </c>
      <c r="O109" s="7" t="str">
        <f t="shared" si="67"/>
        <v/>
      </c>
      <c r="P109" s="7" t="str">
        <f t="shared" si="67"/>
        <v/>
      </c>
      <c r="Q109" s="7" t="str">
        <f t="shared" si="67"/>
        <v/>
      </c>
      <c r="R109" s="7" t="str">
        <f t="shared" si="67"/>
        <v/>
      </c>
      <c r="S109" s="7" t="str">
        <f t="shared" si="67"/>
        <v/>
      </c>
      <c r="T109" s="7" t="str">
        <f t="shared" si="67"/>
        <v/>
      </c>
      <c r="U109" s="7" t="str">
        <f t="shared" si="67"/>
        <v/>
      </c>
      <c r="V109" s="7" t="str">
        <f t="shared" si="67"/>
        <v/>
      </c>
      <c r="W109" s="7">
        <f t="shared" si="67"/>
        <v>12.655700000000001</v>
      </c>
      <c r="X109" s="7" t="str">
        <f t="shared" si="67"/>
        <v/>
      </c>
      <c r="Y109" s="7" t="str">
        <f t="shared" si="67"/>
        <v/>
      </c>
      <c r="Z109" s="7" t="str">
        <f t="shared" si="67"/>
        <v/>
      </c>
      <c r="AA109" s="7" t="str">
        <f t="shared" si="67"/>
        <v/>
      </c>
      <c r="AB109" s="7" t="str">
        <f t="shared" si="67"/>
        <v/>
      </c>
      <c r="AC109" s="7" t="str">
        <f t="shared" si="67"/>
        <v/>
      </c>
      <c r="AD109" s="7">
        <f t="shared" si="67"/>
        <v>13.200200000000001</v>
      </c>
      <c r="AE109" s="7" t="str">
        <f t="shared" si="67"/>
        <v/>
      </c>
      <c r="AF109" s="7">
        <f t="shared" si="67"/>
        <v>9.1143300000000007</v>
      </c>
      <c r="AG109" s="7">
        <f t="shared" si="67"/>
        <v>14.3268</v>
      </c>
      <c r="AH109" s="7" t="str">
        <f t="shared" si="67"/>
        <v/>
      </c>
      <c r="AI109" s="7">
        <f t="shared" si="67"/>
        <v>13.193100000000001</v>
      </c>
      <c r="AJ109" s="7" t="str">
        <f t="shared" si="67"/>
        <v/>
      </c>
      <c r="AK109" s="7" t="str">
        <f t="shared" si="67"/>
        <v/>
      </c>
      <c r="AL109" s="7">
        <f t="shared" si="67"/>
        <v>11.5725</v>
      </c>
      <c r="AM109" s="7" t="str">
        <f t="shared" si="67"/>
        <v/>
      </c>
      <c r="AN109" s="7" t="str">
        <f t="shared" si="67"/>
        <v/>
      </c>
      <c r="AO109" s="7" t="str">
        <f t="shared" si="67"/>
        <v/>
      </c>
      <c r="AP109" s="7" t="str">
        <f t="shared" si="67"/>
        <v/>
      </c>
      <c r="AQ109" s="7" t="str">
        <f t="shared" si="67"/>
        <v/>
      </c>
      <c r="AR109">
        <v>1E-3</v>
      </c>
    </row>
    <row r="110" spans="6:44">
      <c r="F110" t="str">
        <f t="shared" si="39"/>
        <v>TRA_Car_Oth_Lom</v>
      </c>
      <c r="G110" s="7" t="str">
        <f t="shared" ref="G110:AQ110" si="68">IF(G75&gt;0,0.001*G75,"")</f>
        <v/>
      </c>
      <c r="H110" s="7" t="str">
        <f t="shared" si="68"/>
        <v/>
      </c>
      <c r="I110" s="7" t="str">
        <f t="shared" si="68"/>
        <v/>
      </c>
      <c r="J110" s="7" t="str">
        <f t="shared" si="68"/>
        <v/>
      </c>
      <c r="K110" s="7" t="str">
        <f t="shared" si="68"/>
        <v/>
      </c>
      <c r="L110" s="7">
        <f t="shared" si="68"/>
        <v>12.6325</v>
      </c>
      <c r="M110" s="7" t="str">
        <f t="shared" si="68"/>
        <v/>
      </c>
      <c r="N110" s="7">
        <f t="shared" si="68"/>
        <v>8.4369899999999998</v>
      </c>
      <c r="O110" s="7" t="str">
        <f t="shared" si="68"/>
        <v/>
      </c>
      <c r="P110" s="7" t="str">
        <f t="shared" si="68"/>
        <v/>
      </c>
      <c r="Q110" s="7" t="str">
        <f t="shared" si="68"/>
        <v/>
      </c>
      <c r="R110" s="7" t="str">
        <f t="shared" si="68"/>
        <v/>
      </c>
      <c r="S110" s="7" t="str">
        <f t="shared" si="68"/>
        <v/>
      </c>
      <c r="T110" s="7" t="str">
        <f t="shared" si="68"/>
        <v/>
      </c>
      <c r="U110" s="7" t="str">
        <f t="shared" si="68"/>
        <v/>
      </c>
      <c r="V110" s="7" t="str">
        <f t="shared" si="68"/>
        <v/>
      </c>
      <c r="W110" s="7">
        <f t="shared" si="68"/>
        <v>12.655700000000001</v>
      </c>
      <c r="X110" s="7" t="str">
        <f t="shared" si="68"/>
        <v/>
      </c>
      <c r="Y110" s="7" t="str">
        <f t="shared" si="68"/>
        <v/>
      </c>
      <c r="Z110" s="7" t="str">
        <f t="shared" si="68"/>
        <v/>
      </c>
      <c r="AA110" s="7" t="str">
        <f t="shared" si="68"/>
        <v/>
      </c>
      <c r="AB110" s="7" t="str">
        <f t="shared" si="68"/>
        <v/>
      </c>
      <c r="AC110" s="7" t="str">
        <f t="shared" si="68"/>
        <v/>
      </c>
      <c r="AD110" s="7">
        <f t="shared" si="68"/>
        <v>13.202</v>
      </c>
      <c r="AE110" s="7" t="str">
        <f t="shared" si="68"/>
        <v/>
      </c>
      <c r="AF110" s="7">
        <f t="shared" si="68"/>
        <v>9.1143300000000007</v>
      </c>
      <c r="AG110" s="7">
        <f t="shared" si="68"/>
        <v>14.397600000000001</v>
      </c>
      <c r="AH110" s="7" t="str">
        <f t="shared" si="68"/>
        <v/>
      </c>
      <c r="AI110" s="7">
        <f t="shared" si="68"/>
        <v>13.440200000000001</v>
      </c>
      <c r="AJ110" s="7" t="str">
        <f t="shared" si="68"/>
        <v/>
      </c>
      <c r="AK110" s="7" t="str">
        <f t="shared" si="68"/>
        <v/>
      </c>
      <c r="AL110" s="7">
        <f t="shared" si="68"/>
        <v>10.4354</v>
      </c>
      <c r="AM110" s="7" t="str">
        <f t="shared" si="68"/>
        <v/>
      </c>
      <c r="AN110" s="7" t="str">
        <f t="shared" si="68"/>
        <v/>
      </c>
      <c r="AO110" s="7" t="str">
        <f t="shared" si="68"/>
        <v/>
      </c>
      <c r="AP110" s="7" t="str">
        <f t="shared" si="68"/>
        <v/>
      </c>
      <c r="AQ110" s="7" t="str">
        <f t="shared" si="68"/>
        <v/>
      </c>
      <c r="AR110">
        <v>1E-3</v>
      </c>
    </row>
    <row r="111" spans="6:44">
      <c r="F111" t="str">
        <f t="shared" si="39"/>
        <v>TRA_Car_Oth_Sma</v>
      </c>
      <c r="G111" s="7" t="str">
        <f t="shared" ref="G111:AQ111" si="69">IF(G76&gt;0,0.001*G76,"")</f>
        <v/>
      </c>
      <c r="H111" s="7" t="str">
        <f t="shared" si="69"/>
        <v/>
      </c>
      <c r="I111" s="7" t="str">
        <f t="shared" si="69"/>
        <v/>
      </c>
      <c r="J111" s="7" t="str">
        <f t="shared" si="69"/>
        <v/>
      </c>
      <c r="K111" s="7" t="str">
        <f t="shared" si="69"/>
        <v/>
      </c>
      <c r="L111" s="7">
        <f t="shared" si="69"/>
        <v>11.6523</v>
      </c>
      <c r="M111" s="7" t="str">
        <f t="shared" si="69"/>
        <v/>
      </c>
      <c r="N111" s="7">
        <f t="shared" si="69"/>
        <v>9.1547400000000003</v>
      </c>
      <c r="O111" s="7" t="str">
        <f t="shared" si="69"/>
        <v/>
      </c>
      <c r="P111" s="7" t="str">
        <f t="shared" si="69"/>
        <v/>
      </c>
      <c r="Q111" s="7" t="str">
        <f t="shared" si="69"/>
        <v/>
      </c>
      <c r="R111" s="7" t="str">
        <f t="shared" si="69"/>
        <v/>
      </c>
      <c r="S111" s="7" t="str">
        <f t="shared" si="69"/>
        <v/>
      </c>
      <c r="T111" s="7" t="str">
        <f t="shared" si="69"/>
        <v/>
      </c>
      <c r="U111" s="7" t="str">
        <f t="shared" si="69"/>
        <v/>
      </c>
      <c r="V111" s="7" t="str">
        <f t="shared" si="69"/>
        <v/>
      </c>
      <c r="W111" s="7">
        <f t="shared" si="69"/>
        <v>12.655700000000001</v>
      </c>
      <c r="X111" s="7" t="str">
        <f t="shared" si="69"/>
        <v/>
      </c>
      <c r="Y111" s="7" t="str">
        <f t="shared" si="69"/>
        <v/>
      </c>
      <c r="Z111" s="7" t="str">
        <f t="shared" si="69"/>
        <v/>
      </c>
      <c r="AA111" s="7" t="str">
        <f t="shared" si="69"/>
        <v/>
      </c>
      <c r="AB111" s="7" t="str">
        <f t="shared" si="69"/>
        <v/>
      </c>
      <c r="AC111" s="7" t="str">
        <f t="shared" si="69"/>
        <v/>
      </c>
      <c r="AD111" s="7">
        <f t="shared" si="69"/>
        <v>13.202100000000002</v>
      </c>
      <c r="AE111" s="7" t="str">
        <f t="shared" si="69"/>
        <v/>
      </c>
      <c r="AF111" s="7">
        <f t="shared" si="69"/>
        <v>9.1143300000000007</v>
      </c>
      <c r="AG111" s="7">
        <f t="shared" si="69"/>
        <v>14.397600000000001</v>
      </c>
      <c r="AH111" s="7" t="str">
        <f t="shared" si="69"/>
        <v/>
      </c>
      <c r="AI111" s="7">
        <f t="shared" si="69"/>
        <v>13.390600000000001</v>
      </c>
      <c r="AJ111" s="7" t="str">
        <f t="shared" si="69"/>
        <v/>
      </c>
      <c r="AK111" s="7" t="str">
        <f t="shared" si="69"/>
        <v/>
      </c>
      <c r="AL111" s="7">
        <f t="shared" si="69"/>
        <v>9.1486599999999996</v>
      </c>
      <c r="AM111" s="7" t="str">
        <f t="shared" si="69"/>
        <v/>
      </c>
      <c r="AN111" s="7" t="str">
        <f t="shared" si="69"/>
        <v/>
      </c>
      <c r="AO111" s="7" t="str">
        <f t="shared" si="69"/>
        <v/>
      </c>
      <c r="AP111" s="7" t="str">
        <f t="shared" si="69"/>
        <v/>
      </c>
      <c r="AQ111" s="7" t="str">
        <f t="shared" si="69"/>
        <v/>
      </c>
      <c r="AR111">
        <v>1E-3</v>
      </c>
    </row>
    <row r="112" spans="6:44">
      <c r="F112" t="str">
        <f t="shared" si="39"/>
        <v>TRA_Car_Oth_Upm</v>
      </c>
      <c r="G112" s="7" t="str">
        <f t="shared" ref="G112:AQ112" si="70">IF(G77&gt;0,0.001*G77,"")</f>
        <v/>
      </c>
      <c r="H112" s="7" t="str">
        <f t="shared" si="70"/>
        <v/>
      </c>
      <c r="I112" s="7" t="str">
        <f t="shared" si="70"/>
        <v/>
      </c>
      <c r="J112" s="7" t="str">
        <f t="shared" si="70"/>
        <v/>
      </c>
      <c r="K112" s="7" t="str">
        <f t="shared" si="70"/>
        <v/>
      </c>
      <c r="L112" s="7">
        <f t="shared" si="70"/>
        <v>12.601700000000001</v>
      </c>
      <c r="M112" s="7" t="str">
        <f t="shared" si="70"/>
        <v/>
      </c>
      <c r="N112" s="7">
        <f t="shared" si="70"/>
        <v>8.5523500000000006</v>
      </c>
      <c r="O112" s="7" t="str">
        <f t="shared" si="70"/>
        <v/>
      </c>
      <c r="P112" s="7" t="str">
        <f t="shared" si="70"/>
        <v/>
      </c>
      <c r="Q112" s="7" t="str">
        <f t="shared" si="70"/>
        <v/>
      </c>
      <c r="R112" s="7" t="str">
        <f t="shared" si="70"/>
        <v/>
      </c>
      <c r="S112" s="7" t="str">
        <f t="shared" si="70"/>
        <v/>
      </c>
      <c r="T112" s="7" t="str">
        <f t="shared" si="70"/>
        <v/>
      </c>
      <c r="U112" s="7" t="str">
        <f t="shared" si="70"/>
        <v/>
      </c>
      <c r="V112" s="7" t="str">
        <f t="shared" si="70"/>
        <v/>
      </c>
      <c r="W112" s="7">
        <f t="shared" si="70"/>
        <v>12.655700000000001</v>
      </c>
      <c r="X112" s="7" t="str">
        <f t="shared" si="70"/>
        <v/>
      </c>
      <c r="Y112" s="7" t="str">
        <f t="shared" si="70"/>
        <v/>
      </c>
      <c r="Z112" s="7" t="str">
        <f t="shared" si="70"/>
        <v/>
      </c>
      <c r="AA112" s="7" t="str">
        <f t="shared" si="70"/>
        <v/>
      </c>
      <c r="AB112" s="7" t="str">
        <f t="shared" si="70"/>
        <v/>
      </c>
      <c r="AC112" s="7" t="str">
        <f t="shared" si="70"/>
        <v/>
      </c>
      <c r="AD112" s="7">
        <f t="shared" si="70"/>
        <v>13.201500000000001</v>
      </c>
      <c r="AE112" s="7" t="str">
        <f t="shared" si="70"/>
        <v/>
      </c>
      <c r="AF112" s="7">
        <f t="shared" si="70"/>
        <v>9.1143300000000007</v>
      </c>
      <c r="AG112" s="7">
        <f t="shared" si="70"/>
        <v>14.760400000000001</v>
      </c>
      <c r="AH112" s="7" t="str">
        <f t="shared" si="70"/>
        <v/>
      </c>
      <c r="AI112" s="7">
        <f t="shared" si="70"/>
        <v>14.0517</v>
      </c>
      <c r="AJ112" s="7" t="str">
        <f t="shared" si="70"/>
        <v/>
      </c>
      <c r="AK112" s="7" t="str">
        <f t="shared" si="70"/>
        <v/>
      </c>
      <c r="AL112" s="7">
        <f t="shared" si="70"/>
        <v>11.174299999999999</v>
      </c>
      <c r="AM112" s="7" t="str">
        <f t="shared" si="70"/>
        <v/>
      </c>
      <c r="AN112" s="7" t="str">
        <f t="shared" si="70"/>
        <v/>
      </c>
      <c r="AO112" s="7" t="str">
        <f t="shared" si="70"/>
        <v/>
      </c>
      <c r="AP112" s="7" t="str">
        <f t="shared" si="70"/>
        <v/>
      </c>
      <c r="AQ112" s="7" t="str">
        <f t="shared" si="70"/>
        <v/>
      </c>
      <c r="AR112">
        <v>1E-3</v>
      </c>
    </row>
  </sheetData>
  <mergeCells count="60">
    <mergeCell ref="E15:F15"/>
    <mergeCell ref="E16:F16"/>
    <mergeCell ref="D17:D22"/>
    <mergeCell ref="E17:F17"/>
    <mergeCell ref="E18:F18"/>
    <mergeCell ref="E19:F19"/>
    <mergeCell ref="E20:F20"/>
    <mergeCell ref="E21:F21"/>
    <mergeCell ref="E22:F22"/>
    <mergeCell ref="D9:D10"/>
    <mergeCell ref="E9:F9"/>
    <mergeCell ref="E10:F10"/>
    <mergeCell ref="D11:D14"/>
    <mergeCell ref="E11:F11"/>
    <mergeCell ref="E12:F12"/>
    <mergeCell ref="E13:F13"/>
    <mergeCell ref="E14:F14"/>
    <mergeCell ref="AI3:AI4"/>
    <mergeCell ref="AJ3:AJ4"/>
    <mergeCell ref="AK3:AK4"/>
    <mergeCell ref="AL3:AL4"/>
    <mergeCell ref="D5:D8"/>
    <mergeCell ref="E5:F5"/>
    <mergeCell ref="E6:F6"/>
    <mergeCell ref="E7:F7"/>
    <mergeCell ref="E8:F8"/>
    <mergeCell ref="AC3:AC4"/>
    <mergeCell ref="AD3:AD4"/>
    <mergeCell ref="AE3:AE4"/>
    <mergeCell ref="AF3:AF4"/>
    <mergeCell ref="AG3:AG4"/>
    <mergeCell ref="AH3:AH4"/>
    <mergeCell ref="K3:K4"/>
    <mergeCell ref="AB3:AB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D3:E3"/>
    <mergeCell ref="G3:G4"/>
    <mergeCell ref="H3:H4"/>
    <mergeCell ref="I3:I4"/>
    <mergeCell ref="J3:J4"/>
    <mergeCell ref="L3:L4"/>
    <mergeCell ref="M3:M4"/>
    <mergeCell ref="N3:N4"/>
    <mergeCell ref="O3:O4"/>
    <mergeCell ref="P3:P4"/>
    <mergeCell ref="AM3:AM4"/>
    <mergeCell ref="AN3:AN4"/>
    <mergeCell ref="AO3:AO4"/>
    <mergeCell ref="AP3:AP4"/>
    <mergeCell ref="AQ3:AQ4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A36"/>
  <sheetViews>
    <sheetView zoomScale="85" zoomScaleNormal="85" workbookViewId="0">
      <selection activeCell="E20" sqref="E20"/>
    </sheetView>
  </sheetViews>
  <sheetFormatPr defaultRowHeight="14.5"/>
  <cols>
    <col min="1" max="1" width="31.54296875" bestFit="1" customWidth="1"/>
    <col min="2" max="2" width="36.54296875" bestFit="1" customWidth="1"/>
    <col min="3" max="3" width="9.453125" bestFit="1" customWidth="1"/>
    <col min="4" max="4" width="26.453125" bestFit="1" customWidth="1"/>
    <col min="5" max="6" width="7.54296875" bestFit="1" customWidth="1"/>
    <col min="7" max="8" width="6.54296875" bestFit="1" customWidth="1"/>
    <col min="9" max="9" width="7.54296875" bestFit="1" customWidth="1"/>
    <col min="10" max="10" width="8.54296875" bestFit="1" customWidth="1"/>
    <col min="11" max="11" width="7.54296875" bestFit="1" customWidth="1"/>
    <col min="12" max="12" width="5.54296875" bestFit="1" customWidth="1"/>
    <col min="13" max="13" width="7.54296875" bestFit="1" customWidth="1"/>
    <col min="14" max="14" width="8.54296875" bestFit="1" customWidth="1"/>
    <col min="15" max="15" width="7.54296875" bestFit="1" customWidth="1"/>
    <col min="16" max="16" width="8.54296875" bestFit="1" customWidth="1"/>
    <col min="17" max="18" width="6.54296875" bestFit="1" customWidth="1"/>
    <col min="19" max="19" width="7.54296875" bestFit="1" customWidth="1"/>
    <col min="20" max="20" width="8.54296875" bestFit="1" customWidth="1"/>
    <col min="21" max="24" width="6.54296875" bestFit="1" customWidth="1"/>
    <col min="25" max="27" width="7.54296875" bestFit="1" customWidth="1"/>
    <col min="28" max="28" width="6.54296875" bestFit="1" customWidth="1"/>
    <col min="29" max="29" width="7.54296875" bestFit="1" customWidth="1"/>
    <col min="30" max="30" width="5.54296875" bestFit="1" customWidth="1"/>
    <col min="31" max="31" width="6.54296875" bestFit="1" customWidth="1"/>
    <col min="32" max="32" width="8.54296875" bestFit="1" customWidth="1"/>
    <col min="33" max="41" width="8.54296875" customWidth="1"/>
    <col min="43" max="43" width="1.81640625" customWidth="1"/>
    <col min="44" max="44" width="5.7265625" bestFit="1" customWidth="1"/>
    <col min="46" max="46" width="20.453125" bestFit="1" customWidth="1"/>
    <col min="47" max="47" width="29.453125" bestFit="1" customWidth="1"/>
  </cols>
  <sheetData>
    <row r="1" spans="1:51">
      <c r="A1" s="16" t="s">
        <v>285</v>
      </c>
    </row>
    <row r="2" spans="1:51">
      <c r="A2" s="63">
        <f>1000/23884.58966275</f>
        <v>4.1867999999999288E-2</v>
      </c>
      <c r="B2" s="63" t="s">
        <v>150</v>
      </c>
      <c r="D2" t="s">
        <v>137</v>
      </c>
      <c r="E2" s="9" t="s">
        <v>1</v>
      </c>
      <c r="F2" s="9" t="s">
        <v>2</v>
      </c>
      <c r="G2" s="9" t="s">
        <v>3</v>
      </c>
      <c r="H2" s="9" t="s">
        <v>5</v>
      </c>
      <c r="I2" s="9" t="s">
        <v>6</v>
      </c>
      <c r="J2" s="9" t="s">
        <v>7</v>
      </c>
      <c r="K2" s="9" t="s">
        <v>8</v>
      </c>
      <c r="L2" s="9" t="s">
        <v>9</v>
      </c>
      <c r="M2" s="9" t="s">
        <v>108</v>
      </c>
      <c r="N2" s="9" t="s">
        <v>10</v>
      </c>
      <c r="O2" s="9" t="s">
        <v>11</v>
      </c>
      <c r="P2" s="9" t="s">
        <v>12</v>
      </c>
      <c r="Q2" s="9" t="s">
        <v>13</v>
      </c>
      <c r="R2" s="9" t="s">
        <v>14</v>
      </c>
      <c r="S2" s="9" t="s">
        <v>15</v>
      </c>
      <c r="T2" s="9" t="s">
        <v>17</v>
      </c>
      <c r="U2" s="9" t="s">
        <v>18</v>
      </c>
      <c r="V2" s="9" t="s">
        <v>19</v>
      </c>
      <c r="W2" s="9" t="s">
        <v>20</v>
      </c>
      <c r="X2" s="9" t="s">
        <v>22</v>
      </c>
      <c r="Y2" s="9" t="s">
        <v>23</v>
      </c>
      <c r="Z2" s="9" t="s">
        <v>25</v>
      </c>
      <c r="AA2" s="9" t="s">
        <v>26</v>
      </c>
      <c r="AB2" s="9" t="s">
        <v>27</v>
      </c>
      <c r="AC2" s="9" t="s">
        <v>28</v>
      </c>
      <c r="AD2" s="9" t="s">
        <v>29</v>
      </c>
      <c r="AE2" s="9" t="s">
        <v>30</v>
      </c>
      <c r="AF2" s="9" t="s">
        <v>31</v>
      </c>
      <c r="AG2" s="9" t="s">
        <v>4</v>
      </c>
      <c r="AH2" s="9" t="s">
        <v>16</v>
      </c>
      <c r="AI2" s="9" t="s">
        <v>24</v>
      </c>
      <c r="AJ2" s="9" t="s">
        <v>125</v>
      </c>
      <c r="AK2" s="9" t="s">
        <v>126</v>
      </c>
      <c r="AL2" s="9" t="s">
        <v>127</v>
      </c>
      <c r="AM2" s="9" t="s">
        <v>21</v>
      </c>
      <c r="AN2" s="9" t="s">
        <v>128</v>
      </c>
      <c r="AO2" s="9" t="s">
        <v>129</v>
      </c>
      <c r="AS2" s="10" t="s">
        <v>62</v>
      </c>
      <c r="AT2" s="12"/>
      <c r="AU2" s="13"/>
      <c r="AV2" s="13"/>
      <c r="AW2" s="13"/>
      <c r="AX2" s="13"/>
      <c r="AY2" s="13"/>
    </row>
    <row r="3" spans="1:51" ht="15" thickBot="1">
      <c r="A3" t="s">
        <v>138</v>
      </c>
      <c r="B3" t="s">
        <v>139</v>
      </c>
      <c r="AG3" s="46"/>
      <c r="AH3" s="46"/>
      <c r="AI3" s="46"/>
      <c r="AJ3" s="46"/>
      <c r="AK3" s="46"/>
      <c r="AL3" s="46"/>
      <c r="AM3" s="46"/>
      <c r="AN3" s="46"/>
      <c r="AO3" s="46"/>
      <c r="AS3" s="14" t="s">
        <v>63</v>
      </c>
      <c r="AT3" s="14" t="s">
        <v>54</v>
      </c>
      <c r="AU3" s="14" t="s">
        <v>64</v>
      </c>
      <c r="AV3" s="14" t="s">
        <v>65</v>
      </c>
      <c r="AW3" s="14" t="s">
        <v>66</v>
      </c>
      <c r="AX3" s="14" t="s">
        <v>67</v>
      </c>
      <c r="AY3" s="14" t="s">
        <v>68</v>
      </c>
    </row>
    <row r="4" spans="1:51">
      <c r="A4" s="11" t="s">
        <v>140</v>
      </c>
      <c r="B4" s="11" t="s">
        <v>141</v>
      </c>
      <c r="E4" s="4">
        <v>29.389700000000001</v>
      </c>
      <c r="F4" s="4">
        <v>310.47500000000002</v>
      </c>
      <c r="G4" s="4">
        <v>3.2823699999999998</v>
      </c>
      <c r="H4" s="4">
        <v>5.7995999999999999</v>
      </c>
      <c r="I4" s="4">
        <v>7.2791100000000002</v>
      </c>
      <c r="J4" s="4">
        <v>962.38199999999995</v>
      </c>
      <c r="K4" s="4">
        <v>28.150400000000001</v>
      </c>
      <c r="L4" s="4">
        <v>0.79232100000000005</v>
      </c>
      <c r="M4" s="4">
        <v>11.22</v>
      </c>
      <c r="N4" s="4">
        <v>151.001</v>
      </c>
      <c r="O4" s="4">
        <v>30.152899999999999</v>
      </c>
      <c r="P4" s="4">
        <v>370.47199999999998</v>
      </c>
      <c r="Q4" s="4">
        <v>0.48772399999999999</v>
      </c>
      <c r="R4" s="4">
        <v>9.0212599999999998</v>
      </c>
      <c r="S4" s="4">
        <v>23.1906</v>
      </c>
      <c r="T4" s="4">
        <v>138.74</v>
      </c>
      <c r="U4" s="4">
        <v>0.806535</v>
      </c>
      <c r="V4" s="4">
        <v>276.74900000000002</v>
      </c>
      <c r="W4" s="4">
        <v>1.0911599999999999</v>
      </c>
      <c r="X4" s="4">
        <v>2.8274699999999999</v>
      </c>
      <c r="Y4" s="4">
        <v>538.78300000000002</v>
      </c>
      <c r="Z4" s="4">
        <v>8.4607700000000001</v>
      </c>
      <c r="AA4" s="4">
        <v>36.413899999999998</v>
      </c>
      <c r="AB4" s="4">
        <v>2.7007300000000001</v>
      </c>
      <c r="AC4" s="4">
        <v>31.4557</v>
      </c>
      <c r="AD4" s="4">
        <v>0.23124700000000001</v>
      </c>
      <c r="AE4" s="4">
        <v>1.08822</v>
      </c>
      <c r="AF4" s="4">
        <v>673.73099999999999</v>
      </c>
      <c r="AG4" s="50">
        <f t="shared" ref="AG4:AO4" si="0">SUM(AG5:AG6)</f>
        <v>78.986284123488943</v>
      </c>
      <c r="AH4" s="50">
        <f t="shared" si="0"/>
        <v>6.0722159906620856</v>
      </c>
      <c r="AI4" s="50">
        <f t="shared" si="0"/>
        <v>28.599940723406938</v>
      </c>
      <c r="AJ4" s="50">
        <f t="shared" si="0"/>
        <v>0.14452316944332616</v>
      </c>
      <c r="AK4" s="50">
        <f t="shared" si="0"/>
        <v>5.0733473424006803E-2</v>
      </c>
      <c r="AL4" s="50">
        <f t="shared" si="0"/>
        <v>2.662756136316376E-2</v>
      </c>
      <c r="AM4" s="50">
        <f t="shared" si="0"/>
        <v>2.7091693760654678E-2</v>
      </c>
      <c r="AN4" s="50">
        <f t="shared" si="0"/>
        <v>0.14279742907272919</v>
      </c>
      <c r="AO4" s="50">
        <f t="shared" si="0"/>
        <v>0.15360677321015714</v>
      </c>
      <c r="AP4" s="4"/>
      <c r="AQ4" s="4"/>
      <c r="AR4" s="4"/>
      <c r="AS4" t="s">
        <v>69</v>
      </c>
      <c r="AT4" t="str">
        <f>"TRA_Avi_"&amp;A21</f>
        <v>TRA_Avi_Frt_Extra-EU</v>
      </c>
      <c r="AU4" t="s">
        <v>184</v>
      </c>
      <c r="AV4" t="s">
        <v>192</v>
      </c>
      <c r="AW4" t="s">
        <v>193</v>
      </c>
    </row>
    <row r="5" spans="1:51">
      <c r="A5" s="76" t="s">
        <v>140</v>
      </c>
      <c r="B5" s="76" t="s">
        <v>142</v>
      </c>
      <c r="D5" t="s">
        <v>141</v>
      </c>
      <c r="E5" s="4">
        <v>5.0473100000000004</v>
      </c>
      <c r="F5" s="4">
        <v>37.895299999999999</v>
      </c>
      <c r="G5" s="4">
        <v>1.6093500000000001</v>
      </c>
      <c r="H5" s="4">
        <v>4.8927699999999996</v>
      </c>
      <c r="I5" s="4">
        <v>4.0359100000000003</v>
      </c>
      <c r="J5" s="4">
        <v>109.779</v>
      </c>
      <c r="K5" s="4">
        <v>6.9598199999999997</v>
      </c>
      <c r="L5" s="4">
        <v>0.24296699999999999</v>
      </c>
      <c r="M5" s="4">
        <v>6.6741000000000001</v>
      </c>
      <c r="N5" s="4">
        <v>36.349299999999999</v>
      </c>
      <c r="O5" s="4">
        <v>8.7221600000000006</v>
      </c>
      <c r="P5" s="4">
        <v>124.726</v>
      </c>
      <c r="Q5" s="4">
        <v>0.48772399999999999</v>
      </c>
      <c r="R5" s="4">
        <v>2.8653</v>
      </c>
      <c r="S5" s="4">
        <v>6.5380399999999996</v>
      </c>
      <c r="T5" s="4">
        <v>27.142900000000001</v>
      </c>
      <c r="U5" s="4">
        <v>0.50302599999999997</v>
      </c>
      <c r="V5" s="4">
        <v>6.2280899999999999</v>
      </c>
      <c r="W5" s="4">
        <v>0.71103300000000003</v>
      </c>
      <c r="X5" s="4">
        <v>2.32342</v>
      </c>
      <c r="Y5" s="4">
        <v>32.085299999999997</v>
      </c>
      <c r="Z5" s="4">
        <v>2.6942599999999999</v>
      </c>
      <c r="AA5" s="4">
        <v>13.5777</v>
      </c>
      <c r="AB5" s="4">
        <v>2.31427</v>
      </c>
      <c r="AC5" s="4">
        <v>10.3421</v>
      </c>
      <c r="AD5" s="4">
        <v>0.12526699999999999</v>
      </c>
      <c r="AE5" s="4">
        <v>0.52245900000000001</v>
      </c>
      <c r="AF5" s="4">
        <v>55.833100000000002</v>
      </c>
      <c r="AG5" s="50">
        <f>'Eurostat-IEA'!F$38/$A$2-Aviation!AG8+'Eurostat-IEA'!F$26/$A$2-SUM(Aviation!AG6,Aviation!AG9:AG10)</f>
        <v>10.603989036905887</v>
      </c>
      <c r="AH5" s="50">
        <f>'Eurostat-IEA'!G$38/$A$2-Aviation!AH8+'Eurostat-IEA'!G$26/$A$2-SUM(Aviation!AH6,Aviation!AH9:AH10)</f>
        <v>1.5328597451360366</v>
      </c>
      <c r="AI5" s="50">
        <f>'Eurostat-IEA'!H$38/$A$2-Aviation!AI8+'Eurostat-IEA'!H$26/$A$2-SUM(Aviation!AI6,Aviation!AI9:AI10)</f>
        <v>12.713073584268386</v>
      </c>
      <c r="AJ5" s="50">
        <f>'Eurostat-IEA'!I$38/$A$2-Aviation!AJ8+'Eurostat-IEA'!I$26/$A$2-SUM(Aviation!AJ6,Aviation!AJ9:AJ10)</f>
        <v>7.8714500413376243E-2</v>
      </c>
      <c r="AK5" s="50">
        <f>'Eurostat-IEA'!J$38/$A$2-Aviation!AK8+'Eurostat-IEA'!J$26/$A$2-SUM(Aviation!AK6,Aviation!AK9:AK10)</f>
        <v>5.0733473424006803E-2</v>
      </c>
      <c r="AL5" s="50">
        <f>'Eurostat-IEA'!K$38/$A$2-Aviation!AL8+'Eurostat-IEA'!K$26/$A$2-SUM(Aviation!AL6,Aviation!AL9:AL10)</f>
        <v>1.4502693222140373E-2</v>
      </c>
      <c r="AM5" s="50">
        <f>'Eurostat-IEA'!L$38/$A$2-Aviation!AM8+'Eurostat-IEA'!L$26/$A$2-SUM(Aviation!AM6,Aviation!AM9:AM10)</f>
        <v>2.7091693760654678E-2</v>
      </c>
      <c r="AN5" s="50">
        <f>'Eurostat-IEA'!M$38/$A$2-Aviation!AN8+'Eurostat-IEA'!M$26/$A$2-SUM(Aviation!AN6,Aviation!AN9:AN10)</f>
        <v>0.14279742907272919</v>
      </c>
      <c r="AO5" s="50">
        <f>'Eurostat-IEA'!N$38/$A$2-Aviation!AO8+'Eurostat-IEA'!N$26/$A$2-SUM(Aviation!AO6,Aviation!AO9:AO10)</f>
        <v>0.15360677321015714</v>
      </c>
      <c r="AP5" s="4"/>
      <c r="AQ5" s="4"/>
      <c r="AR5" s="4"/>
      <c r="AT5" t="str">
        <f>"TRA_Avi_"&amp;A22</f>
        <v>TRA_Avi_Frt_Intra-EU</v>
      </c>
      <c r="AU5" t="s">
        <v>185</v>
      </c>
      <c r="AV5" t="s">
        <v>192</v>
      </c>
      <c r="AW5" t="s">
        <v>193</v>
      </c>
    </row>
    <row r="6" spans="1:51">
      <c r="A6" s="76" t="s">
        <v>140</v>
      </c>
      <c r="B6" s="76" t="s">
        <v>143</v>
      </c>
      <c r="D6" t="s">
        <v>141</v>
      </c>
      <c r="E6" s="4">
        <v>24.342300000000002</v>
      </c>
      <c r="F6" s="4">
        <v>272.58</v>
      </c>
      <c r="G6" s="4">
        <v>1.67302</v>
      </c>
      <c r="H6" s="4">
        <v>0.90683100000000005</v>
      </c>
      <c r="I6" s="4">
        <v>3.2431999999999999</v>
      </c>
      <c r="J6" s="4">
        <v>852.60400000000004</v>
      </c>
      <c r="K6" s="4">
        <v>21.1906</v>
      </c>
      <c r="L6" s="4">
        <v>0.54935400000000001</v>
      </c>
      <c r="M6" s="4">
        <v>4.54589</v>
      </c>
      <c r="N6" s="4">
        <v>114.651</v>
      </c>
      <c r="O6" s="4">
        <v>21.430700000000002</v>
      </c>
      <c r="P6" s="4">
        <v>245.74600000000001</v>
      </c>
      <c r="Q6" s="4"/>
      <c r="R6" s="4">
        <v>6.1559600000000003</v>
      </c>
      <c r="S6" s="4">
        <v>16.6526</v>
      </c>
      <c r="T6" s="4">
        <v>111.59699999999999</v>
      </c>
      <c r="U6" s="4">
        <v>0.30350899999999997</v>
      </c>
      <c r="V6" s="4">
        <v>270.52100000000002</v>
      </c>
      <c r="W6" s="4">
        <v>0.38012499999999999</v>
      </c>
      <c r="X6" s="4">
        <v>0.50405500000000003</v>
      </c>
      <c r="Y6" s="4">
        <v>506.69799999999998</v>
      </c>
      <c r="Z6" s="4">
        <v>5.7665100000000002</v>
      </c>
      <c r="AA6" s="4">
        <v>22.836200000000002</v>
      </c>
      <c r="AB6" s="4">
        <v>0.38645499999999999</v>
      </c>
      <c r="AC6" s="4">
        <v>21.113600000000002</v>
      </c>
      <c r="AD6" s="4">
        <v>0.10598</v>
      </c>
      <c r="AE6" s="4">
        <v>0.56576400000000004</v>
      </c>
      <c r="AF6" s="4">
        <v>617.89800000000002</v>
      </c>
      <c r="AG6" s="50">
        <f>'Eurostat-IEA'!F$26/$A$2*$J6/SUM($J$9:$J$10,$J$6,$J$10/SUM($J$8,$O$10)*$J$5)</f>
        <v>68.382295086583056</v>
      </c>
      <c r="AH6" s="50">
        <f>'Eurostat-IEA'!G$26/$A$2*$O6/SUM($O$9:$O$10,$O$6,$O$10/SUM($O$8,$O$10)*$O$5)</f>
        <v>4.539356245526049</v>
      </c>
      <c r="AI6" s="50">
        <f>'Eurostat-IEA'!H$26/$A$2*$O6/SUM($O$9:$O$10,$O$6,$O$10/SUM($O$8,$O$10)*$O$5)</f>
        <v>15.886867139138552</v>
      </c>
      <c r="AJ6" s="50">
        <f>'Eurostat-IEA'!I$26/$A$2*$M6/SUM($M$9:$M$10,$M$6,$M$10/SUM($M$8,$M$10)*$M$5)</f>
        <v>6.5808669029949918E-2</v>
      </c>
      <c r="AK6" s="50">
        <f>'Eurostat-IEA'!J$26/$A$2*$Q6/SUM($Q$9:$Q$10,$Q$6,$Q$10/SUM($Q$8,$Q$10)*$Q$5)</f>
        <v>0</v>
      </c>
      <c r="AL6" s="50">
        <f>'Eurostat-IEA'!K$26/$A$2*$M6/SUM($M$9:$M$10,$M$6,$M$10/SUM($M$8,$M$10)*$M$5)</f>
        <v>1.2124868141023388E-2</v>
      </c>
      <c r="AM6" s="50">
        <f>'Eurostat-IEA'!L$26/$A$2*$Q6/SUM($Q$9:$Q$10,$Q$6,$Q$10/SUM($Q$8,$Q$10)*$Q$5)</f>
        <v>0</v>
      </c>
      <c r="AN6" s="50">
        <f>'Eurostat-IEA'!M$26/$A$2*$Q6/SUM($Q$9:$Q$10,$Q$6,$Q$10/SUM($Q$8,$Q$10)*$Q$5)</f>
        <v>0</v>
      </c>
      <c r="AO6" s="50">
        <f>'Eurostat-IEA'!N$26/$A$2*$Q6/SUM($Q$9:$Q$10,$Q$6,$Q$10/SUM($Q$8,$Q$10)*$Q$5)</f>
        <v>0</v>
      </c>
      <c r="AP6" s="4"/>
      <c r="AQ6" s="4"/>
      <c r="AR6" s="4"/>
      <c r="AT6" t="str">
        <f>"TRA_Avi_"&amp;A25</f>
        <v>TRA_Avi_Pas_Dom</v>
      </c>
      <c r="AU6" t="s">
        <v>186</v>
      </c>
      <c r="AV6" t="s">
        <v>194</v>
      </c>
      <c r="AW6" t="s">
        <v>195</v>
      </c>
    </row>
    <row r="7" spans="1:51">
      <c r="A7" t="s">
        <v>140</v>
      </c>
      <c r="B7" t="s">
        <v>144</v>
      </c>
      <c r="E7" s="4">
        <v>676.93700000000001</v>
      </c>
      <c r="F7" s="4">
        <v>1230.1300000000001</v>
      </c>
      <c r="G7" s="4">
        <v>179.55500000000001</v>
      </c>
      <c r="H7" s="4">
        <v>271.50099999999998</v>
      </c>
      <c r="I7" s="4">
        <v>336.1</v>
      </c>
      <c r="J7" s="4">
        <v>7769.99</v>
      </c>
      <c r="K7" s="4">
        <v>848.76199999999994</v>
      </c>
      <c r="L7" s="4">
        <v>37.207700000000003</v>
      </c>
      <c r="M7" s="4">
        <v>907.97900000000004</v>
      </c>
      <c r="N7" s="4">
        <v>5246.27</v>
      </c>
      <c r="O7" s="4">
        <v>651.40599999999995</v>
      </c>
      <c r="P7" s="4">
        <v>6310.91</v>
      </c>
      <c r="Q7" s="4">
        <v>108.724</v>
      </c>
      <c r="R7" s="4">
        <v>220.70099999999999</v>
      </c>
      <c r="S7" s="4">
        <v>726.59500000000003</v>
      </c>
      <c r="T7" s="4">
        <v>3743.92</v>
      </c>
      <c r="U7" s="4">
        <v>47.644399999999997</v>
      </c>
      <c r="V7" s="4">
        <v>154.631</v>
      </c>
      <c r="W7" s="4">
        <v>116.563</v>
      </c>
      <c r="X7" s="4">
        <v>98.848699999999994</v>
      </c>
      <c r="Y7" s="4">
        <v>2927.29</v>
      </c>
      <c r="Z7" s="4">
        <v>504.12700000000001</v>
      </c>
      <c r="AA7" s="4">
        <v>1007.13</v>
      </c>
      <c r="AB7" s="4">
        <v>274.78100000000001</v>
      </c>
      <c r="AC7" s="4">
        <v>811.81399999999996</v>
      </c>
      <c r="AD7" s="4">
        <v>26.817799999999998</v>
      </c>
      <c r="AE7" s="4">
        <v>40.280799999999999</v>
      </c>
      <c r="AF7" s="4">
        <v>10999.1</v>
      </c>
      <c r="AG7" s="50">
        <f t="shared" ref="AG7:AO7" si="1">SUM(AG8:AG10)</f>
        <v>642.23072259339688</v>
      </c>
      <c r="AH7" s="50">
        <f t="shared" si="1"/>
        <v>124.38541274727842</v>
      </c>
      <c r="AI7" s="50">
        <f t="shared" si="1"/>
        <v>752.78441009345931</v>
      </c>
      <c r="AJ7" s="50">
        <f t="shared" si="1"/>
        <v>11.263398741297395</v>
      </c>
      <c r="AK7" s="50">
        <f t="shared" si="1"/>
        <v>15.469766180252043</v>
      </c>
      <c r="AL7" s="50">
        <f t="shared" si="1"/>
        <v>2.0752163289588359</v>
      </c>
      <c r="AM7" s="50">
        <f t="shared" si="1"/>
        <v>8.2608609192135951</v>
      </c>
      <c r="AN7" s="50">
        <f t="shared" si="1"/>
        <v>43.54211706409702</v>
      </c>
      <c r="AO7" s="50">
        <f t="shared" si="1"/>
        <v>46.838126879359244</v>
      </c>
      <c r="AP7" s="4"/>
      <c r="AQ7" s="4"/>
      <c r="AR7" s="4"/>
      <c r="AT7" t="str">
        <f>"TRA_Avi_"&amp;A26</f>
        <v>TRA_Avi_Pas_Extra-EU</v>
      </c>
      <c r="AU7" t="s">
        <v>187</v>
      </c>
      <c r="AV7" t="s">
        <v>194</v>
      </c>
      <c r="AW7" t="s">
        <v>195</v>
      </c>
    </row>
    <row r="8" spans="1:51">
      <c r="A8" s="75" t="s">
        <v>144</v>
      </c>
      <c r="B8" s="75" t="s">
        <v>145</v>
      </c>
      <c r="E8" s="4">
        <v>27.349900000000002</v>
      </c>
      <c r="F8" s="4"/>
      <c r="G8" s="4">
        <v>3.79047</v>
      </c>
      <c r="H8" s="4"/>
      <c r="I8" s="4">
        <v>4.9601800000000003</v>
      </c>
      <c r="J8" s="4">
        <v>655.49099999999999</v>
      </c>
      <c r="K8" s="4">
        <v>39.495899999999999</v>
      </c>
      <c r="L8" s="4"/>
      <c r="M8" s="4">
        <v>129.93199999999999</v>
      </c>
      <c r="N8" s="4">
        <v>1519.25</v>
      </c>
      <c r="O8" s="4">
        <v>97.454599999999999</v>
      </c>
      <c r="P8" s="4">
        <v>1010.07</v>
      </c>
      <c r="Q8" s="4">
        <v>7.5812799999999996</v>
      </c>
      <c r="R8" s="4"/>
      <c r="S8" s="4">
        <v>7.6080500000000004</v>
      </c>
      <c r="T8" s="4">
        <v>715.27200000000005</v>
      </c>
      <c r="U8" s="4"/>
      <c r="V8" s="4"/>
      <c r="W8" s="4"/>
      <c r="X8" s="4"/>
      <c r="Y8" s="4"/>
      <c r="Z8" s="4">
        <v>30.695599999999999</v>
      </c>
      <c r="AA8" s="4">
        <v>112.93</v>
      </c>
      <c r="AB8" s="4">
        <v>23.467600000000001</v>
      </c>
      <c r="AC8" s="4">
        <v>154.12700000000001</v>
      </c>
      <c r="AD8" s="4"/>
      <c r="AE8" s="4"/>
      <c r="AF8" s="4">
        <v>721.64800000000002</v>
      </c>
      <c r="AG8" s="50">
        <f>'Eurostat-IEA'!F$38/$A$2*$J8/SUM($J$8,(1-$J$10/SUM($J$8,$J$10))*$J$5)</f>
        <v>60.313979781962061</v>
      </c>
      <c r="AH8" s="50">
        <f>'Eurostat-IEA'!G$38/$A$2*$O8/SUM($O$8,(1-$O$10/SUM($O$8,$O$10))*$O$5)</f>
        <v>7.0499579294049814</v>
      </c>
      <c r="AI8" s="50">
        <f>'Eurostat-IEA'!H$38/$A$2*$O8/SUM($O$8,(1-$O$10/SUM($O$8,$O$10))*$O$5)</f>
        <v>342.13305766013053</v>
      </c>
      <c r="AJ8" s="50">
        <f>'Eurostat-IEA'!I$38/$A$2*$M8/SUM($M$8,(1-$M$10/SUM($M$8,$M$10))*$M$5)</f>
        <v>0</v>
      </c>
      <c r="AK8" s="50">
        <f>'Eurostat-IEA'!J$38/$A$2*$Q8/SUM($Q$8,(1-$Q$10/SUM($Q$8,$Q$10))*$Q$5)</f>
        <v>0</v>
      </c>
      <c r="AL8" s="50">
        <f>'Eurostat-IEA'!K$38/$A$2*$M8/SUM($M$8,(1-$M$10/SUM($M$8,$M$10))*$M$5)</f>
        <v>0</v>
      </c>
      <c r="AM8" s="50">
        <f>'Eurostat-IEA'!L$38/$A$2*$Q8/SUM($Q$8,(1-$Q$10/SUM($Q$8,$Q$10))*$Q$5)</f>
        <v>0</v>
      </c>
      <c r="AN8" s="50">
        <f>'Eurostat-IEA'!M$38/$A$2*$Q8/SUM($Q$8,(1-$Q$10/SUM($Q$8,$Q$10))*$Q$5)</f>
        <v>0</v>
      </c>
      <c r="AO8" s="50">
        <f>'Eurostat-IEA'!N$38/$A$2*$Q8/SUM($Q$8,(1-$Q$10/SUM($Q$8,$Q$10))*$Q$5)</f>
        <v>0</v>
      </c>
      <c r="AP8" s="4"/>
      <c r="AQ8" s="4"/>
      <c r="AR8" s="4"/>
      <c r="AT8" t="str">
        <f>"TRA_Avi_"&amp;A27</f>
        <v>TRA_Avi_Pas_Intra-EU</v>
      </c>
      <c r="AU8" t="s">
        <v>188</v>
      </c>
      <c r="AV8" t="s">
        <v>194</v>
      </c>
      <c r="AW8" t="s">
        <v>195</v>
      </c>
    </row>
    <row r="9" spans="1:51">
      <c r="A9" s="75" t="s">
        <v>144</v>
      </c>
      <c r="B9" s="75" t="s">
        <v>143</v>
      </c>
      <c r="E9" s="4">
        <v>374.04199999999997</v>
      </c>
      <c r="F9" s="4">
        <v>756.86599999999999</v>
      </c>
      <c r="G9" s="4">
        <v>34.529499999999999</v>
      </c>
      <c r="H9" s="4">
        <v>61.484000000000002</v>
      </c>
      <c r="I9" s="4">
        <v>86.736599999999996</v>
      </c>
      <c r="J9" s="4">
        <v>5046.42</v>
      </c>
      <c r="K9" s="4">
        <v>397.41899999999998</v>
      </c>
      <c r="L9" s="4">
        <v>7.7976099999999997</v>
      </c>
      <c r="M9" s="4">
        <v>206.779</v>
      </c>
      <c r="N9" s="4">
        <v>1597</v>
      </c>
      <c r="O9" s="4">
        <v>274.596</v>
      </c>
      <c r="P9" s="4">
        <v>3915.22</v>
      </c>
      <c r="Q9" s="4">
        <v>85.025400000000005</v>
      </c>
      <c r="R9" s="4">
        <v>68.757199999999997</v>
      </c>
      <c r="S9" s="4">
        <v>297.11599999999999</v>
      </c>
      <c r="T9" s="4">
        <v>1816.88</v>
      </c>
      <c r="U9" s="4">
        <v>6.8933299999999997</v>
      </c>
      <c r="V9" s="4">
        <v>31.380600000000001</v>
      </c>
      <c r="W9" s="4">
        <v>39.158700000000003</v>
      </c>
      <c r="X9" s="4">
        <v>15.98</v>
      </c>
      <c r="Y9" s="4">
        <v>2145.9</v>
      </c>
      <c r="Z9" s="4">
        <v>194.904</v>
      </c>
      <c r="AA9" s="4">
        <v>344.58100000000002</v>
      </c>
      <c r="AB9" s="4">
        <v>43.521799999999999</v>
      </c>
      <c r="AC9" s="4">
        <v>270.697</v>
      </c>
      <c r="AD9" s="4">
        <v>14.356</v>
      </c>
      <c r="AE9" s="4">
        <v>7.8807400000000003</v>
      </c>
      <c r="AF9" s="4">
        <v>7449.84</v>
      </c>
      <c r="AG9" s="50">
        <f>'Eurostat-IEA'!F$26/$A$2*$J9/SUM($J$9:$J$10,$J$6,$J$10/SUM($J$8,$J$10)*$J$5)</f>
        <v>412.76214621666753</v>
      </c>
      <c r="AH9" s="50">
        <f>'Eurostat-IEA'!G$26/$A$2*$O9/SUM($O$9:$O$10,$O$6,$O$10/SUM($O$8,$O$10)*$O$5)</f>
        <v>58.163712225754217</v>
      </c>
      <c r="AI9" s="50">
        <f>'Eurostat-IEA'!H$26/$A$2*$O9/SUM($O$9:$O$10,$O$6,$O$10/SUM($O$8,$O$10)*$O$5)</f>
        <v>203.56172075288671</v>
      </c>
      <c r="AJ9" s="50">
        <f>'Eurostat-IEA'!I$26/$A$2*$M9/SUM($M$9:$M$10,$M$6,$M$10/SUM($M$8,$M$10)*$M$5)</f>
        <v>2.993440398545502</v>
      </c>
      <c r="AK9" s="50">
        <f>'Eurostat-IEA'!J$26/$A$2*$Q9/SUM($Q$9:$Q$10,$Q$6,$Q$10/SUM($Q$8,$Q$10)*$Q$5)</f>
        <v>13.00458813148119</v>
      </c>
      <c r="AL9" s="50">
        <f>'Eurostat-IEA'!K$26/$A$2*$M9/SUM($M$9:$M$10,$M$6,$M$10/SUM($M$8,$M$10)*$M$5)</f>
        <v>0.55152414803980632</v>
      </c>
      <c r="AM9" s="50">
        <f>'Eurostat-IEA'!L$26/$A$2*$Q9/SUM($Q$9:$Q$10,$Q$6,$Q$10/SUM($Q$8,$Q$10)*$Q$5)</f>
        <v>6.9444549202663906</v>
      </c>
      <c r="AN9" s="50">
        <f>'Eurostat-IEA'!M$26/$A$2*$Q9/SUM($Q$9:$Q$10,$Q$6,$Q$10/SUM($Q$8,$Q$10)*$Q$5)</f>
        <v>36.603481409703832</v>
      </c>
      <c r="AO9" s="50">
        <f>'Eurostat-IEA'!N$26/$A$2*$Q9/SUM($Q$9:$Q$10,$Q$6,$Q$10/SUM($Q$8,$Q$10)*$Q$5)</f>
        <v>39.374256974464586</v>
      </c>
      <c r="AP9" s="4"/>
      <c r="AQ9" s="4"/>
      <c r="AR9" s="4"/>
    </row>
    <row r="10" spans="1:51">
      <c r="A10" s="75" t="s">
        <v>144</v>
      </c>
      <c r="B10" s="75" t="s">
        <v>146</v>
      </c>
      <c r="E10" s="4">
        <v>275.54500000000002</v>
      </c>
      <c r="F10" s="4">
        <v>473.26299999999998</v>
      </c>
      <c r="G10" s="4">
        <v>141.23500000000001</v>
      </c>
      <c r="H10" s="4">
        <v>210.017</v>
      </c>
      <c r="I10" s="4">
        <v>244.40299999999999</v>
      </c>
      <c r="J10" s="4">
        <v>2068.08</v>
      </c>
      <c r="K10" s="4">
        <v>411.84800000000001</v>
      </c>
      <c r="L10" s="4">
        <v>29.4101</v>
      </c>
      <c r="M10" s="4">
        <v>571.26700000000005</v>
      </c>
      <c r="N10" s="4">
        <v>2130.02</v>
      </c>
      <c r="O10" s="4">
        <v>279.35500000000002</v>
      </c>
      <c r="P10" s="4">
        <v>1385.62</v>
      </c>
      <c r="Q10" s="4">
        <v>16.117599999999999</v>
      </c>
      <c r="R10" s="4">
        <v>151.94399999999999</v>
      </c>
      <c r="S10" s="4">
        <v>421.87200000000001</v>
      </c>
      <c r="T10" s="4">
        <v>1211.77</v>
      </c>
      <c r="U10" s="4">
        <v>40.750999999999998</v>
      </c>
      <c r="V10" s="4">
        <v>123.25</v>
      </c>
      <c r="W10" s="4">
        <v>77.404200000000003</v>
      </c>
      <c r="X10" s="4">
        <v>82.868700000000004</v>
      </c>
      <c r="Y10" s="4">
        <v>781.38699999999994</v>
      </c>
      <c r="Z10" s="4">
        <v>278.52800000000002</v>
      </c>
      <c r="AA10" s="4">
        <v>549.61699999999996</v>
      </c>
      <c r="AB10" s="4">
        <v>207.792</v>
      </c>
      <c r="AC10" s="4">
        <v>386.99</v>
      </c>
      <c r="AD10" s="4">
        <v>12.4618</v>
      </c>
      <c r="AE10" s="4">
        <v>32.4</v>
      </c>
      <c r="AF10" s="4">
        <v>2827.57</v>
      </c>
      <c r="AG10" s="50">
        <f>'Eurostat-IEA'!F$26/$A$2*$J10/SUM($J$9:$J$10,$J$6,$J$10/SUM($J$8,$J$10)*$J$5)</f>
        <v>169.15459659476733</v>
      </c>
      <c r="AH10" s="50">
        <f>'Eurostat-IEA'!G$26/$A$2*$O10/SUM($O$9:$O$10,$O$6,$O$10/SUM($O$8,$O$10)*$O$5)</f>
        <v>59.171742592119223</v>
      </c>
      <c r="AI10" s="50">
        <f>'Eurostat-IEA'!H$26/$A$2*$O10/SUM($O$9:$O$10,$O$6,$O$10/SUM($O$8,$O$10)*$O$5)</f>
        <v>207.08963168044207</v>
      </c>
      <c r="AJ10" s="50">
        <f>'Eurostat-IEA'!I$26/$A$2*$M10/SUM($M$9:$M$10,$M$6,$M$10/SUM($M$8,$M$10)*$M$5)</f>
        <v>8.2699583427518935</v>
      </c>
      <c r="AK10" s="50">
        <f>'Eurostat-IEA'!J$26/$A$2*$Q10/SUM($Q$9:$Q$10,$Q$6,$Q$10/SUM($Q$8,$Q$10)*$Q$5)</f>
        <v>2.4651780487708526</v>
      </c>
      <c r="AL10" s="50">
        <f>'Eurostat-IEA'!K$26/$A$2*$M10/SUM($M$9:$M$10,$M$6,$M$10/SUM($M$8,$M$10)*$M$5)</f>
        <v>1.5236921809190296</v>
      </c>
      <c r="AM10" s="50">
        <f>'Eurostat-IEA'!L$26/$A$2*$Q10/SUM($Q$9:$Q$10,$Q$6,$Q$10/SUM($Q$8,$Q$10)*$Q$5)</f>
        <v>1.3164059989472037</v>
      </c>
      <c r="AN10" s="50">
        <f>'Eurostat-IEA'!M$26/$A$2*$Q10/SUM($Q$9:$Q$10,$Q$6,$Q$10/SUM($Q$8,$Q$10)*$Q$5)</f>
        <v>6.9386356543931864</v>
      </c>
      <c r="AO10" s="50">
        <f>'Eurostat-IEA'!N$26/$A$2*$Q10/SUM($Q$9:$Q$10,$Q$6,$Q$10/SUM($Q$8,$Q$10)*$Q$5)</f>
        <v>7.4638699048946586</v>
      </c>
      <c r="AP10" s="4"/>
      <c r="AQ10" s="4"/>
      <c r="AR10" s="4"/>
    </row>
    <row r="11" spans="1:51">
      <c r="A11" s="11" t="s">
        <v>147</v>
      </c>
      <c r="B11" s="11" t="s">
        <v>148</v>
      </c>
      <c r="E11" s="4">
        <v>391.91899999999998</v>
      </c>
      <c r="F11" s="4">
        <v>2344.6</v>
      </c>
      <c r="G11" s="4">
        <v>15.8329</v>
      </c>
      <c r="H11" s="4">
        <v>42.936900000000001</v>
      </c>
      <c r="I11" s="4">
        <v>61.948399999999999</v>
      </c>
      <c r="J11" s="4">
        <v>11269</v>
      </c>
      <c r="K11" s="4">
        <v>198.32900000000001</v>
      </c>
      <c r="L11" s="4">
        <v>4.6381600000000001</v>
      </c>
      <c r="M11" s="4">
        <v>82.552000000000007</v>
      </c>
      <c r="N11" s="4">
        <v>1076.19</v>
      </c>
      <c r="O11" s="4">
        <v>309.81799999999998</v>
      </c>
      <c r="P11" s="4">
        <v>3453.63</v>
      </c>
      <c r="Q11" s="4">
        <v>1.1209</v>
      </c>
      <c r="R11" s="4">
        <v>44.712000000000003</v>
      </c>
      <c r="S11" s="4">
        <v>127.96599999999999</v>
      </c>
      <c r="T11" s="4">
        <v>1431.07</v>
      </c>
      <c r="U11" s="4">
        <v>4.1111199999999997</v>
      </c>
      <c r="V11" s="4">
        <v>1549.38</v>
      </c>
      <c r="W11" s="4">
        <v>5.4093799999999996</v>
      </c>
      <c r="X11" s="4">
        <v>13.636100000000001</v>
      </c>
      <c r="Y11" s="4">
        <v>4812.7299999999996</v>
      </c>
      <c r="Z11" s="4">
        <v>59.529000000000003</v>
      </c>
      <c r="AA11" s="4">
        <v>230.23099999999999</v>
      </c>
      <c r="AB11" s="4">
        <v>18.308299999999999</v>
      </c>
      <c r="AC11" s="4">
        <v>260.20999999999998</v>
      </c>
      <c r="AD11" s="4">
        <v>2.0224299999999999</v>
      </c>
      <c r="AE11" s="4">
        <v>7.5583</v>
      </c>
      <c r="AF11" s="4">
        <v>6653.77</v>
      </c>
      <c r="AG11" s="50">
        <f t="shared" ref="AG11:AO11" si="2">SUM(AG12:AG13)</f>
        <v>913.34807873868499</v>
      </c>
      <c r="AH11" s="50">
        <f t="shared" si="2"/>
        <v>64.065827918563926</v>
      </c>
      <c r="AI11" s="50">
        <f t="shared" si="2"/>
        <v>260.613103566051</v>
      </c>
      <c r="AJ11" s="50">
        <f t="shared" si="2"/>
        <v>1.0758330688342943</v>
      </c>
      <c r="AK11" s="50">
        <f t="shared" si="2"/>
        <v>0.11659699002093238</v>
      </c>
      <c r="AL11" s="50">
        <f t="shared" si="2"/>
        <v>0.19821604499297665</v>
      </c>
      <c r="AM11" s="50">
        <f t="shared" si="2"/>
        <v>6.2262836227698085E-2</v>
      </c>
      <c r="AN11" s="50">
        <f t="shared" si="2"/>
        <v>0.32818077077942054</v>
      </c>
      <c r="AO11" s="50">
        <f t="shared" si="2"/>
        <v>0.35302308701492058</v>
      </c>
      <c r="AP11" s="4"/>
      <c r="AQ11" s="4"/>
      <c r="AR11" s="4"/>
    </row>
    <row r="12" spans="1:51">
      <c r="A12" s="76" t="s">
        <v>147</v>
      </c>
      <c r="B12" s="76" t="s">
        <v>142</v>
      </c>
      <c r="D12" t="s">
        <v>148</v>
      </c>
      <c r="E12" s="4">
        <v>30.971299999999999</v>
      </c>
      <c r="F12" s="4">
        <v>153.41900000000001</v>
      </c>
      <c r="G12" s="4">
        <v>6.9417099999999996</v>
      </c>
      <c r="H12" s="4">
        <v>33.702300000000001</v>
      </c>
      <c r="I12" s="4">
        <v>27.230699999999999</v>
      </c>
      <c r="J12" s="4">
        <v>581.14599999999996</v>
      </c>
      <c r="K12" s="4">
        <v>33.350900000000003</v>
      </c>
      <c r="L12" s="4">
        <v>1.4416199999999999</v>
      </c>
      <c r="M12" s="4">
        <v>44.448399999999999</v>
      </c>
      <c r="N12" s="4">
        <v>193.39099999999999</v>
      </c>
      <c r="O12" s="4">
        <v>43.199300000000001</v>
      </c>
      <c r="P12" s="4">
        <v>630.09900000000005</v>
      </c>
      <c r="Q12" s="4">
        <v>1.1209</v>
      </c>
      <c r="R12" s="4">
        <v>12.974600000000001</v>
      </c>
      <c r="S12" s="4">
        <v>24.8019</v>
      </c>
      <c r="T12" s="4">
        <v>152.535</v>
      </c>
      <c r="U12" s="4">
        <v>2.4579200000000001</v>
      </c>
      <c r="V12" s="4">
        <v>21.914200000000001</v>
      </c>
      <c r="W12" s="4">
        <v>3.2033999999999998</v>
      </c>
      <c r="X12" s="4">
        <v>11.521800000000001</v>
      </c>
      <c r="Y12" s="4">
        <v>110.11</v>
      </c>
      <c r="Z12" s="4">
        <v>14.3345</v>
      </c>
      <c r="AA12" s="4">
        <v>74.847800000000007</v>
      </c>
      <c r="AB12" s="4">
        <v>15.2209</v>
      </c>
      <c r="AC12" s="4">
        <v>54.165900000000001</v>
      </c>
      <c r="AD12" s="4">
        <v>0.94690200000000002</v>
      </c>
      <c r="AE12" s="4">
        <v>3.2380499999999999</v>
      </c>
      <c r="AF12" s="4">
        <v>267.08100000000002</v>
      </c>
      <c r="AG12" s="50">
        <f t="shared" ref="AG12:AO12" si="3">AG5*AH21*$A$2*1000</f>
        <v>56.135197194743157</v>
      </c>
      <c r="AH12" s="50">
        <f t="shared" si="3"/>
        <v>7.5919804254972609</v>
      </c>
      <c r="AI12" s="50">
        <f t="shared" si="3"/>
        <v>62.965581884405388</v>
      </c>
      <c r="AJ12" s="50">
        <f t="shared" si="3"/>
        <v>0.52422552856174054</v>
      </c>
      <c r="AK12" s="50">
        <f t="shared" si="3"/>
        <v>0.11659699002093238</v>
      </c>
      <c r="AL12" s="50">
        <f t="shared" si="3"/>
        <v>9.6585533542347904E-2</v>
      </c>
      <c r="AM12" s="50">
        <f t="shared" si="3"/>
        <v>6.2262836227698085E-2</v>
      </c>
      <c r="AN12" s="50">
        <f t="shared" si="3"/>
        <v>0.32818077077942054</v>
      </c>
      <c r="AO12" s="50">
        <f t="shared" si="3"/>
        <v>0.35302308701492058</v>
      </c>
      <c r="AP12" s="4"/>
      <c r="AQ12" s="4"/>
      <c r="AR12" s="4"/>
    </row>
    <row r="13" spans="1:51">
      <c r="A13" s="76" t="s">
        <v>147</v>
      </c>
      <c r="B13" s="76" t="s">
        <v>143</v>
      </c>
      <c r="D13" t="s">
        <v>148</v>
      </c>
      <c r="E13" s="4">
        <v>360.94799999999998</v>
      </c>
      <c r="F13" s="4">
        <v>2191.1799999999998</v>
      </c>
      <c r="G13" s="4">
        <v>8.8911599999999993</v>
      </c>
      <c r="H13" s="4">
        <v>9.2345900000000007</v>
      </c>
      <c r="I13" s="4">
        <v>34.717599999999997</v>
      </c>
      <c r="J13" s="4">
        <v>10687.9</v>
      </c>
      <c r="K13" s="4">
        <v>164.97800000000001</v>
      </c>
      <c r="L13" s="4">
        <v>3.1965400000000002</v>
      </c>
      <c r="M13" s="4">
        <v>38.1036</v>
      </c>
      <c r="N13" s="4">
        <v>882.80399999999997</v>
      </c>
      <c r="O13" s="4">
        <v>266.61799999999999</v>
      </c>
      <c r="P13" s="4">
        <v>2823.54</v>
      </c>
      <c r="Q13" s="4"/>
      <c r="R13" s="4">
        <v>31.737400000000001</v>
      </c>
      <c r="S13" s="4">
        <v>103.164</v>
      </c>
      <c r="T13" s="4">
        <v>1278.53</v>
      </c>
      <c r="U13" s="4">
        <v>1.6532</v>
      </c>
      <c r="V13" s="4">
        <v>1527.46</v>
      </c>
      <c r="W13" s="4">
        <v>2.2059799999999998</v>
      </c>
      <c r="X13" s="4">
        <v>2.1143700000000001</v>
      </c>
      <c r="Y13" s="4">
        <v>4702.62</v>
      </c>
      <c r="Z13" s="4">
        <v>45.194499999999998</v>
      </c>
      <c r="AA13" s="4">
        <v>155.38300000000001</v>
      </c>
      <c r="AB13" s="4">
        <v>3.0873900000000001</v>
      </c>
      <c r="AC13" s="4">
        <v>206.04400000000001</v>
      </c>
      <c r="AD13" s="4">
        <v>1.0755300000000001</v>
      </c>
      <c r="AE13" s="4">
        <v>4.3202499999999997</v>
      </c>
      <c r="AF13" s="4">
        <v>6386.69</v>
      </c>
      <c r="AG13" s="50">
        <f>AG6*AH22*$A$2*1000</f>
        <v>857.21288154394188</v>
      </c>
      <c r="AH13" s="50">
        <f>AH6*AI22*$A$2*1000</f>
        <v>56.473847493066671</v>
      </c>
      <c r="AI13" s="50">
        <f>AI6*AJ22*$A$2*1000</f>
        <v>197.6475216816456</v>
      </c>
      <c r="AJ13" s="50">
        <f t="shared" ref="AJ13:AO13" si="4">IFERROR(AJ6*AK22*$A$2*1000,0)</f>
        <v>0.55160754027255376</v>
      </c>
      <c r="AK13" s="50">
        <f t="shared" si="4"/>
        <v>0</v>
      </c>
      <c r="AL13" s="50">
        <f t="shared" si="4"/>
        <v>0.10163051145062875</v>
      </c>
      <c r="AM13" s="50">
        <f t="shared" si="4"/>
        <v>0</v>
      </c>
      <c r="AN13" s="50">
        <f t="shared" si="4"/>
        <v>0</v>
      </c>
      <c r="AO13" s="50">
        <f t="shared" si="4"/>
        <v>0</v>
      </c>
      <c r="AP13" s="4"/>
      <c r="AQ13" s="4"/>
      <c r="AR13" s="4"/>
    </row>
    <row r="14" spans="1:51">
      <c r="A14" t="s">
        <v>147</v>
      </c>
      <c r="B14" t="s">
        <v>149</v>
      </c>
      <c r="E14" s="4">
        <v>22150.400000000001</v>
      </c>
      <c r="F14" s="4">
        <v>29573.3</v>
      </c>
      <c r="G14" s="4">
        <v>4932.9399999999996</v>
      </c>
      <c r="H14" s="4">
        <v>8961.0499999999993</v>
      </c>
      <c r="I14" s="4">
        <v>12212.8</v>
      </c>
      <c r="J14" s="4">
        <v>230135</v>
      </c>
      <c r="K14" s="4">
        <v>21146.7</v>
      </c>
      <c r="L14" s="4">
        <v>697.19</v>
      </c>
      <c r="M14" s="4">
        <v>30716.6</v>
      </c>
      <c r="N14" s="4">
        <v>163267</v>
      </c>
      <c r="O14" s="4">
        <v>17454.099999999999</v>
      </c>
      <c r="P14" s="4">
        <v>196356</v>
      </c>
      <c r="Q14" s="4">
        <v>1483.63</v>
      </c>
      <c r="R14" s="4">
        <v>5237.6499999999996</v>
      </c>
      <c r="S14" s="4">
        <v>17316.7</v>
      </c>
      <c r="T14" s="4">
        <v>110052</v>
      </c>
      <c r="U14" s="4">
        <v>1474.05</v>
      </c>
      <c r="V14" s="4">
        <v>751.56200000000001</v>
      </c>
      <c r="W14" s="4">
        <v>3006.19</v>
      </c>
      <c r="X14" s="4">
        <v>2933.65</v>
      </c>
      <c r="Y14" s="4">
        <v>77982.2</v>
      </c>
      <c r="Z14" s="4">
        <v>14143.9</v>
      </c>
      <c r="AA14" s="4">
        <v>30249.9</v>
      </c>
      <c r="AB14" s="4">
        <v>7612.86</v>
      </c>
      <c r="AC14" s="4">
        <v>25346.400000000001</v>
      </c>
      <c r="AD14" s="4">
        <v>721.90099999999995</v>
      </c>
      <c r="AE14" s="4">
        <v>1178.81</v>
      </c>
      <c r="AF14" s="4">
        <v>302574</v>
      </c>
      <c r="AG14" s="50">
        <f t="shared" ref="AG14:AO14" si="5">SUM(AG15:AG17)</f>
        <v>18915.098867211662</v>
      </c>
      <c r="AH14" s="50">
        <f t="shared" si="5"/>
        <v>3500.1457285473734</v>
      </c>
      <c r="AI14" s="50">
        <f t="shared" si="5"/>
        <v>16848.755205248708</v>
      </c>
      <c r="AJ14" s="50">
        <f t="shared" si="5"/>
        <v>417.96001500074169</v>
      </c>
      <c r="AK14" s="50">
        <f t="shared" si="5"/>
        <v>213.31018512855667</v>
      </c>
      <c r="AL14" s="50">
        <f t="shared" si="5"/>
        <v>77.006724870819141</v>
      </c>
      <c r="AM14" s="50">
        <f t="shared" si="5"/>
        <v>113.90771854381067</v>
      </c>
      <c r="AN14" s="50">
        <f t="shared" si="5"/>
        <v>600.39543866463907</v>
      </c>
      <c r="AO14" s="50">
        <f t="shared" si="5"/>
        <v>645.84360224300212</v>
      </c>
      <c r="AP14" s="4"/>
      <c r="AQ14" s="4"/>
      <c r="AR14" s="4"/>
    </row>
    <row r="15" spans="1:51">
      <c r="A15" s="75" t="s">
        <v>149</v>
      </c>
      <c r="B15" s="75" t="s">
        <v>145</v>
      </c>
      <c r="E15" s="4">
        <v>275.90199999999999</v>
      </c>
      <c r="F15" s="4"/>
      <c r="G15" s="4">
        <v>43.4694</v>
      </c>
      <c r="H15" s="4"/>
      <c r="I15" s="4">
        <v>38.8795</v>
      </c>
      <c r="J15" s="4">
        <v>8966.18</v>
      </c>
      <c r="K15" s="4">
        <v>375.96</v>
      </c>
      <c r="L15" s="4"/>
      <c r="M15" s="4">
        <v>1845</v>
      </c>
      <c r="N15" s="4">
        <v>23205.7</v>
      </c>
      <c r="O15" s="4">
        <v>1411.79</v>
      </c>
      <c r="P15" s="4">
        <v>14331.8</v>
      </c>
      <c r="Q15" s="4">
        <v>88.989400000000003</v>
      </c>
      <c r="R15" s="4"/>
      <c r="S15" s="4">
        <v>112.04300000000001</v>
      </c>
      <c r="T15" s="4">
        <v>12486.1</v>
      </c>
      <c r="U15" s="4"/>
      <c r="V15" s="4"/>
      <c r="W15" s="4"/>
      <c r="X15" s="4"/>
      <c r="Y15" s="4"/>
      <c r="Z15" s="4">
        <v>318.13799999999998</v>
      </c>
      <c r="AA15" s="4">
        <v>1744.58</v>
      </c>
      <c r="AB15" s="4">
        <v>301.166</v>
      </c>
      <c r="AC15" s="4">
        <v>2359.5</v>
      </c>
      <c r="AD15" s="4"/>
      <c r="AE15" s="4"/>
      <c r="AF15" s="4">
        <v>10320.9</v>
      </c>
      <c r="AG15" s="50">
        <f t="shared" ref="AG15:AO15" si="6">AG8*AH25*$A$2*1000</f>
        <v>825.00903786845674</v>
      </c>
      <c r="AH15" s="50">
        <f t="shared" si="6"/>
        <v>102.13022376731993</v>
      </c>
      <c r="AI15" s="50">
        <f t="shared" si="6"/>
        <v>4956.3594686551032</v>
      </c>
      <c r="AJ15" s="50">
        <f t="shared" si="6"/>
        <v>0</v>
      </c>
      <c r="AK15" s="50">
        <f t="shared" si="6"/>
        <v>0</v>
      </c>
      <c r="AL15" s="50">
        <f t="shared" si="6"/>
        <v>0</v>
      </c>
      <c r="AM15" s="50">
        <f t="shared" si="6"/>
        <v>0</v>
      </c>
      <c r="AN15" s="50">
        <f t="shared" si="6"/>
        <v>0</v>
      </c>
      <c r="AO15" s="50">
        <f t="shared" si="6"/>
        <v>0</v>
      </c>
      <c r="AP15" s="4"/>
      <c r="AQ15" s="4"/>
      <c r="AR15" s="4"/>
    </row>
    <row r="16" spans="1:51">
      <c r="A16" s="75" t="s">
        <v>149</v>
      </c>
      <c r="B16" s="75" t="s">
        <v>143</v>
      </c>
      <c r="E16" s="4">
        <v>15075</v>
      </c>
      <c r="F16" s="4">
        <v>20945.3</v>
      </c>
      <c r="G16" s="4">
        <v>1054.46</v>
      </c>
      <c r="H16" s="4">
        <v>1752.74</v>
      </c>
      <c r="I16" s="4">
        <v>3749.58</v>
      </c>
      <c r="J16" s="4">
        <v>171598</v>
      </c>
      <c r="K16" s="4">
        <v>10933.3</v>
      </c>
      <c r="L16" s="4">
        <v>131.64400000000001</v>
      </c>
      <c r="M16" s="4">
        <v>6872.68</v>
      </c>
      <c r="N16" s="4">
        <v>57110.6</v>
      </c>
      <c r="O16" s="4">
        <v>8953.8700000000008</v>
      </c>
      <c r="P16" s="4">
        <v>130412</v>
      </c>
      <c r="Q16" s="4">
        <v>1156.3</v>
      </c>
      <c r="R16" s="4">
        <v>1641.98</v>
      </c>
      <c r="S16" s="4">
        <v>7012.42</v>
      </c>
      <c r="T16" s="4">
        <v>60682.5</v>
      </c>
      <c r="U16" s="4">
        <v>237.066</v>
      </c>
      <c r="V16" s="4">
        <v>179.07499999999999</v>
      </c>
      <c r="W16" s="4">
        <v>1010.9</v>
      </c>
      <c r="X16" s="4">
        <v>338.18700000000001</v>
      </c>
      <c r="Y16" s="4">
        <v>64087.9</v>
      </c>
      <c r="Z16" s="4">
        <v>5752.12</v>
      </c>
      <c r="AA16" s="4">
        <v>12124.1</v>
      </c>
      <c r="AB16" s="4">
        <v>1011.89</v>
      </c>
      <c r="AC16" s="4">
        <v>11135</v>
      </c>
      <c r="AD16" s="4">
        <v>378.65600000000001</v>
      </c>
      <c r="AE16" s="4">
        <v>276.48099999999999</v>
      </c>
      <c r="AF16" s="4">
        <v>221229</v>
      </c>
      <c r="AG16" s="50">
        <f t="shared" ref="AG16:AO16" si="7">AG9*AH26*$A$2*1000</f>
        <v>14035.525930558239</v>
      </c>
      <c r="AH16" s="50">
        <f t="shared" si="7"/>
        <v>1896.5692070780854</v>
      </c>
      <c r="AI16" s="50">
        <f t="shared" si="7"/>
        <v>6637.6246726013842</v>
      </c>
      <c r="AJ16" s="50">
        <f t="shared" si="7"/>
        <v>99.492491782413609</v>
      </c>
      <c r="AK16" s="50">
        <f t="shared" si="7"/>
        <v>176.8554485651546</v>
      </c>
      <c r="AL16" s="50">
        <f t="shared" si="7"/>
        <v>18.330918428613238</v>
      </c>
      <c r="AM16" s="50">
        <f t="shared" si="7"/>
        <v>94.440875600750218</v>
      </c>
      <c r="AN16" s="50">
        <f t="shared" si="7"/>
        <v>497.78778522700912</v>
      </c>
      <c r="AO16" s="50">
        <f t="shared" si="7"/>
        <v>535.46885212622806</v>
      </c>
      <c r="AP16" s="4"/>
      <c r="AQ16" s="4"/>
      <c r="AR16" s="4"/>
    </row>
    <row r="17" spans="1:53">
      <c r="A17" s="75" t="s">
        <v>149</v>
      </c>
      <c r="B17" s="75" t="s">
        <v>146</v>
      </c>
      <c r="E17" s="4">
        <v>6799.47</v>
      </c>
      <c r="F17" s="4">
        <v>8628</v>
      </c>
      <c r="G17" s="4">
        <v>3835.01</v>
      </c>
      <c r="H17" s="4">
        <v>7208.31</v>
      </c>
      <c r="I17" s="4">
        <v>8424.32</v>
      </c>
      <c r="J17" s="4">
        <v>49571</v>
      </c>
      <c r="K17" s="4">
        <v>9837.43</v>
      </c>
      <c r="L17" s="4">
        <v>565.54600000000005</v>
      </c>
      <c r="M17" s="4">
        <v>21998.9</v>
      </c>
      <c r="N17" s="4">
        <v>82950.3</v>
      </c>
      <c r="O17" s="4">
        <v>7088.46</v>
      </c>
      <c r="P17" s="4">
        <v>51612.2</v>
      </c>
      <c r="Q17" s="4">
        <v>238.345</v>
      </c>
      <c r="R17" s="4">
        <v>3595.67</v>
      </c>
      <c r="S17" s="4">
        <v>10192.200000000001</v>
      </c>
      <c r="T17" s="4">
        <v>36883.1</v>
      </c>
      <c r="U17" s="4">
        <v>1236.99</v>
      </c>
      <c r="V17" s="4">
        <v>572.48699999999997</v>
      </c>
      <c r="W17" s="4">
        <v>1995.3</v>
      </c>
      <c r="X17" s="4">
        <v>2595.46</v>
      </c>
      <c r="Y17" s="4">
        <v>13894.3</v>
      </c>
      <c r="Z17" s="4">
        <v>8073.6</v>
      </c>
      <c r="AA17" s="4">
        <v>16381.3</v>
      </c>
      <c r="AB17" s="4">
        <v>6299.8</v>
      </c>
      <c r="AC17" s="4">
        <v>11851.9</v>
      </c>
      <c r="AD17" s="4">
        <v>343.245</v>
      </c>
      <c r="AE17" s="4">
        <v>902.33</v>
      </c>
      <c r="AF17" s="4">
        <v>71024.3</v>
      </c>
      <c r="AG17" s="50">
        <f t="shared" ref="AG17:AO17" si="8">AG10*AH27*$A$2*1000</f>
        <v>4054.5638987849657</v>
      </c>
      <c r="AH17" s="50">
        <f t="shared" si="8"/>
        <v>1501.4462977019684</v>
      </c>
      <c r="AI17" s="50">
        <f t="shared" si="8"/>
        <v>5254.7710639922198</v>
      </c>
      <c r="AJ17" s="50">
        <f t="shared" si="8"/>
        <v>318.4675232183281</v>
      </c>
      <c r="AK17" s="50">
        <f t="shared" si="8"/>
        <v>36.454736563402051</v>
      </c>
      <c r="AL17" s="50">
        <f t="shared" si="8"/>
        <v>58.675806442205911</v>
      </c>
      <c r="AM17" s="50">
        <f t="shared" si="8"/>
        <v>19.466842943060456</v>
      </c>
      <c r="AN17" s="50">
        <f t="shared" si="8"/>
        <v>102.60765343762992</v>
      </c>
      <c r="AO17" s="50">
        <f t="shared" si="8"/>
        <v>110.37475011677404</v>
      </c>
      <c r="AP17" s="4"/>
      <c r="AQ17" s="4"/>
      <c r="AR17" s="4"/>
    </row>
    <row r="18" spans="1:53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</row>
    <row r="19" spans="1:53">
      <c r="D19" s="10" t="s">
        <v>56</v>
      </c>
      <c r="E19" s="133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12" t="s">
        <v>372</v>
      </c>
      <c r="AU19" s="12"/>
      <c r="AV19" s="13"/>
      <c r="AW19" s="13"/>
      <c r="AX19" s="13"/>
      <c r="AY19" s="13"/>
      <c r="AZ19" s="13"/>
      <c r="BA19" s="13"/>
    </row>
    <row r="20" spans="1:53" ht="15" thickBot="1">
      <c r="A20" s="64" t="s">
        <v>189</v>
      </c>
      <c r="B20" s="14" t="s">
        <v>54</v>
      </c>
      <c r="C20" s="14" t="s">
        <v>58</v>
      </c>
      <c r="D20" s="14" t="s">
        <v>59</v>
      </c>
      <c r="E20" s="15">
        <v>2010</v>
      </c>
      <c r="F20" s="15" t="str">
        <f t="shared" ref="F20:AG20" si="9">E$2</f>
        <v>AT</v>
      </c>
      <c r="G20" s="15" t="str">
        <f t="shared" si="9"/>
        <v>BE</v>
      </c>
      <c r="H20" s="15" t="str">
        <f t="shared" si="9"/>
        <v>BG</v>
      </c>
      <c r="I20" s="15" t="str">
        <f t="shared" si="9"/>
        <v>CY</v>
      </c>
      <c r="J20" s="15" t="str">
        <f t="shared" si="9"/>
        <v>CZ</v>
      </c>
      <c r="K20" s="15" t="str">
        <f t="shared" si="9"/>
        <v>DE</v>
      </c>
      <c r="L20" s="15" t="str">
        <f t="shared" si="9"/>
        <v>DK</v>
      </c>
      <c r="M20" s="15" t="str">
        <f t="shared" si="9"/>
        <v>EE</v>
      </c>
      <c r="N20" s="15" t="str">
        <f t="shared" si="9"/>
        <v>EL</v>
      </c>
      <c r="O20" s="15" t="str">
        <f t="shared" si="9"/>
        <v>ES</v>
      </c>
      <c r="P20" s="15" t="str">
        <f t="shared" si="9"/>
        <v>FI</v>
      </c>
      <c r="Q20" s="15" t="str">
        <f t="shared" si="9"/>
        <v>FR</v>
      </c>
      <c r="R20" s="15" t="str">
        <f t="shared" si="9"/>
        <v>HR</v>
      </c>
      <c r="S20" s="15" t="str">
        <f t="shared" si="9"/>
        <v>HU</v>
      </c>
      <c r="T20" s="15" t="str">
        <f t="shared" si="9"/>
        <v>IE</v>
      </c>
      <c r="U20" s="15" t="str">
        <f t="shared" si="9"/>
        <v>IT</v>
      </c>
      <c r="V20" s="15" t="str">
        <f t="shared" si="9"/>
        <v>LT</v>
      </c>
      <c r="W20" s="15" t="str">
        <f t="shared" si="9"/>
        <v>LU</v>
      </c>
      <c r="X20" s="15" t="str">
        <f t="shared" si="9"/>
        <v>LV</v>
      </c>
      <c r="Y20" s="15" t="str">
        <f t="shared" si="9"/>
        <v>MT</v>
      </c>
      <c r="Z20" s="15" t="str">
        <f t="shared" si="9"/>
        <v>NL</v>
      </c>
      <c r="AA20" s="15" t="str">
        <f t="shared" si="9"/>
        <v>PL</v>
      </c>
      <c r="AB20" s="15" t="str">
        <f t="shared" si="9"/>
        <v>PT</v>
      </c>
      <c r="AC20" s="15" t="str">
        <f t="shared" si="9"/>
        <v>RO</v>
      </c>
      <c r="AD20" s="15" t="str">
        <f t="shared" si="9"/>
        <v>SE</v>
      </c>
      <c r="AE20" s="15" t="str">
        <f t="shared" si="9"/>
        <v>SI</v>
      </c>
      <c r="AF20" s="15" t="str">
        <f t="shared" si="9"/>
        <v>SK</v>
      </c>
      <c r="AG20" s="15" t="str">
        <f t="shared" si="9"/>
        <v>UK</v>
      </c>
      <c r="AH20" s="15" t="s">
        <v>4</v>
      </c>
      <c r="AI20" s="15" t="s">
        <v>16</v>
      </c>
      <c r="AJ20" s="15" t="s">
        <v>24</v>
      </c>
      <c r="AK20" s="15" t="s">
        <v>125</v>
      </c>
      <c r="AL20" s="15" t="s">
        <v>126</v>
      </c>
      <c r="AM20" s="15" t="s">
        <v>127</v>
      </c>
      <c r="AN20" s="15" t="s">
        <v>21</v>
      </c>
      <c r="AO20" s="15" t="s">
        <v>128</v>
      </c>
      <c r="AP20" s="15" t="s">
        <v>129</v>
      </c>
      <c r="AR20" s="64" t="s">
        <v>170</v>
      </c>
      <c r="AT20" s="14" t="s">
        <v>79</v>
      </c>
      <c r="AU20" s="14" t="s">
        <v>80</v>
      </c>
      <c r="AV20" s="14" t="s">
        <v>81</v>
      </c>
      <c r="AW20" s="14" t="s">
        <v>82</v>
      </c>
      <c r="AX20" s="14" t="s">
        <v>83</v>
      </c>
      <c r="AY20" s="14" t="s">
        <v>84</v>
      </c>
      <c r="AZ20" s="14" t="s">
        <v>85</v>
      </c>
      <c r="BA20" s="14" t="s">
        <v>86</v>
      </c>
    </row>
    <row r="21" spans="1:53">
      <c r="A21" t="s">
        <v>152</v>
      </c>
      <c r="B21" t="str">
        <f>AT4</f>
        <v>TRA_Avi_Frt_Extra-EU</v>
      </c>
      <c r="C21" t="s">
        <v>190</v>
      </c>
      <c r="D21" t="str">
        <f>AU21</f>
        <v>TAvi_Frt_Extra-EU</v>
      </c>
      <c r="E21" s="130">
        <f>AVERAGE(F21:AP21)</f>
        <v>0.11785915135698791</v>
      </c>
      <c r="F21" s="3">
        <f t="shared" ref="F21:AG21" si="10">IFERROR(E12/E5/$A$2/1000,"")</f>
        <v>0.14656060194874676</v>
      </c>
      <c r="G21" s="3">
        <f t="shared" si="10"/>
        <v>9.6696684324162702E-2</v>
      </c>
      <c r="H21" s="3">
        <f t="shared" si="10"/>
        <v>0.10302289427893763</v>
      </c>
      <c r="I21" s="3">
        <f t="shared" si="10"/>
        <v>0.16452144821663381</v>
      </c>
      <c r="J21" s="3">
        <f t="shared" si="10"/>
        <v>0.16115178379335673</v>
      </c>
      <c r="K21" s="3">
        <f t="shared" si="10"/>
        <v>0.12643979034376804</v>
      </c>
      <c r="L21" s="3">
        <f t="shared" si="10"/>
        <v>0.11445304065096643</v>
      </c>
      <c r="M21" s="3">
        <f t="shared" si="10"/>
        <v>0.14171678519969236</v>
      </c>
      <c r="N21" s="3">
        <f t="shared" si="10"/>
        <v>0.15906740911370476</v>
      </c>
      <c r="O21" s="3">
        <f t="shared" si="10"/>
        <v>0.12707437775882577</v>
      </c>
      <c r="P21" s="3">
        <f t="shared" si="10"/>
        <v>0.11829610488893073</v>
      </c>
      <c r="Q21" s="3">
        <f t="shared" si="10"/>
        <v>0.12066173902722058</v>
      </c>
      <c r="R21" s="3">
        <f t="shared" si="10"/>
        <v>5.4892186058050192E-2</v>
      </c>
      <c r="S21" s="3">
        <f t="shared" si="10"/>
        <v>0.10815376995020284</v>
      </c>
      <c r="T21" s="3">
        <f t="shared" si="10"/>
        <v>9.060562559368851E-2</v>
      </c>
      <c r="U21" s="3">
        <f t="shared" si="10"/>
        <v>0.13422426801143469</v>
      </c>
      <c r="V21" s="3">
        <f t="shared" si="10"/>
        <v>0.1167065134284639</v>
      </c>
      <c r="W21" s="3">
        <f t="shared" si="10"/>
        <v>8.404048027363703E-2</v>
      </c>
      <c r="X21" s="3">
        <f t="shared" si="10"/>
        <v>0.10760667159703324</v>
      </c>
      <c r="Y21" s="3">
        <f t="shared" si="10"/>
        <v>0.11844327120205256</v>
      </c>
      <c r="Z21" s="3">
        <f t="shared" si="10"/>
        <v>8.1966887258819537E-2</v>
      </c>
      <c r="AA21" s="3">
        <f t="shared" si="10"/>
        <v>0.12707520822811827</v>
      </c>
      <c r="AB21" s="3">
        <f t="shared" si="10"/>
        <v>0.13166508246312555</v>
      </c>
      <c r="AC21" s="3">
        <f t="shared" si="10"/>
        <v>0.15708839106835049</v>
      </c>
      <c r="AD21" s="3">
        <f t="shared" si="10"/>
        <v>0.12509357821076475</v>
      </c>
      <c r="AE21" s="3">
        <f t="shared" si="10"/>
        <v>0.18054528104638337</v>
      </c>
      <c r="AF21" s="3">
        <f t="shared" si="10"/>
        <v>0.1480297890503707</v>
      </c>
      <c r="AG21" s="3">
        <f t="shared" si="10"/>
        <v>0.11425337464186894</v>
      </c>
      <c r="AH21" s="41">
        <f>$K21</f>
        <v>0.12643979034376804</v>
      </c>
      <c r="AI21" s="41">
        <f>$P21</f>
        <v>0.11829610488893073</v>
      </c>
      <c r="AJ21" s="41">
        <f>$P21</f>
        <v>0.11829610488893073</v>
      </c>
      <c r="AK21" s="41">
        <f>$N21</f>
        <v>0.15906740911370476</v>
      </c>
      <c r="AL21" s="41">
        <f>$R21</f>
        <v>5.4892186058050192E-2</v>
      </c>
      <c r="AM21" s="41">
        <f>$N21</f>
        <v>0.15906740911370476</v>
      </c>
      <c r="AN21" s="41">
        <f t="shared" ref="AN21:AP22" si="11">$R21</f>
        <v>5.4892186058050192E-2</v>
      </c>
      <c r="AO21" s="41">
        <f t="shared" si="11"/>
        <v>5.4892186058050192E-2</v>
      </c>
      <c r="AP21" s="41">
        <f t="shared" si="11"/>
        <v>5.4892186058050192E-2</v>
      </c>
      <c r="AR21" s="65">
        <f>_xlfn.STDEV.S(F21:AG21)/AVERAGE(F21:AG21)</f>
        <v>0.22783819472551209</v>
      </c>
      <c r="AT21" t="s">
        <v>78</v>
      </c>
      <c r="AU21" t="str">
        <f>"TAvi_"&amp;A21</f>
        <v>TAvi_Frt_Extra-EU</v>
      </c>
      <c r="AV21" t="s">
        <v>179</v>
      </c>
      <c r="AW21" t="s">
        <v>192</v>
      </c>
    </row>
    <row r="22" spans="1:53">
      <c r="A22" t="s">
        <v>151</v>
      </c>
      <c r="B22" t="str">
        <f>AT5</f>
        <v>TRA_Avi_Frt_Intra-EU</v>
      </c>
      <c r="C22" t="s">
        <v>190</v>
      </c>
      <c r="D22" t="str">
        <f>AU22</f>
        <v>TAvi_Frt_Intra-EU</v>
      </c>
      <c r="E22" s="130">
        <f>AVERAGE(F22:AP22)</f>
        <v>0.21129852278358568</v>
      </c>
      <c r="F22" s="3">
        <f t="shared" ref="F22:AG22" si="12">IFERROR(E13/E6/$A$2/1000,"")</f>
        <v>0.35416106405681819</v>
      </c>
      <c r="G22" s="3">
        <f t="shared" si="12"/>
        <v>0.19200027579875467</v>
      </c>
      <c r="H22" s="3">
        <f t="shared" si="12"/>
        <v>0.12693315574581074</v>
      </c>
      <c r="I22" s="3">
        <f t="shared" si="12"/>
        <v>0.24322546632584741</v>
      </c>
      <c r="J22" s="3">
        <f t="shared" si="12"/>
        <v>0.25567822831632009</v>
      </c>
      <c r="K22" s="3">
        <f t="shared" si="12"/>
        <v>0.2994075864721556</v>
      </c>
      <c r="L22" s="3">
        <f t="shared" si="12"/>
        <v>0.18595187646320396</v>
      </c>
      <c r="M22" s="3">
        <f t="shared" si="12"/>
        <v>0.13897786534833073</v>
      </c>
      <c r="N22" s="3">
        <f t="shared" si="12"/>
        <v>0.2002003679529335</v>
      </c>
      <c r="O22" s="3">
        <f t="shared" si="12"/>
        <v>0.18390952798173896</v>
      </c>
      <c r="P22" s="3">
        <f t="shared" si="12"/>
        <v>0.29714668800846816</v>
      </c>
      <c r="Q22" s="3">
        <f t="shared" si="12"/>
        <v>0.27442601017457513</v>
      </c>
      <c r="R22" s="3" t="str">
        <f t="shared" si="12"/>
        <v/>
      </c>
      <c r="S22" s="3">
        <f t="shared" si="12"/>
        <v>0.12313835306963687</v>
      </c>
      <c r="T22" s="3">
        <f t="shared" si="12"/>
        <v>0.14796667234953947</v>
      </c>
      <c r="U22" s="3">
        <f t="shared" si="12"/>
        <v>0.27363786142562757</v>
      </c>
      <c r="V22" s="3">
        <f t="shared" si="12"/>
        <v>0.13009829570279072</v>
      </c>
      <c r="W22" s="3">
        <f t="shared" si="12"/>
        <v>0.1348610840794767</v>
      </c>
      <c r="X22" s="3">
        <f t="shared" si="12"/>
        <v>0.13860947610452679</v>
      </c>
      <c r="Y22" s="3">
        <f t="shared" si="12"/>
        <v>0.10018918539688866</v>
      </c>
      <c r="Z22" s="3">
        <f t="shared" si="12"/>
        <v>0.22167079609519166</v>
      </c>
      <c r="AA22" s="3">
        <f t="shared" si="12"/>
        <v>0.18719330886674171</v>
      </c>
      <c r="AB22" s="3">
        <f t="shared" si="12"/>
        <v>0.16251649554510308</v>
      </c>
      <c r="AC22" s="3">
        <f t="shared" si="12"/>
        <v>0.19081404892905443</v>
      </c>
      <c r="AD22" s="3">
        <f t="shared" si="12"/>
        <v>0.23308561270800152</v>
      </c>
      <c r="AE22" s="3">
        <f t="shared" si="12"/>
        <v>0.24239094848063322</v>
      </c>
      <c r="AF22" s="3">
        <f t="shared" si="12"/>
        <v>0.1823859391733933</v>
      </c>
      <c r="AG22" s="3">
        <f t="shared" si="12"/>
        <v>0.24687484010821975</v>
      </c>
      <c r="AH22" s="41">
        <f>$K22</f>
        <v>0.2994075864721556</v>
      </c>
      <c r="AI22" s="41">
        <f>$P22</f>
        <v>0.29714668800846816</v>
      </c>
      <c r="AJ22" s="41">
        <f>$P22</f>
        <v>0.29714668800846816</v>
      </c>
      <c r="AK22" s="41">
        <f>$N22</f>
        <v>0.2002003679529335</v>
      </c>
      <c r="AL22" s="41" t="str">
        <f>$R22</f>
        <v/>
      </c>
      <c r="AM22" s="41">
        <f>$N22</f>
        <v>0.2002003679529335</v>
      </c>
      <c r="AN22" s="41" t="str">
        <f t="shared" si="11"/>
        <v/>
      </c>
      <c r="AO22" s="41" t="str">
        <f t="shared" si="11"/>
        <v/>
      </c>
      <c r="AP22" s="41" t="str">
        <f t="shared" si="11"/>
        <v/>
      </c>
      <c r="AR22" s="65">
        <f>_xlfn.STDEV.S(F22:AG22)/AVERAGE(F22:AG22)</f>
        <v>0.317430967177112</v>
      </c>
      <c r="AU22" t="str">
        <f>"TAvi_"&amp;A22</f>
        <v>TAvi_Frt_Intra-EU</v>
      </c>
      <c r="AV22" t="s">
        <v>180</v>
      </c>
      <c r="AW22" t="s">
        <v>192</v>
      </c>
    </row>
    <row r="23" spans="1:53">
      <c r="B23" t="s">
        <v>124</v>
      </c>
      <c r="E23" s="130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R23" s="64"/>
      <c r="AU23" t="str">
        <f>"TAvi_"&amp;A25</f>
        <v>TAvi_Pas_Dom</v>
      </c>
      <c r="AV23" t="s">
        <v>183</v>
      </c>
      <c r="AW23" t="s">
        <v>194</v>
      </c>
    </row>
    <row r="24" spans="1:53">
      <c r="A24" s="64" t="s">
        <v>284</v>
      </c>
      <c r="B24" t="s">
        <v>124</v>
      </c>
      <c r="E24" s="130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R24" s="64"/>
      <c r="AU24" t="str">
        <f>"TAvi_"&amp;A26</f>
        <v>TAvi_Pas_Extra-EU</v>
      </c>
      <c r="AV24" t="s">
        <v>181</v>
      </c>
      <c r="AW24" t="s">
        <v>194</v>
      </c>
    </row>
    <row r="25" spans="1:53">
      <c r="A25" t="s">
        <v>153</v>
      </c>
      <c r="B25" t="str">
        <f>AT6</f>
        <v>TRA_Avi_Pas_Dom</v>
      </c>
      <c r="C25" t="s">
        <v>190</v>
      </c>
      <c r="D25" t="str">
        <f>AU23</f>
        <v>TAvi_Pas_Dom</v>
      </c>
      <c r="E25" s="130">
        <f>AVERAGE(F25:AP25)</f>
        <v>0.31318480724414327</v>
      </c>
      <c r="F25" s="3">
        <f t="shared" ref="F25:AG25" si="13">IFERROR(E15/E8/$A$2/1000,"")</f>
        <v>0.24094442967367521</v>
      </c>
      <c r="G25" s="3" t="str">
        <f t="shared" si="13"/>
        <v/>
      </c>
      <c r="H25" s="3">
        <f t="shared" si="13"/>
        <v>0.27391030185859405</v>
      </c>
      <c r="I25" s="3" t="str">
        <f t="shared" si="13"/>
        <v/>
      </c>
      <c r="J25" s="3">
        <f t="shared" si="13"/>
        <v>0.18721516231122431</v>
      </c>
      <c r="K25" s="3">
        <f t="shared" si="13"/>
        <v>0.32670704882653734</v>
      </c>
      <c r="L25" s="3">
        <f t="shared" si="13"/>
        <v>0.22735651876796042</v>
      </c>
      <c r="M25" s="3" t="str">
        <f t="shared" si="13"/>
        <v/>
      </c>
      <c r="N25" s="3">
        <f t="shared" si="13"/>
        <v>0.33915484967347348</v>
      </c>
      <c r="O25" s="3">
        <f t="shared" si="13"/>
        <v>0.36482384224905556</v>
      </c>
      <c r="P25" s="3">
        <f t="shared" si="13"/>
        <v>0.34600752391343065</v>
      </c>
      <c r="Q25" s="3">
        <f t="shared" si="13"/>
        <v>0.33889647462908551</v>
      </c>
      <c r="R25" s="3">
        <f t="shared" si="13"/>
        <v>0.28035837000273367</v>
      </c>
      <c r="S25" s="3" t="str">
        <f t="shared" si="13"/>
        <v/>
      </c>
      <c r="T25" s="3">
        <f t="shared" si="13"/>
        <v>0.35174599004784379</v>
      </c>
      <c r="U25" s="3">
        <f t="shared" si="13"/>
        <v>0.41693981448744361</v>
      </c>
      <c r="V25" s="3" t="str">
        <f t="shared" si="13"/>
        <v/>
      </c>
      <c r="W25" s="3" t="str">
        <f t="shared" si="13"/>
        <v/>
      </c>
      <c r="X25" s="3" t="str">
        <f t="shared" si="13"/>
        <v/>
      </c>
      <c r="Y25" s="3" t="str">
        <f t="shared" si="13"/>
        <v/>
      </c>
      <c r="Z25" s="3" t="str">
        <f t="shared" si="13"/>
        <v/>
      </c>
      <c r="AA25" s="3">
        <f t="shared" si="13"/>
        <v>0.24754673588813902</v>
      </c>
      <c r="AB25" s="3">
        <f t="shared" si="13"/>
        <v>0.36897704271531384</v>
      </c>
      <c r="AC25" s="3">
        <f t="shared" si="13"/>
        <v>0.30651734009322495</v>
      </c>
      <c r="AD25" s="3">
        <f t="shared" si="13"/>
        <v>0.36564449648185343</v>
      </c>
      <c r="AE25" s="3" t="str">
        <f t="shared" si="13"/>
        <v/>
      </c>
      <c r="AF25" s="3" t="str">
        <f t="shared" si="13"/>
        <v/>
      </c>
      <c r="AG25" s="3">
        <f t="shared" si="13"/>
        <v>0.34159377071685432</v>
      </c>
      <c r="AH25" s="41">
        <f>$K25</f>
        <v>0.32670704882653734</v>
      </c>
      <c r="AI25" s="41">
        <f t="shared" ref="AI25:AJ27" si="14">$P25</f>
        <v>0.34600752391343065</v>
      </c>
      <c r="AJ25" s="41">
        <f t="shared" si="14"/>
        <v>0.34600752391343065</v>
      </c>
      <c r="AK25" s="41">
        <f>$N25</f>
        <v>0.33915484967347348</v>
      </c>
      <c r="AL25" s="41">
        <f>$R25</f>
        <v>0.28035837000273367</v>
      </c>
      <c r="AM25" s="41">
        <f>$N25</f>
        <v>0.33915484967347348</v>
      </c>
      <c r="AN25" s="41">
        <f t="shared" ref="AN25:AP27" si="15">$R25</f>
        <v>0.28035837000273367</v>
      </c>
      <c r="AO25" s="41">
        <f t="shared" si="15"/>
        <v>0.28035837000273367</v>
      </c>
      <c r="AP25" s="41">
        <f t="shared" si="15"/>
        <v>0.28035837000273367</v>
      </c>
      <c r="AR25" s="65">
        <f>_xlfn.STDEV.S(F25:AG25)/AVERAGE(F25:AG25)</f>
        <v>0.194891225420769</v>
      </c>
      <c r="AU25" t="str">
        <f>"TAvi_"&amp;A27</f>
        <v>TAvi_Pas_Intra-EU</v>
      </c>
      <c r="AV25" t="s">
        <v>182</v>
      </c>
      <c r="AW25" t="s">
        <v>194</v>
      </c>
    </row>
    <row r="26" spans="1:53">
      <c r="A26" t="s">
        <v>155</v>
      </c>
      <c r="B26" t="str">
        <f>AT7</f>
        <v>TRA_Avi_Pas_Extra-EU</v>
      </c>
      <c r="C26" t="s">
        <v>190</v>
      </c>
      <c r="D26" t="str">
        <f>AU24</f>
        <v>TAvi_Pas_Extra-EU</v>
      </c>
      <c r="E26" s="130">
        <f>AVERAGE(F26:AP26)</f>
        <v>0.66832512556290358</v>
      </c>
      <c r="F26" s="3">
        <f t="shared" ref="F26:AG26" si="16">IFERROR(E16/E9/$A$2/1000,"")</f>
        <v>0.96261967684366001</v>
      </c>
      <c r="G26" s="3">
        <f t="shared" si="16"/>
        <v>0.66097551728205206</v>
      </c>
      <c r="H26" s="3">
        <f t="shared" si="16"/>
        <v>0.72938630492139667</v>
      </c>
      <c r="I26" s="3">
        <f t="shared" si="16"/>
        <v>0.68088406228430864</v>
      </c>
      <c r="J26" s="3">
        <f t="shared" si="16"/>
        <v>1.0325189102138446</v>
      </c>
      <c r="K26" s="3">
        <f t="shared" si="16"/>
        <v>0.81216938283943352</v>
      </c>
      <c r="L26" s="3">
        <f t="shared" si="16"/>
        <v>0.65708329033021717</v>
      </c>
      <c r="M26" s="3">
        <f t="shared" si="16"/>
        <v>0.40323418605996719</v>
      </c>
      <c r="N26" s="3">
        <f t="shared" si="16"/>
        <v>0.79384822290169066</v>
      </c>
      <c r="O26" s="3">
        <f t="shared" si="16"/>
        <v>0.85414104345237951</v>
      </c>
      <c r="P26" s="3">
        <f t="shared" si="16"/>
        <v>0.77881509870357668</v>
      </c>
      <c r="Q26" s="3">
        <f t="shared" si="16"/>
        <v>0.79557141287042699</v>
      </c>
      <c r="R26" s="3">
        <f t="shared" si="16"/>
        <v>0.32481765480712615</v>
      </c>
      <c r="S26" s="3">
        <f t="shared" si="16"/>
        <v>0.57038417117686946</v>
      </c>
      <c r="T26" s="3">
        <f t="shared" si="16"/>
        <v>0.56371509525862418</v>
      </c>
      <c r="U26" s="3">
        <f t="shared" si="16"/>
        <v>0.7977283101854975</v>
      </c>
      <c r="V26" s="3">
        <f t="shared" si="16"/>
        <v>0.82140621919877499</v>
      </c>
      <c r="W26" s="3">
        <f t="shared" si="16"/>
        <v>0.13629863335490575</v>
      </c>
      <c r="X26" s="3">
        <f t="shared" si="16"/>
        <v>0.61659175841062075</v>
      </c>
      <c r="Y26" s="3">
        <f t="shared" si="16"/>
        <v>0.50547294895346895</v>
      </c>
      <c r="Z26" s="3">
        <f t="shared" si="16"/>
        <v>0.71331990952390867</v>
      </c>
      <c r="AA26" s="3">
        <f t="shared" si="16"/>
        <v>0.70489587638477169</v>
      </c>
      <c r="AB26" s="3">
        <f t="shared" si="16"/>
        <v>0.84038050133393094</v>
      </c>
      <c r="AC26" s="3">
        <f>IFERROR(AB16/AB9/$A$2/1000,"")</f>
        <v>0.55532118234632055</v>
      </c>
      <c r="AD26" s="3">
        <f t="shared" si="16"/>
        <v>0.98248191112099958</v>
      </c>
      <c r="AE26" s="3">
        <f t="shared" si="16"/>
        <v>0.6299835039940278</v>
      </c>
      <c r="AF26" s="3">
        <f t="shared" si="16"/>
        <v>0.83794608558926986</v>
      </c>
      <c r="AG26" s="3">
        <f t="shared" si="16"/>
        <v>0.70927213020689306</v>
      </c>
      <c r="AH26" s="41">
        <f>$K26</f>
        <v>0.81216938283943352</v>
      </c>
      <c r="AI26" s="41">
        <f t="shared" si="14"/>
        <v>0.77881509870357668</v>
      </c>
      <c r="AJ26" s="41">
        <f t="shared" si="14"/>
        <v>0.77881509870357668</v>
      </c>
      <c r="AK26" s="41">
        <f>$N26</f>
        <v>0.79384822290169066</v>
      </c>
      <c r="AL26" s="41">
        <f>$R26</f>
        <v>0.32481765480712615</v>
      </c>
      <c r="AM26" s="41">
        <f>$N26</f>
        <v>0.79384822290169066</v>
      </c>
      <c r="AN26" s="41">
        <f>$R26</f>
        <v>0.32481765480712615</v>
      </c>
      <c r="AO26" s="41">
        <f>$R26</f>
        <v>0.32481765480712615</v>
      </c>
      <c r="AP26" s="41">
        <f>$R26</f>
        <v>0.32481765480712615</v>
      </c>
      <c r="AR26" s="65">
        <f>_xlfn.STDEV.S(F26:AG26)/AVERAGE(F26:AG26)</f>
        <v>0.28219189830879937</v>
      </c>
    </row>
    <row r="27" spans="1:53">
      <c r="A27" t="s">
        <v>154</v>
      </c>
      <c r="B27" t="str">
        <f>AT8</f>
        <v>TRA_Avi_Pas_Intra-EU</v>
      </c>
      <c r="C27" t="s">
        <v>190</v>
      </c>
      <c r="D27" t="str">
        <f>AU25</f>
        <v>TAvi_Pas_Intra-EU</v>
      </c>
      <c r="E27" s="130">
        <f>AVERAGE(F27:AP27)</f>
        <v>0.61975735625219885</v>
      </c>
      <c r="F27" s="3">
        <f t="shared" ref="F27:AG27" si="17">IFERROR(E17/E10/$A$2/1000,"")</f>
        <v>0.58938667322643767</v>
      </c>
      <c r="G27" s="3">
        <f t="shared" si="17"/>
        <v>0.43543703946897816</v>
      </c>
      <c r="H27" s="3">
        <f t="shared" si="17"/>
        <v>0.64854774101704882</v>
      </c>
      <c r="I27" s="3">
        <f t="shared" si="17"/>
        <v>0.81977900128036052</v>
      </c>
      <c r="J27" s="3">
        <f t="shared" si="17"/>
        <v>0.82327723631746774</v>
      </c>
      <c r="K27" s="3">
        <f t="shared" si="17"/>
        <v>0.57250347867209217</v>
      </c>
      <c r="L27" s="3">
        <f t="shared" si="17"/>
        <v>0.57050897147983415</v>
      </c>
      <c r="M27" s="3">
        <f t="shared" si="17"/>
        <v>0.45929235689132691</v>
      </c>
      <c r="N27" s="3">
        <f t="shared" si="17"/>
        <v>0.91977078937146906</v>
      </c>
      <c r="O27" s="3">
        <f t="shared" si="17"/>
        <v>0.93014801640454614</v>
      </c>
      <c r="P27" s="3">
        <f t="shared" si="17"/>
        <v>0.60605666066766972</v>
      </c>
      <c r="Q27" s="3">
        <f t="shared" si="17"/>
        <v>0.88966399055425405</v>
      </c>
      <c r="R27" s="3">
        <f t="shared" si="17"/>
        <v>0.35320224618852364</v>
      </c>
      <c r="S27" s="3">
        <f t="shared" si="17"/>
        <v>0.56521549065879728</v>
      </c>
      <c r="T27" s="3">
        <f t="shared" si="17"/>
        <v>0.57703880504200455</v>
      </c>
      <c r="U27" s="3">
        <f t="shared" si="17"/>
        <v>0.72698425360437591</v>
      </c>
      <c r="V27" s="3">
        <f t="shared" si="17"/>
        <v>0.72501284795281407</v>
      </c>
      <c r="W27" s="3">
        <f t="shared" si="17"/>
        <v>0.11094212642806295</v>
      </c>
      <c r="X27" s="3">
        <f t="shared" si="17"/>
        <v>0.61568909379704306</v>
      </c>
      <c r="Y27" s="3">
        <f t="shared" si="17"/>
        <v>0.74806889798055376</v>
      </c>
      <c r="Z27" s="3">
        <f t="shared" si="17"/>
        <v>0.42470588089019573</v>
      </c>
      <c r="AA27" s="3">
        <f t="shared" si="17"/>
        <v>0.69233478537589899</v>
      </c>
      <c r="AB27" s="3">
        <f t="shared" si="17"/>
        <v>0.71187868759955863</v>
      </c>
      <c r="AC27" s="3">
        <f t="shared" si="17"/>
        <v>0.72412863804858918</v>
      </c>
      <c r="AD27" s="3">
        <f t="shared" si="17"/>
        <v>0.7314860028009682</v>
      </c>
      <c r="AE27" s="3">
        <f t="shared" si="17"/>
        <v>0.65787173432334201</v>
      </c>
      <c r="AF27" s="3">
        <f t="shared" si="17"/>
        <v>0.66517845032065459</v>
      </c>
      <c r="AG27" s="3">
        <f t="shared" si="17"/>
        <v>0.59994492146403267</v>
      </c>
      <c r="AH27" s="41">
        <f>$K27</f>
        <v>0.57250347867209217</v>
      </c>
      <c r="AI27" s="41">
        <f t="shared" si="14"/>
        <v>0.60605666066766972</v>
      </c>
      <c r="AJ27" s="41">
        <f t="shared" si="14"/>
        <v>0.60605666066766972</v>
      </c>
      <c r="AK27" s="41">
        <f>$N27</f>
        <v>0.91977078937146906</v>
      </c>
      <c r="AL27" s="41">
        <f>$R27</f>
        <v>0.35320224618852364</v>
      </c>
      <c r="AM27" s="41">
        <f>$N27</f>
        <v>0.91977078937146906</v>
      </c>
      <c r="AN27" s="41">
        <f t="shared" si="15"/>
        <v>0.35320224618852364</v>
      </c>
      <c r="AO27" s="41">
        <f t="shared" si="15"/>
        <v>0.35320224618852364</v>
      </c>
      <c r="AP27" s="41">
        <f t="shared" si="15"/>
        <v>0.35320224618852364</v>
      </c>
      <c r="AR27" s="65">
        <f>_xlfn.STDEV.S(F27:AG27)/AVERAGE(F27:AG27)</f>
        <v>0.27753657220880601</v>
      </c>
    </row>
    <row r="28" spans="1:53">
      <c r="AH28" s="41"/>
      <c r="AI28" s="41"/>
      <c r="AJ28" s="3"/>
      <c r="AK28" s="3"/>
      <c r="AL28" s="3"/>
      <c r="AM28" s="3"/>
      <c r="AN28" s="41"/>
    </row>
    <row r="30" spans="1:53">
      <c r="D30" s="10" t="s">
        <v>101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1:53" ht="15" thickBot="1">
      <c r="D31" s="14" t="s">
        <v>80</v>
      </c>
      <c r="E31" s="15" t="str">
        <f>E$2</f>
        <v>AT</v>
      </c>
      <c r="F31" s="15" t="str">
        <f t="shared" ref="F31:AF31" si="18">F$2</f>
        <v>BE</v>
      </c>
      <c r="G31" s="15" t="str">
        <f t="shared" si="18"/>
        <v>BG</v>
      </c>
      <c r="H31" s="15" t="str">
        <f t="shared" si="18"/>
        <v>CY</v>
      </c>
      <c r="I31" s="15" t="str">
        <f t="shared" si="18"/>
        <v>CZ</v>
      </c>
      <c r="J31" s="15" t="str">
        <f t="shared" si="18"/>
        <v>DE</v>
      </c>
      <c r="K31" s="15" t="str">
        <f t="shared" si="18"/>
        <v>DK</v>
      </c>
      <c r="L31" s="15" t="str">
        <f t="shared" si="18"/>
        <v>EE</v>
      </c>
      <c r="M31" s="15" t="str">
        <f t="shared" si="18"/>
        <v>EL</v>
      </c>
      <c r="N31" s="15" t="str">
        <f t="shared" si="18"/>
        <v>ES</v>
      </c>
      <c r="O31" s="15" t="str">
        <f t="shared" si="18"/>
        <v>FI</v>
      </c>
      <c r="P31" s="15" t="str">
        <f t="shared" si="18"/>
        <v>FR</v>
      </c>
      <c r="Q31" s="15" t="str">
        <f t="shared" si="18"/>
        <v>HR</v>
      </c>
      <c r="R31" s="15" t="str">
        <f t="shared" si="18"/>
        <v>HU</v>
      </c>
      <c r="S31" s="15" t="str">
        <f t="shared" si="18"/>
        <v>IE</v>
      </c>
      <c r="T31" s="15" t="str">
        <f t="shared" si="18"/>
        <v>IT</v>
      </c>
      <c r="U31" s="15" t="str">
        <f t="shared" si="18"/>
        <v>LT</v>
      </c>
      <c r="V31" s="15" t="str">
        <f t="shared" si="18"/>
        <v>LU</v>
      </c>
      <c r="W31" s="15" t="str">
        <f t="shared" si="18"/>
        <v>LV</v>
      </c>
      <c r="X31" s="15" t="str">
        <f t="shared" si="18"/>
        <v>MT</v>
      </c>
      <c r="Y31" s="15" t="str">
        <f t="shared" si="18"/>
        <v>NL</v>
      </c>
      <c r="Z31" s="15" t="str">
        <f t="shared" si="18"/>
        <v>PL</v>
      </c>
      <c r="AA31" s="15" t="str">
        <f t="shared" si="18"/>
        <v>PT</v>
      </c>
      <c r="AB31" s="15" t="str">
        <f t="shared" si="18"/>
        <v>RO</v>
      </c>
      <c r="AC31" s="15" t="str">
        <f t="shared" si="18"/>
        <v>SE</v>
      </c>
      <c r="AD31" s="15" t="str">
        <f t="shared" si="18"/>
        <v>SI</v>
      </c>
      <c r="AE31" s="15" t="str">
        <f t="shared" si="18"/>
        <v>SK</v>
      </c>
      <c r="AF31" s="15" t="str">
        <f t="shared" si="18"/>
        <v>UK</v>
      </c>
      <c r="AG31" s="15" t="s">
        <v>4</v>
      </c>
      <c r="AH31" s="15" t="s">
        <v>16</v>
      </c>
      <c r="AI31" s="15" t="s">
        <v>24</v>
      </c>
      <c r="AJ31" s="15" t="s">
        <v>125</v>
      </c>
      <c r="AK31" s="15" t="s">
        <v>126</v>
      </c>
      <c r="AL31" s="15" t="s">
        <v>127</v>
      </c>
      <c r="AM31" s="15" t="s">
        <v>21</v>
      </c>
      <c r="AN31" s="15" t="s">
        <v>128</v>
      </c>
      <c r="AO31" s="15" t="s">
        <v>129</v>
      </c>
    </row>
    <row r="32" spans="1:53">
      <c r="D32" t="str">
        <f>D21</f>
        <v>TAvi_Frt_Extra-EU</v>
      </c>
      <c r="E32" s="3">
        <f>E12/10^3</f>
        <v>3.09713E-2</v>
      </c>
      <c r="F32" s="3">
        <f t="shared" ref="F32:AF32" si="19">F12/10^3</f>
        <v>0.153419</v>
      </c>
      <c r="G32" s="3">
        <f t="shared" si="19"/>
        <v>6.9417099999999994E-3</v>
      </c>
      <c r="H32" s="3">
        <f t="shared" si="19"/>
        <v>3.3702300000000004E-2</v>
      </c>
      <c r="I32" s="3">
        <f t="shared" si="19"/>
        <v>2.72307E-2</v>
      </c>
      <c r="J32" s="3">
        <f t="shared" si="19"/>
        <v>0.58114599999999994</v>
      </c>
      <c r="K32" s="3">
        <f t="shared" si="19"/>
        <v>3.3350900000000003E-2</v>
      </c>
      <c r="L32" s="3">
        <f t="shared" si="19"/>
        <v>1.4416199999999998E-3</v>
      </c>
      <c r="M32" s="3">
        <f t="shared" si="19"/>
        <v>4.4448399999999999E-2</v>
      </c>
      <c r="N32" s="3">
        <f t="shared" si="19"/>
        <v>0.19339099999999998</v>
      </c>
      <c r="O32" s="3">
        <f t="shared" si="19"/>
        <v>4.3199300000000003E-2</v>
      </c>
      <c r="P32" s="3">
        <f t="shared" si="19"/>
        <v>0.63009900000000008</v>
      </c>
      <c r="Q32" s="3">
        <f t="shared" si="19"/>
        <v>1.1209E-3</v>
      </c>
      <c r="R32" s="3">
        <f t="shared" si="19"/>
        <v>1.2974600000000001E-2</v>
      </c>
      <c r="S32" s="3">
        <f t="shared" si="19"/>
        <v>2.4801899999999998E-2</v>
      </c>
      <c r="T32" s="3">
        <f t="shared" si="19"/>
        <v>0.152535</v>
      </c>
      <c r="U32" s="3">
        <f t="shared" si="19"/>
        <v>2.4579200000000002E-3</v>
      </c>
      <c r="V32" s="3">
        <f t="shared" si="19"/>
        <v>2.1914200000000002E-2</v>
      </c>
      <c r="W32" s="3">
        <f t="shared" si="19"/>
        <v>3.2033999999999999E-3</v>
      </c>
      <c r="X32" s="3">
        <f t="shared" si="19"/>
        <v>1.15218E-2</v>
      </c>
      <c r="Y32" s="3">
        <f t="shared" si="19"/>
        <v>0.11011</v>
      </c>
      <c r="Z32" s="3">
        <f t="shared" si="19"/>
        <v>1.43345E-2</v>
      </c>
      <c r="AA32" s="3">
        <f t="shared" si="19"/>
        <v>7.4847800000000006E-2</v>
      </c>
      <c r="AB32" s="3">
        <f t="shared" si="19"/>
        <v>1.5220900000000001E-2</v>
      </c>
      <c r="AC32" s="3">
        <f t="shared" si="19"/>
        <v>5.4165900000000003E-2</v>
      </c>
      <c r="AD32" s="3">
        <f t="shared" si="19"/>
        <v>9.4690200000000001E-4</v>
      </c>
      <c r="AE32" s="3">
        <f t="shared" si="19"/>
        <v>3.2380499999999997E-3</v>
      </c>
      <c r="AF32" s="3">
        <f t="shared" si="19"/>
        <v>0.26708100000000001</v>
      </c>
      <c r="AG32" s="41">
        <f t="shared" ref="AG32:AO32" si="20">AG12/10^3</f>
        <v>5.6135197194743157E-2</v>
      </c>
      <c r="AH32" s="41">
        <f t="shared" si="20"/>
        <v>7.5919804254972606E-3</v>
      </c>
      <c r="AI32" s="41">
        <f t="shared" si="20"/>
        <v>6.2965581884405389E-2</v>
      </c>
      <c r="AJ32" s="41">
        <f t="shared" si="20"/>
        <v>5.2422552856174051E-4</v>
      </c>
      <c r="AK32" s="41">
        <f t="shared" si="20"/>
        <v>1.1659699002093237E-4</v>
      </c>
      <c r="AL32" s="41">
        <f t="shared" si="20"/>
        <v>9.6585533542347901E-5</v>
      </c>
      <c r="AM32" s="41">
        <f t="shared" si="20"/>
        <v>6.2262836227698084E-5</v>
      </c>
      <c r="AN32" s="41">
        <f t="shared" si="20"/>
        <v>3.2818077077942056E-4</v>
      </c>
      <c r="AO32" s="41">
        <f t="shared" si="20"/>
        <v>3.530230870149206E-4</v>
      </c>
    </row>
    <row r="33" spans="4:41">
      <c r="D33" t="str">
        <f>D22</f>
        <v>TAvi_Frt_Intra-EU</v>
      </c>
      <c r="E33" s="3">
        <f>E13/10^3</f>
        <v>0.36094799999999999</v>
      </c>
      <c r="F33" s="3">
        <f t="shared" ref="F33:AF33" si="21">F13/10^3</f>
        <v>2.1911799999999997</v>
      </c>
      <c r="G33" s="3">
        <f t="shared" si="21"/>
        <v>8.8911599999999986E-3</v>
      </c>
      <c r="H33" s="3">
        <f t="shared" si="21"/>
        <v>9.2345900000000009E-3</v>
      </c>
      <c r="I33" s="3">
        <f t="shared" si="21"/>
        <v>3.4717599999999994E-2</v>
      </c>
      <c r="J33" s="3">
        <f t="shared" si="21"/>
        <v>10.687899999999999</v>
      </c>
      <c r="K33" s="3">
        <f t="shared" si="21"/>
        <v>0.16497800000000001</v>
      </c>
      <c r="L33" s="3">
        <f t="shared" si="21"/>
        <v>3.1965400000000003E-3</v>
      </c>
      <c r="M33" s="3">
        <f t="shared" si="21"/>
        <v>3.8103600000000001E-2</v>
      </c>
      <c r="N33" s="3">
        <f t="shared" si="21"/>
        <v>0.88280399999999992</v>
      </c>
      <c r="O33" s="3">
        <f t="shared" si="21"/>
        <v>0.26661800000000002</v>
      </c>
      <c r="P33" s="3">
        <f t="shared" si="21"/>
        <v>2.8235399999999999</v>
      </c>
      <c r="Q33" s="3">
        <f t="shared" si="21"/>
        <v>0</v>
      </c>
      <c r="R33" s="3">
        <f t="shared" si="21"/>
        <v>3.1737399999999999E-2</v>
      </c>
      <c r="S33" s="3">
        <f t="shared" si="21"/>
        <v>0.10316400000000001</v>
      </c>
      <c r="T33" s="3">
        <f t="shared" si="21"/>
        <v>1.2785299999999999</v>
      </c>
      <c r="U33" s="3">
        <f t="shared" si="21"/>
        <v>1.6532000000000001E-3</v>
      </c>
      <c r="V33" s="3">
        <f t="shared" si="21"/>
        <v>1.52746</v>
      </c>
      <c r="W33" s="3">
        <f t="shared" si="21"/>
        <v>2.2059799999999997E-3</v>
      </c>
      <c r="X33" s="3">
        <f t="shared" si="21"/>
        <v>2.11437E-3</v>
      </c>
      <c r="Y33" s="3">
        <f t="shared" si="21"/>
        <v>4.7026199999999996</v>
      </c>
      <c r="Z33" s="3">
        <f t="shared" si="21"/>
        <v>4.5194499999999999E-2</v>
      </c>
      <c r="AA33" s="3">
        <f t="shared" si="21"/>
        <v>0.15538300000000002</v>
      </c>
      <c r="AB33" s="3">
        <f t="shared" si="21"/>
        <v>3.0873900000000002E-3</v>
      </c>
      <c r="AC33" s="3">
        <f t="shared" si="21"/>
        <v>0.206044</v>
      </c>
      <c r="AD33" s="3">
        <f t="shared" si="21"/>
        <v>1.0755300000000001E-3</v>
      </c>
      <c r="AE33" s="3">
        <f t="shared" si="21"/>
        <v>4.3202499999999994E-3</v>
      </c>
      <c r="AF33" s="3">
        <f t="shared" si="21"/>
        <v>6.3866899999999998</v>
      </c>
      <c r="AG33" s="41">
        <f t="shared" ref="AG33:AO33" si="22">AG13/10^3</f>
        <v>0.85721288154394193</v>
      </c>
      <c r="AH33" s="41">
        <f t="shared" si="22"/>
        <v>5.6473847493066671E-2</v>
      </c>
      <c r="AI33" s="41">
        <f t="shared" si="22"/>
        <v>0.19764752168164559</v>
      </c>
      <c r="AJ33" s="41">
        <f t="shared" si="22"/>
        <v>5.5160754027255377E-4</v>
      </c>
      <c r="AK33" s="41">
        <f t="shared" si="22"/>
        <v>0</v>
      </c>
      <c r="AL33" s="41">
        <f t="shared" si="22"/>
        <v>1.0163051145062874E-4</v>
      </c>
      <c r="AM33" s="41">
        <f t="shared" si="22"/>
        <v>0</v>
      </c>
      <c r="AN33" s="41">
        <f t="shared" si="22"/>
        <v>0</v>
      </c>
      <c r="AO33" s="41">
        <f t="shared" si="22"/>
        <v>0</v>
      </c>
    </row>
    <row r="34" spans="4:41">
      <c r="D34" t="str">
        <f>D25</f>
        <v>TAvi_Pas_Dom</v>
      </c>
      <c r="E34" s="3">
        <f>E15/10^3</f>
        <v>0.27590199999999998</v>
      </c>
      <c r="F34" s="3">
        <f t="shared" ref="F34:AF34" si="23">F15/10^3</f>
        <v>0</v>
      </c>
      <c r="G34" s="3">
        <f t="shared" si="23"/>
        <v>4.3469399999999998E-2</v>
      </c>
      <c r="H34" s="3">
        <f t="shared" si="23"/>
        <v>0</v>
      </c>
      <c r="I34" s="3">
        <f t="shared" si="23"/>
        <v>3.8879499999999997E-2</v>
      </c>
      <c r="J34" s="3">
        <f t="shared" si="23"/>
        <v>8.9661799999999996</v>
      </c>
      <c r="K34" s="3">
        <f t="shared" si="23"/>
        <v>0.37595999999999996</v>
      </c>
      <c r="L34" s="3">
        <f t="shared" si="23"/>
        <v>0</v>
      </c>
      <c r="M34" s="3">
        <f t="shared" si="23"/>
        <v>1.845</v>
      </c>
      <c r="N34" s="3">
        <f t="shared" si="23"/>
        <v>23.2057</v>
      </c>
      <c r="O34" s="3">
        <f t="shared" si="23"/>
        <v>1.4117899999999999</v>
      </c>
      <c r="P34" s="3">
        <f t="shared" si="23"/>
        <v>14.331799999999999</v>
      </c>
      <c r="Q34" s="3">
        <f t="shared" si="23"/>
        <v>8.898940000000001E-2</v>
      </c>
      <c r="R34" s="3">
        <f t="shared" si="23"/>
        <v>0</v>
      </c>
      <c r="S34" s="3">
        <f t="shared" si="23"/>
        <v>0.112043</v>
      </c>
      <c r="T34" s="3">
        <f t="shared" si="23"/>
        <v>12.4861</v>
      </c>
      <c r="U34" s="3">
        <f t="shared" si="23"/>
        <v>0</v>
      </c>
      <c r="V34" s="3">
        <f t="shared" si="23"/>
        <v>0</v>
      </c>
      <c r="W34" s="3">
        <f t="shared" si="23"/>
        <v>0</v>
      </c>
      <c r="X34" s="3">
        <f t="shared" si="23"/>
        <v>0</v>
      </c>
      <c r="Y34" s="3">
        <f t="shared" si="23"/>
        <v>0</v>
      </c>
      <c r="Z34" s="3">
        <f t="shared" si="23"/>
        <v>0.31813799999999998</v>
      </c>
      <c r="AA34" s="3">
        <f t="shared" si="23"/>
        <v>1.74458</v>
      </c>
      <c r="AB34" s="3">
        <f t="shared" si="23"/>
        <v>0.30116599999999999</v>
      </c>
      <c r="AC34" s="3">
        <f t="shared" si="23"/>
        <v>2.3595000000000002</v>
      </c>
      <c r="AD34" s="3">
        <f t="shared" si="23"/>
        <v>0</v>
      </c>
      <c r="AE34" s="3">
        <f t="shared" si="23"/>
        <v>0</v>
      </c>
      <c r="AF34" s="3">
        <f t="shared" si="23"/>
        <v>10.3209</v>
      </c>
      <c r="AG34" s="41">
        <f t="shared" ref="AG34:AO34" si="24">AG15/10^3</f>
        <v>0.8250090378684567</v>
      </c>
      <c r="AH34" s="41">
        <f t="shared" si="24"/>
        <v>0.10213022376731994</v>
      </c>
      <c r="AI34" s="41">
        <f t="shared" si="24"/>
        <v>4.9563594686551031</v>
      </c>
      <c r="AJ34" s="41">
        <f t="shared" si="24"/>
        <v>0</v>
      </c>
      <c r="AK34" s="41">
        <f t="shared" si="24"/>
        <v>0</v>
      </c>
      <c r="AL34" s="41">
        <f t="shared" si="24"/>
        <v>0</v>
      </c>
      <c r="AM34" s="41">
        <f>AM15/10^3</f>
        <v>0</v>
      </c>
      <c r="AN34" s="41">
        <f t="shared" si="24"/>
        <v>0</v>
      </c>
      <c r="AO34" s="41">
        <f t="shared" si="24"/>
        <v>0</v>
      </c>
    </row>
    <row r="35" spans="4:41">
      <c r="D35" t="str">
        <f>D26</f>
        <v>TAvi_Pas_Extra-EU</v>
      </c>
      <c r="E35" s="3">
        <f>E16/10^3</f>
        <v>15.074999999999999</v>
      </c>
      <c r="F35" s="3">
        <f t="shared" ref="F35:AF35" si="25">F16/10^3</f>
        <v>20.9453</v>
      </c>
      <c r="G35" s="3">
        <f t="shared" si="25"/>
        <v>1.05446</v>
      </c>
      <c r="H35" s="3">
        <f t="shared" si="25"/>
        <v>1.75274</v>
      </c>
      <c r="I35" s="3">
        <f t="shared" si="25"/>
        <v>3.7495799999999999</v>
      </c>
      <c r="J35" s="3">
        <f t="shared" si="25"/>
        <v>171.59800000000001</v>
      </c>
      <c r="K35" s="3">
        <f t="shared" si="25"/>
        <v>10.933299999999999</v>
      </c>
      <c r="L35" s="3">
        <f t="shared" si="25"/>
        <v>0.13164400000000001</v>
      </c>
      <c r="M35" s="3">
        <f t="shared" si="25"/>
        <v>6.8726799999999999</v>
      </c>
      <c r="N35" s="3">
        <f t="shared" si="25"/>
        <v>57.110599999999998</v>
      </c>
      <c r="O35" s="3">
        <f t="shared" si="25"/>
        <v>8.9538700000000002</v>
      </c>
      <c r="P35" s="3">
        <f t="shared" si="25"/>
        <v>130.41200000000001</v>
      </c>
      <c r="Q35" s="3">
        <f t="shared" si="25"/>
        <v>1.1562999999999999</v>
      </c>
      <c r="R35" s="3">
        <f t="shared" si="25"/>
        <v>1.64198</v>
      </c>
      <c r="S35" s="3">
        <f t="shared" si="25"/>
        <v>7.0124199999999997</v>
      </c>
      <c r="T35" s="3">
        <f t="shared" si="25"/>
        <v>60.682499999999997</v>
      </c>
      <c r="U35" s="3">
        <f t="shared" si="25"/>
        <v>0.237066</v>
      </c>
      <c r="V35" s="3">
        <f t="shared" si="25"/>
        <v>0.17907499999999998</v>
      </c>
      <c r="W35" s="3">
        <f t="shared" si="25"/>
        <v>1.0108999999999999</v>
      </c>
      <c r="X35" s="3">
        <f t="shared" si="25"/>
        <v>0.33818700000000002</v>
      </c>
      <c r="Y35" s="3">
        <f t="shared" si="25"/>
        <v>64.087900000000005</v>
      </c>
      <c r="Z35" s="3">
        <f t="shared" si="25"/>
        <v>5.7521199999999997</v>
      </c>
      <c r="AA35" s="3">
        <f t="shared" si="25"/>
        <v>12.1241</v>
      </c>
      <c r="AB35" s="3">
        <f t="shared" si="25"/>
        <v>1.01189</v>
      </c>
      <c r="AC35" s="3">
        <f t="shared" si="25"/>
        <v>11.135</v>
      </c>
      <c r="AD35" s="3">
        <f t="shared" si="25"/>
        <v>0.37865599999999999</v>
      </c>
      <c r="AE35" s="3">
        <f t="shared" si="25"/>
        <v>0.27648099999999998</v>
      </c>
      <c r="AF35" s="3">
        <f t="shared" si="25"/>
        <v>221.22900000000001</v>
      </c>
      <c r="AG35" s="41">
        <f t="shared" ref="AG35:AO35" si="26">AG16/10^3</f>
        <v>14.035525930558238</v>
      </c>
      <c r="AH35" s="41">
        <f t="shared" si="26"/>
        <v>1.8965692070780853</v>
      </c>
      <c r="AI35" s="41">
        <f t="shared" si="26"/>
        <v>6.6376246726013841</v>
      </c>
      <c r="AJ35" s="41">
        <f t="shared" si="26"/>
        <v>9.9492491782413608E-2</v>
      </c>
      <c r="AK35" s="41">
        <f t="shared" si="26"/>
        <v>0.17685544856515462</v>
      </c>
      <c r="AL35" s="41">
        <f t="shared" si="26"/>
        <v>1.8330918428613237E-2</v>
      </c>
      <c r="AM35" s="41">
        <f t="shared" si="26"/>
        <v>9.4440875600750221E-2</v>
      </c>
      <c r="AN35" s="41">
        <f t="shared" si="26"/>
        <v>0.49778778522700912</v>
      </c>
      <c r="AO35" s="41">
        <f t="shared" si="26"/>
        <v>0.53546885212622808</v>
      </c>
    </row>
    <row r="36" spans="4:41">
      <c r="D36" t="str">
        <f>D27</f>
        <v>TAvi_Pas_Intra-EU</v>
      </c>
      <c r="E36" s="3">
        <f>E17/10^3</f>
        <v>6.7994700000000003</v>
      </c>
      <c r="F36" s="3">
        <f t="shared" ref="F36:AF36" si="27">F17/10^3</f>
        <v>8.6280000000000001</v>
      </c>
      <c r="G36" s="3">
        <f t="shared" si="27"/>
        <v>3.83501</v>
      </c>
      <c r="H36" s="3">
        <f t="shared" si="27"/>
        <v>7.20831</v>
      </c>
      <c r="I36" s="3">
        <f t="shared" si="27"/>
        <v>8.4243199999999998</v>
      </c>
      <c r="J36" s="3">
        <f t="shared" si="27"/>
        <v>49.570999999999998</v>
      </c>
      <c r="K36" s="3">
        <f t="shared" si="27"/>
        <v>9.8374299999999995</v>
      </c>
      <c r="L36" s="3">
        <f t="shared" si="27"/>
        <v>0.5655460000000001</v>
      </c>
      <c r="M36" s="3">
        <f t="shared" si="27"/>
        <v>21.998900000000003</v>
      </c>
      <c r="N36" s="3">
        <f t="shared" si="27"/>
        <v>82.950299999999999</v>
      </c>
      <c r="O36" s="3">
        <f t="shared" si="27"/>
        <v>7.0884600000000004</v>
      </c>
      <c r="P36" s="3">
        <f t="shared" si="27"/>
        <v>51.612199999999994</v>
      </c>
      <c r="Q36" s="3">
        <f t="shared" si="27"/>
        <v>0.238345</v>
      </c>
      <c r="R36" s="3">
        <f t="shared" si="27"/>
        <v>3.5956700000000001</v>
      </c>
      <c r="S36" s="3">
        <f t="shared" si="27"/>
        <v>10.192200000000001</v>
      </c>
      <c r="T36" s="3">
        <f t="shared" si="27"/>
        <v>36.883099999999999</v>
      </c>
      <c r="U36" s="3">
        <f t="shared" si="27"/>
        <v>1.23699</v>
      </c>
      <c r="V36" s="3">
        <f t="shared" si="27"/>
        <v>0.57248699999999997</v>
      </c>
      <c r="W36" s="3">
        <f t="shared" si="27"/>
        <v>1.9952999999999999</v>
      </c>
      <c r="X36" s="3">
        <f t="shared" si="27"/>
        <v>2.5954600000000001</v>
      </c>
      <c r="Y36" s="3">
        <f t="shared" si="27"/>
        <v>13.894299999999999</v>
      </c>
      <c r="Z36" s="3">
        <f t="shared" si="27"/>
        <v>8.0736000000000008</v>
      </c>
      <c r="AA36" s="3">
        <f t="shared" si="27"/>
        <v>16.3813</v>
      </c>
      <c r="AB36" s="3">
        <f t="shared" si="27"/>
        <v>6.2998000000000003</v>
      </c>
      <c r="AC36" s="3">
        <f t="shared" si="27"/>
        <v>11.851899999999999</v>
      </c>
      <c r="AD36" s="3">
        <f t="shared" si="27"/>
        <v>0.34324500000000002</v>
      </c>
      <c r="AE36" s="3">
        <f t="shared" si="27"/>
        <v>0.90233000000000008</v>
      </c>
      <c r="AF36" s="3">
        <f t="shared" si="27"/>
        <v>71.024299999999997</v>
      </c>
      <c r="AG36" s="41">
        <f t="shared" ref="AG36:AO36" si="28">AG17/10^3</f>
        <v>4.0545638987849655</v>
      </c>
      <c r="AH36" s="41">
        <f t="shared" si="28"/>
        <v>1.5014462977019685</v>
      </c>
      <c r="AI36" s="41">
        <f t="shared" si="28"/>
        <v>5.2547710639922194</v>
      </c>
      <c r="AJ36" s="41">
        <f t="shared" si="28"/>
        <v>0.31846752321832811</v>
      </c>
      <c r="AK36" s="41">
        <f t="shared" si="28"/>
        <v>3.6454736563402049E-2</v>
      </c>
      <c r="AL36" s="41">
        <f t="shared" si="28"/>
        <v>5.8675806442205908E-2</v>
      </c>
      <c r="AM36" s="41">
        <f t="shared" si="28"/>
        <v>1.9466842943060458E-2</v>
      </c>
      <c r="AN36" s="41">
        <f t="shared" si="28"/>
        <v>0.10260765343762993</v>
      </c>
      <c r="AO36" s="41">
        <f t="shared" si="28"/>
        <v>0.11037475011677404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28"/>
  <sheetViews>
    <sheetView zoomScale="85" zoomScaleNormal="85" workbookViewId="0">
      <selection activeCell="B23" sqref="B23"/>
    </sheetView>
  </sheetViews>
  <sheetFormatPr defaultRowHeight="14.5"/>
  <cols>
    <col min="1" max="1" width="10.453125" bestFit="1" customWidth="1"/>
    <col min="2" max="2" width="26" bestFit="1" customWidth="1"/>
    <col min="3" max="3" width="26.1796875" bestFit="1" customWidth="1"/>
    <col min="4" max="4" width="7.453125" bestFit="1" customWidth="1"/>
    <col min="5" max="6" width="6.54296875" bestFit="1" customWidth="1"/>
    <col min="7" max="7" width="6.54296875" customWidth="1"/>
    <col min="8" max="8" width="5.7265625" bestFit="1" customWidth="1"/>
    <col min="9" max="9" width="7.54296875" bestFit="1" customWidth="1"/>
    <col min="10" max="10" width="6.54296875" bestFit="1" customWidth="1"/>
    <col min="11" max="11" width="5.7265625" bestFit="1" customWidth="1"/>
    <col min="12" max="12" width="6.54296875" bestFit="1" customWidth="1"/>
    <col min="13" max="13" width="7.54296875" bestFit="1" customWidth="1"/>
    <col min="14" max="14" width="8.54296875" bestFit="1" customWidth="1"/>
    <col min="15" max="15" width="7.453125" bestFit="1" customWidth="1"/>
    <col min="16" max="16" width="7.54296875" bestFit="1" customWidth="1"/>
    <col min="17" max="17" width="6.7265625" bestFit="1" customWidth="1"/>
    <col min="18" max="18" width="6.54296875" bestFit="1" customWidth="1"/>
    <col min="19" max="19" width="7.453125" bestFit="1" customWidth="1"/>
    <col min="20" max="20" width="7.54296875" bestFit="1" customWidth="1"/>
    <col min="21" max="22" width="5.7265625" bestFit="1" customWidth="1"/>
    <col min="23" max="23" width="5.7265625" customWidth="1"/>
    <col min="24" max="24" width="7.453125" bestFit="1" customWidth="1"/>
    <col min="25" max="25" width="7.54296875" bestFit="1" customWidth="1"/>
    <col min="26" max="26" width="6.453125" bestFit="1" customWidth="1"/>
    <col min="27" max="27" width="6.54296875" bestFit="1" customWidth="1"/>
    <col min="28" max="28" width="7.54296875" bestFit="1" customWidth="1"/>
    <col min="29" max="29" width="7.54296875" customWidth="1"/>
    <col min="30" max="30" width="7.54296875" bestFit="1" customWidth="1"/>
    <col min="31" max="31" width="7.453125" bestFit="1" customWidth="1"/>
    <col min="32" max="40" width="7.453125" customWidth="1"/>
    <col min="41" max="41" width="9.26953125" bestFit="1" customWidth="1"/>
    <col min="42" max="42" width="9.453125" bestFit="1" customWidth="1"/>
  </cols>
  <sheetData>
    <row r="1" spans="2:48">
      <c r="B1" s="16" t="s">
        <v>285</v>
      </c>
    </row>
    <row r="2" spans="2:48">
      <c r="B2" s="63">
        <f>1000/23884.58966275</f>
        <v>4.1867999999999288E-2</v>
      </c>
      <c r="C2" s="63" t="s">
        <v>150</v>
      </c>
      <c r="D2" s="9" t="s">
        <v>1</v>
      </c>
      <c r="E2" s="9" t="s">
        <v>2</v>
      </c>
      <c r="F2" s="9" t="s">
        <v>3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108</v>
      </c>
      <c r="M2" s="9" t="s">
        <v>10</v>
      </c>
      <c r="N2" s="9" t="s">
        <v>11</v>
      </c>
      <c r="O2" s="9" t="s">
        <v>12</v>
      </c>
      <c r="P2" s="9" t="s">
        <v>13</v>
      </c>
      <c r="Q2" s="9" t="s">
        <v>14</v>
      </c>
      <c r="R2" s="9" t="s">
        <v>15</v>
      </c>
      <c r="S2" s="9" t="s">
        <v>17</v>
      </c>
      <c r="T2" s="9" t="s">
        <v>18</v>
      </c>
      <c r="U2" s="9" t="s">
        <v>19</v>
      </c>
      <c r="V2" s="9" t="s">
        <v>20</v>
      </c>
      <c r="W2" s="9" t="s">
        <v>22</v>
      </c>
      <c r="X2" s="9" t="s">
        <v>23</v>
      </c>
      <c r="Y2" s="9" t="s">
        <v>25</v>
      </c>
      <c r="Z2" s="9" t="s">
        <v>26</v>
      </c>
      <c r="AA2" s="9" t="s">
        <v>27</v>
      </c>
      <c r="AB2" s="9" t="s">
        <v>28</v>
      </c>
      <c r="AC2" s="9" t="s">
        <v>29</v>
      </c>
      <c r="AD2" s="9" t="s">
        <v>30</v>
      </c>
      <c r="AE2" s="9" t="s">
        <v>31</v>
      </c>
      <c r="AF2" s="9" t="s">
        <v>4</v>
      </c>
      <c r="AG2" s="9" t="s">
        <v>16</v>
      </c>
      <c r="AH2" s="9" t="s">
        <v>24</v>
      </c>
      <c r="AI2" s="9" t="s">
        <v>125</v>
      </c>
      <c r="AJ2" s="9" t="s">
        <v>126</v>
      </c>
      <c r="AK2" s="9" t="s">
        <v>127</v>
      </c>
      <c r="AL2" s="9" t="s">
        <v>21</v>
      </c>
      <c r="AM2" s="9" t="s">
        <v>128</v>
      </c>
      <c r="AN2" s="9" t="s">
        <v>129</v>
      </c>
    </row>
    <row r="3" spans="2:48">
      <c r="B3" t="s">
        <v>138</v>
      </c>
      <c r="C3" t="s">
        <v>139</v>
      </c>
      <c r="AF3" s="46"/>
      <c r="AG3" s="46"/>
      <c r="AH3" s="46"/>
      <c r="AI3" s="46"/>
      <c r="AJ3" s="46"/>
      <c r="AK3" s="46"/>
      <c r="AL3" s="46"/>
      <c r="AM3" s="46"/>
      <c r="AN3" s="46"/>
    </row>
    <row r="4" spans="2:48">
      <c r="B4" t="s">
        <v>156</v>
      </c>
      <c r="C4" t="s">
        <v>52</v>
      </c>
      <c r="D4" s="7">
        <v>11.192</v>
      </c>
      <c r="E4" s="7">
        <v>157.77699999999999</v>
      </c>
      <c r="F4" s="7">
        <v>30.1</v>
      </c>
      <c r="G4" s="55">
        <f>G5+G11</f>
        <v>52.526036758028525</v>
      </c>
      <c r="H4" s="7">
        <v>4.07</v>
      </c>
      <c r="I4" s="7">
        <v>260.476</v>
      </c>
      <c r="J4" s="7">
        <v>169.63300000000001</v>
      </c>
      <c r="K4" s="7">
        <v>8.1398799999999998</v>
      </c>
      <c r="L4" s="7">
        <v>717.125</v>
      </c>
      <c r="M4" s="7">
        <v>1050.1099999999999</v>
      </c>
      <c r="N4" s="7">
        <v>183.34299999999999</v>
      </c>
      <c r="O4" s="7">
        <v>308.01600000000002</v>
      </c>
      <c r="P4" s="7">
        <v>37.523000000000003</v>
      </c>
      <c r="Q4" s="7">
        <v>1.0169999999999999</v>
      </c>
      <c r="R4" s="7">
        <v>20.125</v>
      </c>
      <c r="S4" s="7">
        <v>1128.04</v>
      </c>
      <c r="T4" s="7">
        <v>6.1048799999999996</v>
      </c>
      <c r="U4" s="7">
        <v>10.1</v>
      </c>
      <c r="V4" s="7">
        <v>7.1219700000000001</v>
      </c>
      <c r="W4" s="55">
        <f>W5+W11</f>
        <v>26.548816344967001</v>
      </c>
      <c r="X4" s="7">
        <v>157.71</v>
      </c>
      <c r="Y4" s="7">
        <v>2</v>
      </c>
      <c r="Z4" s="7">
        <v>122.155</v>
      </c>
      <c r="AA4" s="7">
        <v>59.014000000000003</v>
      </c>
      <c r="AB4" s="7">
        <v>187.12100000000001</v>
      </c>
      <c r="AC4" s="55">
        <f>AC5+AC11</f>
        <v>2.5289273461521282</v>
      </c>
      <c r="AD4" s="7">
        <v>16.100000000000001</v>
      </c>
      <c r="AE4" s="7">
        <v>1371.27</v>
      </c>
      <c r="AF4" s="55">
        <f>AF5+AF11</f>
        <v>9.1910289481228276</v>
      </c>
      <c r="AG4" s="55">
        <f t="shared" ref="AG4:AN4" si="0">AG5+AG11</f>
        <v>11.058565013853251</v>
      </c>
      <c r="AH4" s="55">
        <f t="shared" si="0"/>
        <v>815.39600649662225</v>
      </c>
      <c r="AI4" s="55">
        <f t="shared" si="0"/>
        <v>8.5979745867967452</v>
      </c>
      <c r="AJ4" s="55">
        <f t="shared" si="0"/>
        <v>12.992926749163335</v>
      </c>
      <c r="AK4" s="55">
        <f>AK5+AK11</f>
        <v>1.8820416654015895</v>
      </c>
      <c r="AL4" s="55">
        <f t="shared" si="0"/>
        <v>6.9382277377523724</v>
      </c>
      <c r="AM4" s="55">
        <f t="shared" si="0"/>
        <v>24.696665711283501</v>
      </c>
      <c r="AN4" s="55">
        <f t="shared" si="0"/>
        <v>7.4634311101674635</v>
      </c>
      <c r="AO4" s="7"/>
      <c r="AP4" s="10" t="s">
        <v>62</v>
      </c>
      <c r="AQ4" s="12"/>
      <c r="AR4" s="13"/>
      <c r="AS4" s="13"/>
      <c r="AT4" s="13"/>
      <c r="AU4" s="13"/>
      <c r="AV4" s="13"/>
    </row>
    <row r="5" spans="2:48" ht="15" thickBot="1">
      <c r="B5" t="s">
        <v>156</v>
      </c>
      <c r="C5" t="s">
        <v>158</v>
      </c>
      <c r="D5" s="7">
        <v>10.318</v>
      </c>
      <c r="E5" s="7">
        <v>157.77699999999999</v>
      </c>
      <c r="F5" s="7">
        <v>30.1</v>
      </c>
      <c r="G5" s="55">
        <f>SUM(G6:G10)</f>
        <v>52.526036758028525</v>
      </c>
      <c r="H5" s="7">
        <v>4.07</v>
      </c>
      <c r="I5" s="7">
        <v>260.476</v>
      </c>
      <c r="J5" s="7">
        <v>169.63300000000001</v>
      </c>
      <c r="K5" s="7">
        <v>8.1398799999999998</v>
      </c>
      <c r="L5" s="7">
        <v>717.125</v>
      </c>
      <c r="M5" s="7">
        <v>1050.1099999999999</v>
      </c>
      <c r="N5" s="7">
        <v>181.08199999999999</v>
      </c>
      <c r="O5" s="7">
        <v>308.01600000000002</v>
      </c>
      <c r="P5" s="7">
        <v>37.523000000000003</v>
      </c>
      <c r="Q5" s="7">
        <v>1.0169999999999999</v>
      </c>
      <c r="R5" s="7">
        <v>20.125</v>
      </c>
      <c r="S5" s="7">
        <v>1128.04</v>
      </c>
      <c r="T5" s="7">
        <v>6.1048799999999996</v>
      </c>
      <c r="U5" s="7">
        <v>10.1</v>
      </c>
      <c r="V5" s="7">
        <v>7.1219700000000001</v>
      </c>
      <c r="W5" s="55">
        <f>SUM(W6:W10)</f>
        <v>26.548816344967001</v>
      </c>
      <c r="X5" s="7">
        <v>157.71</v>
      </c>
      <c r="Y5" s="7">
        <v>2</v>
      </c>
      <c r="Z5" s="7">
        <v>122.155</v>
      </c>
      <c r="AA5" s="7">
        <v>59.014000000000003</v>
      </c>
      <c r="AB5" s="7">
        <v>187.12100000000001</v>
      </c>
      <c r="AC5" s="55">
        <f>SUM(AC6:AC10)</f>
        <v>2.5289273461521282</v>
      </c>
      <c r="AD5" s="7">
        <v>16.100000000000001</v>
      </c>
      <c r="AE5" s="7">
        <v>1371.27</v>
      </c>
      <c r="AF5" s="55">
        <f>SUM(AF6:AF10)</f>
        <v>9.1910289481228276</v>
      </c>
      <c r="AG5" s="55">
        <f t="shared" ref="AG5:AN5" si="1">SUM(AG6:AG10)</f>
        <v>11.058565013853251</v>
      </c>
      <c r="AH5" s="55">
        <f t="shared" si="1"/>
        <v>815.39600649662225</v>
      </c>
      <c r="AI5" s="55">
        <f t="shared" si="1"/>
        <v>8.5979745867967452</v>
      </c>
      <c r="AJ5" s="55">
        <f t="shared" si="1"/>
        <v>12.992926749163335</v>
      </c>
      <c r="AK5" s="55">
        <f t="shared" si="1"/>
        <v>1.8820416654015895</v>
      </c>
      <c r="AL5" s="55">
        <f t="shared" si="1"/>
        <v>6.9382277377523724</v>
      </c>
      <c r="AM5" s="55">
        <f t="shared" si="1"/>
        <v>24.696665711283501</v>
      </c>
      <c r="AN5" s="55">
        <f t="shared" si="1"/>
        <v>7.4634311101674635</v>
      </c>
      <c r="AO5" s="7"/>
      <c r="AP5" s="14" t="s">
        <v>63</v>
      </c>
      <c r="AQ5" s="14" t="s">
        <v>54</v>
      </c>
      <c r="AR5" s="14" t="s">
        <v>64</v>
      </c>
      <c r="AS5" s="14" t="s">
        <v>65</v>
      </c>
      <c r="AT5" s="14" t="s">
        <v>66</v>
      </c>
      <c r="AU5" s="14" t="s">
        <v>67</v>
      </c>
      <c r="AV5" s="14" t="s">
        <v>68</v>
      </c>
    </row>
    <row r="6" spans="2:48">
      <c r="B6" s="75" t="s">
        <v>158</v>
      </c>
      <c r="C6" s="75" t="s">
        <v>37</v>
      </c>
      <c r="D6" s="7"/>
      <c r="E6" s="7"/>
      <c r="F6" s="7"/>
      <c r="G6" s="55">
        <f>'Eurostat-IEA'!Q41/Navigation!$B$2</f>
        <v>0</v>
      </c>
      <c r="H6" s="7"/>
      <c r="I6" s="7"/>
      <c r="J6" s="7"/>
      <c r="K6" s="7"/>
      <c r="L6" s="7"/>
      <c r="M6" s="7"/>
      <c r="N6" s="7">
        <v>49.234299999999998</v>
      </c>
      <c r="O6" s="7">
        <v>246.96700000000001</v>
      </c>
      <c r="P6" s="7"/>
      <c r="Q6" s="7"/>
      <c r="R6" s="7"/>
      <c r="S6" s="7"/>
      <c r="T6" s="7"/>
      <c r="U6" s="7"/>
      <c r="V6" s="7"/>
      <c r="W6" s="55">
        <f>'Eurostat-IEA'!U41/Navigation!$B$2</f>
        <v>0</v>
      </c>
      <c r="X6" s="7"/>
      <c r="Y6" s="7"/>
      <c r="Z6" s="7"/>
      <c r="AA6" s="7"/>
      <c r="AB6" s="7"/>
      <c r="AC6" s="55">
        <f>'Eurostat-IEA'!V41/Navigation!$B$2</f>
        <v>0</v>
      </c>
      <c r="AD6" s="7"/>
      <c r="AE6" s="7"/>
      <c r="AF6" s="55">
        <f>'Eurostat-IEA'!F$41/Navigation!$B$2</f>
        <v>1.0509219451609999</v>
      </c>
      <c r="AG6" s="55">
        <f>'Eurostat-IEA'!G$41/Navigation!$B$2</f>
        <v>0</v>
      </c>
      <c r="AH6" s="55">
        <f>'Eurostat-IEA'!H$41/Navigation!$B$2</f>
        <v>40.890417502627997</v>
      </c>
      <c r="AI6" s="55">
        <f>'Eurostat-IEA'!I$41/Navigation!$B$2</f>
        <v>0</v>
      </c>
      <c r="AJ6" s="55">
        <f>'Eurostat-IEA'!J$41/Navigation!$B$2</f>
        <v>0</v>
      </c>
      <c r="AK6" s="55">
        <f>'Eurostat-IEA'!K$41/Navigation!$B$2</f>
        <v>0</v>
      </c>
      <c r="AL6" s="55">
        <f>'Eurostat-IEA'!L$41/Navigation!$B$2</f>
        <v>0</v>
      </c>
      <c r="AM6" s="55">
        <f>'Eurostat-IEA'!M$41/Navigation!$B$2</f>
        <v>0</v>
      </c>
      <c r="AN6" s="55">
        <f>'Eurostat-IEA'!N$41/Navigation!$B$2</f>
        <v>0</v>
      </c>
      <c r="AO6" s="7"/>
      <c r="AP6" t="s">
        <v>69</v>
      </c>
      <c r="AQ6" t="str">
        <f>A21</f>
        <v>TRA_Nav</v>
      </c>
      <c r="AR6" t="s">
        <v>199</v>
      </c>
      <c r="AS6" t="s">
        <v>192</v>
      </c>
      <c r="AT6" t="s">
        <v>193</v>
      </c>
    </row>
    <row r="7" spans="2:48">
      <c r="B7" s="75" t="s">
        <v>158</v>
      </c>
      <c r="C7" s="75" t="s">
        <v>163</v>
      </c>
      <c r="D7" s="7">
        <v>10.318</v>
      </c>
      <c r="E7" s="7">
        <v>150.58799999999999</v>
      </c>
      <c r="F7" s="7">
        <v>30.1</v>
      </c>
      <c r="G7" s="55">
        <f>'Eurostat-IEA'!Q43/Navigation!$B$2</f>
        <v>20.196512914185487</v>
      </c>
      <c r="H7" s="7">
        <v>4.07</v>
      </c>
      <c r="I7" s="7">
        <v>260.476</v>
      </c>
      <c r="J7" s="7">
        <v>149.57</v>
      </c>
      <c r="K7" s="7">
        <v>8.1398799999999998</v>
      </c>
      <c r="L7" s="7">
        <v>275.738</v>
      </c>
      <c r="M7" s="7">
        <v>925.91</v>
      </c>
      <c r="N7" s="7">
        <v>78.346199999999996</v>
      </c>
      <c r="O7" s="7">
        <v>61.049100000000003</v>
      </c>
      <c r="P7" s="7">
        <v>35.612000000000002</v>
      </c>
      <c r="Q7" s="7">
        <v>1.0169999999999999</v>
      </c>
      <c r="R7" s="7">
        <v>1.0169999999999999</v>
      </c>
      <c r="S7" s="7">
        <v>621.68299999999999</v>
      </c>
      <c r="T7" s="7">
        <v>6.1048799999999996</v>
      </c>
      <c r="U7" s="7">
        <v>10.1</v>
      </c>
      <c r="V7" s="7">
        <v>7.1219700000000001</v>
      </c>
      <c r="W7" s="55">
        <f>'Eurostat-IEA'!U43/Navigation!$B$2</f>
        <v>10.208147144958703</v>
      </c>
      <c r="X7" s="7">
        <v>157.71</v>
      </c>
      <c r="Y7" s="7">
        <v>2</v>
      </c>
      <c r="Z7" s="7">
        <v>44.769199999999998</v>
      </c>
      <c r="AA7" s="7">
        <v>59.014000000000003</v>
      </c>
      <c r="AB7" s="7">
        <v>44.768999999999998</v>
      </c>
      <c r="AC7" s="55">
        <f>'Eurostat-IEA'!V43/Navigation!$B$2</f>
        <v>2.5289273461521282</v>
      </c>
      <c r="AD7" s="7">
        <v>16.100000000000001</v>
      </c>
      <c r="AE7" s="7">
        <v>787.53200000000004</v>
      </c>
      <c r="AF7" s="55">
        <f>'Eurostat-IEA'!F$43/Navigation!$B$2</f>
        <v>8.1401070029618268</v>
      </c>
      <c r="AG7" s="55">
        <f>'Eurostat-IEA'!G$43/Navigation!$B$2</f>
        <v>8.1924142543232499</v>
      </c>
      <c r="AH7" s="55">
        <f>'Eurostat-IEA'!H$43/Navigation!$B$2</f>
        <v>716.2271902168842</v>
      </c>
      <c r="AI7" s="55">
        <f>'Eurostat-IEA'!I$43/Navigation!$B$2</f>
        <v>7.2675336449326453</v>
      </c>
      <c r="AJ7" s="55">
        <f>'Eurostat-IEA'!J$43/Navigation!$B$2</f>
        <v>10.98241584020189</v>
      </c>
      <c r="AK7" s="55">
        <f>'Eurostat-IEA'!K$43/Navigation!$B$2</f>
        <v>1.590816649478713</v>
      </c>
      <c r="AL7" s="55">
        <f>'Eurostat-IEA'!L$43/Navigation!$B$2</f>
        <v>5.8646141613109997</v>
      </c>
      <c r="AM7" s="55">
        <f>'Eurostat-IEA'!M$43/Navigation!$B$2</f>
        <v>20.875131365243501</v>
      </c>
      <c r="AN7" s="55">
        <f>'Eurostat-IEA'!N$43/Navigation!$B$2</f>
        <v>6.3085481530815892</v>
      </c>
      <c r="AO7" s="7"/>
    </row>
    <row r="8" spans="2:48">
      <c r="B8" s="75" t="s">
        <v>158</v>
      </c>
      <c r="C8" s="75" t="s">
        <v>164</v>
      </c>
      <c r="D8" s="7"/>
      <c r="E8" s="7">
        <v>7.1890000000000001</v>
      </c>
      <c r="F8" s="7"/>
      <c r="G8" s="55">
        <f>'Eurostat-IEA'!Q42/Navigation!$B$2</f>
        <v>0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55">
        <f>'Eurostat-IEA'!U42/Navigation!$B$2</f>
        <v>0</v>
      </c>
      <c r="X8" s="7"/>
      <c r="Y8" s="7"/>
      <c r="Z8" s="7"/>
      <c r="AA8" s="7"/>
      <c r="AB8" s="7"/>
      <c r="AC8" s="55">
        <f>'Eurostat-IEA'!V42/Navigation!$B$2</f>
        <v>0</v>
      </c>
      <c r="AD8" s="7"/>
      <c r="AE8" s="7"/>
      <c r="AF8" s="55">
        <f>'Eurostat-IEA'!F$42/Navigation!$B$2</f>
        <v>0</v>
      </c>
      <c r="AG8" s="55">
        <f>'Eurostat-IEA'!G$42/Navigation!$B$2</f>
        <v>0</v>
      </c>
      <c r="AH8" s="55">
        <f>'Eurostat-IEA'!H$42/Navigation!$B$2</f>
        <v>0</v>
      </c>
      <c r="AI8" s="55">
        <f>'Eurostat-IEA'!I$42/Navigation!$B$2</f>
        <v>0</v>
      </c>
      <c r="AJ8" s="55">
        <f>'Eurostat-IEA'!J$42/Navigation!$B$2</f>
        <v>0</v>
      </c>
      <c r="AK8" s="55">
        <f>'Eurostat-IEA'!K$42/Navigation!$B$2</f>
        <v>0</v>
      </c>
      <c r="AL8" s="55">
        <f>'Eurostat-IEA'!L$42/Navigation!$B$2</f>
        <v>0</v>
      </c>
      <c r="AM8" s="55">
        <f>'Eurostat-IEA'!M$42/Navigation!$B$2</f>
        <v>0</v>
      </c>
      <c r="AN8" s="55">
        <f>'Eurostat-IEA'!N$42/Navigation!$B$2</f>
        <v>0</v>
      </c>
      <c r="AO8" s="7"/>
    </row>
    <row r="9" spans="2:48">
      <c r="B9" s="75" t="s">
        <v>158</v>
      </c>
      <c r="C9" s="75" t="s">
        <v>165</v>
      </c>
      <c r="D9" s="7"/>
      <c r="E9" s="7">
        <v>-7.10543E-15</v>
      </c>
      <c r="F9" s="7"/>
      <c r="G9" s="55"/>
      <c r="H9" s="7"/>
      <c r="I9" s="7"/>
      <c r="J9" s="7">
        <v>-1.06581E-14</v>
      </c>
      <c r="K9" s="7"/>
      <c r="L9" s="7"/>
      <c r="M9" s="7">
        <v>7.1054300000000006E-14</v>
      </c>
      <c r="N9" s="7">
        <v>1.4210899999999999E-14</v>
      </c>
      <c r="O9" s="7">
        <v>2.1316300000000001E-14</v>
      </c>
      <c r="P9" s="7">
        <v>1.3322700000000001E-15</v>
      </c>
      <c r="Q9" s="7"/>
      <c r="R9" s="7"/>
      <c r="S9" s="7">
        <v>-1.13687E-13</v>
      </c>
      <c r="T9" s="7"/>
      <c r="U9" s="7"/>
      <c r="V9" s="7"/>
      <c r="W9" s="55"/>
      <c r="X9" s="7"/>
      <c r="Y9" s="7"/>
      <c r="Z9" s="7"/>
      <c r="AA9" s="7"/>
      <c r="AB9" s="7"/>
      <c r="AC9" s="55"/>
      <c r="AD9" s="7"/>
      <c r="AE9" s="7"/>
      <c r="AF9" s="55"/>
      <c r="AG9" s="55"/>
      <c r="AH9" s="55"/>
      <c r="AI9" s="55"/>
      <c r="AJ9" s="55"/>
      <c r="AK9" s="55"/>
      <c r="AL9" s="55"/>
      <c r="AM9" s="55"/>
      <c r="AN9" s="55"/>
      <c r="AO9" s="7"/>
    </row>
    <row r="10" spans="2:48">
      <c r="B10" s="75" t="s">
        <v>158</v>
      </c>
      <c r="C10" s="75" t="s">
        <v>166</v>
      </c>
      <c r="D10" s="7"/>
      <c r="E10" s="7"/>
      <c r="F10" s="7"/>
      <c r="G10" s="55">
        <f>'Eurostat-IEA'!Q44/Navigation!$B$2</f>
        <v>32.329523843843035</v>
      </c>
      <c r="H10" s="7"/>
      <c r="I10" s="7"/>
      <c r="J10" s="7">
        <v>20.062999999999999</v>
      </c>
      <c r="K10" s="7"/>
      <c r="L10" s="7">
        <v>441.387</v>
      </c>
      <c r="M10" s="7">
        <v>124.2</v>
      </c>
      <c r="N10" s="7">
        <v>53.501100000000001</v>
      </c>
      <c r="O10" s="7"/>
      <c r="P10" s="7">
        <v>1.911</v>
      </c>
      <c r="Q10" s="7"/>
      <c r="R10" s="7">
        <v>19.108000000000001</v>
      </c>
      <c r="S10" s="7">
        <v>506.35300000000001</v>
      </c>
      <c r="T10" s="7"/>
      <c r="U10" s="7"/>
      <c r="V10" s="7"/>
      <c r="W10" s="55">
        <f>'Eurostat-IEA'!U44/Navigation!$B$2</f>
        <v>16.340669200008296</v>
      </c>
      <c r="X10" s="7"/>
      <c r="Y10" s="7"/>
      <c r="Z10" s="7">
        <v>77.385999999999996</v>
      </c>
      <c r="AA10" s="7"/>
      <c r="AB10" s="7">
        <v>142.352</v>
      </c>
      <c r="AC10" s="55">
        <f>'Eurostat-IEA'!V44/Navigation!$B$2</f>
        <v>0</v>
      </c>
      <c r="AD10" s="7"/>
      <c r="AE10" s="7">
        <v>583.73900000000003</v>
      </c>
      <c r="AF10" s="55">
        <f>'Eurostat-IEA'!F$44/Navigation!$B$2</f>
        <v>0</v>
      </c>
      <c r="AG10" s="55">
        <f>'Eurostat-IEA'!G$44/Navigation!$B$2</f>
        <v>2.86615075953</v>
      </c>
      <c r="AH10" s="55">
        <f>'Eurostat-IEA'!H$44/Navigation!$B$2</f>
        <v>58.278398777109999</v>
      </c>
      <c r="AI10" s="55">
        <f>'Eurostat-IEA'!I$44/Navigation!$B$2</f>
        <v>1.3304409418640999</v>
      </c>
      <c r="AJ10" s="55">
        <f>'Eurostat-IEA'!J$44/Navigation!$B$2</f>
        <v>2.0105109089614439</v>
      </c>
      <c r="AK10" s="55">
        <f>'Eurostat-IEA'!K$44/Navigation!$B$2</f>
        <v>0.29122501592287653</v>
      </c>
      <c r="AL10" s="55">
        <f>'Eurostat-IEA'!L$44/Navigation!$B$2</f>
        <v>1.073613576441373</v>
      </c>
      <c r="AM10" s="55">
        <f>'Eurostat-IEA'!M$44/Navigation!$B$2</f>
        <v>3.82153434604</v>
      </c>
      <c r="AN10" s="55">
        <f>'Eurostat-IEA'!N$44/Navigation!$B$2</f>
        <v>1.1548829570858745</v>
      </c>
      <c r="AO10" s="7"/>
    </row>
    <row r="11" spans="2:48">
      <c r="B11" t="s">
        <v>156</v>
      </c>
      <c r="C11" s="84" t="s">
        <v>159</v>
      </c>
      <c r="D11" s="7">
        <v>0.874</v>
      </c>
      <c r="E11" s="7"/>
      <c r="F11" s="7"/>
      <c r="G11" s="55">
        <f>SUM(G12:G13)</f>
        <v>0</v>
      </c>
      <c r="H11" s="7"/>
      <c r="I11" s="7"/>
      <c r="J11" s="7"/>
      <c r="K11" s="7"/>
      <c r="L11" s="7"/>
      <c r="M11" s="7"/>
      <c r="N11" s="7">
        <v>2.2610000000000001</v>
      </c>
      <c r="O11" s="7"/>
      <c r="P11" s="7"/>
      <c r="Q11" s="7"/>
      <c r="R11" s="7"/>
      <c r="S11" s="7"/>
      <c r="T11" s="7"/>
      <c r="U11" s="7"/>
      <c r="V11" s="7"/>
      <c r="W11" s="55">
        <f>SUM(W12:W13)</f>
        <v>0</v>
      </c>
      <c r="X11" s="7"/>
      <c r="Y11" s="7"/>
      <c r="Z11" s="7"/>
      <c r="AA11" s="7"/>
      <c r="AB11" s="7"/>
      <c r="AC11" s="55">
        <f>SUM(AC12:AC13)</f>
        <v>0</v>
      </c>
      <c r="AD11" s="7"/>
      <c r="AE11" s="7"/>
      <c r="AF11" s="55">
        <f>SUM(AF12:AF13)</f>
        <v>0</v>
      </c>
      <c r="AG11" s="55">
        <f t="shared" ref="AG11:AN11" si="2">SUM(AG12:AG13)</f>
        <v>0</v>
      </c>
      <c r="AH11" s="55">
        <f t="shared" si="2"/>
        <v>0</v>
      </c>
      <c r="AI11" s="55">
        <f t="shared" si="2"/>
        <v>0</v>
      </c>
      <c r="AJ11" s="55">
        <f t="shared" si="2"/>
        <v>0</v>
      </c>
      <c r="AK11" s="55">
        <f>SUM(AK12:AK13)</f>
        <v>0</v>
      </c>
      <c r="AL11" s="55">
        <f t="shared" si="2"/>
        <v>0</v>
      </c>
      <c r="AM11" s="55">
        <f t="shared" si="2"/>
        <v>0</v>
      </c>
      <c r="AN11" s="55">
        <f t="shared" si="2"/>
        <v>0</v>
      </c>
      <c r="AO11" s="7"/>
    </row>
    <row r="12" spans="2:48">
      <c r="B12" s="75" t="s">
        <v>159</v>
      </c>
      <c r="C12" s="75" t="s">
        <v>167</v>
      </c>
      <c r="D12" s="7">
        <v>0.874</v>
      </c>
      <c r="E12" s="7"/>
      <c r="F12" s="7"/>
      <c r="G12" s="55">
        <f>'Eurostat-IEA'!Q46/Navigation!$B$2</f>
        <v>0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55">
        <f>'Eurostat-IEA'!U46/Navigation!$B$2</f>
        <v>0</v>
      </c>
      <c r="X12" s="7"/>
      <c r="Y12" s="7"/>
      <c r="Z12" s="7"/>
      <c r="AA12" s="7"/>
      <c r="AB12" s="7"/>
      <c r="AC12" s="55">
        <f>'Eurostat-IEA'!V46/Navigation!$B$2</f>
        <v>0</v>
      </c>
      <c r="AD12" s="7"/>
      <c r="AE12" s="7"/>
      <c r="AF12" s="55">
        <f>'Eurostat-IEA'!F$46/Navigation!$B$2</f>
        <v>0</v>
      </c>
      <c r="AG12" s="55">
        <f>'Eurostat-IEA'!G$46/Navigation!$B$2</f>
        <v>0</v>
      </c>
      <c r="AH12" s="55">
        <f>'Eurostat-IEA'!H$46/Navigation!$B$2</f>
        <v>0</v>
      </c>
      <c r="AI12" s="55">
        <f>'Eurostat-IEA'!I$46/Navigation!$B$2</f>
        <v>0</v>
      </c>
      <c r="AJ12" s="55">
        <f>'Eurostat-IEA'!J$46/Navigation!$B$2</f>
        <v>0</v>
      </c>
      <c r="AK12" s="55">
        <f>'Eurostat-IEA'!K$46/Navigation!$B$2</f>
        <v>0</v>
      </c>
      <c r="AL12" s="55">
        <f>'Eurostat-IEA'!L$46/Navigation!$B$2</f>
        <v>0</v>
      </c>
      <c r="AM12" s="55">
        <f>'Eurostat-IEA'!M$46/Navigation!$B$2</f>
        <v>0</v>
      </c>
      <c r="AN12" s="55">
        <f>'Eurostat-IEA'!N$46/Navigation!$B$2</f>
        <v>0</v>
      </c>
      <c r="AO12" s="7"/>
    </row>
    <row r="13" spans="2:48">
      <c r="B13" s="75" t="s">
        <v>159</v>
      </c>
      <c r="C13" s="75" t="s">
        <v>168</v>
      </c>
      <c r="D13" s="7"/>
      <c r="E13" s="7"/>
      <c r="F13" s="7"/>
      <c r="G13" s="55">
        <f>'Eurostat-IEA'!Q47/Navigation!$B$2</f>
        <v>0</v>
      </c>
      <c r="H13" s="7"/>
      <c r="I13" s="7"/>
      <c r="J13" s="7"/>
      <c r="K13" s="7"/>
      <c r="L13" s="7"/>
      <c r="M13" s="7"/>
      <c r="N13" s="7">
        <v>2.2610000000000001</v>
      </c>
      <c r="O13" s="7"/>
      <c r="P13" s="7"/>
      <c r="Q13" s="7"/>
      <c r="R13" s="7"/>
      <c r="S13" s="7"/>
      <c r="T13" s="7"/>
      <c r="U13" s="7"/>
      <c r="V13" s="7"/>
      <c r="W13" s="55">
        <f>'Eurostat-IEA'!U47/Navigation!$B$2</f>
        <v>0</v>
      </c>
      <c r="X13" s="7"/>
      <c r="Y13" s="7"/>
      <c r="Z13" s="7"/>
      <c r="AA13" s="7"/>
      <c r="AB13" s="7"/>
      <c r="AC13" s="55">
        <f>'Eurostat-IEA'!V47/Navigation!$B$2</f>
        <v>0</v>
      </c>
      <c r="AD13" s="7"/>
      <c r="AE13" s="7"/>
      <c r="AF13" s="55">
        <f>'Eurostat-IEA'!F$47/Navigation!$B$2</f>
        <v>0</v>
      </c>
      <c r="AG13" s="55">
        <f>'Eurostat-IEA'!G$47/Navigation!$B$2</f>
        <v>0</v>
      </c>
      <c r="AH13" s="55">
        <f>'Eurostat-IEA'!H$47/Navigation!$B$2</f>
        <v>0</v>
      </c>
      <c r="AI13" s="55">
        <f>'Eurostat-IEA'!I$47/Navigation!$B$2</f>
        <v>0</v>
      </c>
      <c r="AJ13" s="55">
        <f>'Eurostat-IEA'!J$47/Navigation!$B$2</f>
        <v>0</v>
      </c>
      <c r="AK13" s="55">
        <f>'Eurostat-IEA'!K$47/Navigation!$B$2</f>
        <v>0</v>
      </c>
      <c r="AL13" s="55">
        <f>'Eurostat-IEA'!L$47/Navigation!$B$2</f>
        <v>0</v>
      </c>
      <c r="AM13" s="55">
        <f>'Eurostat-IEA'!M$47/Navigation!$B$2</f>
        <v>0</v>
      </c>
      <c r="AN13" s="55">
        <f>'Eurostat-IEA'!N$47/Navigation!$B$2</f>
        <v>0</v>
      </c>
      <c r="AO13" s="7"/>
    </row>
    <row r="14" spans="2:48">
      <c r="B14" t="s">
        <v>160</v>
      </c>
      <c r="C14" s="84" t="s">
        <v>52</v>
      </c>
      <c r="D14" s="7">
        <v>2375</v>
      </c>
      <c r="E14" s="7">
        <v>9466.82</v>
      </c>
      <c r="F14" s="7">
        <v>6054.81</v>
      </c>
      <c r="G14" s="55">
        <f>G4*$L14/$L4</f>
        <v>461.43001723250552</v>
      </c>
      <c r="H14" s="7">
        <v>43</v>
      </c>
      <c r="I14" s="7">
        <v>63004.800000000003</v>
      </c>
      <c r="J14" s="7">
        <v>2410.8000000000002</v>
      </c>
      <c r="K14" s="7">
        <v>9.0255100000000006</v>
      </c>
      <c r="L14" s="7">
        <v>6299.79</v>
      </c>
      <c r="M14" s="7">
        <v>27344.5</v>
      </c>
      <c r="N14" s="7">
        <v>4581.82</v>
      </c>
      <c r="O14" s="7">
        <v>50144.2</v>
      </c>
      <c r="P14" s="7">
        <v>1194.0999999999999</v>
      </c>
      <c r="Q14" s="7">
        <v>2393</v>
      </c>
      <c r="R14" s="7">
        <v>349.43400000000003</v>
      </c>
      <c r="S14" s="7">
        <v>47397.8</v>
      </c>
      <c r="T14" s="7">
        <v>3</v>
      </c>
      <c r="U14" s="7">
        <v>359</v>
      </c>
      <c r="V14" s="7">
        <v>33.971299999999999</v>
      </c>
      <c r="W14" s="55">
        <f>W4*$L14/$L4</f>
        <v>233.22568272178444</v>
      </c>
      <c r="X14" s="7">
        <v>40286</v>
      </c>
      <c r="Y14" s="7">
        <v>197.292</v>
      </c>
      <c r="Z14" s="7">
        <v>5397.03</v>
      </c>
      <c r="AA14" s="7">
        <v>14318.2</v>
      </c>
      <c r="AB14" s="7">
        <v>12441</v>
      </c>
      <c r="AC14" s="55">
        <f>AC4*$D14/$D4</f>
        <v>536.65139806212517</v>
      </c>
      <c r="AD14" s="7">
        <v>1189</v>
      </c>
      <c r="AE14" s="7">
        <v>32514.3</v>
      </c>
      <c r="AF14" s="55">
        <f>AF4*$I14/$I4</f>
        <v>2223.1566081738397</v>
      </c>
      <c r="AG14" s="55">
        <f>AG4*$N14/$N4</f>
        <v>276.35827030087381</v>
      </c>
      <c r="AH14" s="55">
        <f>AH4*$N14/$N4</f>
        <v>20377.095010370474</v>
      </c>
      <c r="AI14" s="55">
        <f>AI4*$L14/$L4</f>
        <v>75.531370851882542</v>
      </c>
      <c r="AJ14" s="55">
        <f>AJ4*$P14/$P4</f>
        <v>413.47583698467434</v>
      </c>
      <c r="AK14" s="55">
        <f>AK4*$L14/$L4</f>
        <v>16.533334165285382</v>
      </c>
      <c r="AL14" s="55">
        <f>AL4*$P14/$P4</f>
        <v>220.7962514098048</v>
      </c>
      <c r="AM14" s="55">
        <f>AM4*$P14/$P4</f>
        <v>785.92565961793093</v>
      </c>
      <c r="AN14" s="55">
        <f>AN4*$P14/$P4</f>
        <v>237.50987630655777</v>
      </c>
      <c r="AO14" s="7"/>
    </row>
    <row r="15" spans="2:48">
      <c r="B15" t="s">
        <v>160</v>
      </c>
      <c r="C15" s="75" t="s">
        <v>161</v>
      </c>
      <c r="D15" s="7"/>
      <c r="E15" s="7">
        <v>396.81700000000001</v>
      </c>
      <c r="F15" s="7">
        <v>6.8105700000000002</v>
      </c>
      <c r="G15" s="7"/>
      <c r="H15" s="7"/>
      <c r="I15" s="7">
        <v>726.80600000000004</v>
      </c>
      <c r="J15" s="7">
        <v>2410.8000000000002</v>
      </c>
      <c r="K15" s="7">
        <v>9.0255100000000006</v>
      </c>
      <c r="L15" s="7">
        <v>6299.79</v>
      </c>
      <c r="M15" s="7">
        <v>27344.5</v>
      </c>
      <c r="N15" s="7">
        <v>4505.82</v>
      </c>
      <c r="O15" s="7">
        <v>40670.199999999997</v>
      </c>
      <c r="P15" s="7">
        <v>254.1</v>
      </c>
      <c r="Q15" s="7"/>
      <c r="R15" s="7">
        <v>349.43400000000003</v>
      </c>
      <c r="S15" s="7">
        <v>47289.8</v>
      </c>
      <c r="T15" s="7"/>
      <c r="U15" s="7"/>
      <c r="V15" s="7">
        <v>33.971299999999999</v>
      </c>
      <c r="W15" s="7"/>
      <c r="X15" s="7"/>
      <c r="Y15" s="7">
        <v>67.292199999999994</v>
      </c>
      <c r="Z15" s="7">
        <v>5397.03</v>
      </c>
      <c r="AA15" s="7">
        <v>1.1531</v>
      </c>
      <c r="AB15" s="7">
        <v>12441</v>
      </c>
      <c r="AC15" s="7"/>
      <c r="AD15" s="7"/>
      <c r="AE15" s="7">
        <v>32377.4</v>
      </c>
      <c r="AF15" s="55"/>
      <c r="AG15" s="55"/>
      <c r="AH15" s="55"/>
      <c r="AI15" s="55"/>
      <c r="AJ15" s="55"/>
      <c r="AK15" s="55"/>
      <c r="AL15" s="55"/>
      <c r="AM15" s="55"/>
      <c r="AN15" s="55"/>
      <c r="AO15" s="7"/>
    </row>
    <row r="16" spans="2:48">
      <c r="B16" t="s">
        <v>160</v>
      </c>
      <c r="C16" s="75" t="s">
        <v>162</v>
      </c>
      <c r="D16" s="7">
        <v>2375</v>
      </c>
      <c r="E16" s="7">
        <v>9070</v>
      </c>
      <c r="F16" s="7">
        <v>6048</v>
      </c>
      <c r="G16" s="7"/>
      <c r="H16" s="7">
        <v>43</v>
      </c>
      <c r="I16" s="7">
        <v>62278</v>
      </c>
      <c r="J16" s="7"/>
      <c r="K16" s="7"/>
      <c r="L16" s="7"/>
      <c r="M16" s="7"/>
      <c r="N16" s="7">
        <v>76</v>
      </c>
      <c r="O16" s="7">
        <v>9474</v>
      </c>
      <c r="P16" s="7">
        <v>940</v>
      </c>
      <c r="Q16" s="7">
        <v>2393</v>
      </c>
      <c r="R16" s="7"/>
      <c r="S16" s="7">
        <v>108</v>
      </c>
      <c r="T16" s="7">
        <v>3</v>
      </c>
      <c r="U16" s="7">
        <v>359</v>
      </c>
      <c r="V16" s="7"/>
      <c r="W16" s="7"/>
      <c r="X16" s="7">
        <v>40286</v>
      </c>
      <c r="Y16" s="7">
        <v>130</v>
      </c>
      <c r="Z16" s="7"/>
      <c r="AA16" s="7">
        <v>14317</v>
      </c>
      <c r="AB16" s="7"/>
      <c r="AC16" s="7"/>
      <c r="AD16" s="7">
        <v>1189</v>
      </c>
      <c r="AE16" s="7">
        <v>136.845</v>
      </c>
      <c r="AF16" s="55"/>
      <c r="AG16" s="55"/>
      <c r="AH16" s="55"/>
      <c r="AI16" s="55"/>
      <c r="AJ16" s="55"/>
      <c r="AK16" s="55"/>
      <c r="AL16" s="55"/>
      <c r="AM16" s="55"/>
      <c r="AN16" s="55"/>
      <c r="AO16" s="7"/>
    </row>
    <row r="18" spans="1:49">
      <c r="A18" t="s">
        <v>169</v>
      </c>
    </row>
    <row r="19" spans="1:49">
      <c r="C19" s="10" t="s">
        <v>196</v>
      </c>
    </row>
    <row r="20" spans="1:49" ht="15" thickBot="1">
      <c r="A20" s="14" t="s">
        <v>54</v>
      </c>
      <c r="B20" s="14" t="s">
        <v>58</v>
      </c>
      <c r="C20" s="14" t="s">
        <v>59</v>
      </c>
      <c r="D20" s="15" t="str">
        <f>D$2</f>
        <v>AT</v>
      </c>
      <c r="E20" s="15" t="str">
        <f t="shared" ref="E20:AN20" si="3">E$2</f>
        <v>BE</v>
      </c>
      <c r="F20" s="15" t="str">
        <f t="shared" si="3"/>
        <v>BG</v>
      </c>
      <c r="G20" s="15" t="str">
        <f t="shared" si="3"/>
        <v>CY</v>
      </c>
      <c r="H20" s="15" t="str">
        <f t="shared" si="3"/>
        <v>CZ</v>
      </c>
      <c r="I20" s="15" t="str">
        <f t="shared" si="3"/>
        <v>DE</v>
      </c>
      <c r="J20" s="15" t="str">
        <f t="shared" si="3"/>
        <v>DK</v>
      </c>
      <c r="K20" s="15" t="str">
        <f t="shared" si="3"/>
        <v>EE</v>
      </c>
      <c r="L20" s="15" t="str">
        <f t="shared" si="3"/>
        <v>EL</v>
      </c>
      <c r="M20" s="15" t="str">
        <f t="shared" si="3"/>
        <v>ES</v>
      </c>
      <c r="N20" s="15" t="str">
        <f t="shared" si="3"/>
        <v>FI</v>
      </c>
      <c r="O20" s="15" t="str">
        <f t="shared" si="3"/>
        <v>FR</v>
      </c>
      <c r="P20" s="15" t="str">
        <f t="shared" si="3"/>
        <v>HR</v>
      </c>
      <c r="Q20" s="15" t="str">
        <f t="shared" si="3"/>
        <v>HU</v>
      </c>
      <c r="R20" s="15" t="str">
        <f t="shared" si="3"/>
        <v>IE</v>
      </c>
      <c r="S20" s="15" t="str">
        <f t="shared" si="3"/>
        <v>IT</v>
      </c>
      <c r="T20" s="15" t="str">
        <f t="shared" si="3"/>
        <v>LT</v>
      </c>
      <c r="U20" s="15" t="str">
        <f t="shared" si="3"/>
        <v>LU</v>
      </c>
      <c r="V20" s="15" t="str">
        <f t="shared" si="3"/>
        <v>LV</v>
      </c>
      <c r="W20" s="15" t="str">
        <f t="shared" si="3"/>
        <v>MT</v>
      </c>
      <c r="X20" s="15" t="str">
        <f t="shared" si="3"/>
        <v>NL</v>
      </c>
      <c r="Y20" s="15" t="str">
        <f t="shared" si="3"/>
        <v>PL</v>
      </c>
      <c r="Z20" s="15" t="str">
        <f t="shared" si="3"/>
        <v>PT</v>
      </c>
      <c r="AA20" s="15" t="str">
        <f t="shared" si="3"/>
        <v>RO</v>
      </c>
      <c r="AB20" s="15" t="str">
        <f t="shared" si="3"/>
        <v>SE</v>
      </c>
      <c r="AC20" s="15" t="str">
        <f t="shared" si="3"/>
        <v>SI</v>
      </c>
      <c r="AD20" s="15" t="str">
        <f t="shared" si="3"/>
        <v>SK</v>
      </c>
      <c r="AE20" s="15" t="str">
        <f t="shared" si="3"/>
        <v>UK</v>
      </c>
      <c r="AF20" s="15" t="str">
        <f t="shared" si="3"/>
        <v>CH</v>
      </c>
      <c r="AG20" s="15" t="str">
        <f t="shared" si="3"/>
        <v>IS</v>
      </c>
      <c r="AH20" s="15" t="str">
        <f t="shared" si="3"/>
        <v>NO</v>
      </c>
      <c r="AI20" s="15" t="str">
        <f t="shared" si="3"/>
        <v>AL</v>
      </c>
      <c r="AJ20" s="15" t="str">
        <f t="shared" si="3"/>
        <v>BA</v>
      </c>
      <c r="AK20" s="15" t="str">
        <f t="shared" si="3"/>
        <v>ME</v>
      </c>
      <c r="AL20" s="15" t="str">
        <f t="shared" si="3"/>
        <v>MK</v>
      </c>
      <c r="AM20" s="15" t="str">
        <f t="shared" si="3"/>
        <v>RS</v>
      </c>
      <c r="AN20" s="15" t="str">
        <f t="shared" si="3"/>
        <v>KS</v>
      </c>
    </row>
    <row r="21" spans="1:49">
      <c r="A21" t="s">
        <v>198</v>
      </c>
      <c r="B21" t="s">
        <v>134</v>
      </c>
      <c r="C21" t="s">
        <v>197</v>
      </c>
      <c r="D21" s="3">
        <f>D6/D$14*$B$2*1000</f>
        <v>0</v>
      </c>
      <c r="E21" s="3">
        <f>E6/E$14*$B$2*1000</f>
        <v>0</v>
      </c>
      <c r="F21" s="3">
        <f t="shared" ref="F21:AD21" si="4">F6/F$14*$B$2*1000</f>
        <v>0</v>
      </c>
      <c r="G21" s="41">
        <f>IFERROR(G6/G$14*$B$2*1000,"")</f>
        <v>0</v>
      </c>
      <c r="H21" s="3">
        <f t="shared" si="4"/>
        <v>0</v>
      </c>
      <c r="I21" s="3">
        <f>I6/I$14*$B$2*1000</f>
        <v>0</v>
      </c>
      <c r="J21" s="3">
        <f t="shared" si="4"/>
        <v>0</v>
      </c>
      <c r="K21" s="3">
        <f t="shared" si="4"/>
        <v>0</v>
      </c>
      <c r="L21" s="3">
        <f t="shared" si="4"/>
        <v>0</v>
      </c>
      <c r="M21" s="3">
        <f t="shared" si="4"/>
        <v>0</v>
      </c>
      <c r="N21" s="3">
        <f t="shared" si="4"/>
        <v>0.44989582139847589</v>
      </c>
      <c r="O21" s="3">
        <f t="shared" si="4"/>
        <v>0.20620559019786586</v>
      </c>
      <c r="P21" s="3">
        <f t="shared" si="4"/>
        <v>0</v>
      </c>
      <c r="Q21" s="3">
        <f t="shared" si="4"/>
        <v>0</v>
      </c>
      <c r="R21" s="3">
        <f t="shared" si="4"/>
        <v>0</v>
      </c>
      <c r="S21" s="3">
        <f t="shared" si="4"/>
        <v>0</v>
      </c>
      <c r="T21" s="3">
        <f t="shared" si="4"/>
        <v>0</v>
      </c>
      <c r="U21" s="3">
        <f t="shared" si="4"/>
        <v>0</v>
      </c>
      <c r="V21" s="3">
        <f t="shared" si="4"/>
        <v>0</v>
      </c>
      <c r="W21" s="41">
        <f>IFERROR(W6/W$14*$B$2*1000,"")</f>
        <v>0</v>
      </c>
      <c r="X21" s="3">
        <f t="shared" si="4"/>
        <v>0</v>
      </c>
      <c r="Y21" s="3">
        <f t="shared" si="4"/>
        <v>0</v>
      </c>
      <c r="Z21" s="3">
        <f t="shared" si="4"/>
        <v>0</v>
      </c>
      <c r="AA21" s="3">
        <f t="shared" si="4"/>
        <v>0</v>
      </c>
      <c r="AB21" s="3">
        <f t="shared" si="4"/>
        <v>0</v>
      </c>
      <c r="AC21" s="41">
        <f>IFERROR(AC6/AC$14*$B$2*1000,"")</f>
        <v>0</v>
      </c>
      <c r="AD21" s="3">
        <f t="shared" si="4"/>
        <v>0</v>
      </c>
      <c r="AE21" s="3">
        <f>AE6/AE$14*$B$2*1000</f>
        <v>0</v>
      </c>
      <c r="AF21" s="41">
        <f t="shared" ref="AF21:AN21" si="5">IFERROR(AF6/AF$14*$B$2*1000,"")</f>
        <v>1.9791678120302452E-2</v>
      </c>
      <c r="AG21" s="41">
        <f t="shared" si="5"/>
        <v>0</v>
      </c>
      <c r="AH21" s="41">
        <f t="shared" si="5"/>
        <v>8.4015901144334604E-2</v>
      </c>
      <c r="AI21" s="41">
        <f t="shared" si="5"/>
        <v>0</v>
      </c>
      <c r="AJ21" s="41">
        <f t="shared" si="5"/>
        <v>0</v>
      </c>
      <c r="AK21" s="41">
        <f t="shared" si="5"/>
        <v>0</v>
      </c>
      <c r="AL21" s="41">
        <f t="shared" si="5"/>
        <v>0</v>
      </c>
      <c r="AM21" s="41">
        <f t="shared" si="5"/>
        <v>0</v>
      </c>
      <c r="AN21" s="41">
        <f t="shared" si="5"/>
        <v>0</v>
      </c>
      <c r="AO21" s="8"/>
      <c r="AP21" s="12" t="s">
        <v>372</v>
      </c>
      <c r="AQ21" s="12"/>
      <c r="AR21" s="13"/>
      <c r="AS21" s="13"/>
      <c r="AT21" s="13"/>
      <c r="AU21" s="13"/>
      <c r="AV21" s="13"/>
      <c r="AW21" s="13"/>
    </row>
    <row r="22" spans="1:49" ht="15" thickBot="1">
      <c r="B22" t="s">
        <v>94</v>
      </c>
      <c r="D22" s="3">
        <f t="shared" ref="D22:AE22" si="6">D7/D$14*$B$2*1000</f>
        <v>0.18189222063157584</v>
      </c>
      <c r="E22" s="3">
        <f>E7/E$14*$B$2*1000</f>
        <v>0.66599115479114346</v>
      </c>
      <c r="F22" s="3">
        <f t="shared" si="6"/>
        <v>0.20813647331625248</v>
      </c>
      <c r="G22" s="41">
        <f>IFERROR(G7/G$14*$B$2*1000,"")</f>
        <v>1.8325370502825968</v>
      </c>
      <c r="H22" s="3">
        <f>H7/H$14*$B$2*1000</f>
        <v>3.9628548837208628</v>
      </c>
      <c r="I22" s="3">
        <f t="shared" si="6"/>
        <v>0.17309171948803603</v>
      </c>
      <c r="J22" s="3">
        <f t="shared" si="6"/>
        <v>2.5975596316574965</v>
      </c>
      <c r="K22" s="3">
        <f t="shared" si="6"/>
        <v>37.759694005102666</v>
      </c>
      <c r="L22" s="3">
        <f t="shared" si="6"/>
        <v>1.8325370502825973</v>
      </c>
      <c r="M22" s="3">
        <f t="shared" si="6"/>
        <v>1.4176891104243756</v>
      </c>
      <c r="N22" s="3">
        <f t="shared" si="6"/>
        <v>0.71591609919201193</v>
      </c>
      <c r="O22" s="3">
        <f>O7/O$14*$B$2*1000</f>
        <v>5.0973068047749426E-2</v>
      </c>
      <c r="P22" s="3">
        <f t="shared" si="6"/>
        <v>1.2486418356921321</v>
      </c>
      <c r="Q22" s="3">
        <f t="shared" si="6"/>
        <v>1.7793462599247498E-2</v>
      </c>
      <c r="R22" s="3">
        <f t="shared" si="6"/>
        <v>0.12185350023180133</v>
      </c>
      <c r="S22" s="3">
        <f t="shared" si="6"/>
        <v>0.54915257341057089</v>
      </c>
      <c r="T22" s="3">
        <f t="shared" si="6"/>
        <v>85.19970527999854</v>
      </c>
      <c r="U22" s="3">
        <f t="shared" si="6"/>
        <v>1.177901949860704</v>
      </c>
      <c r="V22" s="3">
        <f t="shared" si="6"/>
        <v>8.7774868774522883</v>
      </c>
      <c r="W22" s="41">
        <f>IFERROR(W7/W$14*$B$2*1000,"")</f>
        <v>1.8325370502825968</v>
      </c>
      <c r="X22" s="3">
        <f t="shared" si="6"/>
        <v>0.16390314948120657</v>
      </c>
      <c r="Y22" s="3">
        <f t="shared" si="6"/>
        <v>0.42442673803295916</v>
      </c>
      <c r="Z22" s="3">
        <f t="shared" si="6"/>
        <v>0.34730154651724526</v>
      </c>
      <c r="AA22" s="3">
        <f t="shared" si="6"/>
        <v>0.17256346132893505</v>
      </c>
      <c r="AB22" s="3">
        <f t="shared" si="6"/>
        <v>0.15066220496744379</v>
      </c>
      <c r="AC22" s="41">
        <f>IFERROR(AC7/AC$14*$B$2*1000,"")</f>
        <v>0.19729964463157557</v>
      </c>
      <c r="AD22" s="3">
        <f t="shared" si="6"/>
        <v>0.56692582001681124</v>
      </c>
      <c r="AE22" s="3">
        <f t="shared" si="6"/>
        <v>1.014088870927544</v>
      </c>
      <c r="AF22" s="41">
        <f t="shared" ref="AF22:AN22" si="7">IFERROR(AF7/AF$14*$B$2*1000,"")</f>
        <v>0.15330004136773362</v>
      </c>
      <c r="AG22" s="41">
        <f t="shared" si="7"/>
        <v>1.2411425199129114</v>
      </c>
      <c r="AH22" s="41">
        <f t="shared" si="7"/>
        <v>1.4716032871583891</v>
      </c>
      <c r="AI22" s="41">
        <f t="shared" si="7"/>
        <v>4.0284863787620635</v>
      </c>
      <c r="AJ22" s="41">
        <f t="shared" si="7"/>
        <v>1.1120644672994713</v>
      </c>
      <c r="AK22" s="41">
        <f t="shared" si="7"/>
        <v>4.0284863787620635</v>
      </c>
      <c r="AL22" s="41">
        <f t="shared" si="7"/>
        <v>1.1120644672994715</v>
      </c>
      <c r="AM22" s="41">
        <f t="shared" si="7"/>
        <v>1.1120644672994713</v>
      </c>
      <c r="AN22" s="41">
        <f t="shared" si="7"/>
        <v>1.1120644672994713</v>
      </c>
      <c r="AP22" s="14" t="s">
        <v>79</v>
      </c>
      <c r="AQ22" s="14" t="s">
        <v>80</v>
      </c>
      <c r="AR22" s="14" t="s">
        <v>81</v>
      </c>
      <c r="AS22" s="14" t="s">
        <v>82</v>
      </c>
      <c r="AT22" s="14" t="s">
        <v>83</v>
      </c>
      <c r="AU22" s="14" t="s">
        <v>84</v>
      </c>
      <c r="AV22" s="14" t="s">
        <v>85</v>
      </c>
      <c r="AW22" s="14" t="s">
        <v>86</v>
      </c>
    </row>
    <row r="23" spans="1:49">
      <c r="B23" t="s">
        <v>173</v>
      </c>
      <c r="D23" s="3">
        <f>IFERROR((D8+D10)/D$14*$B$2*1000,"")</f>
        <v>0</v>
      </c>
      <c r="E23" s="3">
        <f>IFERROR((E8+E10)/E$14*$B$2*1000,"")</f>
        <v>3.1794103194102655E-2</v>
      </c>
      <c r="F23" s="3">
        <f>IFERROR((F8+F10)/F$14*$B$2*1000,"")</f>
        <v>0</v>
      </c>
      <c r="G23" s="41">
        <f>IFERROR((G8+G10)/G$14*$B$2*1000,"")</f>
        <v>2.9334296724176023</v>
      </c>
      <c r="H23" s="3">
        <f t="shared" ref="H23:AN23" si="8">IFERROR((H8+H10)/H$14*$B$2*1000,"")</f>
        <v>0</v>
      </c>
      <c r="I23" s="3">
        <f t="shared" si="8"/>
        <v>0</v>
      </c>
      <c r="J23" s="3">
        <f t="shared" si="8"/>
        <v>0.34843109507216924</v>
      </c>
      <c r="K23" s="3">
        <f t="shared" si="8"/>
        <v>0</v>
      </c>
      <c r="L23" s="3">
        <f t="shared" si="8"/>
        <v>2.9334296724176023</v>
      </c>
      <c r="M23" s="3">
        <f t="shared" si="8"/>
        <v>0.19016641737826298</v>
      </c>
      <c r="N23" s="3">
        <f t="shared" si="8"/>
        <v>0.48888521478363661</v>
      </c>
      <c r="O23" s="3">
        <f t="shared" si="8"/>
        <v>0</v>
      </c>
      <c r="P23" s="3">
        <f t="shared" si="8"/>
        <v>6.7004227451636075E-2</v>
      </c>
      <c r="Q23" s="3">
        <f t="shared" si="8"/>
        <v>0</v>
      </c>
      <c r="R23" s="3">
        <f t="shared" si="8"/>
        <v>2.289455931592193</v>
      </c>
      <c r="S23" s="3">
        <f t="shared" si="8"/>
        <v>0.44727787796057278</v>
      </c>
      <c r="T23" s="3">
        <f t="shared" si="8"/>
        <v>0</v>
      </c>
      <c r="U23" s="3">
        <f t="shared" si="8"/>
        <v>0</v>
      </c>
      <c r="V23" s="3">
        <f t="shared" si="8"/>
        <v>0</v>
      </c>
      <c r="W23" s="41">
        <f t="shared" si="8"/>
        <v>2.9334296724176023</v>
      </c>
      <c r="X23" s="3">
        <f t="shared" si="8"/>
        <v>0</v>
      </c>
      <c r="Y23" s="3">
        <f t="shared" si="8"/>
        <v>0</v>
      </c>
      <c r="Z23" s="3">
        <f t="shared" si="8"/>
        <v>0.60032963463237099</v>
      </c>
      <c r="AA23" s="3">
        <f t="shared" si="8"/>
        <v>0</v>
      </c>
      <c r="AB23" s="3">
        <f t="shared" si="8"/>
        <v>0.47906064914395141</v>
      </c>
      <c r="AC23" s="41">
        <f t="shared" si="8"/>
        <v>0</v>
      </c>
      <c r="AD23" s="3">
        <f t="shared" si="8"/>
        <v>0</v>
      </c>
      <c r="AE23" s="3">
        <f t="shared" si="8"/>
        <v>0.75166878733356046</v>
      </c>
      <c r="AF23" s="41">
        <f t="shared" si="8"/>
        <v>0</v>
      </c>
      <c r="AG23" s="41">
        <f t="shared" si="8"/>
        <v>0.43421895740393401</v>
      </c>
      <c r="AH23" s="41">
        <f t="shared" si="8"/>
        <v>0.11974228901412176</v>
      </c>
      <c r="AI23" s="41">
        <f t="shared" si="8"/>
        <v>0.73748034393813533</v>
      </c>
      <c r="AJ23" s="41">
        <f t="shared" si="8"/>
        <v>0.20358159584429678</v>
      </c>
      <c r="AK23" s="41">
        <f t="shared" si="8"/>
        <v>0.73748034393813533</v>
      </c>
      <c r="AL23" s="41">
        <f t="shared" si="8"/>
        <v>0.20358159584429686</v>
      </c>
      <c r="AM23" s="41">
        <f t="shared" si="8"/>
        <v>0.2035815958442968</v>
      </c>
      <c r="AN23" s="41">
        <f t="shared" si="8"/>
        <v>0.2035815958442968</v>
      </c>
      <c r="AP23" t="s">
        <v>78</v>
      </c>
      <c r="AQ23" t="str">
        <f>C21</f>
        <v>TNav</v>
      </c>
      <c r="AR23" t="s">
        <v>199</v>
      </c>
      <c r="AS23" t="s">
        <v>192</v>
      </c>
    </row>
    <row r="26" spans="1:49">
      <c r="C26" s="10" t="s">
        <v>101</v>
      </c>
    </row>
    <row r="27" spans="1:49" ht="15" thickBot="1">
      <c r="C27" s="14" t="s">
        <v>80</v>
      </c>
      <c r="D27" s="15" t="str">
        <f>D$2</f>
        <v>AT</v>
      </c>
      <c r="E27" s="15" t="str">
        <f t="shared" ref="E27:AE27" si="9">E$2</f>
        <v>BE</v>
      </c>
      <c r="F27" s="15" t="str">
        <f t="shared" si="9"/>
        <v>BG</v>
      </c>
      <c r="G27" s="15" t="str">
        <f t="shared" si="9"/>
        <v>CY</v>
      </c>
      <c r="H27" s="15" t="str">
        <f t="shared" si="9"/>
        <v>CZ</v>
      </c>
      <c r="I27" s="15" t="str">
        <f t="shared" si="9"/>
        <v>DE</v>
      </c>
      <c r="J27" s="15" t="str">
        <f t="shared" si="9"/>
        <v>DK</v>
      </c>
      <c r="K27" s="15" t="str">
        <f t="shared" si="9"/>
        <v>EE</v>
      </c>
      <c r="L27" s="15" t="str">
        <f t="shared" si="9"/>
        <v>EL</v>
      </c>
      <c r="M27" s="15" t="str">
        <f t="shared" si="9"/>
        <v>ES</v>
      </c>
      <c r="N27" s="15" t="str">
        <f t="shared" si="9"/>
        <v>FI</v>
      </c>
      <c r="O27" s="15" t="str">
        <f t="shared" si="9"/>
        <v>FR</v>
      </c>
      <c r="P27" s="15" t="str">
        <f t="shared" si="9"/>
        <v>HR</v>
      </c>
      <c r="Q27" s="15" t="str">
        <f t="shared" si="9"/>
        <v>HU</v>
      </c>
      <c r="R27" s="15" t="str">
        <f t="shared" si="9"/>
        <v>IE</v>
      </c>
      <c r="S27" s="15" t="str">
        <f t="shared" si="9"/>
        <v>IT</v>
      </c>
      <c r="T27" s="15" t="str">
        <f t="shared" si="9"/>
        <v>LT</v>
      </c>
      <c r="U27" s="15" t="str">
        <f t="shared" si="9"/>
        <v>LU</v>
      </c>
      <c r="V27" s="15" t="str">
        <f t="shared" si="9"/>
        <v>LV</v>
      </c>
      <c r="W27" s="15" t="str">
        <f t="shared" si="9"/>
        <v>MT</v>
      </c>
      <c r="X27" s="15" t="str">
        <f t="shared" si="9"/>
        <v>NL</v>
      </c>
      <c r="Y27" s="15" t="str">
        <f t="shared" si="9"/>
        <v>PL</v>
      </c>
      <c r="Z27" s="15" t="str">
        <f t="shared" si="9"/>
        <v>PT</v>
      </c>
      <c r="AA27" s="15" t="str">
        <f t="shared" si="9"/>
        <v>RO</v>
      </c>
      <c r="AB27" s="15" t="str">
        <f t="shared" si="9"/>
        <v>SE</v>
      </c>
      <c r="AC27" s="15" t="str">
        <f t="shared" si="9"/>
        <v>SI</v>
      </c>
      <c r="AD27" s="15" t="str">
        <f t="shared" si="9"/>
        <v>SK</v>
      </c>
      <c r="AE27" s="15" t="str">
        <f t="shared" si="9"/>
        <v>UK</v>
      </c>
      <c r="AF27" s="15" t="s">
        <v>4</v>
      </c>
      <c r="AG27" s="15" t="s">
        <v>16</v>
      </c>
      <c r="AH27" s="15" t="s">
        <v>24</v>
      </c>
      <c r="AI27" s="15" t="s">
        <v>125</v>
      </c>
      <c r="AJ27" s="15" t="s">
        <v>126</v>
      </c>
      <c r="AK27" s="15" t="s">
        <v>127</v>
      </c>
      <c r="AL27" s="15" t="s">
        <v>21</v>
      </c>
      <c r="AM27" s="15" t="s">
        <v>128</v>
      </c>
      <c r="AN27" s="15" t="s">
        <v>129</v>
      </c>
    </row>
    <row r="28" spans="1:49">
      <c r="C28" t="str">
        <f>C21</f>
        <v>TNav</v>
      </c>
      <c r="D28" s="3">
        <f>D14/10^3</f>
        <v>2.375</v>
      </c>
      <c r="E28" s="3">
        <f t="shared" ref="E28:AN28" si="10">E14/10^3</f>
        <v>9.4668200000000002</v>
      </c>
      <c r="F28" s="3">
        <f t="shared" si="10"/>
        <v>6.0548100000000007</v>
      </c>
      <c r="G28" s="41">
        <f t="shared" si="10"/>
        <v>0.46143001723250554</v>
      </c>
      <c r="H28" s="3">
        <f t="shared" si="10"/>
        <v>4.2999999999999997E-2</v>
      </c>
      <c r="I28" s="3">
        <f t="shared" si="10"/>
        <v>63.004800000000003</v>
      </c>
      <c r="J28" s="3">
        <f t="shared" si="10"/>
        <v>2.4108000000000001</v>
      </c>
      <c r="K28" s="3">
        <f t="shared" si="10"/>
        <v>9.0255100000000005E-3</v>
      </c>
      <c r="L28" s="3">
        <f t="shared" si="10"/>
        <v>6.2997899999999998</v>
      </c>
      <c r="M28" s="3">
        <f t="shared" si="10"/>
        <v>27.3445</v>
      </c>
      <c r="N28" s="3">
        <f t="shared" si="10"/>
        <v>4.5818199999999996</v>
      </c>
      <c r="O28" s="3">
        <f t="shared" si="10"/>
        <v>50.144199999999998</v>
      </c>
      <c r="P28" s="3">
        <f t="shared" si="10"/>
        <v>1.1940999999999999</v>
      </c>
      <c r="Q28" s="3">
        <f t="shared" si="10"/>
        <v>2.3929999999999998</v>
      </c>
      <c r="R28" s="3">
        <f t="shared" si="10"/>
        <v>0.34943400000000002</v>
      </c>
      <c r="S28" s="3">
        <f t="shared" si="10"/>
        <v>47.397800000000004</v>
      </c>
      <c r="T28" s="3">
        <f t="shared" si="10"/>
        <v>3.0000000000000001E-3</v>
      </c>
      <c r="U28" s="3">
        <f t="shared" si="10"/>
        <v>0.35899999999999999</v>
      </c>
      <c r="V28" s="3">
        <f t="shared" si="10"/>
        <v>3.3971299999999996E-2</v>
      </c>
      <c r="W28" s="41">
        <f t="shared" si="10"/>
        <v>0.23322568272178443</v>
      </c>
      <c r="X28" s="3">
        <f t="shared" si="10"/>
        <v>40.286000000000001</v>
      </c>
      <c r="Y28" s="3">
        <f t="shared" si="10"/>
        <v>0.197292</v>
      </c>
      <c r="Z28" s="3">
        <f t="shared" si="10"/>
        <v>5.39703</v>
      </c>
      <c r="AA28" s="3">
        <f t="shared" si="10"/>
        <v>14.318200000000001</v>
      </c>
      <c r="AB28" s="3">
        <f t="shared" si="10"/>
        <v>12.441000000000001</v>
      </c>
      <c r="AC28" s="41">
        <f t="shared" si="10"/>
        <v>0.53665139806212514</v>
      </c>
      <c r="AD28" s="3">
        <f t="shared" si="10"/>
        <v>1.1890000000000001</v>
      </c>
      <c r="AE28" s="3">
        <f t="shared" si="10"/>
        <v>32.514299999999999</v>
      </c>
      <c r="AF28" s="41">
        <f t="shared" si="10"/>
        <v>2.2231566081738396</v>
      </c>
      <c r="AG28" s="41">
        <f t="shared" si="10"/>
        <v>0.27635827030087379</v>
      </c>
      <c r="AH28" s="41">
        <f t="shared" si="10"/>
        <v>20.377095010370475</v>
      </c>
      <c r="AI28" s="41">
        <f t="shared" si="10"/>
        <v>7.5531370851882537E-2</v>
      </c>
      <c r="AJ28" s="41">
        <f t="shared" si="10"/>
        <v>0.41347583698467433</v>
      </c>
      <c r="AK28" s="41">
        <f t="shared" si="10"/>
        <v>1.6533334165285383E-2</v>
      </c>
      <c r="AL28" s="41">
        <f t="shared" si="10"/>
        <v>0.2207962514098048</v>
      </c>
      <c r="AM28" s="41">
        <f t="shared" si="10"/>
        <v>0.78592565961793093</v>
      </c>
      <c r="AN28" s="41">
        <f t="shared" si="10"/>
        <v>0.23750987630655776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Z42"/>
  <sheetViews>
    <sheetView zoomScale="85" zoomScaleNormal="85" workbookViewId="0">
      <selection activeCell="G28" sqref="G28"/>
    </sheetView>
  </sheetViews>
  <sheetFormatPr defaultRowHeight="14.5"/>
  <cols>
    <col min="1" max="1" width="21.453125" bestFit="1" customWidth="1"/>
    <col min="2" max="2" width="30.54296875" bestFit="1" customWidth="1"/>
    <col min="3" max="3" width="28.7265625" bestFit="1" customWidth="1"/>
    <col min="4" max="5" width="6" bestFit="1" customWidth="1"/>
    <col min="6" max="6" width="5" bestFit="1" customWidth="1"/>
    <col min="7" max="7" width="5" customWidth="1"/>
    <col min="8" max="9" width="6" bestFit="1" customWidth="1"/>
    <col min="10" max="12" width="5" bestFit="1" customWidth="1"/>
    <col min="13" max="13" width="6" bestFit="1" customWidth="1"/>
    <col min="14" max="14" width="5" bestFit="1" customWidth="1"/>
    <col min="15" max="15" width="7" bestFit="1" customWidth="1"/>
    <col min="16" max="16" width="5" bestFit="1" customWidth="1"/>
    <col min="17" max="17" width="6" bestFit="1" customWidth="1"/>
    <col min="18" max="18" width="5" bestFit="1" customWidth="1"/>
    <col min="19" max="20" width="6" bestFit="1" customWidth="1"/>
    <col min="21" max="21" width="5" bestFit="1" customWidth="1"/>
    <col min="22" max="22" width="6" bestFit="1" customWidth="1"/>
    <col min="23" max="23" width="6" customWidth="1"/>
    <col min="24" max="25" width="6" bestFit="1" customWidth="1"/>
    <col min="26" max="26" width="5" bestFit="1" customWidth="1"/>
    <col min="27" max="28" width="6" bestFit="1" customWidth="1"/>
    <col min="29" max="29" width="5" bestFit="1" customWidth="1"/>
    <col min="30" max="31" width="6" bestFit="1" customWidth="1"/>
    <col min="32" max="41" width="6" customWidth="1"/>
    <col min="42" max="42" width="2" bestFit="1" customWidth="1"/>
    <col min="43" max="43" width="5.7265625" bestFit="1" customWidth="1"/>
    <col min="44" max="44" width="5.54296875" customWidth="1"/>
    <col min="45" max="45" width="21.453125" bestFit="1" customWidth="1"/>
    <col min="46" max="46" width="36.54296875" bestFit="1" customWidth="1"/>
  </cols>
  <sheetData>
    <row r="1" spans="1:50">
      <c r="A1" s="16" t="s">
        <v>285</v>
      </c>
      <c r="B1" s="63">
        <f>1000/23884.58966275</f>
        <v>4.1867999999999288E-2</v>
      </c>
      <c r="C1" s="63" t="s">
        <v>150</v>
      </c>
      <c r="D1" s="9" t="s">
        <v>1</v>
      </c>
      <c r="E1" s="9" t="s">
        <v>2</v>
      </c>
      <c r="F1" s="9" t="s">
        <v>3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108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22</v>
      </c>
      <c r="X1" s="9" t="s">
        <v>23</v>
      </c>
      <c r="Y1" s="9" t="s">
        <v>25</v>
      </c>
      <c r="Z1" s="9" t="s">
        <v>26</v>
      </c>
      <c r="AA1" s="9" t="s">
        <v>27</v>
      </c>
      <c r="AB1" s="9" t="s">
        <v>28</v>
      </c>
      <c r="AC1" s="9" t="s">
        <v>29</v>
      </c>
      <c r="AD1" s="9" t="s">
        <v>30</v>
      </c>
      <c r="AE1" s="9" t="s">
        <v>31</v>
      </c>
      <c r="AF1" s="9" t="s">
        <v>4</v>
      </c>
      <c r="AG1" s="9" t="s">
        <v>16</v>
      </c>
      <c r="AH1" s="9" t="s">
        <v>24</v>
      </c>
      <c r="AI1" s="9" t="s">
        <v>125</v>
      </c>
      <c r="AJ1" s="9" t="s">
        <v>126</v>
      </c>
      <c r="AK1" s="9" t="s">
        <v>127</v>
      </c>
      <c r="AL1" s="9" t="s">
        <v>21</v>
      </c>
      <c r="AM1" s="9" t="s">
        <v>128</v>
      </c>
      <c r="AN1" s="9" t="s">
        <v>129</v>
      </c>
      <c r="AO1" s="132"/>
    </row>
    <row r="2" spans="1:50">
      <c r="B2" t="s">
        <v>138</v>
      </c>
      <c r="C2" t="s">
        <v>139</v>
      </c>
    </row>
    <row r="3" spans="1:50">
      <c r="B3" t="s">
        <v>140</v>
      </c>
      <c r="C3" t="s">
        <v>52</v>
      </c>
      <c r="D3" s="7">
        <v>339.98200000000003</v>
      </c>
      <c r="E3" s="7">
        <v>176.655</v>
      </c>
      <c r="F3" s="7">
        <v>52.164000000000001</v>
      </c>
      <c r="G3" s="55">
        <f>'Eurostat-IEA'!Q$14/Rail!$B$1</f>
        <v>0</v>
      </c>
      <c r="H3" s="7">
        <v>279.58</v>
      </c>
      <c r="I3" s="7">
        <v>1817.5</v>
      </c>
      <c r="J3" s="7">
        <v>113.084</v>
      </c>
      <c r="K3" s="7">
        <v>55.774299999999997</v>
      </c>
      <c r="L3" s="7">
        <v>36.085000000000001</v>
      </c>
      <c r="M3" s="7">
        <v>909.774</v>
      </c>
      <c r="N3" s="7">
        <v>96.187899999999999</v>
      </c>
      <c r="O3" s="7">
        <v>1251.6300000000001</v>
      </c>
      <c r="P3" s="7">
        <v>49.47</v>
      </c>
      <c r="Q3" s="7">
        <v>151.06100000000001</v>
      </c>
      <c r="R3" s="7">
        <v>44.654000000000003</v>
      </c>
      <c r="S3" s="7">
        <v>940.28300000000002</v>
      </c>
      <c r="T3" s="7">
        <v>64.330100000000002</v>
      </c>
      <c r="U3" s="7">
        <v>13.370200000000001</v>
      </c>
      <c r="V3" s="7">
        <v>76.353800000000007</v>
      </c>
      <c r="W3" s="55">
        <f>'Eurostat-IEA'!U$14/Rail!$B$1</f>
        <v>0</v>
      </c>
      <c r="X3" s="7">
        <v>182.15799999999999</v>
      </c>
      <c r="Y3" s="7">
        <v>354.98700000000002</v>
      </c>
      <c r="Z3" s="7">
        <v>57.122900000000001</v>
      </c>
      <c r="AA3" s="7">
        <v>258.91500000000002</v>
      </c>
      <c r="AB3" s="7">
        <v>207.72399999999999</v>
      </c>
      <c r="AC3" s="7">
        <v>27.085000000000001</v>
      </c>
      <c r="AD3" s="7">
        <v>46.26</v>
      </c>
      <c r="AE3" s="7">
        <v>952.80799999999999</v>
      </c>
      <c r="AF3" s="55">
        <f>'Eurostat-IEA'!F$14/Rail!$B$1</f>
        <v>284.31403458489069</v>
      </c>
      <c r="AG3" s="55">
        <f>'Eurostat-IEA'!G$14/Rail!$B$1</f>
        <v>0</v>
      </c>
      <c r="AH3" s="55">
        <f>'Eurostat-IEA'!H$14/Rail!$B$1</f>
        <v>65.181045189644749</v>
      </c>
      <c r="AI3" s="55">
        <f>'Eurostat-IEA'!I$14/Rail!$B$1</f>
        <v>3.051972867106195</v>
      </c>
      <c r="AJ3" s="55">
        <f>'Eurostat-IEA'!J$14/Rail!$B$1</f>
        <v>11.696044711952048</v>
      </c>
      <c r="AK3" s="55">
        <f>'Eurostat-IEA'!K$14/Rail!$B$1</f>
        <v>2.9139199388554999</v>
      </c>
      <c r="AL3" s="55">
        <f>'Eurostat-IEA'!L$14/Rail!$B$1</f>
        <v>5.8278398777109999</v>
      </c>
      <c r="AM3" s="55">
        <f>'Eurostat-IEA'!M$14/Rail!$B$1</f>
        <v>300.18152288144205</v>
      </c>
      <c r="AN3" s="55">
        <f>'Eurostat-IEA'!N$14/Rail!$B$1</f>
        <v>1.017005827839895</v>
      </c>
      <c r="AO3" s="55"/>
      <c r="AR3" s="10" t="s">
        <v>62</v>
      </c>
      <c r="AS3" s="12"/>
      <c r="AT3" s="13"/>
      <c r="AU3" s="13"/>
      <c r="AV3" s="13"/>
      <c r="AW3" s="13"/>
      <c r="AX3" s="13"/>
    </row>
    <row r="4" spans="1:50" ht="15" thickBot="1">
      <c r="B4" t="s">
        <v>140</v>
      </c>
      <c r="C4" t="s">
        <v>141</v>
      </c>
      <c r="D4" s="7">
        <v>110.953</v>
      </c>
      <c r="E4" s="7">
        <v>31.06</v>
      </c>
      <c r="F4" s="7">
        <v>22.814900000000002</v>
      </c>
      <c r="G4" s="55">
        <f>SUM(G5:G6)</f>
        <v>0</v>
      </c>
      <c r="H4" s="7">
        <v>66.431899999999999</v>
      </c>
      <c r="I4" s="7">
        <v>477.69200000000001</v>
      </c>
      <c r="J4" s="7">
        <v>10.4727</v>
      </c>
      <c r="K4" s="7">
        <v>48.604500000000002</v>
      </c>
      <c r="L4" s="7">
        <v>2.56027</v>
      </c>
      <c r="M4" s="7">
        <v>205.05500000000001</v>
      </c>
      <c r="N4" s="7">
        <v>43.864899999999999</v>
      </c>
      <c r="O4" s="7">
        <v>236.505</v>
      </c>
      <c r="P4" s="7">
        <v>15.3698</v>
      </c>
      <c r="Q4" s="7">
        <v>30.463699999999999</v>
      </c>
      <c r="R4" s="7">
        <v>3.3465099999999999</v>
      </c>
      <c r="S4" s="7">
        <v>143.12</v>
      </c>
      <c r="T4" s="7">
        <v>51.307200000000002</v>
      </c>
      <c r="U4" s="7">
        <v>5.0269300000000001</v>
      </c>
      <c r="V4" s="7">
        <v>64.736900000000006</v>
      </c>
      <c r="W4" s="55">
        <f>SUM(W5:W6)</f>
        <v>0</v>
      </c>
      <c r="X4" s="7">
        <v>22.0762</v>
      </c>
      <c r="Y4" s="7">
        <v>158.58699999999999</v>
      </c>
      <c r="Z4" s="7">
        <v>12.2652</v>
      </c>
      <c r="AA4" s="7">
        <v>93.1023</v>
      </c>
      <c r="AB4" s="7">
        <v>61.7333</v>
      </c>
      <c r="AC4" s="7">
        <v>12.631</v>
      </c>
      <c r="AD4" s="7">
        <v>20.415099999999999</v>
      </c>
      <c r="AE4" s="7">
        <v>107.63200000000001</v>
      </c>
      <c r="AF4" s="55">
        <f t="shared" ref="AF4:AN4" si="0">SUM(AF5:AF6)</f>
        <v>61.009631913751896</v>
      </c>
      <c r="AG4" s="55">
        <f t="shared" si="0"/>
        <v>0</v>
      </c>
      <c r="AH4" s="55">
        <f t="shared" si="0"/>
        <v>25.320170126481244</v>
      </c>
      <c r="AI4" s="55">
        <f t="shared" si="0"/>
        <v>0.27953671877146119</v>
      </c>
      <c r="AJ4" s="55">
        <f t="shared" si="0"/>
        <v>3.0226918653898296</v>
      </c>
      <c r="AK4" s="55">
        <f t="shared" si="0"/>
        <v>0.17757521607811316</v>
      </c>
      <c r="AL4" s="55">
        <f t="shared" si="0"/>
        <v>1.8788638451849784</v>
      </c>
      <c r="AM4" s="55">
        <f t="shared" si="0"/>
        <v>103.06696704564209</v>
      </c>
      <c r="AN4" s="55">
        <f t="shared" si="0"/>
        <v>0.35510532527801442</v>
      </c>
      <c r="AO4" s="55"/>
      <c r="AR4" s="14" t="s">
        <v>63</v>
      </c>
      <c r="AS4" s="14" t="s">
        <v>54</v>
      </c>
      <c r="AT4" s="14" t="s">
        <v>64</v>
      </c>
      <c r="AU4" s="14" t="s">
        <v>65</v>
      </c>
      <c r="AV4" s="14" t="s">
        <v>66</v>
      </c>
      <c r="AW4" s="14" t="s">
        <v>67</v>
      </c>
      <c r="AX4" s="14" t="s">
        <v>68</v>
      </c>
    </row>
    <row r="5" spans="1:50">
      <c r="B5" s="75" t="s">
        <v>141</v>
      </c>
      <c r="C5" s="75" t="s">
        <v>178</v>
      </c>
      <c r="D5" s="7">
        <v>11.732699999999999</v>
      </c>
      <c r="E5" s="7">
        <v>13.423299999999999</v>
      </c>
      <c r="F5" s="7">
        <v>11.133599999999999</v>
      </c>
      <c r="G5" s="55">
        <f>'Eurostat-IEA'!Q$7/$B$1*Rail!$L5/SUM(Rail!$L$5,Rail!$L$9)</f>
        <v>0</v>
      </c>
      <c r="H5" s="7">
        <v>22.394300000000001</v>
      </c>
      <c r="I5" s="7">
        <v>187.375</v>
      </c>
      <c r="J5" s="7">
        <v>5.9024299999999998</v>
      </c>
      <c r="K5" s="7">
        <v>48.604500000000002</v>
      </c>
      <c r="L5" s="7">
        <v>1.8638999999999999</v>
      </c>
      <c r="M5" s="7">
        <v>187.33199999999999</v>
      </c>
      <c r="N5" s="7">
        <v>25.7075</v>
      </c>
      <c r="O5" s="7">
        <v>39.522300000000001</v>
      </c>
      <c r="P5" s="7">
        <v>9.9477700000000002</v>
      </c>
      <c r="Q5" s="7">
        <v>9.2010000000000005</v>
      </c>
      <c r="R5" s="7">
        <v>3.3465099999999999</v>
      </c>
      <c r="S5" s="7">
        <v>14.139099999999999</v>
      </c>
      <c r="T5" s="7">
        <v>51.307200000000002</v>
      </c>
      <c r="U5" s="7">
        <v>2.3344100000000001</v>
      </c>
      <c r="V5" s="7">
        <v>64.736900000000006</v>
      </c>
      <c r="W5" s="55">
        <f>'Eurostat-IEA'!U$7/$B$1*Rail!$L5/SUM(Rail!$L$5,Rail!$L$9)</f>
        <v>0</v>
      </c>
      <c r="X5" s="7">
        <v>15.3888</v>
      </c>
      <c r="Y5" s="7">
        <v>78.854600000000005</v>
      </c>
      <c r="Z5" s="7">
        <v>8.1923300000000001</v>
      </c>
      <c r="AA5" s="7">
        <v>68.776399999999995</v>
      </c>
      <c r="AB5" s="7">
        <v>1.0169999999999999</v>
      </c>
      <c r="AC5" s="7">
        <v>5.0309900000000001</v>
      </c>
      <c r="AD5" s="7"/>
      <c r="AE5" s="7">
        <v>98.445999999999998</v>
      </c>
      <c r="AF5" s="55">
        <f>'Eurostat-IEA'!F$7/$B$1*Rail!$I5/SUM(Rail!$I$5,Rail!$I$9)</f>
        <v>5.9961223192533142</v>
      </c>
      <c r="AG5" s="55">
        <f>'Eurostat-IEA'!G$7/$B$1*Rail!$N5/SUM(Rail!$N$5,Rail!$N$9)</f>
        <v>0</v>
      </c>
      <c r="AH5" s="55">
        <f>'Eurostat-IEA'!H$7/$B$1*Rail!$N5/SUM(Rail!$N$5,Rail!$N$9)</f>
        <v>10.523071087091514</v>
      </c>
      <c r="AI5" s="55">
        <f>'Eurostat-IEA'!I$7/$B$1*Rail!$L5/SUM(Rail!$L$5,Rail!$L$9)</f>
        <v>0.27953671877146119</v>
      </c>
      <c r="AJ5" s="55">
        <f>'Eurostat-IEA'!J$7/$B$1*Rail!$P5/SUM(Rail!$P$5,Rail!$P$9)</f>
        <v>0</v>
      </c>
      <c r="AK5" s="55">
        <f>'Eurostat-IEA'!K$7/$B$1*Rail!$L5/SUM(Rail!$L$5,Rail!$L$9)</f>
        <v>9.4068546777060821E-2</v>
      </c>
      <c r="AL5" s="55">
        <f>'Eurostat-IEA'!L$7/$B$1*Rail!$P5/SUM(Rail!$P$5,Rail!$P$9)</f>
        <v>1.4344320325932005</v>
      </c>
      <c r="AM5" s="55">
        <f>'Eurostat-IEA'!M$7/$B$1*Rail!$P5/SUM(Rail!$P$5,Rail!$P$9)</f>
        <v>98.091799810239692</v>
      </c>
      <c r="AN5" s="55">
        <f>'Eurostat-IEA'!N$7/$B$1*Rail!$P5/SUM(Rail!$P$5,Rail!$P$9)</f>
        <v>0.35510532527801442</v>
      </c>
      <c r="AO5" s="55"/>
      <c r="AR5" t="s">
        <v>69</v>
      </c>
      <c r="AS5" t="str">
        <f t="shared" ref="AS5:AS10" si="1">A25</f>
        <v>TRA_Rai_Frt-Dsl</v>
      </c>
      <c r="AT5" t="s">
        <v>212</v>
      </c>
      <c r="AU5" t="s">
        <v>192</v>
      </c>
      <c r="AV5" t="s">
        <v>193</v>
      </c>
    </row>
    <row r="6" spans="1:50">
      <c r="B6" s="75" t="s">
        <v>141</v>
      </c>
      <c r="C6" s="75" t="s">
        <v>174</v>
      </c>
      <c r="D6" s="7">
        <v>99.220500000000001</v>
      </c>
      <c r="E6" s="7">
        <v>17.636600000000001</v>
      </c>
      <c r="F6" s="7">
        <v>11.6814</v>
      </c>
      <c r="G6" s="55">
        <f>'Eurostat-IEA'!Q$13/$B$1*$L6/SUM($L$6,$L$10:$L$12)</f>
        <v>0</v>
      </c>
      <c r="H6" s="7">
        <v>44.037599999999998</v>
      </c>
      <c r="I6" s="7">
        <v>290.31599999999997</v>
      </c>
      <c r="J6" s="7">
        <v>4.5702199999999999</v>
      </c>
      <c r="K6" s="7"/>
      <c r="L6" s="7">
        <v>0.69637499999999997</v>
      </c>
      <c r="M6" s="7">
        <v>17.723400000000002</v>
      </c>
      <c r="N6" s="7">
        <v>18.157399999999999</v>
      </c>
      <c r="O6" s="7">
        <v>196.983</v>
      </c>
      <c r="P6" s="7">
        <v>5.4219999999999997</v>
      </c>
      <c r="Q6" s="7">
        <v>21.262699999999999</v>
      </c>
      <c r="R6" s="7"/>
      <c r="S6" s="7">
        <v>128.98099999999999</v>
      </c>
      <c r="T6" s="7"/>
      <c r="U6" s="7">
        <v>2.69252</v>
      </c>
      <c r="V6" s="7"/>
      <c r="W6" s="55">
        <f>'Eurostat-IEA'!U$13/$B$1*$L6/SUM($L$6,$L$10:$L$12)</f>
        <v>0</v>
      </c>
      <c r="X6" s="7">
        <v>6.6873899999999997</v>
      </c>
      <c r="Y6" s="7">
        <v>79.732200000000006</v>
      </c>
      <c r="Z6" s="7">
        <v>4.0728299999999997</v>
      </c>
      <c r="AA6" s="7">
        <v>24.325900000000001</v>
      </c>
      <c r="AB6" s="7">
        <v>60.716299999999997</v>
      </c>
      <c r="AC6" s="7">
        <v>7.6000399999999999</v>
      </c>
      <c r="AD6" s="7">
        <v>20.415099999999999</v>
      </c>
      <c r="AE6" s="7">
        <v>9.1863499999999991</v>
      </c>
      <c r="AF6" s="55">
        <f>'Eurostat-IEA'!F$13/$B$1*$I6/SUM($I$6,$I$10:$I$12)</f>
        <v>55.013509594498579</v>
      </c>
      <c r="AG6" s="55">
        <f>'Eurostat-IEA'!G$13/$B$1*$N6/SUM($N$6,$N$10:$N$12)</f>
        <v>0</v>
      </c>
      <c r="AH6" s="55">
        <f>'Eurostat-IEA'!H$13/$B$1*$N6/SUM($N$6,$N$10:$N$12)</f>
        <v>14.797099039389732</v>
      </c>
      <c r="AI6" s="55">
        <f>'Eurostat-IEA'!I$13/$B$1*$L6/SUM($L$6,$L$10:$L$12)</f>
        <v>0</v>
      </c>
      <c r="AJ6" s="55">
        <f>'Eurostat-IEA'!J$13/$B$1*$P6/SUM($P$6,$P$10:$P$12)</f>
        <v>3.0226918653898296</v>
      </c>
      <c r="AK6" s="55">
        <f>'Eurostat-IEA'!K$13/$B$1*$L6/SUM($L$6,$L$10:$L$12)</f>
        <v>8.3506669301052341E-2</v>
      </c>
      <c r="AL6" s="55">
        <f>'Eurostat-IEA'!L$13/$B$1*$P6/SUM($P$6,$P$10:$P$12)</f>
        <v>0.44443181259177789</v>
      </c>
      <c r="AM6" s="55">
        <f>'Eurostat-IEA'!M$13/$B$1*$P6/SUM($P$6,$P$10:$P$12)</f>
        <v>4.9751672354024024</v>
      </c>
      <c r="AN6" s="55">
        <f>'Eurostat-IEA'!N$13/$B$1*$P6/SUM($P$6,$P$10:$P$12)</f>
        <v>0</v>
      </c>
      <c r="AO6" s="55"/>
      <c r="AS6" t="str">
        <f t="shared" si="1"/>
        <v>TRA_Rai_Frt-Elc</v>
      </c>
      <c r="AT6" t="s">
        <v>213</v>
      </c>
      <c r="AU6" t="s">
        <v>192</v>
      </c>
      <c r="AV6" t="s">
        <v>193</v>
      </c>
    </row>
    <row r="7" spans="1:50">
      <c r="B7" t="s">
        <v>144</v>
      </c>
      <c r="D7" s="7">
        <v>229.029</v>
      </c>
      <c r="E7" s="7">
        <v>145.595</v>
      </c>
      <c r="F7" s="7">
        <v>29.3491</v>
      </c>
      <c r="G7" s="55">
        <f>SUM(G9:G12)</f>
        <v>0</v>
      </c>
      <c r="H7" s="7">
        <v>213.148</v>
      </c>
      <c r="I7" s="7">
        <v>1339.81</v>
      </c>
      <c r="J7" s="7">
        <v>102.611</v>
      </c>
      <c r="K7" s="7">
        <v>7.1698199999999996</v>
      </c>
      <c r="L7" s="7">
        <v>33.524700000000003</v>
      </c>
      <c r="M7" s="7">
        <v>704.71900000000005</v>
      </c>
      <c r="N7" s="7">
        <v>52.323</v>
      </c>
      <c r="O7" s="7">
        <v>1015.13</v>
      </c>
      <c r="P7" s="7">
        <v>34.100200000000001</v>
      </c>
      <c r="Q7" s="7">
        <v>120.59699999999999</v>
      </c>
      <c r="R7" s="7">
        <v>41.307499999999997</v>
      </c>
      <c r="S7" s="7">
        <v>797.16300000000001</v>
      </c>
      <c r="T7" s="7">
        <v>13.0228</v>
      </c>
      <c r="U7" s="7">
        <v>8.3432899999999997</v>
      </c>
      <c r="V7" s="7">
        <v>11.6168</v>
      </c>
      <c r="W7" s="55">
        <f>SUM(W9:W12)</f>
        <v>0</v>
      </c>
      <c r="X7" s="7">
        <v>160.08199999999999</v>
      </c>
      <c r="Y7" s="7">
        <v>196.4</v>
      </c>
      <c r="Z7" s="7">
        <v>44.857700000000001</v>
      </c>
      <c r="AA7" s="7">
        <v>165.81200000000001</v>
      </c>
      <c r="AB7" s="7">
        <v>145.99100000000001</v>
      </c>
      <c r="AC7" s="7">
        <v>14.454000000000001</v>
      </c>
      <c r="AD7" s="7">
        <v>25.844899999999999</v>
      </c>
      <c r="AE7" s="7">
        <v>845.17600000000004</v>
      </c>
      <c r="AF7" s="55">
        <f t="shared" ref="AF7:AN7" si="2">SUM(AF9:AF12)</f>
        <v>223.30440267113875</v>
      </c>
      <c r="AG7" s="55">
        <f t="shared" si="2"/>
        <v>0</v>
      </c>
      <c r="AH7" s="55">
        <f t="shared" si="2"/>
        <v>39.860875063163505</v>
      </c>
      <c r="AI7" s="55">
        <f t="shared" si="2"/>
        <v>2.7724361483347337</v>
      </c>
      <c r="AJ7" s="55">
        <f t="shared" si="2"/>
        <v>8.6733528465622189</v>
      </c>
      <c r="AK7" s="55">
        <f t="shared" si="2"/>
        <v>2.7363447227773867</v>
      </c>
      <c r="AL7" s="55">
        <f t="shared" si="2"/>
        <v>3.9489760325260215</v>
      </c>
      <c r="AM7" s="55">
        <f t="shared" si="2"/>
        <v>197.11455583579993</v>
      </c>
      <c r="AN7" s="55">
        <f t="shared" si="2"/>
        <v>0.6619005025618806</v>
      </c>
      <c r="AO7" s="55"/>
      <c r="AS7" t="str">
        <f t="shared" si="1"/>
        <v>TRA_Rai_Pas_Conv-Dsl</v>
      </c>
      <c r="AT7" t="s">
        <v>215</v>
      </c>
      <c r="AU7" t="s">
        <v>194</v>
      </c>
      <c r="AV7" t="s">
        <v>195</v>
      </c>
    </row>
    <row r="8" spans="1:50">
      <c r="B8" t="s">
        <v>144</v>
      </c>
      <c r="C8" t="s">
        <v>175</v>
      </c>
      <c r="D8" s="7">
        <v>206.00899999999999</v>
      </c>
      <c r="E8" s="7">
        <v>132.68600000000001</v>
      </c>
      <c r="F8" s="7">
        <v>25.754799999999999</v>
      </c>
      <c r="G8" s="55">
        <f>SUM(G9:G10)</f>
        <v>0</v>
      </c>
      <c r="H8" s="7">
        <v>147.50700000000001</v>
      </c>
      <c r="I8" s="7">
        <v>1075.0999999999999</v>
      </c>
      <c r="J8" s="7">
        <v>101.7</v>
      </c>
      <c r="K8" s="7">
        <v>6.62927</v>
      </c>
      <c r="L8" s="7">
        <v>26.4956</v>
      </c>
      <c r="M8" s="7">
        <v>510.82499999999999</v>
      </c>
      <c r="N8" s="7">
        <v>45.8842</v>
      </c>
      <c r="O8" s="7">
        <v>616.99400000000003</v>
      </c>
      <c r="P8" s="7">
        <v>31.6829</v>
      </c>
      <c r="Q8" s="7">
        <v>111.126</v>
      </c>
      <c r="R8" s="7">
        <v>40.580599999999997</v>
      </c>
      <c r="S8" s="7">
        <v>639.65899999999999</v>
      </c>
      <c r="T8" s="7">
        <v>13.0228</v>
      </c>
      <c r="U8" s="7">
        <v>8.3432899999999997</v>
      </c>
      <c r="V8" s="7">
        <v>11.007300000000001</v>
      </c>
      <c r="W8" s="55">
        <f>SUM(W9:W10)</f>
        <v>0</v>
      </c>
      <c r="X8" s="7">
        <v>152.89500000000001</v>
      </c>
      <c r="Y8" s="7">
        <v>181.22399999999999</v>
      </c>
      <c r="Z8" s="7">
        <v>37.993200000000002</v>
      </c>
      <c r="AA8" s="7">
        <v>122.566</v>
      </c>
      <c r="AB8" s="7">
        <v>114.03</v>
      </c>
      <c r="AC8" s="7">
        <v>14.342599999999999</v>
      </c>
      <c r="AD8" s="7">
        <v>24.7075</v>
      </c>
      <c r="AE8" s="7">
        <v>800.40499999999997</v>
      </c>
      <c r="AF8" s="55">
        <f t="shared" ref="AF8:AN8" si="3">SUM(AF9:AF10)</f>
        <v>173.14447339582964</v>
      </c>
      <c r="AG8" s="55">
        <f t="shared" si="3"/>
        <v>0</v>
      </c>
      <c r="AH8" s="55">
        <f t="shared" si="3"/>
        <v>34.613721094595306</v>
      </c>
      <c r="AI8" s="55">
        <f t="shared" si="3"/>
        <v>2.7724361483347337</v>
      </c>
      <c r="AJ8" s="55">
        <f t="shared" si="3"/>
        <v>7.3257072531061587</v>
      </c>
      <c r="AK8" s="55">
        <f t="shared" si="3"/>
        <v>1.8934367070519529</v>
      </c>
      <c r="AL8" s="55">
        <f t="shared" si="3"/>
        <v>3.7508292810529746</v>
      </c>
      <c r="AM8" s="55">
        <f t="shared" si="3"/>
        <v>194.89641303458777</v>
      </c>
      <c r="AN8" s="55">
        <f t="shared" si="3"/>
        <v>0.6619005025618806</v>
      </c>
      <c r="AO8" s="55"/>
      <c r="AS8" t="str">
        <f t="shared" si="1"/>
        <v>TRA_Rai_Pas_Conv-Elc</v>
      </c>
      <c r="AT8" t="s">
        <v>216</v>
      </c>
      <c r="AU8" t="s">
        <v>194</v>
      </c>
      <c r="AV8" t="s">
        <v>195</v>
      </c>
    </row>
    <row r="9" spans="1:50">
      <c r="B9" s="75" t="s">
        <v>175</v>
      </c>
      <c r="C9" s="75" t="s">
        <v>178</v>
      </c>
      <c r="D9" s="7">
        <v>43.211199999999998</v>
      </c>
      <c r="E9" s="7">
        <v>20.153600000000001</v>
      </c>
      <c r="F9" s="7">
        <v>9.21645</v>
      </c>
      <c r="G9" s="55">
        <f>'Eurostat-IEA'!Q$7/$B$1*Rail!$L9/SUM(Rail!$L$5,Rail!$L$9)</f>
        <v>0</v>
      </c>
      <c r="H9" s="7">
        <v>71.544799999999995</v>
      </c>
      <c r="I9" s="7">
        <v>194.18100000000001</v>
      </c>
      <c r="J9" s="7">
        <v>72.443600000000004</v>
      </c>
      <c r="K9" s="7">
        <v>2.2688199999999998</v>
      </c>
      <c r="L9" s="7">
        <v>18.4861</v>
      </c>
      <c r="M9" s="7">
        <v>443.50799999999998</v>
      </c>
      <c r="N9" s="7">
        <v>6.8513700000000002</v>
      </c>
      <c r="O9" s="7">
        <v>134.46799999999999</v>
      </c>
      <c r="P9" s="7">
        <v>18.542200000000001</v>
      </c>
      <c r="Q9" s="7">
        <v>46.7607</v>
      </c>
      <c r="R9" s="7">
        <v>37.352499999999999</v>
      </c>
      <c r="S9" s="7">
        <v>49.9619</v>
      </c>
      <c r="T9" s="7">
        <v>8.7238399999999992</v>
      </c>
      <c r="U9" s="7">
        <v>0.71781600000000001</v>
      </c>
      <c r="V9" s="7">
        <v>2.41682</v>
      </c>
      <c r="W9" s="55">
        <f>'Eurostat-IEA'!U$7/$B$1*Rail!$L9/SUM(Rail!$L$5,Rail!$L$9)</f>
        <v>0</v>
      </c>
      <c r="X9" s="7">
        <v>18.188099999999999</v>
      </c>
      <c r="Y9" s="7">
        <v>34.086399999999998</v>
      </c>
      <c r="Z9" s="7">
        <v>8.0875599999999999</v>
      </c>
      <c r="AA9" s="7">
        <v>76.724299999999999</v>
      </c>
      <c r="AB9" s="7"/>
      <c r="AC9" s="7">
        <v>7.1790099999999999</v>
      </c>
      <c r="AD9" s="7"/>
      <c r="AE9" s="7">
        <v>519.10799999999995</v>
      </c>
      <c r="AF9" s="55">
        <f>'Eurostat-IEA'!F$7/$B$1*Rail!$I9/SUM(Rail!$I$5,Rail!$I$9)</f>
        <v>6.2139187622411098</v>
      </c>
      <c r="AG9" s="55">
        <f>'Eurostat-IEA'!G$7/$B$1*Rail!$N9/SUM(Rail!$N$5,Rail!$N$9)</f>
        <v>0</v>
      </c>
      <c r="AH9" s="55">
        <f>'Eurostat-IEA'!H$7/$B$1*Rail!$N9/SUM(Rail!$N$5,Rail!$N$9)</f>
        <v>2.804529944722987</v>
      </c>
      <c r="AI9" s="55">
        <f>'Eurostat-IEA'!I$7/$B$1*Rail!$L9/SUM(Rail!$L$5,Rail!$L$9)</f>
        <v>2.7724361483347337</v>
      </c>
      <c r="AJ9" s="55">
        <f>'Eurostat-IEA'!J$7/$B$1*Rail!$P9/SUM(Rail!$P$5,Rail!$P$9)</f>
        <v>0</v>
      </c>
      <c r="AK9" s="55">
        <f>'Eurostat-IEA'!K$7/$B$1*Rail!$L9/SUM(Rail!$L$5,Rail!$L$9)</f>
        <v>0.93296880872118904</v>
      </c>
      <c r="AL9" s="55">
        <f>'Eurostat-IEA'!L$7/$B$1*Rail!$P9/SUM(Rail!$P$5,Rail!$P$9)</f>
        <v>2.6737173893997994</v>
      </c>
      <c r="AM9" s="55">
        <f>'Eurostat-IEA'!M$7/$B$1*Rail!$P9/SUM(Rail!$P$5,Rail!$P$9)</f>
        <v>182.83874380302584</v>
      </c>
      <c r="AN9" s="55">
        <f>'Eurostat-IEA'!N$7/$B$1*Rail!$P9/SUM(Rail!$P$5,Rail!$P$9)</f>
        <v>0.6619005025618806</v>
      </c>
      <c r="AO9" s="55"/>
      <c r="AS9" t="str">
        <f t="shared" si="1"/>
        <v>TRA_Rai_Pas_Hspd</v>
      </c>
      <c r="AT9" t="s">
        <v>176</v>
      </c>
      <c r="AU9" t="s">
        <v>194</v>
      </c>
      <c r="AV9" t="s">
        <v>195</v>
      </c>
    </row>
    <row r="10" spans="1:50">
      <c r="B10" s="75" t="s">
        <v>175</v>
      </c>
      <c r="C10" s="75" t="s">
        <v>174</v>
      </c>
      <c r="D10" s="7">
        <v>162.798</v>
      </c>
      <c r="E10" s="7">
        <v>112.533</v>
      </c>
      <c r="F10" s="7">
        <v>16.5383</v>
      </c>
      <c r="G10" s="55">
        <f>'Eurostat-IEA'!Q$13/$B$1*$L10/SUM($L$6,$L$10:$L$12)</f>
        <v>0</v>
      </c>
      <c r="H10" s="7">
        <v>75.962400000000002</v>
      </c>
      <c r="I10" s="7">
        <v>880.92200000000003</v>
      </c>
      <c r="J10" s="7">
        <v>29.256399999999999</v>
      </c>
      <c r="K10" s="7">
        <v>4.3604500000000002</v>
      </c>
      <c r="L10" s="7">
        <v>8.0094899999999996</v>
      </c>
      <c r="M10" s="7">
        <v>67.316699999999997</v>
      </c>
      <c r="N10" s="7">
        <v>39.032800000000002</v>
      </c>
      <c r="O10" s="7">
        <v>482.52600000000001</v>
      </c>
      <c r="P10" s="7">
        <v>13.140599999999999</v>
      </c>
      <c r="Q10" s="7">
        <v>64.365600000000001</v>
      </c>
      <c r="R10" s="7">
        <v>3.2280500000000001</v>
      </c>
      <c r="S10" s="7">
        <v>589.697</v>
      </c>
      <c r="T10" s="7">
        <v>4.2989899999999999</v>
      </c>
      <c r="U10" s="7">
        <v>7.62547</v>
      </c>
      <c r="V10" s="7">
        <v>8.5905100000000001</v>
      </c>
      <c r="W10" s="55">
        <f>'Eurostat-IEA'!U$13/$B$1*$L10/SUM($L$6,$L$10:$L$12)</f>
        <v>0</v>
      </c>
      <c r="X10" s="7">
        <v>134.70699999999999</v>
      </c>
      <c r="Y10" s="7">
        <v>147.137</v>
      </c>
      <c r="Z10" s="7">
        <v>29.9056</v>
      </c>
      <c r="AA10" s="7">
        <v>45.841299999999997</v>
      </c>
      <c r="AB10" s="7">
        <v>114.03</v>
      </c>
      <c r="AC10" s="7">
        <v>7.1636100000000003</v>
      </c>
      <c r="AD10" s="7">
        <v>24.7075</v>
      </c>
      <c r="AE10" s="7">
        <v>281.29700000000003</v>
      </c>
      <c r="AF10" s="55">
        <f>'Eurostat-IEA'!F$13/$B$1*$I10/SUM($I$6,$I$10:$I$12)</f>
        <v>166.93055463358851</v>
      </c>
      <c r="AG10" s="55">
        <f>'Eurostat-IEA'!G$13/$B$1*$N10/SUM($N$6,$N$10:$N$12)</f>
        <v>0</v>
      </c>
      <c r="AH10" s="55">
        <f>'Eurostat-IEA'!H$13/$B$1*$N10/SUM($N$6,$N$10:$N$12)</f>
        <v>31.809191149872316</v>
      </c>
      <c r="AI10" s="55">
        <f>'Eurostat-IEA'!I$13/$B$1*$L10/SUM($L$6,$L$10:$L$12)</f>
        <v>0</v>
      </c>
      <c r="AJ10" s="55">
        <f>'Eurostat-IEA'!J$13/$B$1*$P10/SUM($P$6,$P$10:$P$12)</f>
        <v>7.3257072531061587</v>
      </c>
      <c r="AK10" s="55">
        <f>'Eurostat-IEA'!K$13/$B$1*$L10/SUM($L$6,$L$10:$L$12)</f>
        <v>0.96046789833076385</v>
      </c>
      <c r="AL10" s="55">
        <f>'Eurostat-IEA'!L$13/$B$1*$P10/SUM($P$6,$P$10:$P$12)</f>
        <v>1.0771118916531752</v>
      </c>
      <c r="AM10" s="55">
        <f>'Eurostat-IEA'!M$13/$B$1*$P10/SUM($P$6,$P$10:$P$12)</f>
        <v>12.057669231561935</v>
      </c>
      <c r="AN10" s="55">
        <f>'Eurostat-IEA'!N$13/$B$1*$P10/SUM($P$6,$P$10:$P$12)</f>
        <v>0</v>
      </c>
      <c r="AO10" s="55"/>
      <c r="AS10" t="str">
        <f t="shared" si="1"/>
        <v>TRA_Rai_Pas_Metro</v>
      </c>
      <c r="AT10" t="s">
        <v>214</v>
      </c>
      <c r="AU10" t="s">
        <v>194</v>
      </c>
      <c r="AV10" t="s">
        <v>195</v>
      </c>
    </row>
    <row r="11" spans="1:50">
      <c r="B11" s="75" t="s">
        <v>176</v>
      </c>
      <c r="D11" s="7"/>
      <c r="E11" s="7">
        <v>7.3293600000000003</v>
      </c>
      <c r="F11" s="7"/>
      <c r="G11" s="55">
        <f>'Eurostat-IEA'!Q$13/$B$1*$L11/SUM($L$6,$L$10:$L$12)</f>
        <v>0</v>
      </c>
      <c r="H11" s="7">
        <v>2.2150300000000001</v>
      </c>
      <c r="I11" s="7">
        <v>181.55</v>
      </c>
      <c r="J11" s="7"/>
      <c r="K11" s="7"/>
      <c r="L11" s="7"/>
      <c r="M11" s="7">
        <v>151.58500000000001</v>
      </c>
      <c r="N11" s="7">
        <v>4.1241899999999996</v>
      </c>
      <c r="O11" s="7">
        <v>340.69200000000001</v>
      </c>
      <c r="P11" s="7"/>
      <c r="Q11" s="7"/>
      <c r="R11" s="7"/>
      <c r="S11" s="7">
        <v>117.473</v>
      </c>
      <c r="T11" s="7"/>
      <c r="U11" s="7"/>
      <c r="V11" s="7"/>
      <c r="W11" s="55">
        <f>'Eurostat-IEA'!U$13/$B$1*$L11/SUM($L$6,$L$10:$L$12)</f>
        <v>0</v>
      </c>
      <c r="X11" s="7">
        <v>1.5419499999999999</v>
      </c>
      <c r="Y11" s="7"/>
      <c r="Z11" s="7">
        <v>3.0855700000000001</v>
      </c>
      <c r="AA11" s="7"/>
      <c r="AB11" s="7">
        <v>21.032299999999999</v>
      </c>
      <c r="AC11" s="7">
        <v>0.11138000000000001</v>
      </c>
      <c r="AD11" s="7"/>
      <c r="AE11" s="7">
        <v>5.3975499999999998</v>
      </c>
      <c r="AF11" s="55">
        <f>'Eurostat-IEA'!F$13/$B$1*$I11/SUM($I$6,$I$10:$I$12)</f>
        <v>34.40286676201525</v>
      </c>
      <c r="AG11" s="55">
        <f>'Eurostat-IEA'!G$13/$B$1*$N11/SUM($N$6,$N$10:$N$12)</f>
        <v>0</v>
      </c>
      <c r="AH11" s="55">
        <f>'Eurostat-IEA'!H$13/$B$1*$N11/SUM($N$6,$N$10:$N$12)</f>
        <v>3.360946384794119</v>
      </c>
      <c r="AI11" s="55">
        <f>'Eurostat-IEA'!I$13/$B$1*$L11/SUM($L$6,$L$10:$L$12)</f>
        <v>0</v>
      </c>
      <c r="AJ11" s="55">
        <f>'Eurostat-IEA'!J$13/$B$1*$P11/SUM($P$6,$P$10:$P$12)</f>
        <v>0</v>
      </c>
      <c r="AK11" s="55">
        <f>'Eurostat-IEA'!K$13/$B$1*$L11/SUM($L$6,$L$10:$L$12)</f>
        <v>0</v>
      </c>
      <c r="AL11" s="55">
        <f>'Eurostat-IEA'!L$13/$B$1*$P11/SUM($P$6,$P$10:$P$12)</f>
        <v>0</v>
      </c>
      <c r="AM11" s="55">
        <f>'Eurostat-IEA'!M$13/$B$1*$P11/SUM($P$6,$P$10:$P$12)</f>
        <v>0</v>
      </c>
      <c r="AN11" s="55">
        <f>'Eurostat-IEA'!N$13/$B$1*$P11/SUM($P$6,$P$10:$P$12)</f>
        <v>0</v>
      </c>
      <c r="AO11" s="55"/>
    </row>
    <row r="12" spans="1:50">
      <c r="B12" s="75" t="s">
        <v>177</v>
      </c>
      <c r="D12" s="7">
        <v>23.019400000000001</v>
      </c>
      <c r="E12" s="7">
        <v>5.5793499999999998</v>
      </c>
      <c r="F12" s="7">
        <v>3.5943000000000001</v>
      </c>
      <c r="G12" s="55">
        <f>'Eurostat-IEA'!Q$13/$B$1*$L12/SUM($L$6,$L$10:$L$12)</f>
        <v>0</v>
      </c>
      <c r="H12" s="7">
        <v>63.426000000000002</v>
      </c>
      <c r="I12" s="7">
        <v>83.152799999999999</v>
      </c>
      <c r="J12" s="7">
        <v>0.91139700000000001</v>
      </c>
      <c r="K12" s="7">
        <v>0.54054500000000005</v>
      </c>
      <c r="L12" s="7">
        <v>7.0291399999999999</v>
      </c>
      <c r="M12" s="7">
        <v>42.308599999999998</v>
      </c>
      <c r="N12" s="7">
        <v>2.3145500000000001</v>
      </c>
      <c r="O12" s="7">
        <v>57.4422</v>
      </c>
      <c r="P12" s="7">
        <v>2.41736</v>
      </c>
      <c r="Q12" s="7">
        <v>9.4707600000000003</v>
      </c>
      <c r="R12" s="7">
        <v>0.72695399999999999</v>
      </c>
      <c r="S12" s="7">
        <v>40.030900000000003</v>
      </c>
      <c r="T12" s="7"/>
      <c r="U12" s="7"/>
      <c r="V12" s="7">
        <v>0.60950800000000005</v>
      </c>
      <c r="W12" s="55">
        <f>'Eurostat-IEA'!AG$13/$B$1*$L12/SUM($L$6,$L$10:$L$12)</f>
        <v>0</v>
      </c>
      <c r="X12" s="7">
        <v>5.6448</v>
      </c>
      <c r="Y12" s="7">
        <v>15.176500000000001</v>
      </c>
      <c r="Z12" s="7">
        <v>3.7789600000000001</v>
      </c>
      <c r="AA12" s="7">
        <v>43.246699999999997</v>
      </c>
      <c r="AB12" s="7">
        <v>10.928000000000001</v>
      </c>
      <c r="AC12" s="7"/>
      <c r="AD12" s="7">
        <v>1.13737</v>
      </c>
      <c r="AE12" s="7">
        <v>39.372700000000002</v>
      </c>
      <c r="AF12" s="55">
        <f>'Eurostat-IEA'!F$13/$B$1*$I12/SUM($I$6,$I$10:$I$12)</f>
        <v>15.757062513293867</v>
      </c>
      <c r="AG12" s="55">
        <f>'Eurostat-IEA'!G$13/$B$1*$N12/SUM($N$6,$N$10:$N$12)</f>
        <v>0</v>
      </c>
      <c r="AH12" s="55">
        <f>'Eurostat-IEA'!H$13/$B$1*$N12/SUM($N$6,$N$10:$N$12)</f>
        <v>1.8862075837740813</v>
      </c>
      <c r="AI12" s="55">
        <f>'Eurostat-IEA'!I$13/$B$1*$L12/SUM($L$6,$L$10:$L$12)</f>
        <v>0</v>
      </c>
      <c r="AJ12" s="55">
        <f>'Eurostat-IEA'!J$13/$B$1*$P12/SUM($P$6,$P$10:$P$12)</f>
        <v>1.3476455934560603</v>
      </c>
      <c r="AK12" s="55">
        <f>'Eurostat-IEA'!K$13/$B$1*$L12/SUM($L$6,$L$10:$L$12)</f>
        <v>0.84290801572543395</v>
      </c>
      <c r="AL12" s="55">
        <f>'Eurostat-IEA'!L$13/$B$1*$P12/SUM($P$6,$P$10:$P$12)</f>
        <v>0.19814675147304686</v>
      </c>
      <c r="AM12" s="55">
        <f>'Eurostat-IEA'!M$13/$B$1*$P12/SUM($P$6,$P$10:$P$12)</f>
        <v>2.2181428012121636</v>
      </c>
      <c r="AN12" s="55">
        <f>'Eurostat-IEA'!N$13/$B$1*$P12/SUM($P$6,$P$10:$P$12)</f>
        <v>0</v>
      </c>
      <c r="AO12" s="55"/>
    </row>
    <row r="13" spans="1:50">
      <c r="B13" t="s">
        <v>147</v>
      </c>
      <c r="C13" t="s">
        <v>148</v>
      </c>
      <c r="D13" s="7">
        <v>17604</v>
      </c>
      <c r="E13" s="7">
        <v>7218.24</v>
      </c>
      <c r="F13" s="7">
        <v>4890.68</v>
      </c>
      <c r="G13" s="55">
        <f>SUM(G14:G15)</f>
        <v>0</v>
      </c>
      <c r="H13" s="7">
        <v>14164.3</v>
      </c>
      <c r="I13" s="7">
        <v>86270.7</v>
      </c>
      <c r="J13" s="7">
        <v>2178.33</v>
      </c>
      <c r="K13" s="7">
        <v>9843.31</v>
      </c>
      <c r="L13" s="7">
        <v>555.61</v>
      </c>
      <c r="M13" s="7">
        <v>11671.6</v>
      </c>
      <c r="N13" s="7">
        <v>9483.85</v>
      </c>
      <c r="O13" s="7">
        <v>43499.4</v>
      </c>
      <c r="P13" s="7">
        <v>2493</v>
      </c>
      <c r="Q13" s="7">
        <v>8211.2099999999991</v>
      </c>
      <c r="R13" s="7">
        <v>374.47399999999999</v>
      </c>
      <c r="S13" s="7">
        <v>20819.400000000001</v>
      </c>
      <c r="T13" s="7">
        <v>10921.7</v>
      </c>
      <c r="U13" s="7">
        <v>524.63900000000001</v>
      </c>
      <c r="V13" s="7">
        <v>17473.599999999999</v>
      </c>
      <c r="W13" s="55">
        <f>SUM(W14:W15)</f>
        <v>0</v>
      </c>
      <c r="X13" s="7">
        <v>5472.57</v>
      </c>
      <c r="Y13" s="7">
        <v>49115.199999999997</v>
      </c>
      <c r="Z13" s="7">
        <v>2141.73</v>
      </c>
      <c r="AA13" s="7">
        <v>15975.7</v>
      </c>
      <c r="AB13" s="7">
        <v>19574</v>
      </c>
      <c r="AC13" s="7">
        <v>2955.43</v>
      </c>
      <c r="AD13" s="7">
        <v>9105.6299999999992</v>
      </c>
      <c r="AE13" s="7">
        <v>21165.7</v>
      </c>
      <c r="AF13" s="55">
        <f>SUM(AF14:AF15)</f>
        <v>13720.87956394038</v>
      </c>
      <c r="AG13" s="55">
        <f t="shared" ref="AG13:AN13" si="4">SUM(AG14:AG15)</f>
        <v>0</v>
      </c>
      <c r="AH13" s="55">
        <f t="shared" si="4"/>
        <v>6450.0941876776487</v>
      </c>
      <c r="AI13" s="55">
        <f t="shared" si="4"/>
        <v>44.29424955323568</v>
      </c>
      <c r="AJ13" s="55">
        <f t="shared" si="4"/>
        <v>846.17532662547012</v>
      </c>
      <c r="AK13" s="55">
        <f t="shared" si="4"/>
        <v>46.11559808017897</v>
      </c>
      <c r="AL13" s="55">
        <f t="shared" si="4"/>
        <v>265.02889293819794</v>
      </c>
      <c r="AM13" s="55">
        <f t="shared" si="4"/>
        <v>11008.476451945304</v>
      </c>
      <c r="AN13" s="55">
        <f t="shared" si="4"/>
        <v>34.810193519498135</v>
      </c>
      <c r="AO13" s="55"/>
    </row>
    <row r="14" spans="1:50">
      <c r="B14" s="75" t="s">
        <v>141</v>
      </c>
      <c r="C14" s="75" t="s">
        <v>36</v>
      </c>
      <c r="D14" s="7">
        <v>802.13800000000003</v>
      </c>
      <c r="E14" s="7">
        <v>1619.45</v>
      </c>
      <c r="F14" s="7">
        <v>1310.78</v>
      </c>
      <c r="G14" s="55">
        <f>G5*H25*$B$1*1000</f>
        <v>0</v>
      </c>
      <c r="H14" s="7">
        <v>2414.85</v>
      </c>
      <c r="I14" s="7">
        <v>16680</v>
      </c>
      <c r="J14" s="7">
        <v>693.67499999999995</v>
      </c>
      <c r="K14" s="7">
        <v>9843.31</v>
      </c>
      <c r="L14" s="7">
        <v>295.346</v>
      </c>
      <c r="M14" s="7">
        <v>9375.6299999999992</v>
      </c>
      <c r="N14" s="7">
        <v>3152.48</v>
      </c>
      <c r="O14" s="7">
        <v>2970.53</v>
      </c>
      <c r="P14" s="7">
        <v>975.15800000000002</v>
      </c>
      <c r="Q14" s="7">
        <v>1195.8599999999999</v>
      </c>
      <c r="R14" s="7">
        <v>374.47399999999999</v>
      </c>
      <c r="S14" s="7">
        <v>874.46500000000003</v>
      </c>
      <c r="T14" s="7">
        <v>10921.7</v>
      </c>
      <c r="U14" s="7">
        <v>133.96899999999999</v>
      </c>
      <c r="V14" s="7">
        <v>17473.599999999999</v>
      </c>
      <c r="W14" s="55">
        <f>W5*X25*$B$1*1000</f>
        <v>0</v>
      </c>
      <c r="X14" s="7">
        <v>2488.8200000000002</v>
      </c>
      <c r="Y14" s="7">
        <v>12918.2</v>
      </c>
      <c r="Z14" s="7">
        <v>869.61</v>
      </c>
      <c r="AA14" s="7">
        <v>7909.32</v>
      </c>
      <c r="AB14" s="7">
        <v>121.64100000000001</v>
      </c>
      <c r="AC14" s="7">
        <v>532.60699999999997</v>
      </c>
      <c r="AD14" s="7"/>
      <c r="AE14" s="7">
        <v>16576.400000000001</v>
      </c>
      <c r="AF14" s="55">
        <f t="shared" ref="AF14:AN14" si="5">AF5*AG25*$B$1*1000</f>
        <v>533.77088877996152</v>
      </c>
      <c r="AG14" s="55">
        <f t="shared" si="5"/>
        <v>0</v>
      </c>
      <c r="AH14" s="55">
        <f t="shared" si="5"/>
        <v>1290.4316304827096</v>
      </c>
      <c r="AI14" s="55">
        <f t="shared" si="5"/>
        <v>44.29424955323568</v>
      </c>
      <c r="AJ14" s="55">
        <f t="shared" si="5"/>
        <v>0</v>
      </c>
      <c r="AK14" s="55">
        <f t="shared" si="5"/>
        <v>14.905718663242562</v>
      </c>
      <c r="AL14" s="55">
        <f t="shared" si="5"/>
        <v>140.61421525020381</v>
      </c>
      <c r="AM14" s="55">
        <f t="shared" si="5"/>
        <v>9615.7232544935923</v>
      </c>
      <c r="AN14" s="55">
        <f t="shared" si="5"/>
        <v>34.810193519498135</v>
      </c>
      <c r="AO14" s="55"/>
    </row>
    <row r="15" spans="1:50">
      <c r="B15" s="75" t="s">
        <v>141</v>
      </c>
      <c r="C15" s="75" t="s">
        <v>174</v>
      </c>
      <c r="D15" s="7">
        <v>16801.900000000001</v>
      </c>
      <c r="E15" s="7">
        <v>5598.79</v>
      </c>
      <c r="F15" s="7">
        <v>3579.9</v>
      </c>
      <c r="G15" s="55">
        <f>G6*H26*$B$1*1000</f>
        <v>0</v>
      </c>
      <c r="H15" s="7">
        <v>11749.5</v>
      </c>
      <c r="I15" s="7">
        <v>69590.7</v>
      </c>
      <c r="J15" s="7">
        <v>1484.66</v>
      </c>
      <c r="K15" s="7"/>
      <c r="L15" s="7">
        <v>260.26400000000001</v>
      </c>
      <c r="M15" s="7">
        <v>2295.94</v>
      </c>
      <c r="N15" s="7">
        <v>6331.38</v>
      </c>
      <c r="O15" s="7">
        <v>40528.800000000003</v>
      </c>
      <c r="P15" s="7">
        <v>1517.84</v>
      </c>
      <c r="Q15" s="7">
        <v>7015.34</v>
      </c>
      <c r="R15" s="7"/>
      <c r="S15" s="7">
        <v>19945</v>
      </c>
      <c r="T15" s="7"/>
      <c r="U15" s="7">
        <v>390.67</v>
      </c>
      <c r="V15" s="7"/>
      <c r="W15" s="55">
        <f>W6*X26*$B$1*1000</f>
        <v>0</v>
      </c>
      <c r="X15" s="7">
        <v>2983.75</v>
      </c>
      <c r="Y15" s="7">
        <v>36197</v>
      </c>
      <c r="Z15" s="7">
        <v>1272.1199999999999</v>
      </c>
      <c r="AA15" s="7">
        <v>8066.35</v>
      </c>
      <c r="AB15" s="7">
        <v>19452.400000000001</v>
      </c>
      <c r="AC15" s="7">
        <v>2422.83</v>
      </c>
      <c r="AD15" s="7">
        <v>9105.6299999999992</v>
      </c>
      <c r="AE15" s="7">
        <v>4589.3999999999996</v>
      </c>
      <c r="AF15" s="55">
        <f t="shared" ref="AF15:AN15" si="6">AF6*AG26*$B$1*1000</f>
        <v>13187.108675160418</v>
      </c>
      <c r="AG15" s="55">
        <f t="shared" si="6"/>
        <v>0</v>
      </c>
      <c r="AH15" s="55">
        <f t="shared" si="6"/>
        <v>5159.6625571949389</v>
      </c>
      <c r="AI15" s="55">
        <f t="shared" si="6"/>
        <v>0</v>
      </c>
      <c r="AJ15" s="55">
        <f t="shared" si="6"/>
        <v>846.17532662547012</v>
      </c>
      <c r="AK15" s="55">
        <f t="shared" si="6"/>
        <v>31.20987941693641</v>
      </c>
      <c r="AL15" s="55">
        <f t="shared" si="6"/>
        <v>124.41467768799411</v>
      </c>
      <c r="AM15" s="55">
        <f t="shared" si="6"/>
        <v>1392.7531974517119</v>
      </c>
      <c r="AN15" s="55">
        <f t="shared" si="6"/>
        <v>0</v>
      </c>
      <c r="AO15" s="55"/>
    </row>
    <row r="16" spans="1:50">
      <c r="B16" t="s">
        <v>147</v>
      </c>
      <c r="C16" t="s">
        <v>149</v>
      </c>
      <c r="D16" s="7">
        <v>14796</v>
      </c>
      <c r="E16" s="7">
        <v>11473</v>
      </c>
      <c r="F16" s="7">
        <v>3008.7</v>
      </c>
      <c r="G16" s="55">
        <f>SUM(G18:G21)</f>
        <v>0</v>
      </c>
      <c r="H16" s="7">
        <v>15587.7</v>
      </c>
      <c r="I16" s="7">
        <v>99382</v>
      </c>
      <c r="J16" s="7">
        <v>6587</v>
      </c>
      <c r="K16" s="7">
        <v>321</v>
      </c>
      <c r="L16" s="7">
        <v>3029.75</v>
      </c>
      <c r="M16" s="7">
        <v>28635.1</v>
      </c>
      <c r="N16" s="7">
        <v>4489</v>
      </c>
      <c r="O16" s="7">
        <v>100595</v>
      </c>
      <c r="P16" s="7">
        <v>2291.36</v>
      </c>
      <c r="Q16" s="7">
        <v>10181</v>
      </c>
      <c r="R16" s="7">
        <v>1809</v>
      </c>
      <c r="S16" s="7">
        <v>54404</v>
      </c>
      <c r="T16" s="7">
        <v>373.06200000000001</v>
      </c>
      <c r="U16" s="7">
        <v>347</v>
      </c>
      <c r="V16" s="7">
        <v>872</v>
      </c>
      <c r="W16" s="55">
        <f>SUM(W18:W21)</f>
        <v>0</v>
      </c>
      <c r="X16" s="7">
        <v>16980.3</v>
      </c>
      <c r="Y16" s="7">
        <v>22261</v>
      </c>
      <c r="Z16" s="7">
        <v>5244.23</v>
      </c>
      <c r="AA16" s="7">
        <v>12576.1</v>
      </c>
      <c r="AB16" s="7">
        <v>13499</v>
      </c>
      <c r="AC16" s="7">
        <v>813</v>
      </c>
      <c r="AD16" s="7">
        <v>2592.44</v>
      </c>
      <c r="AE16" s="7">
        <v>66016</v>
      </c>
      <c r="AF16" s="55">
        <f>SUM(AF18:AF21)</f>
        <v>17833.351111851698</v>
      </c>
      <c r="AG16" s="55">
        <f t="shared" ref="AG16:AN16" si="7">SUM(AG18:AG21)</f>
        <v>0</v>
      </c>
      <c r="AH16" s="55">
        <f t="shared" si="7"/>
        <v>3541.8516329142035</v>
      </c>
      <c r="AI16" s="55">
        <f>SUM(AI18:AI21)</f>
        <v>113.00728152525419</v>
      </c>
      <c r="AJ16" s="55">
        <f t="shared" si="7"/>
        <v>881.250705469943</v>
      </c>
      <c r="AK16" s="55">
        <f t="shared" si="7"/>
        <v>310.98664023629215</v>
      </c>
      <c r="AL16" s="55">
        <f t="shared" si="7"/>
        <v>232.03764916025952</v>
      </c>
      <c r="AM16" s="55">
        <f t="shared" si="7"/>
        <v>8457.4761401464093</v>
      </c>
      <c r="AN16" s="55">
        <f t="shared" si="7"/>
        <v>25.366236758311842</v>
      </c>
      <c r="AO16" s="55"/>
    </row>
    <row r="17" spans="1:52">
      <c r="B17" t="s">
        <v>149</v>
      </c>
      <c r="C17" t="s">
        <v>175</v>
      </c>
      <c r="D17" s="7">
        <v>10737</v>
      </c>
      <c r="E17" s="7">
        <v>9342</v>
      </c>
      <c r="F17" s="7">
        <v>2099.6999999999998</v>
      </c>
      <c r="G17" s="55">
        <f>SUM(G18:G19)</f>
        <v>0</v>
      </c>
      <c r="H17" s="7">
        <v>6319.7</v>
      </c>
      <c r="I17" s="7">
        <v>59129.9</v>
      </c>
      <c r="J17" s="7">
        <v>6348</v>
      </c>
      <c r="K17" s="7">
        <v>247.5</v>
      </c>
      <c r="L17" s="7">
        <v>1337</v>
      </c>
      <c r="M17" s="7">
        <v>10670.1</v>
      </c>
      <c r="N17" s="7">
        <v>3308</v>
      </c>
      <c r="O17" s="7">
        <v>34007</v>
      </c>
      <c r="P17" s="7">
        <v>1742</v>
      </c>
      <c r="Q17" s="7">
        <v>7692</v>
      </c>
      <c r="R17" s="7">
        <v>1678</v>
      </c>
      <c r="S17" s="7">
        <v>35678.800000000003</v>
      </c>
      <c r="T17" s="7">
        <v>373.06200000000001</v>
      </c>
      <c r="U17" s="7">
        <v>347</v>
      </c>
      <c r="V17" s="7">
        <v>749</v>
      </c>
      <c r="W17" s="55">
        <f>SUM(W18:W19)</f>
        <v>0</v>
      </c>
      <c r="X17" s="7">
        <v>15115</v>
      </c>
      <c r="Y17" s="7">
        <v>17921</v>
      </c>
      <c r="Z17" s="7">
        <v>3591.74</v>
      </c>
      <c r="AA17" s="7">
        <v>5437.43</v>
      </c>
      <c r="AB17" s="7">
        <v>8280.5</v>
      </c>
      <c r="AC17" s="7">
        <v>797.9</v>
      </c>
      <c r="AD17" s="7">
        <v>2309</v>
      </c>
      <c r="AE17" s="7">
        <v>54817</v>
      </c>
      <c r="AF17" s="55">
        <f>SUM(AF18:AF19)</f>
        <v>10205.768444865667</v>
      </c>
      <c r="AG17" s="55">
        <f t="shared" ref="AG17:AN17" si="8">SUM(AG18:AG19)</f>
        <v>0</v>
      </c>
      <c r="AH17" s="55">
        <f t="shared" si="8"/>
        <v>2579.4135104121233</v>
      </c>
      <c r="AI17" s="55">
        <f t="shared" si="8"/>
        <v>113.00728152525419</v>
      </c>
      <c r="AJ17" s="55">
        <f t="shared" si="8"/>
        <v>574.99158796810593</v>
      </c>
      <c r="AK17" s="55">
        <f t="shared" si="8"/>
        <v>107.99843063750365</v>
      </c>
      <c r="AL17" s="55">
        <f t="shared" si="8"/>
        <v>187.0078211871903</v>
      </c>
      <c r="AM17" s="55">
        <f t="shared" si="8"/>
        <v>7953.3922325589947</v>
      </c>
      <c r="AN17" s="55">
        <f t="shared" si="8"/>
        <v>25.366236758311842</v>
      </c>
      <c r="AO17" s="55"/>
    </row>
    <row r="18" spans="1:52">
      <c r="B18" s="75" t="s">
        <v>175</v>
      </c>
      <c r="C18" s="75" t="s">
        <v>36</v>
      </c>
      <c r="D18" s="7">
        <v>1467.91</v>
      </c>
      <c r="E18" s="7">
        <v>854.18799999999999</v>
      </c>
      <c r="F18" s="7">
        <v>491.39800000000002</v>
      </c>
      <c r="G18" s="55">
        <f>G9*H27*$B$1*1000</f>
        <v>0</v>
      </c>
      <c r="H18" s="7">
        <v>2209.73</v>
      </c>
      <c r="I18" s="7">
        <v>6343.47</v>
      </c>
      <c r="J18" s="7">
        <v>3476.79</v>
      </c>
      <c r="K18" s="7">
        <v>54.433900000000001</v>
      </c>
      <c r="L18" s="7">
        <v>753.51199999999994</v>
      </c>
      <c r="M18" s="7">
        <v>7969.16</v>
      </c>
      <c r="N18" s="7">
        <v>286.95699999999999</v>
      </c>
      <c r="O18" s="7">
        <v>4463.7</v>
      </c>
      <c r="P18" s="7">
        <v>710.59900000000005</v>
      </c>
      <c r="Q18" s="7">
        <v>2225.36</v>
      </c>
      <c r="R18" s="7">
        <v>1350.37</v>
      </c>
      <c r="S18" s="7">
        <v>1714.95</v>
      </c>
      <c r="T18" s="7">
        <v>220.577</v>
      </c>
      <c r="U18" s="7">
        <v>18.274699999999999</v>
      </c>
      <c r="V18" s="7">
        <v>91.488500000000002</v>
      </c>
      <c r="W18" s="55">
        <f>W9*X27*$B$1*1000</f>
        <v>0</v>
      </c>
      <c r="X18" s="7">
        <v>1046.31</v>
      </c>
      <c r="Y18" s="7">
        <v>1981.61</v>
      </c>
      <c r="Z18" s="7">
        <v>432.72199999999998</v>
      </c>
      <c r="AA18" s="7">
        <v>2404.8200000000002</v>
      </c>
      <c r="AB18" s="7"/>
      <c r="AC18" s="7">
        <v>258.39800000000002</v>
      </c>
      <c r="AD18" s="7"/>
      <c r="AE18" s="7">
        <v>25758.5</v>
      </c>
      <c r="AF18" s="55">
        <f t="shared" ref="AF18:AN18" si="9">AF9*AG27*$B$1*1000</f>
        <v>202.99518104610442</v>
      </c>
      <c r="AG18" s="55">
        <f t="shared" si="9"/>
        <v>0</v>
      </c>
      <c r="AH18" s="55">
        <f t="shared" si="9"/>
        <v>117.46256578580258</v>
      </c>
      <c r="AI18" s="55">
        <f t="shared" si="9"/>
        <v>113.00728152525419</v>
      </c>
      <c r="AJ18" s="55">
        <f t="shared" si="9"/>
        <v>0</v>
      </c>
      <c r="AK18" s="55">
        <f t="shared" si="9"/>
        <v>38.02874554379347</v>
      </c>
      <c r="AL18" s="55">
        <f t="shared" si="9"/>
        <v>102.46577553850719</v>
      </c>
      <c r="AM18" s="55">
        <f t="shared" si="9"/>
        <v>7006.9909993251258</v>
      </c>
      <c r="AN18" s="55">
        <f t="shared" si="9"/>
        <v>25.366236758311842</v>
      </c>
      <c r="AO18" s="55"/>
    </row>
    <row r="19" spans="1:52">
      <c r="B19" s="75" t="s">
        <v>175</v>
      </c>
      <c r="C19" s="75" t="s">
        <v>174</v>
      </c>
      <c r="D19" s="7">
        <v>9269.09</v>
      </c>
      <c r="E19" s="7">
        <v>8487.81</v>
      </c>
      <c r="F19" s="7">
        <v>1608.3</v>
      </c>
      <c r="G19" s="55">
        <f>G10*H28*$B$1*1000</f>
        <v>0</v>
      </c>
      <c r="H19" s="7">
        <v>4109.97</v>
      </c>
      <c r="I19" s="7">
        <v>52786.400000000001</v>
      </c>
      <c r="J19" s="7">
        <v>2871.21</v>
      </c>
      <c r="K19" s="7">
        <v>193.066</v>
      </c>
      <c r="L19" s="7">
        <v>583.48800000000006</v>
      </c>
      <c r="M19" s="7">
        <v>2700.94</v>
      </c>
      <c r="N19" s="7">
        <v>3021.04</v>
      </c>
      <c r="O19" s="7">
        <v>29543.3</v>
      </c>
      <c r="P19" s="7">
        <v>1031.4000000000001</v>
      </c>
      <c r="Q19" s="7">
        <v>5466.64</v>
      </c>
      <c r="R19" s="7">
        <v>327.63</v>
      </c>
      <c r="S19" s="7">
        <v>33963.9</v>
      </c>
      <c r="T19" s="7">
        <v>152.48500000000001</v>
      </c>
      <c r="U19" s="7">
        <v>328.72500000000002</v>
      </c>
      <c r="V19" s="7">
        <v>657.51099999999997</v>
      </c>
      <c r="W19" s="55">
        <f>W10*X28*$B$1*1000</f>
        <v>0</v>
      </c>
      <c r="X19" s="7">
        <v>14068.7</v>
      </c>
      <c r="Y19" s="7">
        <v>15939.4</v>
      </c>
      <c r="Z19" s="7">
        <v>3159.02</v>
      </c>
      <c r="AA19" s="7">
        <v>3032.61</v>
      </c>
      <c r="AB19" s="7">
        <v>8280.5</v>
      </c>
      <c r="AC19" s="7">
        <v>539.50199999999995</v>
      </c>
      <c r="AD19" s="7">
        <v>2309</v>
      </c>
      <c r="AE19" s="7">
        <v>29058.5</v>
      </c>
      <c r="AF19" s="55">
        <f t="shared" ref="AF19:AN19" si="10">AF10*AG28*$B$1*1000</f>
        <v>10002.773263819563</v>
      </c>
      <c r="AG19" s="55">
        <f t="shared" si="10"/>
        <v>0</v>
      </c>
      <c r="AH19" s="55">
        <f t="shared" si="10"/>
        <v>2461.9509446263205</v>
      </c>
      <c r="AI19" s="55">
        <f t="shared" si="10"/>
        <v>0</v>
      </c>
      <c r="AJ19" s="55">
        <f t="shared" si="10"/>
        <v>574.99158796810593</v>
      </c>
      <c r="AK19" s="55">
        <f t="shared" si="10"/>
        <v>69.969685093710183</v>
      </c>
      <c r="AL19" s="55">
        <f t="shared" si="10"/>
        <v>84.5420456486831</v>
      </c>
      <c r="AM19" s="55">
        <f t="shared" si="10"/>
        <v>946.40123323386899</v>
      </c>
      <c r="AN19" s="55">
        <f t="shared" si="10"/>
        <v>0</v>
      </c>
      <c r="AO19" s="55"/>
    </row>
    <row r="20" spans="1:52">
      <c r="B20" s="75" t="s">
        <v>176</v>
      </c>
      <c r="D20" s="7"/>
      <c r="E20" s="7">
        <v>1061</v>
      </c>
      <c r="F20" s="7"/>
      <c r="G20" s="55">
        <f>IFERROR(G11*H29*$B$1*1000,0)</f>
        <v>0</v>
      </c>
      <c r="H20" s="7">
        <v>271</v>
      </c>
      <c r="I20" s="7">
        <v>23903.1</v>
      </c>
      <c r="J20" s="7"/>
      <c r="K20" s="7"/>
      <c r="L20" s="7"/>
      <c r="M20" s="7">
        <v>11715</v>
      </c>
      <c r="N20" s="7">
        <v>651</v>
      </c>
      <c r="O20" s="7">
        <v>51890.2</v>
      </c>
      <c r="P20" s="7"/>
      <c r="Q20" s="7"/>
      <c r="R20" s="7"/>
      <c r="S20" s="7">
        <v>11606.2</v>
      </c>
      <c r="T20" s="7"/>
      <c r="U20" s="7"/>
      <c r="V20" s="7"/>
      <c r="W20" s="55">
        <f>IFERROR(W11*X29*$B$1*1000,0)</f>
        <v>0</v>
      </c>
      <c r="X20" s="7">
        <v>285</v>
      </c>
      <c r="Y20" s="7"/>
      <c r="Z20" s="7">
        <v>519.25900000000001</v>
      </c>
      <c r="AA20" s="7"/>
      <c r="AB20" s="7">
        <v>2938.5</v>
      </c>
      <c r="AC20" s="7">
        <v>15.1</v>
      </c>
      <c r="AD20" s="7"/>
      <c r="AE20" s="7">
        <v>1014</v>
      </c>
      <c r="AF20" s="55">
        <f t="shared" ref="AF20:AN20" si="11">IFERROR(AF11*AG29*$B$1*1000,0)</f>
        <v>4529.5244533138348</v>
      </c>
      <c r="AG20" s="55">
        <f t="shared" si="11"/>
        <v>0</v>
      </c>
      <c r="AH20" s="55">
        <f t="shared" si="11"/>
        <v>530.52262298802236</v>
      </c>
      <c r="AI20" s="55">
        <f t="shared" si="11"/>
        <v>0</v>
      </c>
      <c r="AJ20" s="55">
        <f t="shared" si="11"/>
        <v>0</v>
      </c>
      <c r="AK20" s="55">
        <f t="shared" si="11"/>
        <v>0</v>
      </c>
      <c r="AL20" s="55">
        <f t="shared" si="11"/>
        <v>0</v>
      </c>
      <c r="AM20" s="55">
        <f t="shared" si="11"/>
        <v>0</v>
      </c>
      <c r="AN20" s="55">
        <f t="shared" si="11"/>
        <v>0</v>
      </c>
      <c r="AO20" s="55"/>
      <c r="AS20" s="12" t="s">
        <v>372</v>
      </c>
      <c r="AT20" s="12"/>
      <c r="AU20" s="13"/>
      <c r="AV20" s="13"/>
      <c r="AW20" s="13"/>
      <c r="AX20" s="13"/>
      <c r="AY20" s="13"/>
      <c r="AZ20" s="13"/>
    </row>
    <row r="21" spans="1:52" ht="15" thickBot="1">
      <c r="B21" s="75" t="s">
        <v>177</v>
      </c>
      <c r="D21" s="7">
        <v>4059</v>
      </c>
      <c r="E21" s="7">
        <v>1070</v>
      </c>
      <c r="F21" s="7">
        <v>909</v>
      </c>
      <c r="G21" s="55">
        <f>G12*H30*$B$1*1000</f>
        <v>0</v>
      </c>
      <c r="H21" s="7">
        <v>8997</v>
      </c>
      <c r="I21" s="7">
        <v>16349</v>
      </c>
      <c r="J21" s="7">
        <v>239</v>
      </c>
      <c r="K21" s="7">
        <v>73.5</v>
      </c>
      <c r="L21" s="7">
        <v>1692.75</v>
      </c>
      <c r="M21" s="7">
        <v>6250</v>
      </c>
      <c r="N21" s="7">
        <v>530</v>
      </c>
      <c r="O21" s="7">
        <v>14698.2</v>
      </c>
      <c r="P21" s="7">
        <v>549.35699999999997</v>
      </c>
      <c r="Q21" s="7">
        <v>2489</v>
      </c>
      <c r="R21" s="7">
        <v>131</v>
      </c>
      <c r="S21" s="7">
        <v>7119</v>
      </c>
      <c r="T21" s="7"/>
      <c r="U21" s="7"/>
      <c r="V21" s="7">
        <v>123</v>
      </c>
      <c r="W21" s="55">
        <f>W12*X30*$B$1*1000</f>
        <v>0</v>
      </c>
      <c r="X21" s="7">
        <v>1580.3</v>
      </c>
      <c r="Y21" s="7">
        <v>4340</v>
      </c>
      <c r="Z21" s="7">
        <v>1133.23</v>
      </c>
      <c r="AA21" s="7">
        <v>7138.71</v>
      </c>
      <c r="AB21" s="7">
        <v>2280</v>
      </c>
      <c r="AC21" s="7"/>
      <c r="AD21" s="7">
        <v>283.44299999999998</v>
      </c>
      <c r="AE21" s="7">
        <v>10185</v>
      </c>
      <c r="AF21" s="55">
        <f t="shared" ref="AF21:AN21" si="12">AF12*AG30*$B$1*1000</f>
        <v>3098.0582136721969</v>
      </c>
      <c r="AG21" s="55">
        <f t="shared" si="12"/>
        <v>0</v>
      </c>
      <c r="AH21" s="55">
        <f t="shared" si="12"/>
        <v>431.91549951405807</v>
      </c>
      <c r="AI21" s="55">
        <f t="shared" si="12"/>
        <v>0</v>
      </c>
      <c r="AJ21" s="55">
        <f t="shared" si="12"/>
        <v>306.25911750183707</v>
      </c>
      <c r="AK21" s="55">
        <f t="shared" si="12"/>
        <v>202.9882095987885</v>
      </c>
      <c r="AL21" s="55">
        <f t="shared" si="12"/>
        <v>45.02982797306921</v>
      </c>
      <c r="AM21" s="55">
        <f t="shared" si="12"/>
        <v>504.08390758741371</v>
      </c>
      <c r="AN21" s="55">
        <f t="shared" si="12"/>
        <v>0</v>
      </c>
      <c r="AO21" s="55"/>
      <c r="AS21" s="14" t="s">
        <v>79</v>
      </c>
      <c r="AT21" s="14" t="s">
        <v>80</v>
      </c>
      <c r="AU21" s="14" t="s">
        <v>81</v>
      </c>
      <c r="AV21" s="14" t="s">
        <v>82</v>
      </c>
      <c r="AW21" s="14" t="s">
        <v>83</v>
      </c>
      <c r="AX21" s="14" t="s">
        <v>84</v>
      </c>
      <c r="AY21" s="14" t="s">
        <v>85</v>
      </c>
      <c r="AZ21" s="14" t="s">
        <v>86</v>
      </c>
    </row>
    <row r="22" spans="1:52">
      <c r="A22" t="s">
        <v>205</v>
      </c>
      <c r="AS22" t="s">
        <v>78</v>
      </c>
      <c r="AT22" t="str">
        <f>C26</f>
        <v>TRai_Frt</v>
      </c>
      <c r="AU22" t="s">
        <v>217</v>
      </c>
      <c r="AV22" t="s">
        <v>192</v>
      </c>
    </row>
    <row r="23" spans="1:52">
      <c r="C23" s="10" t="s">
        <v>56</v>
      </c>
      <c r="D23" s="10"/>
      <c r="AT23" t="str">
        <f>C28</f>
        <v>TRai_Pas_Conv</v>
      </c>
      <c r="AU23" t="s">
        <v>175</v>
      </c>
      <c r="AV23" t="s">
        <v>194</v>
      </c>
    </row>
    <row r="24" spans="1:52" ht="15" thickBot="1">
      <c r="A24" s="14" t="s">
        <v>54</v>
      </c>
      <c r="B24" s="14" t="s">
        <v>58</v>
      </c>
      <c r="C24" s="14" t="s">
        <v>59</v>
      </c>
      <c r="D24" s="15">
        <v>2010</v>
      </c>
      <c r="E24" s="15" t="str">
        <f t="shared" ref="E24:AO24" si="13">D$1</f>
        <v>AT</v>
      </c>
      <c r="F24" s="15" t="str">
        <f t="shared" si="13"/>
        <v>BE</v>
      </c>
      <c r="G24" s="15" t="str">
        <f t="shared" si="13"/>
        <v>BG</v>
      </c>
      <c r="H24" s="15" t="str">
        <f t="shared" si="13"/>
        <v>CY</v>
      </c>
      <c r="I24" s="15" t="str">
        <f t="shared" si="13"/>
        <v>CZ</v>
      </c>
      <c r="J24" s="15" t="str">
        <f t="shared" si="13"/>
        <v>DE</v>
      </c>
      <c r="K24" s="15" t="str">
        <f t="shared" si="13"/>
        <v>DK</v>
      </c>
      <c r="L24" s="15" t="str">
        <f t="shared" si="13"/>
        <v>EE</v>
      </c>
      <c r="M24" s="15" t="str">
        <f t="shared" si="13"/>
        <v>EL</v>
      </c>
      <c r="N24" s="15" t="str">
        <f t="shared" si="13"/>
        <v>ES</v>
      </c>
      <c r="O24" s="15" t="str">
        <f t="shared" si="13"/>
        <v>FI</v>
      </c>
      <c r="P24" s="15" t="str">
        <f t="shared" si="13"/>
        <v>FR</v>
      </c>
      <c r="Q24" s="15" t="str">
        <f t="shared" si="13"/>
        <v>HR</v>
      </c>
      <c r="R24" s="15" t="str">
        <f t="shared" si="13"/>
        <v>HU</v>
      </c>
      <c r="S24" s="15" t="str">
        <f t="shared" si="13"/>
        <v>IE</v>
      </c>
      <c r="T24" s="15" t="str">
        <f t="shared" si="13"/>
        <v>IT</v>
      </c>
      <c r="U24" s="15" t="str">
        <f t="shared" si="13"/>
        <v>LT</v>
      </c>
      <c r="V24" s="15" t="str">
        <f t="shared" si="13"/>
        <v>LU</v>
      </c>
      <c r="W24" s="15" t="str">
        <f t="shared" si="13"/>
        <v>LV</v>
      </c>
      <c r="X24" s="15" t="str">
        <f t="shared" si="13"/>
        <v>MT</v>
      </c>
      <c r="Y24" s="15" t="str">
        <f t="shared" si="13"/>
        <v>NL</v>
      </c>
      <c r="Z24" s="15" t="str">
        <f t="shared" si="13"/>
        <v>PL</v>
      </c>
      <c r="AA24" s="15" t="str">
        <f t="shared" si="13"/>
        <v>PT</v>
      </c>
      <c r="AB24" s="15" t="str">
        <f t="shared" si="13"/>
        <v>RO</v>
      </c>
      <c r="AC24" s="15" t="str">
        <f t="shared" si="13"/>
        <v>SE</v>
      </c>
      <c r="AD24" s="15" t="str">
        <f t="shared" si="13"/>
        <v>SI</v>
      </c>
      <c r="AE24" s="15" t="str">
        <f t="shared" si="13"/>
        <v>SK</v>
      </c>
      <c r="AF24" s="15" t="str">
        <f t="shared" si="13"/>
        <v>UK</v>
      </c>
      <c r="AG24" s="15" t="str">
        <f t="shared" si="13"/>
        <v>CH</v>
      </c>
      <c r="AH24" s="15" t="str">
        <f t="shared" si="13"/>
        <v>IS</v>
      </c>
      <c r="AI24" s="15" t="str">
        <f t="shared" si="13"/>
        <v>NO</v>
      </c>
      <c r="AJ24" s="15" t="str">
        <f t="shared" si="13"/>
        <v>AL</v>
      </c>
      <c r="AK24" s="15" t="str">
        <f t="shared" si="13"/>
        <v>BA</v>
      </c>
      <c r="AL24" s="15" t="str">
        <f t="shared" si="13"/>
        <v>ME</v>
      </c>
      <c r="AM24" s="15" t="str">
        <f t="shared" si="13"/>
        <v>MK</v>
      </c>
      <c r="AN24" s="15" t="str">
        <f t="shared" si="13"/>
        <v>RS</v>
      </c>
      <c r="AO24" s="15" t="str">
        <f t="shared" si="13"/>
        <v>KS</v>
      </c>
      <c r="AQ24" s="64" t="s">
        <v>170</v>
      </c>
      <c r="AT24" t="str">
        <f>C29</f>
        <v>TRai_Pas_Hspd</v>
      </c>
      <c r="AU24" t="s">
        <v>176</v>
      </c>
      <c r="AV24" t="s">
        <v>194</v>
      </c>
    </row>
    <row r="25" spans="1:52">
      <c r="A25" t="s">
        <v>206</v>
      </c>
      <c r="B25" t="s">
        <v>94</v>
      </c>
      <c r="C25" t="s">
        <v>201</v>
      </c>
      <c r="D25" s="130">
        <f t="shared" ref="D25:D30" si="14">AVERAGE(E25:AO25)</f>
        <v>2.9674086137932161</v>
      </c>
      <c r="E25" s="4">
        <f t="shared" ref="E25:G26" si="15">IFERROR(D14/D5/$B$1/1000,"")</f>
        <v>1.632935043331796</v>
      </c>
      <c r="F25" s="4">
        <f t="shared" si="15"/>
        <v>2.881549151798775</v>
      </c>
      <c r="G25" s="4">
        <f t="shared" si="15"/>
        <v>2.8119783752011429</v>
      </c>
      <c r="H25" s="50">
        <f t="shared" ref="H25:H30" si="16">$M25</f>
        <v>3.7846547661004144</v>
      </c>
      <c r="I25" s="4">
        <f t="shared" ref="I25:W25" si="17">IFERROR(H14/H5/$B$1/1000,"")</f>
        <v>2.5755527677619678</v>
      </c>
      <c r="J25" s="4">
        <f t="shared" si="17"/>
        <v>2.1261905567694197</v>
      </c>
      <c r="K25" s="4">
        <f t="shared" si="17"/>
        <v>2.8070036805702232</v>
      </c>
      <c r="L25" s="4">
        <f t="shared" si="17"/>
        <v>4.837071058713569</v>
      </c>
      <c r="M25" s="4">
        <f t="shared" si="17"/>
        <v>3.7846547661004144</v>
      </c>
      <c r="N25" s="4">
        <f t="shared" si="17"/>
        <v>1.1953807965524776</v>
      </c>
      <c r="O25" s="4">
        <f t="shared" si="17"/>
        <v>2.9289386840426381</v>
      </c>
      <c r="P25" s="4">
        <f t="shared" si="17"/>
        <v>1.7951862652449062</v>
      </c>
      <c r="Q25" s="4">
        <f t="shared" si="17"/>
        <v>2.3413537593197233</v>
      </c>
      <c r="R25" s="4">
        <f t="shared" si="17"/>
        <v>3.1042957715570276</v>
      </c>
      <c r="S25" s="4">
        <f t="shared" si="17"/>
        <v>2.6726822359319544</v>
      </c>
      <c r="T25" s="4">
        <f t="shared" si="17"/>
        <v>1.4771971129305741</v>
      </c>
      <c r="U25" s="4">
        <f t="shared" si="17"/>
        <v>5.084282964567481</v>
      </c>
      <c r="V25" s="4">
        <f t="shared" si="17"/>
        <v>1.3707080557952349</v>
      </c>
      <c r="W25" s="4">
        <f t="shared" si="17"/>
        <v>6.4468605375145911</v>
      </c>
      <c r="X25" s="50">
        <f t="shared" ref="X25:X30" si="18">$M25</f>
        <v>3.7846547661004144</v>
      </c>
      <c r="Y25" s="4">
        <f t="shared" ref="Y25:AF26" si="19">IFERROR(X14/X5/$B$1/1000,"")</f>
        <v>3.8628381968993981</v>
      </c>
      <c r="Z25" s="4">
        <f t="shared" si="19"/>
        <v>3.9128459998698499</v>
      </c>
      <c r="AA25" s="4">
        <f t="shared" si="19"/>
        <v>2.5353321968992981</v>
      </c>
      <c r="AB25" s="4">
        <f t="shared" si="19"/>
        <v>2.7467396186974287</v>
      </c>
      <c r="AC25" s="4">
        <f t="shared" si="19"/>
        <v>2.8567801093083318</v>
      </c>
      <c r="AD25" s="4">
        <f t="shared" si="19"/>
        <v>2.528547988866662</v>
      </c>
      <c r="AE25" s="4" t="str">
        <f t="shared" si="19"/>
        <v/>
      </c>
      <c r="AF25" s="4">
        <f t="shared" si="19"/>
        <v>4.0217023757756447</v>
      </c>
      <c r="AG25" s="50">
        <f t="shared" ref="AG25:AG30" si="20">$J25</f>
        <v>2.1261905567694197</v>
      </c>
      <c r="AH25" s="50">
        <f>$O25</f>
        <v>2.9289386840426381</v>
      </c>
      <c r="AI25" s="50">
        <f>$O25</f>
        <v>2.9289386840426381</v>
      </c>
      <c r="AJ25" s="50">
        <f>$M25</f>
        <v>3.7846547661004144</v>
      </c>
      <c r="AK25" s="50">
        <f t="shared" ref="AK25:AK30" si="21">$Q25</f>
        <v>2.3413537593197233</v>
      </c>
      <c r="AL25" s="50">
        <f>$M25</f>
        <v>3.7846547661004144</v>
      </c>
      <c r="AM25" s="50">
        <f t="shared" ref="AM25:AO30" si="22">$Q25</f>
        <v>2.3413537593197233</v>
      </c>
      <c r="AN25" s="50">
        <f t="shared" si="22"/>
        <v>2.3413537593197233</v>
      </c>
      <c r="AO25" s="50">
        <f t="shared" si="22"/>
        <v>2.3413537593197233</v>
      </c>
      <c r="AQ25" s="65">
        <f t="shared" ref="AQ25:AQ30" si="23">_xlfn.STDEV.S(E25:AF25)/AVERAGE(E25:AF25)</f>
        <v>0.39693065657076276</v>
      </c>
      <c r="AT25" t="str">
        <f>C30</f>
        <v>TRai_Pas_Metro</v>
      </c>
      <c r="AU25" t="s">
        <v>214</v>
      </c>
      <c r="AV25" t="s">
        <v>194</v>
      </c>
    </row>
    <row r="26" spans="1:52">
      <c r="A26" t="s">
        <v>207</v>
      </c>
      <c r="B26" t="s">
        <v>200</v>
      </c>
      <c r="C26" t="s">
        <v>201</v>
      </c>
      <c r="D26" s="130">
        <f t="shared" si="14"/>
        <v>7.4350999025258053</v>
      </c>
      <c r="E26" s="4">
        <f t="shared" si="15"/>
        <v>4.044592468840202</v>
      </c>
      <c r="F26" s="4">
        <f t="shared" si="15"/>
        <v>7.5822325027447501</v>
      </c>
      <c r="G26" s="4">
        <f t="shared" si="15"/>
        <v>7.3197084710461695</v>
      </c>
      <c r="H26" s="50">
        <f t="shared" si="16"/>
        <v>8.9266542365621504</v>
      </c>
      <c r="I26" s="4">
        <f t="shared" ref="I26:W26" si="24">IFERROR(H15/H6/$B$1/1000,"")</f>
        <v>6.3725540502316464</v>
      </c>
      <c r="J26" s="4">
        <f t="shared" si="24"/>
        <v>5.7252969655256223</v>
      </c>
      <c r="K26" s="4">
        <f t="shared" si="24"/>
        <v>7.759034551662376</v>
      </c>
      <c r="L26" s="4" t="str">
        <f t="shared" si="24"/>
        <v/>
      </c>
      <c r="M26" s="4">
        <f t="shared" si="24"/>
        <v>8.9266542365621504</v>
      </c>
      <c r="N26" s="4">
        <f t="shared" si="24"/>
        <v>3.0940781560137576</v>
      </c>
      <c r="O26" s="4">
        <f t="shared" si="24"/>
        <v>8.3284177965425741</v>
      </c>
      <c r="P26" s="4">
        <f t="shared" si="24"/>
        <v>4.9141994868778642</v>
      </c>
      <c r="Q26" s="4">
        <f t="shared" si="24"/>
        <v>6.6862754654571122</v>
      </c>
      <c r="R26" s="4">
        <f t="shared" si="24"/>
        <v>7.8803969977790507</v>
      </c>
      <c r="S26" s="4" t="str">
        <f t="shared" si="24"/>
        <v/>
      </c>
      <c r="T26" s="4">
        <f t="shared" si="24"/>
        <v>3.6933977936560329</v>
      </c>
      <c r="U26" s="4" t="str">
        <f t="shared" si="24"/>
        <v/>
      </c>
      <c r="V26" s="4">
        <f t="shared" si="24"/>
        <v>3.4655239862829408</v>
      </c>
      <c r="W26" s="4" t="str">
        <f t="shared" si="24"/>
        <v/>
      </c>
      <c r="X26" s="50">
        <f t="shared" si="18"/>
        <v>8.9266542365621504</v>
      </c>
      <c r="Y26" s="4">
        <f t="shared" si="19"/>
        <v>10.656720246049701</v>
      </c>
      <c r="Z26" s="4">
        <f t="shared" si="19"/>
        <v>10.843178690949975</v>
      </c>
      <c r="AA26" s="4">
        <f t="shared" si="19"/>
        <v>7.4601847368482188</v>
      </c>
      <c r="AB26" s="4">
        <f t="shared" si="19"/>
        <v>7.9200136408570065</v>
      </c>
      <c r="AC26" s="4">
        <f t="shared" si="19"/>
        <v>7.6521888184174296</v>
      </c>
      <c r="AD26" s="4">
        <f t="shared" si="19"/>
        <v>7.6142099742370535</v>
      </c>
      <c r="AE26" s="4">
        <f t="shared" si="19"/>
        <v>10.653106581443454</v>
      </c>
      <c r="AF26" s="4">
        <f t="shared" si="19"/>
        <v>11.932479798638726</v>
      </c>
      <c r="AG26" s="50">
        <f t="shared" si="20"/>
        <v>5.7252969655256223</v>
      </c>
      <c r="AH26" s="50">
        <f t="shared" ref="AH26:AI30" si="25">$O26</f>
        <v>8.3284177965425741</v>
      </c>
      <c r="AI26" s="50">
        <f t="shared" si="25"/>
        <v>8.3284177965425741</v>
      </c>
      <c r="AJ26" s="50">
        <f t="shared" ref="AJ26:AL30" si="26">$M26</f>
        <v>8.9266542365621504</v>
      </c>
      <c r="AK26" s="50">
        <f t="shared" si="21"/>
        <v>6.6862754654571122</v>
      </c>
      <c r="AL26" s="50">
        <f>$M26</f>
        <v>8.9266542365621504</v>
      </c>
      <c r="AM26" s="50">
        <f t="shared" si="22"/>
        <v>6.6862754654571122</v>
      </c>
      <c r="AN26" s="50">
        <f t="shared" si="22"/>
        <v>6.6862754654571122</v>
      </c>
      <c r="AO26" s="50">
        <f t="shared" si="22"/>
        <v>6.6862754654571122</v>
      </c>
      <c r="AQ26" s="65">
        <f t="shared" si="23"/>
        <v>0.32204013972037271</v>
      </c>
    </row>
    <row r="27" spans="1:52">
      <c r="A27" t="s">
        <v>208</v>
      </c>
      <c r="B27" t="s">
        <v>94</v>
      </c>
      <c r="C27" t="s">
        <v>202</v>
      </c>
      <c r="D27" s="130">
        <f t="shared" si="14"/>
        <v>0.93006865074656864</v>
      </c>
      <c r="E27" s="4">
        <f t="shared" ref="E27:G30" si="27">IFERROR(D18/D9/$B$1/1000,"")</f>
        <v>0.81137362563056237</v>
      </c>
      <c r="F27" s="4">
        <f t="shared" si="27"/>
        <v>1.0123218618432983</v>
      </c>
      <c r="G27" s="4">
        <f t="shared" si="27"/>
        <v>1.2734664204868498</v>
      </c>
      <c r="H27" s="50">
        <f t="shared" si="16"/>
        <v>0.97355985989246385</v>
      </c>
      <c r="I27" s="4">
        <f t="shared" ref="I27:W27" si="28">IFERROR(H18/H9/$B$1/1000,"")</f>
        <v>0.73769853735657331</v>
      </c>
      <c r="J27" s="4">
        <f t="shared" si="28"/>
        <v>0.78025748135999262</v>
      </c>
      <c r="K27" s="4">
        <f t="shared" si="28"/>
        <v>1.1462945311049224</v>
      </c>
      <c r="L27" s="4">
        <f t="shared" si="28"/>
        <v>0.57304297619166233</v>
      </c>
      <c r="M27" s="4">
        <f t="shared" si="28"/>
        <v>0.97355985989246385</v>
      </c>
      <c r="N27" s="4">
        <f t="shared" si="28"/>
        <v>0.42916952243657563</v>
      </c>
      <c r="O27" s="4">
        <f t="shared" si="28"/>
        <v>1.0003619999874116</v>
      </c>
      <c r="P27" s="4">
        <f t="shared" si="28"/>
        <v>0.79285512447286477</v>
      </c>
      <c r="Q27" s="4">
        <f t="shared" si="28"/>
        <v>0.91533720538881502</v>
      </c>
      <c r="R27" s="4">
        <f t="shared" si="28"/>
        <v>1.1366769627464375</v>
      </c>
      <c r="S27" s="4">
        <f t="shared" si="28"/>
        <v>0.86347723292651679</v>
      </c>
      <c r="T27" s="4">
        <f t="shared" si="28"/>
        <v>0.81984226064527388</v>
      </c>
      <c r="U27" s="4">
        <f t="shared" si="28"/>
        <v>0.603907354334835</v>
      </c>
      <c r="V27" s="4">
        <f t="shared" si="28"/>
        <v>0.60807186062982355</v>
      </c>
      <c r="W27" s="4">
        <f t="shared" si="28"/>
        <v>0.90414895662916706</v>
      </c>
      <c r="X27" s="50">
        <f t="shared" si="18"/>
        <v>0.97355985989246385</v>
      </c>
      <c r="Y27" s="4">
        <f t="shared" ref="Y27:AF30" si="29">IFERROR(X18/X9/$B$1/1000,"")</f>
        <v>1.3740129540761243</v>
      </c>
      <c r="Z27" s="4">
        <f t="shared" si="29"/>
        <v>1.3885286132182346</v>
      </c>
      <c r="AA27" s="4">
        <f t="shared" si="29"/>
        <v>1.2779364119764807</v>
      </c>
      <c r="AB27" s="4">
        <f t="shared" si="29"/>
        <v>0.74863034153161978</v>
      </c>
      <c r="AC27" s="4" t="str">
        <f t="shared" si="29"/>
        <v/>
      </c>
      <c r="AD27" s="4">
        <f t="shared" si="29"/>
        <v>0.85969098798793631</v>
      </c>
      <c r="AE27" s="4" t="str">
        <f t="shared" si="29"/>
        <v/>
      </c>
      <c r="AF27" s="4">
        <f t="shared" si="29"/>
        <v>1.1851699508155258</v>
      </c>
      <c r="AG27" s="50">
        <f t="shared" si="20"/>
        <v>0.78025748135999262</v>
      </c>
      <c r="AH27" s="50">
        <f t="shared" si="25"/>
        <v>1.0003619999874116</v>
      </c>
      <c r="AI27" s="50">
        <f t="shared" si="25"/>
        <v>1.0003619999874116</v>
      </c>
      <c r="AJ27" s="50">
        <f t="shared" si="26"/>
        <v>0.97355985989246385</v>
      </c>
      <c r="AK27" s="50">
        <f t="shared" si="21"/>
        <v>0.91533720538881502</v>
      </c>
      <c r="AL27" s="50">
        <f t="shared" si="26"/>
        <v>0.97355985989246385</v>
      </c>
      <c r="AM27" s="50">
        <f t="shared" si="22"/>
        <v>0.91533720538881502</v>
      </c>
      <c r="AN27" s="50">
        <f t="shared" si="22"/>
        <v>0.91533720538881502</v>
      </c>
      <c r="AO27" s="50">
        <f t="shared" si="22"/>
        <v>0.91533720538881502</v>
      </c>
      <c r="AQ27" s="65">
        <f t="shared" si="23"/>
        <v>0.26829427665507333</v>
      </c>
    </row>
    <row r="28" spans="1:52">
      <c r="A28" t="s">
        <v>209</v>
      </c>
      <c r="B28" t="s">
        <v>200</v>
      </c>
      <c r="C28" t="s">
        <v>202</v>
      </c>
      <c r="D28" s="130">
        <f t="shared" si="14"/>
        <v>1.7846247096073449</v>
      </c>
      <c r="E28" s="4">
        <f t="shared" si="27"/>
        <v>1.3598963820016179</v>
      </c>
      <c r="F28" s="4">
        <f t="shared" si="27"/>
        <v>1.8014969740910314</v>
      </c>
      <c r="G28" s="4">
        <f t="shared" si="27"/>
        <v>2.3227046041371135</v>
      </c>
      <c r="H28" s="50">
        <f t="shared" si="16"/>
        <v>1.7399823775469692</v>
      </c>
      <c r="I28" s="4">
        <f t="shared" ref="I28:W28" si="30">IFERROR(H19/H10/$B$1/1000,"")</f>
        <v>1.2922833793589015</v>
      </c>
      <c r="J28" s="4">
        <f t="shared" si="30"/>
        <v>1.4312067399540329</v>
      </c>
      <c r="K28" s="4">
        <f t="shared" si="30"/>
        <v>2.3440229380779738</v>
      </c>
      <c r="L28" s="4">
        <f t="shared" si="30"/>
        <v>1.0575289678424227</v>
      </c>
      <c r="M28" s="4">
        <f t="shared" si="30"/>
        <v>1.7399823775469692</v>
      </c>
      <c r="N28" s="4">
        <f t="shared" si="30"/>
        <v>0.9583185688500474</v>
      </c>
      <c r="O28" s="4">
        <f t="shared" si="30"/>
        <v>1.8486068320682671</v>
      </c>
      <c r="P28" s="4">
        <f t="shared" si="30"/>
        <v>1.4623659611783035</v>
      </c>
      <c r="Q28" s="4">
        <f t="shared" si="30"/>
        <v>1.8746910931129745</v>
      </c>
      <c r="R28" s="4">
        <f t="shared" si="30"/>
        <v>2.0285440240435215</v>
      </c>
      <c r="S28" s="4">
        <f t="shared" si="30"/>
        <v>2.4241595115338304</v>
      </c>
      <c r="T28" s="4">
        <f t="shared" si="30"/>
        <v>1.3756451446194822</v>
      </c>
      <c r="U28" s="4">
        <f t="shared" si="30"/>
        <v>0.84718542139535891</v>
      </c>
      <c r="V28" s="4">
        <f t="shared" si="30"/>
        <v>1.0296364338050632</v>
      </c>
      <c r="W28" s="4">
        <f t="shared" si="30"/>
        <v>1.8281080440793869</v>
      </c>
      <c r="X28" s="50">
        <f t="shared" si="18"/>
        <v>1.7399823775469692</v>
      </c>
      <c r="Y28" s="4">
        <f t="shared" si="29"/>
        <v>2.4944889767297242</v>
      </c>
      <c r="Z28" s="4">
        <f t="shared" si="29"/>
        <v>2.5874255181935024</v>
      </c>
      <c r="AA28" s="4">
        <f t="shared" si="29"/>
        <v>2.5230022616640531</v>
      </c>
      <c r="AB28" s="4">
        <f t="shared" si="29"/>
        <v>1.5800739825692616</v>
      </c>
      <c r="AC28" s="4">
        <f t="shared" si="29"/>
        <v>1.7344237893747378</v>
      </c>
      <c r="AD28" s="4">
        <f t="shared" si="29"/>
        <v>1.7987835591598298</v>
      </c>
      <c r="AE28" s="4">
        <f t="shared" si="29"/>
        <v>2.2320962271087623</v>
      </c>
      <c r="AF28" s="4">
        <f t="shared" si="29"/>
        <v>2.4673222562452528</v>
      </c>
      <c r="AG28" s="50">
        <f t="shared" si="20"/>
        <v>1.4312067399540329</v>
      </c>
      <c r="AH28" s="50">
        <f t="shared" si="25"/>
        <v>1.8486068320682671</v>
      </c>
      <c r="AI28" s="50">
        <f t="shared" si="25"/>
        <v>1.8486068320682671</v>
      </c>
      <c r="AJ28" s="50">
        <f t="shared" si="26"/>
        <v>1.7399823775469692</v>
      </c>
      <c r="AK28" s="50">
        <f t="shared" si="21"/>
        <v>1.8746910931129745</v>
      </c>
      <c r="AL28" s="50">
        <f t="shared" si="26"/>
        <v>1.7399823775469692</v>
      </c>
      <c r="AM28" s="50">
        <f t="shared" si="22"/>
        <v>1.8746910931129745</v>
      </c>
      <c r="AN28" s="50">
        <f t="shared" si="22"/>
        <v>1.8746910931129745</v>
      </c>
      <c r="AO28" s="50">
        <f t="shared" si="22"/>
        <v>1.8746910931129745</v>
      </c>
      <c r="AQ28" s="65">
        <f t="shared" si="23"/>
        <v>0.28505726842256957</v>
      </c>
    </row>
    <row r="29" spans="1:52">
      <c r="A29" t="s">
        <v>210</v>
      </c>
      <c r="B29" t="s">
        <v>200</v>
      </c>
      <c r="C29" t="s">
        <v>203</v>
      </c>
      <c r="D29" s="130">
        <f t="shared" si="14"/>
        <v>3.421280369609339</v>
      </c>
      <c r="E29" s="4" t="str">
        <f t="shared" si="27"/>
        <v/>
      </c>
      <c r="F29" s="4">
        <f t="shared" si="27"/>
        <v>3.4575392165452032</v>
      </c>
      <c r="G29" s="4" t="str">
        <f t="shared" si="27"/>
        <v/>
      </c>
      <c r="H29" s="50" t="str">
        <f t="shared" si="16"/>
        <v/>
      </c>
      <c r="I29" s="4">
        <f t="shared" ref="I29:W29" si="31">IFERROR(H20/H11/$B$1/1000,"")</f>
        <v>2.9221833558034205</v>
      </c>
      <c r="J29" s="4">
        <f t="shared" si="31"/>
        <v>3.1446749389571989</v>
      </c>
      <c r="K29" s="4" t="str">
        <f t="shared" si="31"/>
        <v/>
      </c>
      <c r="L29" s="4" t="str">
        <f t="shared" si="31"/>
        <v/>
      </c>
      <c r="M29" s="4" t="str">
        <f t="shared" si="31"/>
        <v/>
      </c>
      <c r="N29" s="4">
        <f t="shared" si="31"/>
        <v>1.8458816366996487</v>
      </c>
      <c r="O29" s="4">
        <f t="shared" si="31"/>
        <v>3.7701628369328892</v>
      </c>
      <c r="P29" s="4">
        <f t="shared" si="31"/>
        <v>3.6378198916265423</v>
      </c>
      <c r="Q29" s="4" t="str">
        <f t="shared" si="31"/>
        <v/>
      </c>
      <c r="R29" s="4" t="str">
        <f t="shared" si="31"/>
        <v/>
      </c>
      <c r="S29" s="4" t="str">
        <f t="shared" si="31"/>
        <v/>
      </c>
      <c r="T29" s="4">
        <f t="shared" si="31"/>
        <v>2.3597705391350274</v>
      </c>
      <c r="U29" s="4" t="str">
        <f t="shared" si="31"/>
        <v/>
      </c>
      <c r="V29" s="4" t="str">
        <f t="shared" si="31"/>
        <v/>
      </c>
      <c r="W29" s="4" t="str">
        <f t="shared" si="31"/>
        <v/>
      </c>
      <c r="X29" s="50" t="str">
        <f t="shared" si="18"/>
        <v/>
      </c>
      <c r="Y29" s="4">
        <f t="shared" si="29"/>
        <v>4.4146101066077046</v>
      </c>
      <c r="Z29" s="4" t="str">
        <f t="shared" si="29"/>
        <v/>
      </c>
      <c r="AA29" s="4">
        <f t="shared" si="29"/>
        <v>4.0194479929769553</v>
      </c>
      <c r="AB29" s="4" t="str">
        <f t="shared" si="29"/>
        <v/>
      </c>
      <c r="AC29" s="4">
        <f t="shared" si="29"/>
        <v>3.3370038808875333</v>
      </c>
      <c r="AD29" s="4">
        <f t="shared" si="29"/>
        <v>3.2380795825778863</v>
      </c>
      <c r="AE29" s="4" t="str">
        <f t="shared" si="29"/>
        <v/>
      </c>
      <c r="AF29" s="4">
        <f t="shared" si="29"/>
        <v>4.4870309525670908</v>
      </c>
      <c r="AG29" s="50">
        <f t="shared" si="20"/>
        <v>3.1446749389571989</v>
      </c>
      <c r="AH29" s="50">
        <f t="shared" si="25"/>
        <v>3.7701628369328892</v>
      </c>
      <c r="AI29" s="50">
        <f t="shared" si="25"/>
        <v>3.7701628369328892</v>
      </c>
      <c r="AJ29" s="50" t="str">
        <f t="shared" si="26"/>
        <v/>
      </c>
      <c r="AK29" s="50" t="str">
        <f t="shared" si="21"/>
        <v/>
      </c>
      <c r="AL29" s="50" t="str">
        <f t="shared" si="26"/>
        <v/>
      </c>
      <c r="AM29" s="50" t="str">
        <f t="shared" si="22"/>
        <v/>
      </c>
      <c r="AN29" s="50" t="str">
        <f t="shared" si="22"/>
        <v/>
      </c>
      <c r="AO29" s="50" t="str">
        <f t="shared" si="22"/>
        <v/>
      </c>
      <c r="AQ29" s="65">
        <f t="shared" si="23"/>
        <v>0.22893282486316915</v>
      </c>
    </row>
    <row r="30" spans="1:52">
      <c r="A30" t="s">
        <v>211</v>
      </c>
      <c r="B30" t="s">
        <v>200</v>
      </c>
      <c r="C30" t="s">
        <v>204</v>
      </c>
      <c r="D30" s="130">
        <f t="shared" si="14"/>
        <v>5.3074937039855161</v>
      </c>
      <c r="E30" s="4">
        <f t="shared" si="27"/>
        <v>4.2115584872369496</v>
      </c>
      <c r="F30" s="4">
        <f t="shared" si="27"/>
        <v>4.5805534585825418</v>
      </c>
      <c r="G30" s="4">
        <f t="shared" si="27"/>
        <v>6.0404228927579089</v>
      </c>
      <c r="H30" s="50">
        <f t="shared" si="16"/>
        <v>5.7518614157094694</v>
      </c>
      <c r="I30" s="4">
        <f t="shared" ref="I30:W30" si="32">IFERROR(H21/H12/$B$1/1000,"")</f>
        <v>3.3880372906341525</v>
      </c>
      <c r="J30" s="4">
        <f t="shared" si="32"/>
        <v>4.6960433851451757</v>
      </c>
      <c r="K30" s="4">
        <f t="shared" si="32"/>
        <v>6.2633703308187867</v>
      </c>
      <c r="L30" s="4">
        <f t="shared" si="32"/>
        <v>3.2476802860300711</v>
      </c>
      <c r="M30" s="4">
        <f t="shared" si="32"/>
        <v>5.7518614157094694</v>
      </c>
      <c r="N30" s="4">
        <f t="shared" si="32"/>
        <v>3.5283295923804499</v>
      </c>
      <c r="O30" s="4">
        <f t="shared" si="32"/>
        <v>5.4692413303914362</v>
      </c>
      <c r="P30" s="4">
        <f t="shared" si="32"/>
        <v>6.1115430081200248</v>
      </c>
      <c r="Q30" s="4">
        <f t="shared" si="32"/>
        <v>5.4278909733590988</v>
      </c>
      <c r="R30" s="4">
        <f t="shared" si="32"/>
        <v>6.2770826914191415</v>
      </c>
      <c r="S30" s="4">
        <f t="shared" si="32"/>
        <v>4.304097983944307</v>
      </c>
      <c r="T30" s="4">
        <f t="shared" si="32"/>
        <v>4.2475785907665644</v>
      </c>
      <c r="U30" s="4" t="str">
        <f t="shared" si="32"/>
        <v/>
      </c>
      <c r="V30" s="4" t="str">
        <f t="shared" si="32"/>
        <v/>
      </c>
      <c r="W30" s="4">
        <f t="shared" si="32"/>
        <v>4.8199605723275978</v>
      </c>
      <c r="X30" s="50">
        <f t="shared" si="18"/>
        <v>5.7518614157094694</v>
      </c>
      <c r="Y30" s="4">
        <f t="shared" si="29"/>
        <v>6.6866526792878096</v>
      </c>
      <c r="Z30" s="4">
        <f t="shared" si="29"/>
        <v>6.8302387992181997</v>
      </c>
      <c r="AA30" s="4">
        <f t="shared" si="29"/>
        <v>7.1624821494586293</v>
      </c>
      <c r="AB30" s="4">
        <f t="shared" si="29"/>
        <v>3.9426166406077239</v>
      </c>
      <c r="AC30" s="4">
        <f t="shared" si="29"/>
        <v>4.9832416207055266</v>
      </c>
      <c r="AD30" s="4" t="str">
        <f t="shared" si="29"/>
        <v/>
      </c>
      <c r="AE30" s="4">
        <f t="shared" si="29"/>
        <v>5.9522580583089475</v>
      </c>
      <c r="AF30" s="4">
        <f t="shared" si="29"/>
        <v>6.1785080960947241</v>
      </c>
      <c r="AG30" s="50">
        <f t="shared" si="20"/>
        <v>4.6960433851451757</v>
      </c>
      <c r="AH30" s="50">
        <f t="shared" si="25"/>
        <v>5.4692413303914362</v>
      </c>
      <c r="AI30" s="50">
        <f t="shared" si="25"/>
        <v>5.4692413303914362</v>
      </c>
      <c r="AJ30" s="50">
        <f t="shared" si="26"/>
        <v>5.7518614157094694</v>
      </c>
      <c r="AK30" s="50">
        <f t="shared" si="21"/>
        <v>5.4278909733590988</v>
      </c>
      <c r="AL30" s="50">
        <f t="shared" si="26"/>
        <v>5.7518614157094694</v>
      </c>
      <c r="AM30" s="50">
        <f t="shared" si="22"/>
        <v>5.4278909733590988</v>
      </c>
      <c r="AN30" s="50">
        <f t="shared" si="22"/>
        <v>5.4278909733590988</v>
      </c>
      <c r="AO30" s="50">
        <f t="shared" si="22"/>
        <v>5.4278909733590988</v>
      </c>
      <c r="AQ30" s="65">
        <f t="shared" si="23"/>
        <v>0.2123553036824915</v>
      </c>
    </row>
    <row r="31" spans="1:52"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52">
      <c r="C32" s="10" t="s">
        <v>101</v>
      </c>
    </row>
    <row r="33" spans="2:41" ht="15" thickBot="1">
      <c r="C33" s="14" t="s">
        <v>80</v>
      </c>
      <c r="D33" s="15" t="str">
        <f>D$1</f>
        <v>AT</v>
      </c>
      <c r="E33" s="15" t="str">
        <f t="shared" ref="E33:AN33" si="33">E$1</f>
        <v>BE</v>
      </c>
      <c r="F33" s="15" t="str">
        <f t="shared" si="33"/>
        <v>BG</v>
      </c>
      <c r="G33" s="15" t="str">
        <f t="shared" si="33"/>
        <v>CY</v>
      </c>
      <c r="H33" s="15" t="str">
        <f t="shared" si="33"/>
        <v>CZ</v>
      </c>
      <c r="I33" s="15" t="str">
        <f t="shared" si="33"/>
        <v>DE</v>
      </c>
      <c r="J33" s="15" t="str">
        <f t="shared" si="33"/>
        <v>DK</v>
      </c>
      <c r="K33" s="15" t="str">
        <f t="shared" si="33"/>
        <v>EE</v>
      </c>
      <c r="L33" s="15" t="str">
        <f t="shared" si="33"/>
        <v>EL</v>
      </c>
      <c r="M33" s="15" t="str">
        <f t="shared" si="33"/>
        <v>ES</v>
      </c>
      <c r="N33" s="15" t="str">
        <f t="shared" si="33"/>
        <v>FI</v>
      </c>
      <c r="O33" s="15" t="str">
        <f t="shared" si="33"/>
        <v>FR</v>
      </c>
      <c r="P33" s="15" t="str">
        <f t="shared" si="33"/>
        <v>HR</v>
      </c>
      <c r="Q33" s="15" t="str">
        <f t="shared" si="33"/>
        <v>HU</v>
      </c>
      <c r="R33" s="15" t="str">
        <f t="shared" si="33"/>
        <v>IE</v>
      </c>
      <c r="S33" s="15" t="str">
        <f t="shared" si="33"/>
        <v>IT</v>
      </c>
      <c r="T33" s="15" t="str">
        <f t="shared" si="33"/>
        <v>LT</v>
      </c>
      <c r="U33" s="15" t="str">
        <f t="shared" si="33"/>
        <v>LU</v>
      </c>
      <c r="V33" s="15" t="str">
        <f t="shared" si="33"/>
        <v>LV</v>
      </c>
      <c r="W33" s="15" t="str">
        <f t="shared" si="33"/>
        <v>MT</v>
      </c>
      <c r="X33" s="15" t="str">
        <f t="shared" si="33"/>
        <v>NL</v>
      </c>
      <c r="Y33" s="15" t="str">
        <f t="shared" si="33"/>
        <v>PL</v>
      </c>
      <c r="Z33" s="15" t="str">
        <f t="shared" si="33"/>
        <v>PT</v>
      </c>
      <c r="AA33" s="15" t="str">
        <f t="shared" si="33"/>
        <v>RO</v>
      </c>
      <c r="AB33" s="15" t="str">
        <f t="shared" si="33"/>
        <v>SE</v>
      </c>
      <c r="AC33" s="15" t="str">
        <f t="shared" si="33"/>
        <v>SI</v>
      </c>
      <c r="AD33" s="15" t="str">
        <f t="shared" si="33"/>
        <v>SK</v>
      </c>
      <c r="AE33" s="15" t="str">
        <f t="shared" si="33"/>
        <v>UK</v>
      </c>
      <c r="AF33" s="15" t="str">
        <f t="shared" si="33"/>
        <v>CH</v>
      </c>
      <c r="AG33" s="15" t="str">
        <f t="shared" si="33"/>
        <v>IS</v>
      </c>
      <c r="AH33" s="15" t="str">
        <f t="shared" si="33"/>
        <v>NO</v>
      </c>
      <c r="AI33" s="15" t="str">
        <f t="shared" si="33"/>
        <v>AL</v>
      </c>
      <c r="AJ33" s="15" t="str">
        <f t="shared" si="33"/>
        <v>BA</v>
      </c>
      <c r="AK33" s="15" t="str">
        <f t="shared" si="33"/>
        <v>ME</v>
      </c>
      <c r="AL33" s="15" t="str">
        <f t="shared" si="33"/>
        <v>MK</v>
      </c>
      <c r="AM33" s="15" t="str">
        <f t="shared" si="33"/>
        <v>RS</v>
      </c>
      <c r="AN33" s="15" t="str">
        <f t="shared" si="33"/>
        <v>KS</v>
      </c>
      <c r="AO33" s="131"/>
    </row>
    <row r="34" spans="2:41">
      <c r="C34" t="str">
        <f>C26</f>
        <v>TRai_Frt</v>
      </c>
      <c r="D34" s="3">
        <f>D13/10^3</f>
        <v>17.603999999999999</v>
      </c>
      <c r="E34" s="3">
        <f t="shared" ref="E34:AN34" si="34">E13/10^3</f>
        <v>7.2182399999999998</v>
      </c>
      <c r="F34" s="3">
        <f t="shared" si="34"/>
        <v>4.8906800000000006</v>
      </c>
      <c r="G34" s="41">
        <f>G13/10^3</f>
        <v>0</v>
      </c>
      <c r="H34" s="3">
        <f t="shared" si="34"/>
        <v>14.164299999999999</v>
      </c>
      <c r="I34" s="3">
        <f t="shared" si="34"/>
        <v>86.270699999999991</v>
      </c>
      <c r="J34" s="3">
        <f t="shared" si="34"/>
        <v>2.1783299999999999</v>
      </c>
      <c r="K34" s="3">
        <f t="shared" si="34"/>
        <v>9.8433099999999989</v>
      </c>
      <c r="L34" s="3">
        <f t="shared" si="34"/>
        <v>0.55561000000000005</v>
      </c>
      <c r="M34" s="3">
        <f t="shared" si="34"/>
        <v>11.6716</v>
      </c>
      <c r="N34" s="3">
        <f t="shared" si="34"/>
        <v>9.4838500000000003</v>
      </c>
      <c r="O34" s="3">
        <f t="shared" si="34"/>
        <v>43.499400000000001</v>
      </c>
      <c r="P34" s="3">
        <f t="shared" si="34"/>
        <v>2.4929999999999999</v>
      </c>
      <c r="Q34" s="3">
        <f t="shared" si="34"/>
        <v>8.2112099999999995</v>
      </c>
      <c r="R34" s="3">
        <f t="shared" si="34"/>
        <v>0.37447399999999997</v>
      </c>
      <c r="S34" s="3">
        <f t="shared" si="34"/>
        <v>20.819400000000002</v>
      </c>
      <c r="T34" s="3">
        <f t="shared" si="34"/>
        <v>10.921700000000001</v>
      </c>
      <c r="U34" s="3">
        <f t="shared" si="34"/>
        <v>0.52463899999999997</v>
      </c>
      <c r="V34" s="3">
        <f t="shared" si="34"/>
        <v>17.473599999999998</v>
      </c>
      <c r="W34" s="41">
        <f t="shared" si="34"/>
        <v>0</v>
      </c>
      <c r="X34" s="3">
        <f t="shared" si="34"/>
        <v>5.4725699999999993</v>
      </c>
      <c r="Y34" s="3">
        <f t="shared" si="34"/>
        <v>49.115199999999994</v>
      </c>
      <c r="Z34" s="3">
        <f t="shared" si="34"/>
        <v>2.1417299999999999</v>
      </c>
      <c r="AA34" s="3">
        <f t="shared" si="34"/>
        <v>15.975700000000002</v>
      </c>
      <c r="AB34" s="3">
        <f t="shared" si="34"/>
        <v>19.574000000000002</v>
      </c>
      <c r="AC34" s="3">
        <f t="shared" si="34"/>
        <v>2.9554299999999998</v>
      </c>
      <c r="AD34" s="3">
        <f t="shared" si="34"/>
        <v>9.1056299999999997</v>
      </c>
      <c r="AE34" s="3">
        <f t="shared" si="34"/>
        <v>21.165700000000001</v>
      </c>
      <c r="AF34" s="41">
        <f t="shared" si="34"/>
        <v>13.720879563940379</v>
      </c>
      <c r="AG34" s="41">
        <f t="shared" si="34"/>
        <v>0</v>
      </c>
      <c r="AH34" s="41">
        <f t="shared" si="34"/>
        <v>6.4500941876776485</v>
      </c>
      <c r="AI34" s="41">
        <f t="shared" si="34"/>
        <v>4.429424955323568E-2</v>
      </c>
      <c r="AJ34" s="41">
        <f t="shared" si="34"/>
        <v>0.84617532662547013</v>
      </c>
      <c r="AK34" s="41">
        <f t="shared" si="34"/>
        <v>4.6115598080178968E-2</v>
      </c>
      <c r="AL34" s="41">
        <f t="shared" si="34"/>
        <v>0.26502889293819792</v>
      </c>
      <c r="AM34" s="41">
        <f t="shared" si="34"/>
        <v>11.008476451945304</v>
      </c>
      <c r="AN34" s="41">
        <f t="shared" si="34"/>
        <v>3.4810193519498135E-2</v>
      </c>
      <c r="AO34" s="41"/>
    </row>
    <row r="35" spans="2:41">
      <c r="C35" t="str">
        <f>C28</f>
        <v>TRai_Pas_Conv</v>
      </c>
      <c r="D35" s="3">
        <f>D17/10^3</f>
        <v>10.737</v>
      </c>
      <c r="E35" s="3">
        <f t="shared" ref="E35:AN35" si="35">E17/10^3</f>
        <v>9.3420000000000005</v>
      </c>
      <c r="F35" s="3">
        <f t="shared" si="35"/>
        <v>2.0996999999999999</v>
      </c>
      <c r="G35" s="41">
        <f>G17/10^3</f>
        <v>0</v>
      </c>
      <c r="H35" s="3">
        <f t="shared" si="35"/>
        <v>6.3197000000000001</v>
      </c>
      <c r="I35" s="3">
        <f t="shared" si="35"/>
        <v>59.129899999999999</v>
      </c>
      <c r="J35" s="3">
        <f t="shared" si="35"/>
        <v>6.3479999999999999</v>
      </c>
      <c r="K35" s="3">
        <f t="shared" si="35"/>
        <v>0.2475</v>
      </c>
      <c r="L35" s="3">
        <f t="shared" si="35"/>
        <v>1.337</v>
      </c>
      <c r="M35" s="3">
        <f t="shared" si="35"/>
        <v>10.6701</v>
      </c>
      <c r="N35" s="3">
        <f t="shared" si="35"/>
        <v>3.3079999999999998</v>
      </c>
      <c r="O35" s="3">
        <f t="shared" si="35"/>
        <v>34.006999999999998</v>
      </c>
      <c r="P35" s="3">
        <f t="shared" si="35"/>
        <v>1.742</v>
      </c>
      <c r="Q35" s="3">
        <f t="shared" si="35"/>
        <v>7.6920000000000002</v>
      </c>
      <c r="R35" s="3">
        <f t="shared" si="35"/>
        <v>1.6779999999999999</v>
      </c>
      <c r="S35" s="3">
        <f t="shared" si="35"/>
        <v>35.678800000000003</v>
      </c>
      <c r="T35" s="3">
        <f t="shared" si="35"/>
        <v>0.373062</v>
      </c>
      <c r="U35" s="3">
        <f t="shared" si="35"/>
        <v>0.34699999999999998</v>
      </c>
      <c r="V35" s="3">
        <f t="shared" si="35"/>
        <v>0.749</v>
      </c>
      <c r="W35" s="41">
        <f t="shared" si="35"/>
        <v>0</v>
      </c>
      <c r="X35" s="3">
        <f t="shared" si="35"/>
        <v>15.115</v>
      </c>
      <c r="Y35" s="3">
        <f t="shared" si="35"/>
        <v>17.920999999999999</v>
      </c>
      <c r="Z35" s="3">
        <f t="shared" si="35"/>
        <v>3.5917399999999997</v>
      </c>
      <c r="AA35" s="3">
        <f t="shared" si="35"/>
        <v>5.43743</v>
      </c>
      <c r="AB35" s="3">
        <f t="shared" si="35"/>
        <v>8.2805</v>
      </c>
      <c r="AC35" s="3">
        <f t="shared" si="35"/>
        <v>0.79789999999999994</v>
      </c>
      <c r="AD35" s="3">
        <f t="shared" si="35"/>
        <v>2.3090000000000002</v>
      </c>
      <c r="AE35" s="3">
        <f t="shared" si="35"/>
        <v>54.817</v>
      </c>
      <c r="AF35" s="41">
        <f t="shared" si="35"/>
        <v>10.205768444865667</v>
      </c>
      <c r="AG35" s="41">
        <f t="shared" si="35"/>
        <v>0</v>
      </c>
      <c r="AH35" s="41">
        <f t="shared" si="35"/>
        <v>2.5794135104121234</v>
      </c>
      <c r="AI35" s="41">
        <f t="shared" si="35"/>
        <v>0.11300728152525419</v>
      </c>
      <c r="AJ35" s="41">
        <f t="shared" si="35"/>
        <v>0.5749915879681059</v>
      </c>
      <c r="AK35" s="41">
        <f t="shared" si="35"/>
        <v>0.10799843063750364</v>
      </c>
      <c r="AL35" s="41">
        <f t="shared" si="35"/>
        <v>0.18700782118719031</v>
      </c>
      <c r="AM35" s="41">
        <f t="shared" si="35"/>
        <v>7.9533922325589943</v>
      </c>
      <c r="AN35" s="41">
        <f t="shared" si="35"/>
        <v>2.5366236758311841E-2</v>
      </c>
      <c r="AO35" s="41"/>
    </row>
    <row r="36" spans="2:41">
      <c r="C36" t="str">
        <f>C29</f>
        <v>TRai_Pas_Hspd</v>
      </c>
      <c r="D36" s="3">
        <f>D20/10^3</f>
        <v>0</v>
      </c>
      <c r="E36" s="3">
        <f t="shared" ref="E36:AE37" si="36">E20/10^3</f>
        <v>1.0609999999999999</v>
      </c>
      <c r="F36" s="3">
        <f t="shared" si="36"/>
        <v>0</v>
      </c>
      <c r="G36" s="41">
        <f>G20/10^3</f>
        <v>0</v>
      </c>
      <c r="H36" s="3">
        <f t="shared" si="36"/>
        <v>0.27100000000000002</v>
      </c>
      <c r="I36" s="3">
        <f t="shared" si="36"/>
        <v>23.903099999999998</v>
      </c>
      <c r="J36" s="3">
        <f t="shared" si="36"/>
        <v>0</v>
      </c>
      <c r="K36" s="3">
        <f t="shared" si="36"/>
        <v>0</v>
      </c>
      <c r="L36" s="3">
        <f t="shared" si="36"/>
        <v>0</v>
      </c>
      <c r="M36" s="3">
        <f t="shared" si="36"/>
        <v>11.715</v>
      </c>
      <c r="N36" s="3">
        <f t="shared" si="36"/>
        <v>0.65100000000000002</v>
      </c>
      <c r="O36" s="3">
        <f t="shared" si="36"/>
        <v>51.8902</v>
      </c>
      <c r="P36" s="3">
        <f t="shared" si="36"/>
        <v>0</v>
      </c>
      <c r="Q36" s="3">
        <f t="shared" si="36"/>
        <v>0</v>
      </c>
      <c r="R36" s="3">
        <f t="shared" si="36"/>
        <v>0</v>
      </c>
      <c r="S36" s="3">
        <f t="shared" si="36"/>
        <v>11.606200000000001</v>
      </c>
      <c r="T36" s="3">
        <f t="shared" si="36"/>
        <v>0</v>
      </c>
      <c r="U36" s="3">
        <f t="shared" si="36"/>
        <v>0</v>
      </c>
      <c r="V36" s="3">
        <f t="shared" si="36"/>
        <v>0</v>
      </c>
      <c r="W36" s="41">
        <f t="shared" si="36"/>
        <v>0</v>
      </c>
      <c r="X36" s="3">
        <f t="shared" si="36"/>
        <v>0.28499999999999998</v>
      </c>
      <c r="Y36" s="3">
        <f t="shared" si="36"/>
        <v>0</v>
      </c>
      <c r="Z36" s="3">
        <f t="shared" si="36"/>
        <v>0.51925900000000003</v>
      </c>
      <c r="AA36" s="3">
        <f t="shared" si="36"/>
        <v>0</v>
      </c>
      <c r="AB36" s="3">
        <f t="shared" si="36"/>
        <v>2.9384999999999999</v>
      </c>
      <c r="AC36" s="3">
        <f t="shared" si="36"/>
        <v>1.5099999999999999E-2</v>
      </c>
      <c r="AD36" s="3">
        <f t="shared" si="36"/>
        <v>0</v>
      </c>
      <c r="AE36" s="3">
        <f t="shared" si="36"/>
        <v>1.014</v>
      </c>
      <c r="AF36" s="41">
        <f t="shared" ref="AF36:AN37" si="37">AF20/10^3</f>
        <v>4.5295244533138348</v>
      </c>
      <c r="AG36" s="41">
        <f t="shared" si="37"/>
        <v>0</v>
      </c>
      <c r="AH36" s="41">
        <f t="shared" si="37"/>
        <v>0.53052262298802233</v>
      </c>
      <c r="AI36" s="41">
        <f t="shared" si="37"/>
        <v>0</v>
      </c>
      <c r="AJ36" s="41">
        <f t="shared" si="37"/>
        <v>0</v>
      </c>
      <c r="AK36" s="41">
        <f t="shared" si="37"/>
        <v>0</v>
      </c>
      <c r="AL36" s="41">
        <f t="shared" si="37"/>
        <v>0</v>
      </c>
      <c r="AM36" s="41">
        <f t="shared" si="37"/>
        <v>0</v>
      </c>
      <c r="AN36" s="41">
        <f t="shared" si="37"/>
        <v>0</v>
      </c>
      <c r="AO36" s="41"/>
    </row>
    <row r="37" spans="2:41">
      <c r="C37" t="str">
        <f>C30</f>
        <v>TRai_Pas_Metro</v>
      </c>
      <c r="D37" s="3">
        <f>D21/10^3</f>
        <v>4.0590000000000002</v>
      </c>
      <c r="E37" s="3">
        <f t="shared" ref="E37:AE37" si="38">E21/10^3</f>
        <v>1.07</v>
      </c>
      <c r="F37" s="3">
        <f t="shared" si="38"/>
        <v>0.90900000000000003</v>
      </c>
      <c r="G37" s="41">
        <f>G21/10^3</f>
        <v>0</v>
      </c>
      <c r="H37" s="3">
        <f t="shared" si="38"/>
        <v>8.9969999999999999</v>
      </c>
      <c r="I37" s="3">
        <f t="shared" si="38"/>
        <v>16.349</v>
      </c>
      <c r="J37" s="3">
        <f t="shared" si="38"/>
        <v>0.23899999999999999</v>
      </c>
      <c r="K37" s="3">
        <f t="shared" si="38"/>
        <v>7.3499999999999996E-2</v>
      </c>
      <c r="L37" s="3">
        <f t="shared" si="38"/>
        <v>1.69275</v>
      </c>
      <c r="M37" s="3">
        <f t="shared" si="38"/>
        <v>6.25</v>
      </c>
      <c r="N37" s="3">
        <f t="shared" si="38"/>
        <v>0.53</v>
      </c>
      <c r="O37" s="3">
        <f t="shared" si="38"/>
        <v>14.6982</v>
      </c>
      <c r="P37" s="3">
        <f t="shared" si="38"/>
        <v>0.54935699999999998</v>
      </c>
      <c r="Q37" s="3">
        <f t="shared" si="38"/>
        <v>2.4889999999999999</v>
      </c>
      <c r="R37" s="3">
        <f t="shared" si="38"/>
        <v>0.13100000000000001</v>
      </c>
      <c r="S37" s="3">
        <f t="shared" si="38"/>
        <v>7.1189999999999998</v>
      </c>
      <c r="T37" s="3">
        <f t="shared" si="38"/>
        <v>0</v>
      </c>
      <c r="U37" s="3">
        <f t="shared" si="38"/>
        <v>0</v>
      </c>
      <c r="V37" s="3">
        <f t="shared" si="38"/>
        <v>0.123</v>
      </c>
      <c r="W37" s="41">
        <f t="shared" si="36"/>
        <v>0</v>
      </c>
      <c r="X37" s="3">
        <f t="shared" si="38"/>
        <v>1.5803</v>
      </c>
      <c r="Y37" s="3">
        <f t="shared" si="38"/>
        <v>4.34</v>
      </c>
      <c r="Z37" s="3">
        <f t="shared" si="38"/>
        <v>1.13323</v>
      </c>
      <c r="AA37" s="3">
        <f t="shared" si="38"/>
        <v>7.1387099999999997</v>
      </c>
      <c r="AB37" s="3">
        <f t="shared" si="38"/>
        <v>2.2799999999999998</v>
      </c>
      <c r="AC37" s="3">
        <f t="shared" si="38"/>
        <v>0</v>
      </c>
      <c r="AD37" s="3">
        <f t="shared" si="38"/>
        <v>0.283443</v>
      </c>
      <c r="AE37" s="3">
        <f t="shared" si="38"/>
        <v>10.185</v>
      </c>
      <c r="AF37" s="41">
        <f t="shared" si="37"/>
        <v>3.0980582136721968</v>
      </c>
      <c r="AG37" s="41">
        <f t="shared" si="37"/>
        <v>0</v>
      </c>
      <c r="AH37" s="41">
        <f t="shared" si="37"/>
        <v>0.43191549951405805</v>
      </c>
      <c r="AI37" s="41">
        <f t="shared" si="37"/>
        <v>0</v>
      </c>
      <c r="AJ37" s="41">
        <f t="shared" si="37"/>
        <v>0.30625911750183704</v>
      </c>
      <c r="AK37" s="41">
        <f t="shared" si="37"/>
        <v>0.20298820959878849</v>
      </c>
      <c r="AL37" s="41">
        <f t="shared" si="37"/>
        <v>4.502982797306921E-2</v>
      </c>
      <c r="AM37" s="41">
        <f t="shared" si="37"/>
        <v>0.50408390758741373</v>
      </c>
      <c r="AN37" s="41">
        <f t="shared" si="37"/>
        <v>0</v>
      </c>
      <c r="AO37" s="41"/>
    </row>
    <row r="39" spans="2:41">
      <c r="C39" s="10" t="s">
        <v>218</v>
      </c>
    </row>
    <row r="40" spans="2:41" ht="15" thickBot="1">
      <c r="B40" t="s">
        <v>54</v>
      </c>
      <c r="C40" s="14" t="s">
        <v>80</v>
      </c>
      <c r="D40" s="15" t="str">
        <f>D$1</f>
        <v>AT</v>
      </c>
      <c r="E40" s="15" t="str">
        <f t="shared" ref="E40:AN40" si="39">E$1</f>
        <v>BE</v>
      </c>
      <c r="F40" s="15" t="str">
        <f t="shared" si="39"/>
        <v>BG</v>
      </c>
      <c r="G40" s="15" t="str">
        <f t="shared" si="39"/>
        <v>CY</v>
      </c>
      <c r="H40" s="15" t="str">
        <f t="shared" si="39"/>
        <v>CZ</v>
      </c>
      <c r="I40" s="15" t="str">
        <f t="shared" si="39"/>
        <v>DE</v>
      </c>
      <c r="J40" s="15" t="str">
        <f t="shared" si="39"/>
        <v>DK</v>
      </c>
      <c r="K40" s="15" t="str">
        <f t="shared" si="39"/>
        <v>EE</v>
      </c>
      <c r="L40" s="15" t="str">
        <f t="shared" si="39"/>
        <v>EL</v>
      </c>
      <c r="M40" s="15" t="str">
        <f t="shared" si="39"/>
        <v>ES</v>
      </c>
      <c r="N40" s="15" t="str">
        <f t="shared" si="39"/>
        <v>FI</v>
      </c>
      <c r="O40" s="15" t="str">
        <f t="shared" si="39"/>
        <v>FR</v>
      </c>
      <c r="P40" s="15" t="str">
        <f t="shared" si="39"/>
        <v>HR</v>
      </c>
      <c r="Q40" s="15" t="str">
        <f t="shared" si="39"/>
        <v>HU</v>
      </c>
      <c r="R40" s="15" t="str">
        <f t="shared" si="39"/>
        <v>IE</v>
      </c>
      <c r="S40" s="15" t="str">
        <f t="shared" si="39"/>
        <v>IT</v>
      </c>
      <c r="T40" s="15" t="str">
        <f t="shared" si="39"/>
        <v>LT</v>
      </c>
      <c r="U40" s="15" t="str">
        <f t="shared" si="39"/>
        <v>LU</v>
      </c>
      <c r="V40" s="15" t="str">
        <f t="shared" si="39"/>
        <v>LV</v>
      </c>
      <c r="W40" s="15" t="str">
        <f t="shared" si="39"/>
        <v>MT</v>
      </c>
      <c r="X40" s="15" t="str">
        <f t="shared" si="39"/>
        <v>NL</v>
      </c>
      <c r="Y40" s="15" t="str">
        <f t="shared" si="39"/>
        <v>PL</v>
      </c>
      <c r="Z40" s="15" t="str">
        <f t="shared" si="39"/>
        <v>PT</v>
      </c>
      <c r="AA40" s="15" t="str">
        <f t="shared" si="39"/>
        <v>RO</v>
      </c>
      <c r="AB40" s="15" t="str">
        <f t="shared" si="39"/>
        <v>SE</v>
      </c>
      <c r="AC40" s="15" t="str">
        <f t="shared" si="39"/>
        <v>SI</v>
      </c>
      <c r="AD40" s="15" t="str">
        <f t="shared" si="39"/>
        <v>SK</v>
      </c>
      <c r="AE40" s="15" t="str">
        <f t="shared" si="39"/>
        <v>UK</v>
      </c>
      <c r="AF40" s="15" t="str">
        <f t="shared" si="39"/>
        <v>CH</v>
      </c>
      <c r="AG40" s="15" t="str">
        <f t="shared" si="39"/>
        <v>IS</v>
      </c>
      <c r="AH40" s="15" t="str">
        <f t="shared" si="39"/>
        <v>NO</v>
      </c>
      <c r="AI40" s="15" t="str">
        <f t="shared" si="39"/>
        <v>AL</v>
      </c>
      <c r="AJ40" s="15" t="str">
        <f t="shared" si="39"/>
        <v>BA</v>
      </c>
      <c r="AK40" s="15" t="str">
        <f t="shared" si="39"/>
        <v>ME</v>
      </c>
      <c r="AL40" s="15" t="str">
        <f t="shared" si="39"/>
        <v>MK</v>
      </c>
      <c r="AM40" s="15" t="str">
        <f t="shared" si="39"/>
        <v>RS</v>
      </c>
      <c r="AN40" s="15" t="str">
        <f t="shared" si="39"/>
        <v>KS</v>
      </c>
      <c r="AO40" s="14">
        <v>0</v>
      </c>
    </row>
    <row r="41" spans="2:41">
      <c r="B41" t="str">
        <f>A26</f>
        <v>TRA_Rai_Frt-Elc</v>
      </c>
      <c r="C41" t="str">
        <f>C26</f>
        <v>TRai_Frt</v>
      </c>
      <c r="D41" s="66">
        <f>D15/D13</f>
        <v>0.95443649170643041</v>
      </c>
      <c r="E41" s="66">
        <f t="shared" ref="E41:AE41" si="40">E15/E13</f>
        <v>0.77564475550826795</v>
      </c>
      <c r="F41" s="66">
        <f>F15/F13</f>
        <v>0.73198410037050055</v>
      </c>
      <c r="G41" s="77" t="str">
        <f>IFERROR(G15/G13,"")</f>
        <v/>
      </c>
      <c r="H41" s="66">
        <f t="shared" si="40"/>
        <v>0.8295150483963204</v>
      </c>
      <c r="I41" s="66">
        <f t="shared" si="40"/>
        <v>0.8066550984285511</v>
      </c>
      <c r="J41" s="66">
        <f t="shared" si="40"/>
        <v>0.68155880881225528</v>
      </c>
      <c r="K41" s="66">
        <f t="shared" si="40"/>
        <v>0</v>
      </c>
      <c r="L41" s="66">
        <f t="shared" si="40"/>
        <v>0.46842929392919497</v>
      </c>
      <c r="M41" s="66">
        <f t="shared" si="40"/>
        <v>0.19671167620549024</v>
      </c>
      <c r="N41" s="66">
        <f t="shared" si="40"/>
        <v>0.66759596577339375</v>
      </c>
      <c r="O41" s="66">
        <f t="shared" si="40"/>
        <v>0.93170940288831572</v>
      </c>
      <c r="P41" s="66">
        <f t="shared" si="40"/>
        <v>0.60884075411151217</v>
      </c>
      <c r="Q41" s="66">
        <f t="shared" si="40"/>
        <v>0.85436129388969484</v>
      </c>
      <c r="R41" s="66">
        <f t="shared" si="40"/>
        <v>0</v>
      </c>
      <c r="S41" s="66">
        <f t="shared" si="40"/>
        <v>0.95800071087543337</v>
      </c>
      <c r="T41" s="66">
        <f t="shared" si="40"/>
        <v>0</v>
      </c>
      <c r="U41" s="66">
        <f t="shared" si="40"/>
        <v>0.74464536567048967</v>
      </c>
      <c r="V41" s="66">
        <f t="shared" si="40"/>
        <v>0</v>
      </c>
      <c r="W41" s="77" t="str">
        <f>IFERROR(W15/W13,"")</f>
        <v/>
      </c>
      <c r="X41" s="66">
        <f t="shared" si="40"/>
        <v>0.54521915663024867</v>
      </c>
      <c r="Y41" s="66">
        <f t="shared" si="40"/>
        <v>0.7369816268690752</v>
      </c>
      <c r="Z41" s="66">
        <f t="shared" si="40"/>
        <v>0.59396842739280853</v>
      </c>
      <c r="AA41" s="66">
        <f t="shared" si="40"/>
        <v>0.50491371270116492</v>
      </c>
      <c r="AB41" s="66">
        <f t="shared" si="40"/>
        <v>0.99378767753141928</v>
      </c>
      <c r="AC41" s="66">
        <f t="shared" si="40"/>
        <v>0.81978933691544043</v>
      </c>
      <c r="AD41" s="66">
        <f t="shared" si="40"/>
        <v>1</v>
      </c>
      <c r="AE41" s="66">
        <f t="shared" si="40"/>
        <v>0.21683194980558165</v>
      </c>
      <c r="AF41" s="77">
        <f t="shared" ref="AF41:AN41" si="41">IFERROR(AF15/AF13,"")</f>
        <v>0.96109791021103663</v>
      </c>
      <c r="AG41" s="77" t="str">
        <f t="shared" si="41"/>
        <v/>
      </c>
      <c r="AH41" s="77">
        <f t="shared" si="41"/>
        <v>0.7999360020280063</v>
      </c>
      <c r="AI41" s="77">
        <f t="shared" si="41"/>
        <v>0</v>
      </c>
      <c r="AJ41" s="77">
        <f t="shared" si="41"/>
        <v>1</v>
      </c>
      <c r="AK41" s="77">
        <f t="shared" si="41"/>
        <v>0.67677490298777643</v>
      </c>
      <c r="AL41" s="77">
        <f t="shared" si="41"/>
        <v>0.46943816694358059</v>
      </c>
      <c r="AM41" s="77">
        <f t="shared" si="41"/>
        <v>0.12651643517896602</v>
      </c>
      <c r="AN41" s="77">
        <f t="shared" si="41"/>
        <v>0</v>
      </c>
      <c r="AO41">
        <v>5</v>
      </c>
    </row>
    <row r="42" spans="2:41">
      <c r="B42" t="str">
        <f>A28</f>
        <v>TRA_Rai_Pas_Conv-Elc</v>
      </c>
      <c r="C42" t="str">
        <f>C27</f>
        <v>TRai_Pas_Conv</v>
      </c>
      <c r="D42" s="66">
        <f>D19/D17</f>
        <v>0.86328490267299995</v>
      </c>
      <c r="E42" s="66">
        <f t="shared" ref="E42:AE42" si="42">E19/E17</f>
        <v>0.90856454720616564</v>
      </c>
      <c r="F42" s="66">
        <f t="shared" si="42"/>
        <v>0.76596656665237894</v>
      </c>
      <c r="G42" s="77" t="str">
        <f>IFERROR(G19/G17,"")</f>
        <v/>
      </c>
      <c r="H42" s="66">
        <f t="shared" si="42"/>
        <v>0.65034257955282693</v>
      </c>
      <c r="I42" s="66">
        <f t="shared" si="42"/>
        <v>0.89271925032851396</v>
      </c>
      <c r="J42" s="66">
        <f t="shared" si="42"/>
        <v>0.45230151228733462</v>
      </c>
      <c r="K42" s="66">
        <f t="shared" si="42"/>
        <v>0.78006464646464646</v>
      </c>
      <c r="L42" s="66">
        <f t="shared" si="42"/>
        <v>0.43641585639491404</v>
      </c>
      <c r="M42" s="66">
        <f t="shared" si="42"/>
        <v>0.25313164825071932</v>
      </c>
      <c r="N42" s="66">
        <f t="shared" si="42"/>
        <v>0.91325272067714625</v>
      </c>
      <c r="O42" s="66">
        <f t="shared" si="42"/>
        <v>0.86874172964389684</v>
      </c>
      <c r="P42" s="66">
        <f t="shared" si="42"/>
        <v>0.59207807118254885</v>
      </c>
      <c r="Q42" s="66">
        <f t="shared" si="42"/>
        <v>0.71069162766510663</v>
      </c>
      <c r="R42" s="66">
        <f t="shared" si="42"/>
        <v>0.1952502979737783</v>
      </c>
      <c r="S42" s="66">
        <f t="shared" si="42"/>
        <v>0.95193504265838536</v>
      </c>
      <c r="T42" s="66">
        <f t="shared" si="42"/>
        <v>0.40873902997357009</v>
      </c>
      <c r="U42" s="66">
        <f t="shared" si="42"/>
        <v>0.94733429394812685</v>
      </c>
      <c r="V42" s="66">
        <f t="shared" si="42"/>
        <v>0.87785180240320426</v>
      </c>
      <c r="W42" s="77" t="str">
        <f>IFERROR(W19/W17,"")</f>
        <v/>
      </c>
      <c r="X42" s="66">
        <f t="shared" si="42"/>
        <v>0.93077737347006295</v>
      </c>
      <c r="Y42" s="66">
        <f t="shared" si="42"/>
        <v>0.88942581329166892</v>
      </c>
      <c r="Z42" s="66">
        <f t="shared" si="42"/>
        <v>0.87952357353260546</v>
      </c>
      <c r="AA42" s="66">
        <f t="shared" si="42"/>
        <v>0.55772855926421117</v>
      </c>
      <c r="AB42" s="66">
        <f t="shared" si="42"/>
        <v>1</v>
      </c>
      <c r="AC42" s="66">
        <f t="shared" si="42"/>
        <v>0.67615240005013155</v>
      </c>
      <c r="AD42" s="66">
        <f t="shared" si="42"/>
        <v>1</v>
      </c>
      <c r="AE42" s="66">
        <f t="shared" si="42"/>
        <v>0.53010015141288291</v>
      </c>
      <c r="AF42" s="77">
        <f t="shared" ref="AF42:AN42" si="43">IFERROR(AF19/AF17,"")</f>
        <v>0.98010976026521279</v>
      </c>
      <c r="AG42" s="77" t="str">
        <f t="shared" si="43"/>
        <v/>
      </c>
      <c r="AH42" s="77">
        <f t="shared" si="43"/>
        <v>0.95446152184919153</v>
      </c>
      <c r="AI42" s="77">
        <f t="shared" si="43"/>
        <v>0</v>
      </c>
      <c r="AJ42" s="77">
        <f t="shared" si="43"/>
        <v>1</v>
      </c>
      <c r="AK42" s="77">
        <f t="shared" si="43"/>
        <v>0.64787686895713503</v>
      </c>
      <c r="AL42" s="77">
        <f t="shared" si="43"/>
        <v>0.45207759286205768</v>
      </c>
      <c r="AM42" s="77">
        <f t="shared" si="43"/>
        <v>0.11899340628009811</v>
      </c>
      <c r="AN42" s="77">
        <f t="shared" si="43"/>
        <v>0</v>
      </c>
      <c r="AO42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N8"/>
  <sheetViews>
    <sheetView workbookViewId="0">
      <selection activeCell="M8" sqref="M8"/>
    </sheetView>
  </sheetViews>
  <sheetFormatPr defaultRowHeight="14.5"/>
  <cols>
    <col min="3" max="3" width="10.453125" bestFit="1" customWidth="1"/>
    <col min="11" max="11" width="10.453125" bestFit="1" customWidth="1"/>
    <col min="12" max="12" width="24.1796875" bestFit="1" customWidth="1"/>
  </cols>
  <sheetData>
    <row r="2" spans="2:14">
      <c r="B2" s="10" t="s">
        <v>62</v>
      </c>
      <c r="C2" s="10"/>
      <c r="M2" s="10" t="s">
        <v>358</v>
      </c>
    </row>
    <row r="3" spans="2:14" ht="15" thickBot="1">
      <c r="B3" s="14" t="s">
        <v>63</v>
      </c>
      <c r="C3" s="14" t="s">
        <v>54</v>
      </c>
      <c r="D3" s="14" t="s">
        <v>64</v>
      </c>
      <c r="E3" s="14" t="s">
        <v>65</v>
      </c>
      <c r="F3" s="14" t="s">
        <v>66</v>
      </c>
      <c r="G3" s="14" t="s">
        <v>67</v>
      </c>
      <c r="H3" s="14" t="s">
        <v>68</v>
      </c>
      <c r="K3" s="14" t="str">
        <f>C3</f>
        <v>TechName</v>
      </c>
      <c r="L3" s="14" t="s">
        <v>58</v>
      </c>
      <c r="M3" s="14" t="s">
        <v>59</v>
      </c>
      <c r="N3" s="14" t="s">
        <v>359</v>
      </c>
    </row>
    <row r="4" spans="2:14">
      <c r="B4" t="s">
        <v>360</v>
      </c>
      <c r="C4" t="s">
        <v>361</v>
      </c>
      <c r="D4" t="str">
        <f>"Transport sector fuel tech - "&amp;MID(C4,4,3)</f>
        <v>Transport sector fuel tech - ELC</v>
      </c>
      <c r="E4" t="s">
        <v>100</v>
      </c>
      <c r="F4" t="s">
        <v>362</v>
      </c>
      <c r="G4" t="s">
        <v>363</v>
      </c>
      <c r="K4" t="str">
        <f>C4</f>
        <v>TRAELC00</v>
      </c>
      <c r="L4" t="s">
        <v>370</v>
      </c>
      <c r="M4" t="s">
        <v>200</v>
      </c>
      <c r="N4">
        <v>1</v>
      </c>
    </row>
    <row r="5" spans="2:14">
      <c r="C5" t="s">
        <v>364</v>
      </c>
      <c r="D5" t="str">
        <f>"Transport sector fuel tech - "&amp;MID(C5,4,3)</f>
        <v>Transport sector fuel tech - LPG</v>
      </c>
      <c r="E5" t="s">
        <v>100</v>
      </c>
      <c r="F5" t="s">
        <v>362</v>
      </c>
      <c r="K5" t="str">
        <f>C5</f>
        <v>TRALPG00</v>
      </c>
      <c r="L5" t="s">
        <v>365</v>
      </c>
      <c r="M5" t="s">
        <v>95</v>
      </c>
      <c r="N5">
        <v>1</v>
      </c>
    </row>
    <row r="6" spans="2:14">
      <c r="C6" t="s">
        <v>366</v>
      </c>
      <c r="D6" t="str">
        <f>"Transport sector fuel tech - "&amp;MID(C6,4,3)</f>
        <v>Transport sector fuel tech - GAS</v>
      </c>
      <c r="E6" t="s">
        <v>100</v>
      </c>
      <c r="F6" t="s">
        <v>362</v>
      </c>
      <c r="K6" t="str">
        <f>C6</f>
        <v>TRAGAS00</v>
      </c>
      <c r="L6" t="s">
        <v>367</v>
      </c>
      <c r="M6" t="s">
        <v>93</v>
      </c>
      <c r="N6">
        <v>1</v>
      </c>
    </row>
    <row r="7" spans="2:14">
      <c r="C7" t="s">
        <v>368</v>
      </c>
      <c r="D7" t="str">
        <f>"Transport sector fuel tech - "&amp;MID(C7,4,3)</f>
        <v>Transport sector fuel tech - HFO</v>
      </c>
      <c r="E7" t="s">
        <v>100</v>
      </c>
      <c r="F7" t="s">
        <v>362</v>
      </c>
      <c r="L7" t="s">
        <v>412</v>
      </c>
    </row>
    <row r="8" spans="2:14">
      <c r="K8" t="str">
        <f>C7</f>
        <v>TRAHFO00</v>
      </c>
      <c r="L8" t="s">
        <v>369</v>
      </c>
      <c r="M8" t="s">
        <v>173</v>
      </c>
      <c r="N8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D57"/>
  <sheetViews>
    <sheetView tabSelected="1" topLeftCell="A11" zoomScaleNormal="100" workbookViewId="0">
      <selection activeCell="K22" sqref="K22"/>
    </sheetView>
  </sheetViews>
  <sheetFormatPr defaultColWidth="9.1796875" defaultRowHeight="13"/>
  <cols>
    <col min="1" max="1" width="9.1796875" style="96" customWidth="1"/>
    <col min="2" max="2" width="14.7265625" style="96" customWidth="1"/>
    <col min="3" max="11" width="14.54296875" style="96" customWidth="1"/>
    <col min="12" max="12" width="12.54296875" style="96" customWidth="1"/>
    <col min="13" max="13" width="8.54296875" style="96" customWidth="1"/>
    <col min="14" max="14" width="8.1796875" style="96" customWidth="1"/>
    <col min="15" max="15" width="9.1796875" style="96" customWidth="1"/>
    <col min="16" max="16" width="10" style="96" bestFit="1" customWidth="1"/>
    <col min="17" max="17" width="14.26953125" style="96" bestFit="1" customWidth="1"/>
    <col min="18" max="18" width="48.81640625" style="96" bestFit="1" customWidth="1"/>
    <col min="19" max="19" width="4.7265625" style="96" bestFit="1" customWidth="1"/>
    <col min="20" max="20" width="8.7265625" style="96" bestFit="1" customWidth="1"/>
    <col min="21" max="21" width="7.54296875" style="96" bestFit="1" customWidth="1"/>
    <col min="22" max="22" width="8.26953125" style="96" bestFit="1" customWidth="1"/>
    <col min="23" max="23" width="6.453125" style="96" bestFit="1" customWidth="1"/>
    <col min="24" max="16384" width="9.1796875" style="96"/>
  </cols>
  <sheetData>
    <row r="1" spans="2:30" ht="14.5">
      <c r="B1" s="63" t="s">
        <v>419</v>
      </c>
    </row>
    <row r="2" spans="2:30" ht="18.5">
      <c r="B2" s="97" t="s">
        <v>373</v>
      </c>
      <c r="C2" s="98"/>
      <c r="D2" s="98"/>
      <c r="E2" s="98"/>
      <c r="F2" s="98"/>
      <c r="G2" s="98"/>
    </row>
    <row r="3" spans="2:30" ht="14.5">
      <c r="B3" t="s">
        <v>421</v>
      </c>
      <c r="C3" s="99"/>
    </row>
    <row r="4" spans="2:30" ht="21.65" customHeight="1" thickBot="1">
      <c r="B4" s="100" t="s">
        <v>54</v>
      </c>
      <c r="C4" s="100" t="s">
        <v>80</v>
      </c>
      <c r="D4" s="101" t="s">
        <v>365</v>
      </c>
      <c r="E4" s="101" t="s">
        <v>387</v>
      </c>
      <c r="F4" s="101" t="s">
        <v>388</v>
      </c>
      <c r="G4" s="101" t="s">
        <v>389</v>
      </c>
      <c r="H4" s="101" t="s">
        <v>369</v>
      </c>
      <c r="I4" s="101" t="s">
        <v>390</v>
      </c>
      <c r="J4" s="101" t="s">
        <v>367</v>
      </c>
      <c r="K4" s="101" t="s">
        <v>391</v>
      </c>
      <c r="L4" s="101" t="s">
        <v>412</v>
      </c>
    </row>
    <row r="5" spans="2:30" ht="13.9" customHeight="1">
      <c r="B5" s="102" t="s">
        <v>374</v>
      </c>
      <c r="C5" s="103" t="s">
        <v>376</v>
      </c>
      <c r="D5" s="138">
        <v>63.1</v>
      </c>
      <c r="E5" s="138">
        <v>69.3</v>
      </c>
      <c r="F5" s="138">
        <v>71.900000000000006</v>
      </c>
      <c r="G5" s="138">
        <v>74.099999999999994</v>
      </c>
      <c r="H5" s="139">
        <v>78</v>
      </c>
      <c r="I5" s="104">
        <v>0</v>
      </c>
      <c r="J5" s="138">
        <v>56.1</v>
      </c>
      <c r="K5" s="104">
        <v>0</v>
      </c>
      <c r="L5" s="104">
        <f>J5</f>
        <v>56.1</v>
      </c>
    </row>
    <row r="6" spans="2:30" ht="13.9" customHeight="1">
      <c r="B6" s="102" t="s">
        <v>374</v>
      </c>
      <c r="C6" s="103" t="s">
        <v>377</v>
      </c>
      <c r="D6" s="104"/>
      <c r="E6" s="104"/>
      <c r="F6" s="104"/>
      <c r="G6" s="104"/>
      <c r="H6" s="104"/>
      <c r="I6" s="104"/>
      <c r="J6" s="104"/>
      <c r="K6" s="104"/>
      <c r="L6" s="104"/>
    </row>
    <row r="7" spans="2:30" ht="13.9" customHeight="1">
      <c r="B7" s="102" t="s">
        <v>374</v>
      </c>
      <c r="C7" s="103" t="s">
        <v>378</v>
      </c>
      <c r="D7" s="140"/>
      <c r="E7" s="140"/>
      <c r="F7" s="140"/>
      <c r="G7" s="140"/>
      <c r="H7" s="140"/>
      <c r="I7" s="140"/>
      <c r="J7" s="140"/>
      <c r="K7" s="140"/>
      <c r="L7" s="140"/>
      <c r="T7" s="102" t="s">
        <v>374</v>
      </c>
      <c r="U7" s="103" t="s">
        <v>378</v>
      </c>
      <c r="V7" s="140">
        <f>62/1000</f>
        <v>6.2E-2</v>
      </c>
      <c r="W7" s="140">
        <f>33/1000</f>
        <v>3.3000000000000002E-2</v>
      </c>
      <c r="X7" s="140">
        <v>0</v>
      </c>
      <c r="Y7" s="140">
        <f>3.9/1000</f>
        <v>3.8999999999999998E-3</v>
      </c>
      <c r="Z7" s="140">
        <v>0</v>
      </c>
      <c r="AA7" s="140">
        <v>0</v>
      </c>
      <c r="AB7" s="140">
        <f>92/1000</f>
        <v>9.1999999999999998E-2</v>
      </c>
      <c r="AC7" s="140">
        <f>260/1000</f>
        <v>0.26</v>
      </c>
      <c r="AD7" s="140">
        <v>0</v>
      </c>
    </row>
    <row r="8" spans="2:30" ht="13.9" customHeight="1">
      <c r="B8" s="102" t="s">
        <v>374</v>
      </c>
      <c r="C8" s="103" t="s">
        <v>379</v>
      </c>
      <c r="D8" s="140"/>
      <c r="E8" s="140"/>
      <c r="F8" s="140"/>
      <c r="G8" s="140"/>
      <c r="H8" s="140"/>
      <c r="I8" s="140"/>
      <c r="J8" s="140"/>
      <c r="K8" s="140"/>
      <c r="L8" s="140"/>
      <c r="T8" s="102" t="s">
        <v>374</v>
      </c>
      <c r="U8" s="103" t="s">
        <v>379</v>
      </c>
      <c r="V8" s="140"/>
      <c r="W8" s="140"/>
      <c r="X8" s="140"/>
      <c r="Y8" s="140"/>
      <c r="Z8" s="140"/>
      <c r="AA8" s="140"/>
      <c r="AB8" s="140"/>
      <c r="AC8" s="140"/>
      <c r="AD8" s="140"/>
    </row>
    <row r="9" spans="2:30" ht="13.9" customHeight="1">
      <c r="B9" s="102" t="s">
        <v>374</v>
      </c>
      <c r="C9" s="103" t="s">
        <v>380</v>
      </c>
      <c r="D9" s="140"/>
      <c r="E9" s="140"/>
      <c r="F9" s="140"/>
      <c r="G9" s="140"/>
      <c r="H9" s="140"/>
      <c r="I9" s="140"/>
      <c r="J9" s="140"/>
      <c r="K9" s="140"/>
      <c r="L9" s="140"/>
      <c r="T9" s="102" t="s">
        <v>374</v>
      </c>
      <c r="U9" s="103" t="s">
        <v>380</v>
      </c>
      <c r="V9" s="140"/>
      <c r="W9" s="140"/>
      <c r="X9" s="140"/>
      <c r="Y9" s="140"/>
      <c r="Z9" s="140"/>
      <c r="AA9" s="140"/>
      <c r="AB9" s="140"/>
      <c r="AC9" s="140"/>
      <c r="AD9" s="140"/>
    </row>
    <row r="10" spans="2:30" ht="13.9" customHeight="1">
      <c r="B10" s="102" t="s">
        <v>374</v>
      </c>
      <c r="C10" s="103" t="s">
        <v>381</v>
      </c>
      <c r="D10" s="140"/>
      <c r="E10" s="140"/>
      <c r="F10" s="140"/>
      <c r="G10" s="140"/>
      <c r="H10" s="140"/>
      <c r="I10" s="140"/>
      <c r="J10" s="140"/>
      <c r="K10" s="140"/>
      <c r="L10" s="140"/>
      <c r="T10" s="102" t="s">
        <v>374</v>
      </c>
      <c r="U10" s="103" t="s">
        <v>381</v>
      </c>
      <c r="V10" s="140">
        <f>0.2/1000</f>
        <v>2.0000000000000001E-4</v>
      </c>
      <c r="W10" s="140">
        <f>3.2/1000</f>
        <v>3.2000000000000002E-3</v>
      </c>
      <c r="X10" s="140">
        <v>0</v>
      </c>
      <c r="Y10" s="140">
        <f>3.9/1000</f>
        <v>3.8999999999999998E-3</v>
      </c>
      <c r="Z10" s="140">
        <v>0</v>
      </c>
      <c r="AA10" s="140">
        <v>0</v>
      </c>
      <c r="AB10" s="140">
        <f>3/1000</f>
        <v>3.0000000000000001E-3</v>
      </c>
      <c r="AC10" s="140">
        <f>41/1000</f>
        <v>4.1000000000000002E-2</v>
      </c>
      <c r="AD10" s="140">
        <v>0</v>
      </c>
    </row>
    <row r="11" spans="2:30" ht="13.9" customHeight="1">
      <c r="B11" s="102" t="s">
        <v>374</v>
      </c>
      <c r="C11" s="103" t="s">
        <v>382</v>
      </c>
      <c r="D11" s="104"/>
      <c r="E11" s="104"/>
      <c r="F11" s="104"/>
      <c r="G11" s="104"/>
      <c r="H11" s="104"/>
      <c r="I11" s="104"/>
      <c r="J11" s="104"/>
      <c r="K11" s="104"/>
      <c r="L11" s="104"/>
    </row>
    <row r="12" spans="2:30" ht="13.9" customHeight="1">
      <c r="B12" s="102" t="s">
        <v>374</v>
      </c>
      <c r="C12" s="103" t="s">
        <v>383</v>
      </c>
      <c r="D12" s="104"/>
      <c r="E12" s="104"/>
      <c r="F12" s="104"/>
      <c r="G12" s="104"/>
      <c r="H12" s="104"/>
      <c r="I12" s="104"/>
      <c r="J12" s="104"/>
      <c r="K12" s="104"/>
      <c r="L12" s="104"/>
      <c r="P12"/>
      <c r="Q12"/>
    </row>
    <row r="13" spans="2:30" ht="13.9" customHeight="1">
      <c r="B13" s="102" t="s">
        <v>374</v>
      </c>
      <c r="C13" s="103" t="s">
        <v>384</v>
      </c>
      <c r="D13" s="104"/>
      <c r="E13" s="104"/>
      <c r="F13" s="104"/>
      <c r="G13" s="104"/>
      <c r="H13" s="104"/>
      <c r="I13" s="104"/>
      <c r="J13" s="104"/>
      <c r="K13" s="104"/>
      <c r="L13" s="104"/>
    </row>
    <row r="14" spans="2:30" ht="13.9" customHeight="1">
      <c r="B14" s="102" t="s">
        <v>374</v>
      </c>
      <c r="C14" s="103" t="s">
        <v>385</v>
      </c>
      <c r="D14" s="104"/>
      <c r="E14" s="104"/>
      <c r="F14" s="104"/>
      <c r="G14" s="104"/>
      <c r="H14" s="104"/>
      <c r="I14" s="104"/>
      <c r="J14" s="104"/>
      <c r="K14" s="104"/>
      <c r="L14" s="104"/>
    </row>
    <row r="15" spans="2:30">
      <c r="B15" s="102" t="s">
        <v>374</v>
      </c>
      <c r="C15" s="103" t="s">
        <v>386</v>
      </c>
      <c r="D15" s="104"/>
      <c r="E15" s="104"/>
      <c r="F15" s="104"/>
      <c r="G15" s="104"/>
      <c r="H15" s="104"/>
      <c r="I15" s="104"/>
      <c r="J15" s="104"/>
      <c r="K15" s="104"/>
      <c r="L15" s="104"/>
    </row>
    <row r="17" spans="2:15" ht="18.5">
      <c r="B17" s="97" t="s">
        <v>375</v>
      </c>
      <c r="C17" s="98"/>
      <c r="D17" s="98"/>
      <c r="E17" s="98"/>
      <c r="F17" s="98"/>
      <c r="G17" s="98"/>
    </row>
    <row r="18" spans="2:15" ht="18.5">
      <c r="B18" s="105" t="s">
        <v>420</v>
      </c>
      <c r="C18" s="106"/>
    </row>
    <row r="19" spans="2:15" ht="13.5" thickBot="1">
      <c r="B19" s="100" t="s">
        <v>80</v>
      </c>
      <c r="C19" s="101" t="s">
        <v>95</v>
      </c>
      <c r="D19" s="101" t="s">
        <v>403</v>
      </c>
      <c r="E19" s="101" t="s">
        <v>190</v>
      </c>
      <c r="F19" s="101" t="s">
        <v>94</v>
      </c>
      <c r="G19" s="101" t="s">
        <v>173</v>
      </c>
      <c r="H19" s="101" t="s">
        <v>93</v>
      </c>
      <c r="I19" s="101" t="s">
        <v>134</v>
      </c>
    </row>
    <row r="20" spans="2:15" ht="14.5">
      <c r="B20" s="102" t="s">
        <v>392</v>
      </c>
      <c r="C20" s="141">
        <f t="shared" ref="C20:G30" si="0">D5</f>
        <v>63.1</v>
      </c>
      <c r="D20" s="141">
        <f t="shared" si="0"/>
        <v>69.3</v>
      </c>
      <c r="E20" s="141">
        <f>F5</f>
        <v>71.900000000000006</v>
      </c>
      <c r="F20" s="141">
        <f t="shared" si="0"/>
        <v>74.099999999999994</v>
      </c>
      <c r="G20" s="139">
        <f t="shared" si="0"/>
        <v>78</v>
      </c>
      <c r="H20" s="141">
        <f>J5</f>
        <v>56.1</v>
      </c>
      <c r="I20" s="141">
        <f>L5</f>
        <v>56.1</v>
      </c>
      <c r="K20"/>
      <c r="L20"/>
      <c r="M20"/>
      <c r="N20"/>
      <c r="O20"/>
    </row>
    <row r="21" spans="2:15">
      <c r="B21" s="102" t="s">
        <v>393</v>
      </c>
      <c r="C21" s="107">
        <f t="shared" si="0"/>
        <v>0</v>
      </c>
      <c r="D21" s="107">
        <f t="shared" si="0"/>
        <v>0</v>
      </c>
      <c r="E21" s="107">
        <f t="shared" si="0"/>
        <v>0</v>
      </c>
      <c r="F21" s="107">
        <f t="shared" si="0"/>
        <v>0</v>
      </c>
      <c r="G21" s="107">
        <f t="shared" si="0"/>
        <v>0</v>
      </c>
      <c r="H21" s="107">
        <f t="shared" ref="H21:H30" si="1">J6</f>
        <v>0</v>
      </c>
      <c r="I21" s="107">
        <v>0</v>
      </c>
    </row>
    <row r="22" spans="2:15">
      <c r="B22" s="102" t="s">
        <v>394</v>
      </c>
      <c r="C22" s="141">
        <v>6.2E-2</v>
      </c>
      <c r="D22" s="141">
        <v>3.3000000000000002E-2</v>
      </c>
      <c r="E22" s="141">
        <v>0</v>
      </c>
      <c r="F22" s="141">
        <v>3.8999999999999998E-3</v>
      </c>
      <c r="G22" s="139">
        <v>0</v>
      </c>
      <c r="H22" s="141">
        <v>9.1999999999999998E-2</v>
      </c>
      <c r="I22" s="141">
        <v>0</v>
      </c>
    </row>
    <row r="23" spans="2:15">
      <c r="B23" s="102" t="s">
        <v>395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</row>
    <row r="24" spans="2:15">
      <c r="B24" s="102" t="s">
        <v>396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</row>
    <row r="25" spans="2:15">
      <c r="B25" s="102" t="s">
        <v>397</v>
      </c>
      <c r="C25" s="141">
        <v>2.0000000000000001E-4</v>
      </c>
      <c r="D25" s="141">
        <v>3.2000000000000002E-3</v>
      </c>
      <c r="E25" s="141">
        <v>0</v>
      </c>
      <c r="F25" s="141">
        <v>3.8999999999999998E-3</v>
      </c>
      <c r="G25" s="139">
        <v>0</v>
      </c>
      <c r="H25" s="141">
        <v>3.0000000000000001E-3</v>
      </c>
      <c r="I25" s="141">
        <v>0</v>
      </c>
    </row>
    <row r="26" spans="2:15">
      <c r="B26" s="102" t="s">
        <v>398</v>
      </c>
      <c r="C26" s="107">
        <f t="shared" si="0"/>
        <v>0</v>
      </c>
      <c r="D26" s="107">
        <f t="shared" si="0"/>
        <v>0</v>
      </c>
      <c r="E26" s="107">
        <f t="shared" si="0"/>
        <v>0</v>
      </c>
      <c r="F26" s="107">
        <f t="shared" si="0"/>
        <v>0</v>
      </c>
      <c r="G26" s="107">
        <f t="shared" si="0"/>
        <v>0</v>
      </c>
      <c r="H26" s="107">
        <f t="shared" si="1"/>
        <v>0</v>
      </c>
      <c r="I26" s="107">
        <v>0</v>
      </c>
    </row>
    <row r="27" spans="2:15">
      <c r="B27" s="102" t="s">
        <v>399</v>
      </c>
      <c r="C27" s="107">
        <f t="shared" si="0"/>
        <v>0</v>
      </c>
      <c r="D27" s="107">
        <f t="shared" si="0"/>
        <v>0</v>
      </c>
      <c r="E27" s="107">
        <f t="shared" si="0"/>
        <v>0</v>
      </c>
      <c r="F27" s="107">
        <f t="shared" si="0"/>
        <v>0</v>
      </c>
      <c r="G27" s="107">
        <f t="shared" si="0"/>
        <v>0</v>
      </c>
      <c r="H27" s="107">
        <f t="shared" si="1"/>
        <v>0</v>
      </c>
      <c r="I27" s="107">
        <v>0</v>
      </c>
    </row>
    <row r="28" spans="2:15">
      <c r="B28" s="102" t="s">
        <v>400</v>
      </c>
      <c r="C28" s="107">
        <f t="shared" si="0"/>
        <v>0</v>
      </c>
      <c r="D28" s="107">
        <f t="shared" si="0"/>
        <v>0</v>
      </c>
      <c r="E28" s="107">
        <f t="shared" si="0"/>
        <v>0</v>
      </c>
      <c r="F28" s="107">
        <f t="shared" si="0"/>
        <v>0</v>
      </c>
      <c r="G28" s="107">
        <f t="shared" si="0"/>
        <v>0</v>
      </c>
      <c r="H28" s="107">
        <f t="shared" si="1"/>
        <v>0</v>
      </c>
      <c r="I28" s="107">
        <v>0</v>
      </c>
    </row>
    <row r="29" spans="2:15">
      <c r="B29" s="102" t="s">
        <v>401</v>
      </c>
      <c r="C29" s="107">
        <f t="shared" si="0"/>
        <v>0</v>
      </c>
      <c r="D29" s="107">
        <f t="shared" si="0"/>
        <v>0</v>
      </c>
      <c r="E29" s="107">
        <f t="shared" si="0"/>
        <v>0</v>
      </c>
      <c r="F29" s="107">
        <f t="shared" si="0"/>
        <v>0</v>
      </c>
      <c r="G29" s="107">
        <f t="shared" si="0"/>
        <v>0</v>
      </c>
      <c r="H29" s="107">
        <f t="shared" si="1"/>
        <v>0</v>
      </c>
      <c r="I29" s="107">
        <v>0</v>
      </c>
    </row>
    <row r="30" spans="2:15">
      <c r="B30" s="102" t="s">
        <v>402</v>
      </c>
      <c r="C30" s="107">
        <f t="shared" si="0"/>
        <v>0</v>
      </c>
      <c r="D30" s="107">
        <f t="shared" si="0"/>
        <v>0</v>
      </c>
      <c r="E30" s="107">
        <f t="shared" si="0"/>
        <v>0</v>
      </c>
      <c r="F30" s="107">
        <f t="shared" si="0"/>
        <v>0</v>
      </c>
      <c r="G30" s="107">
        <f t="shared" si="0"/>
        <v>0</v>
      </c>
      <c r="H30" s="107">
        <f t="shared" si="1"/>
        <v>0</v>
      </c>
      <c r="I30" s="107">
        <v>0</v>
      </c>
    </row>
    <row r="46" spans="9:9">
      <c r="I46" s="109"/>
    </row>
    <row r="47" spans="9:9">
      <c r="I47" s="108"/>
    </row>
    <row r="48" spans="9:9">
      <c r="I48" s="108"/>
    </row>
    <row r="49" spans="9:9">
      <c r="I49" s="108"/>
    </row>
    <row r="50" spans="9:9">
      <c r="I50" s="108"/>
    </row>
    <row r="51" spans="9:9">
      <c r="I51" s="108"/>
    </row>
    <row r="52" spans="9:9">
      <c r="I52" s="108"/>
    </row>
    <row r="53" spans="9:9">
      <c r="I53" s="108"/>
    </row>
    <row r="54" spans="9:9">
      <c r="I54" s="108"/>
    </row>
    <row r="55" spans="9:9">
      <c r="I55" s="108"/>
    </row>
    <row r="56" spans="9:9">
      <c r="I56" s="108"/>
    </row>
    <row r="57" spans="9:9">
      <c r="I57" s="108"/>
    </row>
  </sheetData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Y33"/>
  <sheetViews>
    <sheetView topLeftCell="A10" zoomScale="85" zoomScaleNormal="85" workbookViewId="0">
      <selection activeCell="F33" sqref="F33"/>
    </sheetView>
  </sheetViews>
  <sheetFormatPr defaultRowHeight="14.5"/>
  <cols>
    <col min="1" max="1" width="16.7265625" bestFit="1" customWidth="1"/>
    <col min="2" max="2" width="26" bestFit="1" customWidth="1"/>
    <col min="3" max="3" width="23.81640625" bestFit="1" customWidth="1"/>
    <col min="4" max="4" width="8" customWidth="1"/>
    <col min="5" max="5" width="8.453125" bestFit="1" customWidth="1"/>
    <col min="6" max="6" width="6" customWidth="1"/>
    <col min="7" max="7" width="6" bestFit="1" customWidth="1"/>
    <col min="8" max="8" width="6" customWidth="1"/>
    <col min="9" max="10" width="7" bestFit="1" customWidth="1"/>
    <col min="11" max="11" width="6" bestFit="1" customWidth="1"/>
    <col min="12" max="12" width="7" bestFit="1" customWidth="1"/>
    <col min="13" max="13" width="8" bestFit="1" customWidth="1"/>
    <col min="14" max="15" width="7" bestFit="1" customWidth="1"/>
    <col min="16" max="16" width="5.54296875" bestFit="1" customWidth="1"/>
    <col min="17" max="17" width="5.54296875" customWidth="1"/>
    <col min="18" max="18" width="6" bestFit="1" customWidth="1"/>
    <col min="19" max="19" width="8" bestFit="1" customWidth="1"/>
    <col min="20" max="20" width="6" bestFit="1" customWidth="1"/>
    <col min="21" max="21" width="6" customWidth="1"/>
    <col min="22" max="22" width="6" bestFit="1" customWidth="1"/>
    <col min="23" max="23" width="7" bestFit="1" customWidth="1"/>
    <col min="24" max="24" width="8" bestFit="1" customWidth="1"/>
    <col min="25" max="25" width="6" bestFit="1" customWidth="1"/>
    <col min="26" max="26" width="7" bestFit="1" customWidth="1"/>
    <col min="27" max="27" width="6" bestFit="1" customWidth="1"/>
    <col min="28" max="28" width="7" bestFit="1" customWidth="1"/>
    <col min="29" max="29" width="5.54296875" bestFit="1" customWidth="1"/>
    <col min="30" max="30" width="5.54296875" customWidth="1"/>
    <col min="31" max="31" width="7" bestFit="1" customWidth="1"/>
    <col min="32" max="40" width="7" customWidth="1"/>
  </cols>
  <sheetData>
    <row r="1" spans="1:48">
      <c r="A1" s="16" t="s">
        <v>285</v>
      </c>
      <c r="B1" s="63">
        <f>1000/23884.58966275</f>
        <v>4.1867999999999288E-2</v>
      </c>
      <c r="C1" s="63" t="s">
        <v>150</v>
      </c>
      <c r="D1" s="9" t="s">
        <v>1</v>
      </c>
      <c r="E1" s="9" t="s">
        <v>2</v>
      </c>
      <c r="F1" s="9" t="s">
        <v>3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108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22</v>
      </c>
      <c r="X1" s="9" t="s">
        <v>23</v>
      </c>
      <c r="Y1" s="9" t="s">
        <v>25</v>
      </c>
      <c r="Z1" s="9" t="s">
        <v>26</v>
      </c>
      <c r="AA1" s="9" t="s">
        <v>27</v>
      </c>
      <c r="AB1" s="9" t="s">
        <v>28</v>
      </c>
      <c r="AC1" s="9" t="s">
        <v>29</v>
      </c>
      <c r="AD1" s="9" t="s">
        <v>30</v>
      </c>
      <c r="AE1" s="9" t="s">
        <v>31</v>
      </c>
      <c r="AF1" s="9" t="s">
        <v>4</v>
      </c>
      <c r="AG1" s="9" t="s">
        <v>16</v>
      </c>
      <c r="AH1" s="9" t="s">
        <v>24</v>
      </c>
      <c r="AI1" s="9" t="s">
        <v>125</v>
      </c>
      <c r="AJ1" s="9" t="s">
        <v>126</v>
      </c>
      <c r="AK1" s="9" t="s">
        <v>127</v>
      </c>
      <c r="AL1" s="9" t="s">
        <v>21</v>
      </c>
      <c r="AM1" s="9" t="s">
        <v>128</v>
      </c>
      <c r="AN1" s="9" t="s">
        <v>129</v>
      </c>
    </row>
    <row r="2" spans="1:48">
      <c r="B2" t="s">
        <v>138</v>
      </c>
      <c r="C2" t="s">
        <v>139</v>
      </c>
      <c r="E2">
        <f>E4*$B$1</f>
        <v>318.04733123999461</v>
      </c>
      <c r="F2">
        <f t="shared" ref="F2:AE2" si="0">F4*$B$1</f>
        <v>4.0552088759999307</v>
      </c>
      <c r="G2">
        <f t="shared" si="0"/>
        <v>7.6177988639998704</v>
      </c>
      <c r="I2">
        <f t="shared" si="0"/>
        <v>115.18891631999803</v>
      </c>
      <c r="J2">
        <f t="shared" si="0"/>
        <v>28.743219359999511</v>
      </c>
      <c r="K2">
        <f t="shared" si="0"/>
        <v>9.0946088279998456</v>
      </c>
      <c r="L2">
        <f t="shared" si="0"/>
        <v>113.46437339999808</v>
      </c>
      <c r="M2">
        <f t="shared" si="0"/>
        <v>349.03509407999405</v>
      </c>
      <c r="N2">
        <f t="shared" si="0"/>
        <v>8.7637678919998496</v>
      </c>
      <c r="O2">
        <f t="shared" si="0"/>
        <v>102.50835515999825</v>
      </c>
      <c r="P2">
        <f t="shared" si="0"/>
        <v>0.28256713199999517</v>
      </c>
      <c r="R2">
        <f t="shared" si="0"/>
        <v>3.4880230799999405</v>
      </c>
      <c r="S2">
        <f t="shared" si="0"/>
        <v>124.54432091999789</v>
      </c>
      <c r="T2">
        <f t="shared" si="0"/>
        <v>5.8468243319999003</v>
      </c>
      <c r="V2">
        <f t="shared" si="0"/>
        <v>10.419396083999823</v>
      </c>
      <c r="W2">
        <f t="shared" si="0"/>
        <v>61.051498919998963</v>
      </c>
      <c r="X2">
        <f t="shared" si="0"/>
        <v>575.39192399999024</v>
      </c>
      <c r="Y2">
        <f t="shared" si="0"/>
        <v>8.9803929239998475</v>
      </c>
      <c r="Z2">
        <f t="shared" si="0"/>
        <v>19.171985219999673</v>
      </c>
      <c r="AA2">
        <f t="shared" si="0"/>
        <v>4.6412352719999213</v>
      </c>
      <c r="AB2">
        <f t="shared" si="0"/>
        <v>81.149394959998617</v>
      </c>
      <c r="AC2">
        <f t="shared" si="0"/>
        <v>1.1786679359999801</v>
      </c>
      <c r="AE2">
        <f t="shared" si="0"/>
        <v>87.658194239998508</v>
      </c>
      <c r="AG2" s="46"/>
    </row>
    <row r="3" spans="1:48">
      <c r="B3" t="s">
        <v>156</v>
      </c>
      <c r="C3" t="s">
        <v>157</v>
      </c>
      <c r="D3" s="7"/>
      <c r="E3" s="7">
        <v>7596.43</v>
      </c>
      <c r="F3" s="7">
        <v>96.856999999999999</v>
      </c>
      <c r="G3" s="7">
        <v>181.94800000000001</v>
      </c>
      <c r="H3" s="7"/>
      <c r="I3" s="7">
        <v>2751.24</v>
      </c>
      <c r="J3" s="7">
        <v>686.52</v>
      </c>
      <c r="K3" s="7">
        <v>217.221</v>
      </c>
      <c r="L3" s="7">
        <v>2710.05</v>
      </c>
      <c r="M3" s="7">
        <v>8336.56</v>
      </c>
      <c r="N3" s="7">
        <v>209.31899999999999</v>
      </c>
      <c r="O3" s="7">
        <v>2448.37</v>
      </c>
      <c r="P3" s="7">
        <v>6.7489999999999997</v>
      </c>
      <c r="Q3" s="7"/>
      <c r="R3" s="7">
        <v>83.31</v>
      </c>
      <c r="S3" s="7">
        <v>2974.69</v>
      </c>
      <c r="T3" s="7">
        <v>139.649</v>
      </c>
      <c r="U3" s="7"/>
      <c r="V3" s="7">
        <v>248.863</v>
      </c>
      <c r="W3" s="7">
        <v>1458.19</v>
      </c>
      <c r="X3" s="7">
        <v>13743</v>
      </c>
      <c r="Y3" s="7">
        <v>214.49299999999999</v>
      </c>
      <c r="Z3" s="7">
        <v>457.91500000000002</v>
      </c>
      <c r="AA3" s="7">
        <v>110.854</v>
      </c>
      <c r="AB3" s="7">
        <v>1938.22</v>
      </c>
      <c r="AC3" s="7">
        <v>28.152000000000001</v>
      </c>
      <c r="AD3" s="7"/>
      <c r="AE3" s="7">
        <v>2093.6799999999998</v>
      </c>
      <c r="AO3" s="7"/>
      <c r="AP3" s="10" t="s">
        <v>62</v>
      </c>
      <c r="AQ3" s="12"/>
      <c r="AR3" s="13"/>
      <c r="AS3" s="13"/>
      <c r="AT3" s="13"/>
      <c r="AU3" s="13"/>
      <c r="AV3" s="13"/>
    </row>
    <row r="4" spans="1:48" ht="15" thickBot="1">
      <c r="B4" t="s">
        <v>156</v>
      </c>
      <c r="C4" t="s">
        <v>158</v>
      </c>
      <c r="D4" s="55">
        <f>SUM(D5:D7)</f>
        <v>17.411865864144751</v>
      </c>
      <c r="E4" s="7">
        <v>7596.43</v>
      </c>
      <c r="F4" s="7">
        <v>96.856999999999999</v>
      </c>
      <c r="G4" s="7">
        <v>181.94800000000001</v>
      </c>
      <c r="H4" s="55">
        <f>SUM(H5:H7)</f>
        <v>0</v>
      </c>
      <c r="I4" s="7">
        <v>2751.24</v>
      </c>
      <c r="J4" s="7">
        <v>686.52</v>
      </c>
      <c r="K4" s="7">
        <v>217.221</v>
      </c>
      <c r="L4" s="7">
        <v>2710.05</v>
      </c>
      <c r="M4" s="7">
        <v>8336.56</v>
      </c>
      <c r="N4" s="7">
        <v>209.31899999999999</v>
      </c>
      <c r="O4" s="7">
        <v>2448.37</v>
      </c>
      <c r="P4" s="7">
        <v>6.7489999999999997</v>
      </c>
      <c r="Q4" s="55">
        <f>SUM(Q5:Q7)</f>
        <v>0</v>
      </c>
      <c r="R4" s="7">
        <v>83.31</v>
      </c>
      <c r="S4" s="7">
        <v>2974.69</v>
      </c>
      <c r="T4" s="7">
        <v>139.649</v>
      </c>
      <c r="U4" s="55">
        <f>SUM(U5:U7)</f>
        <v>0</v>
      </c>
      <c r="V4" s="7">
        <v>248.863</v>
      </c>
      <c r="W4" s="7">
        <v>1458.19</v>
      </c>
      <c r="X4" s="7">
        <v>13743</v>
      </c>
      <c r="Y4" s="7">
        <v>214.49299999999999</v>
      </c>
      <c r="Z4" s="7">
        <v>457.91500000000002</v>
      </c>
      <c r="AA4" s="7">
        <v>110.854</v>
      </c>
      <c r="AB4" s="7">
        <v>1938.22</v>
      </c>
      <c r="AC4" s="7">
        <v>28.152000000000001</v>
      </c>
      <c r="AD4" s="55">
        <f>SUM(AD5:AD7)</f>
        <v>0</v>
      </c>
      <c r="AE4" s="7">
        <v>2093.6799999999998</v>
      </c>
      <c r="AF4" s="55">
        <f>SUM(AF5:AF7)</f>
        <v>0</v>
      </c>
      <c r="AG4" s="55">
        <f>SUM(AG5:AG7)</f>
        <v>57.490207318239257</v>
      </c>
      <c r="AH4" s="55">
        <f t="shared" ref="AH4:AN4" si="1">SUM(AH5:AH7)</f>
        <v>387.52746727811871</v>
      </c>
      <c r="AI4" s="55">
        <f t="shared" si="1"/>
        <v>0</v>
      </c>
      <c r="AJ4" s="55">
        <f t="shared" si="1"/>
        <v>0</v>
      </c>
      <c r="AK4" s="55">
        <f t="shared" si="1"/>
        <v>0</v>
      </c>
      <c r="AL4" s="55">
        <f t="shared" si="1"/>
        <v>0</v>
      </c>
      <c r="AM4" s="55">
        <f t="shared" si="1"/>
        <v>0</v>
      </c>
      <c r="AN4" s="55">
        <f t="shared" si="1"/>
        <v>0</v>
      </c>
      <c r="AO4" s="7"/>
      <c r="AP4" s="14" t="s">
        <v>63</v>
      </c>
      <c r="AQ4" s="14" t="s">
        <v>54</v>
      </c>
      <c r="AR4" s="14" t="s">
        <v>64</v>
      </c>
      <c r="AS4" s="14" t="s">
        <v>65</v>
      </c>
      <c r="AT4" s="14" t="s">
        <v>66</v>
      </c>
      <c r="AU4" s="14" t="s">
        <v>67</v>
      </c>
      <c r="AV4" s="14" t="s">
        <v>68</v>
      </c>
    </row>
    <row r="5" spans="1:48">
      <c r="B5" s="75" t="s">
        <v>158</v>
      </c>
      <c r="C5" s="75" t="s">
        <v>163</v>
      </c>
      <c r="D5" s="55">
        <f>'Eurostat-IEA'!P$55/$B$1</f>
        <v>17.411865864144751</v>
      </c>
      <c r="E5" s="7">
        <v>500.60199999999998</v>
      </c>
      <c r="F5" s="7">
        <v>52.908999999999999</v>
      </c>
      <c r="G5" s="7">
        <v>53.927</v>
      </c>
      <c r="H5" s="55">
        <f>'Eurostat-IEA'!R$55/$B$1</f>
        <v>0</v>
      </c>
      <c r="I5" s="7">
        <v>532.14400000000001</v>
      </c>
      <c r="J5" s="7">
        <v>273.70299999999997</v>
      </c>
      <c r="K5" s="7">
        <v>21.367000000000001</v>
      </c>
      <c r="L5" s="7">
        <v>350.01400000000001</v>
      </c>
      <c r="M5" s="7">
        <v>1500.79</v>
      </c>
      <c r="N5" s="7">
        <v>64.100999999999999</v>
      </c>
      <c r="O5" s="7">
        <v>197.392</v>
      </c>
      <c r="P5" s="7">
        <v>1.0169999999999999</v>
      </c>
      <c r="Q5" s="55">
        <f>'Eurostat-IEA'!S$55/$B$1</f>
        <v>0</v>
      </c>
      <c r="R5" s="7">
        <v>81.399000000000001</v>
      </c>
      <c r="S5" s="7">
        <v>241.14400000000001</v>
      </c>
      <c r="T5" s="7">
        <v>18.315000000000001</v>
      </c>
      <c r="U5" s="55">
        <f>'Eurostat-IEA'!T$55/$B$1</f>
        <v>0</v>
      </c>
      <c r="V5" s="7">
        <v>70.206000000000003</v>
      </c>
      <c r="W5" s="7">
        <v>270.65100000000001</v>
      </c>
      <c r="X5" s="7">
        <v>1563.87</v>
      </c>
      <c r="Y5" s="7">
        <v>54.944000000000003</v>
      </c>
      <c r="Z5" s="7">
        <v>50.874000000000002</v>
      </c>
      <c r="AA5" s="7">
        <v>11.192</v>
      </c>
      <c r="AB5" s="7">
        <v>182.13</v>
      </c>
      <c r="AC5" s="7"/>
      <c r="AD5" s="55">
        <f>'Eurostat-IEA'!W$55/$B$1</f>
        <v>0</v>
      </c>
      <c r="AE5" s="7">
        <v>821.10900000000004</v>
      </c>
      <c r="AF5" s="55">
        <f>'Eurostat-IEA'!F$55/$B$1</f>
        <v>0</v>
      </c>
      <c r="AG5" s="55">
        <f>'Eurostat-IEA'!G$55/$B$1</f>
        <v>30.73946689595925</v>
      </c>
      <c r="AH5" s="55">
        <f>'Eurostat-IEA'!H$55/$B$1</f>
        <v>192.62921563007873</v>
      </c>
      <c r="AI5" s="55">
        <f>'Eurostat-IEA'!I$55/$B$1</f>
        <v>0</v>
      </c>
      <c r="AJ5" s="55">
        <f>'Eurostat-IEA'!J$55/$B$1</f>
        <v>0</v>
      </c>
      <c r="AK5" s="55">
        <f>'Eurostat-IEA'!K$55/$B$1</f>
        <v>0</v>
      </c>
      <c r="AL5" s="55">
        <f>'Eurostat-IEA'!L$55/$B$1</f>
        <v>0</v>
      </c>
      <c r="AM5" s="55">
        <f>'Eurostat-IEA'!M$55/$B$1</f>
        <v>0</v>
      </c>
      <c r="AN5" s="55">
        <f>'Eurostat-IEA'!N$55/$B$1</f>
        <v>0</v>
      </c>
      <c r="AO5" s="7"/>
      <c r="AP5" t="s">
        <v>69</v>
      </c>
      <c r="AQ5" t="str">
        <f>A23</f>
        <v>TRA_Bunk</v>
      </c>
      <c r="AR5" t="s">
        <v>221</v>
      </c>
      <c r="AS5" t="s">
        <v>192</v>
      </c>
      <c r="AT5" t="s">
        <v>193</v>
      </c>
    </row>
    <row r="6" spans="1:48">
      <c r="B6" s="75" t="s">
        <v>158</v>
      </c>
      <c r="C6" s="75" t="s">
        <v>165</v>
      </c>
      <c r="D6" s="7"/>
      <c r="E6" s="7">
        <v>4.0129999999999999</v>
      </c>
      <c r="F6" s="7"/>
      <c r="G6" s="7"/>
      <c r="H6" s="7"/>
      <c r="I6" s="7">
        <v>15.981</v>
      </c>
      <c r="J6" s="7">
        <v>2.0019999999999998</v>
      </c>
      <c r="K6" s="7"/>
      <c r="L6" s="7">
        <v>25.079000000000001</v>
      </c>
      <c r="M6" s="7">
        <v>11.465</v>
      </c>
      <c r="N6" s="7"/>
      <c r="O6" s="7">
        <v>22.068999999999999</v>
      </c>
      <c r="P6" s="7">
        <v>8.8817800000000003E-16</v>
      </c>
      <c r="Q6" s="7"/>
      <c r="R6" s="7">
        <v>1.3322700000000001E-15</v>
      </c>
      <c r="S6" s="7">
        <v>44.139000000000003</v>
      </c>
      <c r="T6" s="7"/>
      <c r="U6" s="7"/>
      <c r="V6" s="7">
        <v>-2.84217E-14</v>
      </c>
      <c r="W6" s="7"/>
      <c r="X6" s="7">
        <v>82.072000000000003</v>
      </c>
      <c r="Y6" s="7">
        <v>-2.84217E-14</v>
      </c>
      <c r="Z6" s="7">
        <v>1.0029999999999999</v>
      </c>
      <c r="AA6" s="7">
        <v>0.84</v>
      </c>
      <c r="AB6" s="7">
        <v>2.0059999999999998</v>
      </c>
      <c r="AC6" s="7"/>
      <c r="AD6" s="7"/>
      <c r="AE6" s="7"/>
      <c r="AF6" s="55"/>
      <c r="AG6" s="55"/>
      <c r="AH6" s="55"/>
      <c r="AI6" s="55"/>
      <c r="AJ6" s="55"/>
      <c r="AK6" s="55"/>
      <c r="AL6" s="55"/>
      <c r="AM6" s="55"/>
      <c r="AN6" s="55"/>
      <c r="AO6" s="7"/>
    </row>
    <row r="7" spans="1:48">
      <c r="B7" s="75" t="s">
        <v>158</v>
      </c>
      <c r="C7" s="75" t="s">
        <v>166</v>
      </c>
      <c r="D7" s="55">
        <f>'Eurostat-IEA'!P$56/$B$1</f>
        <v>0</v>
      </c>
      <c r="E7" s="7">
        <v>7091.81</v>
      </c>
      <c r="F7" s="7">
        <v>43.948</v>
      </c>
      <c r="G7" s="7">
        <v>128.02099999999999</v>
      </c>
      <c r="H7" s="55">
        <f>'Eurostat-IEA'!R$56/$B$1</f>
        <v>0</v>
      </c>
      <c r="I7" s="7">
        <v>2203.11</v>
      </c>
      <c r="J7" s="7">
        <v>410.815</v>
      </c>
      <c r="K7" s="7">
        <v>195.85400000000001</v>
      </c>
      <c r="L7" s="7">
        <v>2334.96</v>
      </c>
      <c r="M7" s="7">
        <v>6824.31</v>
      </c>
      <c r="N7" s="7">
        <v>145.21799999999999</v>
      </c>
      <c r="O7" s="7">
        <v>2228.91</v>
      </c>
      <c r="P7" s="7">
        <v>5.7320000000000002</v>
      </c>
      <c r="Q7" s="55">
        <f>'Eurostat-IEA'!S$56/$B$1</f>
        <v>0</v>
      </c>
      <c r="R7" s="7">
        <v>1.911</v>
      </c>
      <c r="S7" s="7">
        <v>2689.41</v>
      </c>
      <c r="T7" s="7">
        <v>121.334</v>
      </c>
      <c r="U7" s="55">
        <f>'Eurostat-IEA'!T$56/$B$1</f>
        <v>0</v>
      </c>
      <c r="V7" s="7">
        <v>178.65700000000001</v>
      </c>
      <c r="W7" s="7">
        <v>1187.54</v>
      </c>
      <c r="X7" s="7">
        <v>12097.1</v>
      </c>
      <c r="Y7" s="7">
        <v>159.54900000000001</v>
      </c>
      <c r="Z7" s="7">
        <v>406.03800000000001</v>
      </c>
      <c r="AA7" s="7">
        <v>98.822000000000003</v>
      </c>
      <c r="AB7" s="7">
        <v>1754.08</v>
      </c>
      <c r="AC7" s="7">
        <v>28.152000000000001</v>
      </c>
      <c r="AD7" s="55">
        <f>'Eurostat-IEA'!W$56/$B$1</f>
        <v>0</v>
      </c>
      <c r="AE7" s="7">
        <v>1272.57</v>
      </c>
      <c r="AF7" s="55">
        <f>'Eurostat-IEA'!F$56/$B$1</f>
        <v>0</v>
      </c>
      <c r="AG7" s="55">
        <f>'Eurostat-IEA'!G$56/$B$1</f>
        <v>26.750740422280003</v>
      </c>
      <c r="AH7" s="55">
        <f>'Eurostat-IEA'!H$56/$B$1</f>
        <v>194.89825164804</v>
      </c>
      <c r="AI7" s="55">
        <f>'Eurostat-IEA'!I$56/$B$1</f>
        <v>0</v>
      </c>
      <c r="AJ7" s="55">
        <f>'Eurostat-IEA'!J$56/$B$1</f>
        <v>0</v>
      </c>
      <c r="AK7" s="55">
        <f>'Eurostat-IEA'!K$56/$B$1</f>
        <v>0</v>
      </c>
      <c r="AL7" s="55">
        <f>'Eurostat-IEA'!L$56/$B$1</f>
        <v>0</v>
      </c>
      <c r="AM7" s="55">
        <f>'Eurostat-IEA'!M$56/$B$1</f>
        <v>0</v>
      </c>
      <c r="AN7" s="55">
        <f>'Eurostat-IEA'!N$56/$B$1</f>
        <v>0</v>
      </c>
      <c r="AO7" s="7"/>
    </row>
    <row r="8" spans="1:48">
      <c r="B8" t="s">
        <v>160</v>
      </c>
      <c r="D8" s="55">
        <f>D4*$I$8/$I$4</f>
        <v>5406.7259758730461</v>
      </c>
      <c r="E8" s="7">
        <v>2282750</v>
      </c>
      <c r="F8" s="7">
        <v>25225</v>
      </c>
      <c r="G8" s="7">
        <v>50301.8</v>
      </c>
      <c r="H8" s="55">
        <f>H4*$Y$8/$Y$4</f>
        <v>0</v>
      </c>
      <c r="I8" s="7">
        <v>854314</v>
      </c>
      <c r="J8" s="7">
        <v>193923</v>
      </c>
      <c r="K8" s="7">
        <v>52220.4</v>
      </c>
      <c r="L8" s="7">
        <v>770944</v>
      </c>
      <c r="M8" s="7">
        <v>2398270</v>
      </c>
      <c r="N8" s="7">
        <v>100641</v>
      </c>
      <c r="O8" s="7">
        <v>750457</v>
      </c>
      <c r="P8" s="7">
        <v>1810.41</v>
      </c>
      <c r="Q8" s="55">
        <f>Q4*$Y$8/$Y$4</f>
        <v>0</v>
      </c>
      <c r="R8" s="7">
        <v>35382.6</v>
      </c>
      <c r="S8" s="7">
        <v>1025010</v>
      </c>
      <c r="T8" s="7">
        <v>40901.800000000003</v>
      </c>
      <c r="U8" s="55">
        <f>U4*$E$8/$E$4</f>
        <v>0</v>
      </c>
      <c r="V8" s="7">
        <v>56137.9</v>
      </c>
      <c r="W8" s="7">
        <v>421832</v>
      </c>
      <c r="X8" s="7">
        <v>4446430</v>
      </c>
      <c r="Y8" s="7">
        <v>60072.7</v>
      </c>
      <c r="Z8" s="7">
        <v>133477</v>
      </c>
      <c r="AA8" s="7">
        <v>36154.5</v>
      </c>
      <c r="AB8" s="7">
        <v>604961</v>
      </c>
      <c r="AC8" s="7">
        <v>7004.68</v>
      </c>
      <c r="AD8" s="55">
        <f>AD4*$Y$8/$Y$4</f>
        <v>0</v>
      </c>
      <c r="AE8" s="7">
        <v>721852</v>
      </c>
      <c r="AF8" s="55">
        <f>AF4*$I$8/$I$4</f>
        <v>0</v>
      </c>
      <c r="AG8" s="55">
        <f>AG4*$N$8/$N$4</f>
        <v>27641.408351439273</v>
      </c>
      <c r="AH8" s="55">
        <f>AH4*$N$8/$N$4</f>
        <v>186323.99273041217</v>
      </c>
      <c r="AI8" s="55">
        <f>AI4*$L$8/$L$4</f>
        <v>0</v>
      </c>
      <c r="AJ8" s="55">
        <f>AJ4*$P$8/$P$4</f>
        <v>0</v>
      </c>
      <c r="AK8" s="55">
        <f>AK4*$L$8/$L$4</f>
        <v>0</v>
      </c>
      <c r="AL8" s="55">
        <f>AL4*$P$8/$P$4</f>
        <v>0</v>
      </c>
      <c r="AM8" s="55">
        <f>AM4*$P$8/$P$4</f>
        <v>0</v>
      </c>
      <c r="AN8" s="55">
        <f>AN4*$P$8/$P$4</f>
        <v>0</v>
      </c>
      <c r="AO8" s="7"/>
    </row>
    <row r="9" spans="1:48">
      <c r="B9" s="75" t="s">
        <v>160</v>
      </c>
      <c r="C9" s="75" t="s">
        <v>171</v>
      </c>
      <c r="D9" s="7"/>
      <c r="E9" s="7">
        <v>2213200</v>
      </c>
      <c r="F9" s="7">
        <v>14469.8</v>
      </c>
      <c r="G9" s="7">
        <v>44128.800000000003</v>
      </c>
      <c r="H9" s="7"/>
      <c r="I9" s="7">
        <v>762349</v>
      </c>
      <c r="J9" s="7">
        <v>165183</v>
      </c>
      <c r="K9" s="7">
        <v>20585.5</v>
      </c>
      <c r="L9" s="7">
        <v>727183</v>
      </c>
      <c r="M9" s="7">
        <v>2273910</v>
      </c>
      <c r="N9" s="7">
        <v>29012.2</v>
      </c>
      <c r="O9" s="7">
        <v>645765</v>
      </c>
      <c r="P9" s="7">
        <v>1490.48</v>
      </c>
      <c r="Q9" s="7"/>
      <c r="R9" s="7">
        <v>13499.8</v>
      </c>
      <c r="S9" s="7">
        <v>929450</v>
      </c>
      <c r="T9" s="7">
        <v>24507.1</v>
      </c>
      <c r="U9" s="7"/>
      <c r="V9" s="7">
        <v>8151.66</v>
      </c>
      <c r="W9" s="7">
        <v>410210</v>
      </c>
      <c r="X9" s="7">
        <v>4304260</v>
      </c>
      <c r="Y9" s="7">
        <v>26813.200000000001</v>
      </c>
      <c r="Z9" s="7">
        <v>108599</v>
      </c>
      <c r="AA9" s="7">
        <v>14726.6</v>
      </c>
      <c r="AB9" s="7">
        <v>516717</v>
      </c>
      <c r="AC9" s="7">
        <v>1630.22</v>
      </c>
      <c r="AD9" s="7"/>
      <c r="AE9" s="7">
        <v>579412</v>
      </c>
      <c r="AF9" s="7"/>
      <c r="AG9" s="55"/>
      <c r="AH9" s="7"/>
      <c r="AI9" s="7"/>
      <c r="AJ9" s="7"/>
      <c r="AK9" s="7"/>
      <c r="AL9" s="7"/>
      <c r="AM9" s="7"/>
      <c r="AN9" s="7"/>
      <c r="AO9" s="7"/>
    </row>
    <row r="10" spans="1:48">
      <c r="B10" s="75" t="s">
        <v>160</v>
      </c>
      <c r="C10" s="75" t="s">
        <v>172</v>
      </c>
      <c r="D10" s="7"/>
      <c r="E10" s="7">
        <v>69543.100000000006</v>
      </c>
      <c r="F10" s="7">
        <v>10755.2</v>
      </c>
      <c r="G10" s="7">
        <v>6173.01</v>
      </c>
      <c r="H10" s="7"/>
      <c r="I10" s="7">
        <v>91964.5</v>
      </c>
      <c r="J10" s="7">
        <v>28739.7</v>
      </c>
      <c r="K10" s="7">
        <v>31634.9</v>
      </c>
      <c r="L10" s="7">
        <v>43761.1</v>
      </c>
      <c r="M10" s="7">
        <v>124367</v>
      </c>
      <c r="N10" s="7">
        <v>71629.3</v>
      </c>
      <c r="O10" s="7">
        <v>104692</v>
      </c>
      <c r="P10" s="7">
        <v>319.93</v>
      </c>
      <c r="Q10" s="7"/>
      <c r="R10" s="7">
        <v>21882.799999999999</v>
      </c>
      <c r="S10" s="7">
        <v>95557.2</v>
      </c>
      <c r="T10" s="7">
        <v>16394.7</v>
      </c>
      <c r="U10" s="7"/>
      <c r="V10" s="7">
        <v>47986.2</v>
      </c>
      <c r="W10" s="7">
        <v>11621.8</v>
      </c>
      <c r="X10" s="7">
        <v>142171</v>
      </c>
      <c r="Y10" s="7">
        <v>33259.599999999999</v>
      </c>
      <c r="Z10" s="7">
        <v>24877.4</v>
      </c>
      <c r="AA10" s="7">
        <v>21427.9</v>
      </c>
      <c r="AB10" s="7">
        <v>88244.4</v>
      </c>
      <c r="AC10" s="7">
        <v>5374.46</v>
      </c>
      <c r="AD10" s="7"/>
      <c r="AE10" s="7">
        <v>142440</v>
      </c>
      <c r="AF10" s="7"/>
      <c r="AG10" s="55"/>
      <c r="AH10" s="7"/>
      <c r="AI10" s="7"/>
      <c r="AJ10" s="7"/>
      <c r="AK10" s="7"/>
      <c r="AL10" s="7"/>
      <c r="AM10" s="7"/>
      <c r="AN10" s="7"/>
      <c r="AO10" s="7"/>
    </row>
    <row r="12" spans="1:48">
      <c r="A12" t="s">
        <v>169</v>
      </c>
    </row>
    <row r="13" spans="1:48">
      <c r="E13" s="136" t="s">
        <v>413</v>
      </c>
      <c r="F13" s="137"/>
    </row>
    <row r="14" spans="1:48" ht="15" thickBot="1">
      <c r="A14" s="14" t="s">
        <v>54</v>
      </c>
      <c r="B14" s="14" t="s">
        <v>414</v>
      </c>
      <c r="C14" s="14" t="s">
        <v>83</v>
      </c>
      <c r="D14" s="14" t="s">
        <v>58</v>
      </c>
      <c r="E14" s="14" t="s">
        <v>59</v>
      </c>
      <c r="F14" s="15" t="str">
        <f t="shared" ref="F14:AP14" si="2">D$1</f>
        <v>AT</v>
      </c>
      <c r="G14" s="15" t="str">
        <f t="shared" si="2"/>
        <v>BE</v>
      </c>
      <c r="H14" s="15" t="str">
        <f t="shared" si="2"/>
        <v>BG</v>
      </c>
      <c r="I14" s="15" t="str">
        <f t="shared" si="2"/>
        <v>CY</v>
      </c>
      <c r="J14" s="15" t="str">
        <f t="shared" si="2"/>
        <v>CZ</v>
      </c>
      <c r="K14" s="15" t="str">
        <f t="shared" si="2"/>
        <v>DE</v>
      </c>
      <c r="L14" s="15" t="str">
        <f t="shared" si="2"/>
        <v>DK</v>
      </c>
      <c r="M14" s="15" t="str">
        <f t="shared" si="2"/>
        <v>EE</v>
      </c>
      <c r="N14" s="15" t="str">
        <f t="shared" si="2"/>
        <v>EL</v>
      </c>
      <c r="O14" s="15" t="str">
        <f t="shared" si="2"/>
        <v>ES</v>
      </c>
      <c r="P14" s="15" t="str">
        <f t="shared" si="2"/>
        <v>FI</v>
      </c>
      <c r="Q14" s="15" t="str">
        <f t="shared" si="2"/>
        <v>FR</v>
      </c>
      <c r="R14" s="15" t="str">
        <f t="shared" si="2"/>
        <v>HR</v>
      </c>
      <c r="S14" s="15" t="str">
        <f t="shared" si="2"/>
        <v>HU</v>
      </c>
      <c r="T14" s="15" t="str">
        <f t="shared" si="2"/>
        <v>IE</v>
      </c>
      <c r="U14" s="15" t="str">
        <f t="shared" si="2"/>
        <v>IT</v>
      </c>
      <c r="V14" s="15" t="str">
        <f t="shared" si="2"/>
        <v>LT</v>
      </c>
      <c r="W14" s="15" t="str">
        <f t="shared" si="2"/>
        <v>LU</v>
      </c>
      <c r="X14" s="15" t="str">
        <f t="shared" si="2"/>
        <v>LV</v>
      </c>
      <c r="Y14" s="15" t="str">
        <f t="shared" si="2"/>
        <v>MT</v>
      </c>
      <c r="Z14" s="15" t="str">
        <f t="shared" si="2"/>
        <v>NL</v>
      </c>
      <c r="AA14" s="15" t="str">
        <f t="shared" si="2"/>
        <v>PL</v>
      </c>
      <c r="AB14" s="15" t="str">
        <f t="shared" si="2"/>
        <v>PT</v>
      </c>
      <c r="AC14" s="15" t="str">
        <f t="shared" si="2"/>
        <v>RO</v>
      </c>
      <c r="AD14" s="15" t="str">
        <f t="shared" si="2"/>
        <v>SE</v>
      </c>
      <c r="AE14" s="15" t="str">
        <f t="shared" si="2"/>
        <v>SI</v>
      </c>
      <c r="AF14" s="15" t="str">
        <f t="shared" si="2"/>
        <v>SK</v>
      </c>
      <c r="AG14" s="15" t="str">
        <f t="shared" si="2"/>
        <v>UK</v>
      </c>
      <c r="AH14" s="15" t="str">
        <f t="shared" si="2"/>
        <v>CH</v>
      </c>
      <c r="AI14" s="15" t="str">
        <f t="shared" si="2"/>
        <v>IS</v>
      </c>
      <c r="AJ14" s="15" t="str">
        <f t="shared" si="2"/>
        <v>NO</v>
      </c>
      <c r="AK14" s="15" t="str">
        <f t="shared" si="2"/>
        <v>AL</v>
      </c>
      <c r="AL14" s="15" t="str">
        <f t="shared" si="2"/>
        <v>BA</v>
      </c>
      <c r="AM14" s="15" t="str">
        <f t="shared" si="2"/>
        <v>ME</v>
      </c>
      <c r="AN14" s="15" t="str">
        <f t="shared" si="2"/>
        <v>MK</v>
      </c>
      <c r="AO14" s="15" t="str">
        <f t="shared" si="2"/>
        <v>RS</v>
      </c>
      <c r="AP14" s="15" t="str">
        <f t="shared" si="2"/>
        <v>KS</v>
      </c>
    </row>
    <row r="15" spans="1:48">
      <c r="A15" t="s">
        <v>219</v>
      </c>
      <c r="E15" t="s">
        <v>220</v>
      </c>
    </row>
    <row r="16" spans="1:48">
      <c r="A16" t="s">
        <v>219</v>
      </c>
      <c r="D16" t="s">
        <v>94</v>
      </c>
      <c r="E16" s="41"/>
      <c r="F16" s="41">
        <f>IFERROR(1/(D4*$B$1/D8*1000),0)</f>
        <v>7.4166337117600092</v>
      </c>
      <c r="G16" s="41">
        <f t="shared" ref="G16:AP16" si="3">IFERROR(1/(E4*$B$1/E8*1000),0)</f>
        <v>7.1773908339368049</v>
      </c>
      <c r="H16" s="41">
        <f t="shared" si="3"/>
        <v>6.2203947494024048</v>
      </c>
      <c r="I16" s="41">
        <f t="shared" si="3"/>
        <v>6.6031935074731134</v>
      </c>
      <c r="J16" s="41">
        <f t="shared" si="3"/>
        <v>0</v>
      </c>
      <c r="K16" s="41">
        <f t="shared" si="3"/>
        <v>7.4166337117600092</v>
      </c>
      <c r="L16" s="41">
        <f t="shared" si="3"/>
        <v>6.7467390333412993</v>
      </c>
      <c r="M16" s="41">
        <f t="shared" si="3"/>
        <v>5.7419072098216564</v>
      </c>
      <c r="N16" s="41">
        <f t="shared" si="3"/>
        <v>6.7945909090087397</v>
      </c>
      <c r="O16" s="41">
        <f t="shared" si="3"/>
        <v>6.8711428755366049</v>
      </c>
      <c r="P16" s="41">
        <f t="shared" si="3"/>
        <v>11.483759182151754</v>
      </c>
      <c r="Q16" s="41">
        <f t="shared" si="3"/>
        <v>7.3209349504112442</v>
      </c>
      <c r="R16" s="41">
        <f t="shared" si="3"/>
        <v>6.4070084414489896</v>
      </c>
      <c r="S16" s="41">
        <f t="shared" si="3"/>
        <v>0</v>
      </c>
      <c r="T16" s="41">
        <f t="shared" si="3"/>
        <v>10.144026913950523</v>
      </c>
      <c r="U16" s="41">
        <f t="shared" si="3"/>
        <v>8.2300822103195213</v>
      </c>
      <c r="V16" s="41">
        <f t="shared" si="3"/>
        <v>6.9955582171577886</v>
      </c>
      <c r="W16" s="41">
        <f t="shared" si="3"/>
        <v>0</v>
      </c>
      <c r="X16" s="41">
        <f t="shared" si="3"/>
        <v>5.3878266597625739</v>
      </c>
      <c r="Y16" s="41">
        <f t="shared" si="3"/>
        <v>6.9094454266022662</v>
      </c>
      <c r="Z16" s="41">
        <f t="shared" si="3"/>
        <v>7.7276545160548267</v>
      </c>
      <c r="AA16" s="41">
        <f t="shared" si="3"/>
        <v>6.6893175508453986</v>
      </c>
      <c r="AB16" s="41">
        <f t="shared" si="3"/>
        <v>6.9620854840197017</v>
      </c>
      <c r="AC16" s="41">
        <f t="shared" si="3"/>
        <v>7.7898442723031636</v>
      </c>
      <c r="AD16" s="41">
        <f t="shared" si="3"/>
        <v>7.4549046274245967</v>
      </c>
      <c r="AE16" s="41">
        <f t="shared" si="3"/>
        <v>5.9428782153620228</v>
      </c>
      <c r="AF16" s="41">
        <f t="shared" si="3"/>
        <v>0</v>
      </c>
      <c r="AG16" s="41">
        <f t="shared" si="3"/>
        <v>8.2348490778129477</v>
      </c>
      <c r="AH16" s="41">
        <f t="shared" si="3"/>
        <v>0</v>
      </c>
      <c r="AI16" s="41">
        <f t="shared" si="3"/>
        <v>11.483759182151752</v>
      </c>
      <c r="AJ16" s="41">
        <f t="shared" si="3"/>
        <v>11.483759182151752</v>
      </c>
      <c r="AK16" s="41">
        <f t="shared" si="3"/>
        <v>0</v>
      </c>
      <c r="AL16" s="41">
        <f t="shared" si="3"/>
        <v>0</v>
      </c>
      <c r="AM16" s="41">
        <f t="shared" si="3"/>
        <v>0</v>
      </c>
      <c r="AN16" s="41">
        <f t="shared" si="3"/>
        <v>0</v>
      </c>
      <c r="AO16" s="41">
        <f t="shared" si="3"/>
        <v>0</v>
      </c>
      <c r="AP16" s="41">
        <f t="shared" si="3"/>
        <v>0</v>
      </c>
    </row>
    <row r="17" spans="1:51">
      <c r="A17" t="s">
        <v>219</v>
      </c>
      <c r="D17" t="s">
        <v>173</v>
      </c>
      <c r="F17" s="41">
        <f>IFERROR(1/(D4*$B$1/D8*1000),0)</f>
        <v>7.4166337117600092</v>
      </c>
      <c r="G17" s="41">
        <f t="shared" ref="G17:AP17" si="4">IFERROR(1/(E4*$B$1/E8*1000),0)</f>
        <v>7.1773908339368049</v>
      </c>
      <c r="H17" s="41">
        <f t="shared" si="4"/>
        <v>6.2203947494024048</v>
      </c>
      <c r="I17" s="41">
        <f t="shared" si="4"/>
        <v>6.6031935074731134</v>
      </c>
      <c r="J17" s="41">
        <f t="shared" si="4"/>
        <v>0</v>
      </c>
      <c r="K17" s="41">
        <f t="shared" si="4"/>
        <v>7.4166337117600092</v>
      </c>
      <c r="L17" s="41">
        <f t="shared" si="4"/>
        <v>6.7467390333412993</v>
      </c>
      <c r="M17" s="41">
        <f t="shared" si="4"/>
        <v>5.7419072098216564</v>
      </c>
      <c r="N17" s="41">
        <f t="shared" si="4"/>
        <v>6.7945909090087397</v>
      </c>
      <c r="O17" s="41">
        <f t="shared" si="4"/>
        <v>6.8711428755366049</v>
      </c>
      <c r="P17" s="41">
        <f t="shared" si="4"/>
        <v>11.483759182151754</v>
      </c>
      <c r="Q17" s="41">
        <f t="shared" si="4"/>
        <v>7.3209349504112442</v>
      </c>
      <c r="R17" s="41">
        <f t="shared" si="4"/>
        <v>6.4070084414489896</v>
      </c>
      <c r="S17" s="41">
        <f t="shared" si="4"/>
        <v>0</v>
      </c>
      <c r="T17" s="41">
        <f t="shared" si="4"/>
        <v>10.144026913950523</v>
      </c>
      <c r="U17" s="41">
        <f t="shared" si="4"/>
        <v>8.2300822103195213</v>
      </c>
      <c r="V17" s="41">
        <f t="shared" si="4"/>
        <v>6.9955582171577886</v>
      </c>
      <c r="W17" s="41">
        <f t="shared" si="4"/>
        <v>0</v>
      </c>
      <c r="X17" s="41">
        <f t="shared" si="4"/>
        <v>5.3878266597625739</v>
      </c>
      <c r="Y17" s="41">
        <f t="shared" si="4"/>
        <v>6.9094454266022662</v>
      </c>
      <c r="Z17" s="41">
        <f t="shared" si="4"/>
        <v>7.7276545160548267</v>
      </c>
      <c r="AA17" s="41">
        <f t="shared" si="4"/>
        <v>6.6893175508453986</v>
      </c>
      <c r="AB17" s="41">
        <f t="shared" si="4"/>
        <v>6.9620854840197017</v>
      </c>
      <c r="AC17" s="41">
        <f t="shared" si="4"/>
        <v>7.7898442723031636</v>
      </c>
      <c r="AD17" s="41">
        <f t="shared" si="4"/>
        <v>7.4549046274245967</v>
      </c>
      <c r="AE17" s="41">
        <f t="shared" si="4"/>
        <v>5.9428782153620228</v>
      </c>
      <c r="AF17" s="41">
        <f t="shared" si="4"/>
        <v>0</v>
      </c>
      <c r="AG17" s="41">
        <f t="shared" si="4"/>
        <v>8.2348490778129477</v>
      </c>
      <c r="AH17" s="41">
        <f t="shared" si="4"/>
        <v>0</v>
      </c>
      <c r="AI17" s="41">
        <f t="shared" si="4"/>
        <v>11.483759182151752</v>
      </c>
      <c r="AJ17" s="41">
        <f t="shared" si="4"/>
        <v>11.483759182151752</v>
      </c>
      <c r="AK17" s="41">
        <f t="shared" si="4"/>
        <v>0</v>
      </c>
      <c r="AL17" s="41">
        <f t="shared" si="4"/>
        <v>0</v>
      </c>
      <c r="AM17" s="41">
        <f t="shared" si="4"/>
        <v>0</v>
      </c>
      <c r="AN17" s="41">
        <f t="shared" si="4"/>
        <v>0</v>
      </c>
      <c r="AO17" s="41">
        <f t="shared" si="4"/>
        <v>0</v>
      </c>
      <c r="AP17" s="41">
        <f t="shared" si="4"/>
        <v>0</v>
      </c>
    </row>
    <row r="18" spans="1:51">
      <c r="A18" t="s">
        <v>219</v>
      </c>
      <c r="D18" t="s">
        <v>417</v>
      </c>
      <c r="F18" s="41">
        <f>F17</f>
        <v>7.4166337117600092</v>
      </c>
      <c r="G18" s="41">
        <f t="shared" ref="G18:AP18" si="5">G17</f>
        <v>7.1773908339368049</v>
      </c>
      <c r="H18" s="41">
        <f t="shared" si="5"/>
        <v>6.2203947494024048</v>
      </c>
      <c r="I18" s="41">
        <f t="shared" si="5"/>
        <v>6.6031935074731134</v>
      </c>
      <c r="J18" s="41">
        <f t="shared" si="5"/>
        <v>0</v>
      </c>
      <c r="K18" s="41">
        <f t="shared" si="5"/>
        <v>7.4166337117600092</v>
      </c>
      <c r="L18" s="41">
        <f t="shared" si="5"/>
        <v>6.7467390333412993</v>
      </c>
      <c r="M18" s="41">
        <f t="shared" si="5"/>
        <v>5.7419072098216564</v>
      </c>
      <c r="N18" s="41">
        <f t="shared" si="5"/>
        <v>6.7945909090087397</v>
      </c>
      <c r="O18" s="41">
        <f t="shared" si="5"/>
        <v>6.8711428755366049</v>
      </c>
      <c r="P18" s="41">
        <f t="shared" si="5"/>
        <v>11.483759182151754</v>
      </c>
      <c r="Q18" s="41">
        <f t="shared" si="5"/>
        <v>7.3209349504112442</v>
      </c>
      <c r="R18" s="41">
        <f t="shared" si="5"/>
        <v>6.4070084414489896</v>
      </c>
      <c r="S18" s="41">
        <f t="shared" si="5"/>
        <v>0</v>
      </c>
      <c r="T18" s="41">
        <f t="shared" si="5"/>
        <v>10.144026913950523</v>
      </c>
      <c r="U18" s="41">
        <f t="shared" si="5"/>
        <v>8.2300822103195213</v>
      </c>
      <c r="V18" s="41">
        <f t="shared" si="5"/>
        <v>6.9955582171577886</v>
      </c>
      <c r="W18" s="41">
        <f t="shared" si="5"/>
        <v>0</v>
      </c>
      <c r="X18" s="41">
        <f t="shared" si="5"/>
        <v>5.3878266597625739</v>
      </c>
      <c r="Y18" s="41">
        <f t="shared" si="5"/>
        <v>6.9094454266022662</v>
      </c>
      <c r="Z18" s="41">
        <f t="shared" si="5"/>
        <v>7.7276545160548267</v>
      </c>
      <c r="AA18" s="41">
        <f t="shared" si="5"/>
        <v>6.6893175508453986</v>
      </c>
      <c r="AB18" s="41">
        <f t="shared" si="5"/>
        <v>6.9620854840197017</v>
      </c>
      <c r="AC18" s="41">
        <f t="shared" si="5"/>
        <v>7.7898442723031636</v>
      </c>
      <c r="AD18" s="41">
        <f t="shared" si="5"/>
        <v>7.4549046274245967</v>
      </c>
      <c r="AE18" s="41">
        <f t="shared" si="5"/>
        <v>5.9428782153620228</v>
      </c>
      <c r="AF18" s="41">
        <f t="shared" si="5"/>
        <v>0</v>
      </c>
      <c r="AG18" s="41">
        <f t="shared" si="5"/>
        <v>8.2348490778129477</v>
      </c>
      <c r="AH18" s="41">
        <f t="shared" si="5"/>
        <v>0</v>
      </c>
      <c r="AI18" s="41">
        <f t="shared" si="5"/>
        <v>11.483759182151752</v>
      </c>
      <c r="AJ18" s="41">
        <f t="shared" si="5"/>
        <v>11.483759182151752</v>
      </c>
      <c r="AK18" s="41">
        <f t="shared" si="5"/>
        <v>0</v>
      </c>
      <c r="AL18" s="41">
        <f t="shared" si="5"/>
        <v>0</v>
      </c>
      <c r="AM18" s="41">
        <f t="shared" si="5"/>
        <v>0</v>
      </c>
      <c r="AN18" s="41">
        <f t="shared" si="5"/>
        <v>0</v>
      </c>
      <c r="AO18" s="41">
        <f t="shared" si="5"/>
        <v>0</v>
      </c>
      <c r="AP18" s="41">
        <f t="shared" si="5"/>
        <v>0</v>
      </c>
    </row>
    <row r="19" spans="1:51">
      <c r="F19" s="41"/>
      <c r="G19" s="134"/>
      <c r="H19" s="134"/>
      <c r="I19" s="134"/>
      <c r="J19" s="41"/>
      <c r="K19" s="134"/>
      <c r="L19" s="134"/>
      <c r="M19" s="134"/>
      <c r="N19" s="134"/>
      <c r="O19" s="134"/>
      <c r="P19" s="134"/>
      <c r="Q19" s="134"/>
      <c r="R19" s="134"/>
      <c r="S19" s="41"/>
      <c r="T19" s="134"/>
      <c r="U19" s="134"/>
      <c r="V19" s="134"/>
      <c r="W19" s="41"/>
      <c r="X19" s="134"/>
      <c r="Y19" s="134"/>
      <c r="Z19" s="134"/>
      <c r="AA19" s="134"/>
      <c r="AB19" s="134"/>
      <c r="AC19" s="134"/>
      <c r="AD19" s="134"/>
      <c r="AE19" s="134"/>
      <c r="AF19" s="41"/>
      <c r="AG19" s="134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1:51">
      <c r="F20" s="41"/>
      <c r="G20" s="134"/>
      <c r="H20" s="134"/>
      <c r="I20" s="134"/>
      <c r="J20" s="41"/>
      <c r="K20" s="134"/>
      <c r="L20" s="134"/>
      <c r="M20" s="134"/>
      <c r="N20" s="134"/>
      <c r="O20" s="134"/>
      <c r="P20" s="134"/>
      <c r="Q20" s="134"/>
      <c r="R20" s="134"/>
      <c r="S20" s="41"/>
      <c r="T20" s="134"/>
      <c r="U20" s="134"/>
      <c r="V20" s="134"/>
      <c r="W20" s="41"/>
      <c r="X20" s="134"/>
      <c r="Y20" s="134"/>
      <c r="Z20" s="134"/>
      <c r="AA20" s="134"/>
      <c r="AB20" s="134"/>
      <c r="AC20" s="134"/>
      <c r="AD20" s="134"/>
      <c r="AE20" s="134"/>
      <c r="AF20" s="41"/>
      <c r="AG20" s="134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1:51">
      <c r="E21" s="10" t="s">
        <v>358</v>
      </c>
    </row>
    <row r="22" spans="1:51" ht="15" thickBot="1">
      <c r="A22" s="14" t="s">
        <v>54</v>
      </c>
      <c r="B22" s="14" t="s">
        <v>414</v>
      </c>
      <c r="C22" s="14" t="s">
        <v>83</v>
      </c>
      <c r="D22" s="14" t="s">
        <v>58</v>
      </c>
      <c r="E22" s="14" t="s">
        <v>59</v>
      </c>
      <c r="F22" s="15" t="str">
        <f>D$1</f>
        <v>AT</v>
      </c>
      <c r="G22" s="15" t="str">
        <f>E$1</f>
        <v>BE</v>
      </c>
      <c r="H22" s="15" t="str">
        <f t="shared" ref="H22:AP22" si="6">F$1</f>
        <v>BG</v>
      </c>
      <c r="I22" s="15" t="str">
        <f t="shared" si="6"/>
        <v>CY</v>
      </c>
      <c r="J22" s="15" t="str">
        <f t="shared" si="6"/>
        <v>CZ</v>
      </c>
      <c r="K22" s="15" t="str">
        <f t="shared" si="6"/>
        <v>DE</v>
      </c>
      <c r="L22" s="15" t="str">
        <f t="shared" si="6"/>
        <v>DK</v>
      </c>
      <c r="M22" s="15" t="str">
        <f t="shared" si="6"/>
        <v>EE</v>
      </c>
      <c r="N22" s="15" t="str">
        <f t="shared" si="6"/>
        <v>EL</v>
      </c>
      <c r="O22" s="15" t="str">
        <f t="shared" si="6"/>
        <v>ES</v>
      </c>
      <c r="P22" s="15" t="str">
        <f t="shared" si="6"/>
        <v>FI</v>
      </c>
      <c r="Q22" s="15" t="str">
        <f t="shared" si="6"/>
        <v>FR</v>
      </c>
      <c r="R22" s="15" t="str">
        <f t="shared" si="6"/>
        <v>HR</v>
      </c>
      <c r="S22" s="15" t="str">
        <f t="shared" si="6"/>
        <v>HU</v>
      </c>
      <c r="T22" s="15" t="str">
        <f t="shared" si="6"/>
        <v>IE</v>
      </c>
      <c r="U22" s="15" t="str">
        <f t="shared" si="6"/>
        <v>IT</v>
      </c>
      <c r="V22" s="15" t="str">
        <f t="shared" si="6"/>
        <v>LT</v>
      </c>
      <c r="W22" s="15" t="str">
        <f t="shared" si="6"/>
        <v>LU</v>
      </c>
      <c r="X22" s="15" t="str">
        <f t="shared" si="6"/>
        <v>LV</v>
      </c>
      <c r="Y22" s="15" t="str">
        <f t="shared" si="6"/>
        <v>MT</v>
      </c>
      <c r="Z22" s="15" t="str">
        <f t="shared" si="6"/>
        <v>NL</v>
      </c>
      <c r="AA22" s="15" t="str">
        <f t="shared" si="6"/>
        <v>PL</v>
      </c>
      <c r="AB22" s="15" t="str">
        <f t="shared" si="6"/>
        <v>PT</v>
      </c>
      <c r="AC22" s="15" t="str">
        <f t="shared" si="6"/>
        <v>RO</v>
      </c>
      <c r="AD22" s="15" t="str">
        <f t="shared" si="6"/>
        <v>SE</v>
      </c>
      <c r="AE22" s="15" t="str">
        <f t="shared" si="6"/>
        <v>SI</v>
      </c>
      <c r="AF22" s="15" t="str">
        <f t="shared" si="6"/>
        <v>SK</v>
      </c>
      <c r="AG22" s="15" t="str">
        <f t="shared" si="6"/>
        <v>UK</v>
      </c>
      <c r="AH22" s="15" t="str">
        <f t="shared" si="6"/>
        <v>CH</v>
      </c>
      <c r="AI22" s="15" t="str">
        <f t="shared" si="6"/>
        <v>IS</v>
      </c>
      <c r="AJ22" s="15" t="str">
        <f t="shared" si="6"/>
        <v>NO</v>
      </c>
      <c r="AK22" s="15" t="str">
        <f t="shared" si="6"/>
        <v>AL</v>
      </c>
      <c r="AL22" s="15" t="str">
        <f t="shared" si="6"/>
        <v>BA</v>
      </c>
      <c r="AM22" s="15" t="str">
        <f t="shared" si="6"/>
        <v>ME</v>
      </c>
      <c r="AN22" s="15" t="str">
        <f t="shared" si="6"/>
        <v>MK</v>
      </c>
      <c r="AO22" s="15" t="str">
        <f t="shared" si="6"/>
        <v>RS</v>
      </c>
      <c r="AP22" s="15" t="str">
        <f t="shared" si="6"/>
        <v>KS</v>
      </c>
      <c r="AQ22" s="14" t="s">
        <v>359</v>
      </c>
    </row>
    <row r="23" spans="1:51" ht="15.5">
      <c r="A23" t="s">
        <v>219</v>
      </c>
      <c r="E23" t="s">
        <v>220</v>
      </c>
      <c r="AQ23" s="135">
        <v>1</v>
      </c>
    </row>
    <row r="24" spans="1:51">
      <c r="A24" t="s">
        <v>219</v>
      </c>
      <c r="B24" t="s">
        <v>415</v>
      </c>
      <c r="C24" t="s">
        <v>416</v>
      </c>
      <c r="D24" t="s">
        <v>94</v>
      </c>
      <c r="F24">
        <f>IF(D4=0,0,D5/D4)</f>
        <v>1</v>
      </c>
      <c r="G24">
        <f t="shared" ref="G24:AP24" si="7">IF(E4=0,0,E5/E4)</f>
        <v>6.5899639699174478E-2</v>
      </c>
      <c r="H24">
        <f t="shared" si="7"/>
        <v>0.54625891778601443</v>
      </c>
      <c r="I24">
        <f t="shared" si="7"/>
        <v>0.29638687976784572</v>
      </c>
      <c r="J24">
        <f t="shared" si="7"/>
        <v>0</v>
      </c>
      <c r="K24">
        <f t="shared" si="7"/>
        <v>0.19341969439234674</v>
      </c>
      <c r="L24">
        <f t="shared" si="7"/>
        <v>0.39868175726854277</v>
      </c>
      <c r="M24">
        <f t="shared" si="7"/>
        <v>9.8365259344170231E-2</v>
      </c>
      <c r="N24">
        <f t="shared" si="7"/>
        <v>0.12915407464806922</v>
      </c>
      <c r="O24">
        <f t="shared" si="7"/>
        <v>0.18002509428349345</v>
      </c>
      <c r="P24">
        <f t="shared" si="7"/>
        <v>0.30623593653705589</v>
      </c>
      <c r="Q24">
        <f t="shared" si="7"/>
        <v>8.0621801443409288E-2</v>
      </c>
      <c r="R24">
        <f t="shared" si="7"/>
        <v>0.15068899096162394</v>
      </c>
      <c r="S24">
        <f t="shared" si="7"/>
        <v>0</v>
      </c>
      <c r="T24">
        <f t="shared" si="7"/>
        <v>0.97706157724162768</v>
      </c>
      <c r="U24">
        <f t="shared" si="7"/>
        <v>8.1065253858385242E-2</v>
      </c>
      <c r="V24">
        <f t="shared" si="7"/>
        <v>0.13115024096126718</v>
      </c>
      <c r="W24">
        <f t="shared" si="7"/>
        <v>0</v>
      </c>
      <c r="X24">
        <f t="shared" si="7"/>
        <v>0.2821070227394189</v>
      </c>
      <c r="Y24">
        <f t="shared" si="7"/>
        <v>0.18560749970854279</v>
      </c>
      <c r="Z24">
        <f t="shared" si="7"/>
        <v>0.11379393145601396</v>
      </c>
      <c r="AA24">
        <f t="shared" si="7"/>
        <v>0.25615754360282156</v>
      </c>
      <c r="AB24">
        <f t="shared" si="7"/>
        <v>0.11109922147123374</v>
      </c>
      <c r="AC24">
        <f t="shared" si="7"/>
        <v>0.10096162520071446</v>
      </c>
      <c r="AD24">
        <f t="shared" si="7"/>
        <v>9.3967661049829218E-2</v>
      </c>
      <c r="AE24">
        <f t="shared" si="7"/>
        <v>0</v>
      </c>
      <c r="AF24">
        <f t="shared" si="7"/>
        <v>0</v>
      </c>
      <c r="AG24">
        <f t="shared" si="7"/>
        <v>0.39218457452905892</v>
      </c>
      <c r="AH24">
        <f t="shared" si="7"/>
        <v>0</v>
      </c>
      <c r="AI24">
        <f t="shared" si="7"/>
        <v>0.53469048608226</v>
      </c>
      <c r="AJ24">
        <f t="shared" si="7"/>
        <v>0.49707241910631744</v>
      </c>
      <c r="AK24">
        <f t="shared" si="7"/>
        <v>0</v>
      </c>
      <c r="AL24">
        <f t="shared" si="7"/>
        <v>0</v>
      </c>
      <c r="AM24">
        <f t="shared" si="7"/>
        <v>0</v>
      </c>
      <c r="AN24">
        <f t="shared" si="7"/>
        <v>0</v>
      </c>
      <c r="AO24">
        <f t="shared" si="7"/>
        <v>0</v>
      </c>
      <c r="AP24">
        <f t="shared" si="7"/>
        <v>0</v>
      </c>
    </row>
    <row r="25" spans="1:51">
      <c r="A25" t="s">
        <v>219</v>
      </c>
      <c r="B25" t="s">
        <v>415</v>
      </c>
      <c r="C25" t="s">
        <v>416</v>
      </c>
      <c r="D25" t="s">
        <v>173</v>
      </c>
      <c r="F25">
        <f>IF(D4=0,0,(D7+D6)/D4)</f>
        <v>0</v>
      </c>
      <c r="G25">
        <f t="shared" ref="G25:AP25" si="8">IF(E4=0,0,(E7+E6)/E4)</f>
        <v>0.93409970209690607</v>
      </c>
      <c r="H25">
        <f t="shared" si="8"/>
        <v>0.45374108221398557</v>
      </c>
      <c r="I25">
        <f t="shared" si="8"/>
        <v>0.70361312023215417</v>
      </c>
      <c r="J25">
        <f t="shared" si="8"/>
        <v>0</v>
      </c>
      <c r="K25">
        <f t="shared" si="8"/>
        <v>0.80657848824530054</v>
      </c>
      <c r="L25">
        <f t="shared" si="8"/>
        <v>0.60131824273145729</v>
      </c>
      <c r="M25">
        <f t="shared" si="8"/>
        <v>0.90163474065582982</v>
      </c>
      <c r="N25">
        <f t="shared" si="8"/>
        <v>0.87084703234257677</v>
      </c>
      <c r="O25">
        <f t="shared" si="8"/>
        <v>0.81997550548427656</v>
      </c>
      <c r="P25">
        <f t="shared" si="8"/>
        <v>0.69376406346294406</v>
      </c>
      <c r="Q25">
        <f t="shared" si="8"/>
        <v>0.91937860699159024</v>
      </c>
      <c r="R25">
        <f t="shared" si="8"/>
        <v>0.84931100903837631</v>
      </c>
      <c r="S25">
        <f t="shared" si="8"/>
        <v>0</v>
      </c>
      <c r="T25">
        <f t="shared" si="8"/>
        <v>2.2938422758372361E-2</v>
      </c>
      <c r="U25">
        <f t="shared" si="8"/>
        <v>0.91893575465006438</v>
      </c>
      <c r="V25">
        <f t="shared" si="8"/>
        <v>0.86884975903873285</v>
      </c>
      <c r="W25">
        <f t="shared" si="8"/>
        <v>0</v>
      </c>
      <c r="X25">
        <f t="shared" si="8"/>
        <v>0.7178929772605811</v>
      </c>
      <c r="Y25">
        <f t="shared" si="8"/>
        <v>0.81439318607314537</v>
      </c>
      <c r="Z25">
        <f t="shared" si="8"/>
        <v>0.88620912464527402</v>
      </c>
      <c r="AA25">
        <f t="shared" si="8"/>
        <v>0.74384245639717839</v>
      </c>
      <c r="AB25">
        <f t="shared" si="8"/>
        <v>0.88890077852876626</v>
      </c>
      <c r="AC25">
        <f t="shared" si="8"/>
        <v>0.89903837479928561</v>
      </c>
      <c r="AD25">
        <f t="shared" si="8"/>
        <v>0.90603027520095758</v>
      </c>
      <c r="AE25">
        <f t="shared" si="8"/>
        <v>1</v>
      </c>
      <c r="AF25">
        <f t="shared" si="8"/>
        <v>0</v>
      </c>
      <c r="AG25">
        <f t="shared" si="8"/>
        <v>0.60781494784303236</v>
      </c>
      <c r="AH25">
        <f t="shared" si="8"/>
        <v>0</v>
      </c>
      <c r="AI25">
        <f t="shared" si="8"/>
        <v>0.46530951391773995</v>
      </c>
      <c r="AJ25">
        <f t="shared" si="8"/>
        <v>0.50292758089368261</v>
      </c>
      <c r="AK25">
        <f t="shared" si="8"/>
        <v>0</v>
      </c>
      <c r="AL25">
        <f t="shared" si="8"/>
        <v>0</v>
      </c>
      <c r="AM25">
        <f t="shared" si="8"/>
        <v>0</v>
      </c>
      <c r="AN25">
        <f t="shared" si="8"/>
        <v>0</v>
      </c>
      <c r="AO25">
        <f t="shared" si="8"/>
        <v>0</v>
      </c>
      <c r="AP25">
        <f t="shared" si="8"/>
        <v>0</v>
      </c>
    </row>
    <row r="26" spans="1:51">
      <c r="F26" s="41"/>
      <c r="G26" s="134"/>
      <c r="H26" s="134"/>
      <c r="I26" s="134"/>
      <c r="J26" s="41"/>
      <c r="K26" s="134"/>
      <c r="L26" s="134"/>
      <c r="M26" s="134"/>
      <c r="N26" s="134"/>
      <c r="O26" s="134"/>
      <c r="P26" s="134"/>
      <c r="Q26" s="134"/>
      <c r="R26" s="134"/>
      <c r="S26" s="41"/>
      <c r="T26" s="134"/>
      <c r="U26" s="134"/>
      <c r="V26" s="134"/>
      <c r="W26" s="41"/>
      <c r="X26" s="134"/>
      <c r="Y26" s="134"/>
      <c r="Z26" s="134"/>
      <c r="AA26" s="134"/>
      <c r="AB26" s="134"/>
      <c r="AC26" s="134"/>
      <c r="AD26" s="134"/>
      <c r="AE26" s="134"/>
      <c r="AF26" s="41"/>
      <c r="AG26" s="134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1:51">
      <c r="F27" s="46">
        <f>D8*F24/IF(F16&gt;0,F16,1)*0.001/$B$1</f>
        <v>17.411865864144747</v>
      </c>
      <c r="G27" s="46">
        <f>E8*G24/IF(G16&gt;0,G16,1)*0.001/$B$1</f>
        <v>500.60200000000009</v>
      </c>
      <c r="H27" s="46">
        <f t="shared" ref="H27:AP27" si="9">F8*H24/IF(H16&gt;0,H16,1)*0.001/$B$1</f>
        <v>52.908999999999999</v>
      </c>
      <c r="I27" s="46">
        <f t="shared" si="9"/>
        <v>53.926999999999985</v>
      </c>
      <c r="J27" s="46">
        <f t="shared" si="9"/>
        <v>0</v>
      </c>
      <c r="K27" s="46">
        <f t="shared" si="9"/>
        <v>532.14400000000001</v>
      </c>
      <c r="L27" s="46">
        <f t="shared" si="9"/>
        <v>273.70299999999997</v>
      </c>
      <c r="M27" s="46">
        <f t="shared" si="9"/>
        <v>21.367000000000004</v>
      </c>
      <c r="N27" s="46">
        <f t="shared" si="9"/>
        <v>350.01400000000001</v>
      </c>
      <c r="O27" s="46">
        <f t="shared" si="9"/>
        <v>1500.7900000000004</v>
      </c>
      <c r="P27" s="46">
        <f t="shared" si="9"/>
        <v>64.100999999999999</v>
      </c>
      <c r="Q27" s="46">
        <f t="shared" si="9"/>
        <v>197.392</v>
      </c>
      <c r="R27" s="46">
        <f t="shared" si="9"/>
        <v>1.0170000000000001</v>
      </c>
      <c r="S27" s="46">
        <f t="shared" si="9"/>
        <v>0</v>
      </c>
      <c r="T27" s="46">
        <f t="shared" si="9"/>
        <v>81.399000000000001</v>
      </c>
      <c r="U27" s="46">
        <f t="shared" si="9"/>
        <v>241.14400000000001</v>
      </c>
      <c r="V27" s="46">
        <f t="shared" si="9"/>
        <v>18.315000000000001</v>
      </c>
      <c r="W27" s="46">
        <f t="shared" si="9"/>
        <v>0</v>
      </c>
      <c r="X27" s="46">
        <f t="shared" si="9"/>
        <v>70.205999999999989</v>
      </c>
      <c r="Y27" s="46">
        <f t="shared" si="9"/>
        <v>270.65100000000001</v>
      </c>
      <c r="Z27" s="46">
        <f t="shared" si="9"/>
        <v>1563.87</v>
      </c>
      <c r="AA27" s="46">
        <f t="shared" si="9"/>
        <v>54.944000000000003</v>
      </c>
      <c r="AB27" s="46">
        <f t="shared" si="9"/>
        <v>50.873999999999995</v>
      </c>
      <c r="AC27" s="46">
        <f t="shared" si="9"/>
        <v>11.192</v>
      </c>
      <c r="AD27" s="46">
        <f t="shared" si="9"/>
        <v>182.13</v>
      </c>
      <c r="AE27" s="46">
        <f t="shared" si="9"/>
        <v>0</v>
      </c>
      <c r="AF27" s="46">
        <f t="shared" si="9"/>
        <v>0</v>
      </c>
      <c r="AG27" s="46">
        <f t="shared" si="9"/>
        <v>821.10900000000015</v>
      </c>
      <c r="AH27" s="46">
        <f t="shared" si="9"/>
        <v>0</v>
      </c>
      <c r="AI27" s="46">
        <f t="shared" si="9"/>
        <v>30.73946689595925</v>
      </c>
      <c r="AJ27" s="46">
        <f t="shared" si="9"/>
        <v>192.62921563007873</v>
      </c>
      <c r="AK27" s="46">
        <f t="shared" si="9"/>
        <v>0</v>
      </c>
      <c r="AL27" s="46">
        <f t="shared" si="9"/>
        <v>0</v>
      </c>
      <c r="AM27" s="46">
        <f t="shared" si="9"/>
        <v>0</v>
      </c>
      <c r="AN27" s="46">
        <f t="shared" si="9"/>
        <v>0</v>
      </c>
      <c r="AO27" s="46">
        <f t="shared" si="9"/>
        <v>0</v>
      </c>
      <c r="AP27" s="46">
        <f t="shared" si="9"/>
        <v>0</v>
      </c>
    </row>
    <row r="28" spans="1:51">
      <c r="F28" s="46">
        <f>D8*F25/IF(F17&gt;0,F17,1)*0.001/$B$1</f>
        <v>0</v>
      </c>
      <c r="G28" s="46">
        <f>E8*G25/IF(G17&gt;0,G17,1)*0.001/$B$1</f>
        <v>7095.8230000000003</v>
      </c>
      <c r="H28" s="46">
        <f t="shared" ref="H28:AP28" si="10">F8*H25/IF(H17&gt;0,H17,1)*0.001/$B$1</f>
        <v>43.948000000000015</v>
      </c>
      <c r="I28" s="46">
        <f t="shared" si="10"/>
        <v>128.02099999999999</v>
      </c>
      <c r="J28" s="46">
        <f t="shared" si="10"/>
        <v>0</v>
      </c>
      <c r="K28" s="46">
        <f t="shared" si="10"/>
        <v>2219.0910000000003</v>
      </c>
      <c r="L28" s="46">
        <f t="shared" si="10"/>
        <v>412.81700000000006</v>
      </c>
      <c r="M28" s="46">
        <f t="shared" si="10"/>
        <v>195.85400000000007</v>
      </c>
      <c r="N28" s="46">
        <f t="shared" si="10"/>
        <v>2360.0390000000007</v>
      </c>
      <c r="O28" s="46">
        <f t="shared" si="10"/>
        <v>6835.7750000000005</v>
      </c>
      <c r="P28" s="46">
        <f t="shared" si="10"/>
        <v>145.21799999999999</v>
      </c>
      <c r="Q28" s="46">
        <f t="shared" si="10"/>
        <v>2250.9789999999998</v>
      </c>
      <c r="R28" s="46">
        <f t="shared" si="10"/>
        <v>5.7320000000000011</v>
      </c>
      <c r="S28" s="46">
        <f t="shared" si="10"/>
        <v>0</v>
      </c>
      <c r="T28" s="46">
        <f t="shared" si="10"/>
        <v>1.9110000000000018</v>
      </c>
      <c r="U28" s="46">
        <f t="shared" si="10"/>
        <v>2733.5490000000004</v>
      </c>
      <c r="V28" s="46">
        <f t="shared" si="10"/>
        <v>121.33400000000002</v>
      </c>
      <c r="W28" s="46">
        <f t="shared" si="10"/>
        <v>0</v>
      </c>
      <c r="X28" s="46">
        <f t="shared" si="10"/>
        <v>178.65699999999995</v>
      </c>
      <c r="Y28" s="46">
        <f t="shared" si="10"/>
        <v>1187.54</v>
      </c>
      <c r="Z28" s="46">
        <f t="shared" si="10"/>
        <v>12179.172000000002</v>
      </c>
      <c r="AA28" s="46">
        <f t="shared" si="10"/>
        <v>159.54899999999998</v>
      </c>
      <c r="AB28" s="46">
        <f t="shared" si="10"/>
        <v>407.04100000000005</v>
      </c>
      <c r="AC28" s="46">
        <f t="shared" si="10"/>
        <v>99.66200000000002</v>
      </c>
      <c r="AD28" s="46">
        <f t="shared" si="10"/>
        <v>1756.0860000000007</v>
      </c>
      <c r="AE28" s="46">
        <f t="shared" si="10"/>
        <v>28.152000000000005</v>
      </c>
      <c r="AF28" s="46">
        <f t="shared" si="10"/>
        <v>0</v>
      </c>
      <c r="AG28" s="46">
        <f t="shared" si="10"/>
        <v>1272.5700000000002</v>
      </c>
      <c r="AH28" s="46">
        <f t="shared" si="10"/>
        <v>0</v>
      </c>
      <c r="AI28" s="46">
        <f t="shared" si="10"/>
        <v>26.750740422280007</v>
      </c>
      <c r="AJ28" s="46">
        <f t="shared" si="10"/>
        <v>194.89825164804</v>
      </c>
      <c r="AK28" s="46">
        <f t="shared" si="10"/>
        <v>0</v>
      </c>
      <c r="AL28" s="46">
        <f t="shared" si="10"/>
        <v>0</v>
      </c>
      <c r="AM28" s="46">
        <f t="shared" si="10"/>
        <v>0</v>
      </c>
      <c r="AN28" s="46">
        <f t="shared" si="10"/>
        <v>0</v>
      </c>
      <c r="AO28" s="46">
        <f t="shared" si="10"/>
        <v>0</v>
      </c>
      <c r="AP28" s="46">
        <f t="shared" si="10"/>
        <v>0</v>
      </c>
    </row>
    <row r="29" spans="1:51">
      <c r="F29" s="41"/>
      <c r="G29" s="134"/>
      <c r="H29" s="134"/>
      <c r="I29" s="134"/>
      <c r="J29" s="41"/>
      <c r="K29" s="134"/>
      <c r="L29" s="134"/>
      <c r="M29" s="134"/>
      <c r="N29" s="134"/>
      <c r="O29" s="134"/>
      <c r="P29" s="134"/>
      <c r="Q29" s="134"/>
      <c r="R29" s="134"/>
      <c r="S29" s="41"/>
      <c r="T29" s="134"/>
      <c r="U29" s="134"/>
      <c r="V29" s="134"/>
      <c r="W29" s="41"/>
      <c r="X29" s="134"/>
      <c r="Y29" s="134"/>
      <c r="Z29" s="134"/>
      <c r="AA29" s="134"/>
      <c r="AB29" s="134"/>
      <c r="AC29" s="134"/>
      <c r="AD29" s="134"/>
      <c r="AE29" s="134"/>
      <c r="AF29" s="41"/>
      <c r="AG29" s="134"/>
      <c r="AH29" s="41"/>
      <c r="AI29" s="41"/>
      <c r="AJ29" s="41"/>
      <c r="AK29" s="41"/>
      <c r="AL29" s="41"/>
      <c r="AM29" s="41"/>
      <c r="AN29" s="41"/>
      <c r="AO29" s="41"/>
      <c r="AP29" s="41"/>
    </row>
    <row r="31" spans="1:51">
      <c r="E31" s="10" t="s">
        <v>101</v>
      </c>
      <c r="AR31" s="12" t="s">
        <v>372</v>
      </c>
      <c r="AS31" s="12"/>
      <c r="AT31" s="13"/>
      <c r="AU31" s="13"/>
      <c r="AV31" s="13"/>
      <c r="AW31" s="13"/>
      <c r="AX31" s="13"/>
      <c r="AY31" s="13"/>
    </row>
    <row r="32" spans="1:51" ht="15" thickBot="1">
      <c r="E32" s="14" t="s">
        <v>80</v>
      </c>
      <c r="F32" s="15" t="str">
        <f>D$1</f>
        <v>AT</v>
      </c>
      <c r="G32" s="15" t="str">
        <f>E$1</f>
        <v>BE</v>
      </c>
      <c r="H32" s="15" t="str">
        <f t="shared" ref="H32:AP32" si="11">F$1</f>
        <v>BG</v>
      </c>
      <c r="I32" s="15" t="str">
        <f t="shared" si="11"/>
        <v>CY</v>
      </c>
      <c r="J32" s="15" t="str">
        <f t="shared" si="11"/>
        <v>CZ</v>
      </c>
      <c r="K32" s="15" t="str">
        <f t="shared" si="11"/>
        <v>DE</v>
      </c>
      <c r="L32" s="15" t="str">
        <f t="shared" si="11"/>
        <v>DK</v>
      </c>
      <c r="M32" s="15" t="str">
        <f t="shared" si="11"/>
        <v>EE</v>
      </c>
      <c r="N32" s="15" t="str">
        <f t="shared" si="11"/>
        <v>EL</v>
      </c>
      <c r="O32" s="15" t="str">
        <f t="shared" si="11"/>
        <v>ES</v>
      </c>
      <c r="P32" s="15" t="str">
        <f t="shared" si="11"/>
        <v>FI</v>
      </c>
      <c r="Q32" s="15" t="str">
        <f t="shared" si="11"/>
        <v>FR</v>
      </c>
      <c r="R32" s="15" t="str">
        <f t="shared" si="11"/>
        <v>HR</v>
      </c>
      <c r="S32" s="15" t="str">
        <f t="shared" si="11"/>
        <v>HU</v>
      </c>
      <c r="T32" s="15" t="str">
        <f t="shared" si="11"/>
        <v>IE</v>
      </c>
      <c r="U32" s="15" t="str">
        <f t="shared" si="11"/>
        <v>IT</v>
      </c>
      <c r="V32" s="15" t="str">
        <f t="shared" si="11"/>
        <v>LT</v>
      </c>
      <c r="W32" s="15" t="str">
        <f t="shared" si="11"/>
        <v>LU</v>
      </c>
      <c r="X32" s="15" t="str">
        <f t="shared" si="11"/>
        <v>LV</v>
      </c>
      <c r="Y32" s="15" t="str">
        <f t="shared" si="11"/>
        <v>MT</v>
      </c>
      <c r="Z32" s="15" t="str">
        <f t="shared" si="11"/>
        <v>NL</v>
      </c>
      <c r="AA32" s="15" t="str">
        <f t="shared" si="11"/>
        <v>PL</v>
      </c>
      <c r="AB32" s="15" t="str">
        <f t="shared" si="11"/>
        <v>PT</v>
      </c>
      <c r="AC32" s="15" t="str">
        <f t="shared" si="11"/>
        <v>RO</v>
      </c>
      <c r="AD32" s="15" t="str">
        <f t="shared" si="11"/>
        <v>SE</v>
      </c>
      <c r="AE32" s="15" t="str">
        <f t="shared" si="11"/>
        <v>SI</v>
      </c>
      <c r="AF32" s="15" t="str">
        <f t="shared" si="11"/>
        <v>SK</v>
      </c>
      <c r="AG32" s="15" t="str">
        <f t="shared" si="11"/>
        <v>UK</v>
      </c>
      <c r="AH32" s="15" t="str">
        <f t="shared" si="11"/>
        <v>CH</v>
      </c>
      <c r="AI32" s="15" t="str">
        <f t="shared" si="11"/>
        <v>IS</v>
      </c>
      <c r="AJ32" s="15" t="str">
        <f t="shared" si="11"/>
        <v>NO</v>
      </c>
      <c r="AK32" s="15" t="str">
        <f t="shared" si="11"/>
        <v>AL</v>
      </c>
      <c r="AL32" s="15" t="str">
        <f t="shared" si="11"/>
        <v>BA</v>
      </c>
      <c r="AM32" s="15" t="str">
        <f t="shared" si="11"/>
        <v>ME</v>
      </c>
      <c r="AN32" s="15" t="str">
        <f t="shared" si="11"/>
        <v>MK</v>
      </c>
      <c r="AO32" s="15" t="str">
        <f t="shared" si="11"/>
        <v>RS</v>
      </c>
      <c r="AP32" s="15" t="str">
        <f t="shared" si="11"/>
        <v>KS</v>
      </c>
      <c r="AR32" s="14" t="s">
        <v>79</v>
      </c>
      <c r="AS32" s="14" t="s">
        <v>80</v>
      </c>
      <c r="AT32" s="14" t="s">
        <v>81</v>
      </c>
      <c r="AU32" s="14" t="s">
        <v>82</v>
      </c>
      <c r="AV32" s="14" t="s">
        <v>83</v>
      </c>
      <c r="AW32" s="14" t="s">
        <v>84</v>
      </c>
      <c r="AX32" s="14" t="s">
        <v>85</v>
      </c>
      <c r="AY32" s="14" t="s">
        <v>86</v>
      </c>
    </row>
    <row r="33" spans="5:47">
      <c r="E33" t="str">
        <f>E23</f>
        <v>TBunk</v>
      </c>
      <c r="F33" s="55">
        <f t="shared" ref="F33:AP33" si="12">D8/10^3</f>
        <v>5.4067259758730462</v>
      </c>
      <c r="G33" s="7">
        <f t="shared" si="12"/>
        <v>2282.75</v>
      </c>
      <c r="H33" s="7">
        <f t="shared" si="12"/>
        <v>25.225000000000001</v>
      </c>
      <c r="I33" s="7">
        <f t="shared" si="12"/>
        <v>50.3018</v>
      </c>
      <c r="J33" s="55">
        <f t="shared" si="12"/>
        <v>0</v>
      </c>
      <c r="K33" s="7">
        <f t="shared" si="12"/>
        <v>854.31399999999996</v>
      </c>
      <c r="L33" s="7">
        <f t="shared" si="12"/>
        <v>193.923</v>
      </c>
      <c r="M33" s="7">
        <f t="shared" si="12"/>
        <v>52.220399999999998</v>
      </c>
      <c r="N33" s="7">
        <f t="shared" si="12"/>
        <v>770.94399999999996</v>
      </c>
      <c r="O33" s="7">
        <f t="shared" si="12"/>
        <v>2398.27</v>
      </c>
      <c r="P33" s="7">
        <f t="shared" si="12"/>
        <v>100.64100000000001</v>
      </c>
      <c r="Q33" s="7">
        <f t="shared" si="12"/>
        <v>750.45699999999999</v>
      </c>
      <c r="R33" s="7">
        <f t="shared" si="12"/>
        <v>1.8104100000000001</v>
      </c>
      <c r="S33" s="55">
        <f t="shared" si="12"/>
        <v>0</v>
      </c>
      <c r="T33" s="7">
        <f t="shared" si="12"/>
        <v>35.382599999999996</v>
      </c>
      <c r="U33" s="7">
        <f t="shared" si="12"/>
        <v>1025.01</v>
      </c>
      <c r="V33" s="7">
        <f t="shared" si="12"/>
        <v>40.901800000000001</v>
      </c>
      <c r="W33" s="55">
        <f t="shared" si="12"/>
        <v>0</v>
      </c>
      <c r="X33" s="7">
        <f t="shared" si="12"/>
        <v>56.137900000000002</v>
      </c>
      <c r="Y33" s="7">
        <f t="shared" si="12"/>
        <v>421.83199999999999</v>
      </c>
      <c r="Z33" s="7">
        <f t="shared" si="12"/>
        <v>4446.43</v>
      </c>
      <c r="AA33" s="7">
        <f t="shared" si="12"/>
        <v>60.072699999999998</v>
      </c>
      <c r="AB33" s="7">
        <f t="shared" si="12"/>
        <v>133.477</v>
      </c>
      <c r="AC33" s="7">
        <f t="shared" si="12"/>
        <v>36.154499999999999</v>
      </c>
      <c r="AD33" s="7">
        <f t="shared" si="12"/>
        <v>604.96100000000001</v>
      </c>
      <c r="AE33" s="7">
        <f t="shared" si="12"/>
        <v>7.0046800000000005</v>
      </c>
      <c r="AF33" s="55">
        <f t="shared" si="12"/>
        <v>0</v>
      </c>
      <c r="AG33" s="7">
        <f t="shared" si="12"/>
        <v>721.85199999999998</v>
      </c>
      <c r="AH33" s="55">
        <f t="shared" si="12"/>
        <v>0</v>
      </c>
      <c r="AI33" s="55">
        <f t="shared" si="12"/>
        <v>27.641408351439274</v>
      </c>
      <c r="AJ33" s="55">
        <f t="shared" si="12"/>
        <v>186.32399273041216</v>
      </c>
      <c r="AK33" s="55">
        <f t="shared" si="12"/>
        <v>0</v>
      </c>
      <c r="AL33" s="55">
        <f t="shared" si="12"/>
        <v>0</v>
      </c>
      <c r="AM33" s="55">
        <f t="shared" si="12"/>
        <v>0</v>
      </c>
      <c r="AN33" s="55">
        <f t="shared" si="12"/>
        <v>0</v>
      </c>
      <c r="AO33" s="55">
        <f t="shared" si="12"/>
        <v>0</v>
      </c>
      <c r="AP33" s="55">
        <f t="shared" si="12"/>
        <v>0</v>
      </c>
      <c r="AR33" t="s">
        <v>78</v>
      </c>
      <c r="AS33" t="str">
        <f>E23</f>
        <v>TBunk</v>
      </c>
      <c r="AT33" t="s">
        <v>221</v>
      </c>
      <c r="AU33" t="s">
        <v>192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2" tint="-9.9978637043366805E-2"/>
  </sheetPr>
  <dimension ref="A1:AJ186"/>
  <sheetViews>
    <sheetView workbookViewId="0">
      <pane ySplit="2" topLeftCell="A3" activePane="bottomLeft" state="frozen"/>
      <selection activeCell="F29" sqref="F29"/>
      <selection pane="bottomLeft" activeCell="D20" sqref="D20"/>
    </sheetView>
  </sheetViews>
  <sheetFormatPr defaultRowHeight="14.5"/>
  <cols>
    <col min="1" max="1" width="34.81640625" bestFit="1" customWidth="1"/>
    <col min="2" max="3" width="9.453125" customWidth="1"/>
    <col min="4" max="4" width="11.7265625" bestFit="1" customWidth="1"/>
    <col min="5" max="5" width="27.1796875" bestFit="1" customWidth="1"/>
    <col min="7" max="8" width="9" customWidth="1"/>
    <col min="11" max="13" width="9" customWidth="1"/>
    <col min="16" max="24" width="9" customWidth="1"/>
  </cols>
  <sheetData>
    <row r="1" spans="1:23">
      <c r="A1" s="67" t="s">
        <v>224</v>
      </c>
      <c r="B1" s="67" t="s">
        <v>82</v>
      </c>
      <c r="C1" s="67" t="s">
        <v>225</v>
      </c>
      <c r="D1" s="67" t="s">
        <v>226</v>
      </c>
      <c r="E1" s="67" t="s">
        <v>227</v>
      </c>
      <c r="F1" s="67" t="s">
        <v>4</v>
      </c>
      <c r="G1" s="67" t="s">
        <v>16</v>
      </c>
      <c r="H1" s="67" t="s">
        <v>24</v>
      </c>
      <c r="I1" s="67" t="s">
        <v>125</v>
      </c>
      <c r="J1" s="67" t="s">
        <v>126</v>
      </c>
      <c r="K1" s="67" t="s">
        <v>127</v>
      </c>
      <c r="L1" s="67" t="s">
        <v>21</v>
      </c>
      <c r="M1" s="67" t="s">
        <v>128</v>
      </c>
      <c r="N1" s="67" t="s">
        <v>129</v>
      </c>
      <c r="P1" s="67" t="s">
        <v>1</v>
      </c>
      <c r="Q1" s="67" t="s">
        <v>5</v>
      </c>
      <c r="R1" s="67" t="s">
        <v>6</v>
      </c>
      <c r="S1" s="67" t="s">
        <v>14</v>
      </c>
      <c r="T1" s="67" t="s">
        <v>19</v>
      </c>
      <c r="U1" s="67" t="s">
        <v>22</v>
      </c>
      <c r="V1" s="67" t="s">
        <v>29</v>
      </c>
      <c r="W1" s="67" t="s">
        <v>30</v>
      </c>
    </row>
    <row r="2" spans="1:23">
      <c r="A2" s="67"/>
      <c r="B2" s="67"/>
      <c r="C2" s="67"/>
      <c r="D2" s="67"/>
      <c r="E2" s="74" t="s">
        <v>244</v>
      </c>
      <c r="F2" s="74" t="s">
        <v>243</v>
      </c>
      <c r="G2" s="74" t="s">
        <v>242</v>
      </c>
      <c r="H2" s="74" t="s">
        <v>242</v>
      </c>
      <c r="I2" s="74" t="s">
        <v>243</v>
      </c>
      <c r="J2" s="74" t="s">
        <v>243</v>
      </c>
      <c r="K2" s="74" t="s">
        <v>242</v>
      </c>
      <c r="L2" s="74" t="s">
        <v>242</v>
      </c>
      <c r="M2" s="74" t="s">
        <v>242</v>
      </c>
      <c r="N2" s="74" t="s">
        <v>243</v>
      </c>
      <c r="P2" s="74" t="s">
        <v>242</v>
      </c>
      <c r="Q2" s="74" t="s">
        <v>242</v>
      </c>
      <c r="R2" s="74" t="s">
        <v>242</v>
      </c>
      <c r="S2" s="74" t="s">
        <v>242</v>
      </c>
      <c r="T2" s="74" t="s">
        <v>242</v>
      </c>
      <c r="U2" s="74" t="s">
        <v>242</v>
      </c>
      <c r="V2" s="74" t="s">
        <v>242</v>
      </c>
      <c r="W2" s="74" t="s">
        <v>242</v>
      </c>
    </row>
    <row r="3" spans="1:23">
      <c r="A3" s="68" t="s">
        <v>228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P3" s="69"/>
      <c r="Q3" s="69"/>
      <c r="R3" s="69"/>
      <c r="S3" s="69"/>
      <c r="T3" s="69"/>
      <c r="U3" s="69"/>
      <c r="V3" s="69"/>
      <c r="W3" s="69"/>
    </row>
    <row r="4" spans="1:23">
      <c r="A4" s="26" t="s">
        <v>235</v>
      </c>
      <c r="B4" t="s">
        <v>100</v>
      </c>
      <c r="C4" t="s">
        <v>228</v>
      </c>
      <c r="D4" s="13" t="s">
        <v>95</v>
      </c>
      <c r="E4" s="13" t="s">
        <v>99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</row>
    <row r="5" spans="1:23">
      <c r="A5" s="26"/>
      <c r="B5" t="s">
        <v>100</v>
      </c>
      <c r="C5" t="s">
        <v>228</v>
      </c>
      <c r="D5" s="13" t="s">
        <v>134</v>
      </c>
      <c r="E5" s="13" t="s">
        <v>98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</row>
    <row r="6" spans="1:23">
      <c r="A6" s="26"/>
      <c r="B6" t="s">
        <v>100</v>
      </c>
      <c r="C6" t="s">
        <v>228</v>
      </c>
      <c r="D6" s="13" t="s">
        <v>190</v>
      </c>
      <c r="E6" s="13" t="s">
        <v>191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</row>
    <row r="7" spans="1:23">
      <c r="A7" s="26"/>
      <c r="B7" t="s">
        <v>100</v>
      </c>
      <c r="C7" t="s">
        <v>228</v>
      </c>
      <c r="D7" t="s">
        <v>94</v>
      </c>
      <c r="E7" s="13" t="s">
        <v>97</v>
      </c>
      <c r="F7" s="4">
        <v>0.51120999999999994</v>
      </c>
      <c r="G7" s="4">
        <v>0</v>
      </c>
      <c r="H7" s="4">
        <v>0.55800000000000005</v>
      </c>
      <c r="I7" s="4">
        <v>0.12778</v>
      </c>
      <c r="J7" s="4">
        <v>0</v>
      </c>
      <c r="K7" s="4">
        <v>4.2999999999999997E-2</v>
      </c>
      <c r="L7" s="4">
        <v>0.17199999999999999</v>
      </c>
      <c r="M7" s="4">
        <v>11.762</v>
      </c>
      <c r="N7" s="4">
        <v>4.258E-2</v>
      </c>
      <c r="P7" s="4">
        <v>2.0590000000000002</v>
      </c>
      <c r="Q7" s="4">
        <v>0</v>
      </c>
      <c r="R7" s="4">
        <v>3.9329999999999998</v>
      </c>
      <c r="S7" s="4">
        <v>2.31</v>
      </c>
      <c r="T7" s="4">
        <v>0.127</v>
      </c>
      <c r="U7" s="4">
        <v>0</v>
      </c>
      <c r="V7" s="4">
        <v>0.51100000000000001</v>
      </c>
      <c r="W7" s="4">
        <v>0</v>
      </c>
    </row>
    <row r="8" spans="1:23">
      <c r="A8" s="26"/>
      <c r="B8" t="s">
        <v>100</v>
      </c>
      <c r="C8" t="s">
        <v>228</v>
      </c>
      <c r="D8" t="s">
        <v>173</v>
      </c>
      <c r="E8" t="s">
        <v>223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</row>
    <row r="9" spans="1:23">
      <c r="A9" s="26"/>
      <c r="B9" t="s">
        <v>100</v>
      </c>
      <c r="C9" t="s">
        <v>228</v>
      </c>
      <c r="D9" t="s">
        <v>93</v>
      </c>
      <c r="E9" t="s">
        <v>229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</row>
    <row r="10" spans="1:23">
      <c r="A10" s="26"/>
      <c r="B10" t="s">
        <v>100</v>
      </c>
      <c r="C10" t="s">
        <v>228</v>
      </c>
      <c r="D10" t="s">
        <v>230</v>
      </c>
      <c r="E10" t="s">
        <v>167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P10" s="4">
        <v>0.14599999999999999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</row>
    <row r="11" spans="1:23">
      <c r="A11" s="26"/>
      <c r="B11" t="s">
        <v>100</v>
      </c>
      <c r="C11" t="s">
        <v>228</v>
      </c>
      <c r="D11" t="s">
        <v>231</v>
      </c>
      <c r="E11" t="s">
        <v>168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</row>
    <row r="12" spans="1:23">
      <c r="A12" s="26"/>
      <c r="B12" t="s">
        <v>100</v>
      </c>
      <c r="C12" t="s">
        <v>228</v>
      </c>
      <c r="D12" t="s">
        <v>232</v>
      </c>
      <c r="E12" t="s">
        <v>233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</row>
    <row r="13" spans="1:23">
      <c r="A13" s="26"/>
      <c r="B13" t="s">
        <v>100</v>
      </c>
      <c r="C13" t="s">
        <v>228</v>
      </c>
      <c r="D13" t="s">
        <v>200</v>
      </c>
      <c r="E13" t="s">
        <v>222</v>
      </c>
      <c r="F13" s="4">
        <v>11.39245</v>
      </c>
      <c r="G13" s="4">
        <v>0</v>
      </c>
      <c r="H13" s="4">
        <v>2.1709999999999998</v>
      </c>
      <c r="I13" s="4">
        <v>0</v>
      </c>
      <c r="J13" s="4">
        <v>0.48969000000000001</v>
      </c>
      <c r="K13" s="4">
        <v>7.9000000000000001E-2</v>
      </c>
      <c r="L13" s="4">
        <v>7.1999999999999995E-2</v>
      </c>
      <c r="M13" s="4">
        <v>0.80600000000000005</v>
      </c>
      <c r="N13" s="4">
        <v>0</v>
      </c>
      <c r="P13" s="4">
        <v>8.0709999999999997</v>
      </c>
      <c r="Q13" s="4">
        <v>0</v>
      </c>
      <c r="R13" s="4">
        <v>3.8479999999999999</v>
      </c>
      <c r="S13" s="4">
        <v>3.9820000000000002</v>
      </c>
      <c r="T13" s="4">
        <v>0.432</v>
      </c>
      <c r="U13" s="4">
        <v>0</v>
      </c>
      <c r="V13" s="4">
        <v>0.59</v>
      </c>
      <c r="W13" s="4">
        <v>1.667</v>
      </c>
    </row>
    <row r="14" spans="1:23">
      <c r="A14" s="70"/>
      <c r="B14" s="70" t="s">
        <v>100</v>
      </c>
      <c r="C14" s="70" t="s">
        <v>228</v>
      </c>
      <c r="D14" s="70" t="s">
        <v>234</v>
      </c>
      <c r="E14" s="70" t="s">
        <v>52</v>
      </c>
      <c r="F14" s="71">
        <f>SUM(F4:F13)</f>
        <v>11.90366</v>
      </c>
      <c r="G14" s="71">
        <v>0</v>
      </c>
      <c r="H14" s="71">
        <v>2.7290000000000001</v>
      </c>
      <c r="I14" s="71">
        <f>SUM(I4:I13)</f>
        <v>0.12778</v>
      </c>
      <c r="J14" s="71">
        <f>SUM(J4:J13)</f>
        <v>0.48969000000000001</v>
      </c>
      <c r="K14" s="71">
        <v>0.122</v>
      </c>
      <c r="L14" s="71">
        <v>0.24399999999999999</v>
      </c>
      <c r="M14" s="71">
        <v>12.568000000000001</v>
      </c>
      <c r="N14" s="71">
        <f>SUM(N4:N13)</f>
        <v>4.258E-2</v>
      </c>
      <c r="P14" s="71">
        <v>10.276</v>
      </c>
      <c r="Q14" s="71">
        <v>0</v>
      </c>
      <c r="R14" s="71">
        <v>7.7949999999999999</v>
      </c>
      <c r="S14" s="71">
        <v>6.2919999999999998</v>
      </c>
      <c r="T14" s="71">
        <v>0.55899999999999994</v>
      </c>
      <c r="U14" s="71">
        <v>0</v>
      </c>
      <c r="V14" s="71">
        <v>1.101</v>
      </c>
      <c r="W14" s="71">
        <v>1.667</v>
      </c>
    </row>
    <row r="15" spans="1:23" ht="15" thickBot="1">
      <c r="A15" s="72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P15" s="73"/>
      <c r="Q15" s="73"/>
      <c r="R15" s="73"/>
      <c r="S15" s="73"/>
      <c r="T15" s="73"/>
      <c r="U15" s="73"/>
      <c r="V15" s="73"/>
      <c r="W15" s="73"/>
    </row>
    <row r="16" spans="1:23" ht="15" thickTop="1">
      <c r="A16" s="26" t="s">
        <v>236</v>
      </c>
      <c r="B16" t="s">
        <v>100</v>
      </c>
      <c r="C16" t="s">
        <v>228</v>
      </c>
      <c r="D16" s="13" t="s">
        <v>95</v>
      </c>
      <c r="E16" s="13" t="s">
        <v>99</v>
      </c>
      <c r="F16" s="50">
        <v>0</v>
      </c>
      <c r="G16" s="4">
        <v>0</v>
      </c>
      <c r="H16" s="4">
        <v>0</v>
      </c>
      <c r="I16" s="50">
        <f>L16*Population!$H$48/Population!$H$47</f>
        <v>0</v>
      </c>
      <c r="J16" s="50">
        <f>L16*Population!$G$53/Population!$G$47</f>
        <v>0</v>
      </c>
      <c r="K16" s="4">
        <v>0</v>
      </c>
      <c r="L16" s="4">
        <v>0</v>
      </c>
      <c r="M16" s="4">
        <v>0</v>
      </c>
      <c r="N16" s="50">
        <f>M16*Population!$G$54/Population!$G$47</f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</row>
    <row r="17" spans="1:23">
      <c r="A17" s="26"/>
      <c r="B17" t="s">
        <v>100</v>
      </c>
      <c r="C17" t="s">
        <v>228</v>
      </c>
      <c r="D17" s="13" t="s">
        <v>134</v>
      </c>
      <c r="E17" s="13" t="s">
        <v>98</v>
      </c>
      <c r="F17" s="50">
        <v>0</v>
      </c>
      <c r="G17" s="4">
        <v>0</v>
      </c>
      <c r="H17" s="4">
        <v>0</v>
      </c>
      <c r="I17" s="50">
        <f>L17*Population!$H$48/Population!$H$47</f>
        <v>0</v>
      </c>
      <c r="J17" s="50">
        <f>L17*Population!$G$53/Population!$G$47</f>
        <v>0</v>
      </c>
      <c r="K17" s="4">
        <v>0</v>
      </c>
      <c r="L17" s="4">
        <v>0</v>
      </c>
      <c r="M17" s="4">
        <v>4.4999999999999998E-2</v>
      </c>
      <c r="N17" s="50">
        <f>M17*Population!$G$54/Population!$G$47</f>
        <v>4.8406367252847686E-2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</row>
    <row r="18" spans="1:23">
      <c r="A18" s="26"/>
      <c r="B18" t="s">
        <v>100</v>
      </c>
      <c r="C18" t="s">
        <v>228</v>
      </c>
      <c r="D18" s="13" t="s">
        <v>190</v>
      </c>
      <c r="E18" s="13" t="s">
        <v>191</v>
      </c>
      <c r="F18" s="50">
        <f>F26</f>
        <v>27.568903637222064</v>
      </c>
      <c r="G18" s="4">
        <v>5.16</v>
      </c>
      <c r="H18" s="4">
        <v>18.059000000000001</v>
      </c>
      <c r="I18" s="50">
        <f>L18*Population!$H$48/Population!$H$47</f>
        <v>0.47762687455888442</v>
      </c>
      <c r="J18" s="50">
        <f>L18*Population!$G$53/Population!$G$47</f>
        <v>0.64981227950009779</v>
      </c>
      <c r="K18" s="4">
        <v>8.7999999999999995E-2</v>
      </c>
      <c r="L18" s="4">
        <v>0.34699999999999998</v>
      </c>
      <c r="M18" s="4">
        <v>1.784</v>
      </c>
      <c r="N18" s="50">
        <f>M18*Population!$G$54/Population!$G$47</f>
        <v>1.9190435373128949</v>
      </c>
      <c r="P18" s="4">
        <v>28.184000000000001</v>
      </c>
      <c r="Q18" s="4">
        <v>11.61</v>
      </c>
      <c r="R18" s="4">
        <v>13.12</v>
      </c>
      <c r="S18" s="4">
        <v>9.6180000000000003</v>
      </c>
      <c r="T18" s="4">
        <v>18.061</v>
      </c>
      <c r="U18" s="4">
        <v>4.2569999999999997</v>
      </c>
      <c r="V18" s="4">
        <v>1.1759999999999999</v>
      </c>
      <c r="W18" s="4">
        <v>1.732</v>
      </c>
    </row>
    <row r="19" spans="1:23">
      <c r="A19" s="26"/>
      <c r="B19" t="s">
        <v>100</v>
      </c>
      <c r="C19" t="s">
        <v>228</v>
      </c>
      <c r="D19" t="s">
        <v>94</v>
      </c>
      <c r="E19" s="13" t="s">
        <v>97</v>
      </c>
      <c r="F19" s="50">
        <v>0</v>
      </c>
      <c r="G19" s="4">
        <v>0</v>
      </c>
      <c r="H19" s="4">
        <v>0</v>
      </c>
      <c r="I19" s="50">
        <f>L19*Population!$H$48/Population!$H$47</f>
        <v>0</v>
      </c>
      <c r="J19" s="50">
        <f>L19*Population!$G$53/Population!$G$47</f>
        <v>0</v>
      </c>
      <c r="K19" s="4">
        <v>0</v>
      </c>
      <c r="L19" s="4">
        <v>0</v>
      </c>
      <c r="M19" s="4">
        <v>0</v>
      </c>
      <c r="N19" s="50">
        <f>M19*Population!$G$54/Population!$G$47</f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</row>
    <row r="20" spans="1:23">
      <c r="A20" s="26"/>
      <c r="B20" t="s">
        <v>100</v>
      </c>
      <c r="C20" t="s">
        <v>228</v>
      </c>
      <c r="D20" t="s">
        <v>173</v>
      </c>
      <c r="E20" t="s">
        <v>223</v>
      </c>
      <c r="F20" s="50">
        <v>0</v>
      </c>
      <c r="G20" s="4">
        <v>0</v>
      </c>
      <c r="H20" s="4">
        <v>0</v>
      </c>
      <c r="I20" s="50">
        <f>L20*Population!$H$48/Population!$H$47</f>
        <v>0</v>
      </c>
      <c r="J20" s="50">
        <f>L20*Population!$G$53/Population!$G$47</f>
        <v>0</v>
      </c>
      <c r="K20" s="4">
        <v>0</v>
      </c>
      <c r="L20" s="4">
        <v>0</v>
      </c>
      <c r="M20" s="4">
        <v>0</v>
      </c>
      <c r="N20" s="50">
        <f>M20*Population!$G$54/Population!$G$47</f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</row>
    <row r="21" spans="1:23">
      <c r="A21" s="26"/>
      <c r="B21" t="s">
        <v>100</v>
      </c>
      <c r="C21" t="s">
        <v>228</v>
      </c>
      <c r="D21" t="s">
        <v>93</v>
      </c>
      <c r="E21" t="s">
        <v>229</v>
      </c>
      <c r="F21" s="50">
        <v>0</v>
      </c>
      <c r="G21" s="4">
        <v>0</v>
      </c>
      <c r="H21" s="4">
        <v>0</v>
      </c>
      <c r="I21" s="50">
        <f>L21*Population!$H$48/Population!$H$47</f>
        <v>0</v>
      </c>
      <c r="J21" s="50">
        <f>L21*Population!$G$53/Population!$G$47</f>
        <v>0</v>
      </c>
      <c r="K21" s="4">
        <v>0</v>
      </c>
      <c r="L21" s="4">
        <v>0</v>
      </c>
      <c r="M21" s="4">
        <v>0</v>
      </c>
      <c r="N21" s="50">
        <f>M21*Population!$G$54/Population!$G$47</f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</row>
    <row r="22" spans="1:23">
      <c r="A22" s="26"/>
      <c r="B22" t="s">
        <v>100</v>
      </c>
      <c r="C22" t="s">
        <v>228</v>
      </c>
      <c r="D22" t="s">
        <v>230</v>
      </c>
      <c r="E22" t="s">
        <v>167</v>
      </c>
      <c r="F22" s="50">
        <v>0</v>
      </c>
      <c r="G22" s="4">
        <v>0</v>
      </c>
      <c r="H22" s="4">
        <v>0</v>
      </c>
      <c r="I22" s="50">
        <f>L22*Population!$H$48/Population!$H$47</f>
        <v>0</v>
      </c>
      <c r="J22" s="50">
        <f>L22*Population!$G$53/Population!$G$47</f>
        <v>0</v>
      </c>
      <c r="K22" s="4">
        <v>0</v>
      </c>
      <c r="L22" s="4">
        <v>0</v>
      </c>
      <c r="M22" s="4">
        <v>0</v>
      </c>
      <c r="N22" s="50">
        <f>M22*Population!$G$54/Population!$G$47</f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</row>
    <row r="23" spans="1:23">
      <c r="A23" s="26"/>
      <c r="B23" t="s">
        <v>100</v>
      </c>
      <c r="C23" t="s">
        <v>228</v>
      </c>
      <c r="D23" t="s">
        <v>231</v>
      </c>
      <c r="E23" t="s">
        <v>168</v>
      </c>
      <c r="F23" s="50">
        <v>0</v>
      </c>
      <c r="G23" s="4">
        <v>0</v>
      </c>
      <c r="H23" s="4">
        <v>0</v>
      </c>
      <c r="I23" s="50">
        <f>L23*Population!$H$48/Population!$H$47</f>
        <v>0</v>
      </c>
      <c r="J23" s="50">
        <f>L23*Population!$G$53/Population!$G$47</f>
        <v>0</v>
      </c>
      <c r="K23" s="4">
        <v>0</v>
      </c>
      <c r="L23" s="4">
        <v>0</v>
      </c>
      <c r="M23" s="4">
        <v>0</v>
      </c>
      <c r="N23" s="50">
        <f>M23*Population!$G$54/Population!$G$47</f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</row>
    <row r="24" spans="1:23">
      <c r="A24" s="26"/>
      <c r="B24" t="s">
        <v>100</v>
      </c>
      <c r="C24" t="s">
        <v>228</v>
      </c>
      <c r="D24" t="s">
        <v>232</v>
      </c>
      <c r="E24" t="s">
        <v>233</v>
      </c>
      <c r="F24" s="50">
        <v>0</v>
      </c>
      <c r="G24" s="4">
        <v>0</v>
      </c>
      <c r="H24" s="4">
        <v>0</v>
      </c>
      <c r="I24" s="50">
        <f>L24*Population!$H$48/Population!$H$47</f>
        <v>0</v>
      </c>
      <c r="J24" s="50">
        <f>L24*Population!$G$53/Population!$G$47</f>
        <v>0</v>
      </c>
      <c r="K24" s="4">
        <v>0</v>
      </c>
      <c r="L24" s="4">
        <v>0</v>
      </c>
      <c r="M24" s="4">
        <v>0</v>
      </c>
      <c r="N24" s="50">
        <f>M24*Population!$G$54/Population!$G$47</f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</row>
    <row r="25" spans="1:23">
      <c r="A25" s="26"/>
      <c r="B25" t="s">
        <v>100</v>
      </c>
      <c r="C25" t="s">
        <v>228</v>
      </c>
      <c r="D25" t="s">
        <v>200</v>
      </c>
      <c r="E25" t="s">
        <v>222</v>
      </c>
      <c r="F25" s="50">
        <v>0</v>
      </c>
      <c r="G25" s="4">
        <v>0</v>
      </c>
      <c r="H25" s="4">
        <v>0</v>
      </c>
      <c r="I25" s="50">
        <f>L25*Population!$H$48/Population!$H$47</f>
        <v>0</v>
      </c>
      <c r="J25" s="50">
        <f>L25*Population!$G$53/Population!$G$47</f>
        <v>0</v>
      </c>
      <c r="K25" s="4">
        <v>0</v>
      </c>
      <c r="L25" s="4">
        <v>0</v>
      </c>
      <c r="M25" s="4">
        <v>0</v>
      </c>
      <c r="N25" s="50">
        <f>M25*Population!$G$54/Population!$G$47</f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</row>
    <row r="26" spans="1:23">
      <c r="A26" s="70"/>
      <c r="B26" s="70" t="s">
        <v>100</v>
      </c>
      <c r="C26" s="70" t="s">
        <v>228</v>
      </c>
      <c r="D26" s="70" t="s">
        <v>234</v>
      </c>
      <c r="E26" s="70" t="s">
        <v>52</v>
      </c>
      <c r="F26" s="85">
        <f>(Aviation!E4+Aviation!E7)*Aviation!A2*Population!$G$45/Population!$G$30</f>
        <v>27.568903637222064</v>
      </c>
      <c r="G26" s="71">
        <v>5.16</v>
      </c>
      <c r="H26" s="71">
        <v>18.059000000000001</v>
      </c>
      <c r="I26" s="85">
        <f>L26*Population!$H$48/Population!$H$47</f>
        <v>0.47762687455888442</v>
      </c>
      <c r="J26" s="85">
        <f>L26*Population!$G$53/Population!$G$47</f>
        <v>0.64981227950009779</v>
      </c>
      <c r="K26" s="71">
        <v>8.7999999999999995E-2</v>
      </c>
      <c r="L26" s="71">
        <v>0.34699999999999998</v>
      </c>
      <c r="M26" s="71">
        <v>1.829</v>
      </c>
      <c r="N26" s="85">
        <f>M26*Population!$G$54/Population!$G$47</f>
        <v>1.9674499045657423</v>
      </c>
      <c r="P26" s="71">
        <v>28.184000000000001</v>
      </c>
      <c r="Q26" s="71">
        <v>11.61</v>
      </c>
      <c r="R26" s="71">
        <v>13.12</v>
      </c>
      <c r="S26" s="71">
        <v>9.6180000000000003</v>
      </c>
      <c r="T26" s="71">
        <v>18.061</v>
      </c>
      <c r="U26" s="71">
        <v>4.2569999999999997</v>
      </c>
      <c r="V26" s="71">
        <v>1.1759999999999999</v>
      </c>
      <c r="W26" s="71">
        <v>1.732</v>
      </c>
    </row>
    <row r="27" spans="1:23" ht="15" thickBot="1">
      <c r="A27" s="72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P27" s="73"/>
      <c r="Q27" s="73"/>
      <c r="R27" s="73"/>
      <c r="S27" s="73"/>
      <c r="T27" s="73"/>
      <c r="U27" s="73"/>
      <c r="V27" s="73"/>
      <c r="W27" s="73"/>
    </row>
    <row r="28" spans="1:23" ht="15" thickTop="1">
      <c r="A28" s="26" t="s">
        <v>237</v>
      </c>
      <c r="B28" t="s">
        <v>100</v>
      </c>
      <c r="C28" t="s">
        <v>228</v>
      </c>
      <c r="D28" s="13" t="s">
        <v>95</v>
      </c>
      <c r="E28" s="13" t="s">
        <v>99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</row>
    <row r="29" spans="1:23">
      <c r="A29" s="26"/>
      <c r="B29" t="s">
        <v>100</v>
      </c>
      <c r="C29" t="s">
        <v>228</v>
      </c>
      <c r="D29" s="13" t="s">
        <v>134</v>
      </c>
      <c r="E29" s="13" t="s">
        <v>98</v>
      </c>
      <c r="F29" s="4">
        <v>0.17601</v>
      </c>
      <c r="G29" s="4">
        <v>4.3999999999999997E-2</v>
      </c>
      <c r="H29" s="4">
        <v>8.7999999999999995E-2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P29" s="4">
        <v>0</v>
      </c>
      <c r="Q29" s="4">
        <v>0</v>
      </c>
      <c r="R29" s="4">
        <v>8.7999999999999995E-2</v>
      </c>
      <c r="S29" s="4">
        <v>0</v>
      </c>
      <c r="T29" s="4">
        <v>0</v>
      </c>
      <c r="U29" s="4">
        <v>0</v>
      </c>
      <c r="V29" s="4">
        <v>4.3999999999999997E-2</v>
      </c>
      <c r="W29" s="4">
        <v>0</v>
      </c>
    </row>
    <row r="30" spans="1:23">
      <c r="A30" s="26"/>
      <c r="B30" t="s">
        <v>100</v>
      </c>
      <c r="C30" t="s">
        <v>228</v>
      </c>
      <c r="D30" s="13" t="s">
        <v>190</v>
      </c>
      <c r="E30" s="13" t="s">
        <v>191</v>
      </c>
      <c r="F30" s="4">
        <v>2.45099</v>
      </c>
      <c r="G30" s="4">
        <v>0.25800000000000001</v>
      </c>
      <c r="H30" s="4">
        <v>14.568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P30" s="4">
        <v>1.429</v>
      </c>
      <c r="Q30" s="4">
        <v>0</v>
      </c>
      <c r="R30" s="4">
        <v>1.169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</row>
    <row r="31" spans="1:23">
      <c r="A31" s="26"/>
      <c r="B31" t="s">
        <v>100</v>
      </c>
      <c r="C31" t="s">
        <v>228</v>
      </c>
      <c r="D31" t="s">
        <v>94</v>
      </c>
      <c r="E31" s="13" t="s">
        <v>97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</row>
    <row r="32" spans="1:23">
      <c r="A32" s="26"/>
      <c r="B32" t="s">
        <v>100</v>
      </c>
      <c r="C32" t="s">
        <v>228</v>
      </c>
      <c r="D32" t="s">
        <v>173</v>
      </c>
      <c r="E32" t="s">
        <v>223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</row>
    <row r="33" spans="1:36">
      <c r="A33" s="26"/>
      <c r="B33" t="s">
        <v>100</v>
      </c>
      <c r="C33" t="s">
        <v>228</v>
      </c>
      <c r="D33" t="s">
        <v>93</v>
      </c>
      <c r="E33" t="s">
        <v>229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</row>
    <row r="34" spans="1:36">
      <c r="A34" s="26"/>
      <c r="B34" t="s">
        <v>100</v>
      </c>
      <c r="C34" t="s">
        <v>228</v>
      </c>
      <c r="D34" t="s">
        <v>230</v>
      </c>
      <c r="E34" t="s">
        <v>167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</row>
    <row r="35" spans="1:36">
      <c r="A35" s="26"/>
      <c r="B35" t="s">
        <v>100</v>
      </c>
      <c r="C35" t="s">
        <v>228</v>
      </c>
      <c r="D35" t="s">
        <v>231</v>
      </c>
      <c r="E35" t="s">
        <v>168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</row>
    <row r="36" spans="1:36">
      <c r="A36" s="26"/>
      <c r="B36" t="s">
        <v>100</v>
      </c>
      <c r="C36" t="s">
        <v>228</v>
      </c>
      <c r="D36" t="s">
        <v>232</v>
      </c>
      <c r="E36" t="s">
        <v>233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</row>
    <row r="37" spans="1:36">
      <c r="A37" s="26"/>
      <c r="B37" t="s">
        <v>100</v>
      </c>
      <c r="C37" t="s">
        <v>228</v>
      </c>
      <c r="D37" t="s">
        <v>200</v>
      </c>
      <c r="E37" t="s">
        <v>222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</row>
    <row r="38" spans="1:36">
      <c r="A38" s="70"/>
      <c r="B38" s="70" t="s">
        <v>100</v>
      </c>
      <c r="C38" s="70" t="s">
        <v>228</v>
      </c>
      <c r="D38" s="70" t="s">
        <v>234</v>
      </c>
      <c r="E38" s="70" t="s">
        <v>52</v>
      </c>
      <c r="F38" s="71">
        <v>2.6270100000000003</v>
      </c>
      <c r="G38" s="71">
        <v>0.30199999999999999</v>
      </c>
      <c r="H38" s="71">
        <v>14.655999999999999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</v>
      </c>
      <c r="P38" s="71">
        <v>1.429</v>
      </c>
      <c r="Q38" s="71">
        <v>0</v>
      </c>
      <c r="R38" s="71">
        <v>1.2570000000000001</v>
      </c>
      <c r="S38" s="71">
        <v>0</v>
      </c>
      <c r="T38" s="71">
        <v>0</v>
      </c>
      <c r="U38" s="71">
        <v>0</v>
      </c>
      <c r="V38" s="71">
        <v>4.3999999999999997E-2</v>
      </c>
      <c r="W38" s="71">
        <v>0</v>
      </c>
    </row>
    <row r="39" spans="1:36" ht="15" thickBot="1">
      <c r="A39" s="72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P39" s="73"/>
      <c r="Q39" s="73"/>
      <c r="R39" s="73"/>
      <c r="S39" s="73"/>
      <c r="T39" s="73"/>
      <c r="U39" s="73"/>
      <c r="V39" s="73"/>
      <c r="W39" s="73"/>
    </row>
    <row r="40" spans="1:36" ht="15" thickTop="1">
      <c r="A40" s="26" t="s">
        <v>238</v>
      </c>
      <c r="B40" t="s">
        <v>100</v>
      </c>
      <c r="C40" t="s">
        <v>228</v>
      </c>
      <c r="D40" s="13" t="s">
        <v>95</v>
      </c>
      <c r="E40" s="13" t="s">
        <v>99</v>
      </c>
      <c r="F40" s="4">
        <v>0</v>
      </c>
      <c r="G40" s="4">
        <v>0</v>
      </c>
      <c r="H40" s="4">
        <v>0</v>
      </c>
      <c r="I40" s="4">
        <f t="shared" ref="I40:I49" si="0">$I$50*M40/$M$50</f>
        <v>0</v>
      </c>
      <c r="J40" s="50">
        <v>0</v>
      </c>
      <c r="K40" s="50">
        <v>0</v>
      </c>
      <c r="L40" s="50">
        <v>0</v>
      </c>
      <c r="M40" s="4">
        <v>0</v>
      </c>
      <c r="N40" s="50">
        <v>0</v>
      </c>
      <c r="P40" s="4">
        <v>0</v>
      </c>
      <c r="Q40" s="50">
        <v>0</v>
      </c>
      <c r="R40" s="4">
        <v>0</v>
      </c>
      <c r="S40" s="4">
        <v>0</v>
      </c>
      <c r="T40" s="4">
        <v>0</v>
      </c>
      <c r="U40" s="50">
        <v>0</v>
      </c>
      <c r="V40" s="50">
        <v>0</v>
      </c>
      <c r="W40" s="4">
        <v>0</v>
      </c>
      <c r="Z40" s="26"/>
    </row>
    <row r="41" spans="1:36">
      <c r="A41" s="26"/>
      <c r="B41" t="s">
        <v>100</v>
      </c>
      <c r="C41" t="s">
        <v>228</v>
      </c>
      <c r="D41" s="13" t="s">
        <v>134</v>
      </c>
      <c r="E41" s="13" t="s">
        <v>98</v>
      </c>
      <c r="F41" s="4">
        <v>4.3999999999999997E-2</v>
      </c>
      <c r="G41" s="4">
        <v>0</v>
      </c>
      <c r="H41" s="4">
        <v>1.712</v>
      </c>
      <c r="I41" s="4">
        <f t="shared" si="0"/>
        <v>0</v>
      </c>
      <c r="J41" s="50">
        <v>0</v>
      </c>
      <c r="K41" s="50">
        <v>0</v>
      </c>
      <c r="L41" s="50">
        <v>0</v>
      </c>
      <c r="M41" s="4">
        <v>0</v>
      </c>
      <c r="N41" s="50">
        <v>0</v>
      </c>
      <c r="P41" s="4">
        <v>0.124</v>
      </c>
      <c r="Q41" s="50">
        <v>0</v>
      </c>
      <c r="R41" s="4">
        <v>0</v>
      </c>
      <c r="S41" s="4">
        <v>0</v>
      </c>
      <c r="T41" s="4">
        <v>0</v>
      </c>
      <c r="U41" s="50">
        <v>0</v>
      </c>
      <c r="V41" s="50">
        <v>0</v>
      </c>
      <c r="W41" s="4">
        <v>0</v>
      </c>
    </row>
    <row r="42" spans="1:36">
      <c r="A42" s="26"/>
      <c r="B42" t="s">
        <v>100</v>
      </c>
      <c r="C42" t="s">
        <v>228</v>
      </c>
      <c r="D42" s="13" t="s">
        <v>190</v>
      </c>
      <c r="E42" s="13" t="s">
        <v>191</v>
      </c>
      <c r="F42" s="4">
        <v>0</v>
      </c>
      <c r="G42" s="4">
        <v>0</v>
      </c>
      <c r="H42" s="4">
        <v>0</v>
      </c>
      <c r="I42" s="4">
        <f t="shared" si="0"/>
        <v>0</v>
      </c>
      <c r="J42" s="50">
        <v>0</v>
      </c>
      <c r="K42" s="50">
        <v>0</v>
      </c>
      <c r="L42" s="50">
        <v>0</v>
      </c>
      <c r="M42" s="4">
        <v>0</v>
      </c>
      <c r="N42" s="50">
        <v>0</v>
      </c>
      <c r="P42" s="4">
        <v>0</v>
      </c>
      <c r="Q42" s="50">
        <v>0</v>
      </c>
      <c r="R42" s="4">
        <v>0</v>
      </c>
      <c r="S42" s="4">
        <v>0</v>
      </c>
      <c r="T42" s="4">
        <v>0</v>
      </c>
      <c r="U42" s="50">
        <v>0</v>
      </c>
      <c r="V42" s="50">
        <v>0</v>
      </c>
      <c r="W42" s="4">
        <v>0</v>
      </c>
    </row>
    <row r="43" spans="1:36">
      <c r="A43" s="26"/>
      <c r="B43" t="s">
        <v>100</v>
      </c>
      <c r="C43" t="s">
        <v>228</v>
      </c>
      <c r="D43" t="s">
        <v>94</v>
      </c>
      <c r="E43" s="13" t="s">
        <v>97</v>
      </c>
      <c r="F43" s="4">
        <v>0.34081</v>
      </c>
      <c r="G43" s="4">
        <v>0.34300000000000003</v>
      </c>
      <c r="H43" s="4">
        <v>29.986999999999998</v>
      </c>
      <c r="I43" s="4">
        <f t="shared" si="0"/>
        <v>0.3042770986460348</v>
      </c>
      <c r="J43" s="50">
        <f>$M43*Population!$G$53/Population!$G$49</f>
        <v>0.45981178639756487</v>
      </c>
      <c r="K43" s="50">
        <f>I43*Population!$H$46/Population!$H$48</f>
        <v>6.6604311480373629E-2</v>
      </c>
      <c r="L43" s="50">
        <f>$M43*Population!$G$47/Population!$G$49</f>
        <v>0.24553966570576474</v>
      </c>
      <c r="M43" s="4">
        <v>0.874</v>
      </c>
      <c r="N43" s="50">
        <f>$M43*Population!$G$54/Population!$G$49</f>
        <v>0.26412629407321547</v>
      </c>
      <c r="P43" s="4">
        <v>4.2999999999999997E-2</v>
      </c>
      <c r="Q43" s="50">
        <f>Navigation!L7*Navigation!$B$2*Population!$G$23/Population!$G$17</f>
        <v>0.84558760269110356</v>
      </c>
      <c r="R43" s="4">
        <v>0.17100000000000001</v>
      </c>
      <c r="S43" s="4">
        <v>4.2000000000000003E-2</v>
      </c>
      <c r="T43" s="4">
        <v>0</v>
      </c>
      <c r="U43" s="50">
        <f>Navigation!L7*Navigation!$B$2*Population!$G$28/Population!$G$17</f>
        <v>0.42739470466512375</v>
      </c>
      <c r="V43" s="50">
        <f>Navigation!D7*Navigation!$B$2*Population!$G$34/Population!$G$30</f>
        <v>0.1058811301286955</v>
      </c>
      <c r="W43" s="4">
        <v>0</v>
      </c>
      <c r="Z43" s="26"/>
    </row>
    <row r="44" spans="1:36">
      <c r="A44" s="26"/>
      <c r="B44" t="s">
        <v>100</v>
      </c>
      <c r="C44" t="s">
        <v>228</v>
      </c>
      <c r="D44" t="s">
        <v>173</v>
      </c>
      <c r="E44" t="s">
        <v>223</v>
      </c>
      <c r="F44" s="4">
        <v>0</v>
      </c>
      <c r="G44" s="4">
        <v>0.12</v>
      </c>
      <c r="H44" s="4">
        <v>2.44</v>
      </c>
      <c r="I44" s="4">
        <f t="shared" si="0"/>
        <v>5.5702901353965183E-2</v>
      </c>
      <c r="J44" s="50">
        <f>$M44*Population!$G$53/Population!$G$49</f>
        <v>8.4176070736396311E-2</v>
      </c>
      <c r="K44" s="50">
        <f>I44*Population!$H$46/Population!$H$48</f>
        <v>1.2193008966658786E-2</v>
      </c>
      <c r="L44" s="50">
        <f>$M44*Population!$G$47/Population!$G$49</f>
        <v>4.4950053218446639E-2</v>
      </c>
      <c r="M44" s="4">
        <v>0.16</v>
      </c>
      <c r="N44" s="50">
        <f>$M44*Population!$G$54/Population!$G$49</f>
        <v>4.8352639647270573E-2</v>
      </c>
      <c r="P44" s="4">
        <v>0</v>
      </c>
      <c r="Q44" s="50">
        <f>Navigation!L10*Navigation!$B$2*Population!$G$23/Population!$G$17</f>
        <v>1.353572504293997</v>
      </c>
      <c r="R44" s="4">
        <v>0</v>
      </c>
      <c r="S44" s="4">
        <v>0</v>
      </c>
      <c r="T44" s="4">
        <v>0</v>
      </c>
      <c r="U44" s="50">
        <f>Navigation!L10*Navigation!$B$2*Population!$G$28/Population!$G$17</f>
        <v>0.68415113806593575</v>
      </c>
      <c r="V44" s="50">
        <f>Navigation!D10*Navigation!$B$2*Population!$G$34/Population!$G$30</f>
        <v>0</v>
      </c>
      <c r="W44" s="4">
        <v>0</v>
      </c>
    </row>
    <row r="45" spans="1:36">
      <c r="A45" s="26"/>
      <c r="B45" t="s">
        <v>100</v>
      </c>
      <c r="C45" t="s">
        <v>228</v>
      </c>
      <c r="D45" t="s">
        <v>93</v>
      </c>
      <c r="E45" t="s">
        <v>229</v>
      </c>
      <c r="F45" s="4">
        <v>0</v>
      </c>
      <c r="G45" s="4">
        <v>0</v>
      </c>
      <c r="H45" s="4">
        <v>0</v>
      </c>
      <c r="I45" s="4">
        <f t="shared" si="0"/>
        <v>0</v>
      </c>
      <c r="J45" s="50">
        <v>0</v>
      </c>
      <c r="K45" s="50">
        <v>0</v>
      </c>
      <c r="L45" s="50">
        <v>0</v>
      </c>
      <c r="M45" s="4">
        <v>0</v>
      </c>
      <c r="N45" s="50">
        <v>0</v>
      </c>
      <c r="P45" s="4">
        <v>0</v>
      </c>
      <c r="Q45" s="50">
        <v>0</v>
      </c>
      <c r="R45" s="4">
        <v>0</v>
      </c>
      <c r="S45" s="4">
        <v>0</v>
      </c>
      <c r="T45" s="4">
        <v>0</v>
      </c>
      <c r="U45" s="50">
        <v>0</v>
      </c>
      <c r="V45" s="50">
        <v>0</v>
      </c>
      <c r="W45" s="4">
        <v>0</v>
      </c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</row>
    <row r="46" spans="1:36">
      <c r="A46" s="26"/>
      <c r="B46" t="s">
        <v>100</v>
      </c>
      <c r="C46" t="s">
        <v>228</v>
      </c>
      <c r="D46" t="s">
        <v>230</v>
      </c>
      <c r="E46" t="s">
        <v>167</v>
      </c>
      <c r="F46" s="4">
        <v>0</v>
      </c>
      <c r="G46" s="4">
        <v>0</v>
      </c>
      <c r="H46" s="4">
        <v>0</v>
      </c>
      <c r="I46" s="4">
        <f t="shared" si="0"/>
        <v>0</v>
      </c>
      <c r="J46" s="50">
        <v>0</v>
      </c>
      <c r="K46" s="50">
        <v>0</v>
      </c>
      <c r="L46" s="50">
        <v>0</v>
      </c>
      <c r="M46" s="4">
        <v>0</v>
      </c>
      <c r="N46" s="50">
        <v>0</v>
      </c>
      <c r="P46" s="4">
        <v>0</v>
      </c>
      <c r="Q46" s="50">
        <v>0</v>
      </c>
      <c r="R46" s="4">
        <v>0</v>
      </c>
      <c r="S46" s="4">
        <v>0</v>
      </c>
      <c r="T46" s="4">
        <v>0</v>
      </c>
      <c r="U46" s="50">
        <v>0</v>
      </c>
      <c r="V46" s="50">
        <v>0</v>
      </c>
      <c r="W46" s="4">
        <v>0</v>
      </c>
    </row>
    <row r="47" spans="1:36">
      <c r="A47" s="26"/>
      <c r="B47" t="s">
        <v>100</v>
      </c>
      <c r="C47" t="s">
        <v>228</v>
      </c>
      <c r="D47" t="s">
        <v>231</v>
      </c>
      <c r="E47" t="s">
        <v>168</v>
      </c>
      <c r="F47" s="4">
        <v>0</v>
      </c>
      <c r="G47" s="4">
        <v>0</v>
      </c>
      <c r="H47" s="4">
        <v>0</v>
      </c>
      <c r="I47" s="4">
        <f t="shared" si="0"/>
        <v>0</v>
      </c>
      <c r="J47" s="50">
        <v>0</v>
      </c>
      <c r="K47" s="50">
        <v>0</v>
      </c>
      <c r="L47" s="50">
        <v>0</v>
      </c>
      <c r="M47" s="4">
        <v>0</v>
      </c>
      <c r="N47" s="50">
        <v>0</v>
      </c>
      <c r="P47" s="4">
        <v>0</v>
      </c>
      <c r="Q47" s="50">
        <v>0</v>
      </c>
      <c r="R47" s="4">
        <v>0</v>
      </c>
      <c r="S47" s="4">
        <v>0</v>
      </c>
      <c r="T47" s="4">
        <v>0</v>
      </c>
      <c r="U47" s="50">
        <v>0</v>
      </c>
      <c r="V47" s="50">
        <v>0</v>
      </c>
      <c r="W47" s="4">
        <v>0</v>
      </c>
    </row>
    <row r="48" spans="1:36">
      <c r="A48" s="26"/>
      <c r="B48" t="s">
        <v>100</v>
      </c>
      <c r="C48" t="s">
        <v>228</v>
      </c>
      <c r="D48" t="s">
        <v>232</v>
      </c>
      <c r="E48" t="s">
        <v>233</v>
      </c>
      <c r="F48" s="4">
        <v>0</v>
      </c>
      <c r="G48" s="4">
        <v>0</v>
      </c>
      <c r="H48" s="4">
        <v>0</v>
      </c>
      <c r="I48" s="4">
        <f t="shared" si="0"/>
        <v>0</v>
      </c>
      <c r="J48" s="50">
        <v>0</v>
      </c>
      <c r="K48" s="50">
        <v>0</v>
      </c>
      <c r="L48" s="50">
        <v>0</v>
      </c>
      <c r="M48" s="4">
        <v>0</v>
      </c>
      <c r="N48" s="50">
        <v>0</v>
      </c>
      <c r="P48" s="4">
        <v>0</v>
      </c>
      <c r="Q48" s="50">
        <v>0</v>
      </c>
      <c r="R48" s="4">
        <v>0</v>
      </c>
      <c r="S48" s="4">
        <v>0</v>
      </c>
      <c r="T48" s="4">
        <v>0</v>
      </c>
      <c r="U48" s="50">
        <v>0</v>
      </c>
      <c r="V48" s="50">
        <v>0</v>
      </c>
      <c r="W48" s="4">
        <v>0</v>
      </c>
    </row>
    <row r="49" spans="1:23">
      <c r="A49" s="26"/>
      <c r="B49" t="s">
        <v>100</v>
      </c>
      <c r="C49" t="s">
        <v>228</v>
      </c>
      <c r="D49" t="s">
        <v>200</v>
      </c>
      <c r="E49" t="s">
        <v>222</v>
      </c>
      <c r="F49" s="4">
        <v>0</v>
      </c>
      <c r="G49" s="4">
        <v>0</v>
      </c>
      <c r="H49" s="4">
        <v>0</v>
      </c>
      <c r="I49" s="4">
        <f t="shared" si="0"/>
        <v>0</v>
      </c>
      <c r="J49" s="50">
        <v>0</v>
      </c>
      <c r="K49" s="50">
        <v>0</v>
      </c>
      <c r="L49" s="50">
        <v>0</v>
      </c>
      <c r="M49" s="4">
        <v>0</v>
      </c>
      <c r="N49" s="50">
        <v>0</v>
      </c>
      <c r="P49" s="4">
        <v>0</v>
      </c>
      <c r="Q49" s="50">
        <v>0</v>
      </c>
      <c r="R49" s="4">
        <v>0</v>
      </c>
      <c r="S49" s="4">
        <v>0</v>
      </c>
      <c r="T49" s="4">
        <v>0</v>
      </c>
      <c r="U49" s="50">
        <v>0</v>
      </c>
      <c r="V49" s="50">
        <v>0</v>
      </c>
      <c r="W49" s="4">
        <v>0</v>
      </c>
    </row>
    <row r="50" spans="1:23">
      <c r="A50" s="70"/>
      <c r="B50" s="70" t="s">
        <v>100</v>
      </c>
      <c r="C50" s="70" t="s">
        <v>228</v>
      </c>
      <c r="D50" s="70" t="s">
        <v>234</v>
      </c>
      <c r="E50" s="70" t="s">
        <v>52</v>
      </c>
      <c r="F50" s="71">
        <f>SUM(F40:F49)</f>
        <v>0.38480999999999999</v>
      </c>
      <c r="G50" s="71">
        <v>0.46300000000000002</v>
      </c>
      <c r="H50" s="71">
        <v>34.138999999999996</v>
      </c>
      <c r="I50" s="71">
        <v>0.35998000000000002</v>
      </c>
      <c r="J50" s="85">
        <f>$M50*Population!$G$53/Population!$G$49</f>
        <v>0.54398785713396125</v>
      </c>
      <c r="K50" s="85">
        <f>I50*Population!$H$46/Population!$H$48</f>
        <v>7.8797320447032415E-2</v>
      </c>
      <c r="L50" s="85">
        <f>$M50*Population!$G$47/Population!$G$49</f>
        <v>0.29048971892421138</v>
      </c>
      <c r="M50" s="71">
        <v>1.034</v>
      </c>
      <c r="N50" s="85">
        <f>$M50*Population!$G$54/Population!$G$49</f>
        <v>0.31247893372048613</v>
      </c>
      <c r="P50" s="71">
        <v>0.16699999999999998</v>
      </c>
      <c r="Q50" s="85">
        <f>Navigation!L4*Navigation!$B$2*Population!$G$23/Population!$G$17</f>
        <v>2.1991601069851003</v>
      </c>
      <c r="R50" s="71">
        <v>0.17100000000000001</v>
      </c>
      <c r="S50" s="71">
        <v>4.2000000000000003E-2</v>
      </c>
      <c r="T50" s="71">
        <v>0</v>
      </c>
      <c r="U50" s="85">
        <f>Navigation!L4*Navigation!$B$2*Population!$G$28/Population!$G$17</f>
        <v>1.1115458427310596</v>
      </c>
      <c r="V50" s="85">
        <f>Navigation!D4*Navigation!$B$2*Population!$G$34/Population!$G$30</f>
        <v>0.11484993297154102</v>
      </c>
      <c r="W50" s="71">
        <v>0</v>
      </c>
    </row>
    <row r="51" spans="1:23" ht="15" thickBot="1">
      <c r="A51" s="72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P51" s="73"/>
      <c r="Q51" s="73"/>
      <c r="R51" s="73"/>
      <c r="S51" s="73"/>
      <c r="T51" s="73"/>
      <c r="U51" s="73"/>
      <c r="V51" s="73"/>
      <c r="W51" s="73"/>
    </row>
    <row r="52" spans="1:23" ht="15" thickTop="1">
      <c r="A52" s="26" t="s">
        <v>239</v>
      </c>
      <c r="B52" t="s">
        <v>100</v>
      </c>
      <c r="C52" t="s">
        <v>228</v>
      </c>
      <c r="D52" s="13" t="s">
        <v>95</v>
      </c>
      <c r="E52" s="13" t="s">
        <v>99</v>
      </c>
      <c r="F52" s="4"/>
      <c r="G52" s="4">
        <v>0</v>
      </c>
      <c r="H52" s="4">
        <v>0</v>
      </c>
      <c r="I52" s="4"/>
      <c r="J52" s="4"/>
      <c r="K52" s="4">
        <v>0</v>
      </c>
      <c r="L52" s="4">
        <v>0</v>
      </c>
      <c r="M52" s="4">
        <v>0</v>
      </c>
      <c r="N52" s="4"/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</row>
    <row r="53" spans="1:23">
      <c r="A53" s="26"/>
      <c r="B53" t="s">
        <v>100</v>
      </c>
      <c r="C53" t="s">
        <v>228</v>
      </c>
      <c r="D53" s="13" t="s">
        <v>134</v>
      </c>
      <c r="E53" s="13" t="s">
        <v>98</v>
      </c>
      <c r="F53" s="4"/>
      <c r="G53" s="4">
        <v>0</v>
      </c>
      <c r="H53" s="4">
        <v>0</v>
      </c>
      <c r="I53" s="4"/>
      <c r="J53" s="4"/>
      <c r="K53" s="4">
        <v>0</v>
      </c>
      <c r="L53" s="4">
        <v>0</v>
      </c>
      <c r="M53" s="4">
        <v>0</v>
      </c>
      <c r="N53" s="4"/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</row>
    <row r="54" spans="1:23">
      <c r="A54" s="26"/>
      <c r="B54" t="s">
        <v>100</v>
      </c>
      <c r="C54" t="s">
        <v>228</v>
      </c>
      <c r="D54" s="13" t="s">
        <v>190</v>
      </c>
      <c r="E54" s="13" t="s">
        <v>191</v>
      </c>
      <c r="F54" s="4"/>
      <c r="G54" s="4">
        <v>0</v>
      </c>
      <c r="H54" s="4">
        <v>0</v>
      </c>
      <c r="I54" s="4"/>
      <c r="J54" s="4"/>
      <c r="K54" s="4">
        <v>0</v>
      </c>
      <c r="L54" s="4">
        <v>0</v>
      </c>
      <c r="M54" s="4">
        <v>0</v>
      </c>
      <c r="N54" s="4"/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</row>
    <row r="55" spans="1:23">
      <c r="A55" s="26"/>
      <c r="B55" t="s">
        <v>100</v>
      </c>
      <c r="C55" t="s">
        <v>228</v>
      </c>
      <c r="D55" t="s">
        <v>94</v>
      </c>
      <c r="E55" s="13" t="s">
        <v>97</v>
      </c>
      <c r="F55" s="4"/>
      <c r="G55" s="4">
        <v>1.2869999999999999</v>
      </c>
      <c r="H55" s="4">
        <v>8.0649999999999995</v>
      </c>
      <c r="I55" s="4"/>
      <c r="J55" s="4"/>
      <c r="K55" s="4">
        <v>0</v>
      </c>
      <c r="L55" s="4">
        <v>0</v>
      </c>
      <c r="M55" s="4">
        <v>0</v>
      </c>
      <c r="N55" s="4"/>
      <c r="P55" s="4">
        <v>0.72899999999999998</v>
      </c>
      <c r="Q55" s="4">
        <v>2.274</v>
      </c>
      <c r="R55" s="4">
        <v>0</v>
      </c>
      <c r="S55" s="4">
        <v>0</v>
      </c>
      <c r="T55" s="4">
        <v>0</v>
      </c>
      <c r="U55" s="4">
        <v>11.411</v>
      </c>
      <c r="V55" s="4">
        <v>0</v>
      </c>
      <c r="W55" s="4">
        <v>0</v>
      </c>
    </row>
    <row r="56" spans="1:23">
      <c r="A56" s="26"/>
      <c r="B56" t="s">
        <v>100</v>
      </c>
      <c r="C56" t="s">
        <v>228</v>
      </c>
      <c r="D56" t="s">
        <v>173</v>
      </c>
      <c r="E56" t="s">
        <v>223</v>
      </c>
      <c r="F56" s="4"/>
      <c r="G56" s="4">
        <v>1.1200000000000001</v>
      </c>
      <c r="H56" s="4">
        <v>8.16</v>
      </c>
      <c r="I56" s="4"/>
      <c r="J56" s="4"/>
      <c r="K56" s="4">
        <v>0</v>
      </c>
      <c r="L56" s="4">
        <v>0</v>
      </c>
      <c r="M56" s="4">
        <v>0</v>
      </c>
      <c r="N56" s="4"/>
      <c r="P56" s="4">
        <v>0</v>
      </c>
      <c r="Q56" s="4">
        <v>5.36</v>
      </c>
      <c r="R56" s="4">
        <v>0</v>
      </c>
      <c r="S56" s="4">
        <v>0</v>
      </c>
      <c r="T56" s="4">
        <v>0</v>
      </c>
      <c r="U56" s="4">
        <v>49.72</v>
      </c>
      <c r="V56" s="4">
        <v>0.76</v>
      </c>
      <c r="W56" s="4">
        <v>0</v>
      </c>
    </row>
    <row r="57" spans="1:23">
      <c r="A57" s="26"/>
      <c r="B57" t="s">
        <v>100</v>
      </c>
      <c r="C57" t="s">
        <v>228</v>
      </c>
      <c r="D57" t="s">
        <v>93</v>
      </c>
      <c r="E57" t="s">
        <v>229</v>
      </c>
      <c r="F57" s="4"/>
      <c r="G57" s="4">
        <v>0</v>
      </c>
      <c r="H57" s="4">
        <v>0</v>
      </c>
      <c r="I57" s="4"/>
      <c r="J57" s="4"/>
      <c r="K57" s="4">
        <v>0</v>
      </c>
      <c r="L57" s="4">
        <v>0</v>
      </c>
      <c r="M57" s="4">
        <v>0</v>
      </c>
      <c r="N57" s="4"/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</row>
    <row r="58" spans="1:23">
      <c r="A58" s="26"/>
      <c r="B58" t="s">
        <v>100</v>
      </c>
      <c r="C58" t="s">
        <v>228</v>
      </c>
      <c r="D58" t="s">
        <v>230</v>
      </c>
      <c r="E58" t="s">
        <v>167</v>
      </c>
      <c r="F58" s="4"/>
      <c r="G58" s="4">
        <v>0</v>
      </c>
      <c r="H58" s="4">
        <v>0</v>
      </c>
      <c r="I58" s="4"/>
      <c r="J58" s="4"/>
      <c r="K58" s="4">
        <v>0</v>
      </c>
      <c r="L58" s="4">
        <v>0</v>
      </c>
      <c r="M58" s="4">
        <v>0</v>
      </c>
      <c r="N58" s="4"/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</row>
    <row r="59" spans="1:23">
      <c r="A59" s="26"/>
      <c r="B59" t="s">
        <v>100</v>
      </c>
      <c r="C59" t="s">
        <v>228</v>
      </c>
      <c r="D59" t="s">
        <v>231</v>
      </c>
      <c r="E59" t="s">
        <v>168</v>
      </c>
      <c r="F59" s="4"/>
      <c r="G59" s="4">
        <v>0</v>
      </c>
      <c r="H59" s="4">
        <v>0</v>
      </c>
      <c r="I59" s="4"/>
      <c r="J59" s="4"/>
      <c r="K59" s="4">
        <v>0</v>
      </c>
      <c r="L59" s="4">
        <v>0</v>
      </c>
      <c r="M59" s="4">
        <v>0</v>
      </c>
      <c r="N59" s="4"/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</row>
    <row r="60" spans="1:23">
      <c r="A60" s="26"/>
      <c r="B60" t="s">
        <v>100</v>
      </c>
      <c r="C60" t="s">
        <v>228</v>
      </c>
      <c r="D60" t="s">
        <v>232</v>
      </c>
      <c r="E60" t="s">
        <v>233</v>
      </c>
      <c r="F60" s="4"/>
      <c r="G60" s="4">
        <v>0</v>
      </c>
      <c r="H60" s="4">
        <v>0</v>
      </c>
      <c r="I60" s="4"/>
      <c r="J60" s="4"/>
      <c r="K60" s="4">
        <v>0</v>
      </c>
      <c r="L60" s="4">
        <v>0</v>
      </c>
      <c r="M60" s="4">
        <v>0</v>
      </c>
      <c r="N60" s="4"/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</row>
    <row r="61" spans="1:23">
      <c r="A61" s="26"/>
      <c r="B61" t="s">
        <v>100</v>
      </c>
      <c r="C61" t="s">
        <v>228</v>
      </c>
      <c r="D61" t="s">
        <v>200</v>
      </c>
      <c r="E61" t="s">
        <v>222</v>
      </c>
      <c r="F61" s="4"/>
      <c r="G61" s="4">
        <v>0</v>
      </c>
      <c r="H61" s="4">
        <v>0</v>
      </c>
      <c r="I61" s="4"/>
      <c r="J61" s="4"/>
      <c r="K61" s="4">
        <v>0</v>
      </c>
      <c r="L61" s="4">
        <v>0</v>
      </c>
      <c r="M61" s="4">
        <v>0</v>
      </c>
      <c r="N61" s="4"/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</row>
    <row r="62" spans="1:23">
      <c r="A62" s="70"/>
      <c r="B62" s="70" t="s">
        <v>100</v>
      </c>
      <c r="C62" s="70" t="s">
        <v>228</v>
      </c>
      <c r="D62" s="70" t="s">
        <v>234</v>
      </c>
      <c r="E62" s="70" t="s">
        <v>52</v>
      </c>
      <c r="F62" s="71"/>
      <c r="G62" s="71">
        <v>2.407</v>
      </c>
      <c r="H62" s="71">
        <v>16.225000000000001</v>
      </c>
      <c r="I62" s="71"/>
      <c r="J62" s="71"/>
      <c r="K62" s="71">
        <v>0</v>
      </c>
      <c r="L62" s="71">
        <v>0</v>
      </c>
      <c r="M62" s="71">
        <v>0</v>
      </c>
      <c r="N62" s="71"/>
      <c r="P62" s="71">
        <v>0.72899999999999998</v>
      </c>
      <c r="Q62" s="71">
        <v>7.6340000000000003</v>
      </c>
      <c r="R62" s="71">
        <v>0</v>
      </c>
      <c r="S62" s="71">
        <v>0</v>
      </c>
      <c r="T62" s="71">
        <v>0</v>
      </c>
      <c r="U62" s="71">
        <v>61.131</v>
      </c>
      <c r="V62" s="71">
        <v>0.76</v>
      </c>
      <c r="W62" s="71">
        <v>0</v>
      </c>
    </row>
    <row r="63" spans="1:23" ht="15" thickBot="1">
      <c r="A63" s="72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P63" s="73"/>
      <c r="Q63" s="73"/>
      <c r="R63" s="73"/>
      <c r="S63" s="73"/>
      <c r="T63" s="73"/>
      <c r="U63" s="73"/>
      <c r="V63" s="73"/>
      <c r="W63" s="73"/>
    </row>
    <row r="64" spans="1:23" ht="15" thickTop="1">
      <c r="A64" s="68" t="s">
        <v>240</v>
      </c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P64" s="69"/>
      <c r="Q64" s="69"/>
      <c r="R64" s="69"/>
      <c r="S64" s="69"/>
      <c r="T64" s="69"/>
      <c r="U64" s="69"/>
      <c r="V64" s="69"/>
      <c r="W64" s="69"/>
    </row>
    <row r="65" spans="1:23">
      <c r="A65" s="26" t="s">
        <v>235</v>
      </c>
      <c r="B65" t="s">
        <v>100</v>
      </c>
      <c r="C65" t="s">
        <v>240</v>
      </c>
      <c r="D65" s="13" t="s">
        <v>95</v>
      </c>
      <c r="E65" s="13" t="s">
        <v>99</v>
      </c>
      <c r="F65" s="4"/>
      <c r="G65" s="4">
        <v>0</v>
      </c>
      <c r="H65" s="4">
        <v>0</v>
      </c>
      <c r="I65" s="4"/>
      <c r="J65" s="4"/>
      <c r="K65" s="4">
        <v>0</v>
      </c>
      <c r="L65" s="4">
        <v>0</v>
      </c>
      <c r="M65" s="4">
        <v>0</v>
      </c>
      <c r="N65" s="4"/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</row>
    <row r="66" spans="1:23">
      <c r="A66" s="26"/>
      <c r="B66" t="s">
        <v>100</v>
      </c>
      <c r="C66" t="s">
        <v>240</v>
      </c>
      <c r="D66" s="13" t="s">
        <v>134</v>
      </c>
      <c r="E66" s="13" t="s">
        <v>98</v>
      </c>
      <c r="F66" s="4"/>
      <c r="G66" s="4">
        <v>0</v>
      </c>
      <c r="H66" s="4">
        <v>0</v>
      </c>
      <c r="I66" s="4"/>
      <c r="J66" s="4"/>
      <c r="K66" s="4">
        <v>0</v>
      </c>
      <c r="L66" s="4">
        <v>0</v>
      </c>
      <c r="M66" s="4">
        <v>0</v>
      </c>
      <c r="N66" s="4"/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</row>
    <row r="67" spans="1:23">
      <c r="A67" s="26"/>
      <c r="B67" t="s">
        <v>100</v>
      </c>
      <c r="C67" t="s">
        <v>240</v>
      </c>
      <c r="D67" s="13" t="s">
        <v>190</v>
      </c>
      <c r="E67" s="13" t="s">
        <v>191</v>
      </c>
      <c r="F67" s="4"/>
      <c r="G67" s="4">
        <v>0</v>
      </c>
      <c r="H67" s="4">
        <v>0</v>
      </c>
      <c r="I67" s="4"/>
      <c r="J67" s="4"/>
      <c r="K67" s="4">
        <v>0</v>
      </c>
      <c r="L67" s="4">
        <v>0</v>
      </c>
      <c r="M67" s="4">
        <v>0</v>
      </c>
      <c r="N67" s="4"/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</row>
    <row r="68" spans="1:23">
      <c r="A68" s="26"/>
      <c r="B68" t="s">
        <v>100</v>
      </c>
      <c r="C68" t="s">
        <v>240</v>
      </c>
      <c r="D68" t="s">
        <v>94</v>
      </c>
      <c r="E68" s="13" t="s">
        <v>97</v>
      </c>
      <c r="F68" s="4"/>
      <c r="G68" s="4">
        <v>0</v>
      </c>
      <c r="H68" s="4">
        <v>0.51500000000000001</v>
      </c>
      <c r="I68" s="4"/>
      <c r="J68" s="4"/>
      <c r="K68" s="4">
        <v>0</v>
      </c>
      <c r="L68" s="4">
        <v>0.17299999999999999</v>
      </c>
      <c r="M68" s="4">
        <v>6.1219999999999999</v>
      </c>
      <c r="N68" s="4"/>
      <c r="P68" s="4">
        <v>1.7589999999999999</v>
      </c>
      <c r="Q68" s="4">
        <v>0</v>
      </c>
      <c r="R68" s="4">
        <v>3.8330000000000002</v>
      </c>
      <c r="S68" s="4">
        <v>1.9319999999999999</v>
      </c>
      <c r="T68" s="4">
        <v>0.127</v>
      </c>
      <c r="U68" s="4">
        <v>0</v>
      </c>
      <c r="V68" s="4">
        <v>0.51100000000000001</v>
      </c>
      <c r="W68" s="4">
        <v>0</v>
      </c>
    </row>
    <row r="69" spans="1:23">
      <c r="A69" s="26"/>
      <c r="B69" t="s">
        <v>100</v>
      </c>
      <c r="C69" t="s">
        <v>240</v>
      </c>
      <c r="D69" t="s">
        <v>173</v>
      </c>
      <c r="E69" t="s">
        <v>223</v>
      </c>
      <c r="F69" s="4"/>
      <c r="G69" s="4">
        <v>0</v>
      </c>
      <c r="H69" s="4">
        <v>0</v>
      </c>
      <c r="I69" s="4"/>
      <c r="J69" s="4"/>
      <c r="K69" s="4">
        <v>0</v>
      </c>
      <c r="L69" s="4">
        <v>0</v>
      </c>
      <c r="M69" s="4">
        <v>0</v>
      </c>
      <c r="N69" s="4"/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</row>
    <row r="70" spans="1:23">
      <c r="A70" s="26"/>
      <c r="B70" t="s">
        <v>100</v>
      </c>
      <c r="C70" t="s">
        <v>240</v>
      </c>
      <c r="D70" t="s">
        <v>93</v>
      </c>
      <c r="E70" t="s">
        <v>229</v>
      </c>
      <c r="F70" s="4"/>
      <c r="G70" s="4">
        <v>0</v>
      </c>
      <c r="H70" s="4">
        <v>0</v>
      </c>
      <c r="I70" s="4"/>
      <c r="J70" s="4"/>
      <c r="K70" s="4">
        <v>0</v>
      </c>
      <c r="L70" s="4">
        <v>0</v>
      </c>
      <c r="M70" s="4">
        <v>0</v>
      </c>
      <c r="N70" s="4"/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</row>
    <row r="71" spans="1:23">
      <c r="A71" s="26"/>
      <c r="B71" t="s">
        <v>100</v>
      </c>
      <c r="C71" t="s">
        <v>240</v>
      </c>
      <c r="D71" t="s">
        <v>230</v>
      </c>
      <c r="E71" t="s">
        <v>167</v>
      </c>
      <c r="F71" s="4"/>
      <c r="G71" s="4">
        <v>0</v>
      </c>
      <c r="H71" s="4">
        <v>0</v>
      </c>
      <c r="I71" s="4"/>
      <c r="J71" s="4"/>
      <c r="K71" s="4">
        <v>0</v>
      </c>
      <c r="L71" s="4">
        <v>0</v>
      </c>
      <c r="M71" s="4">
        <v>0</v>
      </c>
      <c r="N71" s="4"/>
      <c r="P71" s="4">
        <v>0.11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</row>
    <row r="72" spans="1:23">
      <c r="A72" s="26"/>
      <c r="B72" t="s">
        <v>100</v>
      </c>
      <c r="C72" t="s">
        <v>240</v>
      </c>
      <c r="D72" t="s">
        <v>231</v>
      </c>
      <c r="E72" t="s">
        <v>168</v>
      </c>
      <c r="F72" s="4"/>
      <c r="G72" s="4">
        <v>0</v>
      </c>
      <c r="H72" s="4">
        <v>0</v>
      </c>
      <c r="I72" s="4"/>
      <c r="J72" s="4"/>
      <c r="K72" s="4">
        <v>0</v>
      </c>
      <c r="L72" s="4">
        <v>0</v>
      </c>
      <c r="M72" s="4">
        <v>0</v>
      </c>
      <c r="N72" s="4"/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</row>
    <row r="73" spans="1:23">
      <c r="A73" s="26"/>
      <c r="B73" t="s">
        <v>100</v>
      </c>
      <c r="C73" t="s">
        <v>240</v>
      </c>
      <c r="D73" t="s">
        <v>232</v>
      </c>
      <c r="E73" t="s">
        <v>233</v>
      </c>
      <c r="F73" s="4"/>
      <c r="G73" s="4">
        <v>0</v>
      </c>
      <c r="H73" s="4">
        <v>0</v>
      </c>
      <c r="I73" s="4"/>
      <c r="J73" s="4"/>
      <c r="K73" s="4">
        <v>0</v>
      </c>
      <c r="L73" s="4">
        <v>0</v>
      </c>
      <c r="M73" s="4">
        <v>0</v>
      </c>
      <c r="N73" s="4"/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</row>
    <row r="74" spans="1:23">
      <c r="A74" s="26"/>
      <c r="B74" t="s">
        <v>100</v>
      </c>
      <c r="C74" t="s">
        <v>240</v>
      </c>
      <c r="D74" t="s">
        <v>200</v>
      </c>
      <c r="E74" t="s">
        <v>222</v>
      </c>
      <c r="F74" s="4"/>
      <c r="G74" s="4">
        <v>0</v>
      </c>
      <c r="H74" s="4">
        <v>2.153</v>
      </c>
      <c r="I74" s="4"/>
      <c r="J74" s="4"/>
      <c r="K74" s="4">
        <v>4.7E-2</v>
      </c>
      <c r="L74" s="4">
        <v>6.0999999999999999E-2</v>
      </c>
      <c r="M74" s="4">
        <v>1.9039999999999999</v>
      </c>
      <c r="N74" s="4"/>
      <c r="P74" s="4">
        <v>7.74</v>
      </c>
      <c r="Q74" s="4">
        <v>0</v>
      </c>
      <c r="R74" s="4">
        <v>4.1619999999999999</v>
      </c>
      <c r="S74" s="4">
        <v>4.0209999999999999</v>
      </c>
      <c r="T74" s="4">
        <v>0.46400000000000002</v>
      </c>
      <c r="U74" s="4">
        <v>0</v>
      </c>
      <c r="V74" s="4">
        <v>0.56499999999999995</v>
      </c>
      <c r="W74" s="4">
        <v>1.663</v>
      </c>
    </row>
    <row r="75" spans="1:23">
      <c r="A75" s="70"/>
      <c r="B75" s="70" t="s">
        <v>100</v>
      </c>
      <c r="C75" s="70" t="s">
        <v>240</v>
      </c>
      <c r="D75" s="70" t="s">
        <v>234</v>
      </c>
      <c r="E75" s="70" t="s">
        <v>52</v>
      </c>
      <c r="F75" s="71"/>
      <c r="G75" s="71">
        <v>0</v>
      </c>
      <c r="H75" s="71">
        <v>2.6680000000000001</v>
      </c>
      <c r="I75" s="71"/>
      <c r="J75" s="71"/>
      <c r="K75" s="71">
        <v>4.7E-2</v>
      </c>
      <c r="L75" s="71">
        <v>0.23399999999999999</v>
      </c>
      <c r="M75" s="71">
        <v>8.0259999999999998</v>
      </c>
      <c r="N75" s="71"/>
      <c r="P75" s="71">
        <v>9.609</v>
      </c>
      <c r="Q75" s="71">
        <v>0</v>
      </c>
      <c r="R75" s="71">
        <v>8.0069999999999997</v>
      </c>
      <c r="S75" s="71">
        <v>5.9529999999999994</v>
      </c>
      <c r="T75" s="71">
        <v>0.59099999999999997</v>
      </c>
      <c r="U75" s="71">
        <v>0</v>
      </c>
      <c r="V75" s="71">
        <v>1.0760000000000001</v>
      </c>
      <c r="W75" s="71">
        <v>1.663</v>
      </c>
    </row>
    <row r="76" spans="1:23" ht="15" thickBot="1">
      <c r="A76" s="72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P76" s="73"/>
      <c r="Q76" s="73"/>
      <c r="R76" s="73"/>
      <c r="S76" s="73"/>
      <c r="T76" s="73"/>
      <c r="U76" s="73"/>
      <c r="V76" s="73"/>
      <c r="W76" s="73"/>
    </row>
    <row r="77" spans="1:23" ht="15" thickTop="1">
      <c r="A77" s="26" t="s">
        <v>236</v>
      </c>
      <c r="B77" t="s">
        <v>100</v>
      </c>
      <c r="C77" t="s">
        <v>240</v>
      </c>
      <c r="D77" s="13" t="s">
        <v>95</v>
      </c>
      <c r="E77" s="13" t="s">
        <v>99</v>
      </c>
      <c r="F77" s="4"/>
      <c r="G77" s="4">
        <v>0</v>
      </c>
      <c r="H77" s="4">
        <v>0</v>
      </c>
      <c r="I77" s="4"/>
      <c r="J77" s="4"/>
      <c r="K77" s="4">
        <v>0</v>
      </c>
      <c r="L77" s="4">
        <v>0</v>
      </c>
      <c r="M77" s="4">
        <v>0</v>
      </c>
      <c r="N77" s="4"/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</row>
    <row r="78" spans="1:23">
      <c r="A78" s="26"/>
      <c r="B78" t="s">
        <v>100</v>
      </c>
      <c r="C78" t="s">
        <v>240</v>
      </c>
      <c r="D78" s="13" t="s">
        <v>134</v>
      </c>
      <c r="E78" s="13" t="s">
        <v>98</v>
      </c>
      <c r="F78" s="4"/>
      <c r="G78" s="4">
        <v>0</v>
      </c>
      <c r="H78" s="4">
        <v>0</v>
      </c>
      <c r="I78" s="4"/>
      <c r="J78" s="4"/>
      <c r="K78" s="4">
        <v>0</v>
      </c>
      <c r="L78" s="4">
        <v>0</v>
      </c>
      <c r="M78" s="4">
        <v>4.4999999999999998E-2</v>
      </c>
      <c r="N78" s="4"/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</row>
    <row r="79" spans="1:23">
      <c r="A79" s="26"/>
      <c r="B79" t="s">
        <v>100</v>
      </c>
      <c r="C79" t="s">
        <v>240</v>
      </c>
      <c r="D79" s="13" t="s">
        <v>190</v>
      </c>
      <c r="E79" s="13" t="s">
        <v>191</v>
      </c>
      <c r="F79" s="4"/>
      <c r="G79" s="4">
        <v>5.7619999999999996</v>
      </c>
      <c r="H79" s="4">
        <v>17.8</v>
      </c>
      <c r="I79" s="4"/>
      <c r="J79" s="4"/>
      <c r="K79" s="4">
        <v>0.44</v>
      </c>
      <c r="L79" s="4">
        <v>0.17399999999999999</v>
      </c>
      <c r="M79" s="4">
        <v>2.0070000000000001</v>
      </c>
      <c r="N79" s="4"/>
      <c r="P79" s="4">
        <v>29.832000000000001</v>
      </c>
      <c r="Q79" s="4">
        <v>12.641999999999999</v>
      </c>
      <c r="R79" s="4">
        <v>12.99</v>
      </c>
      <c r="S79" s="4">
        <v>9.7460000000000004</v>
      </c>
      <c r="T79" s="4">
        <v>16.896999999999998</v>
      </c>
      <c r="U79" s="4">
        <v>4.4290000000000003</v>
      </c>
      <c r="V79" s="4">
        <v>1.0009999999999999</v>
      </c>
      <c r="W79" s="4">
        <v>1.819</v>
      </c>
    </row>
    <row r="80" spans="1:23">
      <c r="A80" s="26"/>
      <c r="B80" t="s">
        <v>100</v>
      </c>
      <c r="C80" t="s">
        <v>240</v>
      </c>
      <c r="D80" t="s">
        <v>94</v>
      </c>
      <c r="E80" s="13" t="s">
        <v>97</v>
      </c>
      <c r="F80" s="4"/>
      <c r="G80" s="4">
        <v>0</v>
      </c>
      <c r="H80" s="4">
        <v>0</v>
      </c>
      <c r="I80" s="4"/>
      <c r="J80" s="4"/>
      <c r="K80" s="4">
        <v>0</v>
      </c>
      <c r="L80" s="4">
        <v>0</v>
      </c>
      <c r="M80" s="4">
        <v>0</v>
      </c>
      <c r="N80" s="4"/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</row>
    <row r="81" spans="1:23">
      <c r="A81" s="26"/>
      <c r="B81" t="s">
        <v>100</v>
      </c>
      <c r="C81" t="s">
        <v>240</v>
      </c>
      <c r="D81" t="s">
        <v>173</v>
      </c>
      <c r="E81" t="s">
        <v>223</v>
      </c>
      <c r="F81" s="4"/>
      <c r="G81" s="4">
        <v>0</v>
      </c>
      <c r="H81" s="4">
        <v>0</v>
      </c>
      <c r="I81" s="4"/>
      <c r="J81" s="4"/>
      <c r="K81" s="4">
        <v>0</v>
      </c>
      <c r="L81" s="4">
        <v>0</v>
      </c>
      <c r="M81" s="4">
        <v>0</v>
      </c>
      <c r="N81" s="4"/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</row>
    <row r="82" spans="1:23">
      <c r="A82" s="26"/>
      <c r="B82" t="s">
        <v>100</v>
      </c>
      <c r="C82" t="s">
        <v>240</v>
      </c>
      <c r="D82" t="s">
        <v>93</v>
      </c>
      <c r="E82" t="s">
        <v>229</v>
      </c>
      <c r="F82" s="4"/>
      <c r="G82" s="4">
        <v>0</v>
      </c>
      <c r="H82" s="4">
        <v>0</v>
      </c>
      <c r="I82" s="4"/>
      <c r="J82" s="4"/>
      <c r="K82" s="4">
        <v>0</v>
      </c>
      <c r="L82" s="4">
        <v>0</v>
      </c>
      <c r="M82" s="4">
        <v>0</v>
      </c>
      <c r="N82" s="4"/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</row>
    <row r="83" spans="1:23">
      <c r="A83" s="26"/>
      <c r="B83" t="s">
        <v>100</v>
      </c>
      <c r="C83" t="s">
        <v>240</v>
      </c>
      <c r="D83" t="s">
        <v>230</v>
      </c>
      <c r="E83" t="s">
        <v>167</v>
      </c>
      <c r="F83" s="4"/>
      <c r="G83" s="4">
        <v>0</v>
      </c>
      <c r="H83" s="4">
        <v>0</v>
      </c>
      <c r="I83" s="4"/>
      <c r="J83" s="4"/>
      <c r="K83" s="4">
        <v>0</v>
      </c>
      <c r="L83" s="4">
        <v>0</v>
      </c>
      <c r="M83" s="4">
        <v>0</v>
      </c>
      <c r="N83" s="4"/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</row>
    <row r="84" spans="1:23">
      <c r="A84" s="26"/>
      <c r="B84" t="s">
        <v>100</v>
      </c>
      <c r="C84" t="s">
        <v>240</v>
      </c>
      <c r="D84" t="s">
        <v>231</v>
      </c>
      <c r="E84" t="s">
        <v>168</v>
      </c>
      <c r="F84" s="4"/>
      <c r="G84" s="4">
        <v>0</v>
      </c>
      <c r="H84" s="4">
        <v>0</v>
      </c>
      <c r="I84" s="4"/>
      <c r="J84" s="4"/>
      <c r="K84" s="4">
        <v>0</v>
      </c>
      <c r="L84" s="4">
        <v>0</v>
      </c>
      <c r="M84" s="4">
        <v>0</v>
      </c>
      <c r="N84" s="4"/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</row>
    <row r="85" spans="1:23">
      <c r="A85" s="26"/>
      <c r="B85" t="s">
        <v>100</v>
      </c>
      <c r="C85" t="s">
        <v>240</v>
      </c>
      <c r="D85" t="s">
        <v>232</v>
      </c>
      <c r="E85" t="s">
        <v>233</v>
      </c>
      <c r="F85" s="4"/>
      <c r="G85" s="4">
        <v>0</v>
      </c>
      <c r="H85" s="4">
        <v>0</v>
      </c>
      <c r="I85" s="4"/>
      <c r="J85" s="4"/>
      <c r="K85" s="4">
        <v>0</v>
      </c>
      <c r="L85" s="4">
        <v>0</v>
      </c>
      <c r="M85" s="4">
        <v>0</v>
      </c>
      <c r="N85" s="4"/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</row>
    <row r="86" spans="1:23">
      <c r="A86" s="26"/>
      <c r="B86" t="s">
        <v>100</v>
      </c>
      <c r="C86" t="s">
        <v>240</v>
      </c>
      <c r="D86" t="s">
        <v>200</v>
      </c>
      <c r="E86" t="s">
        <v>222</v>
      </c>
      <c r="F86" s="4"/>
      <c r="G86" s="4">
        <v>0</v>
      </c>
      <c r="H86" s="4">
        <v>0</v>
      </c>
      <c r="I86" s="4"/>
      <c r="J86" s="4"/>
      <c r="K86" s="4">
        <v>0</v>
      </c>
      <c r="L86" s="4">
        <v>0</v>
      </c>
      <c r="M86" s="4">
        <v>0</v>
      </c>
      <c r="N86" s="4"/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</row>
    <row r="87" spans="1:23">
      <c r="A87" s="70"/>
      <c r="B87" s="70" t="s">
        <v>100</v>
      </c>
      <c r="C87" s="70" t="s">
        <v>240</v>
      </c>
      <c r="D87" s="70" t="s">
        <v>234</v>
      </c>
      <c r="E87" s="70" t="s">
        <v>52</v>
      </c>
      <c r="F87" s="71"/>
      <c r="G87" s="71">
        <v>5.7619999999999996</v>
      </c>
      <c r="H87" s="71">
        <v>17.8</v>
      </c>
      <c r="I87" s="71"/>
      <c r="J87" s="71"/>
      <c r="K87" s="71">
        <v>0.44</v>
      </c>
      <c r="L87" s="71">
        <v>0.17399999999999999</v>
      </c>
      <c r="M87" s="71">
        <v>2.052</v>
      </c>
      <c r="N87" s="71"/>
      <c r="P87" s="71">
        <v>29.832000000000001</v>
      </c>
      <c r="Q87" s="71">
        <v>12.641999999999999</v>
      </c>
      <c r="R87" s="71">
        <v>12.99</v>
      </c>
      <c r="S87" s="71">
        <v>9.7460000000000004</v>
      </c>
      <c r="T87" s="71">
        <v>16.896999999999998</v>
      </c>
      <c r="U87" s="71">
        <v>4.4290000000000003</v>
      </c>
      <c r="V87" s="71">
        <v>1.0009999999999999</v>
      </c>
      <c r="W87" s="71">
        <v>1.819</v>
      </c>
    </row>
    <row r="88" spans="1:23" ht="15" thickBot="1">
      <c r="A88" s="72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P88" s="73"/>
      <c r="Q88" s="73"/>
      <c r="R88" s="73"/>
      <c r="S88" s="73"/>
      <c r="T88" s="73"/>
      <c r="U88" s="73"/>
      <c r="V88" s="73"/>
      <c r="W88" s="73"/>
    </row>
    <row r="89" spans="1:23" ht="15" thickTop="1">
      <c r="A89" s="26" t="s">
        <v>237</v>
      </c>
      <c r="B89" t="s">
        <v>100</v>
      </c>
      <c r="C89" t="s">
        <v>240</v>
      </c>
      <c r="D89" s="13" t="s">
        <v>95</v>
      </c>
      <c r="E89" s="13" t="s">
        <v>99</v>
      </c>
      <c r="F89" s="4"/>
      <c r="G89" s="4">
        <v>0</v>
      </c>
      <c r="H89" s="4">
        <v>0</v>
      </c>
      <c r="I89" s="4"/>
      <c r="J89" s="4"/>
      <c r="K89" s="4">
        <v>0</v>
      </c>
      <c r="L89" s="4">
        <v>0</v>
      </c>
      <c r="M89" s="4">
        <v>0</v>
      </c>
      <c r="N89" s="4"/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</row>
    <row r="90" spans="1:23">
      <c r="A90" s="26"/>
      <c r="B90" t="s">
        <v>100</v>
      </c>
      <c r="C90" t="s">
        <v>240</v>
      </c>
      <c r="D90" s="13" t="s">
        <v>134</v>
      </c>
      <c r="E90" s="13" t="s">
        <v>98</v>
      </c>
      <c r="F90" s="4"/>
      <c r="G90" s="4">
        <v>0</v>
      </c>
      <c r="H90" s="4">
        <v>8.7999999999999995E-2</v>
      </c>
      <c r="I90" s="4"/>
      <c r="J90" s="4"/>
      <c r="K90" s="4">
        <v>0</v>
      </c>
      <c r="L90" s="4">
        <v>0</v>
      </c>
      <c r="M90" s="4">
        <v>0</v>
      </c>
      <c r="N90" s="4"/>
      <c r="P90" s="4">
        <v>0</v>
      </c>
      <c r="Q90" s="4">
        <v>0</v>
      </c>
      <c r="R90" s="4">
        <v>4.3999999999999997E-2</v>
      </c>
      <c r="S90" s="4">
        <v>0</v>
      </c>
      <c r="T90" s="4">
        <v>0</v>
      </c>
      <c r="U90" s="4">
        <v>0</v>
      </c>
      <c r="V90" s="4">
        <v>4.3999999999999997E-2</v>
      </c>
      <c r="W90" s="4">
        <v>0</v>
      </c>
    </row>
    <row r="91" spans="1:23">
      <c r="A91" s="26"/>
      <c r="B91" t="s">
        <v>100</v>
      </c>
      <c r="C91" t="s">
        <v>240</v>
      </c>
      <c r="D91" s="13" t="s">
        <v>190</v>
      </c>
      <c r="E91" s="13" t="s">
        <v>191</v>
      </c>
      <c r="F91" s="4"/>
      <c r="G91" s="4">
        <v>0.25800000000000001</v>
      </c>
      <c r="H91" s="4">
        <v>14.568</v>
      </c>
      <c r="I91" s="4"/>
      <c r="J91" s="4"/>
      <c r="K91" s="4">
        <v>0</v>
      </c>
      <c r="L91" s="4">
        <v>0</v>
      </c>
      <c r="M91" s="4">
        <v>0</v>
      </c>
      <c r="N91" s="4"/>
      <c r="P91" s="4">
        <v>1.427</v>
      </c>
      <c r="Q91" s="4">
        <v>0</v>
      </c>
      <c r="R91" s="4">
        <v>1.819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</row>
    <row r="92" spans="1:23">
      <c r="A92" s="26"/>
      <c r="B92" t="s">
        <v>100</v>
      </c>
      <c r="C92" t="s">
        <v>240</v>
      </c>
      <c r="D92" t="s">
        <v>94</v>
      </c>
      <c r="E92" s="13" t="s">
        <v>97</v>
      </c>
      <c r="F92" s="4"/>
      <c r="G92" s="4">
        <v>0</v>
      </c>
      <c r="H92" s="4">
        <v>0</v>
      </c>
      <c r="I92" s="4"/>
      <c r="J92" s="4"/>
      <c r="K92" s="4">
        <v>0</v>
      </c>
      <c r="L92" s="4">
        <v>0</v>
      </c>
      <c r="M92" s="4">
        <v>0</v>
      </c>
      <c r="N92" s="4"/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</row>
    <row r="93" spans="1:23">
      <c r="A93" s="26"/>
      <c r="B93" t="s">
        <v>100</v>
      </c>
      <c r="C93" t="s">
        <v>240</v>
      </c>
      <c r="D93" t="s">
        <v>173</v>
      </c>
      <c r="E93" t="s">
        <v>223</v>
      </c>
      <c r="F93" s="4"/>
      <c r="G93" s="4">
        <v>0</v>
      </c>
      <c r="H93" s="4">
        <v>0</v>
      </c>
      <c r="I93" s="4"/>
      <c r="J93" s="4"/>
      <c r="K93" s="4">
        <v>0</v>
      </c>
      <c r="L93" s="4">
        <v>0</v>
      </c>
      <c r="M93" s="4">
        <v>0</v>
      </c>
      <c r="N93" s="4"/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</row>
    <row r="94" spans="1:23">
      <c r="A94" s="26"/>
      <c r="B94" t="s">
        <v>100</v>
      </c>
      <c r="C94" t="s">
        <v>240</v>
      </c>
      <c r="D94" t="s">
        <v>93</v>
      </c>
      <c r="E94" t="s">
        <v>229</v>
      </c>
      <c r="F94" s="4"/>
      <c r="G94" s="4">
        <v>0</v>
      </c>
      <c r="H94" s="4">
        <v>0</v>
      </c>
      <c r="I94" s="4"/>
      <c r="J94" s="4"/>
      <c r="K94" s="4">
        <v>0</v>
      </c>
      <c r="L94" s="4">
        <v>0</v>
      </c>
      <c r="M94" s="4">
        <v>0</v>
      </c>
      <c r="N94" s="4"/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</row>
    <row r="95" spans="1:23">
      <c r="A95" s="26"/>
      <c r="B95" t="s">
        <v>100</v>
      </c>
      <c r="C95" t="s">
        <v>240</v>
      </c>
      <c r="D95" t="s">
        <v>230</v>
      </c>
      <c r="E95" t="s">
        <v>167</v>
      </c>
      <c r="F95" s="4"/>
      <c r="G95" s="4">
        <v>0</v>
      </c>
      <c r="H95" s="4">
        <v>0</v>
      </c>
      <c r="I95" s="4"/>
      <c r="J95" s="4"/>
      <c r="K95" s="4">
        <v>0</v>
      </c>
      <c r="L95" s="4">
        <v>0</v>
      </c>
      <c r="M95" s="4">
        <v>0</v>
      </c>
      <c r="N95" s="4"/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</row>
    <row r="96" spans="1:23">
      <c r="A96" s="26"/>
      <c r="B96" t="s">
        <v>100</v>
      </c>
      <c r="C96" t="s">
        <v>240</v>
      </c>
      <c r="D96" t="s">
        <v>231</v>
      </c>
      <c r="E96" t="s">
        <v>168</v>
      </c>
      <c r="F96" s="4"/>
      <c r="G96" s="4">
        <v>0</v>
      </c>
      <c r="H96" s="4">
        <v>0</v>
      </c>
      <c r="I96" s="4"/>
      <c r="J96" s="4"/>
      <c r="K96" s="4">
        <v>0</v>
      </c>
      <c r="L96" s="4">
        <v>0</v>
      </c>
      <c r="M96" s="4">
        <v>0</v>
      </c>
      <c r="N96" s="4"/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</row>
    <row r="97" spans="1:23">
      <c r="A97" s="26"/>
      <c r="B97" t="s">
        <v>100</v>
      </c>
      <c r="C97" t="s">
        <v>240</v>
      </c>
      <c r="D97" t="s">
        <v>232</v>
      </c>
      <c r="E97" t="s">
        <v>233</v>
      </c>
      <c r="F97" s="4"/>
      <c r="G97" s="4">
        <v>0</v>
      </c>
      <c r="H97" s="4">
        <v>0</v>
      </c>
      <c r="I97" s="4"/>
      <c r="J97" s="4"/>
      <c r="K97" s="4">
        <v>0</v>
      </c>
      <c r="L97" s="4">
        <v>0</v>
      </c>
      <c r="M97" s="4">
        <v>0</v>
      </c>
      <c r="N97" s="4"/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</row>
    <row r="98" spans="1:23">
      <c r="A98" s="26"/>
      <c r="B98" t="s">
        <v>100</v>
      </c>
      <c r="C98" t="s">
        <v>240</v>
      </c>
      <c r="D98" t="s">
        <v>200</v>
      </c>
      <c r="E98" t="s">
        <v>222</v>
      </c>
      <c r="F98" s="4"/>
      <c r="G98" s="4">
        <v>0</v>
      </c>
      <c r="H98" s="4">
        <v>0</v>
      </c>
      <c r="I98" s="4"/>
      <c r="J98" s="4"/>
      <c r="K98" s="4">
        <v>0</v>
      </c>
      <c r="L98" s="4">
        <v>0</v>
      </c>
      <c r="M98" s="4">
        <v>0</v>
      </c>
      <c r="N98" s="4"/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</row>
    <row r="99" spans="1:23">
      <c r="A99" s="70"/>
      <c r="B99" s="70" t="s">
        <v>100</v>
      </c>
      <c r="C99" s="70" t="s">
        <v>240</v>
      </c>
      <c r="D99" s="70" t="s">
        <v>234</v>
      </c>
      <c r="E99" s="70" t="s">
        <v>52</v>
      </c>
      <c r="F99" s="71"/>
      <c r="G99" s="71">
        <v>0.25800000000000001</v>
      </c>
      <c r="H99" s="71">
        <v>14.655999999999999</v>
      </c>
      <c r="I99" s="71"/>
      <c r="J99" s="71"/>
      <c r="K99" s="71">
        <v>0</v>
      </c>
      <c r="L99" s="71">
        <v>0</v>
      </c>
      <c r="M99" s="71">
        <v>0</v>
      </c>
      <c r="N99" s="71"/>
      <c r="P99" s="71">
        <v>1.427</v>
      </c>
      <c r="Q99" s="71">
        <v>0</v>
      </c>
      <c r="R99" s="71">
        <v>1.863</v>
      </c>
      <c r="S99" s="71">
        <v>0</v>
      </c>
      <c r="T99" s="71">
        <v>0</v>
      </c>
      <c r="U99" s="71">
        <v>0</v>
      </c>
      <c r="V99" s="71">
        <v>4.3999999999999997E-2</v>
      </c>
      <c r="W99" s="71">
        <v>0</v>
      </c>
    </row>
    <row r="100" spans="1:23" ht="15" thickBot="1">
      <c r="A100" s="72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P100" s="73"/>
      <c r="Q100" s="73"/>
      <c r="R100" s="73"/>
      <c r="S100" s="73"/>
      <c r="T100" s="73"/>
      <c r="U100" s="73"/>
      <c r="V100" s="73"/>
      <c r="W100" s="73"/>
    </row>
    <row r="101" spans="1:23" ht="15" thickTop="1">
      <c r="A101" s="26" t="s">
        <v>238</v>
      </c>
      <c r="B101" t="s">
        <v>100</v>
      </c>
      <c r="C101" t="s">
        <v>240</v>
      </c>
      <c r="D101" s="13" t="s">
        <v>95</v>
      </c>
      <c r="E101" s="13" t="s">
        <v>99</v>
      </c>
      <c r="F101" s="4"/>
      <c r="G101" s="4">
        <v>0</v>
      </c>
      <c r="H101" s="4">
        <v>0</v>
      </c>
      <c r="I101" s="4"/>
      <c r="J101" s="4"/>
      <c r="K101" s="4">
        <v>0</v>
      </c>
      <c r="L101" s="4">
        <v>0</v>
      </c>
      <c r="M101" s="4">
        <v>0</v>
      </c>
      <c r="N101" s="4"/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</row>
    <row r="102" spans="1:23">
      <c r="A102" s="26"/>
      <c r="B102" t="s">
        <v>100</v>
      </c>
      <c r="C102" t="s">
        <v>240</v>
      </c>
      <c r="D102" s="13" t="s">
        <v>134</v>
      </c>
      <c r="E102" s="13" t="s">
        <v>98</v>
      </c>
      <c r="F102" s="4"/>
      <c r="G102" s="4">
        <v>0</v>
      </c>
      <c r="H102" s="4">
        <v>1.712</v>
      </c>
      <c r="I102" s="4"/>
      <c r="J102" s="4"/>
      <c r="K102" s="4">
        <v>4.4999999999999998E-2</v>
      </c>
      <c r="L102" s="4">
        <v>0</v>
      </c>
      <c r="M102" s="4">
        <v>0</v>
      </c>
      <c r="N102" s="4"/>
      <c r="P102" s="4">
        <v>0.124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</row>
    <row r="103" spans="1:23">
      <c r="A103" s="26"/>
      <c r="B103" t="s">
        <v>100</v>
      </c>
      <c r="C103" t="s">
        <v>240</v>
      </c>
      <c r="D103" s="13" t="s">
        <v>190</v>
      </c>
      <c r="E103" s="13" t="s">
        <v>191</v>
      </c>
      <c r="F103" s="4"/>
      <c r="G103" s="4">
        <v>0</v>
      </c>
      <c r="H103" s="4">
        <v>0</v>
      </c>
      <c r="I103" s="4"/>
      <c r="J103" s="4"/>
      <c r="K103" s="4">
        <v>0</v>
      </c>
      <c r="L103" s="4">
        <v>0</v>
      </c>
      <c r="M103" s="4">
        <v>0</v>
      </c>
      <c r="N103" s="4"/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</row>
    <row r="104" spans="1:23">
      <c r="A104" s="26"/>
      <c r="B104" t="s">
        <v>100</v>
      </c>
      <c r="C104" t="s">
        <v>240</v>
      </c>
      <c r="D104" t="s">
        <v>94</v>
      </c>
      <c r="E104" s="13" t="s">
        <v>97</v>
      </c>
      <c r="F104" s="4"/>
      <c r="G104" s="4">
        <v>0.25700000000000001</v>
      </c>
      <c r="H104" s="4">
        <v>30.588000000000001</v>
      </c>
      <c r="I104" s="4"/>
      <c r="J104" s="4"/>
      <c r="K104" s="4">
        <v>0</v>
      </c>
      <c r="L104" s="4">
        <v>0</v>
      </c>
      <c r="M104" s="4">
        <v>0.874</v>
      </c>
      <c r="N104" s="4"/>
      <c r="P104" s="4">
        <v>4.2999999999999997E-2</v>
      </c>
      <c r="Q104" s="4">
        <v>0</v>
      </c>
      <c r="R104" s="4">
        <v>0.128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</row>
    <row r="105" spans="1:23">
      <c r="A105" s="26"/>
      <c r="B105" t="s">
        <v>100</v>
      </c>
      <c r="C105" t="s">
        <v>240</v>
      </c>
      <c r="D105" t="s">
        <v>173</v>
      </c>
      <c r="E105" t="s">
        <v>223</v>
      </c>
      <c r="F105" s="4"/>
      <c r="G105" s="4">
        <v>0</v>
      </c>
      <c r="H105" s="4">
        <v>2.16</v>
      </c>
      <c r="I105" s="4"/>
      <c r="J105" s="4"/>
      <c r="K105" s="4">
        <v>0</v>
      </c>
      <c r="L105" s="4">
        <v>0</v>
      </c>
      <c r="M105" s="4">
        <v>0.12</v>
      </c>
      <c r="N105" s="4"/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</row>
    <row r="106" spans="1:23">
      <c r="A106" s="26"/>
      <c r="B106" t="s">
        <v>100</v>
      </c>
      <c r="C106" t="s">
        <v>240</v>
      </c>
      <c r="D106" t="s">
        <v>93</v>
      </c>
      <c r="E106" t="s">
        <v>229</v>
      </c>
      <c r="F106" s="4"/>
      <c r="G106" s="4">
        <v>0</v>
      </c>
      <c r="H106" s="4">
        <v>0</v>
      </c>
      <c r="I106" s="4"/>
      <c r="J106" s="4"/>
      <c r="K106" s="4">
        <v>0</v>
      </c>
      <c r="L106" s="4">
        <v>0</v>
      </c>
      <c r="M106" s="4">
        <v>0</v>
      </c>
      <c r="N106" s="4"/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</row>
    <row r="107" spans="1:23">
      <c r="A107" s="26"/>
      <c r="B107" t="s">
        <v>100</v>
      </c>
      <c r="C107" t="s">
        <v>240</v>
      </c>
      <c r="D107" t="s">
        <v>230</v>
      </c>
      <c r="E107" t="s">
        <v>167</v>
      </c>
      <c r="F107" s="4"/>
      <c r="G107" s="4">
        <v>0</v>
      </c>
      <c r="H107" s="4">
        <v>0</v>
      </c>
      <c r="I107" s="4"/>
      <c r="J107" s="4"/>
      <c r="K107" s="4">
        <v>0</v>
      </c>
      <c r="L107" s="4">
        <v>0</v>
      </c>
      <c r="M107" s="4">
        <v>0</v>
      </c>
      <c r="N107" s="4"/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</row>
    <row r="108" spans="1:23">
      <c r="A108" s="26"/>
      <c r="B108" t="s">
        <v>100</v>
      </c>
      <c r="C108" t="s">
        <v>240</v>
      </c>
      <c r="D108" t="s">
        <v>231</v>
      </c>
      <c r="E108" t="s">
        <v>168</v>
      </c>
      <c r="F108" s="4"/>
      <c r="G108" s="4">
        <v>0</v>
      </c>
      <c r="H108" s="4">
        <v>0</v>
      </c>
      <c r="I108" s="4"/>
      <c r="J108" s="4"/>
      <c r="K108" s="4">
        <v>0</v>
      </c>
      <c r="L108" s="4">
        <v>0</v>
      </c>
      <c r="M108" s="4">
        <v>0</v>
      </c>
      <c r="N108" s="4"/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</row>
    <row r="109" spans="1:23">
      <c r="A109" s="26"/>
      <c r="B109" t="s">
        <v>100</v>
      </c>
      <c r="C109" t="s">
        <v>240</v>
      </c>
      <c r="D109" t="s">
        <v>232</v>
      </c>
      <c r="E109" t="s">
        <v>233</v>
      </c>
      <c r="F109" s="4"/>
      <c r="G109" s="4">
        <v>0</v>
      </c>
      <c r="H109" s="4">
        <v>0</v>
      </c>
      <c r="I109" s="4"/>
      <c r="J109" s="4"/>
      <c r="K109" s="4">
        <v>0</v>
      </c>
      <c r="L109" s="4">
        <v>0</v>
      </c>
      <c r="M109" s="4">
        <v>0</v>
      </c>
      <c r="N109" s="4"/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</row>
    <row r="110" spans="1:23">
      <c r="A110" s="26"/>
      <c r="B110" t="s">
        <v>100</v>
      </c>
      <c r="C110" t="s">
        <v>240</v>
      </c>
      <c r="D110" t="s">
        <v>200</v>
      </c>
      <c r="E110" t="s">
        <v>222</v>
      </c>
      <c r="F110" s="4"/>
      <c r="G110" s="4">
        <v>0</v>
      </c>
      <c r="H110" s="4">
        <v>0</v>
      </c>
      <c r="I110" s="4"/>
      <c r="J110" s="4"/>
      <c r="K110" s="4">
        <v>0</v>
      </c>
      <c r="L110" s="4">
        <v>0</v>
      </c>
      <c r="M110" s="4">
        <v>0</v>
      </c>
      <c r="N110" s="4"/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</row>
    <row r="111" spans="1:23">
      <c r="A111" s="70"/>
      <c r="B111" s="70" t="s">
        <v>100</v>
      </c>
      <c r="C111" s="70" t="s">
        <v>240</v>
      </c>
      <c r="D111" s="70" t="s">
        <v>234</v>
      </c>
      <c r="E111" s="70" t="s">
        <v>52</v>
      </c>
      <c r="F111" s="71"/>
      <c r="G111" s="71">
        <v>0.25700000000000001</v>
      </c>
      <c r="H111" s="71">
        <v>34.460000000000008</v>
      </c>
      <c r="I111" s="71"/>
      <c r="J111" s="71"/>
      <c r="K111" s="71">
        <v>4.4999999999999998E-2</v>
      </c>
      <c r="L111" s="71">
        <v>0</v>
      </c>
      <c r="M111" s="71">
        <v>0.99399999999999999</v>
      </c>
      <c r="N111" s="71"/>
      <c r="P111" s="71">
        <v>0.16699999999999998</v>
      </c>
      <c r="Q111" s="71">
        <v>0</v>
      </c>
      <c r="R111" s="71">
        <v>0.128</v>
      </c>
      <c r="S111" s="71">
        <v>0</v>
      </c>
      <c r="T111" s="71">
        <v>0</v>
      </c>
      <c r="U111" s="71">
        <v>0</v>
      </c>
      <c r="V111" s="71">
        <v>0</v>
      </c>
      <c r="W111" s="71">
        <v>0</v>
      </c>
    </row>
    <row r="112" spans="1:23" ht="15" thickBot="1">
      <c r="A112" s="72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P112" s="73"/>
      <c r="Q112" s="73"/>
      <c r="R112" s="73"/>
      <c r="S112" s="73"/>
      <c r="T112" s="73"/>
      <c r="U112" s="73"/>
      <c r="V112" s="73"/>
      <c r="W112" s="73"/>
    </row>
    <row r="113" spans="1:23" ht="15" thickTop="1">
      <c r="A113" s="26" t="s">
        <v>239</v>
      </c>
      <c r="B113" t="s">
        <v>100</v>
      </c>
      <c r="C113" t="s">
        <v>240</v>
      </c>
      <c r="D113" s="13" t="s">
        <v>95</v>
      </c>
      <c r="E113" s="13" t="s">
        <v>99</v>
      </c>
      <c r="F113" s="4"/>
      <c r="G113" s="4">
        <v>0</v>
      </c>
      <c r="H113" s="4">
        <v>0</v>
      </c>
      <c r="I113" s="4"/>
      <c r="J113" s="4"/>
      <c r="K113" s="4">
        <v>0</v>
      </c>
      <c r="L113" s="4">
        <v>0</v>
      </c>
      <c r="M113" s="4">
        <v>0</v>
      </c>
      <c r="N113" s="4"/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</row>
    <row r="114" spans="1:23">
      <c r="A114" s="26"/>
      <c r="B114" t="s">
        <v>100</v>
      </c>
      <c r="C114" t="s">
        <v>240</v>
      </c>
      <c r="D114" s="13" t="s">
        <v>134</v>
      </c>
      <c r="E114" s="13" t="s">
        <v>98</v>
      </c>
      <c r="F114" s="4"/>
      <c r="G114" s="4">
        <v>0</v>
      </c>
      <c r="H114" s="4">
        <v>0</v>
      </c>
      <c r="I114" s="4"/>
      <c r="J114" s="4"/>
      <c r="K114" s="4">
        <v>0</v>
      </c>
      <c r="L114" s="4">
        <v>0</v>
      </c>
      <c r="M114" s="4">
        <v>0</v>
      </c>
      <c r="N114" s="4"/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</row>
    <row r="115" spans="1:23">
      <c r="A115" s="26"/>
      <c r="B115" t="s">
        <v>100</v>
      </c>
      <c r="C115" t="s">
        <v>240</v>
      </c>
      <c r="D115" s="13" t="s">
        <v>190</v>
      </c>
      <c r="E115" s="13" t="s">
        <v>191</v>
      </c>
      <c r="F115" s="4"/>
      <c r="G115" s="4">
        <v>0</v>
      </c>
      <c r="H115" s="4">
        <v>0</v>
      </c>
      <c r="I115" s="4"/>
      <c r="J115" s="4"/>
      <c r="K115" s="4">
        <v>0</v>
      </c>
      <c r="L115" s="4">
        <v>0</v>
      </c>
      <c r="M115" s="4">
        <v>0</v>
      </c>
      <c r="N115" s="4"/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</row>
    <row r="116" spans="1:23">
      <c r="A116" s="26"/>
      <c r="B116" t="s">
        <v>100</v>
      </c>
      <c r="C116" t="s">
        <v>240</v>
      </c>
      <c r="D116" t="s">
        <v>94</v>
      </c>
      <c r="E116" s="13" t="s">
        <v>97</v>
      </c>
      <c r="F116" s="4"/>
      <c r="G116" s="4">
        <v>1.33</v>
      </c>
      <c r="H116" s="4">
        <v>8.0220000000000002</v>
      </c>
      <c r="I116" s="4"/>
      <c r="J116" s="4"/>
      <c r="K116" s="4">
        <v>0</v>
      </c>
      <c r="L116" s="4">
        <v>0</v>
      </c>
      <c r="M116" s="4">
        <v>0</v>
      </c>
      <c r="N116" s="4"/>
      <c r="P116" s="4">
        <v>0.68600000000000005</v>
      </c>
      <c r="Q116" s="4">
        <v>2.488</v>
      </c>
      <c r="R116" s="4">
        <v>0</v>
      </c>
      <c r="S116" s="4">
        <v>0</v>
      </c>
      <c r="T116" s="4">
        <v>0</v>
      </c>
      <c r="U116" s="4">
        <v>9.91</v>
      </c>
      <c r="V116" s="4">
        <v>0</v>
      </c>
      <c r="W116" s="4">
        <v>0</v>
      </c>
    </row>
    <row r="117" spans="1:23">
      <c r="A117" s="26"/>
      <c r="B117" t="s">
        <v>100</v>
      </c>
      <c r="C117" t="s">
        <v>240</v>
      </c>
      <c r="D117" t="s">
        <v>173</v>
      </c>
      <c r="E117" t="s">
        <v>223</v>
      </c>
      <c r="F117" s="4"/>
      <c r="G117" s="4">
        <v>1.28</v>
      </c>
      <c r="H117" s="4">
        <v>7.76</v>
      </c>
      <c r="I117" s="4"/>
      <c r="J117" s="4"/>
      <c r="K117" s="4">
        <v>0</v>
      </c>
      <c r="L117" s="4">
        <v>0</v>
      </c>
      <c r="M117" s="4">
        <v>0</v>
      </c>
      <c r="N117" s="4"/>
      <c r="P117" s="4">
        <v>0</v>
      </c>
      <c r="Q117" s="4">
        <v>5.64</v>
      </c>
      <c r="R117" s="4">
        <v>0</v>
      </c>
      <c r="S117" s="4">
        <v>0</v>
      </c>
      <c r="T117" s="4">
        <v>0</v>
      </c>
      <c r="U117" s="4">
        <v>46.28</v>
      </c>
      <c r="V117" s="4">
        <v>1.32</v>
      </c>
      <c r="W117" s="4">
        <v>0</v>
      </c>
    </row>
    <row r="118" spans="1:23">
      <c r="A118" s="26"/>
      <c r="B118" t="s">
        <v>100</v>
      </c>
      <c r="C118" t="s">
        <v>240</v>
      </c>
      <c r="D118" t="s">
        <v>93</v>
      </c>
      <c r="E118" t="s">
        <v>229</v>
      </c>
      <c r="F118" s="4"/>
      <c r="G118" s="4">
        <v>0</v>
      </c>
      <c r="H118" s="4">
        <v>0</v>
      </c>
      <c r="I118" s="4"/>
      <c r="J118" s="4"/>
      <c r="K118" s="4">
        <v>0</v>
      </c>
      <c r="L118" s="4">
        <v>0</v>
      </c>
      <c r="M118" s="4">
        <v>0</v>
      </c>
      <c r="N118" s="4"/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</row>
    <row r="119" spans="1:23">
      <c r="A119" s="26"/>
      <c r="B119" t="s">
        <v>100</v>
      </c>
      <c r="C119" t="s">
        <v>240</v>
      </c>
      <c r="D119" t="s">
        <v>230</v>
      </c>
      <c r="E119" t="s">
        <v>167</v>
      </c>
      <c r="F119" s="4"/>
      <c r="G119" s="4">
        <v>0</v>
      </c>
      <c r="H119" s="4">
        <v>0</v>
      </c>
      <c r="I119" s="4"/>
      <c r="J119" s="4"/>
      <c r="K119" s="4">
        <v>0</v>
      </c>
      <c r="L119" s="4">
        <v>0</v>
      </c>
      <c r="M119" s="4">
        <v>0</v>
      </c>
      <c r="N119" s="4"/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</row>
    <row r="120" spans="1:23">
      <c r="A120" s="26"/>
      <c r="B120" t="s">
        <v>100</v>
      </c>
      <c r="C120" t="s">
        <v>240</v>
      </c>
      <c r="D120" t="s">
        <v>231</v>
      </c>
      <c r="E120" t="s">
        <v>168</v>
      </c>
      <c r="F120" s="4"/>
      <c r="G120" s="4">
        <v>0</v>
      </c>
      <c r="H120" s="4">
        <v>0</v>
      </c>
      <c r="I120" s="4"/>
      <c r="J120" s="4"/>
      <c r="K120" s="4">
        <v>0</v>
      </c>
      <c r="L120" s="4">
        <v>0</v>
      </c>
      <c r="M120" s="4">
        <v>0</v>
      </c>
      <c r="N120" s="4"/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</row>
    <row r="121" spans="1:23">
      <c r="A121" s="26"/>
      <c r="B121" t="s">
        <v>100</v>
      </c>
      <c r="C121" t="s">
        <v>240</v>
      </c>
      <c r="D121" t="s">
        <v>232</v>
      </c>
      <c r="E121" t="s">
        <v>233</v>
      </c>
      <c r="F121" s="4"/>
      <c r="G121" s="4">
        <v>0</v>
      </c>
      <c r="H121" s="4">
        <v>0</v>
      </c>
      <c r="I121" s="4"/>
      <c r="J121" s="4"/>
      <c r="K121" s="4">
        <v>0</v>
      </c>
      <c r="L121" s="4">
        <v>0</v>
      </c>
      <c r="M121" s="4">
        <v>0</v>
      </c>
      <c r="N121" s="4"/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</row>
    <row r="122" spans="1:23">
      <c r="A122" s="26"/>
      <c r="B122" t="s">
        <v>100</v>
      </c>
      <c r="C122" t="s">
        <v>240</v>
      </c>
      <c r="D122" t="s">
        <v>200</v>
      </c>
      <c r="E122" t="s">
        <v>222</v>
      </c>
      <c r="F122" s="4"/>
      <c r="G122" s="4">
        <v>0</v>
      </c>
      <c r="H122" s="4">
        <v>0</v>
      </c>
      <c r="I122" s="4"/>
      <c r="J122" s="4"/>
      <c r="K122" s="4">
        <v>0</v>
      </c>
      <c r="L122" s="4">
        <v>0</v>
      </c>
      <c r="M122" s="4">
        <v>0</v>
      </c>
      <c r="N122" s="4"/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</row>
    <row r="123" spans="1:23">
      <c r="A123" s="70"/>
      <c r="B123" s="70" t="s">
        <v>100</v>
      </c>
      <c r="C123" s="70" t="s">
        <v>240</v>
      </c>
      <c r="D123" s="70" t="s">
        <v>234</v>
      </c>
      <c r="E123" s="70" t="s">
        <v>52</v>
      </c>
      <c r="F123" s="71"/>
      <c r="G123" s="71">
        <v>2.6100000000000003</v>
      </c>
      <c r="H123" s="71">
        <v>15.782</v>
      </c>
      <c r="I123" s="71"/>
      <c r="J123" s="71"/>
      <c r="K123" s="71">
        <v>0</v>
      </c>
      <c r="L123" s="71">
        <v>0</v>
      </c>
      <c r="M123" s="71">
        <v>0</v>
      </c>
      <c r="N123" s="71"/>
      <c r="P123" s="71">
        <v>0.68600000000000005</v>
      </c>
      <c r="Q123" s="71">
        <v>8.1280000000000001</v>
      </c>
      <c r="R123" s="71">
        <v>0</v>
      </c>
      <c r="S123" s="71">
        <v>0</v>
      </c>
      <c r="T123" s="71">
        <v>0</v>
      </c>
      <c r="U123" s="71">
        <v>56.19</v>
      </c>
      <c r="V123" s="71">
        <v>1.32</v>
      </c>
      <c r="W123" s="71">
        <v>0</v>
      </c>
    </row>
    <row r="124" spans="1:23" ht="15" thickBot="1">
      <c r="A124" s="72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P124" s="73"/>
      <c r="Q124" s="73"/>
      <c r="R124" s="73"/>
      <c r="S124" s="73"/>
      <c r="T124" s="73"/>
      <c r="U124" s="73"/>
      <c r="V124" s="73"/>
      <c r="W124" s="73"/>
    </row>
    <row r="125" spans="1:23" ht="15" thickTop="1">
      <c r="A125" s="68" t="s">
        <v>241</v>
      </c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P125" s="69"/>
      <c r="Q125" s="69"/>
      <c r="R125" s="69"/>
      <c r="S125" s="69"/>
      <c r="T125" s="69"/>
      <c r="U125" s="69"/>
      <c r="V125" s="69"/>
      <c r="W125" s="69"/>
    </row>
    <row r="126" spans="1:23">
      <c r="A126" s="26" t="s">
        <v>235</v>
      </c>
      <c r="B126" t="s">
        <v>100</v>
      </c>
      <c r="C126" t="s">
        <v>241</v>
      </c>
      <c r="D126" s="13" t="s">
        <v>95</v>
      </c>
      <c r="E126" s="13" t="s">
        <v>99</v>
      </c>
      <c r="F126" s="4"/>
      <c r="G126" s="4">
        <v>0</v>
      </c>
      <c r="H126" s="4">
        <v>0</v>
      </c>
      <c r="I126" s="4"/>
      <c r="J126" s="4"/>
      <c r="K126" s="4">
        <v>0</v>
      </c>
      <c r="L126" s="4">
        <v>0</v>
      </c>
      <c r="M126" s="4">
        <v>0</v>
      </c>
      <c r="N126" s="4"/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</row>
    <row r="127" spans="1:23">
      <c r="A127" s="26"/>
      <c r="B127" t="s">
        <v>100</v>
      </c>
      <c r="C127" t="s">
        <v>241</v>
      </c>
      <c r="D127" s="13" t="s">
        <v>134</v>
      </c>
      <c r="E127" s="13" t="s">
        <v>98</v>
      </c>
      <c r="F127" s="4"/>
      <c r="G127" s="4">
        <v>0</v>
      </c>
      <c r="H127" s="4">
        <v>0</v>
      </c>
      <c r="I127" s="4"/>
      <c r="J127" s="4"/>
      <c r="K127" s="4">
        <v>0</v>
      </c>
      <c r="L127" s="4">
        <v>0</v>
      </c>
      <c r="M127" s="4">
        <v>0</v>
      </c>
      <c r="N127" s="4"/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</row>
    <row r="128" spans="1:23">
      <c r="A128" s="26"/>
      <c r="B128" t="s">
        <v>100</v>
      </c>
      <c r="C128" t="s">
        <v>241</v>
      </c>
      <c r="D128" s="13" t="s">
        <v>190</v>
      </c>
      <c r="E128" s="13" t="s">
        <v>191</v>
      </c>
      <c r="F128" s="4"/>
      <c r="G128" s="4">
        <v>0</v>
      </c>
      <c r="H128" s="4">
        <v>0</v>
      </c>
      <c r="I128" s="4"/>
      <c r="J128" s="4"/>
      <c r="K128" s="4">
        <v>0</v>
      </c>
      <c r="L128" s="4">
        <v>0</v>
      </c>
      <c r="M128" s="4">
        <v>0</v>
      </c>
      <c r="N128" s="4"/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</row>
    <row r="129" spans="1:23">
      <c r="A129" s="26"/>
      <c r="B129" t="s">
        <v>100</v>
      </c>
      <c r="C129" t="s">
        <v>241</v>
      </c>
      <c r="D129" t="s">
        <v>94</v>
      </c>
      <c r="E129" s="13" t="s">
        <v>97</v>
      </c>
      <c r="F129" s="4"/>
      <c r="G129" s="4">
        <v>0</v>
      </c>
      <c r="H129" s="4">
        <v>0.56000000000000005</v>
      </c>
      <c r="I129" s="4"/>
      <c r="J129" s="4"/>
      <c r="K129" s="4">
        <v>0</v>
      </c>
      <c r="L129" s="4">
        <v>0.13</v>
      </c>
      <c r="M129" s="4">
        <v>5.3339999999999996</v>
      </c>
      <c r="N129" s="4"/>
      <c r="P129" s="4">
        <v>1.845</v>
      </c>
      <c r="Q129" s="4">
        <v>0</v>
      </c>
      <c r="R129" s="4">
        <v>3.706</v>
      </c>
      <c r="S129" s="4">
        <v>1.722</v>
      </c>
      <c r="T129" s="4">
        <v>0.17</v>
      </c>
      <c r="U129" s="4">
        <v>0</v>
      </c>
      <c r="V129" s="4">
        <v>0.51100000000000001</v>
      </c>
      <c r="W129" s="4">
        <v>0</v>
      </c>
    </row>
    <row r="130" spans="1:23">
      <c r="A130" s="26"/>
      <c r="B130" t="s">
        <v>100</v>
      </c>
      <c r="C130" t="s">
        <v>241</v>
      </c>
      <c r="D130" t="s">
        <v>173</v>
      </c>
      <c r="E130" t="s">
        <v>223</v>
      </c>
      <c r="F130" s="4"/>
      <c r="G130" s="4">
        <v>0</v>
      </c>
      <c r="H130" s="4">
        <v>0</v>
      </c>
      <c r="I130" s="4"/>
      <c r="J130" s="4"/>
      <c r="K130" s="4">
        <v>0</v>
      </c>
      <c r="L130" s="4">
        <v>0</v>
      </c>
      <c r="M130" s="4">
        <v>0</v>
      </c>
      <c r="N130" s="4"/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</row>
    <row r="131" spans="1:23">
      <c r="A131" s="26"/>
      <c r="B131" t="s">
        <v>100</v>
      </c>
      <c r="C131" t="s">
        <v>241</v>
      </c>
      <c r="D131" t="s">
        <v>93</v>
      </c>
      <c r="E131" t="s">
        <v>229</v>
      </c>
      <c r="F131" s="4"/>
      <c r="G131" s="4">
        <v>0</v>
      </c>
      <c r="H131" s="4">
        <v>0</v>
      </c>
      <c r="I131" s="4"/>
      <c r="J131" s="4"/>
      <c r="K131" s="4">
        <v>0</v>
      </c>
      <c r="L131" s="4">
        <v>0</v>
      </c>
      <c r="M131" s="4">
        <v>0</v>
      </c>
      <c r="N131" s="4"/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</row>
    <row r="132" spans="1:23">
      <c r="A132" s="26"/>
      <c r="B132" t="s">
        <v>100</v>
      </c>
      <c r="C132" t="s">
        <v>241</v>
      </c>
      <c r="D132" t="s">
        <v>230</v>
      </c>
      <c r="E132" t="s">
        <v>167</v>
      </c>
      <c r="F132" s="4"/>
      <c r="G132" s="4">
        <v>0</v>
      </c>
      <c r="H132" s="4">
        <v>0</v>
      </c>
      <c r="I132" s="4"/>
      <c r="J132" s="4"/>
      <c r="K132" s="4">
        <v>0</v>
      </c>
      <c r="L132" s="4">
        <v>0</v>
      </c>
      <c r="M132" s="4">
        <v>0</v>
      </c>
      <c r="N132" s="4"/>
      <c r="P132" s="4">
        <v>0.11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</row>
    <row r="133" spans="1:23">
      <c r="A133" s="26"/>
      <c r="B133" t="s">
        <v>100</v>
      </c>
      <c r="C133" t="s">
        <v>241</v>
      </c>
      <c r="D133" t="s">
        <v>231</v>
      </c>
      <c r="E133" t="s">
        <v>168</v>
      </c>
      <c r="F133" s="4"/>
      <c r="G133" s="4">
        <v>0</v>
      </c>
      <c r="H133" s="4">
        <v>0</v>
      </c>
      <c r="I133" s="4"/>
      <c r="J133" s="4"/>
      <c r="K133" s="4">
        <v>0</v>
      </c>
      <c r="L133" s="4">
        <v>0</v>
      </c>
      <c r="M133" s="4">
        <v>0</v>
      </c>
      <c r="N133" s="4"/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</row>
    <row r="134" spans="1:23">
      <c r="A134" s="26"/>
      <c r="B134" t="s">
        <v>100</v>
      </c>
      <c r="C134" t="s">
        <v>241</v>
      </c>
      <c r="D134" t="s">
        <v>232</v>
      </c>
      <c r="E134" t="s">
        <v>233</v>
      </c>
      <c r="F134" s="4"/>
      <c r="G134" s="4">
        <v>0</v>
      </c>
      <c r="H134" s="4">
        <v>0</v>
      </c>
      <c r="I134" s="4"/>
      <c r="J134" s="4"/>
      <c r="K134" s="4">
        <v>0</v>
      </c>
      <c r="L134" s="4">
        <v>0</v>
      </c>
      <c r="M134" s="4">
        <v>0</v>
      </c>
      <c r="N134" s="4"/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</row>
    <row r="135" spans="1:23">
      <c r="A135" s="26"/>
      <c r="B135" t="s">
        <v>100</v>
      </c>
      <c r="C135" t="s">
        <v>241</v>
      </c>
      <c r="D135" t="s">
        <v>200</v>
      </c>
      <c r="E135" t="s">
        <v>222</v>
      </c>
      <c r="F135" s="4"/>
      <c r="G135" s="4">
        <v>0</v>
      </c>
      <c r="H135" s="4">
        <v>2.1349999999999998</v>
      </c>
      <c r="I135" s="4"/>
      <c r="J135" s="4"/>
      <c r="K135" s="4">
        <v>5.3999999999999999E-2</v>
      </c>
      <c r="L135" s="4">
        <v>6.0999999999999999E-2</v>
      </c>
      <c r="M135" s="4">
        <v>1.7709999999999999</v>
      </c>
      <c r="N135" s="4"/>
      <c r="P135" s="4">
        <v>7.4119999999999999</v>
      </c>
      <c r="Q135" s="4">
        <v>0</v>
      </c>
      <c r="R135" s="4">
        <v>4.2009999999999996</v>
      </c>
      <c r="S135" s="4">
        <v>3.5390000000000001</v>
      </c>
      <c r="T135" s="4">
        <v>0.46400000000000002</v>
      </c>
      <c r="U135" s="4">
        <v>0</v>
      </c>
      <c r="V135" s="4">
        <v>0.54700000000000004</v>
      </c>
      <c r="W135" s="4">
        <v>1.5880000000000001</v>
      </c>
    </row>
    <row r="136" spans="1:23">
      <c r="A136" s="70"/>
      <c r="B136" s="70" t="s">
        <v>100</v>
      </c>
      <c r="C136" s="70" t="s">
        <v>241</v>
      </c>
      <c r="D136" s="70" t="s">
        <v>234</v>
      </c>
      <c r="E136" s="70" t="s">
        <v>52</v>
      </c>
      <c r="F136" s="71"/>
      <c r="G136" s="71">
        <v>0</v>
      </c>
      <c r="H136" s="71">
        <v>2.6949999999999998</v>
      </c>
      <c r="I136" s="71"/>
      <c r="J136" s="71"/>
      <c r="K136" s="71">
        <v>5.3999999999999999E-2</v>
      </c>
      <c r="L136" s="71">
        <v>0.191</v>
      </c>
      <c r="M136" s="71">
        <v>7.1049999999999995</v>
      </c>
      <c r="N136" s="71"/>
      <c r="P136" s="71">
        <v>9.3670000000000009</v>
      </c>
      <c r="Q136" s="71">
        <v>0</v>
      </c>
      <c r="R136" s="71">
        <v>7.92</v>
      </c>
      <c r="S136" s="71">
        <v>5.2610000000000001</v>
      </c>
      <c r="T136" s="71">
        <v>0.63400000000000001</v>
      </c>
      <c r="U136" s="71">
        <v>0</v>
      </c>
      <c r="V136" s="71">
        <v>1.0580000000000001</v>
      </c>
      <c r="W136" s="71">
        <v>1.5880000000000001</v>
      </c>
    </row>
    <row r="137" spans="1:23" ht="15" thickBot="1">
      <c r="A137" s="72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P137" s="73"/>
      <c r="Q137" s="73"/>
      <c r="R137" s="73"/>
      <c r="S137" s="73"/>
      <c r="T137" s="73"/>
      <c r="U137" s="73"/>
      <c r="V137" s="73"/>
      <c r="W137" s="73"/>
    </row>
    <row r="138" spans="1:23" ht="15" thickTop="1">
      <c r="A138" s="26" t="s">
        <v>236</v>
      </c>
      <c r="B138" t="s">
        <v>100</v>
      </c>
      <c r="C138" t="s">
        <v>241</v>
      </c>
      <c r="D138" s="13" t="s">
        <v>95</v>
      </c>
      <c r="E138" s="13" t="s">
        <v>99</v>
      </c>
      <c r="F138" s="4"/>
      <c r="G138" s="4">
        <v>0</v>
      </c>
      <c r="H138" s="4">
        <v>0</v>
      </c>
      <c r="I138" s="4"/>
      <c r="J138" s="4"/>
      <c r="K138" s="4">
        <v>0</v>
      </c>
      <c r="L138" s="4">
        <v>0</v>
      </c>
      <c r="M138" s="4">
        <v>0</v>
      </c>
      <c r="N138" s="4"/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</row>
    <row r="139" spans="1:23">
      <c r="A139" s="26"/>
      <c r="B139" t="s">
        <v>100</v>
      </c>
      <c r="C139" t="s">
        <v>241</v>
      </c>
      <c r="D139" s="13" t="s">
        <v>134</v>
      </c>
      <c r="E139" s="13" t="s">
        <v>98</v>
      </c>
      <c r="F139" s="4"/>
      <c r="G139" s="4">
        <v>0</v>
      </c>
      <c r="H139" s="4">
        <v>0</v>
      </c>
      <c r="I139" s="4"/>
      <c r="J139" s="4"/>
      <c r="K139" s="4">
        <v>0</v>
      </c>
      <c r="L139" s="4">
        <v>0</v>
      </c>
      <c r="M139" s="4">
        <v>4.4999999999999998E-2</v>
      </c>
      <c r="N139" s="4"/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</row>
    <row r="140" spans="1:23">
      <c r="A140" s="26"/>
      <c r="B140" t="s">
        <v>100</v>
      </c>
      <c r="C140" t="s">
        <v>241</v>
      </c>
      <c r="D140" s="13" t="s">
        <v>190</v>
      </c>
      <c r="E140" s="13" t="s">
        <v>191</v>
      </c>
      <c r="F140" s="4"/>
      <c r="G140" s="4">
        <v>6.02</v>
      </c>
      <c r="H140" s="4">
        <v>16.895</v>
      </c>
      <c r="I140" s="4"/>
      <c r="J140" s="4"/>
      <c r="K140" s="4">
        <v>0.52800000000000002</v>
      </c>
      <c r="L140" s="4">
        <v>8.5000000000000006E-2</v>
      </c>
      <c r="M140" s="4">
        <v>1.65</v>
      </c>
      <c r="N140" s="4"/>
      <c r="P140" s="4">
        <v>28.56</v>
      </c>
      <c r="Q140" s="4">
        <v>11.352</v>
      </c>
      <c r="R140" s="4">
        <v>12.297000000000001</v>
      </c>
      <c r="S140" s="4">
        <v>7.0140000000000002</v>
      </c>
      <c r="T140" s="4">
        <v>15.561</v>
      </c>
      <c r="U140" s="4">
        <v>4.2140000000000004</v>
      </c>
      <c r="V140" s="4">
        <v>1.0009999999999999</v>
      </c>
      <c r="W140" s="4">
        <v>1.5589999999999999</v>
      </c>
    </row>
    <row r="141" spans="1:23">
      <c r="A141" s="26"/>
      <c r="B141" t="s">
        <v>100</v>
      </c>
      <c r="C141" t="s">
        <v>241</v>
      </c>
      <c r="D141" t="s">
        <v>94</v>
      </c>
      <c r="E141" s="13" t="s">
        <v>97</v>
      </c>
      <c r="F141" s="4"/>
      <c r="G141" s="4">
        <v>0</v>
      </c>
      <c r="H141" s="4">
        <v>0</v>
      </c>
      <c r="I141" s="4"/>
      <c r="J141" s="4"/>
      <c r="K141" s="4">
        <v>0</v>
      </c>
      <c r="L141" s="4">
        <v>0</v>
      </c>
      <c r="M141" s="4">
        <v>0</v>
      </c>
      <c r="N141" s="4"/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</row>
    <row r="142" spans="1:23">
      <c r="A142" s="26"/>
      <c r="B142" t="s">
        <v>100</v>
      </c>
      <c r="C142" t="s">
        <v>241</v>
      </c>
      <c r="D142" t="s">
        <v>173</v>
      </c>
      <c r="E142" t="s">
        <v>223</v>
      </c>
      <c r="F142" s="4"/>
      <c r="G142" s="4">
        <v>0</v>
      </c>
      <c r="H142" s="4">
        <v>0</v>
      </c>
      <c r="I142" s="4"/>
      <c r="J142" s="4"/>
      <c r="K142" s="4">
        <v>0</v>
      </c>
      <c r="L142" s="4">
        <v>0</v>
      </c>
      <c r="M142" s="4">
        <v>0</v>
      </c>
      <c r="N142" s="4"/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</row>
    <row r="143" spans="1:23">
      <c r="A143" s="26"/>
      <c r="B143" t="s">
        <v>100</v>
      </c>
      <c r="C143" t="s">
        <v>241</v>
      </c>
      <c r="D143" t="s">
        <v>93</v>
      </c>
      <c r="E143" t="s">
        <v>229</v>
      </c>
      <c r="F143" s="4"/>
      <c r="G143" s="4">
        <v>0</v>
      </c>
      <c r="H143" s="4">
        <v>0</v>
      </c>
      <c r="I143" s="4"/>
      <c r="J143" s="4"/>
      <c r="K143" s="4">
        <v>0</v>
      </c>
      <c r="L143" s="4">
        <v>0</v>
      </c>
      <c r="M143" s="4">
        <v>0</v>
      </c>
      <c r="N143" s="4"/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</row>
    <row r="144" spans="1:23">
      <c r="A144" s="26"/>
      <c r="B144" t="s">
        <v>100</v>
      </c>
      <c r="C144" t="s">
        <v>241</v>
      </c>
      <c r="D144" t="s">
        <v>230</v>
      </c>
      <c r="E144" t="s">
        <v>167</v>
      </c>
      <c r="F144" s="4"/>
      <c r="G144" s="4">
        <v>0</v>
      </c>
      <c r="H144" s="4">
        <v>0</v>
      </c>
      <c r="I144" s="4"/>
      <c r="J144" s="4"/>
      <c r="K144" s="4">
        <v>0</v>
      </c>
      <c r="L144" s="4">
        <v>0</v>
      </c>
      <c r="M144" s="4">
        <v>0</v>
      </c>
      <c r="N144" s="4"/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</row>
    <row r="145" spans="1:23">
      <c r="A145" s="26"/>
      <c r="B145" t="s">
        <v>100</v>
      </c>
      <c r="C145" t="s">
        <v>241</v>
      </c>
      <c r="D145" t="s">
        <v>231</v>
      </c>
      <c r="E145" t="s">
        <v>168</v>
      </c>
      <c r="F145" s="4"/>
      <c r="G145" s="4">
        <v>0</v>
      </c>
      <c r="H145" s="4">
        <v>0</v>
      </c>
      <c r="I145" s="4"/>
      <c r="J145" s="4"/>
      <c r="K145" s="4">
        <v>0</v>
      </c>
      <c r="L145" s="4">
        <v>0</v>
      </c>
      <c r="M145" s="4">
        <v>0</v>
      </c>
      <c r="N145" s="4"/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</row>
    <row r="146" spans="1:23">
      <c r="A146" s="26"/>
      <c r="B146" t="s">
        <v>100</v>
      </c>
      <c r="C146" t="s">
        <v>241</v>
      </c>
      <c r="D146" t="s">
        <v>232</v>
      </c>
      <c r="E146" t="s">
        <v>233</v>
      </c>
      <c r="F146" s="4"/>
      <c r="G146" s="4">
        <v>0</v>
      </c>
      <c r="H146" s="4">
        <v>0</v>
      </c>
      <c r="I146" s="4"/>
      <c r="J146" s="4"/>
      <c r="K146" s="4">
        <v>0</v>
      </c>
      <c r="L146" s="4">
        <v>0</v>
      </c>
      <c r="M146" s="4">
        <v>0</v>
      </c>
      <c r="N146" s="4"/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</row>
    <row r="147" spans="1:23">
      <c r="A147" s="26"/>
      <c r="B147" t="s">
        <v>100</v>
      </c>
      <c r="C147" t="s">
        <v>241</v>
      </c>
      <c r="D147" t="s">
        <v>200</v>
      </c>
      <c r="E147" t="s">
        <v>222</v>
      </c>
      <c r="F147" s="4"/>
      <c r="G147" s="4">
        <v>0</v>
      </c>
      <c r="H147" s="4">
        <v>0</v>
      </c>
      <c r="I147" s="4"/>
      <c r="J147" s="4"/>
      <c r="K147" s="4">
        <v>0</v>
      </c>
      <c r="L147" s="4">
        <v>0</v>
      </c>
      <c r="M147" s="4">
        <v>0</v>
      </c>
      <c r="N147" s="4"/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</row>
    <row r="148" spans="1:23">
      <c r="A148" s="70"/>
      <c r="B148" s="70" t="s">
        <v>100</v>
      </c>
      <c r="C148" s="70" t="s">
        <v>241</v>
      </c>
      <c r="D148" s="70" t="s">
        <v>234</v>
      </c>
      <c r="E148" s="70" t="s">
        <v>52</v>
      </c>
      <c r="F148" s="71"/>
      <c r="G148" s="71">
        <v>6.02</v>
      </c>
      <c r="H148" s="71">
        <v>16.895</v>
      </c>
      <c r="I148" s="71"/>
      <c r="J148" s="71"/>
      <c r="K148" s="71">
        <v>0.52800000000000002</v>
      </c>
      <c r="L148" s="71">
        <v>8.5000000000000006E-2</v>
      </c>
      <c r="M148" s="71">
        <v>1.6949999999999998</v>
      </c>
      <c r="N148" s="71"/>
      <c r="P148" s="71">
        <v>28.56</v>
      </c>
      <c r="Q148" s="71">
        <v>11.352</v>
      </c>
      <c r="R148" s="71">
        <v>12.297000000000001</v>
      </c>
      <c r="S148" s="71">
        <v>7.0140000000000002</v>
      </c>
      <c r="T148" s="71">
        <v>15.561</v>
      </c>
      <c r="U148" s="71">
        <v>4.2140000000000004</v>
      </c>
      <c r="V148" s="71">
        <v>1.0009999999999999</v>
      </c>
      <c r="W148" s="71">
        <v>1.5589999999999999</v>
      </c>
    </row>
    <row r="149" spans="1:23" ht="15" thickBot="1">
      <c r="A149" s="72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</row>
    <row r="150" spans="1:23" ht="15" thickTop="1">
      <c r="A150" s="26" t="s">
        <v>237</v>
      </c>
      <c r="B150" t="s">
        <v>100</v>
      </c>
      <c r="C150" t="s">
        <v>241</v>
      </c>
      <c r="D150" s="13" t="s">
        <v>95</v>
      </c>
      <c r="E150" s="13" t="s">
        <v>99</v>
      </c>
      <c r="F150" s="4"/>
      <c r="G150" s="4">
        <v>0</v>
      </c>
      <c r="H150" s="4">
        <v>0</v>
      </c>
      <c r="I150" s="4"/>
      <c r="J150" s="4"/>
      <c r="K150" s="4">
        <v>0</v>
      </c>
      <c r="L150" s="4">
        <v>0</v>
      </c>
      <c r="M150" s="4">
        <v>0</v>
      </c>
      <c r="N150" s="4"/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</row>
    <row r="151" spans="1:23">
      <c r="A151" s="26"/>
      <c r="B151" t="s">
        <v>100</v>
      </c>
      <c r="C151" t="s">
        <v>241</v>
      </c>
      <c r="D151" s="13" t="s">
        <v>134</v>
      </c>
      <c r="E151" s="13" t="s">
        <v>98</v>
      </c>
      <c r="F151" s="4"/>
      <c r="G151" s="4">
        <v>0</v>
      </c>
      <c r="H151" s="4">
        <v>8.7999999999999995E-2</v>
      </c>
      <c r="I151" s="4"/>
      <c r="J151" s="4"/>
      <c r="K151" s="4">
        <v>0</v>
      </c>
      <c r="L151" s="4">
        <v>0</v>
      </c>
      <c r="M151" s="4">
        <v>0</v>
      </c>
      <c r="N151" s="4"/>
      <c r="P151" s="4">
        <v>0</v>
      </c>
      <c r="Q151" s="4">
        <v>0</v>
      </c>
      <c r="R151" s="4">
        <v>8.7999999999999995E-2</v>
      </c>
      <c r="S151" s="4">
        <v>0</v>
      </c>
      <c r="T151" s="4">
        <v>0</v>
      </c>
      <c r="U151" s="4">
        <v>0</v>
      </c>
      <c r="V151" s="4">
        <v>4.3999999999999997E-2</v>
      </c>
      <c r="W151" s="4">
        <v>0</v>
      </c>
    </row>
    <row r="152" spans="1:23">
      <c r="A152" s="26"/>
      <c r="B152" t="s">
        <v>100</v>
      </c>
      <c r="C152" t="s">
        <v>241</v>
      </c>
      <c r="D152" s="13" t="s">
        <v>190</v>
      </c>
      <c r="E152" s="13" t="s">
        <v>191</v>
      </c>
      <c r="F152" s="4"/>
      <c r="G152" s="4">
        <v>0.25800000000000001</v>
      </c>
      <c r="H152" s="4">
        <v>16.594000000000001</v>
      </c>
      <c r="I152" s="4"/>
      <c r="J152" s="4"/>
      <c r="K152" s="4">
        <v>0</v>
      </c>
      <c r="L152" s="4">
        <v>0</v>
      </c>
      <c r="M152" s="4">
        <v>0</v>
      </c>
      <c r="N152" s="4"/>
      <c r="P152" s="4">
        <v>1.385</v>
      </c>
      <c r="Q152" s="4">
        <v>0</v>
      </c>
      <c r="R152" s="4">
        <v>0.82299999999999995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</row>
    <row r="153" spans="1:23">
      <c r="A153" s="26"/>
      <c r="B153" t="s">
        <v>100</v>
      </c>
      <c r="C153" t="s">
        <v>241</v>
      </c>
      <c r="D153" t="s">
        <v>94</v>
      </c>
      <c r="E153" s="13" t="s">
        <v>97</v>
      </c>
      <c r="F153" s="4"/>
      <c r="G153" s="4">
        <v>0</v>
      </c>
      <c r="H153" s="4">
        <v>0</v>
      </c>
      <c r="I153" s="4"/>
      <c r="J153" s="4"/>
      <c r="K153" s="4">
        <v>0</v>
      </c>
      <c r="L153" s="4">
        <v>0</v>
      </c>
      <c r="M153" s="4">
        <v>0</v>
      </c>
      <c r="N153" s="4"/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</row>
    <row r="154" spans="1:23">
      <c r="A154" s="26"/>
      <c r="B154" t="s">
        <v>100</v>
      </c>
      <c r="C154" t="s">
        <v>241</v>
      </c>
      <c r="D154" t="s">
        <v>173</v>
      </c>
      <c r="E154" t="s">
        <v>223</v>
      </c>
      <c r="F154" s="4"/>
      <c r="G154" s="4">
        <v>0</v>
      </c>
      <c r="H154" s="4">
        <v>0</v>
      </c>
      <c r="I154" s="4"/>
      <c r="J154" s="4"/>
      <c r="K154" s="4">
        <v>0</v>
      </c>
      <c r="L154" s="4">
        <v>0</v>
      </c>
      <c r="M154" s="4">
        <v>0</v>
      </c>
      <c r="N154" s="4"/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</row>
    <row r="155" spans="1:23">
      <c r="A155" s="26"/>
      <c r="B155" t="s">
        <v>100</v>
      </c>
      <c r="C155" t="s">
        <v>241</v>
      </c>
      <c r="D155" t="s">
        <v>93</v>
      </c>
      <c r="E155" t="s">
        <v>229</v>
      </c>
      <c r="F155" s="4"/>
      <c r="G155" s="4">
        <v>0</v>
      </c>
      <c r="H155" s="4">
        <v>0</v>
      </c>
      <c r="I155" s="4"/>
      <c r="J155" s="4"/>
      <c r="K155" s="4">
        <v>0</v>
      </c>
      <c r="L155" s="4">
        <v>0</v>
      </c>
      <c r="M155" s="4">
        <v>0</v>
      </c>
      <c r="N155" s="4"/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</row>
    <row r="156" spans="1:23">
      <c r="A156" s="26"/>
      <c r="B156" t="s">
        <v>100</v>
      </c>
      <c r="C156" t="s">
        <v>241</v>
      </c>
      <c r="D156" t="s">
        <v>230</v>
      </c>
      <c r="E156" t="s">
        <v>167</v>
      </c>
      <c r="F156" s="4"/>
      <c r="G156" s="4">
        <v>0</v>
      </c>
      <c r="H156" s="4">
        <v>0</v>
      </c>
      <c r="I156" s="4"/>
      <c r="J156" s="4"/>
      <c r="K156" s="4">
        <v>0</v>
      </c>
      <c r="L156" s="4">
        <v>0</v>
      </c>
      <c r="M156" s="4">
        <v>0</v>
      </c>
      <c r="N156" s="4"/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</row>
    <row r="157" spans="1:23">
      <c r="A157" s="26"/>
      <c r="B157" t="s">
        <v>100</v>
      </c>
      <c r="C157" t="s">
        <v>241</v>
      </c>
      <c r="D157" t="s">
        <v>231</v>
      </c>
      <c r="E157" t="s">
        <v>168</v>
      </c>
      <c r="F157" s="4"/>
      <c r="G157" s="4">
        <v>0</v>
      </c>
      <c r="H157" s="4">
        <v>0</v>
      </c>
      <c r="I157" s="4"/>
      <c r="J157" s="4"/>
      <c r="K157" s="4">
        <v>0</v>
      </c>
      <c r="L157" s="4">
        <v>0</v>
      </c>
      <c r="M157" s="4">
        <v>0</v>
      </c>
      <c r="N157" s="4"/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</row>
    <row r="158" spans="1:23">
      <c r="A158" s="26"/>
      <c r="B158" t="s">
        <v>100</v>
      </c>
      <c r="C158" t="s">
        <v>241</v>
      </c>
      <c r="D158" t="s">
        <v>232</v>
      </c>
      <c r="E158" t="s">
        <v>233</v>
      </c>
      <c r="F158" s="4"/>
      <c r="G158" s="4">
        <v>0</v>
      </c>
      <c r="H158" s="4">
        <v>0</v>
      </c>
      <c r="I158" s="4"/>
      <c r="J158" s="4"/>
      <c r="K158" s="4">
        <v>0</v>
      </c>
      <c r="L158" s="4">
        <v>0</v>
      </c>
      <c r="M158" s="4">
        <v>0</v>
      </c>
      <c r="N158" s="4"/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</row>
    <row r="159" spans="1:23">
      <c r="A159" s="26"/>
      <c r="B159" t="s">
        <v>100</v>
      </c>
      <c r="C159" t="s">
        <v>241</v>
      </c>
      <c r="D159" t="s">
        <v>200</v>
      </c>
      <c r="E159" t="s">
        <v>222</v>
      </c>
      <c r="F159" s="4"/>
      <c r="G159" s="4">
        <v>0</v>
      </c>
      <c r="H159" s="4">
        <v>0</v>
      </c>
      <c r="I159" s="4"/>
      <c r="J159" s="4"/>
      <c r="K159" s="4">
        <v>0</v>
      </c>
      <c r="L159" s="4">
        <v>0</v>
      </c>
      <c r="M159" s="4">
        <v>0</v>
      </c>
      <c r="N159" s="4"/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</row>
    <row r="160" spans="1:23">
      <c r="A160" s="70"/>
      <c r="B160" s="70" t="s">
        <v>100</v>
      </c>
      <c r="C160" s="70" t="s">
        <v>241</v>
      </c>
      <c r="D160" s="70" t="s">
        <v>234</v>
      </c>
      <c r="E160" s="70" t="s">
        <v>52</v>
      </c>
      <c r="F160" s="71"/>
      <c r="G160" s="71">
        <v>0.25800000000000001</v>
      </c>
      <c r="H160" s="71">
        <v>16.682000000000002</v>
      </c>
      <c r="I160" s="71"/>
      <c r="J160" s="71"/>
      <c r="K160" s="71">
        <v>0</v>
      </c>
      <c r="L160" s="71">
        <v>0</v>
      </c>
      <c r="M160" s="71">
        <v>0</v>
      </c>
      <c r="N160" s="71"/>
      <c r="P160" s="71">
        <v>1.385</v>
      </c>
      <c r="Q160" s="71">
        <v>0</v>
      </c>
      <c r="R160" s="71">
        <v>0.91099999999999992</v>
      </c>
      <c r="S160" s="71">
        <v>0</v>
      </c>
      <c r="T160" s="71">
        <v>0</v>
      </c>
      <c r="U160" s="71">
        <v>0</v>
      </c>
      <c r="V160" s="71">
        <v>4.3999999999999997E-2</v>
      </c>
      <c r="W160" s="71">
        <v>0</v>
      </c>
    </row>
    <row r="161" spans="1:23" ht="15" thickBot="1">
      <c r="A161" s="72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P161" s="73"/>
      <c r="Q161" s="73"/>
      <c r="R161" s="73"/>
      <c r="S161" s="73"/>
      <c r="T161" s="73"/>
      <c r="U161" s="73"/>
      <c r="V161" s="73"/>
      <c r="W161" s="73"/>
    </row>
    <row r="162" spans="1:23" ht="15" thickTop="1">
      <c r="A162" s="26" t="s">
        <v>238</v>
      </c>
      <c r="B162" t="s">
        <v>100</v>
      </c>
      <c r="C162" t="s">
        <v>241</v>
      </c>
      <c r="D162" s="13" t="s">
        <v>95</v>
      </c>
      <c r="E162" s="13" t="s">
        <v>99</v>
      </c>
      <c r="F162" s="4"/>
      <c r="G162" s="4">
        <v>0</v>
      </c>
      <c r="H162" s="4">
        <v>0</v>
      </c>
      <c r="I162" s="4"/>
      <c r="J162" s="4"/>
      <c r="K162" s="4">
        <v>0</v>
      </c>
      <c r="L162" s="4">
        <v>0</v>
      </c>
      <c r="M162" s="4">
        <v>0</v>
      </c>
      <c r="N162" s="4"/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</row>
    <row r="163" spans="1:23">
      <c r="A163" s="26"/>
      <c r="B163" t="s">
        <v>100</v>
      </c>
      <c r="C163" t="s">
        <v>241</v>
      </c>
      <c r="D163" s="13" t="s">
        <v>134</v>
      </c>
      <c r="E163" s="13" t="s">
        <v>98</v>
      </c>
      <c r="F163" s="4"/>
      <c r="G163" s="4">
        <v>0</v>
      </c>
      <c r="H163" s="4">
        <v>1.712</v>
      </c>
      <c r="I163" s="4"/>
      <c r="J163" s="4"/>
      <c r="K163" s="4">
        <v>8.8999999999999996E-2</v>
      </c>
      <c r="L163" s="4">
        <v>0</v>
      </c>
      <c r="M163" s="4">
        <v>0</v>
      </c>
      <c r="N163" s="4"/>
      <c r="P163" s="4">
        <v>0.124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</row>
    <row r="164" spans="1:23">
      <c r="A164" s="26"/>
      <c r="B164" t="s">
        <v>100</v>
      </c>
      <c r="C164" t="s">
        <v>241</v>
      </c>
      <c r="D164" s="13" t="s">
        <v>190</v>
      </c>
      <c r="E164" s="13" t="s">
        <v>191</v>
      </c>
      <c r="F164" s="4"/>
      <c r="G164" s="4">
        <v>0</v>
      </c>
      <c r="H164" s="4">
        <v>0</v>
      </c>
      <c r="I164" s="4"/>
      <c r="J164" s="4"/>
      <c r="K164" s="4">
        <v>0</v>
      </c>
      <c r="L164" s="4">
        <v>0</v>
      </c>
      <c r="M164" s="4">
        <v>0</v>
      </c>
      <c r="N164" s="4"/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</row>
    <row r="165" spans="1:23">
      <c r="A165" s="26"/>
      <c r="B165" t="s">
        <v>100</v>
      </c>
      <c r="C165" t="s">
        <v>241</v>
      </c>
      <c r="D165" t="s">
        <v>94</v>
      </c>
      <c r="E165" s="13" t="s">
        <v>97</v>
      </c>
      <c r="F165" s="4"/>
      <c r="G165" s="4">
        <v>0.17199999999999999</v>
      </c>
      <c r="H165" s="4">
        <v>30.341999999999999</v>
      </c>
      <c r="I165" s="4"/>
      <c r="J165" s="4"/>
      <c r="K165" s="4">
        <v>4.2999999999999997E-2</v>
      </c>
      <c r="L165" s="4">
        <v>0</v>
      </c>
      <c r="M165" s="4">
        <v>0.74299999999999999</v>
      </c>
      <c r="N165" s="4"/>
      <c r="P165" s="4">
        <v>4.2999999999999997E-2</v>
      </c>
      <c r="Q165" s="4">
        <v>0</v>
      </c>
      <c r="R165" s="4">
        <v>0.21299999999999999</v>
      </c>
      <c r="S165" s="4">
        <v>0.252</v>
      </c>
      <c r="T165" s="4">
        <v>0</v>
      </c>
      <c r="U165" s="4">
        <v>0</v>
      </c>
      <c r="V165" s="4">
        <v>0</v>
      </c>
      <c r="W165" s="4">
        <v>0</v>
      </c>
    </row>
    <row r="166" spans="1:23">
      <c r="A166" s="26"/>
      <c r="B166" t="s">
        <v>100</v>
      </c>
      <c r="C166" t="s">
        <v>241</v>
      </c>
      <c r="D166" t="s">
        <v>173</v>
      </c>
      <c r="E166" t="s">
        <v>223</v>
      </c>
      <c r="F166" s="4"/>
      <c r="G166" s="4">
        <v>0</v>
      </c>
      <c r="H166" s="4">
        <v>1.72</v>
      </c>
      <c r="I166" s="4"/>
      <c r="J166" s="4"/>
      <c r="K166" s="4">
        <v>0.12</v>
      </c>
      <c r="L166" s="4">
        <v>0</v>
      </c>
      <c r="M166" s="4">
        <v>0.08</v>
      </c>
      <c r="N166" s="4"/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</row>
    <row r="167" spans="1:23">
      <c r="A167" s="26"/>
      <c r="B167" t="s">
        <v>100</v>
      </c>
      <c r="C167" t="s">
        <v>241</v>
      </c>
      <c r="D167" t="s">
        <v>93</v>
      </c>
      <c r="E167" t="s">
        <v>229</v>
      </c>
      <c r="F167" s="4"/>
      <c r="G167" s="4">
        <v>0</v>
      </c>
      <c r="H167" s="4">
        <v>0</v>
      </c>
      <c r="I167" s="4"/>
      <c r="J167" s="4"/>
      <c r="K167" s="4">
        <v>0</v>
      </c>
      <c r="L167" s="4">
        <v>0</v>
      </c>
      <c r="M167" s="4">
        <v>0</v>
      </c>
      <c r="N167" s="4"/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</row>
    <row r="168" spans="1:23">
      <c r="A168" s="26"/>
      <c r="B168" t="s">
        <v>100</v>
      </c>
      <c r="C168" t="s">
        <v>241</v>
      </c>
      <c r="D168" t="s">
        <v>230</v>
      </c>
      <c r="E168" t="s">
        <v>167</v>
      </c>
      <c r="F168" s="4"/>
      <c r="G168" s="4">
        <v>0</v>
      </c>
      <c r="H168" s="4">
        <v>0</v>
      </c>
      <c r="I168" s="4"/>
      <c r="J168" s="4"/>
      <c r="K168" s="4">
        <v>0</v>
      </c>
      <c r="L168" s="4">
        <v>0</v>
      </c>
      <c r="M168" s="4">
        <v>0</v>
      </c>
      <c r="N168" s="4"/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</row>
    <row r="169" spans="1:23">
      <c r="A169" s="26"/>
      <c r="B169" t="s">
        <v>100</v>
      </c>
      <c r="C169" t="s">
        <v>241</v>
      </c>
      <c r="D169" t="s">
        <v>231</v>
      </c>
      <c r="E169" t="s">
        <v>168</v>
      </c>
      <c r="F169" s="4"/>
      <c r="G169" s="4">
        <v>0</v>
      </c>
      <c r="H169" s="4">
        <v>0</v>
      </c>
      <c r="I169" s="4"/>
      <c r="J169" s="4"/>
      <c r="K169" s="4">
        <v>0</v>
      </c>
      <c r="L169" s="4">
        <v>0</v>
      </c>
      <c r="M169" s="4">
        <v>0</v>
      </c>
      <c r="N169" s="4"/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</row>
    <row r="170" spans="1:23">
      <c r="A170" s="26"/>
      <c r="B170" t="s">
        <v>100</v>
      </c>
      <c r="C170" t="s">
        <v>241</v>
      </c>
      <c r="D170" t="s">
        <v>232</v>
      </c>
      <c r="E170" t="s">
        <v>233</v>
      </c>
      <c r="F170" s="4"/>
      <c r="G170" s="4">
        <v>0</v>
      </c>
      <c r="H170" s="4">
        <v>0</v>
      </c>
      <c r="I170" s="4"/>
      <c r="J170" s="4"/>
      <c r="K170" s="4">
        <v>0</v>
      </c>
      <c r="L170" s="4">
        <v>0</v>
      </c>
      <c r="M170" s="4">
        <v>0</v>
      </c>
      <c r="N170" s="4"/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</row>
    <row r="171" spans="1:23">
      <c r="A171" s="26"/>
      <c r="B171" t="s">
        <v>100</v>
      </c>
      <c r="C171" t="s">
        <v>241</v>
      </c>
      <c r="D171" t="s">
        <v>200</v>
      </c>
      <c r="E171" t="s">
        <v>222</v>
      </c>
      <c r="F171" s="4"/>
      <c r="G171" s="4">
        <v>0</v>
      </c>
      <c r="H171" s="4">
        <v>0</v>
      </c>
      <c r="I171" s="4"/>
      <c r="J171" s="4"/>
      <c r="K171" s="4">
        <v>0</v>
      </c>
      <c r="L171" s="4">
        <v>0</v>
      </c>
      <c r="M171" s="4">
        <v>0</v>
      </c>
      <c r="N171" s="4"/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</row>
    <row r="172" spans="1:23">
      <c r="A172" s="70"/>
      <c r="B172" s="70" t="s">
        <v>100</v>
      </c>
      <c r="C172" s="70" t="s">
        <v>241</v>
      </c>
      <c r="D172" s="70" t="s">
        <v>234</v>
      </c>
      <c r="E172" s="70" t="s">
        <v>52</v>
      </c>
      <c r="F172" s="71"/>
      <c r="G172" s="71">
        <v>0.17199999999999999</v>
      </c>
      <c r="H172" s="71">
        <v>33.774000000000001</v>
      </c>
      <c r="I172" s="71"/>
      <c r="J172" s="71"/>
      <c r="K172" s="71">
        <v>0.252</v>
      </c>
      <c r="L172" s="71">
        <v>0</v>
      </c>
      <c r="M172" s="71">
        <v>0.82299999999999995</v>
      </c>
      <c r="N172" s="71"/>
      <c r="P172" s="71">
        <v>0.16699999999999998</v>
      </c>
      <c r="Q172" s="71">
        <v>0</v>
      </c>
      <c r="R172" s="71">
        <v>0.21299999999999999</v>
      </c>
      <c r="S172" s="71">
        <v>0.252</v>
      </c>
      <c r="T172" s="71">
        <v>0</v>
      </c>
      <c r="U172" s="71">
        <v>0</v>
      </c>
      <c r="V172" s="71">
        <v>0</v>
      </c>
      <c r="W172" s="71">
        <v>0</v>
      </c>
    </row>
    <row r="173" spans="1:23" ht="15" thickBot="1">
      <c r="A173" s="72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P173" s="73"/>
      <c r="Q173" s="73"/>
      <c r="R173" s="73"/>
      <c r="S173" s="73"/>
      <c r="T173" s="73"/>
      <c r="U173" s="73"/>
      <c r="V173" s="73"/>
      <c r="W173" s="73"/>
    </row>
    <row r="174" spans="1:23" ht="15" thickTop="1">
      <c r="A174" s="26" t="s">
        <v>239</v>
      </c>
      <c r="B174" t="s">
        <v>100</v>
      </c>
      <c r="C174" t="s">
        <v>241</v>
      </c>
      <c r="D174" s="13" t="s">
        <v>95</v>
      </c>
      <c r="E174" s="13" t="s">
        <v>99</v>
      </c>
      <c r="F174" s="4"/>
      <c r="G174" s="4">
        <v>0</v>
      </c>
      <c r="H174" s="4">
        <v>0</v>
      </c>
      <c r="I174" s="4"/>
      <c r="J174" s="4"/>
      <c r="K174" s="4">
        <v>0</v>
      </c>
      <c r="L174" s="4">
        <v>0</v>
      </c>
      <c r="M174" s="4">
        <v>0</v>
      </c>
      <c r="N174" s="4"/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</row>
    <row r="175" spans="1:23">
      <c r="A175" s="26"/>
      <c r="B175" t="s">
        <v>100</v>
      </c>
      <c r="C175" t="s">
        <v>241</v>
      </c>
      <c r="D175" s="13" t="s">
        <v>134</v>
      </c>
      <c r="E175" s="13" t="s">
        <v>98</v>
      </c>
      <c r="F175" s="4"/>
      <c r="G175" s="4">
        <v>0</v>
      </c>
      <c r="H175" s="4">
        <v>0</v>
      </c>
      <c r="I175" s="4"/>
      <c r="J175" s="4"/>
      <c r="K175" s="4">
        <v>0</v>
      </c>
      <c r="L175" s="4">
        <v>0</v>
      </c>
      <c r="M175" s="4">
        <v>0</v>
      </c>
      <c r="N175" s="4"/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</row>
    <row r="176" spans="1:23">
      <c r="A176" s="26"/>
      <c r="B176" t="s">
        <v>100</v>
      </c>
      <c r="C176" t="s">
        <v>241</v>
      </c>
      <c r="D176" s="13" t="s">
        <v>190</v>
      </c>
      <c r="E176" s="13" t="s">
        <v>191</v>
      </c>
      <c r="F176" s="4"/>
      <c r="G176" s="4">
        <v>0</v>
      </c>
      <c r="H176" s="4">
        <v>0</v>
      </c>
      <c r="I176" s="4"/>
      <c r="J176" s="4"/>
      <c r="K176" s="4">
        <v>0</v>
      </c>
      <c r="L176" s="4">
        <v>0</v>
      </c>
      <c r="M176" s="4">
        <v>0</v>
      </c>
      <c r="N176" s="4"/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</row>
    <row r="177" spans="1:23">
      <c r="A177" s="26"/>
      <c r="B177" t="s">
        <v>100</v>
      </c>
      <c r="C177" t="s">
        <v>241</v>
      </c>
      <c r="D177" t="s">
        <v>94</v>
      </c>
      <c r="E177" s="13" t="s">
        <v>97</v>
      </c>
      <c r="F177" s="4"/>
      <c r="G177" s="4">
        <v>1.373</v>
      </c>
      <c r="H177" s="4">
        <v>6.3789999999999996</v>
      </c>
      <c r="I177" s="4"/>
      <c r="J177" s="4"/>
      <c r="K177" s="4">
        <v>0</v>
      </c>
      <c r="L177" s="4">
        <v>0</v>
      </c>
      <c r="M177" s="4">
        <v>0.13100000000000001</v>
      </c>
      <c r="N177" s="4"/>
      <c r="P177" s="4">
        <v>0.68600000000000005</v>
      </c>
      <c r="Q177" s="4">
        <v>2.96</v>
      </c>
      <c r="R177" s="4">
        <v>0</v>
      </c>
      <c r="S177" s="4">
        <v>0</v>
      </c>
      <c r="T177" s="4">
        <v>0</v>
      </c>
      <c r="U177" s="4">
        <v>9.8239999999999998</v>
      </c>
      <c r="V177" s="4">
        <v>0</v>
      </c>
      <c r="W177" s="4">
        <v>0</v>
      </c>
    </row>
    <row r="178" spans="1:23">
      <c r="A178" s="26"/>
      <c r="B178" t="s">
        <v>100</v>
      </c>
      <c r="C178" t="s">
        <v>241</v>
      </c>
      <c r="D178" t="s">
        <v>173</v>
      </c>
      <c r="E178" t="s">
        <v>223</v>
      </c>
      <c r="F178" s="4"/>
      <c r="G178" s="4">
        <v>1.08</v>
      </c>
      <c r="H178" s="4">
        <v>7.28</v>
      </c>
      <c r="I178" s="4"/>
      <c r="J178" s="4"/>
      <c r="K178" s="4">
        <v>0</v>
      </c>
      <c r="L178" s="4">
        <v>0</v>
      </c>
      <c r="M178" s="4">
        <v>0</v>
      </c>
      <c r="N178" s="4"/>
      <c r="P178" s="4">
        <v>0</v>
      </c>
      <c r="Q178" s="4">
        <v>5.12</v>
      </c>
      <c r="R178" s="4">
        <v>0</v>
      </c>
      <c r="S178" s="4">
        <v>0</v>
      </c>
      <c r="T178" s="4">
        <v>0</v>
      </c>
      <c r="U178" s="4">
        <v>40.119999999999997</v>
      </c>
      <c r="V178" s="4">
        <v>2.04</v>
      </c>
      <c r="W178" s="4">
        <v>0</v>
      </c>
    </row>
    <row r="179" spans="1:23">
      <c r="A179" s="26"/>
      <c r="B179" t="s">
        <v>100</v>
      </c>
      <c r="C179" t="s">
        <v>241</v>
      </c>
      <c r="D179" t="s">
        <v>93</v>
      </c>
      <c r="E179" t="s">
        <v>229</v>
      </c>
      <c r="F179" s="4"/>
      <c r="G179" s="4">
        <v>0</v>
      </c>
      <c r="H179" s="4">
        <v>0</v>
      </c>
      <c r="I179" s="4"/>
      <c r="J179" s="4"/>
      <c r="K179" s="4">
        <v>0</v>
      </c>
      <c r="L179" s="4">
        <v>0</v>
      </c>
      <c r="M179" s="4">
        <v>0</v>
      </c>
      <c r="N179" s="4"/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</row>
    <row r="180" spans="1:23">
      <c r="A180" s="26"/>
      <c r="B180" t="s">
        <v>100</v>
      </c>
      <c r="C180" t="s">
        <v>241</v>
      </c>
      <c r="D180" t="s">
        <v>230</v>
      </c>
      <c r="E180" t="s">
        <v>167</v>
      </c>
      <c r="F180" s="4"/>
      <c r="G180" s="4">
        <v>0</v>
      </c>
      <c r="H180" s="4">
        <v>0</v>
      </c>
      <c r="I180" s="4"/>
      <c r="J180" s="4"/>
      <c r="K180" s="4">
        <v>0</v>
      </c>
      <c r="L180" s="4">
        <v>0</v>
      </c>
      <c r="M180" s="4">
        <v>0</v>
      </c>
      <c r="N180" s="4"/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</row>
    <row r="181" spans="1:23">
      <c r="A181" s="26"/>
      <c r="B181" t="s">
        <v>100</v>
      </c>
      <c r="C181" t="s">
        <v>241</v>
      </c>
      <c r="D181" t="s">
        <v>231</v>
      </c>
      <c r="E181" t="s">
        <v>168</v>
      </c>
      <c r="F181" s="4"/>
      <c r="G181" s="4">
        <v>0</v>
      </c>
      <c r="H181" s="4">
        <v>0</v>
      </c>
      <c r="I181" s="4"/>
      <c r="J181" s="4"/>
      <c r="K181" s="4">
        <v>0</v>
      </c>
      <c r="L181" s="4">
        <v>0</v>
      </c>
      <c r="M181" s="4">
        <v>0</v>
      </c>
      <c r="N181" s="4"/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</row>
    <row r="182" spans="1:23">
      <c r="A182" s="26"/>
      <c r="B182" t="s">
        <v>100</v>
      </c>
      <c r="C182" t="s">
        <v>241</v>
      </c>
      <c r="D182" t="s">
        <v>232</v>
      </c>
      <c r="E182" t="s">
        <v>233</v>
      </c>
      <c r="F182" s="4"/>
      <c r="G182" s="4">
        <v>0</v>
      </c>
      <c r="H182" s="4">
        <v>0</v>
      </c>
      <c r="I182" s="4"/>
      <c r="J182" s="4"/>
      <c r="K182" s="4">
        <v>0</v>
      </c>
      <c r="L182" s="4">
        <v>0</v>
      </c>
      <c r="M182" s="4">
        <v>0</v>
      </c>
      <c r="N182" s="4"/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</row>
    <row r="183" spans="1:23">
      <c r="A183" s="26"/>
      <c r="B183" t="s">
        <v>100</v>
      </c>
      <c r="C183" t="s">
        <v>241</v>
      </c>
      <c r="D183" t="s">
        <v>200</v>
      </c>
      <c r="E183" t="s">
        <v>222</v>
      </c>
      <c r="F183" s="4"/>
      <c r="G183" s="4">
        <v>0</v>
      </c>
      <c r="H183" s="4">
        <v>0</v>
      </c>
      <c r="I183" s="4"/>
      <c r="J183" s="4"/>
      <c r="K183" s="4">
        <v>0</v>
      </c>
      <c r="L183" s="4">
        <v>0</v>
      </c>
      <c r="M183" s="4">
        <v>0</v>
      </c>
      <c r="N183" s="4"/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</row>
    <row r="184" spans="1:23">
      <c r="A184" s="70"/>
      <c r="B184" s="70" t="s">
        <v>100</v>
      </c>
      <c r="C184" s="70" t="s">
        <v>241</v>
      </c>
      <c r="D184" s="70" t="s">
        <v>234</v>
      </c>
      <c r="E184" s="70" t="s">
        <v>52</v>
      </c>
      <c r="F184" s="71"/>
      <c r="G184" s="71">
        <v>2.4530000000000003</v>
      </c>
      <c r="H184" s="71">
        <v>13.658999999999999</v>
      </c>
      <c r="I184" s="71"/>
      <c r="J184" s="71"/>
      <c r="K184" s="71">
        <v>0</v>
      </c>
      <c r="L184" s="71">
        <v>0</v>
      </c>
      <c r="M184" s="71">
        <v>0.13100000000000001</v>
      </c>
      <c r="N184" s="71"/>
      <c r="P184" s="71">
        <v>0.68600000000000005</v>
      </c>
      <c r="Q184" s="71">
        <v>8.08</v>
      </c>
      <c r="R184" s="71">
        <v>0</v>
      </c>
      <c r="S184" s="71">
        <v>0</v>
      </c>
      <c r="T184" s="71">
        <v>0</v>
      </c>
      <c r="U184" s="71">
        <v>49.943999999999996</v>
      </c>
      <c r="V184" s="71">
        <v>2.04</v>
      </c>
      <c r="W184" s="71">
        <v>0</v>
      </c>
    </row>
    <row r="185" spans="1:23" ht="15" thickBot="1">
      <c r="A185" s="26"/>
      <c r="E185" s="73"/>
      <c r="P185" s="73"/>
      <c r="Q185" s="73"/>
      <c r="R185" s="73"/>
      <c r="S185" s="73"/>
      <c r="T185" s="73"/>
      <c r="U185" s="73"/>
      <c r="V185" s="73"/>
      <c r="W185" s="73"/>
    </row>
    <row r="186" spans="1:23" ht="15" thickTop="1"/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B39"/>
  <sheetViews>
    <sheetView workbookViewId="0">
      <selection activeCell="F29" sqref="F29"/>
    </sheetView>
  </sheetViews>
  <sheetFormatPr defaultRowHeight="14.5"/>
  <cols>
    <col min="2" max="2" width="15.453125" bestFit="1" customWidth="1"/>
  </cols>
  <sheetData>
    <row r="1" spans="1:2">
      <c r="A1" s="26" t="s">
        <v>283</v>
      </c>
    </row>
    <row r="2" spans="1:2">
      <c r="A2" s="78" t="s">
        <v>245</v>
      </c>
      <c r="B2" s="83" t="s">
        <v>0</v>
      </c>
    </row>
    <row r="3" spans="1:2">
      <c r="A3" s="79" t="s">
        <v>125</v>
      </c>
      <c r="B3" s="79" t="s">
        <v>246</v>
      </c>
    </row>
    <row r="4" spans="1:2">
      <c r="A4" s="80" t="s">
        <v>1</v>
      </c>
      <c r="B4" s="80" t="s">
        <v>247</v>
      </c>
    </row>
    <row r="5" spans="1:2">
      <c r="A5" s="80" t="s">
        <v>126</v>
      </c>
      <c r="B5" s="80" t="s">
        <v>248</v>
      </c>
    </row>
    <row r="6" spans="1:2">
      <c r="A6" s="80" t="s">
        <v>2</v>
      </c>
      <c r="B6" s="80" t="s">
        <v>249</v>
      </c>
    </row>
    <row r="7" spans="1:2">
      <c r="A7" s="80" t="s">
        <v>3</v>
      </c>
      <c r="B7" s="80" t="s">
        <v>250</v>
      </c>
    </row>
    <row r="8" spans="1:2">
      <c r="A8" s="81" t="s">
        <v>4</v>
      </c>
      <c r="B8" s="81" t="s">
        <v>251</v>
      </c>
    </row>
    <row r="9" spans="1:2">
      <c r="A9" s="80" t="s">
        <v>5</v>
      </c>
      <c r="B9" s="80" t="s">
        <v>252</v>
      </c>
    </row>
    <row r="10" spans="1:2">
      <c r="A10" s="80" t="s">
        <v>6</v>
      </c>
      <c r="B10" s="80" t="s">
        <v>253</v>
      </c>
    </row>
    <row r="11" spans="1:2">
      <c r="A11" s="80" t="s">
        <v>7</v>
      </c>
      <c r="B11" s="80" t="s">
        <v>254</v>
      </c>
    </row>
    <row r="12" spans="1:2">
      <c r="A12" s="80" t="s">
        <v>8</v>
      </c>
      <c r="B12" s="80" t="s">
        <v>255</v>
      </c>
    </row>
    <row r="13" spans="1:2">
      <c r="A13" s="80" t="s">
        <v>9</v>
      </c>
      <c r="B13" s="80" t="s">
        <v>256</v>
      </c>
    </row>
    <row r="14" spans="1:2">
      <c r="A14" s="80" t="s">
        <v>108</v>
      </c>
      <c r="B14" s="80" t="s">
        <v>257</v>
      </c>
    </row>
    <row r="15" spans="1:2">
      <c r="A15" s="80" t="s">
        <v>10</v>
      </c>
      <c r="B15" s="80" t="s">
        <v>258</v>
      </c>
    </row>
    <row r="16" spans="1:2">
      <c r="A16" s="80" t="s">
        <v>11</v>
      </c>
      <c r="B16" s="80" t="s">
        <v>259</v>
      </c>
    </row>
    <row r="17" spans="1:2">
      <c r="A17" s="80" t="s">
        <v>12</v>
      </c>
      <c r="B17" s="80" t="s">
        <v>260</v>
      </c>
    </row>
    <row r="18" spans="1:2">
      <c r="A18" s="80" t="s">
        <v>13</v>
      </c>
      <c r="B18" s="80" t="s">
        <v>261</v>
      </c>
    </row>
    <row r="19" spans="1:2">
      <c r="A19" s="80" t="s">
        <v>14</v>
      </c>
      <c r="B19" s="80" t="s">
        <v>262</v>
      </c>
    </row>
    <row r="20" spans="1:2">
      <c r="A20" s="80" t="s">
        <v>15</v>
      </c>
      <c r="B20" s="80" t="s">
        <v>263</v>
      </c>
    </row>
    <row r="21" spans="1:2">
      <c r="A21" s="81" t="s">
        <v>16</v>
      </c>
      <c r="B21" s="81" t="s">
        <v>264</v>
      </c>
    </row>
    <row r="22" spans="1:2">
      <c r="A22" s="80" t="s">
        <v>17</v>
      </c>
      <c r="B22" s="80" t="s">
        <v>265</v>
      </c>
    </row>
    <row r="23" spans="1:2">
      <c r="A23" s="80" t="s">
        <v>129</v>
      </c>
      <c r="B23" s="80" t="s">
        <v>266</v>
      </c>
    </row>
    <row r="24" spans="1:2">
      <c r="A24" s="80" t="s">
        <v>18</v>
      </c>
      <c r="B24" s="80" t="s">
        <v>267</v>
      </c>
    </row>
    <row r="25" spans="1:2">
      <c r="A25" s="80" t="s">
        <v>19</v>
      </c>
      <c r="B25" s="80" t="s">
        <v>268</v>
      </c>
    </row>
    <row r="26" spans="1:2">
      <c r="A26" s="80" t="s">
        <v>20</v>
      </c>
      <c r="B26" s="80" t="s">
        <v>269</v>
      </c>
    </row>
    <row r="27" spans="1:2">
      <c r="A27" s="80" t="s">
        <v>127</v>
      </c>
      <c r="B27" s="80" t="s">
        <v>270</v>
      </c>
    </row>
    <row r="28" spans="1:2">
      <c r="A28" s="80" t="s">
        <v>21</v>
      </c>
      <c r="B28" s="80" t="s">
        <v>271</v>
      </c>
    </row>
    <row r="29" spans="1:2">
      <c r="A29" s="80" t="s">
        <v>22</v>
      </c>
      <c r="B29" s="80" t="s">
        <v>272</v>
      </c>
    </row>
    <row r="30" spans="1:2">
      <c r="A30" s="80" t="s">
        <v>23</v>
      </c>
      <c r="B30" s="80" t="s">
        <v>273</v>
      </c>
    </row>
    <row r="31" spans="1:2">
      <c r="A31" s="80" t="s">
        <v>24</v>
      </c>
      <c r="B31" s="80" t="s">
        <v>274</v>
      </c>
    </row>
    <row r="32" spans="1:2">
      <c r="A32" s="80" t="s">
        <v>25</v>
      </c>
      <c r="B32" s="80" t="s">
        <v>275</v>
      </c>
    </row>
    <row r="33" spans="1:2">
      <c r="A33" s="80" t="s">
        <v>26</v>
      </c>
      <c r="B33" s="80" t="s">
        <v>276</v>
      </c>
    </row>
    <row r="34" spans="1:2">
      <c r="A34" s="80" t="s">
        <v>27</v>
      </c>
      <c r="B34" s="80" t="s">
        <v>277</v>
      </c>
    </row>
    <row r="35" spans="1:2">
      <c r="A35" s="80" t="s">
        <v>128</v>
      </c>
      <c r="B35" s="80" t="s">
        <v>278</v>
      </c>
    </row>
    <row r="36" spans="1:2">
      <c r="A36" s="80" t="s">
        <v>28</v>
      </c>
      <c r="B36" s="80" t="s">
        <v>279</v>
      </c>
    </row>
    <row r="37" spans="1:2">
      <c r="A37" s="80" t="s">
        <v>29</v>
      </c>
      <c r="B37" s="80" t="s">
        <v>280</v>
      </c>
    </row>
    <row r="38" spans="1:2">
      <c r="A38" s="80" t="s">
        <v>30</v>
      </c>
      <c r="B38" s="80" t="s">
        <v>281</v>
      </c>
    </row>
    <row r="39" spans="1:2">
      <c r="A39" s="82" t="s">
        <v>31</v>
      </c>
      <c r="B39" s="82" t="s">
        <v>282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2" tint="-9.9978637043366805E-2"/>
  </sheetPr>
  <dimension ref="A1:K63"/>
  <sheetViews>
    <sheetView workbookViewId="0">
      <selection activeCell="F29" sqref="F29"/>
    </sheetView>
  </sheetViews>
  <sheetFormatPr defaultColWidth="9.1796875" defaultRowHeight="14.5"/>
  <cols>
    <col min="1" max="1" width="50.26953125" style="92" customWidth="1"/>
    <col min="2" max="11" width="11.26953125" style="93" bestFit="1" customWidth="1"/>
    <col min="12" max="16384" width="9.1796875" style="92"/>
  </cols>
  <sheetData>
    <row r="1" spans="1:11" ht="21">
      <c r="A1" s="91" t="s">
        <v>356</v>
      </c>
    </row>
    <row r="2" spans="1:11">
      <c r="A2" s="92" t="s">
        <v>131</v>
      </c>
    </row>
    <row r="3" spans="1:11">
      <c r="A3" s="86" t="s">
        <v>0</v>
      </c>
      <c r="B3" s="87" t="s">
        <v>286</v>
      </c>
      <c r="C3" s="87" t="s">
        <v>287</v>
      </c>
      <c r="D3" s="87" t="s">
        <v>288</v>
      </c>
      <c r="E3" s="87" t="s">
        <v>289</v>
      </c>
      <c r="F3" s="87" t="s">
        <v>290</v>
      </c>
      <c r="G3" s="87" t="s">
        <v>291</v>
      </c>
      <c r="H3" s="87" t="s">
        <v>292</v>
      </c>
      <c r="I3" s="87" t="s">
        <v>293</v>
      </c>
      <c r="J3" s="87" t="s">
        <v>294</v>
      </c>
      <c r="K3" s="87" t="s">
        <v>295</v>
      </c>
    </row>
    <row r="4" spans="1:11">
      <c r="A4" s="88" t="s">
        <v>296</v>
      </c>
      <c r="B4" s="89">
        <v>494702123</v>
      </c>
      <c r="C4" s="89">
        <v>496543994</v>
      </c>
      <c r="D4" s="89">
        <v>498408547</v>
      </c>
      <c r="E4" s="89">
        <v>500418320</v>
      </c>
      <c r="F4" s="89">
        <v>502186144</v>
      </c>
      <c r="G4" s="89">
        <v>503234845</v>
      </c>
      <c r="H4" s="89">
        <v>504494374</v>
      </c>
      <c r="I4" s="89">
        <v>504096973</v>
      </c>
      <c r="J4" s="89">
        <v>505186103</v>
      </c>
      <c r="K4" s="89">
        <v>506913394</v>
      </c>
    </row>
    <row r="5" spans="1:11">
      <c r="A5" s="88" t="s">
        <v>297</v>
      </c>
      <c r="B5" s="89">
        <v>490391262</v>
      </c>
      <c r="C5" s="89">
        <v>492231507</v>
      </c>
      <c r="D5" s="89">
        <v>494095017</v>
      </c>
      <c r="E5" s="89">
        <v>496106353</v>
      </c>
      <c r="F5" s="89">
        <v>497876348</v>
      </c>
      <c r="G5" s="89">
        <v>498931998</v>
      </c>
      <c r="H5" s="89">
        <v>500204517</v>
      </c>
      <c r="I5" s="89">
        <v>499820989</v>
      </c>
      <c r="J5" s="89">
        <v>500923963</v>
      </c>
      <c r="K5" s="89">
        <v>502666585</v>
      </c>
    </row>
    <row r="6" spans="1:11">
      <c r="A6" s="88" t="s">
        <v>298</v>
      </c>
      <c r="B6" s="89">
        <v>324890029</v>
      </c>
      <c r="C6" s="89">
        <v>326502500</v>
      </c>
      <c r="D6" s="89">
        <v>328062368</v>
      </c>
      <c r="E6" s="89">
        <v>330005457</v>
      </c>
      <c r="F6" s="89">
        <v>331382308</v>
      </c>
      <c r="G6" s="89">
        <v>332188675</v>
      </c>
      <c r="H6" s="89">
        <v>333049538</v>
      </c>
      <c r="I6" s="89">
        <v>332334292</v>
      </c>
      <c r="J6" s="89">
        <v>333096156</v>
      </c>
      <c r="K6" s="89">
        <v>334542125</v>
      </c>
    </row>
    <row r="7" spans="1:11">
      <c r="A7" s="88" t="s">
        <v>299</v>
      </c>
      <c r="B7" s="89">
        <v>322640305</v>
      </c>
      <c r="C7" s="89">
        <v>324274626</v>
      </c>
      <c r="D7" s="89">
        <v>325853528</v>
      </c>
      <c r="E7" s="89">
        <v>327813647</v>
      </c>
      <c r="F7" s="89">
        <v>329219474</v>
      </c>
      <c r="G7" s="89">
        <v>330068171</v>
      </c>
      <c r="H7" s="89">
        <v>330974933</v>
      </c>
      <c r="I7" s="89">
        <v>330289479</v>
      </c>
      <c r="J7" s="89">
        <v>331072331</v>
      </c>
      <c r="K7" s="89">
        <v>332540657</v>
      </c>
    </row>
    <row r="8" spans="1:11">
      <c r="A8" s="88" t="s">
        <v>300</v>
      </c>
      <c r="B8" s="89">
        <v>321281455</v>
      </c>
      <c r="C8" s="89">
        <v>322923926</v>
      </c>
      <c r="D8" s="89">
        <v>324510608</v>
      </c>
      <c r="E8" s="89">
        <v>326475207</v>
      </c>
      <c r="F8" s="89">
        <v>327883734</v>
      </c>
      <c r="G8" s="89">
        <v>328734881</v>
      </c>
      <c r="H8" s="89">
        <v>329645273</v>
      </c>
      <c r="I8" s="89">
        <v>328964262</v>
      </c>
      <c r="J8" s="89">
        <v>329752157</v>
      </c>
      <c r="K8" s="89">
        <v>331224838</v>
      </c>
    </row>
    <row r="9" spans="1:11">
      <c r="A9" s="88" t="s">
        <v>301</v>
      </c>
      <c r="B9" s="89">
        <v>10445852</v>
      </c>
      <c r="C9" s="89">
        <v>10511382</v>
      </c>
      <c r="D9" s="89">
        <v>10584534</v>
      </c>
      <c r="E9" s="89">
        <v>10666866</v>
      </c>
      <c r="F9" s="89">
        <v>10753080</v>
      </c>
      <c r="G9" s="89">
        <v>10839905</v>
      </c>
      <c r="H9" s="89">
        <v>11000638</v>
      </c>
      <c r="I9" s="89">
        <v>11094850</v>
      </c>
      <c r="J9" s="89">
        <v>11161642</v>
      </c>
      <c r="K9" s="89">
        <v>11203992</v>
      </c>
    </row>
    <row r="10" spans="1:11">
      <c r="A10" s="88" t="s">
        <v>302</v>
      </c>
      <c r="B10" s="89">
        <v>7688573</v>
      </c>
      <c r="C10" s="89">
        <v>7629371</v>
      </c>
      <c r="D10" s="89">
        <v>7572673</v>
      </c>
      <c r="E10" s="89">
        <v>7518002</v>
      </c>
      <c r="F10" s="89">
        <v>7467119</v>
      </c>
      <c r="G10" s="89">
        <v>7421766</v>
      </c>
      <c r="H10" s="89">
        <v>7369431</v>
      </c>
      <c r="I10" s="89">
        <v>7327224</v>
      </c>
      <c r="J10" s="89">
        <v>7284552</v>
      </c>
      <c r="K10" s="89">
        <v>7245677</v>
      </c>
    </row>
    <row r="11" spans="1:11">
      <c r="A11" s="88" t="s">
        <v>303</v>
      </c>
      <c r="B11" s="89">
        <v>10198855</v>
      </c>
      <c r="C11" s="89">
        <v>10223577</v>
      </c>
      <c r="D11" s="89">
        <v>10254233</v>
      </c>
      <c r="E11" s="89">
        <v>10343422</v>
      </c>
      <c r="F11" s="89">
        <v>10425783</v>
      </c>
      <c r="G11" s="89">
        <v>10462088</v>
      </c>
      <c r="H11" s="89">
        <v>10486731</v>
      </c>
      <c r="I11" s="89">
        <v>10505445</v>
      </c>
      <c r="J11" s="89">
        <v>10516125</v>
      </c>
      <c r="K11" s="89">
        <v>10512419</v>
      </c>
    </row>
    <row r="12" spans="1:11">
      <c r="A12" s="88" t="s">
        <v>304</v>
      </c>
      <c r="B12" s="89">
        <v>5411405</v>
      </c>
      <c r="C12" s="89">
        <v>5427459</v>
      </c>
      <c r="D12" s="89">
        <v>5447084</v>
      </c>
      <c r="E12" s="89">
        <v>5475791</v>
      </c>
      <c r="F12" s="89">
        <v>5511451</v>
      </c>
      <c r="G12" s="89">
        <v>5534738</v>
      </c>
      <c r="H12" s="89">
        <v>5560628</v>
      </c>
      <c r="I12" s="89">
        <v>5580516</v>
      </c>
      <c r="J12" s="89">
        <v>5602628</v>
      </c>
      <c r="K12" s="89">
        <v>5627235</v>
      </c>
    </row>
    <row r="13" spans="1:11">
      <c r="A13" s="88" t="s">
        <v>305</v>
      </c>
      <c r="B13" s="89">
        <v>82500849</v>
      </c>
      <c r="C13" s="89">
        <v>82437995</v>
      </c>
      <c r="D13" s="89">
        <v>82314906</v>
      </c>
      <c r="E13" s="89">
        <v>82217837</v>
      </c>
      <c r="F13" s="89">
        <v>82002356</v>
      </c>
      <c r="G13" s="89">
        <v>81802257</v>
      </c>
      <c r="H13" s="89">
        <v>81751602</v>
      </c>
      <c r="I13" s="89">
        <v>80327900</v>
      </c>
      <c r="J13" s="89">
        <v>80523746</v>
      </c>
      <c r="K13" s="89">
        <v>80767463</v>
      </c>
    </row>
    <row r="14" spans="1:11">
      <c r="A14" s="88" t="s">
        <v>306</v>
      </c>
      <c r="B14" s="89">
        <v>82500849</v>
      </c>
      <c r="C14" s="89">
        <v>82437995</v>
      </c>
      <c r="D14" s="89">
        <v>82314906</v>
      </c>
      <c r="E14" s="89">
        <v>82217837</v>
      </c>
      <c r="F14" s="89">
        <v>82002356</v>
      </c>
      <c r="G14" s="89">
        <v>81802257</v>
      </c>
      <c r="H14" s="89">
        <v>81751602</v>
      </c>
      <c r="I14" s="89">
        <v>80327900</v>
      </c>
      <c r="J14" s="89">
        <v>80523746</v>
      </c>
      <c r="K14" s="89">
        <v>80767463</v>
      </c>
    </row>
    <row r="15" spans="1:11">
      <c r="A15" s="88" t="s">
        <v>307</v>
      </c>
      <c r="B15" s="89">
        <v>1358850</v>
      </c>
      <c r="C15" s="89">
        <v>1350700</v>
      </c>
      <c r="D15" s="89">
        <v>1342920</v>
      </c>
      <c r="E15" s="89">
        <v>1338440</v>
      </c>
      <c r="F15" s="89">
        <v>1335740</v>
      </c>
      <c r="G15" s="89">
        <v>1333290</v>
      </c>
      <c r="H15" s="89">
        <v>1329660</v>
      </c>
      <c r="I15" s="89">
        <v>1325217</v>
      </c>
      <c r="J15" s="89">
        <v>1320174</v>
      </c>
      <c r="K15" s="89">
        <v>1315819</v>
      </c>
    </row>
    <row r="16" spans="1:11">
      <c r="A16" s="88" t="s">
        <v>308</v>
      </c>
      <c r="B16" s="89">
        <v>4111672</v>
      </c>
      <c r="C16" s="89">
        <v>4208156</v>
      </c>
      <c r="D16" s="89">
        <v>4340118</v>
      </c>
      <c r="E16" s="89">
        <v>4457765</v>
      </c>
      <c r="F16" s="89">
        <v>4521322</v>
      </c>
      <c r="G16" s="89">
        <v>4549428</v>
      </c>
      <c r="H16" s="89">
        <v>4570881</v>
      </c>
      <c r="I16" s="89">
        <v>4582707</v>
      </c>
      <c r="J16" s="89">
        <v>4591087</v>
      </c>
      <c r="K16" s="89">
        <v>4605501</v>
      </c>
    </row>
    <row r="17" spans="1:11">
      <c r="A17" s="88" t="s">
        <v>309</v>
      </c>
      <c r="B17" s="89">
        <v>11073713</v>
      </c>
      <c r="C17" s="89">
        <v>11112113</v>
      </c>
      <c r="D17" s="89">
        <v>11143780</v>
      </c>
      <c r="E17" s="89">
        <v>11182224</v>
      </c>
      <c r="F17" s="89">
        <v>11190654</v>
      </c>
      <c r="G17" s="89">
        <v>11183516</v>
      </c>
      <c r="H17" s="89">
        <v>11123392</v>
      </c>
      <c r="I17" s="89">
        <v>11123034</v>
      </c>
      <c r="J17" s="89">
        <v>11062508</v>
      </c>
      <c r="K17" s="89">
        <v>10992589</v>
      </c>
    </row>
    <row r="18" spans="1:11">
      <c r="A18" s="88" t="s">
        <v>310</v>
      </c>
      <c r="B18" s="89">
        <v>43296338</v>
      </c>
      <c r="C18" s="89">
        <v>44009971</v>
      </c>
      <c r="D18" s="89">
        <v>44784666</v>
      </c>
      <c r="E18" s="89">
        <v>45668939</v>
      </c>
      <c r="F18" s="89">
        <v>46239273</v>
      </c>
      <c r="G18" s="89">
        <v>46486619</v>
      </c>
      <c r="H18" s="89">
        <v>46667174</v>
      </c>
      <c r="I18" s="89">
        <v>46818219</v>
      </c>
      <c r="J18" s="89">
        <v>46727890</v>
      </c>
      <c r="K18" s="89">
        <v>46512199</v>
      </c>
    </row>
    <row r="19" spans="1:11">
      <c r="A19" s="88" t="s">
        <v>311</v>
      </c>
      <c r="B19" s="89">
        <v>62772870</v>
      </c>
      <c r="C19" s="89">
        <v>63229635</v>
      </c>
      <c r="D19" s="89">
        <v>63645065</v>
      </c>
      <c r="E19" s="89">
        <v>64007193</v>
      </c>
      <c r="F19" s="89">
        <v>64350226</v>
      </c>
      <c r="G19" s="89">
        <v>64658856</v>
      </c>
      <c r="H19" s="89">
        <v>64978721</v>
      </c>
      <c r="I19" s="89">
        <v>65276983</v>
      </c>
      <c r="J19" s="89">
        <v>65560721</v>
      </c>
      <c r="K19" s="89">
        <v>65835579</v>
      </c>
    </row>
    <row r="20" spans="1:11">
      <c r="A20" s="88" t="s">
        <v>312</v>
      </c>
      <c r="B20" s="89">
        <v>60963264</v>
      </c>
      <c r="C20" s="89">
        <v>61399733</v>
      </c>
      <c r="D20" s="89">
        <v>61795238</v>
      </c>
      <c r="E20" s="89">
        <v>62134866</v>
      </c>
      <c r="F20" s="89">
        <v>62465709</v>
      </c>
      <c r="G20" s="89">
        <v>62765235</v>
      </c>
      <c r="H20" s="89">
        <v>63070344</v>
      </c>
      <c r="I20" s="89">
        <v>63375971</v>
      </c>
      <c r="J20" s="89">
        <v>63652034</v>
      </c>
      <c r="K20" s="89">
        <v>63928608</v>
      </c>
    </row>
    <row r="21" spans="1:11">
      <c r="A21" s="88" t="s">
        <v>313</v>
      </c>
      <c r="B21" s="89">
        <v>4310861</v>
      </c>
      <c r="C21" s="89">
        <v>4312487</v>
      </c>
      <c r="D21" s="89">
        <v>4313530</v>
      </c>
      <c r="E21" s="89">
        <v>4311967</v>
      </c>
      <c r="F21" s="89">
        <v>4309796</v>
      </c>
      <c r="G21" s="89">
        <v>4302847</v>
      </c>
      <c r="H21" s="89">
        <v>4289857</v>
      </c>
      <c r="I21" s="89">
        <v>4275984</v>
      </c>
      <c r="J21" s="89">
        <v>4262140</v>
      </c>
      <c r="K21" s="89">
        <v>4246809</v>
      </c>
    </row>
    <row r="22" spans="1:11">
      <c r="A22" s="88" t="s">
        <v>314</v>
      </c>
      <c r="B22" s="89">
        <v>57874753</v>
      </c>
      <c r="C22" s="89">
        <v>58064214</v>
      </c>
      <c r="D22" s="89">
        <v>58223744</v>
      </c>
      <c r="E22" s="89">
        <v>58652875</v>
      </c>
      <c r="F22" s="89">
        <v>59000586</v>
      </c>
      <c r="G22" s="89">
        <v>59190143</v>
      </c>
      <c r="H22" s="89">
        <v>59364690</v>
      </c>
      <c r="I22" s="89">
        <v>59394207</v>
      </c>
      <c r="J22" s="89">
        <v>59685227</v>
      </c>
      <c r="K22" s="89">
        <v>60782668</v>
      </c>
    </row>
    <row r="23" spans="1:11">
      <c r="A23" s="88" t="s">
        <v>315</v>
      </c>
      <c r="B23" s="89">
        <v>733067</v>
      </c>
      <c r="C23" s="89">
        <v>744013</v>
      </c>
      <c r="D23" s="89">
        <v>757916</v>
      </c>
      <c r="E23" s="89">
        <v>776333</v>
      </c>
      <c r="F23" s="89">
        <v>796930</v>
      </c>
      <c r="G23" s="89">
        <v>819140</v>
      </c>
      <c r="H23" s="89">
        <v>839751</v>
      </c>
      <c r="I23" s="89">
        <v>862011</v>
      </c>
      <c r="J23" s="89">
        <v>865878</v>
      </c>
      <c r="K23" s="89">
        <v>858000</v>
      </c>
    </row>
    <row r="24" spans="1:11">
      <c r="A24" s="88" t="s">
        <v>316</v>
      </c>
      <c r="B24" s="89">
        <v>2249724</v>
      </c>
      <c r="C24" s="89">
        <v>2227874</v>
      </c>
      <c r="D24" s="89">
        <v>2208840</v>
      </c>
      <c r="E24" s="89">
        <v>2191810</v>
      </c>
      <c r="F24" s="89">
        <v>2162834</v>
      </c>
      <c r="G24" s="89">
        <v>2120504</v>
      </c>
      <c r="H24" s="89">
        <v>2074605</v>
      </c>
      <c r="I24" s="89">
        <v>2044813</v>
      </c>
      <c r="J24" s="89">
        <v>2023825</v>
      </c>
      <c r="K24" s="89">
        <v>2001468</v>
      </c>
    </row>
    <row r="25" spans="1:11">
      <c r="A25" s="88" t="s">
        <v>317</v>
      </c>
      <c r="B25" s="89">
        <v>3355220</v>
      </c>
      <c r="C25" s="89">
        <v>3289835</v>
      </c>
      <c r="D25" s="89">
        <v>3249983</v>
      </c>
      <c r="E25" s="89">
        <v>3212605</v>
      </c>
      <c r="F25" s="89">
        <v>3183856</v>
      </c>
      <c r="G25" s="89">
        <v>3141976</v>
      </c>
      <c r="H25" s="89">
        <v>3052588</v>
      </c>
      <c r="I25" s="89">
        <v>3003641</v>
      </c>
      <c r="J25" s="89">
        <v>2971905</v>
      </c>
      <c r="K25" s="89">
        <v>2943472</v>
      </c>
    </row>
    <row r="26" spans="1:11">
      <c r="A26" s="88" t="s">
        <v>318</v>
      </c>
      <c r="B26" s="89">
        <v>461230</v>
      </c>
      <c r="C26" s="89">
        <v>469086</v>
      </c>
      <c r="D26" s="89">
        <v>476187</v>
      </c>
      <c r="E26" s="89">
        <v>483799</v>
      </c>
      <c r="F26" s="89">
        <v>493500</v>
      </c>
      <c r="G26" s="89">
        <v>502066</v>
      </c>
      <c r="H26" s="89">
        <v>511840</v>
      </c>
      <c r="I26" s="89">
        <v>524853</v>
      </c>
      <c r="J26" s="89">
        <v>537039</v>
      </c>
      <c r="K26" s="89">
        <v>549680</v>
      </c>
    </row>
    <row r="27" spans="1:11">
      <c r="A27" s="88" t="s">
        <v>319</v>
      </c>
      <c r="B27" s="89">
        <v>10097549</v>
      </c>
      <c r="C27" s="89">
        <v>10076581</v>
      </c>
      <c r="D27" s="89">
        <v>10066158</v>
      </c>
      <c r="E27" s="89">
        <v>10045401</v>
      </c>
      <c r="F27" s="89">
        <v>10030975</v>
      </c>
      <c r="G27" s="89">
        <v>10014324</v>
      </c>
      <c r="H27" s="89">
        <v>9985722</v>
      </c>
      <c r="I27" s="89">
        <v>9931925</v>
      </c>
      <c r="J27" s="89">
        <v>9908798</v>
      </c>
      <c r="K27" s="89">
        <v>9877365</v>
      </c>
    </row>
    <row r="28" spans="1:11">
      <c r="A28" s="88" t="s">
        <v>320</v>
      </c>
      <c r="B28" s="89">
        <v>402668</v>
      </c>
      <c r="C28" s="89">
        <v>404999</v>
      </c>
      <c r="D28" s="89">
        <v>405616</v>
      </c>
      <c r="E28" s="89">
        <v>407832</v>
      </c>
      <c r="F28" s="89">
        <v>410926</v>
      </c>
      <c r="G28" s="89">
        <v>414027</v>
      </c>
      <c r="H28" s="89">
        <v>414989</v>
      </c>
      <c r="I28" s="89">
        <v>417546</v>
      </c>
      <c r="J28" s="89">
        <v>421364</v>
      </c>
      <c r="K28" s="89">
        <v>425384</v>
      </c>
    </row>
    <row r="29" spans="1:11">
      <c r="A29" s="88" t="s">
        <v>321</v>
      </c>
      <c r="B29" s="89">
        <v>16305526</v>
      </c>
      <c r="C29" s="89">
        <v>16334210</v>
      </c>
      <c r="D29" s="89">
        <v>16357992</v>
      </c>
      <c r="E29" s="89">
        <v>16405399</v>
      </c>
      <c r="F29" s="89">
        <v>16485787</v>
      </c>
      <c r="G29" s="89">
        <v>16574989</v>
      </c>
      <c r="H29" s="89">
        <v>16655799</v>
      </c>
      <c r="I29" s="89">
        <v>16730348</v>
      </c>
      <c r="J29" s="89">
        <v>16779575</v>
      </c>
      <c r="K29" s="89">
        <v>16829289</v>
      </c>
    </row>
    <row r="30" spans="1:11">
      <c r="A30" s="88" t="s">
        <v>322</v>
      </c>
      <c r="B30" s="89">
        <v>8201359</v>
      </c>
      <c r="C30" s="89">
        <v>8254298</v>
      </c>
      <c r="D30" s="89">
        <v>8282984</v>
      </c>
      <c r="E30" s="89">
        <v>8307989</v>
      </c>
      <c r="F30" s="89">
        <v>8335003</v>
      </c>
      <c r="G30" s="89">
        <v>8351643</v>
      </c>
      <c r="H30" s="89">
        <v>8375164</v>
      </c>
      <c r="I30" s="89">
        <v>8408121</v>
      </c>
      <c r="J30" s="89">
        <v>8451860</v>
      </c>
      <c r="K30" s="89">
        <v>8506889</v>
      </c>
    </row>
    <row r="31" spans="1:11">
      <c r="A31" s="88" t="s">
        <v>323</v>
      </c>
      <c r="B31" s="89">
        <v>38173835</v>
      </c>
      <c r="C31" s="89">
        <v>38157055</v>
      </c>
      <c r="D31" s="89">
        <v>38125479</v>
      </c>
      <c r="E31" s="89">
        <v>38115641</v>
      </c>
      <c r="F31" s="89">
        <v>38135876</v>
      </c>
      <c r="G31" s="89">
        <v>38022869</v>
      </c>
      <c r="H31" s="89">
        <v>38062718</v>
      </c>
      <c r="I31" s="89">
        <v>38063792</v>
      </c>
      <c r="J31" s="89">
        <v>38062535</v>
      </c>
      <c r="K31" s="89">
        <v>38017856</v>
      </c>
    </row>
    <row r="32" spans="1:11">
      <c r="A32" s="88" t="s">
        <v>324</v>
      </c>
      <c r="B32" s="89">
        <v>10494672</v>
      </c>
      <c r="C32" s="89">
        <v>10511988</v>
      </c>
      <c r="D32" s="89">
        <v>10532588</v>
      </c>
      <c r="E32" s="89">
        <v>10553339</v>
      </c>
      <c r="F32" s="89">
        <v>10563014</v>
      </c>
      <c r="G32" s="89">
        <v>10573479</v>
      </c>
      <c r="H32" s="89">
        <v>10572721</v>
      </c>
      <c r="I32" s="89">
        <v>10542398</v>
      </c>
      <c r="J32" s="89">
        <v>10487289</v>
      </c>
      <c r="K32" s="89">
        <v>10427301</v>
      </c>
    </row>
    <row r="33" spans="1:11">
      <c r="A33" s="88" t="s">
        <v>325</v>
      </c>
      <c r="B33" s="89">
        <v>21382354</v>
      </c>
      <c r="C33" s="89">
        <v>21257016</v>
      </c>
      <c r="D33" s="89">
        <v>21130503</v>
      </c>
      <c r="E33" s="89">
        <v>20635460</v>
      </c>
      <c r="F33" s="89">
        <v>20440290</v>
      </c>
      <c r="G33" s="89">
        <v>20294683</v>
      </c>
      <c r="H33" s="89">
        <v>20199059</v>
      </c>
      <c r="I33" s="89">
        <v>20095996</v>
      </c>
      <c r="J33" s="89">
        <v>20020074</v>
      </c>
      <c r="K33" s="89">
        <v>19947311</v>
      </c>
    </row>
    <row r="34" spans="1:11">
      <c r="A34" s="88" t="s">
        <v>326</v>
      </c>
      <c r="B34" s="89">
        <v>1997590</v>
      </c>
      <c r="C34" s="89">
        <v>2003358</v>
      </c>
      <c r="D34" s="89">
        <v>2010377</v>
      </c>
      <c r="E34" s="89">
        <v>2010269</v>
      </c>
      <c r="F34" s="89">
        <v>2032362</v>
      </c>
      <c r="G34" s="89">
        <v>2046976</v>
      </c>
      <c r="H34" s="89">
        <v>2050189</v>
      </c>
      <c r="I34" s="89">
        <v>2055496</v>
      </c>
      <c r="J34" s="89">
        <v>2058821</v>
      </c>
      <c r="K34" s="89">
        <v>2061085</v>
      </c>
    </row>
    <row r="35" spans="1:11">
      <c r="A35" s="88" t="s">
        <v>327</v>
      </c>
      <c r="B35" s="89">
        <v>5372685</v>
      </c>
      <c r="C35" s="89">
        <v>5372928</v>
      </c>
      <c r="D35" s="89">
        <v>5373180</v>
      </c>
      <c r="E35" s="89">
        <v>5376064</v>
      </c>
      <c r="F35" s="89">
        <v>5382401</v>
      </c>
      <c r="G35" s="89">
        <v>5390410</v>
      </c>
      <c r="H35" s="89">
        <v>5392446</v>
      </c>
      <c r="I35" s="89">
        <v>5404322</v>
      </c>
      <c r="J35" s="89">
        <v>5410836</v>
      </c>
      <c r="K35" s="89">
        <v>5415949</v>
      </c>
    </row>
    <row r="36" spans="1:11">
      <c r="A36" s="88" t="s">
        <v>328</v>
      </c>
      <c r="B36" s="89">
        <v>5236611</v>
      </c>
      <c r="C36" s="89">
        <v>5255580</v>
      </c>
      <c r="D36" s="89">
        <v>5276955</v>
      </c>
      <c r="E36" s="89">
        <v>5300484</v>
      </c>
      <c r="F36" s="89">
        <v>5326314</v>
      </c>
      <c r="G36" s="89">
        <v>5351427</v>
      </c>
      <c r="H36" s="89">
        <v>5375276</v>
      </c>
      <c r="I36" s="89">
        <v>5401267</v>
      </c>
      <c r="J36" s="89">
        <v>5426674</v>
      </c>
      <c r="K36" s="89">
        <v>5451270</v>
      </c>
    </row>
    <row r="37" spans="1:11">
      <c r="A37" s="88" t="s">
        <v>329</v>
      </c>
      <c r="B37" s="89">
        <v>9011392</v>
      </c>
      <c r="C37" s="89">
        <v>9047752</v>
      </c>
      <c r="D37" s="89">
        <v>9113257</v>
      </c>
      <c r="E37" s="89">
        <v>9182927</v>
      </c>
      <c r="F37" s="89">
        <v>9256347</v>
      </c>
      <c r="G37" s="89">
        <v>9340682</v>
      </c>
      <c r="H37" s="89">
        <v>9415570</v>
      </c>
      <c r="I37" s="89">
        <v>9482855</v>
      </c>
      <c r="J37" s="89">
        <v>9555893</v>
      </c>
      <c r="K37" s="89">
        <v>9644864</v>
      </c>
    </row>
    <row r="38" spans="1:11">
      <c r="A38" s="88" t="s">
        <v>330</v>
      </c>
      <c r="B38" s="89">
        <v>60182050</v>
      </c>
      <c r="C38" s="89">
        <v>60620361</v>
      </c>
      <c r="D38" s="89">
        <v>61073279</v>
      </c>
      <c r="E38" s="89">
        <v>61571647</v>
      </c>
      <c r="F38" s="89">
        <v>62042343</v>
      </c>
      <c r="G38" s="89">
        <v>62510197</v>
      </c>
      <c r="H38" s="89">
        <v>63022532</v>
      </c>
      <c r="I38" s="89">
        <v>63495303</v>
      </c>
      <c r="J38" s="89">
        <v>63905297</v>
      </c>
      <c r="K38" s="89">
        <v>64308261</v>
      </c>
    </row>
    <row r="39" spans="1:11">
      <c r="A39" s="88" t="s">
        <v>331</v>
      </c>
      <c r="B39" s="89">
        <v>499636663</v>
      </c>
      <c r="C39" s="89">
        <v>501519009</v>
      </c>
      <c r="D39" s="89">
        <v>503432521</v>
      </c>
      <c r="E39" s="89">
        <v>505506306</v>
      </c>
      <c r="F39" s="89">
        <v>507340353</v>
      </c>
      <c r="G39" s="89">
        <v>508446568</v>
      </c>
      <c r="H39" s="89">
        <v>509769280</v>
      </c>
      <c r="I39" s="89">
        <v>509438893</v>
      </c>
      <c r="J39" s="89">
        <v>510596073</v>
      </c>
      <c r="K39" s="89">
        <v>512384164</v>
      </c>
    </row>
    <row r="40" spans="1:11">
      <c r="A40" s="88" t="s">
        <v>332</v>
      </c>
      <c r="B40" s="89">
        <v>495325802</v>
      </c>
      <c r="C40" s="89">
        <v>497206522</v>
      </c>
      <c r="D40" s="89">
        <v>499118991</v>
      </c>
      <c r="E40" s="89">
        <v>501194339</v>
      </c>
      <c r="F40" s="89">
        <v>503030557</v>
      </c>
      <c r="G40" s="89">
        <v>504143721</v>
      </c>
      <c r="H40" s="89">
        <v>505479423</v>
      </c>
      <c r="I40" s="89">
        <v>505162909</v>
      </c>
      <c r="J40" s="89">
        <v>506333933</v>
      </c>
      <c r="K40" s="89">
        <v>508137355</v>
      </c>
    </row>
    <row r="41" spans="1:11">
      <c r="A41" s="88" t="s">
        <v>333</v>
      </c>
      <c r="B41" s="89">
        <v>12349642</v>
      </c>
      <c r="C41" s="89">
        <v>12434143</v>
      </c>
      <c r="D41" s="89">
        <v>12532713</v>
      </c>
      <c r="E41" s="89">
        <v>12681480</v>
      </c>
      <c r="F41" s="89">
        <v>12856065</v>
      </c>
      <c r="G41" s="89">
        <v>12997529</v>
      </c>
      <c r="H41" s="89">
        <v>13145040</v>
      </c>
      <c r="I41" s="89">
        <v>13296582</v>
      </c>
      <c r="J41" s="89">
        <v>13449030</v>
      </c>
      <c r="K41" s="89">
        <v>13610401</v>
      </c>
    </row>
    <row r="42" spans="1:11">
      <c r="A42" s="88" t="s">
        <v>334</v>
      </c>
      <c r="B42" s="89">
        <v>293577</v>
      </c>
      <c r="C42" s="89">
        <v>299891</v>
      </c>
      <c r="D42" s="89">
        <v>307672</v>
      </c>
      <c r="E42" s="89">
        <v>315459</v>
      </c>
      <c r="F42" s="89">
        <v>319368</v>
      </c>
      <c r="G42" s="89">
        <v>317630</v>
      </c>
      <c r="H42" s="89">
        <v>318452</v>
      </c>
      <c r="I42" s="89">
        <v>319575</v>
      </c>
      <c r="J42" s="89">
        <v>321857</v>
      </c>
      <c r="K42" s="89">
        <v>325671</v>
      </c>
    </row>
    <row r="43" spans="1:11">
      <c r="A43" s="88" t="s">
        <v>335</v>
      </c>
      <c r="B43" s="89">
        <v>34600</v>
      </c>
      <c r="C43" s="89">
        <v>34905</v>
      </c>
      <c r="D43" s="89">
        <v>35168</v>
      </c>
      <c r="E43" s="89">
        <v>35356</v>
      </c>
      <c r="F43" s="89">
        <v>35589</v>
      </c>
      <c r="G43" s="89">
        <v>35894</v>
      </c>
      <c r="H43" s="89">
        <v>36149</v>
      </c>
      <c r="I43" s="89">
        <v>36475</v>
      </c>
      <c r="J43" s="89">
        <v>36838</v>
      </c>
      <c r="K43" s="89">
        <v>37129</v>
      </c>
    </row>
    <row r="44" spans="1:11">
      <c r="A44" s="88" t="s">
        <v>336</v>
      </c>
      <c r="B44" s="89">
        <v>4606363</v>
      </c>
      <c r="C44" s="89">
        <v>4640219</v>
      </c>
      <c r="D44" s="89">
        <v>4681134</v>
      </c>
      <c r="E44" s="89">
        <v>4737171</v>
      </c>
      <c r="F44" s="89">
        <v>4799252</v>
      </c>
      <c r="G44" s="89">
        <v>4858199</v>
      </c>
      <c r="H44" s="89">
        <v>4920305</v>
      </c>
      <c r="I44" s="89">
        <v>4985870</v>
      </c>
      <c r="J44" s="89">
        <v>5051275</v>
      </c>
      <c r="K44" s="89">
        <v>5107970</v>
      </c>
    </row>
    <row r="45" spans="1:11">
      <c r="A45" s="88" t="s">
        <v>337</v>
      </c>
      <c r="B45" s="89">
        <v>7415102</v>
      </c>
      <c r="C45" s="89">
        <v>7459128</v>
      </c>
      <c r="D45" s="89">
        <v>7508739</v>
      </c>
      <c r="E45" s="89">
        <v>7593494</v>
      </c>
      <c r="F45" s="89">
        <v>7701856</v>
      </c>
      <c r="G45" s="89">
        <v>7785806</v>
      </c>
      <c r="H45" s="89">
        <v>7870134</v>
      </c>
      <c r="I45" s="89">
        <v>7954662</v>
      </c>
      <c r="J45" s="89">
        <v>8039060</v>
      </c>
      <c r="K45" s="89">
        <v>8139631</v>
      </c>
    </row>
    <row r="46" spans="1:11">
      <c r="A46" s="88" t="s">
        <v>338</v>
      </c>
      <c r="B46" s="89">
        <v>613420</v>
      </c>
      <c r="C46" s="89">
        <v>613109</v>
      </c>
      <c r="D46" s="89">
        <v>614624</v>
      </c>
      <c r="E46" s="89">
        <v>615543</v>
      </c>
      <c r="F46" s="89">
        <v>617157</v>
      </c>
      <c r="G46" s="89">
        <v>619001</v>
      </c>
      <c r="H46" s="89">
        <v>619850</v>
      </c>
      <c r="I46" s="89">
        <v>620308</v>
      </c>
      <c r="J46" s="89">
        <v>620893</v>
      </c>
      <c r="K46" s="89">
        <v>624335</v>
      </c>
    </row>
    <row r="47" spans="1:11">
      <c r="A47" s="88" t="s">
        <v>339</v>
      </c>
      <c r="B47" s="89">
        <v>2035196</v>
      </c>
      <c r="C47" s="89">
        <v>2038514</v>
      </c>
      <c r="D47" s="89">
        <v>2041941</v>
      </c>
      <c r="E47" s="89">
        <v>2045177</v>
      </c>
      <c r="F47" s="89">
        <v>2048619</v>
      </c>
      <c r="G47" s="89">
        <v>2052722</v>
      </c>
      <c r="H47" s="89">
        <v>2057284</v>
      </c>
      <c r="I47" s="89">
        <v>2059794</v>
      </c>
      <c r="J47" s="89">
        <v>2062294</v>
      </c>
      <c r="K47" s="89">
        <v>2065769</v>
      </c>
    </row>
    <row r="48" spans="1:11">
      <c r="A48" s="88" t="s">
        <v>340</v>
      </c>
      <c r="B48" s="89">
        <v>3134975</v>
      </c>
      <c r="C48" s="89">
        <v>3149143</v>
      </c>
      <c r="D48" s="89">
        <v>3152625</v>
      </c>
      <c r="E48" s="89">
        <v>3170050</v>
      </c>
      <c r="F48" s="89">
        <v>3184701</v>
      </c>
      <c r="G48" s="90" t="s">
        <v>341</v>
      </c>
      <c r="H48" s="89">
        <v>2831741</v>
      </c>
      <c r="I48" s="90" t="s">
        <v>341</v>
      </c>
      <c r="J48" s="89">
        <v>2898782</v>
      </c>
      <c r="K48" s="89">
        <v>2895947</v>
      </c>
    </row>
    <row r="49" spans="1:11">
      <c r="A49" s="88" t="s">
        <v>342</v>
      </c>
      <c r="B49" s="89">
        <v>7456050</v>
      </c>
      <c r="C49" s="89">
        <v>7425487</v>
      </c>
      <c r="D49" s="89">
        <v>7397651</v>
      </c>
      <c r="E49" s="89">
        <v>7365507</v>
      </c>
      <c r="F49" s="89">
        <v>7334937</v>
      </c>
      <c r="G49" s="89">
        <v>7306677</v>
      </c>
      <c r="H49" s="89">
        <v>7251549</v>
      </c>
      <c r="I49" s="89">
        <v>7216649</v>
      </c>
      <c r="J49" s="89">
        <v>7181505</v>
      </c>
      <c r="K49" s="89">
        <v>7146759</v>
      </c>
    </row>
    <row r="50" spans="1:11">
      <c r="A50" s="88" t="s">
        <v>343</v>
      </c>
      <c r="B50" s="89">
        <v>71610009</v>
      </c>
      <c r="C50" s="89">
        <v>72519974</v>
      </c>
      <c r="D50" s="89">
        <v>69689256</v>
      </c>
      <c r="E50" s="89">
        <v>70586256</v>
      </c>
      <c r="F50" s="89">
        <v>71517100</v>
      </c>
      <c r="G50" s="89">
        <v>72561312</v>
      </c>
      <c r="H50" s="89">
        <v>73722988</v>
      </c>
      <c r="I50" s="89">
        <v>74724269</v>
      </c>
      <c r="J50" s="89">
        <v>75627384</v>
      </c>
      <c r="K50" s="89">
        <v>76667864</v>
      </c>
    </row>
    <row r="51" spans="1:11">
      <c r="A51" s="88" t="s">
        <v>344</v>
      </c>
      <c r="B51" s="89">
        <v>76875</v>
      </c>
      <c r="C51" s="89">
        <v>78549</v>
      </c>
      <c r="D51" s="89">
        <v>81222</v>
      </c>
      <c r="E51" s="89">
        <v>83137</v>
      </c>
      <c r="F51" s="89">
        <v>84484</v>
      </c>
      <c r="G51" s="89">
        <v>84082</v>
      </c>
      <c r="H51" s="89">
        <v>78115</v>
      </c>
      <c r="I51" s="89">
        <v>78115</v>
      </c>
      <c r="J51" s="89">
        <v>76246</v>
      </c>
      <c r="K51" s="90" t="s">
        <v>341</v>
      </c>
    </row>
    <row r="52" spans="1:11">
      <c r="A52" s="88" t="s">
        <v>345</v>
      </c>
      <c r="B52" s="89">
        <v>9800073</v>
      </c>
      <c r="C52" s="89">
        <v>9750540</v>
      </c>
      <c r="D52" s="89">
        <v>9714461</v>
      </c>
      <c r="E52" s="89">
        <v>9689770</v>
      </c>
      <c r="F52" s="89">
        <v>9671912</v>
      </c>
      <c r="G52" s="89">
        <v>9480178</v>
      </c>
      <c r="H52" s="89">
        <v>9481193</v>
      </c>
      <c r="I52" s="89">
        <v>9465150</v>
      </c>
      <c r="J52" s="89">
        <v>9463840</v>
      </c>
      <c r="K52" s="90" t="s">
        <v>341</v>
      </c>
    </row>
    <row r="53" spans="1:11">
      <c r="A53" s="88" t="s">
        <v>346</v>
      </c>
      <c r="B53" s="89">
        <v>3842532</v>
      </c>
      <c r="C53" s="89">
        <v>3842650</v>
      </c>
      <c r="D53" s="89">
        <v>3844017</v>
      </c>
      <c r="E53" s="89">
        <v>3843846</v>
      </c>
      <c r="F53" s="89">
        <v>3843998</v>
      </c>
      <c r="G53" s="89">
        <v>3844046</v>
      </c>
      <c r="H53" s="89">
        <v>3843183</v>
      </c>
      <c r="I53" s="89">
        <v>3839265</v>
      </c>
      <c r="J53" s="89">
        <v>3835645</v>
      </c>
      <c r="K53" s="89">
        <v>3830911</v>
      </c>
    </row>
    <row r="54" spans="1:11">
      <c r="A54" s="88" t="s">
        <v>347</v>
      </c>
      <c r="B54" s="89">
        <v>2041000</v>
      </c>
      <c r="C54" s="89">
        <v>2100000</v>
      </c>
      <c r="D54" s="89">
        <v>2126708</v>
      </c>
      <c r="E54" s="89">
        <v>2153139</v>
      </c>
      <c r="F54" s="89">
        <v>2180686</v>
      </c>
      <c r="G54" s="89">
        <v>2208107</v>
      </c>
      <c r="H54" s="89">
        <v>1794180</v>
      </c>
      <c r="I54" s="89">
        <v>1798645</v>
      </c>
      <c r="J54" s="89">
        <v>1815605</v>
      </c>
      <c r="K54" s="90" t="s">
        <v>341</v>
      </c>
    </row>
    <row r="55" spans="1:11">
      <c r="A55" s="88" t="s">
        <v>348</v>
      </c>
      <c r="B55" s="89">
        <v>3600436</v>
      </c>
      <c r="C55" s="89">
        <v>3589936</v>
      </c>
      <c r="D55" s="89">
        <v>3581110</v>
      </c>
      <c r="E55" s="89">
        <v>3572703</v>
      </c>
      <c r="F55" s="89">
        <v>3567512</v>
      </c>
      <c r="G55" s="89">
        <v>3563695</v>
      </c>
      <c r="H55" s="89">
        <v>3560430</v>
      </c>
      <c r="I55" s="89">
        <v>3559541</v>
      </c>
      <c r="J55" s="89">
        <v>3559497</v>
      </c>
      <c r="K55" s="89">
        <v>3557634</v>
      </c>
    </row>
    <row r="56" spans="1:11">
      <c r="A56" s="88" t="s">
        <v>349</v>
      </c>
      <c r="B56" s="89">
        <v>33085</v>
      </c>
      <c r="C56" s="90" t="s">
        <v>341</v>
      </c>
      <c r="D56" s="90" t="s">
        <v>341</v>
      </c>
      <c r="E56" s="90" t="s">
        <v>341</v>
      </c>
      <c r="F56" s="90" t="s">
        <v>341</v>
      </c>
      <c r="G56" s="90" t="s">
        <v>341</v>
      </c>
      <c r="H56" s="90" t="s">
        <v>341</v>
      </c>
      <c r="I56" s="90" t="s">
        <v>341</v>
      </c>
      <c r="J56" s="90" t="s">
        <v>341</v>
      </c>
      <c r="K56" s="90" t="s">
        <v>341</v>
      </c>
    </row>
    <row r="57" spans="1:11">
      <c r="A57" s="88" t="s">
        <v>350</v>
      </c>
      <c r="B57" s="89">
        <v>143474219</v>
      </c>
      <c r="C57" s="89">
        <v>142753551</v>
      </c>
      <c r="D57" s="89">
        <v>142220968</v>
      </c>
      <c r="E57" s="89">
        <v>142008838</v>
      </c>
      <c r="F57" s="89">
        <v>141903979</v>
      </c>
      <c r="G57" s="89">
        <v>141914509</v>
      </c>
      <c r="H57" s="89">
        <v>142856536</v>
      </c>
      <c r="I57" s="89">
        <v>143056383</v>
      </c>
      <c r="J57" s="90" t="s">
        <v>341</v>
      </c>
      <c r="K57" s="90" t="s">
        <v>341</v>
      </c>
    </row>
    <row r="58" spans="1:11">
      <c r="A58" s="88" t="s">
        <v>351</v>
      </c>
      <c r="B58" s="89">
        <v>29673</v>
      </c>
      <c r="C58" s="89">
        <v>29999</v>
      </c>
      <c r="D58" s="89">
        <v>30368</v>
      </c>
      <c r="E58" s="89">
        <v>32054</v>
      </c>
      <c r="F58" s="89">
        <v>31269</v>
      </c>
      <c r="G58" s="90" t="s">
        <v>341</v>
      </c>
      <c r="H58" s="89">
        <v>31863</v>
      </c>
      <c r="I58" s="89">
        <v>33376</v>
      </c>
      <c r="J58" s="89">
        <v>33562</v>
      </c>
      <c r="K58" s="90" t="s">
        <v>341</v>
      </c>
    </row>
    <row r="59" spans="1:11">
      <c r="A59" s="88" t="s">
        <v>352</v>
      </c>
      <c r="B59" s="89">
        <v>47100462</v>
      </c>
      <c r="C59" s="89">
        <v>46749170</v>
      </c>
      <c r="D59" s="89">
        <v>46465691</v>
      </c>
      <c r="E59" s="89">
        <v>46192309</v>
      </c>
      <c r="F59" s="89">
        <v>45963359</v>
      </c>
      <c r="G59" s="89">
        <v>45782592</v>
      </c>
      <c r="H59" s="89">
        <v>45598179</v>
      </c>
      <c r="I59" s="89">
        <v>45453282</v>
      </c>
      <c r="J59" s="89">
        <v>45372692</v>
      </c>
      <c r="K59" s="89">
        <v>45245894</v>
      </c>
    </row>
    <row r="60" spans="1:11">
      <c r="A60" s="88" t="s">
        <v>353</v>
      </c>
      <c r="B60" s="89">
        <v>3215800</v>
      </c>
      <c r="C60" s="89">
        <v>3219234</v>
      </c>
      <c r="D60" s="89">
        <v>3222953</v>
      </c>
      <c r="E60" s="89">
        <v>3230086</v>
      </c>
      <c r="F60" s="89">
        <v>3237976</v>
      </c>
      <c r="G60" s="89">
        <v>3249482</v>
      </c>
      <c r="H60" s="89">
        <v>3262650</v>
      </c>
      <c r="I60" s="89">
        <v>3274285</v>
      </c>
      <c r="J60" s="89">
        <v>3026878</v>
      </c>
      <c r="K60" s="89">
        <v>3017079</v>
      </c>
    </row>
    <row r="61" spans="1:11">
      <c r="A61" s="88" t="s">
        <v>354</v>
      </c>
      <c r="B61" s="89">
        <v>8347300</v>
      </c>
      <c r="C61" s="89">
        <v>8436400</v>
      </c>
      <c r="D61" s="89">
        <v>8532700</v>
      </c>
      <c r="E61" s="89">
        <v>8629900</v>
      </c>
      <c r="F61" s="89">
        <v>8896900</v>
      </c>
      <c r="G61" s="89">
        <v>8997586</v>
      </c>
      <c r="H61" s="89">
        <v>9111078</v>
      </c>
      <c r="I61" s="89">
        <v>9235085</v>
      </c>
      <c r="J61" s="89">
        <v>9356483</v>
      </c>
      <c r="K61" s="89">
        <v>9477119</v>
      </c>
    </row>
    <row r="62" spans="1:11">
      <c r="A62" s="88" t="s">
        <v>355</v>
      </c>
      <c r="B62" s="89">
        <v>4321500</v>
      </c>
      <c r="C62" s="89">
        <v>4401292</v>
      </c>
      <c r="D62" s="89">
        <v>4394702</v>
      </c>
      <c r="E62" s="89">
        <v>4382070</v>
      </c>
      <c r="F62" s="89">
        <v>4385429</v>
      </c>
      <c r="G62" s="89">
        <v>4436391</v>
      </c>
      <c r="H62" s="89">
        <v>4469250</v>
      </c>
      <c r="I62" s="89">
        <v>4497617</v>
      </c>
      <c r="J62" s="90" t="s">
        <v>341</v>
      </c>
      <c r="K62" s="89">
        <v>4490500</v>
      </c>
    </row>
    <row r="63" spans="1:11">
      <c r="A63" s="94" t="s">
        <v>357</v>
      </c>
      <c r="B63" s="95">
        <v>42068.274513888886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2" tint="-9.9978637043366805E-2"/>
  </sheetPr>
  <dimension ref="A1:AN231"/>
  <sheetViews>
    <sheetView zoomScale="70" zoomScaleNormal="70" workbookViewId="0">
      <pane xSplit="3" topLeftCell="D1" activePane="topRight" state="frozen"/>
      <selection pane="topRight" activeCell="D1" sqref="D1"/>
    </sheetView>
  </sheetViews>
  <sheetFormatPr defaultRowHeight="14.5"/>
  <cols>
    <col min="1" max="1" width="21.81640625" bestFit="1" customWidth="1"/>
    <col min="2" max="2" width="15" bestFit="1" customWidth="1"/>
    <col min="3" max="3" width="14.54296875" bestFit="1" customWidth="1"/>
    <col min="42" max="42" width="24.81640625" bestFit="1" customWidth="1"/>
    <col min="43" max="43" width="15" bestFit="1" customWidth="1"/>
    <col min="44" max="44" width="14.54296875" bestFit="1" customWidth="1"/>
    <col min="48" max="48" width="13.54296875" customWidth="1"/>
  </cols>
  <sheetData>
    <row r="1" spans="1:40">
      <c r="A1" s="112" t="s">
        <v>404</v>
      </c>
    </row>
    <row r="2" spans="1:40" ht="15" thickBot="1">
      <c r="A2" s="14" t="str">
        <f>'000Veh'!D113</f>
        <v>TechName</v>
      </c>
      <c r="B2" s="14" t="str">
        <f>'000Veh'!E113</f>
        <v>Comm-IN</v>
      </c>
      <c r="C2" s="14" t="str">
        <f>'000Veh'!F113</f>
        <v>Comm-OUT</v>
      </c>
      <c r="D2" s="15" t="str">
        <f>'000Veh'!G113</f>
        <v>AT</v>
      </c>
      <c r="E2" s="15" t="str">
        <f>'000Veh'!H113</f>
        <v>BE</v>
      </c>
      <c r="F2" s="15" t="str">
        <f>'000Veh'!I113</f>
        <v>BG</v>
      </c>
      <c r="G2" s="15" t="str">
        <f>'000Veh'!J113</f>
        <v>CH</v>
      </c>
      <c r="H2" s="15" t="str">
        <f>'000Veh'!K113</f>
        <v>CY</v>
      </c>
      <c r="I2" s="15" t="str">
        <f>'000Veh'!L113</f>
        <v>CZ</v>
      </c>
      <c r="J2" s="15" t="str">
        <f>'000Veh'!M113</f>
        <v>DE</v>
      </c>
      <c r="K2" s="15" t="str">
        <f>'000Veh'!N113</f>
        <v>DK</v>
      </c>
      <c r="L2" s="15" t="str">
        <f>'000Veh'!O113</f>
        <v>EE</v>
      </c>
      <c r="M2" s="15" t="str">
        <f>'000Veh'!P113</f>
        <v>ES</v>
      </c>
      <c r="N2" s="15" t="str">
        <f>'000Veh'!Q113</f>
        <v>FI</v>
      </c>
      <c r="O2" s="15" t="str">
        <f>'000Veh'!R113</f>
        <v>FR</v>
      </c>
      <c r="P2" s="15" t="str">
        <f>'000Veh'!S113</f>
        <v>EL</v>
      </c>
      <c r="Q2" s="15" t="str">
        <f>'000Veh'!T113</f>
        <v>HR</v>
      </c>
      <c r="R2" s="15" t="str">
        <f>'000Veh'!U113</f>
        <v>HU</v>
      </c>
      <c r="S2" s="15" t="str">
        <f>'000Veh'!V113</f>
        <v>IE</v>
      </c>
      <c r="T2" s="15" t="str">
        <f>'000Veh'!W113</f>
        <v>IS</v>
      </c>
      <c r="U2" s="15" t="str">
        <f>'000Veh'!X113</f>
        <v>IT</v>
      </c>
      <c r="V2" s="15" t="str">
        <f>'000Veh'!Y113</f>
        <v>LT</v>
      </c>
      <c r="W2" s="15" t="str">
        <f>'000Veh'!Z113</f>
        <v>LU</v>
      </c>
      <c r="X2" s="15" t="str">
        <f>'000Veh'!AA113</f>
        <v>LV</v>
      </c>
      <c r="Y2" s="15" t="str">
        <f>'000Veh'!AB113</f>
        <v>MK</v>
      </c>
      <c r="Z2" s="15" t="str">
        <f>'000Veh'!AC113</f>
        <v>MT</v>
      </c>
      <c r="AA2" s="15" t="str">
        <f>'000Veh'!AD113</f>
        <v>NL</v>
      </c>
      <c r="AB2" s="15" t="str">
        <f>'000Veh'!AE113</f>
        <v>NO</v>
      </c>
      <c r="AC2" s="15" t="str">
        <f>'000Veh'!AF113</f>
        <v>PL</v>
      </c>
      <c r="AD2" s="15" t="str">
        <f>'000Veh'!AG113</f>
        <v>PT</v>
      </c>
      <c r="AE2" s="15" t="str">
        <f>'000Veh'!AH113</f>
        <v>RO</v>
      </c>
      <c r="AF2" s="15" t="str">
        <f>'000Veh'!AI113</f>
        <v>SE</v>
      </c>
      <c r="AG2" s="15" t="str">
        <f>'000Veh'!AJ113</f>
        <v>SI</v>
      </c>
      <c r="AH2" s="15" t="str">
        <f>'000Veh'!AK113</f>
        <v>SK</v>
      </c>
      <c r="AI2" s="15" t="str">
        <f>'000Veh'!AL113</f>
        <v>UK</v>
      </c>
      <c r="AJ2" s="15" t="str">
        <f>'000Veh'!AM113</f>
        <v>AL</v>
      </c>
      <c r="AK2" s="15" t="str">
        <f>'000Veh'!AN113</f>
        <v>BA</v>
      </c>
      <c r="AL2" s="15" t="str">
        <f>'000Veh'!AO113</f>
        <v>ME</v>
      </c>
      <c r="AM2" s="15" t="str">
        <f>'000Veh'!AP113</f>
        <v>RS</v>
      </c>
      <c r="AN2" s="15" t="str">
        <f>'000Veh'!AQ113</f>
        <v>KS</v>
      </c>
    </row>
    <row r="3" spans="1:40">
      <c r="A3" t="str">
        <f>'000Veh'!D114</f>
        <v>TRA_Bus_Cng_Coa</v>
      </c>
      <c r="B3" t="str">
        <f>'000Veh'!E114</f>
        <v>TRAGAS</v>
      </c>
      <c r="C3" t="str">
        <f>'000Veh'!F114</f>
        <v>TBus</v>
      </c>
      <c r="D3" s="7">
        <f>'000Veh'!G114</f>
        <v>0</v>
      </c>
      <c r="E3" s="7">
        <f>'000Veh'!H114</f>
        <v>0</v>
      </c>
      <c r="F3" s="7">
        <f>'000Veh'!I114</f>
        <v>0</v>
      </c>
      <c r="G3" s="7">
        <f>'000Veh'!J114</f>
        <v>0</v>
      </c>
      <c r="H3" s="7">
        <f>'000Veh'!K114</f>
        <v>0</v>
      </c>
      <c r="I3" s="7">
        <f>'000Veh'!L114</f>
        <v>0</v>
      </c>
      <c r="J3" s="7">
        <f>'000Veh'!M114</f>
        <v>0</v>
      </c>
      <c r="K3" s="7">
        <f>'000Veh'!N114</f>
        <v>0</v>
      </c>
      <c r="L3" s="7">
        <f>'000Veh'!O114</f>
        <v>0</v>
      </c>
      <c r="M3" s="7">
        <f>'000Veh'!P114</f>
        <v>0</v>
      </c>
      <c r="N3" s="7">
        <f>'000Veh'!Q114</f>
        <v>0</v>
      </c>
      <c r="O3" s="7">
        <f>'000Veh'!R114</f>
        <v>0</v>
      </c>
      <c r="P3" s="7">
        <f>'000Veh'!S114</f>
        <v>0</v>
      </c>
      <c r="Q3" s="7">
        <f>'000Veh'!T114</f>
        <v>0</v>
      </c>
      <c r="R3" s="7">
        <f>'000Veh'!U114</f>
        <v>0</v>
      </c>
      <c r="S3" s="7">
        <f>'000Veh'!V114</f>
        <v>0</v>
      </c>
      <c r="T3" s="7">
        <f>'000Veh'!W114</f>
        <v>0</v>
      </c>
      <c r="U3" s="7">
        <f>'000Veh'!X114</f>
        <v>0</v>
      </c>
      <c r="V3" s="7">
        <f>'000Veh'!Y114</f>
        <v>0</v>
      </c>
      <c r="W3" s="7">
        <f>'000Veh'!Z114</f>
        <v>0</v>
      </c>
      <c r="X3" s="7">
        <f>'000Veh'!AA114</f>
        <v>0</v>
      </c>
      <c r="Y3" s="7">
        <f>'000Veh'!AB114</f>
        <v>0</v>
      </c>
      <c r="Z3" s="7">
        <f>'000Veh'!AC114</f>
        <v>0</v>
      </c>
      <c r="AA3" s="7">
        <f>'000Veh'!AD114</f>
        <v>0</v>
      </c>
      <c r="AB3" s="7">
        <f>'000Veh'!AE114</f>
        <v>0</v>
      </c>
      <c r="AC3" s="7">
        <f>'000Veh'!AF114</f>
        <v>0</v>
      </c>
      <c r="AD3" s="7">
        <f>'000Veh'!AG114</f>
        <v>0</v>
      </c>
      <c r="AE3" s="7">
        <f>'000Veh'!AH114</f>
        <v>0</v>
      </c>
      <c r="AF3" s="7">
        <f>'000Veh'!AI114</f>
        <v>0.27</v>
      </c>
      <c r="AG3" s="7">
        <f>'000Veh'!AJ114</f>
        <v>0</v>
      </c>
      <c r="AH3" s="7">
        <f>'000Veh'!AK114</f>
        <v>0</v>
      </c>
      <c r="AI3" s="7">
        <f>'000Veh'!AL114</f>
        <v>0</v>
      </c>
      <c r="AJ3" s="7">
        <f>'000Veh'!AM114</f>
        <v>0</v>
      </c>
      <c r="AK3" s="7">
        <f>'000Veh'!AN114</f>
        <v>0</v>
      </c>
      <c r="AL3" s="7">
        <f>'000Veh'!AO114</f>
        <v>0</v>
      </c>
      <c r="AM3" s="7">
        <f>'000Veh'!AP114</f>
        <v>0</v>
      </c>
      <c r="AN3" s="7">
        <f>'000Veh'!AQ114</f>
        <v>0</v>
      </c>
    </row>
    <row r="4" spans="1:40">
      <c r="A4" t="str">
        <f>'000Veh'!D115</f>
        <v>TRA_Bus_Cng_Urb</v>
      </c>
      <c r="B4" t="str">
        <f>'000Veh'!E115</f>
        <v>TRAGAS</v>
      </c>
      <c r="C4" t="str">
        <f>'000Veh'!F115</f>
        <v>TBus</v>
      </c>
      <c r="D4" s="7">
        <f>'000Veh'!G115</f>
        <v>0</v>
      </c>
      <c r="E4" s="7">
        <f>'000Veh'!H115</f>
        <v>0</v>
      </c>
      <c r="F4" s="7">
        <f>'000Veh'!I115</f>
        <v>0</v>
      </c>
      <c r="G4" s="7">
        <f>'000Veh'!J115</f>
        <v>0.18</v>
      </c>
      <c r="H4" s="7">
        <f>'000Veh'!K115</f>
        <v>0</v>
      </c>
      <c r="I4" s="7">
        <f>'000Veh'!L115</f>
        <v>0</v>
      </c>
      <c r="J4" s="7">
        <f>'000Veh'!M115</f>
        <v>1.53</v>
      </c>
      <c r="K4" s="7">
        <f>'000Veh'!N115</f>
        <v>0</v>
      </c>
      <c r="L4" s="7">
        <f>'000Veh'!O115</f>
        <v>0</v>
      </c>
      <c r="M4" s="7">
        <f>'000Veh'!P115</f>
        <v>0</v>
      </c>
      <c r="N4" s="7">
        <f>'000Veh'!Q115</f>
        <v>0</v>
      </c>
      <c r="O4" s="7">
        <f>'000Veh'!R115</f>
        <v>0</v>
      </c>
      <c r="P4" s="7">
        <f>'000Veh'!S115</f>
        <v>0</v>
      </c>
      <c r="Q4" s="7">
        <f>'000Veh'!T115</f>
        <v>0.06</v>
      </c>
      <c r="R4" s="7">
        <f>'000Veh'!U115</f>
        <v>0</v>
      </c>
      <c r="S4" s="7">
        <f>'000Veh'!V115</f>
        <v>0</v>
      </c>
      <c r="T4" s="7">
        <f>'000Veh'!W115</f>
        <v>0</v>
      </c>
      <c r="U4" s="7">
        <f>'000Veh'!X115</f>
        <v>3.55</v>
      </c>
      <c r="V4" s="7">
        <f>'000Veh'!Y115</f>
        <v>0</v>
      </c>
      <c r="W4" s="7">
        <f>'000Veh'!Z115</f>
        <v>0</v>
      </c>
      <c r="X4" s="7">
        <f>'000Veh'!AA115</f>
        <v>0</v>
      </c>
      <c r="Y4" s="7">
        <f>'000Veh'!AB115</f>
        <v>0</v>
      </c>
      <c r="Z4" s="7">
        <f>'000Veh'!AC115</f>
        <v>0</v>
      </c>
      <c r="AA4" s="7">
        <f>'000Veh'!AD115</f>
        <v>0.47800000258800002</v>
      </c>
      <c r="AB4" s="7">
        <f>'000Veh'!AE115</f>
        <v>0</v>
      </c>
      <c r="AC4" s="7">
        <f>'000Veh'!AF115</f>
        <v>0</v>
      </c>
      <c r="AD4" s="7">
        <f>'000Veh'!AG115</f>
        <v>0</v>
      </c>
      <c r="AE4" s="7">
        <f>'000Veh'!AH115</f>
        <v>0</v>
      </c>
      <c r="AF4" s="7">
        <f>'000Veh'!AI115</f>
        <v>1.2</v>
      </c>
      <c r="AG4" s="7">
        <f>'000Veh'!AJ115</f>
        <v>0</v>
      </c>
      <c r="AH4" s="7">
        <f>'000Veh'!AK115</f>
        <v>0</v>
      </c>
      <c r="AI4" s="7">
        <f>'000Veh'!AL115</f>
        <v>0</v>
      </c>
      <c r="AJ4" s="7">
        <f>'000Veh'!AM115</f>
        <v>0</v>
      </c>
      <c r="AK4" s="7">
        <f>'000Veh'!AN115</f>
        <v>0</v>
      </c>
      <c r="AL4" s="7">
        <f>'000Veh'!AO115</f>
        <v>0</v>
      </c>
      <c r="AM4" s="3">
        <f>'000Veh'!AP115</f>
        <v>3.8559752858332727E-2</v>
      </c>
      <c r="AN4" s="7">
        <f>'000Veh'!AQ115</f>
        <v>0</v>
      </c>
    </row>
    <row r="5" spans="1:40">
      <c r="A5" t="str">
        <f>'000Veh'!D116</f>
        <v>TRA_Bus_Dis_Coa</v>
      </c>
      <c r="B5" t="str">
        <f>'000Veh'!E116</f>
        <v>TRADST</v>
      </c>
      <c r="C5" t="str">
        <f>'000Veh'!F116</f>
        <v>TBus</v>
      </c>
      <c r="D5" s="7">
        <f>'000Veh'!G116</f>
        <v>7.29</v>
      </c>
      <c r="E5" s="7">
        <f>'000Veh'!H116</f>
        <v>9.4600000000000009</v>
      </c>
      <c r="F5" s="7">
        <f>'000Veh'!I116</f>
        <v>11.69</v>
      </c>
      <c r="G5" s="7">
        <f>'000Veh'!J116</f>
        <v>2.4700000000000002</v>
      </c>
      <c r="H5" s="7">
        <f>'000Veh'!K116</f>
        <v>2.36</v>
      </c>
      <c r="I5" s="7">
        <f>'000Veh'!L116</f>
        <v>12.55</v>
      </c>
      <c r="J5" s="7">
        <f>'000Veh'!M116</f>
        <v>29.51</v>
      </c>
      <c r="K5" s="7">
        <f>'000Veh'!N116</f>
        <v>8.35</v>
      </c>
      <c r="L5" s="7">
        <f>'000Veh'!O116</f>
        <v>3.29</v>
      </c>
      <c r="M5" s="7">
        <f>'000Veh'!P116</f>
        <v>39.65</v>
      </c>
      <c r="N5" s="7">
        <f>'000Veh'!Q116</f>
        <v>5.93</v>
      </c>
      <c r="O5" s="7">
        <f>'000Veh'!R116</f>
        <v>61.69</v>
      </c>
      <c r="P5" s="7">
        <f>'000Veh'!S116</f>
        <v>16.899999999999999</v>
      </c>
      <c r="Q5" s="7">
        <f>'000Veh'!T116</f>
        <v>3.78</v>
      </c>
      <c r="R5" s="7">
        <f>'000Veh'!U116</f>
        <v>12.16</v>
      </c>
      <c r="S5" s="7">
        <f>'000Veh'!V116</f>
        <v>4.95</v>
      </c>
      <c r="T5" s="7">
        <f>'000Veh'!W116</f>
        <v>0.87</v>
      </c>
      <c r="U5" s="7">
        <f>'000Veh'!X116</f>
        <v>78.099999999999994</v>
      </c>
      <c r="V5" s="7">
        <f>'000Veh'!Y116</f>
        <v>4.05</v>
      </c>
      <c r="W5" s="7">
        <f>'000Veh'!Z116</f>
        <v>0.85</v>
      </c>
      <c r="X5" s="7">
        <f>'000Veh'!AA116</f>
        <v>1.83</v>
      </c>
      <c r="Y5" s="7">
        <f>'000Veh'!AB116</f>
        <v>1.1100000000000001</v>
      </c>
      <c r="Z5" s="7">
        <f>'000Veh'!AC116</f>
        <v>0.21</v>
      </c>
      <c r="AA5" s="7">
        <f>'000Veh'!AD116</f>
        <v>6.27</v>
      </c>
      <c r="AB5" s="7">
        <f>'000Veh'!AE116</f>
        <v>6.81</v>
      </c>
      <c r="AC5" s="7">
        <f>'000Veh'!AF116</f>
        <v>35.81</v>
      </c>
      <c r="AD5" s="7">
        <f>'000Veh'!AG116</f>
        <v>10.02</v>
      </c>
      <c r="AE5" s="7">
        <f>'000Veh'!AH116</f>
        <v>13.09</v>
      </c>
      <c r="AF5" s="7">
        <f>'000Veh'!AI116</f>
        <v>5.77</v>
      </c>
      <c r="AG5" s="7">
        <f>'000Veh'!AJ116</f>
        <v>1.22</v>
      </c>
      <c r="AH5" s="7">
        <f>'000Veh'!AK116</f>
        <v>3.82</v>
      </c>
      <c r="AI5" s="7">
        <f>'000Veh'!AL116</f>
        <v>119.9</v>
      </c>
      <c r="AJ5" s="7">
        <f>'000Veh'!AM116</f>
        <v>3.8439258546575212</v>
      </c>
      <c r="AK5" s="7">
        <f>'000Veh'!AN116</f>
        <v>2.8242478245252323</v>
      </c>
      <c r="AL5" s="7">
        <f>'000Veh'!AO116</f>
        <v>1.0775337134348666</v>
      </c>
      <c r="AM5" s="7">
        <f>'000Veh'!AP116</f>
        <v>3.5094836339232698</v>
      </c>
      <c r="AN5" s="7">
        <f>'000Veh'!AQ116</f>
        <v>0.76589734782191099</v>
      </c>
    </row>
    <row r="6" spans="1:40">
      <c r="A6" t="str">
        <f>'000Veh'!D117</f>
        <v>TRA_Bus_Dis_Urb</v>
      </c>
      <c r="B6" t="str">
        <f>'000Veh'!E117</f>
        <v>TRADST</v>
      </c>
      <c r="C6" t="str">
        <f>'000Veh'!F117</f>
        <v>TBus</v>
      </c>
      <c r="D6" s="7">
        <f>'000Veh'!G117</f>
        <v>2.14</v>
      </c>
      <c r="E6" s="7">
        <f>'000Veh'!H117</f>
        <v>6.52</v>
      </c>
      <c r="F6" s="7">
        <f>'000Veh'!I117</f>
        <v>12.16</v>
      </c>
      <c r="G6" s="7">
        <f>'000Veh'!J117</f>
        <v>4.72</v>
      </c>
      <c r="H6" s="7">
        <f>'000Veh'!K117</f>
        <v>3.14</v>
      </c>
      <c r="I6" s="7">
        <f>'000Veh'!L117</f>
        <v>5.07</v>
      </c>
      <c r="J6" s="7">
        <f>'000Veh'!M117</f>
        <v>44.69</v>
      </c>
      <c r="K6" s="7">
        <f>'000Veh'!N117</f>
        <v>5.17</v>
      </c>
      <c r="L6" s="7">
        <f>'000Veh'!O117</f>
        <v>0</v>
      </c>
      <c r="M6" s="7">
        <f>'000Veh'!P117</f>
        <v>21.35</v>
      </c>
      <c r="N6" s="7">
        <f>'000Veh'!Q117</f>
        <v>7.72</v>
      </c>
      <c r="O6" s="7">
        <f>'000Veh'!R117</f>
        <v>21.2</v>
      </c>
      <c r="P6" s="7">
        <f>'000Veh'!S117</f>
        <v>10.41</v>
      </c>
      <c r="Q6" s="7">
        <f>'000Veh'!T117</f>
        <v>1.07</v>
      </c>
      <c r="R6" s="7">
        <f>'000Veh'!U117</f>
        <v>4.91</v>
      </c>
      <c r="S6" s="7">
        <f>'000Veh'!V117</f>
        <v>4.95</v>
      </c>
      <c r="T6" s="7">
        <f>'000Veh'!W117</f>
        <v>0.91</v>
      </c>
      <c r="U6" s="7">
        <f>'000Veh'!X117</f>
        <v>15.59</v>
      </c>
      <c r="V6" s="7">
        <f>'000Veh'!Y117</f>
        <v>9.86</v>
      </c>
      <c r="W6" s="7">
        <f>'000Veh'!Z117</f>
        <v>0.79</v>
      </c>
      <c r="X6" s="7">
        <f>'000Veh'!AA117</f>
        <v>1.76</v>
      </c>
      <c r="Y6" s="7">
        <f>'000Veh'!AB117</f>
        <v>1.1499999999999999</v>
      </c>
      <c r="Z6" s="7">
        <f>'000Veh'!AC117</f>
        <v>1.62</v>
      </c>
      <c r="AA6" s="7">
        <f>'000Veh'!AD117</f>
        <v>4.32</v>
      </c>
      <c r="AB6" s="7">
        <f>'000Veh'!AE117</f>
        <v>7.67</v>
      </c>
      <c r="AC6" s="7">
        <f>'000Veh'!AF117</f>
        <v>56.08</v>
      </c>
      <c r="AD6" s="7">
        <f>'000Veh'!AG117</f>
        <v>5.4</v>
      </c>
      <c r="AE6" s="7">
        <f>'000Veh'!AH117</f>
        <v>15.06</v>
      </c>
      <c r="AF6" s="7">
        <f>'000Veh'!AI117</f>
        <v>6.66</v>
      </c>
      <c r="AG6" s="7">
        <f>'000Veh'!AJ117</f>
        <v>1.21</v>
      </c>
      <c r="AH6" s="7">
        <f>'000Veh'!AK117</f>
        <v>5.53</v>
      </c>
      <c r="AI6" s="7">
        <f>'000Veh'!AL117</f>
        <v>44.35</v>
      </c>
      <c r="AJ6" s="7">
        <f>'000Veh'!AM117</f>
        <v>2.367767345975432</v>
      </c>
      <c r="AK6" s="7">
        <f>'000Veh'!AN117</f>
        <v>0.79945639477301556</v>
      </c>
      <c r="AL6" s="7">
        <f>'000Veh'!AO117</f>
        <v>0.66373526371934688</v>
      </c>
      <c r="AM6" s="7">
        <f>'000Veh'!AP117</f>
        <v>0.99342526145447063</v>
      </c>
      <c r="AN6" s="7">
        <f>'000Veh'!AQ117</f>
        <v>0.21680163020355686</v>
      </c>
    </row>
    <row r="7" spans="1:40">
      <c r="A7" t="str">
        <f>'000Veh'!D118</f>
        <v>TRA_Bus_Gas_Coa</v>
      </c>
      <c r="B7" t="str">
        <f>'000Veh'!E118</f>
        <v>TRAGSLSP95</v>
      </c>
      <c r="C7" t="str">
        <f>'000Veh'!F118</f>
        <v>TBus</v>
      </c>
      <c r="D7" s="7">
        <f>'000Veh'!G118</f>
        <v>0</v>
      </c>
      <c r="E7" s="7">
        <f>'000Veh'!H118</f>
        <v>0</v>
      </c>
      <c r="F7" s="7">
        <f>'000Veh'!I118</f>
        <v>0</v>
      </c>
      <c r="G7" s="7">
        <f>'000Veh'!J118</f>
        <v>0</v>
      </c>
      <c r="H7" s="7">
        <f>'000Veh'!K118</f>
        <v>0</v>
      </c>
      <c r="I7" s="7">
        <f>'000Veh'!L118</f>
        <v>1.45</v>
      </c>
      <c r="J7" s="7">
        <f>'000Veh'!M118</f>
        <v>0</v>
      </c>
      <c r="K7" s="7">
        <f>'000Veh'!N118</f>
        <v>1.05</v>
      </c>
      <c r="L7" s="7">
        <f>'000Veh'!O118</f>
        <v>0</v>
      </c>
      <c r="M7" s="7">
        <f>'000Veh'!P118</f>
        <v>0</v>
      </c>
      <c r="N7" s="7">
        <f>'000Veh'!Q118</f>
        <v>0</v>
      </c>
      <c r="O7" s="7">
        <f>'000Veh'!R118</f>
        <v>0</v>
      </c>
      <c r="P7" s="7">
        <f>'000Veh'!S118</f>
        <v>0</v>
      </c>
      <c r="Q7" s="7">
        <f>'000Veh'!T118</f>
        <v>0</v>
      </c>
      <c r="R7" s="7">
        <f>'000Veh'!U118</f>
        <v>0</v>
      </c>
      <c r="S7" s="7">
        <f>'000Veh'!V118</f>
        <v>0</v>
      </c>
      <c r="T7" s="7">
        <f>'000Veh'!W118</f>
        <v>0</v>
      </c>
      <c r="U7" s="7">
        <f>'000Veh'!X118</f>
        <v>0</v>
      </c>
      <c r="V7" s="7">
        <f>'000Veh'!Y118</f>
        <v>0</v>
      </c>
      <c r="W7" s="7">
        <f>'000Veh'!Z118</f>
        <v>0</v>
      </c>
      <c r="X7" s="7">
        <f>'000Veh'!AA118</f>
        <v>0</v>
      </c>
      <c r="Y7" s="7">
        <f>'000Veh'!AB118</f>
        <v>0</v>
      </c>
      <c r="Z7" s="7">
        <f>'000Veh'!AC118</f>
        <v>0</v>
      </c>
      <c r="AA7" s="7">
        <f>'000Veh'!AD118</f>
        <v>0</v>
      </c>
      <c r="AB7" s="7">
        <f>'000Veh'!AE118</f>
        <v>0</v>
      </c>
      <c r="AC7" s="7">
        <f>'000Veh'!AF118</f>
        <v>0</v>
      </c>
      <c r="AD7" s="7">
        <f>'000Veh'!AG118</f>
        <v>0</v>
      </c>
      <c r="AE7" s="7">
        <f>'000Veh'!AH118</f>
        <v>0</v>
      </c>
      <c r="AF7" s="7">
        <f>'000Veh'!AI118</f>
        <v>0</v>
      </c>
      <c r="AG7" s="7">
        <f>'000Veh'!AJ118</f>
        <v>0</v>
      </c>
      <c r="AH7" s="7">
        <f>'000Veh'!AK118</f>
        <v>0</v>
      </c>
      <c r="AI7" s="7">
        <f>'000Veh'!AL118</f>
        <v>1.98</v>
      </c>
      <c r="AJ7" s="7">
        <f>'000Veh'!AM118</f>
        <v>0</v>
      </c>
      <c r="AK7" s="7">
        <f>'000Veh'!AN118</f>
        <v>0</v>
      </c>
      <c r="AL7" s="7">
        <f>'000Veh'!AO118</f>
        <v>0</v>
      </c>
      <c r="AM7" s="7">
        <f>'000Veh'!AP118</f>
        <v>0</v>
      </c>
      <c r="AN7" s="7">
        <f>'000Veh'!AQ118</f>
        <v>0</v>
      </c>
    </row>
    <row r="8" spans="1:40">
      <c r="A8" t="str">
        <f>'000Veh'!D119</f>
        <v>TRA_Bus_Gas_Urb</v>
      </c>
      <c r="B8" t="str">
        <f>'000Veh'!E119</f>
        <v>TRAGSLSP95</v>
      </c>
      <c r="C8" t="str">
        <f>'000Veh'!F119</f>
        <v>TBus</v>
      </c>
      <c r="D8" s="7">
        <f>'000Veh'!G119</f>
        <v>0</v>
      </c>
      <c r="E8" s="7">
        <f>'000Veh'!H119</f>
        <v>0</v>
      </c>
      <c r="F8" s="7">
        <f>'000Veh'!I119</f>
        <v>0</v>
      </c>
      <c r="G8" s="7">
        <f>'000Veh'!J119</f>
        <v>0</v>
      </c>
      <c r="H8" s="7">
        <f>'000Veh'!K119</f>
        <v>0</v>
      </c>
      <c r="I8" s="7">
        <f>'000Veh'!L119</f>
        <v>0.57999999999999996</v>
      </c>
      <c r="J8" s="7">
        <f>'000Veh'!M119</f>
        <v>0</v>
      </c>
      <c r="K8" s="7">
        <f>'000Veh'!N119</f>
        <v>0.01</v>
      </c>
      <c r="L8" s="7">
        <f>'000Veh'!O119</f>
        <v>0</v>
      </c>
      <c r="M8" s="7">
        <f>'000Veh'!P119</f>
        <v>0</v>
      </c>
      <c r="N8" s="7">
        <f>'000Veh'!Q119</f>
        <v>0</v>
      </c>
      <c r="O8" s="7">
        <f>'000Veh'!R119</f>
        <v>0</v>
      </c>
      <c r="P8" s="7">
        <f>'000Veh'!S119</f>
        <v>0</v>
      </c>
      <c r="Q8" s="7">
        <f>'000Veh'!T119</f>
        <v>0</v>
      </c>
      <c r="R8" s="7">
        <f>'000Veh'!U119</f>
        <v>0</v>
      </c>
      <c r="S8" s="7">
        <f>'000Veh'!V119</f>
        <v>0</v>
      </c>
      <c r="T8" s="7">
        <f>'000Veh'!W119</f>
        <v>0.12</v>
      </c>
      <c r="U8" s="7">
        <f>'000Veh'!X119</f>
        <v>0</v>
      </c>
      <c r="V8" s="7">
        <f>'000Veh'!Y119</f>
        <v>0</v>
      </c>
      <c r="W8" s="7">
        <f>'000Veh'!Z119</f>
        <v>0</v>
      </c>
      <c r="X8" s="7">
        <f>'000Veh'!AA119</f>
        <v>0</v>
      </c>
      <c r="Y8" s="7">
        <f>'000Veh'!AB119</f>
        <v>0.39</v>
      </c>
      <c r="Z8" s="7">
        <f>'000Veh'!AC119</f>
        <v>0</v>
      </c>
      <c r="AA8" s="7">
        <f>'000Veh'!AD119</f>
        <v>0.03</v>
      </c>
      <c r="AB8" s="7">
        <f>'000Veh'!AE119</f>
        <v>0</v>
      </c>
      <c r="AC8" s="7">
        <f>'000Veh'!AF119</f>
        <v>4.38</v>
      </c>
      <c r="AD8" s="7">
        <f>'000Veh'!AG119</f>
        <v>5.9999999900999992E-3</v>
      </c>
      <c r="AE8" s="7">
        <f>'000Veh'!AH119</f>
        <v>0</v>
      </c>
      <c r="AF8" s="7">
        <f>'000Veh'!AI119</f>
        <v>0</v>
      </c>
      <c r="AG8" s="7">
        <f>'000Veh'!AJ119</f>
        <v>0</v>
      </c>
      <c r="AH8" s="7">
        <f>'000Veh'!AK119</f>
        <v>0</v>
      </c>
      <c r="AI8" s="7">
        <f>'000Veh'!AL119</f>
        <v>4.62</v>
      </c>
      <c r="AJ8" s="7">
        <f>'000Veh'!AM119</f>
        <v>0</v>
      </c>
      <c r="AK8" s="7">
        <f>'000Veh'!AN119</f>
        <v>0</v>
      </c>
      <c r="AL8" s="7">
        <f>'000Veh'!AO119</f>
        <v>0</v>
      </c>
      <c r="AM8" s="7">
        <f>'000Veh'!AP119</f>
        <v>0</v>
      </c>
      <c r="AN8" s="7">
        <f>'000Veh'!AQ119</f>
        <v>0</v>
      </c>
    </row>
    <row r="9" spans="1:40">
      <c r="A9" t="str">
        <f>'000Veh'!D120</f>
        <v>TRA_Bus_Lpg_Coa</v>
      </c>
      <c r="B9" t="str">
        <f>'000Veh'!E120</f>
        <v>TRALPG</v>
      </c>
      <c r="C9" t="str">
        <f>'000Veh'!F120</f>
        <v>TBus</v>
      </c>
      <c r="D9" s="7">
        <f>'000Veh'!G120</f>
        <v>0</v>
      </c>
      <c r="E9" s="7">
        <f>'000Veh'!H120</f>
        <v>0</v>
      </c>
      <c r="F9" s="7">
        <f>'000Veh'!I120</f>
        <v>0</v>
      </c>
      <c r="G9" s="7">
        <f>'000Veh'!J120</f>
        <v>0</v>
      </c>
      <c r="H9" s="7">
        <f>'000Veh'!K120</f>
        <v>0</v>
      </c>
      <c r="I9" s="7">
        <f>'000Veh'!L120</f>
        <v>0</v>
      </c>
      <c r="J9" s="7">
        <f>'000Veh'!M120</f>
        <v>0</v>
      </c>
      <c r="K9" s="7">
        <f>'000Veh'!N120</f>
        <v>0</v>
      </c>
      <c r="L9" s="7">
        <f>'000Veh'!O120</f>
        <v>0</v>
      </c>
      <c r="M9" s="7">
        <f>'000Veh'!P120</f>
        <v>0</v>
      </c>
      <c r="N9" s="7">
        <f>'000Veh'!Q120</f>
        <v>0</v>
      </c>
      <c r="O9" s="7">
        <f>'000Veh'!R120</f>
        <v>0</v>
      </c>
      <c r="P9" s="7">
        <f>'000Veh'!S120</f>
        <v>0</v>
      </c>
      <c r="Q9" s="7">
        <f>'000Veh'!T120</f>
        <v>0</v>
      </c>
      <c r="R9" s="7">
        <f>'000Veh'!U120</f>
        <v>0</v>
      </c>
      <c r="S9" s="7">
        <f>'000Veh'!V120</f>
        <v>0</v>
      </c>
      <c r="T9" s="7">
        <f>'000Veh'!W120</f>
        <v>0</v>
      </c>
      <c r="U9" s="7">
        <f>'000Veh'!X120</f>
        <v>0</v>
      </c>
      <c r="V9" s="7">
        <f>'000Veh'!Y120</f>
        <v>0</v>
      </c>
      <c r="W9" s="7">
        <f>'000Veh'!Z120</f>
        <v>0</v>
      </c>
      <c r="X9" s="7">
        <f>'000Veh'!AA120</f>
        <v>0</v>
      </c>
      <c r="Y9" s="7">
        <f>'000Veh'!AB120</f>
        <v>0</v>
      </c>
      <c r="Z9" s="7">
        <f>'000Veh'!AC120</f>
        <v>0</v>
      </c>
      <c r="AA9" s="7">
        <f>'000Veh'!AD120</f>
        <v>0</v>
      </c>
      <c r="AB9" s="7">
        <f>'000Veh'!AE120</f>
        <v>0</v>
      </c>
      <c r="AC9" s="7">
        <f>'000Veh'!AF120</f>
        <v>0</v>
      </c>
      <c r="AD9" s="7">
        <f>'000Veh'!AG120</f>
        <v>0</v>
      </c>
      <c r="AE9" s="7">
        <f>'000Veh'!AH120</f>
        <v>0</v>
      </c>
      <c r="AF9" s="7">
        <f>'000Veh'!AI120</f>
        <v>0</v>
      </c>
      <c r="AG9" s="7">
        <f>'000Veh'!AJ120</f>
        <v>0</v>
      </c>
      <c r="AH9" s="7">
        <f>'000Veh'!AK120</f>
        <v>0</v>
      </c>
      <c r="AI9" s="7">
        <f>'000Veh'!AL120</f>
        <v>0.03</v>
      </c>
      <c r="AJ9" s="7">
        <f>'000Veh'!AM120</f>
        <v>0</v>
      </c>
      <c r="AK9" s="7">
        <f>'000Veh'!AN120</f>
        <v>0</v>
      </c>
      <c r="AL9" s="7">
        <f>'000Veh'!AO120</f>
        <v>0</v>
      </c>
      <c r="AM9" s="7">
        <f>'000Veh'!AP120</f>
        <v>0</v>
      </c>
      <c r="AN9" s="7">
        <f>'000Veh'!AQ120</f>
        <v>0</v>
      </c>
    </row>
    <row r="10" spans="1:40">
      <c r="A10" t="str">
        <f>'000Veh'!D121</f>
        <v>TRA_Bus_Lpg_Urb</v>
      </c>
      <c r="B10" t="str">
        <f>'000Veh'!E121</f>
        <v>TRALPG</v>
      </c>
      <c r="C10" t="str">
        <f>'000Veh'!F121</f>
        <v>TBus</v>
      </c>
      <c r="D10" s="7">
        <f>'000Veh'!G121</f>
        <v>0</v>
      </c>
      <c r="E10" s="7">
        <f>'000Veh'!H121</f>
        <v>0</v>
      </c>
      <c r="F10" s="7">
        <f>'000Veh'!I121</f>
        <v>0</v>
      </c>
      <c r="G10" s="7">
        <f>'000Veh'!J121</f>
        <v>0</v>
      </c>
      <c r="H10" s="7">
        <f>'000Veh'!K121</f>
        <v>0</v>
      </c>
      <c r="I10" s="7">
        <f>'000Veh'!L121</f>
        <v>0</v>
      </c>
      <c r="J10" s="7">
        <f>'000Veh'!M121</f>
        <v>0</v>
      </c>
      <c r="K10" s="7">
        <f>'000Veh'!N121</f>
        <v>0</v>
      </c>
      <c r="L10" s="7">
        <f>'000Veh'!O121</f>
        <v>0</v>
      </c>
      <c r="M10" s="7">
        <f>'000Veh'!P121</f>
        <v>0</v>
      </c>
      <c r="N10" s="7">
        <f>'000Veh'!Q121</f>
        <v>0</v>
      </c>
      <c r="O10" s="7">
        <f>'000Veh'!R121</f>
        <v>0</v>
      </c>
      <c r="P10" s="7">
        <f>'000Veh'!S121</f>
        <v>0</v>
      </c>
      <c r="Q10" s="7">
        <f>'000Veh'!T121</f>
        <v>0</v>
      </c>
      <c r="R10" s="7">
        <f>'000Veh'!U121</f>
        <v>0</v>
      </c>
      <c r="S10" s="7">
        <f>'000Veh'!V121</f>
        <v>0</v>
      </c>
      <c r="T10" s="7">
        <f>'000Veh'!W121</f>
        <v>0</v>
      </c>
      <c r="U10" s="7">
        <f>'000Veh'!X121</f>
        <v>0</v>
      </c>
      <c r="V10" s="7">
        <f>'000Veh'!Y121</f>
        <v>0</v>
      </c>
      <c r="W10" s="7">
        <f>'000Veh'!Z121</f>
        <v>0</v>
      </c>
      <c r="X10" s="7">
        <f>'000Veh'!AA121</f>
        <v>1.299999990459E-2</v>
      </c>
      <c r="Y10" s="7">
        <f>'000Veh'!AB121</f>
        <v>0.05</v>
      </c>
      <c r="Z10" s="7">
        <f>'000Veh'!AC121</f>
        <v>0</v>
      </c>
      <c r="AA10" s="7">
        <f>'000Veh'!AD121</f>
        <v>0.08</v>
      </c>
      <c r="AB10" s="7">
        <f>'000Veh'!AE121</f>
        <v>0</v>
      </c>
      <c r="AC10" s="7">
        <f>'000Veh'!AF121</f>
        <v>0.77</v>
      </c>
      <c r="AD10" s="7">
        <f>'000Veh'!AG121</f>
        <v>3.0000000005499998E-3</v>
      </c>
      <c r="AE10" s="7">
        <f>'000Veh'!AH121</f>
        <v>0</v>
      </c>
      <c r="AF10" s="7">
        <f>'000Veh'!AI121</f>
        <v>0</v>
      </c>
      <c r="AG10" s="7">
        <f>'000Veh'!AJ121</f>
        <v>0</v>
      </c>
      <c r="AH10" s="7">
        <f>'000Veh'!AK121</f>
        <v>0</v>
      </c>
      <c r="AI10" s="7">
        <f>'000Veh'!AL121</f>
        <v>0.23</v>
      </c>
      <c r="AJ10" s="7">
        <f>'000Veh'!AM121</f>
        <v>0</v>
      </c>
      <c r="AK10" s="7">
        <f>'000Veh'!AN121</f>
        <v>0</v>
      </c>
      <c r="AL10" s="7">
        <f>'000Veh'!AO121</f>
        <v>0</v>
      </c>
      <c r="AM10" s="7">
        <f>'000Veh'!AP121</f>
        <v>0</v>
      </c>
      <c r="AN10" s="7">
        <f>'000Veh'!AQ121</f>
        <v>0</v>
      </c>
    </row>
    <row r="11" spans="1:40">
      <c r="A11" t="str">
        <f>'000Veh'!D122</f>
        <v>TRA_Car_Cng_Exe</v>
      </c>
      <c r="B11" t="str">
        <f>'000Veh'!E122</f>
        <v>TRAGAS</v>
      </c>
      <c r="C11" t="str">
        <f>'000Veh'!F122</f>
        <v>TCar</v>
      </c>
      <c r="D11" s="7">
        <f>'000Veh'!G122</f>
        <v>0</v>
      </c>
      <c r="E11" s="7">
        <f>'000Veh'!H122</f>
        <v>0</v>
      </c>
      <c r="F11" s="7">
        <f>'000Veh'!I122</f>
        <v>0</v>
      </c>
      <c r="G11" s="7">
        <f>'000Veh'!J122</f>
        <v>0.9</v>
      </c>
      <c r="H11" s="7">
        <f>'000Veh'!K122</f>
        <v>0</v>
      </c>
      <c r="I11" s="7">
        <f>'000Veh'!L122</f>
        <v>0</v>
      </c>
      <c r="J11" s="7">
        <f>'000Veh'!M122</f>
        <v>9.1999999999999993</v>
      </c>
      <c r="K11" s="7">
        <f>'000Veh'!N122</f>
        <v>0</v>
      </c>
      <c r="L11" s="7">
        <f>'000Veh'!O122</f>
        <v>0</v>
      </c>
      <c r="M11" s="7">
        <f>'000Veh'!P122</f>
        <v>0</v>
      </c>
      <c r="N11" s="7">
        <f>'000Veh'!Q122</f>
        <v>0</v>
      </c>
      <c r="O11" s="7">
        <f>'000Veh'!R122</f>
        <v>0</v>
      </c>
      <c r="P11" s="7">
        <f>'000Veh'!S122</f>
        <v>0</v>
      </c>
      <c r="Q11" s="7">
        <f>'000Veh'!T122</f>
        <v>0</v>
      </c>
      <c r="R11" s="7">
        <f>'000Veh'!U122</f>
        <v>0</v>
      </c>
      <c r="S11" s="7">
        <f>'000Veh'!V122</f>
        <v>0</v>
      </c>
      <c r="T11" s="7">
        <f>'000Veh'!W122</f>
        <v>0</v>
      </c>
      <c r="U11" s="7">
        <f>'000Veh'!X122</f>
        <v>97.21</v>
      </c>
      <c r="V11" s="7">
        <f>'000Veh'!Y122</f>
        <v>0</v>
      </c>
      <c r="W11" s="7">
        <f>'000Veh'!Z122</f>
        <v>0</v>
      </c>
      <c r="X11" s="7">
        <f>'000Veh'!AA122</f>
        <v>0</v>
      </c>
      <c r="Y11" s="7">
        <f>'000Veh'!AB122</f>
        <v>0</v>
      </c>
      <c r="Z11" s="7">
        <f>'000Veh'!AC122</f>
        <v>0</v>
      </c>
      <c r="AA11" s="7">
        <f>'000Veh'!AD122</f>
        <v>0.12</v>
      </c>
      <c r="AB11" s="7">
        <f>'000Veh'!AE122</f>
        <v>0</v>
      </c>
      <c r="AC11" s="7">
        <f>'000Veh'!AF122</f>
        <v>0</v>
      </c>
      <c r="AD11" s="7">
        <f>'000Veh'!AG122</f>
        <v>0</v>
      </c>
      <c r="AE11" s="7">
        <f>'000Veh'!AH122</f>
        <v>0</v>
      </c>
      <c r="AF11" s="7">
        <f>'000Veh'!AI122</f>
        <v>2.42</v>
      </c>
      <c r="AG11" s="7">
        <f>'000Veh'!AJ122</f>
        <v>0</v>
      </c>
      <c r="AH11" s="7">
        <f>'000Veh'!AK122</f>
        <v>0</v>
      </c>
      <c r="AI11" s="7">
        <f>'000Veh'!AL122</f>
        <v>0.18</v>
      </c>
      <c r="AJ11" s="7">
        <f>'000Veh'!AM122</f>
        <v>0</v>
      </c>
      <c r="AK11" s="7">
        <f>'000Veh'!AN122</f>
        <v>0</v>
      </c>
      <c r="AL11" s="7">
        <f>'000Veh'!AO122</f>
        <v>0</v>
      </c>
      <c r="AM11" s="7">
        <f>'000Veh'!AP122</f>
        <v>1.0558825338492195</v>
      </c>
      <c r="AN11" s="7">
        <f>'000Veh'!AQ122</f>
        <v>0</v>
      </c>
    </row>
    <row r="12" spans="1:40">
      <c r="A12" t="str">
        <f>'000Veh'!D123</f>
        <v>TRA_Car_Cng_Lom</v>
      </c>
      <c r="B12" t="str">
        <f>'000Veh'!E123</f>
        <v>TRAGAS</v>
      </c>
      <c r="C12" t="str">
        <f>'000Veh'!F123</f>
        <v>TCar</v>
      </c>
      <c r="D12" s="7">
        <f>'000Veh'!G123</f>
        <v>0</v>
      </c>
      <c r="E12" s="7">
        <f>'000Veh'!H123</f>
        <v>0</v>
      </c>
      <c r="F12" s="7">
        <f>'000Veh'!I123</f>
        <v>0</v>
      </c>
      <c r="G12" s="7">
        <f>'000Veh'!J123</f>
        <v>2.34</v>
      </c>
      <c r="H12" s="7">
        <f>'000Veh'!K123</f>
        <v>0</v>
      </c>
      <c r="I12" s="7">
        <f>'000Veh'!L123</f>
        <v>0</v>
      </c>
      <c r="J12" s="7">
        <f>'000Veh'!M123</f>
        <v>23.9</v>
      </c>
      <c r="K12" s="7">
        <f>'000Veh'!N123</f>
        <v>0</v>
      </c>
      <c r="L12" s="7">
        <f>'000Veh'!O123</f>
        <v>0</v>
      </c>
      <c r="M12" s="7">
        <f>'000Veh'!P123</f>
        <v>0</v>
      </c>
      <c r="N12" s="7">
        <f>'000Veh'!Q123</f>
        <v>0</v>
      </c>
      <c r="O12" s="7">
        <f>'000Veh'!R123</f>
        <v>0</v>
      </c>
      <c r="P12" s="7">
        <f>'000Veh'!S123</f>
        <v>0</v>
      </c>
      <c r="Q12" s="7">
        <f>'000Veh'!T123</f>
        <v>0</v>
      </c>
      <c r="R12" s="7">
        <f>'000Veh'!U123</f>
        <v>0</v>
      </c>
      <c r="S12" s="7">
        <f>'000Veh'!V123</f>
        <v>0</v>
      </c>
      <c r="T12" s="7">
        <f>'000Veh'!W123</f>
        <v>0</v>
      </c>
      <c r="U12" s="7">
        <f>'000Veh'!X123</f>
        <v>252.71</v>
      </c>
      <c r="V12" s="7">
        <f>'000Veh'!Y123</f>
        <v>0</v>
      </c>
      <c r="W12" s="7">
        <f>'000Veh'!Z123</f>
        <v>0</v>
      </c>
      <c r="X12" s="7">
        <f>'000Veh'!AA123</f>
        <v>0</v>
      </c>
      <c r="Y12" s="7">
        <f>'000Veh'!AB123</f>
        <v>0</v>
      </c>
      <c r="Z12" s="7">
        <f>'000Veh'!AC123</f>
        <v>0</v>
      </c>
      <c r="AA12" s="7">
        <f>'000Veh'!AD123</f>
        <v>0.32</v>
      </c>
      <c r="AB12" s="7">
        <f>'000Veh'!AE123</f>
        <v>0</v>
      </c>
      <c r="AC12" s="7">
        <f>'000Veh'!AF123</f>
        <v>0</v>
      </c>
      <c r="AD12" s="7">
        <f>'000Veh'!AG123</f>
        <v>0</v>
      </c>
      <c r="AE12" s="7">
        <f>'000Veh'!AH123</f>
        <v>0</v>
      </c>
      <c r="AF12" s="7">
        <f>'000Veh'!AI123</f>
        <v>8.9</v>
      </c>
      <c r="AG12" s="7">
        <f>'000Veh'!AJ123</f>
        <v>0</v>
      </c>
      <c r="AH12" s="7">
        <f>'000Veh'!AK123</f>
        <v>0</v>
      </c>
      <c r="AI12" s="7">
        <f>'000Veh'!AL123</f>
        <v>0.48</v>
      </c>
      <c r="AJ12" s="7">
        <f>'000Veh'!AM123</f>
        <v>0</v>
      </c>
      <c r="AK12" s="7">
        <f>'000Veh'!AN123</f>
        <v>0</v>
      </c>
      <c r="AL12" s="7">
        <f>'000Veh'!AO123</f>
        <v>0</v>
      </c>
      <c r="AM12" s="7">
        <f>'000Veh'!AP123</f>
        <v>2.7449035606319954</v>
      </c>
      <c r="AN12" s="7">
        <f>'000Veh'!AQ123</f>
        <v>0</v>
      </c>
    </row>
    <row r="13" spans="1:40">
      <c r="A13" t="str">
        <f>'000Veh'!D124</f>
        <v>TRA_Car_Cng_Sma</v>
      </c>
      <c r="B13" t="str">
        <f>'000Veh'!E124</f>
        <v>TRAGAS</v>
      </c>
      <c r="C13" t="str">
        <f>'000Veh'!F124</f>
        <v>TCar</v>
      </c>
      <c r="D13" s="7">
        <f>'000Veh'!G124</f>
        <v>0</v>
      </c>
      <c r="E13" s="7">
        <f>'000Veh'!H124</f>
        <v>0</v>
      </c>
      <c r="F13" s="7">
        <f>'000Veh'!I124</f>
        <v>0</v>
      </c>
      <c r="G13" s="7">
        <f>'000Veh'!J124</f>
        <v>2.29</v>
      </c>
      <c r="H13" s="7">
        <f>'000Veh'!K124</f>
        <v>0</v>
      </c>
      <c r="I13" s="7">
        <f>'000Veh'!L124</f>
        <v>0</v>
      </c>
      <c r="J13" s="7">
        <f>'000Veh'!M124</f>
        <v>23.34</v>
      </c>
      <c r="K13" s="7">
        <f>'000Veh'!N124</f>
        <v>0</v>
      </c>
      <c r="L13" s="7">
        <f>'000Veh'!O124</f>
        <v>0</v>
      </c>
      <c r="M13" s="7">
        <f>'000Veh'!P124</f>
        <v>0</v>
      </c>
      <c r="N13" s="7">
        <f>'000Veh'!Q124</f>
        <v>0</v>
      </c>
      <c r="O13" s="7">
        <f>'000Veh'!R124</f>
        <v>0</v>
      </c>
      <c r="P13" s="7">
        <f>'000Veh'!S124</f>
        <v>0</v>
      </c>
      <c r="Q13" s="7">
        <f>'000Veh'!T124</f>
        <v>0</v>
      </c>
      <c r="R13" s="7">
        <f>'000Veh'!U124</f>
        <v>0</v>
      </c>
      <c r="S13" s="7">
        <f>'000Veh'!V124</f>
        <v>0</v>
      </c>
      <c r="T13" s="7">
        <f>'000Veh'!W124</f>
        <v>0</v>
      </c>
      <c r="U13" s="7">
        <f>'000Veh'!X124</f>
        <v>246.79</v>
      </c>
      <c r="V13" s="7">
        <f>'000Veh'!Y124</f>
        <v>0</v>
      </c>
      <c r="W13" s="7">
        <f>'000Veh'!Z124</f>
        <v>0</v>
      </c>
      <c r="X13" s="7">
        <f>'000Veh'!AA124</f>
        <v>0</v>
      </c>
      <c r="Y13" s="7">
        <f>'000Veh'!AB124</f>
        <v>0</v>
      </c>
      <c r="Z13" s="7">
        <f>'000Veh'!AC124</f>
        <v>0</v>
      </c>
      <c r="AA13" s="7">
        <f>'000Veh'!AD124</f>
        <v>0.32</v>
      </c>
      <c r="AB13" s="7">
        <f>'000Veh'!AE124</f>
        <v>0</v>
      </c>
      <c r="AC13" s="7">
        <f>'000Veh'!AF124</f>
        <v>0</v>
      </c>
      <c r="AD13" s="7">
        <f>'000Veh'!AG124</f>
        <v>0</v>
      </c>
      <c r="AE13" s="7">
        <f>'000Veh'!AH124</f>
        <v>0</v>
      </c>
      <c r="AF13" s="7">
        <f>'000Veh'!AI124</f>
        <v>8.94</v>
      </c>
      <c r="AG13" s="7">
        <f>'000Veh'!AJ124</f>
        <v>0</v>
      </c>
      <c r="AH13" s="7">
        <f>'000Veh'!AK124</f>
        <v>0</v>
      </c>
      <c r="AI13" s="7">
        <f>'000Veh'!AL124</f>
        <v>0.47</v>
      </c>
      <c r="AJ13" s="7">
        <f>'000Veh'!AM124</f>
        <v>0</v>
      </c>
      <c r="AK13" s="7">
        <f>'000Veh'!AN124</f>
        <v>0</v>
      </c>
      <c r="AL13" s="7">
        <f>'000Veh'!AO124</f>
        <v>0</v>
      </c>
      <c r="AM13" s="7">
        <f>'000Veh'!AP124</f>
        <v>2.6806012810271462</v>
      </c>
      <c r="AN13" s="7">
        <f>'000Veh'!AQ124</f>
        <v>0</v>
      </c>
    </row>
    <row r="14" spans="1:40">
      <c r="A14" t="str">
        <f>'000Veh'!D125</f>
        <v>TRA_Car_Cng_Upm</v>
      </c>
      <c r="B14" t="str">
        <f>'000Veh'!E125</f>
        <v>TRAGAS</v>
      </c>
      <c r="C14" t="str">
        <f>'000Veh'!F125</f>
        <v>TCar</v>
      </c>
      <c r="D14" s="7">
        <f>'000Veh'!G125</f>
        <v>0</v>
      </c>
      <c r="E14" s="7">
        <f>'000Veh'!H125</f>
        <v>0</v>
      </c>
      <c r="F14" s="7">
        <f>'000Veh'!I125</f>
        <v>0</v>
      </c>
      <c r="G14" s="7">
        <f>'000Veh'!J125</f>
        <v>1.05</v>
      </c>
      <c r="H14" s="7">
        <f>'000Veh'!K125</f>
        <v>0</v>
      </c>
      <c r="I14" s="7">
        <f>'000Veh'!L125</f>
        <v>0</v>
      </c>
      <c r="J14" s="7">
        <f>'000Veh'!M125</f>
        <v>10.72</v>
      </c>
      <c r="K14" s="7">
        <f>'000Veh'!N125</f>
        <v>0</v>
      </c>
      <c r="L14" s="7">
        <f>'000Veh'!O125</f>
        <v>0</v>
      </c>
      <c r="M14" s="7">
        <f>'000Veh'!P125</f>
        <v>0</v>
      </c>
      <c r="N14" s="7">
        <f>'000Veh'!Q125</f>
        <v>0</v>
      </c>
      <c r="O14" s="7">
        <f>'000Veh'!R125</f>
        <v>0</v>
      </c>
      <c r="P14" s="7">
        <f>'000Veh'!S125</f>
        <v>0</v>
      </c>
      <c r="Q14" s="7">
        <f>'000Veh'!T125</f>
        <v>0</v>
      </c>
      <c r="R14" s="7">
        <f>'000Veh'!U125</f>
        <v>0</v>
      </c>
      <c r="S14" s="7">
        <f>'000Veh'!V125</f>
        <v>0</v>
      </c>
      <c r="T14" s="7">
        <f>'000Veh'!W125</f>
        <v>0</v>
      </c>
      <c r="U14" s="7">
        <f>'000Veh'!X125</f>
        <v>113.31</v>
      </c>
      <c r="V14" s="7">
        <f>'000Veh'!Y125</f>
        <v>0</v>
      </c>
      <c r="W14" s="7">
        <f>'000Veh'!Z125</f>
        <v>0</v>
      </c>
      <c r="X14" s="7">
        <f>'000Veh'!AA125</f>
        <v>0</v>
      </c>
      <c r="Y14" s="7">
        <f>'000Veh'!AB125</f>
        <v>0</v>
      </c>
      <c r="Z14" s="7">
        <f>'000Veh'!AC125</f>
        <v>0</v>
      </c>
      <c r="AA14" s="7">
        <f>'000Veh'!AD125</f>
        <v>0.15</v>
      </c>
      <c r="AB14" s="7">
        <f>'000Veh'!AE125</f>
        <v>0</v>
      </c>
      <c r="AC14" s="7">
        <f>'000Veh'!AF125</f>
        <v>0</v>
      </c>
      <c r="AD14" s="7">
        <f>'000Veh'!AG125</f>
        <v>0</v>
      </c>
      <c r="AE14" s="7">
        <f>'000Veh'!AH125</f>
        <v>0</v>
      </c>
      <c r="AF14" s="7">
        <f>'000Veh'!AI125</f>
        <v>4.74</v>
      </c>
      <c r="AG14" s="7">
        <f>'000Veh'!AJ125</f>
        <v>0</v>
      </c>
      <c r="AH14" s="7">
        <f>'000Veh'!AK125</f>
        <v>0</v>
      </c>
      <c r="AI14" s="7">
        <f>'000Veh'!AL125</f>
        <v>0.21</v>
      </c>
      <c r="AJ14" s="7">
        <f>'000Veh'!AM125</f>
        <v>0</v>
      </c>
      <c r="AK14" s="7">
        <f>'000Veh'!AN125</f>
        <v>0</v>
      </c>
      <c r="AL14" s="7">
        <f>'000Veh'!AO125</f>
        <v>0</v>
      </c>
      <c r="AM14" s="7">
        <f>'000Veh'!AP125</f>
        <v>1.2307586658826775</v>
      </c>
      <c r="AN14" s="7">
        <f>'000Veh'!AQ125</f>
        <v>0</v>
      </c>
    </row>
    <row r="15" spans="1:40">
      <c r="A15" t="str">
        <f>'000Veh'!D126</f>
        <v>TRA_Car_Dis_Exe</v>
      </c>
      <c r="B15" t="str">
        <f>'000Veh'!E126</f>
        <v>TRADST</v>
      </c>
      <c r="C15" t="str">
        <f>'000Veh'!F126</f>
        <v>TCar</v>
      </c>
      <c r="D15" s="7">
        <f>'000Veh'!G126</f>
        <v>509.07</v>
      </c>
      <c r="E15" s="7">
        <f>'000Veh'!H126</f>
        <v>509.08</v>
      </c>
      <c r="F15" s="7">
        <f>'000Veh'!I126</f>
        <v>212.83</v>
      </c>
      <c r="G15" s="7">
        <f>'000Veh'!J126</f>
        <v>259.88</v>
      </c>
      <c r="H15" s="7">
        <f>'000Veh'!K126</f>
        <v>34.71</v>
      </c>
      <c r="I15" s="7">
        <f>'000Veh'!L126</f>
        <v>218.49</v>
      </c>
      <c r="J15" s="7">
        <f>'000Veh'!M126</f>
        <v>3483.21</v>
      </c>
      <c r="K15" s="7">
        <f>'000Veh'!N126</f>
        <v>93.82</v>
      </c>
      <c r="L15" s="7">
        <f>'000Veh'!O126</f>
        <v>51.42</v>
      </c>
      <c r="M15" s="7">
        <f>'000Veh'!P126</f>
        <v>2108.62</v>
      </c>
      <c r="N15" s="7">
        <f>'000Veh'!Q126</f>
        <v>228.8</v>
      </c>
      <c r="O15" s="7">
        <f>'000Veh'!R126</f>
        <v>2771.18</v>
      </c>
      <c r="P15" s="7">
        <f>'000Veh'!S126</f>
        <v>41.98</v>
      </c>
      <c r="Q15" s="7">
        <f>'000Veh'!T126</f>
        <v>75.959999999999994</v>
      </c>
      <c r="R15" s="7">
        <f>'000Veh'!U126</f>
        <v>124.01</v>
      </c>
      <c r="S15" s="7">
        <f>'000Veh'!V126</f>
        <v>115.16</v>
      </c>
      <c r="T15" s="7">
        <f>'000Veh'!W126</f>
        <v>16.91</v>
      </c>
      <c r="U15" s="7">
        <f>'000Veh'!X126</f>
        <v>2443.14</v>
      </c>
      <c r="V15" s="7">
        <f>'000Veh'!Y126</f>
        <v>177.92</v>
      </c>
      <c r="W15" s="7">
        <f>'000Veh'!Z126</f>
        <v>57.92</v>
      </c>
      <c r="X15" s="7">
        <f>'000Veh'!AA126</f>
        <v>70.72</v>
      </c>
      <c r="Y15" s="7">
        <f>'000Veh'!AB126</f>
        <v>16.14</v>
      </c>
      <c r="Z15" s="7">
        <f>'000Veh'!AC126</f>
        <v>7.97</v>
      </c>
      <c r="AA15" s="7">
        <f>'000Veh'!AD126</f>
        <v>361.29</v>
      </c>
      <c r="AB15" s="7">
        <f>'000Veh'!AE126</f>
        <v>211.5</v>
      </c>
      <c r="AC15" s="7">
        <f>'000Veh'!AF126</f>
        <v>694.3</v>
      </c>
      <c r="AD15" s="7">
        <f>'000Veh'!AG126</f>
        <v>425.2</v>
      </c>
      <c r="AE15" s="7">
        <f>'000Veh'!AH126</f>
        <v>298.81</v>
      </c>
      <c r="AF15" s="7">
        <f>'000Veh'!AI126</f>
        <v>270.85000000000002</v>
      </c>
      <c r="AG15" s="7">
        <f>'000Veh'!AJ126</f>
        <v>69.86</v>
      </c>
      <c r="AH15" s="7">
        <f>'000Veh'!AK126</f>
        <v>82.8</v>
      </c>
      <c r="AI15" s="7">
        <f>'000Veh'!AL126</f>
        <v>2069.75</v>
      </c>
      <c r="AJ15" s="7">
        <f>'000Veh'!AM126</f>
        <v>9.5478683417426282</v>
      </c>
      <c r="AK15" s="7">
        <f>'000Veh'!AN126</f>
        <v>56.753139695839572</v>
      </c>
      <c r="AL15" s="7">
        <f>'000Veh'!AO126</f>
        <v>2.6764694270050571</v>
      </c>
      <c r="AM15" s="7">
        <f>'000Veh'!AP126</f>
        <v>70.522924088572864</v>
      </c>
      <c r="AN15" s="7">
        <f>'000Veh'!AQ126</f>
        <v>15.390674570464421</v>
      </c>
    </row>
    <row r="16" spans="1:40">
      <c r="A16" t="str">
        <f>'000Veh'!D127</f>
        <v>TRA_Car_Dis_Lom</v>
      </c>
      <c r="B16" t="str">
        <f>'000Veh'!E127</f>
        <v>TRADST</v>
      </c>
      <c r="C16" t="str">
        <f>'000Veh'!F127</f>
        <v>TCar</v>
      </c>
      <c r="D16" s="7">
        <f>'000Veh'!G127</f>
        <v>872.35</v>
      </c>
      <c r="E16" s="7">
        <f>'000Veh'!H127</f>
        <v>1128.43</v>
      </c>
      <c r="F16" s="7">
        <f>'000Veh'!I127</f>
        <v>303.18</v>
      </c>
      <c r="G16" s="7">
        <f>'000Veh'!J127</f>
        <v>198.78</v>
      </c>
      <c r="H16" s="7">
        <f>'000Veh'!K127</f>
        <v>8.8800000000000008</v>
      </c>
      <c r="I16" s="7">
        <f>'000Veh'!L127</f>
        <v>407.23</v>
      </c>
      <c r="J16" s="7">
        <f>'000Veh'!M127</f>
        <v>3109.2</v>
      </c>
      <c r="K16" s="7">
        <f>'000Veh'!N127</f>
        <v>189.54</v>
      </c>
      <c r="L16" s="7">
        <f>'000Veh'!O127</f>
        <v>26.14</v>
      </c>
      <c r="M16" s="7">
        <f>'000Veh'!P127</f>
        <v>4274.0600000000004</v>
      </c>
      <c r="N16" s="7">
        <f>'000Veh'!Q127</f>
        <v>134.11000000000001</v>
      </c>
      <c r="O16" s="7">
        <f>'000Veh'!R127</f>
        <v>6576.88</v>
      </c>
      <c r="P16" s="7">
        <f>'000Veh'!S127</f>
        <v>44.92</v>
      </c>
      <c r="Q16" s="7">
        <f>'000Veh'!T127</f>
        <v>175.43</v>
      </c>
      <c r="R16" s="7">
        <f>'000Veh'!U127</f>
        <v>204.45</v>
      </c>
      <c r="S16" s="7">
        <f>'000Veh'!V127</f>
        <v>173.67</v>
      </c>
      <c r="T16" s="7">
        <f>'000Veh'!W127</f>
        <v>8.6</v>
      </c>
      <c r="U16" s="7">
        <f>'000Veh'!X127</f>
        <v>4903.8100000000004</v>
      </c>
      <c r="V16" s="7">
        <f>'000Veh'!Y127</f>
        <v>161.85</v>
      </c>
      <c r="W16" s="7">
        <f>'000Veh'!Z127</f>
        <v>64.53</v>
      </c>
      <c r="X16" s="7">
        <f>'000Veh'!AA127</f>
        <v>39.799999999999997</v>
      </c>
      <c r="Y16" s="7">
        <f>'000Veh'!AB127</f>
        <v>23</v>
      </c>
      <c r="Z16" s="7">
        <f>'000Veh'!AC127</f>
        <v>24.59</v>
      </c>
      <c r="AA16" s="7">
        <f>'000Veh'!AD127</f>
        <v>386.22</v>
      </c>
      <c r="AB16" s="7">
        <f>'000Veh'!AE127</f>
        <v>197.84</v>
      </c>
      <c r="AC16" s="7">
        <f>'000Veh'!AF127</f>
        <v>1310</v>
      </c>
      <c r="AD16" s="7">
        <f>'000Veh'!AG127</f>
        <v>681.17</v>
      </c>
      <c r="AE16" s="7">
        <f>'000Veh'!AH127</f>
        <v>489.17</v>
      </c>
      <c r="AF16" s="7">
        <f>'000Veh'!AI127</f>
        <v>151.06</v>
      </c>
      <c r="AG16" s="7">
        <f>'000Veh'!AJ127</f>
        <v>126.18</v>
      </c>
      <c r="AH16" s="7">
        <f>'000Veh'!AK127</f>
        <v>144.02000000000001</v>
      </c>
      <c r="AI16" s="7">
        <f>'000Veh'!AL127</f>
        <v>2530.87</v>
      </c>
      <c r="AJ16" s="7">
        <f>'000Veh'!AM127</f>
        <v>10.216537539568341</v>
      </c>
      <c r="AK16" s="7">
        <f>'000Veh'!AN127</f>
        <v>131.07166004266901</v>
      </c>
      <c r="AL16" s="7">
        <f>'000Veh'!AO127</f>
        <v>2.8639115450468595</v>
      </c>
      <c r="AM16" s="7">
        <f>'000Veh'!AP127</f>
        <v>162.87304598286386</v>
      </c>
      <c r="AN16" s="7">
        <f>'000Veh'!AQ127</f>
        <v>35.544839914383537</v>
      </c>
    </row>
    <row r="17" spans="1:40">
      <c r="A17" t="str">
        <f>'000Veh'!D128</f>
        <v>TRA_Car_Dis_Sma</v>
      </c>
      <c r="B17" t="str">
        <f>'000Veh'!E128</f>
        <v>TRADST</v>
      </c>
      <c r="C17" t="str">
        <f>'000Veh'!F128</f>
        <v>TCar</v>
      </c>
      <c r="D17" s="7">
        <f>'000Veh'!G128</f>
        <v>851.92</v>
      </c>
      <c r="E17" s="7">
        <f>'000Veh'!H128</f>
        <v>1102.01</v>
      </c>
      <c r="F17" s="7">
        <f>'000Veh'!I128</f>
        <v>296.08</v>
      </c>
      <c r="G17" s="7">
        <f>'000Veh'!J128</f>
        <v>194.12</v>
      </c>
      <c r="H17" s="7">
        <f>'000Veh'!K128</f>
        <v>8.67</v>
      </c>
      <c r="I17" s="7">
        <f>'000Veh'!L128</f>
        <v>397.69</v>
      </c>
      <c r="J17" s="7">
        <f>'000Veh'!M128</f>
        <v>3036.41</v>
      </c>
      <c r="K17" s="7">
        <f>'000Veh'!N128</f>
        <v>185.11</v>
      </c>
      <c r="L17" s="7">
        <f>'000Veh'!O128</f>
        <v>25.53</v>
      </c>
      <c r="M17" s="7">
        <f>'000Veh'!P128</f>
        <v>3269.74</v>
      </c>
      <c r="N17" s="7">
        <f>'000Veh'!Q128</f>
        <v>130.97</v>
      </c>
      <c r="O17" s="7">
        <f>'000Veh'!R128</f>
        <v>6422.89</v>
      </c>
      <c r="P17" s="7">
        <f>'000Veh'!S128</f>
        <v>35.799999999999997</v>
      </c>
      <c r="Q17" s="7">
        <f>'000Veh'!T128</f>
        <v>171.32</v>
      </c>
      <c r="R17" s="7">
        <f>'000Veh'!U128</f>
        <v>199.67</v>
      </c>
      <c r="S17" s="7">
        <f>'000Veh'!V128</f>
        <v>79.540000000000006</v>
      </c>
      <c r="T17" s="7">
        <f>'000Veh'!W128</f>
        <v>8.39</v>
      </c>
      <c r="U17" s="7">
        <f>'000Veh'!X128</f>
        <v>4788.99</v>
      </c>
      <c r="V17" s="7">
        <f>'000Veh'!Y128</f>
        <v>158.06</v>
      </c>
      <c r="W17" s="7">
        <f>'000Veh'!Z128</f>
        <v>63.08</v>
      </c>
      <c r="X17" s="7">
        <f>'000Veh'!AA128</f>
        <v>38.869999999999997</v>
      </c>
      <c r="Y17" s="7">
        <f>'000Veh'!AB128</f>
        <v>22.46</v>
      </c>
      <c r="Z17" s="7">
        <f>'000Veh'!AC128</f>
        <v>24.02</v>
      </c>
      <c r="AA17" s="7">
        <f>'000Veh'!AD128</f>
        <v>377.18</v>
      </c>
      <c r="AB17" s="7">
        <f>'000Veh'!AE128</f>
        <v>170.98</v>
      </c>
      <c r="AC17" s="7">
        <f>'000Veh'!AF128</f>
        <v>1279.33</v>
      </c>
      <c r="AD17" s="7">
        <f>'000Veh'!AG128</f>
        <v>665.22</v>
      </c>
      <c r="AE17" s="7">
        <f>'000Veh'!AH128</f>
        <v>477.71</v>
      </c>
      <c r="AF17" s="7">
        <f>'000Veh'!AI128</f>
        <v>151.77000000000001</v>
      </c>
      <c r="AG17" s="7">
        <f>'000Veh'!AJ128</f>
        <v>123.23</v>
      </c>
      <c r="AH17" s="7">
        <f>'000Veh'!AK128</f>
        <v>140.65</v>
      </c>
      <c r="AI17" s="7">
        <f>'000Veh'!AL128</f>
        <v>2471.61</v>
      </c>
      <c r="AJ17" s="7">
        <f>'000Veh'!AM128</f>
        <v>8.1422983952926664</v>
      </c>
      <c r="AK17" s="7">
        <f>'000Veh'!AN128</f>
        <v>128.00089379530326</v>
      </c>
      <c r="AL17" s="7">
        <f>'000Veh'!AO128</f>
        <v>2.2824584441824927</v>
      </c>
      <c r="AM17" s="7">
        <f>'000Veh'!AP128</f>
        <v>159.05723215974595</v>
      </c>
      <c r="AN17" s="7">
        <f>'000Veh'!AQ128</f>
        <v>34.712090144970574</v>
      </c>
    </row>
    <row r="18" spans="1:40">
      <c r="A18" t="str">
        <f>'000Veh'!D129</f>
        <v>TRA_Car_Dis_Upm</v>
      </c>
      <c r="B18" t="str">
        <f>'000Veh'!E129</f>
        <v>TRADST</v>
      </c>
      <c r="C18" t="str">
        <f>'000Veh'!F129</f>
        <v>TCar</v>
      </c>
      <c r="D18" s="7">
        <f>'000Veh'!G129</f>
        <v>391.14</v>
      </c>
      <c r="E18" s="7">
        <f>'000Veh'!H129</f>
        <v>505.96</v>
      </c>
      <c r="F18" s="7">
        <f>'000Veh'!I129</f>
        <v>135.94</v>
      </c>
      <c r="G18" s="7">
        <f>'000Veh'!J129</f>
        <v>89.13</v>
      </c>
      <c r="H18" s="7">
        <f>'000Veh'!K129</f>
        <v>3.98</v>
      </c>
      <c r="I18" s="7">
        <f>'000Veh'!L129</f>
        <v>182.59</v>
      </c>
      <c r="J18" s="7">
        <f>'000Veh'!M129</f>
        <v>1394.08</v>
      </c>
      <c r="K18" s="7">
        <f>'000Veh'!N129</f>
        <v>84.99</v>
      </c>
      <c r="L18" s="7">
        <f>'000Veh'!O129</f>
        <v>11.72</v>
      </c>
      <c r="M18" s="7">
        <f>'000Veh'!P129</f>
        <v>1814.42</v>
      </c>
      <c r="N18" s="7">
        <f>'000Veh'!Q129</f>
        <v>60.13</v>
      </c>
      <c r="O18" s="7">
        <f>'000Veh'!R129</f>
        <v>2948.89</v>
      </c>
      <c r="P18" s="7">
        <f>'000Veh'!S129</f>
        <v>21.11</v>
      </c>
      <c r="Q18" s="7">
        <f>'000Veh'!T129</f>
        <v>78.66</v>
      </c>
      <c r="R18" s="7">
        <f>'000Veh'!U129</f>
        <v>91.67</v>
      </c>
      <c r="S18" s="7">
        <f>'000Veh'!V129</f>
        <v>127.95</v>
      </c>
      <c r="T18" s="7">
        <f>'000Veh'!W129</f>
        <v>3.85</v>
      </c>
      <c r="U18" s="7">
        <f>'000Veh'!X129</f>
        <v>2198.73</v>
      </c>
      <c r="V18" s="7">
        <f>'000Veh'!Y129</f>
        <v>72.569999999999993</v>
      </c>
      <c r="W18" s="7">
        <f>'000Veh'!Z129</f>
        <v>30.38</v>
      </c>
      <c r="X18" s="7">
        <f>'000Veh'!AA129</f>
        <v>17.850000000000001</v>
      </c>
      <c r="Y18" s="7">
        <f>'000Veh'!AB129</f>
        <v>10.31</v>
      </c>
      <c r="Z18" s="7">
        <f>'000Veh'!AC129</f>
        <v>11.03</v>
      </c>
      <c r="AA18" s="7">
        <f>'000Veh'!AD129</f>
        <v>173.31</v>
      </c>
      <c r="AB18" s="7">
        <f>'000Veh'!AE129</f>
        <v>110.94</v>
      </c>
      <c r="AC18" s="7">
        <f>'000Veh'!AF129</f>
        <v>587.37</v>
      </c>
      <c r="AD18" s="7">
        <f>'000Veh'!AG129</f>
        <v>305.42</v>
      </c>
      <c r="AE18" s="7">
        <f>'000Veh'!AH129</f>
        <v>219.33</v>
      </c>
      <c r="AF18" s="7">
        <f>'000Veh'!AI129</f>
        <v>66.63</v>
      </c>
      <c r="AG18" s="7">
        <f>'000Veh'!AJ129</f>
        <v>56.58</v>
      </c>
      <c r="AH18" s="7">
        <f>'000Veh'!AK129</f>
        <v>64.58</v>
      </c>
      <c r="AI18" s="7">
        <f>'000Veh'!AL129</f>
        <v>1134.77</v>
      </c>
      <c r="AJ18" s="7">
        <f>'000Veh'!AM129</f>
        <v>4.8012267911907314</v>
      </c>
      <c r="AK18" s="7">
        <f>'000Veh'!AN129</f>
        <v>58.770431391189327</v>
      </c>
      <c r="AL18" s="7">
        <f>'000Veh'!AO129</f>
        <v>1.3458854121981123</v>
      </c>
      <c r="AM18" s="7">
        <f>'000Veh'!AP129</f>
        <v>73.029663096460538</v>
      </c>
      <c r="AN18" s="7">
        <f>'000Veh'!AQ129</f>
        <v>15.937736462779508</v>
      </c>
    </row>
    <row r="19" spans="1:40">
      <c r="A19" t="str">
        <f>'000Veh'!D130</f>
        <v>TRA_Car_Fle_Fue_Exe</v>
      </c>
      <c r="B19" t="str">
        <f>'000Veh'!E130</f>
        <v>TRAGSLSP95</v>
      </c>
      <c r="C19" t="str">
        <f>'000Veh'!F130</f>
        <v>TCar</v>
      </c>
      <c r="D19" s="7">
        <f>'000Veh'!G130</f>
        <v>0</v>
      </c>
      <c r="E19" s="7">
        <f>'000Veh'!H130</f>
        <v>0</v>
      </c>
      <c r="F19" s="7">
        <f>'000Veh'!I130</f>
        <v>0</v>
      </c>
      <c r="G19" s="7">
        <f>'000Veh'!J130</f>
        <v>0.44</v>
      </c>
      <c r="H19" s="7">
        <f>'000Veh'!K130</f>
        <v>0</v>
      </c>
      <c r="I19" s="7">
        <f>'000Veh'!L130</f>
        <v>0</v>
      </c>
      <c r="J19" s="7">
        <f>'000Veh'!M130</f>
        <v>0</v>
      </c>
      <c r="K19" s="7">
        <f>'000Veh'!N130</f>
        <v>0</v>
      </c>
      <c r="L19" s="7">
        <f>'000Veh'!O130</f>
        <v>0</v>
      </c>
      <c r="M19" s="7">
        <f>'000Veh'!P130</f>
        <v>0</v>
      </c>
      <c r="N19" s="7">
        <f>'000Veh'!Q130</f>
        <v>0</v>
      </c>
      <c r="O19" s="7">
        <f>'000Veh'!R130</f>
        <v>0</v>
      </c>
      <c r="P19" s="7">
        <f>'000Veh'!S130</f>
        <v>0</v>
      </c>
      <c r="Q19" s="7">
        <f>'000Veh'!T130</f>
        <v>0</v>
      </c>
      <c r="R19" s="7">
        <f>'000Veh'!U130</f>
        <v>0</v>
      </c>
      <c r="S19" s="7">
        <f>'000Veh'!V130</f>
        <v>0</v>
      </c>
      <c r="T19" s="7">
        <f>'000Veh'!W130</f>
        <v>0</v>
      </c>
      <c r="U19" s="7">
        <f>'000Veh'!X130</f>
        <v>0</v>
      </c>
      <c r="V19" s="7">
        <f>'000Veh'!Y130</f>
        <v>0</v>
      </c>
      <c r="W19" s="7">
        <f>'000Veh'!Z130</f>
        <v>0</v>
      </c>
      <c r="X19" s="7">
        <f>'000Veh'!AA130</f>
        <v>0</v>
      </c>
      <c r="Y19" s="7">
        <f>'000Veh'!AB130</f>
        <v>0</v>
      </c>
      <c r="Z19" s="7">
        <f>'000Veh'!AC130</f>
        <v>0</v>
      </c>
      <c r="AA19" s="7">
        <f>'000Veh'!AD130</f>
        <v>0</v>
      </c>
      <c r="AB19" s="7">
        <f>'000Veh'!AE130</f>
        <v>0</v>
      </c>
      <c r="AC19" s="7">
        <f>'000Veh'!AF130</f>
        <v>0</v>
      </c>
      <c r="AD19" s="7">
        <f>'000Veh'!AG130</f>
        <v>0</v>
      </c>
      <c r="AE19" s="7">
        <f>'000Veh'!AH130</f>
        <v>0</v>
      </c>
      <c r="AF19" s="7">
        <f>'000Veh'!AI130</f>
        <v>19.82</v>
      </c>
      <c r="AG19" s="7">
        <f>'000Veh'!AJ130</f>
        <v>0</v>
      </c>
      <c r="AH19" s="7">
        <f>'000Veh'!AK130</f>
        <v>0</v>
      </c>
      <c r="AI19" s="7">
        <f>'000Veh'!AL130</f>
        <v>0</v>
      </c>
      <c r="AJ19" s="7">
        <f>'000Veh'!AM130</f>
        <v>0</v>
      </c>
      <c r="AK19" s="7">
        <f>'000Veh'!AN130</f>
        <v>0</v>
      </c>
      <c r="AL19" s="7">
        <f>'000Veh'!AO130</f>
        <v>0</v>
      </c>
      <c r="AM19" s="7">
        <f>'000Veh'!AP130</f>
        <v>0</v>
      </c>
      <c r="AN19" s="7">
        <f>'000Veh'!AQ130</f>
        <v>0</v>
      </c>
    </row>
    <row r="20" spans="1:40">
      <c r="A20" t="str">
        <f>'000Veh'!D131</f>
        <v>TRA_Car_Fle_Fue_Lom</v>
      </c>
      <c r="B20" t="str">
        <f>'000Veh'!E131</f>
        <v>TRAGSLSP95</v>
      </c>
      <c r="C20" t="str">
        <f>'000Veh'!F131</f>
        <v>TCar</v>
      </c>
      <c r="D20" s="7">
        <f>'000Veh'!G131</f>
        <v>0</v>
      </c>
      <c r="E20" s="7">
        <f>'000Veh'!H131</f>
        <v>0</v>
      </c>
      <c r="F20" s="7">
        <f>'000Veh'!I131</f>
        <v>0</v>
      </c>
      <c r="G20" s="7">
        <f>'000Veh'!J131</f>
        <v>1.1399999999999999</v>
      </c>
      <c r="H20" s="7">
        <f>'000Veh'!K131</f>
        <v>0</v>
      </c>
      <c r="I20" s="7">
        <f>'000Veh'!L131</f>
        <v>0</v>
      </c>
      <c r="J20" s="7">
        <f>'000Veh'!M131</f>
        <v>0</v>
      </c>
      <c r="K20" s="7">
        <f>'000Veh'!N131</f>
        <v>0</v>
      </c>
      <c r="L20" s="7">
        <f>'000Veh'!O131</f>
        <v>0</v>
      </c>
      <c r="M20" s="7">
        <f>'000Veh'!P131</f>
        <v>0</v>
      </c>
      <c r="N20" s="7">
        <f>'000Veh'!Q131</f>
        <v>0</v>
      </c>
      <c r="O20" s="7">
        <f>'000Veh'!R131</f>
        <v>0</v>
      </c>
      <c r="P20" s="7">
        <f>'000Veh'!S131</f>
        <v>0</v>
      </c>
      <c r="Q20" s="7">
        <f>'000Veh'!T131</f>
        <v>0</v>
      </c>
      <c r="R20" s="7">
        <f>'000Veh'!U131</f>
        <v>0</v>
      </c>
      <c r="S20" s="7">
        <f>'000Veh'!V131</f>
        <v>0</v>
      </c>
      <c r="T20" s="7">
        <f>'000Veh'!W131</f>
        <v>0</v>
      </c>
      <c r="U20" s="7">
        <f>'000Veh'!X131</f>
        <v>0</v>
      </c>
      <c r="V20" s="7">
        <f>'000Veh'!Y131</f>
        <v>0</v>
      </c>
      <c r="W20" s="7">
        <f>'000Veh'!Z131</f>
        <v>0</v>
      </c>
      <c r="X20" s="7">
        <f>'000Veh'!AA131</f>
        <v>0</v>
      </c>
      <c r="Y20" s="7">
        <f>'000Veh'!AB131</f>
        <v>0</v>
      </c>
      <c r="Z20" s="7">
        <f>'000Veh'!AC131</f>
        <v>0</v>
      </c>
      <c r="AA20" s="7">
        <f>'000Veh'!AD131</f>
        <v>0</v>
      </c>
      <c r="AB20" s="7">
        <f>'000Veh'!AE131</f>
        <v>0</v>
      </c>
      <c r="AC20" s="7">
        <f>'000Veh'!AF131</f>
        <v>0</v>
      </c>
      <c r="AD20" s="7">
        <f>'000Veh'!AG131</f>
        <v>0</v>
      </c>
      <c r="AE20" s="7">
        <f>'000Veh'!AH131</f>
        <v>0</v>
      </c>
      <c r="AF20" s="7">
        <f>'000Veh'!AI131</f>
        <v>72.78</v>
      </c>
      <c r="AG20" s="7">
        <f>'000Veh'!AJ131</f>
        <v>0</v>
      </c>
      <c r="AH20" s="7">
        <f>'000Veh'!AK131</f>
        <v>0</v>
      </c>
      <c r="AI20" s="7">
        <f>'000Veh'!AL131</f>
        <v>0</v>
      </c>
      <c r="AJ20" s="7">
        <f>'000Veh'!AM131</f>
        <v>0</v>
      </c>
      <c r="AK20" s="7">
        <f>'000Veh'!AN131</f>
        <v>0</v>
      </c>
      <c r="AL20" s="7">
        <f>'000Veh'!AO131</f>
        <v>0</v>
      </c>
      <c r="AM20" s="7">
        <f>'000Veh'!AP131</f>
        <v>0</v>
      </c>
      <c r="AN20" s="7">
        <f>'000Veh'!AQ131</f>
        <v>0</v>
      </c>
    </row>
    <row r="21" spans="1:40">
      <c r="A21" t="str">
        <f>'000Veh'!D132</f>
        <v>TRA_Car_Fle_Fue_Sma</v>
      </c>
      <c r="B21" t="str">
        <f>'000Veh'!E132</f>
        <v>TRAGSLSP95</v>
      </c>
      <c r="C21" t="str">
        <f>'000Veh'!F132</f>
        <v>TCar</v>
      </c>
      <c r="D21" s="7">
        <f>'000Veh'!G132</f>
        <v>0</v>
      </c>
      <c r="E21" s="7">
        <f>'000Veh'!H132</f>
        <v>0</v>
      </c>
      <c r="F21" s="7">
        <f>'000Veh'!I132</f>
        <v>0</v>
      </c>
      <c r="G21" s="7">
        <f>'000Veh'!J132</f>
        <v>1.1100000000000001</v>
      </c>
      <c r="H21" s="7">
        <f>'000Veh'!K132</f>
        <v>0</v>
      </c>
      <c r="I21" s="7">
        <f>'000Veh'!L132</f>
        <v>0</v>
      </c>
      <c r="J21" s="7">
        <f>'000Veh'!M132</f>
        <v>0</v>
      </c>
      <c r="K21" s="7">
        <f>'000Veh'!N132</f>
        <v>0</v>
      </c>
      <c r="L21" s="7">
        <f>'000Veh'!O132</f>
        <v>0</v>
      </c>
      <c r="M21" s="7">
        <f>'000Veh'!P132</f>
        <v>0</v>
      </c>
      <c r="N21" s="7">
        <f>'000Veh'!Q132</f>
        <v>0</v>
      </c>
      <c r="O21" s="7">
        <f>'000Veh'!R132</f>
        <v>0</v>
      </c>
      <c r="P21" s="7">
        <f>'000Veh'!S132</f>
        <v>0</v>
      </c>
      <c r="Q21" s="7">
        <f>'000Veh'!T132</f>
        <v>0</v>
      </c>
      <c r="R21" s="7">
        <f>'000Veh'!U132</f>
        <v>0</v>
      </c>
      <c r="S21" s="7">
        <f>'000Veh'!V132</f>
        <v>0</v>
      </c>
      <c r="T21" s="7">
        <f>'000Veh'!W132</f>
        <v>0</v>
      </c>
      <c r="U21" s="7">
        <f>'000Veh'!X132</f>
        <v>0</v>
      </c>
      <c r="V21" s="7">
        <f>'000Veh'!Y132</f>
        <v>0</v>
      </c>
      <c r="W21" s="7">
        <f>'000Veh'!Z132</f>
        <v>0</v>
      </c>
      <c r="X21" s="7">
        <f>'000Veh'!AA132</f>
        <v>0</v>
      </c>
      <c r="Y21" s="7">
        <f>'000Veh'!AB132</f>
        <v>0</v>
      </c>
      <c r="Z21" s="7">
        <f>'000Veh'!AC132</f>
        <v>0</v>
      </c>
      <c r="AA21" s="7">
        <f>'000Veh'!AD132</f>
        <v>0</v>
      </c>
      <c r="AB21" s="7">
        <f>'000Veh'!AE132</f>
        <v>0</v>
      </c>
      <c r="AC21" s="7">
        <f>'000Veh'!AF132</f>
        <v>0</v>
      </c>
      <c r="AD21" s="7">
        <f>'000Veh'!AG132</f>
        <v>0</v>
      </c>
      <c r="AE21" s="7">
        <f>'000Veh'!AH132</f>
        <v>0</v>
      </c>
      <c r="AF21" s="7">
        <f>'000Veh'!AI132</f>
        <v>73.12</v>
      </c>
      <c r="AG21" s="7">
        <f>'000Veh'!AJ132</f>
        <v>0</v>
      </c>
      <c r="AH21" s="7">
        <f>'000Veh'!AK132</f>
        <v>0</v>
      </c>
      <c r="AI21" s="7">
        <f>'000Veh'!AL132</f>
        <v>0</v>
      </c>
      <c r="AJ21" s="7">
        <f>'000Veh'!AM132</f>
        <v>0</v>
      </c>
      <c r="AK21" s="7">
        <f>'000Veh'!AN132</f>
        <v>0</v>
      </c>
      <c r="AL21" s="7">
        <f>'000Veh'!AO132</f>
        <v>0</v>
      </c>
      <c r="AM21" s="7">
        <f>'000Veh'!AP132</f>
        <v>0</v>
      </c>
      <c r="AN21" s="7">
        <f>'000Veh'!AQ132</f>
        <v>0</v>
      </c>
    </row>
    <row r="22" spans="1:40">
      <c r="A22" t="str">
        <f>'000Veh'!D133</f>
        <v>TRA_Car_Fle_Fue_Upm</v>
      </c>
      <c r="B22" t="str">
        <f>'000Veh'!E133</f>
        <v>TRAGSLSP95</v>
      </c>
      <c r="C22" t="str">
        <f>'000Veh'!F133</f>
        <v>TCar</v>
      </c>
      <c r="D22" s="7">
        <f>'000Veh'!G133</f>
        <v>0</v>
      </c>
      <c r="E22" s="7">
        <f>'000Veh'!H133</f>
        <v>0</v>
      </c>
      <c r="F22" s="7">
        <f>'000Veh'!I133</f>
        <v>0</v>
      </c>
      <c r="G22" s="7">
        <f>'000Veh'!J133</f>
        <v>0.51</v>
      </c>
      <c r="H22" s="7">
        <f>'000Veh'!K133</f>
        <v>0</v>
      </c>
      <c r="I22" s="7">
        <f>'000Veh'!L133</f>
        <v>0</v>
      </c>
      <c r="J22" s="7">
        <f>'000Veh'!M133</f>
        <v>0</v>
      </c>
      <c r="K22" s="7">
        <f>'000Veh'!N133</f>
        <v>0</v>
      </c>
      <c r="L22" s="7">
        <f>'000Veh'!O133</f>
        <v>0</v>
      </c>
      <c r="M22" s="7">
        <f>'000Veh'!P133</f>
        <v>0</v>
      </c>
      <c r="N22" s="7">
        <f>'000Veh'!Q133</f>
        <v>0</v>
      </c>
      <c r="O22" s="7">
        <f>'000Veh'!R133</f>
        <v>0</v>
      </c>
      <c r="P22" s="7">
        <f>'000Veh'!S133</f>
        <v>0</v>
      </c>
      <c r="Q22" s="7">
        <f>'000Veh'!T133</f>
        <v>0</v>
      </c>
      <c r="R22" s="7">
        <f>'000Veh'!U133</f>
        <v>0</v>
      </c>
      <c r="S22" s="7">
        <f>'000Veh'!V133</f>
        <v>0</v>
      </c>
      <c r="T22" s="7">
        <f>'000Veh'!W133</f>
        <v>0</v>
      </c>
      <c r="U22" s="7">
        <f>'000Veh'!X133</f>
        <v>0</v>
      </c>
      <c r="V22" s="7">
        <f>'000Veh'!Y133</f>
        <v>0</v>
      </c>
      <c r="W22" s="7">
        <f>'000Veh'!Z133</f>
        <v>0</v>
      </c>
      <c r="X22" s="7">
        <f>'000Veh'!AA133</f>
        <v>0</v>
      </c>
      <c r="Y22" s="7">
        <f>'000Veh'!AB133</f>
        <v>0</v>
      </c>
      <c r="Z22" s="7">
        <f>'000Veh'!AC133</f>
        <v>0</v>
      </c>
      <c r="AA22" s="7">
        <f>'000Veh'!AD133</f>
        <v>0</v>
      </c>
      <c r="AB22" s="7">
        <f>'000Veh'!AE133</f>
        <v>0</v>
      </c>
      <c r="AC22" s="7">
        <f>'000Veh'!AF133</f>
        <v>0</v>
      </c>
      <c r="AD22" s="7">
        <f>'000Veh'!AG133</f>
        <v>0</v>
      </c>
      <c r="AE22" s="7">
        <f>'000Veh'!AH133</f>
        <v>0</v>
      </c>
      <c r="AF22" s="7">
        <f>'000Veh'!AI133</f>
        <v>38.770000000000003</v>
      </c>
      <c r="AG22" s="7">
        <f>'000Veh'!AJ133</f>
        <v>0</v>
      </c>
      <c r="AH22" s="7">
        <f>'000Veh'!AK133</f>
        <v>0</v>
      </c>
      <c r="AI22" s="7">
        <f>'000Veh'!AL133</f>
        <v>0</v>
      </c>
      <c r="AJ22" s="7">
        <f>'000Veh'!AM133</f>
        <v>0</v>
      </c>
      <c r="AK22" s="7">
        <f>'000Veh'!AN133</f>
        <v>0</v>
      </c>
      <c r="AL22" s="7">
        <f>'000Veh'!AO133</f>
        <v>0</v>
      </c>
      <c r="AM22" s="7">
        <f>'000Veh'!AP133</f>
        <v>0</v>
      </c>
      <c r="AN22" s="7">
        <f>'000Veh'!AQ133</f>
        <v>0</v>
      </c>
    </row>
    <row r="23" spans="1:40">
      <c r="A23" t="str">
        <f>'000Veh'!D134</f>
        <v>TRA_Car_Gas_Exe</v>
      </c>
      <c r="B23" t="str">
        <f>'000Veh'!E134</f>
        <v>TRAGSLSP95</v>
      </c>
      <c r="C23" t="str">
        <f>'000Veh'!F134</f>
        <v>TCar</v>
      </c>
      <c r="D23" s="7">
        <f>'000Veh'!G134</f>
        <v>192.76</v>
      </c>
      <c r="E23" s="7">
        <f>'000Veh'!H134</f>
        <v>149.02000000000001</v>
      </c>
      <c r="F23" s="7">
        <f>'000Veh'!I134</f>
        <v>52.89</v>
      </c>
      <c r="G23" s="7">
        <f>'000Veh'!J134</f>
        <v>805.57</v>
      </c>
      <c r="H23" s="7">
        <f>'000Veh'!K134</f>
        <v>23.27</v>
      </c>
      <c r="I23" s="7">
        <f>'000Veh'!L134</f>
        <v>134.5</v>
      </c>
      <c r="J23" s="7">
        <f>'000Veh'!M134</f>
        <v>3124.93</v>
      </c>
      <c r="K23" s="7">
        <f>'000Veh'!N134</f>
        <v>110.06</v>
      </c>
      <c r="L23" s="7">
        <f>'000Veh'!O134</f>
        <v>56.61</v>
      </c>
      <c r="M23" s="7">
        <f>'000Veh'!P134</f>
        <v>1144.8</v>
      </c>
      <c r="N23" s="7">
        <f>'000Veh'!Q134</f>
        <v>313.37</v>
      </c>
      <c r="O23" s="7">
        <f>'000Veh'!R134</f>
        <v>509.92</v>
      </c>
      <c r="P23" s="7">
        <f>'000Veh'!S134</f>
        <v>233.41</v>
      </c>
      <c r="Q23" s="7">
        <f>'000Veh'!T134</f>
        <v>27.39</v>
      </c>
      <c r="R23" s="7">
        <f>'000Veh'!U134</f>
        <v>66.040000000000006</v>
      </c>
      <c r="S23" s="7">
        <f>'000Veh'!V134</f>
        <v>102.17</v>
      </c>
      <c r="T23" s="7">
        <f>'000Veh'!W134</f>
        <v>30.63</v>
      </c>
      <c r="U23" s="7">
        <f>'000Veh'!X134</f>
        <v>470.76</v>
      </c>
      <c r="V23" s="7">
        <f>'000Veh'!Y134</f>
        <v>158.56</v>
      </c>
      <c r="W23" s="7">
        <f>'000Veh'!Z134</f>
        <v>27.25</v>
      </c>
      <c r="X23" s="7">
        <f>'000Veh'!AA134</f>
        <v>64.510000000000005</v>
      </c>
      <c r="Y23" s="7">
        <f>'000Veh'!AB134</f>
        <v>7.74</v>
      </c>
      <c r="Z23" s="7">
        <f>'000Veh'!AC134</f>
        <v>3.28</v>
      </c>
      <c r="AA23" s="7">
        <f>'000Veh'!AD134</f>
        <v>969.7</v>
      </c>
      <c r="AB23" s="7">
        <f>'000Veh'!AE134</f>
        <v>483.99</v>
      </c>
      <c r="AC23" s="7">
        <f>'000Veh'!AF134</f>
        <v>400.48</v>
      </c>
      <c r="AD23" s="7">
        <f>'000Veh'!AG134</f>
        <v>47.07</v>
      </c>
      <c r="AE23" s="7">
        <f>'000Veh'!AH134</f>
        <v>88.69</v>
      </c>
      <c r="AF23" s="7">
        <f>'000Veh'!AI134</f>
        <v>1515.46</v>
      </c>
      <c r="AG23" s="7">
        <f>'000Veh'!AJ134</f>
        <v>23.4</v>
      </c>
      <c r="AH23" s="7">
        <f>'000Veh'!AK134</f>
        <v>48.16</v>
      </c>
      <c r="AI23" s="7">
        <f>'000Veh'!AL134</f>
        <v>2029.67</v>
      </c>
      <c r="AJ23" s="7">
        <f>'000Veh'!AM134</f>
        <v>7.4709744401183817</v>
      </c>
      <c r="AK23" s="7">
        <f>'000Veh'!AN134</f>
        <v>11.081003780669596</v>
      </c>
      <c r="AL23" s="7">
        <f>'000Veh'!AO134</f>
        <v>3.6577774362493378</v>
      </c>
      <c r="AM23" s="7">
        <f>'000Veh'!AP134</f>
        <v>20.057508223494811</v>
      </c>
      <c r="AN23" s="7">
        <f>'000Veh'!AQ134</f>
        <v>3.0143481281586237</v>
      </c>
    </row>
    <row r="24" spans="1:40">
      <c r="A24" t="str">
        <f>'000Veh'!D135</f>
        <v>TRA_Car_Gas_Lom</v>
      </c>
      <c r="B24" t="str">
        <f>'000Veh'!E135</f>
        <v>TRAGSLSP95</v>
      </c>
      <c r="C24" t="str">
        <f>'000Veh'!F135</f>
        <v>TCar</v>
      </c>
      <c r="D24" s="7">
        <f>'000Veh'!G135</f>
        <v>488.15</v>
      </c>
      <c r="E24" s="7">
        <f>'000Veh'!H135</f>
        <v>430.66</v>
      </c>
      <c r="F24" s="7">
        <f>'000Veh'!I135</f>
        <v>373.82</v>
      </c>
      <c r="G24" s="7">
        <f>'000Veh'!J135</f>
        <v>1067.5999999999999</v>
      </c>
      <c r="H24" s="7">
        <f>'000Veh'!K135</f>
        <v>179.24</v>
      </c>
      <c r="I24" s="7">
        <f>'000Veh'!L135</f>
        <v>647.79999999999995</v>
      </c>
      <c r="J24" s="7">
        <f>'000Veh'!M135</f>
        <v>9395.2999999999993</v>
      </c>
      <c r="K24" s="7">
        <f>'000Veh'!N135</f>
        <v>631.03</v>
      </c>
      <c r="L24" s="7">
        <f>'000Veh'!O135</f>
        <v>127.94</v>
      </c>
      <c r="M24" s="7">
        <f>'000Veh'!P135</f>
        <v>3931.95</v>
      </c>
      <c r="N24" s="7">
        <f>'000Veh'!Q135</f>
        <v>929.39</v>
      </c>
      <c r="O24" s="7">
        <f>'000Veh'!R135</f>
        <v>2494.9299999999998</v>
      </c>
      <c r="P24" s="7">
        <f>'000Veh'!S135</f>
        <v>1293.42</v>
      </c>
      <c r="Q24" s="7">
        <f>'000Veh'!T135</f>
        <v>176.74</v>
      </c>
      <c r="R24" s="7">
        <f>'000Veh'!U135</f>
        <v>431.55</v>
      </c>
      <c r="S24" s="7">
        <f>'000Veh'!V135</f>
        <v>603.86</v>
      </c>
      <c r="T24" s="7">
        <f>'000Veh'!W135</f>
        <v>69.23</v>
      </c>
      <c r="U24" s="7">
        <f>'000Veh'!X135</f>
        <v>2383.06</v>
      </c>
      <c r="V24" s="7">
        <f>'000Veh'!Y135</f>
        <v>345.81</v>
      </c>
      <c r="W24" s="7">
        <f>'000Veh'!Z135</f>
        <v>34</v>
      </c>
      <c r="X24" s="7">
        <f>'000Veh'!AA135</f>
        <v>141.06</v>
      </c>
      <c r="Y24" s="7">
        <f>'000Veh'!AB135</f>
        <v>54.68</v>
      </c>
      <c r="Z24" s="7">
        <f>'000Veh'!AC135</f>
        <v>20.66</v>
      </c>
      <c r="AA24" s="7">
        <f>'000Veh'!AD135</f>
        <v>1653</v>
      </c>
      <c r="AB24" s="7">
        <f>'000Veh'!AE135</f>
        <v>413.44</v>
      </c>
      <c r="AC24" s="7">
        <f>'000Veh'!AF135</f>
        <v>2314.36</v>
      </c>
      <c r="AD24" s="7">
        <f>'000Veh'!AG135</f>
        <v>243.49</v>
      </c>
      <c r="AE24" s="7">
        <f>'000Veh'!AH135</f>
        <v>560.16999999999996</v>
      </c>
      <c r="AF24" s="7">
        <f>'000Veh'!AI135</f>
        <v>951.22</v>
      </c>
      <c r="AG24" s="7">
        <f>'000Veh'!AJ135</f>
        <v>168.48</v>
      </c>
      <c r="AH24" s="7">
        <f>'000Veh'!AK135</f>
        <v>222.29</v>
      </c>
      <c r="AI24" s="7">
        <f>'000Veh'!AL135</f>
        <v>5885.71</v>
      </c>
      <c r="AJ24" s="7">
        <f>'000Veh'!AM135</f>
        <v>41.399716208979555</v>
      </c>
      <c r="AK24" s="7">
        <f>'000Veh'!AN135</f>
        <v>71.502614391951241</v>
      </c>
      <c r="AL24" s="7">
        <f>'000Veh'!AO135</f>
        <v>20.269236500551042</v>
      </c>
      <c r="AM24" s="7">
        <f>'000Veh'!AP135</f>
        <v>129.42548387807494</v>
      </c>
      <c r="AN24" s="7">
        <f>'000Veh'!AQ135</f>
        <v>19.45074436548942</v>
      </c>
    </row>
    <row r="25" spans="1:40">
      <c r="A25" t="str">
        <f>'000Veh'!D136</f>
        <v>TRA_Car_Gas_Sma</v>
      </c>
      <c r="B25" t="str">
        <f>'000Veh'!E136</f>
        <v>TRAGSLSP95</v>
      </c>
      <c r="C25" t="str">
        <f>'000Veh'!F136</f>
        <v>TCar</v>
      </c>
      <c r="D25" s="7">
        <f>'000Veh'!G136</f>
        <v>1132.6600000000001</v>
      </c>
      <c r="E25" s="7">
        <f>'000Veh'!H136</f>
        <v>1284.54</v>
      </c>
      <c r="F25" s="7">
        <f>'000Veh'!I136</f>
        <v>958.71</v>
      </c>
      <c r="G25" s="7">
        <f>'000Veh'!J136</f>
        <v>972.29</v>
      </c>
      <c r="H25" s="7">
        <f>'000Veh'!K136</f>
        <v>195.71</v>
      </c>
      <c r="I25" s="7">
        <f>'000Veh'!L136</f>
        <v>2212.25</v>
      </c>
      <c r="J25" s="7">
        <f>'000Veh'!M136</f>
        <v>13429.25</v>
      </c>
      <c r="K25" s="7">
        <f>'000Veh'!N136</f>
        <v>669.17</v>
      </c>
      <c r="L25" s="7">
        <f>'000Veh'!O136</f>
        <v>65.400000000000006</v>
      </c>
      <c r="M25" s="7">
        <f>'000Veh'!P136</f>
        <v>3981.04</v>
      </c>
      <c r="N25" s="7">
        <f>'000Veh'!Q136</f>
        <v>642.52</v>
      </c>
      <c r="O25" s="7">
        <f>'000Veh'!R136</f>
        <v>8331.68</v>
      </c>
      <c r="P25" s="7">
        <f>'000Veh'!S136</f>
        <v>3046.65</v>
      </c>
      <c r="Q25" s="7">
        <f>'000Veh'!T136</f>
        <v>659.66</v>
      </c>
      <c r="R25" s="7">
        <f>'000Veh'!U136</f>
        <v>1668.32</v>
      </c>
      <c r="S25" s="7">
        <f>'000Veh'!V136</f>
        <v>450.26</v>
      </c>
      <c r="T25" s="7">
        <f>'000Veh'!W136</f>
        <v>35.39</v>
      </c>
      <c r="U25" s="7">
        <f>'000Veh'!X136</f>
        <v>16337.15</v>
      </c>
      <c r="V25" s="7">
        <f>'000Veh'!Y136</f>
        <v>495.7</v>
      </c>
      <c r="W25" s="7">
        <f>'000Veh'!Z136</f>
        <v>45.08</v>
      </c>
      <c r="X25" s="7">
        <f>'000Veh'!AA136</f>
        <v>55.23</v>
      </c>
      <c r="Y25" s="7">
        <f>'000Veh'!AB136</f>
        <v>140.24</v>
      </c>
      <c r="Z25" s="7">
        <f>'000Veh'!AC136</f>
        <v>140.15</v>
      </c>
      <c r="AA25" s="7">
        <f>'000Veh'!AD136</f>
        <v>2806</v>
      </c>
      <c r="AB25" s="7">
        <f>'000Veh'!AE136</f>
        <v>457.83</v>
      </c>
      <c r="AC25" s="7">
        <f>'000Veh'!AF136</f>
        <v>6764.32</v>
      </c>
      <c r="AD25" s="7">
        <f>'000Veh'!AG136</f>
        <v>2169.2600000000002</v>
      </c>
      <c r="AE25" s="7">
        <f>'000Veh'!AH136</f>
        <v>2666.51</v>
      </c>
      <c r="AF25" s="7">
        <f>'000Veh'!AI136</f>
        <v>579.42999999999995</v>
      </c>
      <c r="AG25" s="7">
        <f>'000Veh'!AJ136</f>
        <v>438.73</v>
      </c>
      <c r="AH25" s="7">
        <f>'000Veh'!AK136</f>
        <v>813.03</v>
      </c>
      <c r="AI25" s="7">
        <f>'000Veh'!AL136</f>
        <v>9544.6200000000008</v>
      </c>
      <c r="AJ25" s="7">
        <f>'000Veh'!AM136</f>
        <v>97.517005603815889</v>
      </c>
      <c r="AK25" s="7">
        <f>'000Veh'!AN136</f>
        <v>266.87458758512247</v>
      </c>
      <c r="AL25" s="7">
        <f>'000Veh'!AO136</f>
        <v>47.744173883505617</v>
      </c>
      <c r="AM25" s="7">
        <f>'000Veh'!AP136</f>
        <v>483.06447151188695</v>
      </c>
      <c r="AN25" s="7">
        <f>'000Veh'!AQ136</f>
        <v>72.597476678390564</v>
      </c>
    </row>
    <row r="26" spans="1:40">
      <c r="A26" t="str">
        <f>'000Veh'!D137</f>
        <v>TRA_Car_Gas_Upm</v>
      </c>
      <c r="B26" t="str">
        <f>'000Veh'!E137</f>
        <v>TRAGSLSP95</v>
      </c>
      <c r="C26" t="str">
        <f>'000Veh'!F137</f>
        <v>TCar</v>
      </c>
      <c r="D26" s="7">
        <f>'000Veh'!G137</f>
        <v>218.87</v>
      </c>
      <c r="E26" s="7">
        <f>'000Veh'!H137</f>
        <v>193.1</v>
      </c>
      <c r="F26" s="7">
        <f>'000Veh'!I137</f>
        <v>167.61</v>
      </c>
      <c r="G26" s="7">
        <f>'000Veh'!J137</f>
        <v>478.68</v>
      </c>
      <c r="H26" s="7">
        <f>'000Veh'!K137</f>
        <v>80.37</v>
      </c>
      <c r="I26" s="7">
        <f>'000Veh'!L137</f>
        <v>290.45</v>
      </c>
      <c r="J26" s="7">
        <f>'000Veh'!M137</f>
        <v>4212.6000000000004</v>
      </c>
      <c r="K26" s="7">
        <f>'000Veh'!N137</f>
        <v>282.94</v>
      </c>
      <c r="L26" s="7">
        <f>'000Veh'!O137</f>
        <v>57.36</v>
      </c>
      <c r="M26" s="7">
        <f>'000Veh'!P137</f>
        <v>1619.21</v>
      </c>
      <c r="N26" s="7">
        <f>'000Veh'!Q137</f>
        <v>416.71</v>
      </c>
      <c r="O26" s="7">
        <f>'000Veh'!R137</f>
        <v>1118.6600000000001</v>
      </c>
      <c r="P26" s="7">
        <f>'000Veh'!S137</f>
        <v>492.7</v>
      </c>
      <c r="Q26" s="7">
        <f>'000Veh'!T137</f>
        <v>79.25</v>
      </c>
      <c r="R26" s="7">
        <f>'000Veh'!U137</f>
        <v>193.5</v>
      </c>
      <c r="S26" s="7">
        <f>'000Veh'!V137</f>
        <v>246.68</v>
      </c>
      <c r="T26" s="7">
        <f>'000Veh'!W137</f>
        <v>31.04</v>
      </c>
      <c r="U26" s="7">
        <f>'000Veh'!X137</f>
        <v>1068.5</v>
      </c>
      <c r="V26" s="7">
        <f>'000Veh'!Y137</f>
        <v>155.05000000000001</v>
      </c>
      <c r="W26" s="7">
        <f>'000Veh'!Z137</f>
        <v>14.76</v>
      </c>
      <c r="X26" s="7">
        <f>'000Veh'!AA137</f>
        <v>63.25</v>
      </c>
      <c r="Y26" s="7">
        <f>'000Veh'!AB137</f>
        <v>24.52</v>
      </c>
      <c r="Z26" s="7">
        <f>'000Veh'!AC137</f>
        <v>9.26</v>
      </c>
      <c r="AA26" s="7">
        <f>'000Veh'!AD137</f>
        <v>741.3</v>
      </c>
      <c r="AB26" s="7">
        <f>'000Veh'!AE137</f>
        <v>229.6</v>
      </c>
      <c r="AC26" s="7">
        <f>'000Veh'!AF137</f>
        <v>1037.83</v>
      </c>
      <c r="AD26" s="7">
        <f>'000Veh'!AG137</f>
        <v>109.17</v>
      </c>
      <c r="AE26" s="7">
        <f>'000Veh'!AH137</f>
        <v>251.16</v>
      </c>
      <c r="AF26" s="7">
        <f>'000Veh'!AI137</f>
        <v>419.6</v>
      </c>
      <c r="AG26" s="7">
        <f>'000Veh'!AJ137</f>
        <v>75.540000000000006</v>
      </c>
      <c r="AH26" s="7">
        <f>'000Veh'!AK137</f>
        <v>99.67</v>
      </c>
      <c r="AI26" s="7">
        <f>'000Veh'!AL137</f>
        <v>2638.99</v>
      </c>
      <c r="AJ26" s="7">
        <f>'000Veh'!AM137</f>
        <v>15.770314496578237</v>
      </c>
      <c r="AK26" s="7">
        <f>'000Veh'!AN137</f>
        <v>32.061684907559894</v>
      </c>
      <c r="AL26" s="7">
        <f>'000Veh'!AO137</f>
        <v>7.7211213865731922</v>
      </c>
      <c r="AM26" s="7">
        <f>'000Veh'!AP137</f>
        <v>58.034228795617508</v>
      </c>
      <c r="AN26" s="7">
        <f>'000Veh'!AQ137</f>
        <v>8.7216900020653867</v>
      </c>
    </row>
    <row r="27" spans="1:40">
      <c r="A27" t="str">
        <f>'000Veh'!D138</f>
        <v>TRA_Car_Lpg_Exe</v>
      </c>
      <c r="B27" t="str">
        <f>'000Veh'!E138</f>
        <v>TRALPG</v>
      </c>
      <c r="C27" t="str">
        <f>'000Veh'!F138</f>
        <v>TCar</v>
      </c>
      <c r="D27" s="7">
        <f>'000Veh'!G138</f>
        <v>0</v>
      </c>
      <c r="E27" s="7">
        <f>'000Veh'!H138</f>
        <v>4.91</v>
      </c>
      <c r="F27" s="7">
        <f>'000Veh'!I138</f>
        <v>13.46</v>
      </c>
      <c r="G27" s="7">
        <f>'000Veh'!J138</f>
        <v>0</v>
      </c>
      <c r="H27" s="7">
        <f>'000Veh'!K138</f>
        <v>0</v>
      </c>
      <c r="I27" s="7">
        <f>'000Veh'!L138</f>
        <v>0</v>
      </c>
      <c r="J27" s="7">
        <f>'000Veh'!M138</f>
        <v>55.87</v>
      </c>
      <c r="K27" s="7">
        <f>'000Veh'!N138</f>
        <v>1.9167789818072382E-3</v>
      </c>
      <c r="L27" s="7">
        <f>'000Veh'!O138</f>
        <v>0</v>
      </c>
      <c r="M27" s="7">
        <f>'000Veh'!P138</f>
        <v>0</v>
      </c>
      <c r="N27" s="7">
        <f>'000Veh'!Q138</f>
        <v>0</v>
      </c>
      <c r="O27" s="7">
        <f>'000Veh'!R138</f>
        <v>29.3</v>
      </c>
      <c r="P27" s="7">
        <f>'000Veh'!S138</f>
        <v>1.25</v>
      </c>
      <c r="Q27" s="7">
        <f>'000Veh'!T138</f>
        <v>6.54</v>
      </c>
      <c r="R27" s="7">
        <f>'000Veh'!U138</f>
        <v>0.65</v>
      </c>
      <c r="S27" s="7">
        <f>'000Veh'!V138</f>
        <v>0.12</v>
      </c>
      <c r="T27" s="7">
        <f>'000Veh'!W138</f>
        <v>0</v>
      </c>
      <c r="U27" s="7">
        <f>'000Veh'!X138</f>
        <v>289.5</v>
      </c>
      <c r="V27" s="7">
        <f>'000Veh'!Y138</f>
        <v>0</v>
      </c>
      <c r="W27" s="7">
        <f>'000Veh'!Z138</f>
        <v>0</v>
      </c>
      <c r="X27" s="7">
        <f>'000Veh'!AA138</f>
        <v>2.13</v>
      </c>
      <c r="Y27" s="7">
        <f>'000Veh'!AB138</f>
        <v>1.52</v>
      </c>
      <c r="Z27" s="7">
        <f>'000Veh'!AC138</f>
        <v>0</v>
      </c>
      <c r="AA27" s="7">
        <f>'000Veh'!AD138</f>
        <v>28.89</v>
      </c>
      <c r="AB27" s="7">
        <f>'000Veh'!AE138</f>
        <v>0</v>
      </c>
      <c r="AC27" s="7">
        <f>'000Veh'!AF138</f>
        <v>339.28</v>
      </c>
      <c r="AD27" s="7">
        <f>'000Veh'!AG138</f>
        <v>5.2</v>
      </c>
      <c r="AE27" s="7">
        <f>'000Veh'!AH138</f>
        <v>29.09</v>
      </c>
      <c r="AF27" s="7">
        <f>'000Veh'!AI138</f>
        <v>0</v>
      </c>
      <c r="AG27" s="7">
        <f>'000Veh'!AJ138</f>
        <v>0</v>
      </c>
      <c r="AH27" s="7">
        <f>'000Veh'!AK138</f>
        <v>7.38</v>
      </c>
      <c r="AI27" s="7">
        <f>'000Veh'!AL138</f>
        <v>3.56</v>
      </c>
      <c r="AJ27" s="7">
        <f>'000Veh'!AM138</f>
        <v>0</v>
      </c>
      <c r="AK27" s="7">
        <f>'000Veh'!AN138</f>
        <v>0</v>
      </c>
      <c r="AL27" s="7">
        <f>'000Veh'!AO138</f>
        <v>0</v>
      </c>
      <c r="AM27" s="7">
        <f>'000Veh'!AP138</f>
        <v>33.504479861051095</v>
      </c>
      <c r="AN27" s="7">
        <f>'000Veh'!AQ138</f>
        <v>1.3117340122350234</v>
      </c>
    </row>
    <row r="28" spans="1:40">
      <c r="A28" t="str">
        <f>'000Veh'!D139</f>
        <v>TRA_Car_Lpg_Lom</v>
      </c>
      <c r="B28" t="str">
        <f>'000Veh'!E139</f>
        <v>TRALPG</v>
      </c>
      <c r="C28" t="str">
        <f>'000Veh'!F139</f>
        <v>TCar</v>
      </c>
      <c r="D28" s="7">
        <f>'000Veh'!G139</f>
        <v>0</v>
      </c>
      <c r="E28" s="7">
        <f>'000Veh'!H139</f>
        <v>12.76</v>
      </c>
      <c r="F28" s="7">
        <f>'000Veh'!I139</f>
        <v>34.979999999999997</v>
      </c>
      <c r="G28" s="7">
        <f>'000Veh'!J139</f>
        <v>0</v>
      </c>
      <c r="H28" s="7">
        <f>'000Veh'!K139</f>
        <v>0</v>
      </c>
      <c r="I28" s="7">
        <f>'000Veh'!L139</f>
        <v>0</v>
      </c>
      <c r="J28" s="7">
        <f>'000Veh'!M139</f>
        <v>145.24</v>
      </c>
      <c r="K28" s="7">
        <f>'000Veh'!N139</f>
        <v>4.9828705802341736E-3</v>
      </c>
      <c r="L28" s="7">
        <f>'000Veh'!O139</f>
        <v>0</v>
      </c>
      <c r="M28" s="7">
        <f>'000Veh'!P139</f>
        <v>0</v>
      </c>
      <c r="N28" s="7">
        <f>'000Veh'!Q139</f>
        <v>0</v>
      </c>
      <c r="O28" s="7">
        <f>'000Veh'!R139</f>
        <v>76.17</v>
      </c>
      <c r="P28" s="7">
        <f>'000Veh'!S139</f>
        <v>2.48</v>
      </c>
      <c r="Q28" s="7">
        <f>'000Veh'!T139</f>
        <v>17.010000000000002</v>
      </c>
      <c r="R28" s="7">
        <f>'000Veh'!U139</f>
        <v>1.7</v>
      </c>
      <c r="S28" s="7">
        <f>'000Veh'!V139</f>
        <v>0.23</v>
      </c>
      <c r="T28" s="7">
        <f>'000Veh'!W139</f>
        <v>0</v>
      </c>
      <c r="U28" s="7">
        <f>'000Veh'!X139</f>
        <v>752.55</v>
      </c>
      <c r="V28" s="7">
        <f>'000Veh'!Y139</f>
        <v>0</v>
      </c>
      <c r="W28" s="7">
        <f>'000Veh'!Z139</f>
        <v>0</v>
      </c>
      <c r="X28" s="7">
        <f>'000Veh'!AA139</f>
        <v>5.54</v>
      </c>
      <c r="Y28" s="7">
        <f>'000Veh'!AB139</f>
        <v>3.95</v>
      </c>
      <c r="Z28" s="7">
        <f>'000Veh'!AC139</f>
        <v>0</v>
      </c>
      <c r="AA28" s="7">
        <f>'000Veh'!AD139</f>
        <v>75.099999999999994</v>
      </c>
      <c r="AB28" s="7">
        <f>'000Veh'!AE139</f>
        <v>0</v>
      </c>
      <c r="AC28" s="7">
        <f>'000Veh'!AF139</f>
        <v>881.96</v>
      </c>
      <c r="AD28" s="7">
        <f>'000Veh'!AG139</f>
        <v>13.52</v>
      </c>
      <c r="AE28" s="7">
        <f>'000Veh'!AH139</f>
        <v>75.63</v>
      </c>
      <c r="AF28" s="7">
        <f>'000Veh'!AI139</f>
        <v>0</v>
      </c>
      <c r="AG28" s="7">
        <f>'000Veh'!AJ139</f>
        <v>0</v>
      </c>
      <c r="AH28" s="7">
        <f>'000Veh'!AK139</f>
        <v>19.18</v>
      </c>
      <c r="AI28" s="7">
        <f>'000Veh'!AL139</f>
        <v>9.25</v>
      </c>
      <c r="AJ28" s="7">
        <f>'000Veh'!AM139</f>
        <v>0</v>
      </c>
      <c r="AK28" s="7">
        <f>'000Veh'!AN139</f>
        <v>0</v>
      </c>
      <c r="AL28" s="7">
        <f>'000Veh'!AO139</f>
        <v>0</v>
      </c>
      <c r="AM28" s="7">
        <f>'000Veh'!AP139</f>
        <v>87.142385693651249</v>
      </c>
      <c r="AN28" s="7">
        <f>'000Veh'!AQ139</f>
        <v>3.4117118575103591</v>
      </c>
    </row>
    <row r="29" spans="1:40">
      <c r="A29" t="str">
        <f>'000Veh'!D140</f>
        <v>TRA_Car_Lpg_Sma</v>
      </c>
      <c r="B29" t="str">
        <f>'000Veh'!E140</f>
        <v>TRALPG</v>
      </c>
      <c r="C29" t="str">
        <f>'000Veh'!F140</f>
        <v>TCar</v>
      </c>
      <c r="D29" s="7">
        <f>'000Veh'!G140</f>
        <v>0</v>
      </c>
      <c r="E29" s="7">
        <f>'000Veh'!H140</f>
        <v>12.46</v>
      </c>
      <c r="F29" s="7">
        <f>'000Veh'!I140</f>
        <v>34.17</v>
      </c>
      <c r="G29" s="7">
        <f>'000Veh'!J140</f>
        <v>0</v>
      </c>
      <c r="H29" s="7">
        <f>'000Veh'!K140</f>
        <v>0</v>
      </c>
      <c r="I29" s="7">
        <f>'000Veh'!L140</f>
        <v>0</v>
      </c>
      <c r="J29" s="7">
        <f>'000Veh'!M140</f>
        <v>141.84</v>
      </c>
      <c r="K29" s="7">
        <f>'000Veh'!N140</f>
        <v>4.8662239266071003E-3</v>
      </c>
      <c r="L29" s="7">
        <f>'000Veh'!O140</f>
        <v>0</v>
      </c>
      <c r="M29" s="7">
        <f>'000Veh'!P140</f>
        <v>0</v>
      </c>
      <c r="N29" s="7">
        <f>'000Veh'!Q140</f>
        <v>0</v>
      </c>
      <c r="O29" s="7">
        <f>'000Veh'!R140</f>
        <v>74.38</v>
      </c>
      <c r="P29" s="7">
        <f>'000Veh'!S140</f>
        <v>1.98</v>
      </c>
      <c r="Q29" s="7">
        <f>'000Veh'!T140</f>
        <v>16.61</v>
      </c>
      <c r="R29" s="7">
        <f>'000Veh'!U140</f>
        <v>1.66</v>
      </c>
      <c r="S29" s="7">
        <f>'000Veh'!V140</f>
        <v>0.1</v>
      </c>
      <c r="T29" s="7">
        <f>'000Veh'!W140</f>
        <v>0</v>
      </c>
      <c r="U29" s="7">
        <f>'000Veh'!X140</f>
        <v>734.93</v>
      </c>
      <c r="V29" s="7">
        <f>'000Veh'!Y140</f>
        <v>0</v>
      </c>
      <c r="W29" s="7">
        <f>'000Veh'!Z140</f>
        <v>0</v>
      </c>
      <c r="X29" s="7">
        <f>'000Veh'!AA140</f>
        <v>5.41</v>
      </c>
      <c r="Y29" s="7">
        <f>'000Veh'!AB140</f>
        <v>3.86</v>
      </c>
      <c r="Z29" s="7">
        <f>'000Veh'!AC140</f>
        <v>0</v>
      </c>
      <c r="AA29" s="7">
        <f>'000Veh'!AD140</f>
        <v>73.34</v>
      </c>
      <c r="AB29" s="7">
        <f>'000Veh'!AE140</f>
        <v>0</v>
      </c>
      <c r="AC29" s="7">
        <f>'000Veh'!AF140</f>
        <v>861.31</v>
      </c>
      <c r="AD29" s="7">
        <f>'000Veh'!AG140</f>
        <v>13.21</v>
      </c>
      <c r="AE29" s="7">
        <f>'000Veh'!AH140</f>
        <v>73.86</v>
      </c>
      <c r="AF29" s="7">
        <f>'000Veh'!AI140</f>
        <v>0</v>
      </c>
      <c r="AG29" s="7">
        <f>'000Veh'!AJ140</f>
        <v>0</v>
      </c>
      <c r="AH29" s="7">
        <f>'000Veh'!AK140</f>
        <v>18.73</v>
      </c>
      <c r="AI29" s="7">
        <f>'000Veh'!AL140</f>
        <v>9.0399999999999991</v>
      </c>
      <c r="AJ29" s="7">
        <f>'000Veh'!AM140</f>
        <v>0</v>
      </c>
      <c r="AK29" s="7">
        <f>'000Veh'!AN140</f>
        <v>0</v>
      </c>
      <c r="AL29" s="7">
        <f>'000Veh'!AO140</f>
        <v>0</v>
      </c>
      <c r="AM29" s="7">
        <f>'000Veh'!AP140</f>
        <v>85.093182032424878</v>
      </c>
      <c r="AN29" s="7">
        <f>'000Veh'!AQ140</f>
        <v>3.3314834775571462</v>
      </c>
    </row>
    <row r="30" spans="1:40">
      <c r="A30" t="str">
        <f>'000Veh'!D141</f>
        <v>TRA_Car_Lpg_Upm</v>
      </c>
      <c r="B30" t="str">
        <f>'000Veh'!E141</f>
        <v>TRALPG</v>
      </c>
      <c r="C30" t="str">
        <f>'000Veh'!F141</f>
        <v>TCar</v>
      </c>
      <c r="D30" s="7">
        <f>'000Veh'!G141</f>
        <v>0</v>
      </c>
      <c r="E30" s="7">
        <f>'000Veh'!H141</f>
        <v>5.72</v>
      </c>
      <c r="F30" s="7">
        <f>'000Veh'!I141</f>
        <v>15.69</v>
      </c>
      <c r="G30" s="7">
        <f>'000Veh'!J141</f>
        <v>0</v>
      </c>
      <c r="H30" s="7">
        <f>'000Veh'!K141</f>
        <v>0</v>
      </c>
      <c r="I30" s="7">
        <f>'000Veh'!L141</f>
        <v>0</v>
      </c>
      <c r="J30" s="7">
        <f>'000Veh'!M141</f>
        <v>65.12</v>
      </c>
      <c r="K30" s="7">
        <f>'000Veh'!N141</f>
        <v>2.2341264953514833E-3</v>
      </c>
      <c r="L30" s="7">
        <f>'000Veh'!O141</f>
        <v>0</v>
      </c>
      <c r="M30" s="7">
        <f>'000Veh'!P141</f>
        <v>0</v>
      </c>
      <c r="N30" s="7">
        <f>'000Veh'!Q141</f>
        <v>0</v>
      </c>
      <c r="O30" s="7">
        <f>'000Veh'!R141</f>
        <v>34.15</v>
      </c>
      <c r="P30" s="7">
        <f>'000Veh'!S141</f>
        <v>1.17</v>
      </c>
      <c r="Q30" s="7">
        <f>'000Veh'!T141</f>
        <v>7.63</v>
      </c>
      <c r="R30" s="7">
        <f>'000Veh'!U141</f>
        <v>0.76</v>
      </c>
      <c r="S30" s="7">
        <f>'000Veh'!V141</f>
        <v>0.17</v>
      </c>
      <c r="T30" s="7">
        <f>'000Veh'!W141</f>
        <v>0</v>
      </c>
      <c r="U30" s="7">
        <f>'000Veh'!X141</f>
        <v>337.42</v>
      </c>
      <c r="V30" s="7">
        <f>'000Veh'!Y141</f>
        <v>0</v>
      </c>
      <c r="W30" s="7">
        <f>'000Veh'!Z141</f>
        <v>0</v>
      </c>
      <c r="X30" s="7">
        <f>'000Veh'!AA141</f>
        <v>2.4900000000000002</v>
      </c>
      <c r="Y30" s="7">
        <f>'000Veh'!AB141</f>
        <v>1.77</v>
      </c>
      <c r="Z30" s="7">
        <f>'000Veh'!AC141</f>
        <v>0</v>
      </c>
      <c r="AA30" s="7">
        <f>'000Veh'!AD141</f>
        <v>33.67</v>
      </c>
      <c r="AB30" s="7">
        <f>'000Veh'!AE141</f>
        <v>0</v>
      </c>
      <c r="AC30" s="7">
        <f>'000Veh'!AF141</f>
        <v>395.45</v>
      </c>
      <c r="AD30" s="7">
        <f>'000Veh'!AG141</f>
        <v>6.06</v>
      </c>
      <c r="AE30" s="7">
        <f>'000Veh'!AH141</f>
        <v>33.909999999999997</v>
      </c>
      <c r="AF30" s="7">
        <f>'000Veh'!AI141</f>
        <v>0</v>
      </c>
      <c r="AG30" s="7">
        <f>'000Veh'!AJ141</f>
        <v>0</v>
      </c>
      <c r="AH30" s="7">
        <f>'000Veh'!AK141</f>
        <v>8.6</v>
      </c>
      <c r="AI30" s="7">
        <f>'000Veh'!AL141</f>
        <v>4.1500000000000004</v>
      </c>
      <c r="AJ30" s="7">
        <f>'000Veh'!AM141</f>
        <v>0</v>
      </c>
      <c r="AK30" s="7">
        <f>'000Veh'!AN141</f>
        <v>0</v>
      </c>
      <c r="AL30" s="7">
        <f>'000Veh'!AO141</f>
        <v>0</v>
      </c>
      <c r="AM30" s="7">
        <f>'000Veh'!AP141</f>
        <v>39.088559837892944</v>
      </c>
      <c r="AN30" s="7">
        <f>'000Veh'!AQ141</f>
        <v>1.530356347607527</v>
      </c>
    </row>
    <row r="31" spans="1:40">
      <c r="A31" t="str">
        <f>'000Veh'!D142</f>
        <v>TRA_Car_Oth_Exe</v>
      </c>
      <c r="B31" t="str">
        <f>'000Veh'!E142</f>
        <v>TRAGSLSP95</v>
      </c>
      <c r="C31" t="str">
        <f>'000Veh'!F142</f>
        <v>TCar</v>
      </c>
      <c r="D31" s="7">
        <f>'000Veh'!G142</f>
        <v>0</v>
      </c>
      <c r="E31" s="7">
        <f>'000Veh'!H142</f>
        <v>0</v>
      </c>
      <c r="F31" s="7">
        <f>'000Veh'!I142</f>
        <v>0</v>
      </c>
      <c r="G31" s="7">
        <f>'000Veh'!J142</f>
        <v>0</v>
      </c>
      <c r="H31" s="7">
        <f>'000Veh'!K142</f>
        <v>0</v>
      </c>
      <c r="I31" s="7">
        <f>'000Veh'!L142</f>
        <v>0.68</v>
      </c>
      <c r="J31" s="7">
        <f>'000Veh'!M142</f>
        <v>0</v>
      </c>
      <c r="K31" s="7">
        <f>'000Veh'!N142</f>
        <v>0.02</v>
      </c>
      <c r="L31" s="7">
        <f>'000Veh'!O142</f>
        <v>0</v>
      </c>
      <c r="M31" s="7">
        <f>'000Veh'!P142</f>
        <v>0</v>
      </c>
      <c r="N31" s="7">
        <f>'000Veh'!Q142</f>
        <v>0</v>
      </c>
      <c r="O31" s="7">
        <f>'000Veh'!R142</f>
        <v>0</v>
      </c>
      <c r="P31" s="7">
        <f>'000Veh'!S142</f>
        <v>0</v>
      </c>
      <c r="Q31" s="7">
        <f>'000Veh'!T142</f>
        <v>0</v>
      </c>
      <c r="R31" s="7">
        <f>'000Veh'!U142</f>
        <v>0</v>
      </c>
      <c r="S31" s="7">
        <f>'000Veh'!V142</f>
        <v>0</v>
      </c>
      <c r="T31" s="7">
        <f>'000Veh'!W142</f>
        <v>0.14000000000000001</v>
      </c>
      <c r="U31" s="7">
        <f>'000Veh'!X142</f>
        <v>0</v>
      </c>
      <c r="V31" s="7">
        <f>'000Veh'!Y142</f>
        <v>0</v>
      </c>
      <c r="W31" s="7">
        <f>'000Veh'!Z142</f>
        <v>0</v>
      </c>
      <c r="X31" s="7">
        <f>'000Veh'!AA142</f>
        <v>0</v>
      </c>
      <c r="Y31" s="7">
        <f>'000Veh'!AB142</f>
        <v>0</v>
      </c>
      <c r="Z31" s="7">
        <f>'000Veh'!AC142</f>
        <v>0</v>
      </c>
      <c r="AA31" s="7">
        <f>'000Veh'!AD142</f>
        <v>7.67</v>
      </c>
      <c r="AB31" s="7">
        <f>'000Veh'!AE142</f>
        <v>0</v>
      </c>
      <c r="AC31" s="7">
        <f>'000Veh'!AF142</f>
        <v>51.21</v>
      </c>
      <c r="AD31" s="7">
        <f>'000Veh'!AG142</f>
        <v>1.1000000000000001</v>
      </c>
      <c r="AE31" s="7">
        <f>'000Veh'!AH142</f>
        <v>0</v>
      </c>
      <c r="AF31" s="7">
        <f>'000Veh'!AI142</f>
        <v>1.88</v>
      </c>
      <c r="AG31" s="7">
        <f>'000Veh'!AJ142</f>
        <v>0</v>
      </c>
      <c r="AH31" s="7">
        <f>'000Veh'!AK142</f>
        <v>0</v>
      </c>
      <c r="AI31" s="7">
        <f>'000Veh'!AL142</f>
        <v>0.27</v>
      </c>
      <c r="AJ31" s="7">
        <f>'000Veh'!AM142</f>
        <v>0</v>
      </c>
      <c r="AK31" s="7">
        <f>'000Veh'!AN142</f>
        <v>0</v>
      </c>
      <c r="AL31" s="7">
        <f>'000Veh'!AO142</f>
        <v>0</v>
      </c>
      <c r="AM31" s="7">
        <f>'000Veh'!AP142</f>
        <v>0</v>
      </c>
      <c r="AN31" s="7">
        <f>'000Veh'!AQ142</f>
        <v>0</v>
      </c>
    </row>
    <row r="32" spans="1:40">
      <c r="A32" t="str">
        <f>'000Veh'!D143</f>
        <v>TRA_Car_Oth_Lom</v>
      </c>
      <c r="B32" t="str">
        <f>'000Veh'!E143</f>
        <v>TRAGSLSP95</v>
      </c>
      <c r="C32" t="str">
        <f>'000Veh'!F143</f>
        <v>TCar</v>
      </c>
      <c r="D32" s="7">
        <f>'000Veh'!G143</f>
        <v>0</v>
      </c>
      <c r="E32" s="7">
        <f>'000Veh'!H143</f>
        <v>0</v>
      </c>
      <c r="F32" s="7">
        <f>'000Veh'!I143</f>
        <v>0</v>
      </c>
      <c r="G32" s="7">
        <f>'000Veh'!J143</f>
        <v>0</v>
      </c>
      <c r="H32" s="7">
        <f>'000Veh'!K143</f>
        <v>0</v>
      </c>
      <c r="I32" s="7">
        <f>'000Veh'!L143</f>
        <v>1.78</v>
      </c>
      <c r="J32" s="7">
        <f>'000Veh'!M143</f>
        <v>0</v>
      </c>
      <c r="K32" s="7">
        <f>'000Veh'!N143</f>
        <v>0.14000000000000001</v>
      </c>
      <c r="L32" s="7">
        <f>'000Veh'!O143</f>
        <v>0</v>
      </c>
      <c r="M32" s="7">
        <f>'000Veh'!P143</f>
        <v>0</v>
      </c>
      <c r="N32" s="7">
        <f>'000Veh'!Q143</f>
        <v>0</v>
      </c>
      <c r="O32" s="7">
        <f>'000Veh'!R143</f>
        <v>0</v>
      </c>
      <c r="P32" s="7">
        <f>'000Veh'!S143</f>
        <v>0</v>
      </c>
      <c r="Q32" s="7">
        <f>'000Veh'!T143</f>
        <v>0</v>
      </c>
      <c r="R32" s="7">
        <f>'000Veh'!U143</f>
        <v>0</v>
      </c>
      <c r="S32" s="7">
        <f>'000Veh'!V143</f>
        <v>0</v>
      </c>
      <c r="T32" s="7">
        <f>'000Veh'!W143</f>
        <v>0.14000000000000001</v>
      </c>
      <c r="U32" s="7">
        <f>'000Veh'!X143</f>
        <v>0</v>
      </c>
      <c r="V32" s="7">
        <f>'000Veh'!Y143</f>
        <v>0</v>
      </c>
      <c r="W32" s="7">
        <f>'000Veh'!Z143</f>
        <v>0</v>
      </c>
      <c r="X32" s="7">
        <f>'000Veh'!AA143</f>
        <v>0</v>
      </c>
      <c r="Y32" s="7">
        <f>'000Veh'!AB143</f>
        <v>0</v>
      </c>
      <c r="Z32" s="7">
        <f>'000Veh'!AC143</f>
        <v>0</v>
      </c>
      <c r="AA32" s="7">
        <f>'000Veh'!AD143</f>
        <v>19.93</v>
      </c>
      <c r="AB32" s="7">
        <f>'000Veh'!AE143</f>
        <v>0</v>
      </c>
      <c r="AC32" s="7">
        <f>'000Veh'!AF143</f>
        <v>133.11000000000001</v>
      </c>
      <c r="AD32" s="7">
        <f>'000Veh'!AG143</f>
        <v>2.85</v>
      </c>
      <c r="AE32" s="7">
        <f>'000Veh'!AH143</f>
        <v>0</v>
      </c>
      <c r="AF32" s="7">
        <f>'000Veh'!AI143</f>
        <v>6.91</v>
      </c>
      <c r="AG32" s="7">
        <f>'000Veh'!AJ143</f>
        <v>0</v>
      </c>
      <c r="AH32" s="7">
        <f>'000Veh'!AK143</f>
        <v>0</v>
      </c>
      <c r="AI32" s="7">
        <f>'000Veh'!AL143</f>
        <v>0.71</v>
      </c>
      <c r="AJ32" s="7">
        <f>'000Veh'!AM143</f>
        <v>0</v>
      </c>
      <c r="AK32" s="7">
        <f>'000Veh'!AN143</f>
        <v>0</v>
      </c>
      <c r="AL32" s="7">
        <f>'000Veh'!AO143</f>
        <v>0</v>
      </c>
      <c r="AM32" s="7">
        <f>'000Veh'!AP143</f>
        <v>0</v>
      </c>
      <c r="AN32" s="7">
        <f>'000Veh'!AQ143</f>
        <v>0</v>
      </c>
    </row>
    <row r="33" spans="1:40">
      <c r="A33" t="str">
        <f>'000Veh'!D144</f>
        <v>TRA_Car_Oth_Sma</v>
      </c>
      <c r="B33" t="str">
        <f>'000Veh'!E144</f>
        <v>TRAGSLSP95</v>
      </c>
      <c r="C33" t="str">
        <f>'000Veh'!F144</f>
        <v>TCar</v>
      </c>
      <c r="D33" s="7">
        <f>'000Veh'!G144</f>
        <v>0</v>
      </c>
      <c r="E33" s="7">
        <f>'000Veh'!H144</f>
        <v>0</v>
      </c>
      <c r="F33" s="7">
        <f>'000Veh'!I144</f>
        <v>0</v>
      </c>
      <c r="G33" s="7">
        <f>'000Veh'!J144</f>
        <v>0</v>
      </c>
      <c r="H33" s="7">
        <f>'000Veh'!K144</f>
        <v>0</v>
      </c>
      <c r="I33" s="7">
        <f>'000Veh'!L144</f>
        <v>1.74</v>
      </c>
      <c r="J33" s="7">
        <f>'000Veh'!M144</f>
        <v>0</v>
      </c>
      <c r="K33" s="7">
        <f>'000Veh'!N144</f>
        <v>0.12</v>
      </c>
      <c r="L33" s="7">
        <f>'000Veh'!O144</f>
        <v>0</v>
      </c>
      <c r="M33" s="7">
        <f>'000Veh'!P144</f>
        <v>0</v>
      </c>
      <c r="N33" s="7">
        <f>'000Veh'!Q144</f>
        <v>0</v>
      </c>
      <c r="O33" s="7">
        <f>'000Veh'!R144</f>
        <v>0</v>
      </c>
      <c r="P33" s="7">
        <f>'000Veh'!S144</f>
        <v>0</v>
      </c>
      <c r="Q33" s="7">
        <f>'000Veh'!T144</f>
        <v>0</v>
      </c>
      <c r="R33" s="7">
        <f>'000Veh'!U144</f>
        <v>0</v>
      </c>
      <c r="S33" s="7">
        <f>'000Veh'!V144</f>
        <v>0</v>
      </c>
      <c r="T33" s="7">
        <f>'000Veh'!W144</f>
        <v>0.14000000000000001</v>
      </c>
      <c r="U33" s="7">
        <f>'000Veh'!X144</f>
        <v>0</v>
      </c>
      <c r="V33" s="7">
        <f>'000Veh'!Y144</f>
        <v>0</v>
      </c>
      <c r="W33" s="7">
        <f>'000Veh'!Z144</f>
        <v>0</v>
      </c>
      <c r="X33" s="7">
        <f>'000Veh'!AA144</f>
        <v>0</v>
      </c>
      <c r="Y33" s="7">
        <f>'000Veh'!AB144</f>
        <v>0</v>
      </c>
      <c r="Z33" s="7">
        <f>'000Veh'!AC144</f>
        <v>0</v>
      </c>
      <c r="AA33" s="7">
        <f>'000Veh'!AD144</f>
        <v>19.46</v>
      </c>
      <c r="AB33" s="7">
        <f>'000Veh'!AE144</f>
        <v>0</v>
      </c>
      <c r="AC33" s="7">
        <f>'000Veh'!AF144</f>
        <v>130</v>
      </c>
      <c r="AD33" s="7">
        <f>'000Veh'!AG144</f>
        <v>2.78</v>
      </c>
      <c r="AE33" s="7">
        <f>'000Veh'!AH144</f>
        <v>0</v>
      </c>
      <c r="AF33" s="7">
        <f>'000Veh'!AI144</f>
        <v>6.94</v>
      </c>
      <c r="AG33" s="7">
        <f>'000Veh'!AJ144</f>
        <v>0</v>
      </c>
      <c r="AH33" s="7">
        <f>'000Veh'!AK144</f>
        <v>0</v>
      </c>
      <c r="AI33" s="7">
        <f>'000Veh'!AL144</f>
        <v>0.7</v>
      </c>
      <c r="AJ33" s="7">
        <f>'000Veh'!AM144</f>
        <v>0</v>
      </c>
      <c r="AK33" s="7">
        <f>'000Veh'!AN144</f>
        <v>0</v>
      </c>
      <c r="AL33" s="7">
        <f>'000Veh'!AO144</f>
        <v>0</v>
      </c>
      <c r="AM33" s="7">
        <f>'000Veh'!AP144</f>
        <v>0</v>
      </c>
      <c r="AN33" s="7">
        <f>'000Veh'!AQ144</f>
        <v>0</v>
      </c>
    </row>
    <row r="34" spans="1:40">
      <c r="A34" t="str">
        <f>'000Veh'!D145</f>
        <v>TRA_Car_Oth_Upm</v>
      </c>
      <c r="B34" t="str">
        <f>'000Veh'!E145</f>
        <v>TRAGSLSP95</v>
      </c>
      <c r="C34" t="str">
        <f>'000Veh'!F145</f>
        <v>TCar</v>
      </c>
      <c r="D34" s="7">
        <f>'000Veh'!G145</f>
        <v>0</v>
      </c>
      <c r="E34" s="7">
        <f>'000Veh'!H145</f>
        <v>0</v>
      </c>
      <c r="F34" s="7">
        <f>'000Veh'!I145</f>
        <v>0</v>
      </c>
      <c r="G34" s="7">
        <f>'000Veh'!J145</f>
        <v>0</v>
      </c>
      <c r="H34" s="7">
        <f>'000Veh'!K145</f>
        <v>0</v>
      </c>
      <c r="I34" s="7">
        <f>'000Veh'!L145</f>
        <v>0.8</v>
      </c>
      <c r="J34" s="7">
        <f>'000Veh'!M145</f>
        <v>0</v>
      </c>
      <c r="K34" s="7">
        <f>'000Veh'!N145</f>
        <v>0.06</v>
      </c>
      <c r="L34" s="7">
        <f>'000Veh'!O145</f>
        <v>0</v>
      </c>
      <c r="M34" s="7">
        <f>'000Veh'!P145</f>
        <v>0</v>
      </c>
      <c r="N34" s="7">
        <f>'000Veh'!Q145</f>
        <v>0</v>
      </c>
      <c r="O34" s="7">
        <f>'000Veh'!R145</f>
        <v>0</v>
      </c>
      <c r="P34" s="7">
        <f>'000Veh'!S145</f>
        <v>0</v>
      </c>
      <c r="Q34" s="7">
        <f>'000Veh'!T145</f>
        <v>0</v>
      </c>
      <c r="R34" s="7">
        <f>'000Veh'!U145</f>
        <v>0</v>
      </c>
      <c r="S34" s="7">
        <f>'000Veh'!V145</f>
        <v>0</v>
      </c>
      <c r="T34" s="7">
        <f>'000Veh'!W145</f>
        <v>0.14000000000000001</v>
      </c>
      <c r="U34" s="7">
        <f>'000Veh'!X145</f>
        <v>0</v>
      </c>
      <c r="V34" s="7">
        <f>'000Veh'!Y145</f>
        <v>0</v>
      </c>
      <c r="W34" s="7">
        <f>'000Veh'!Z145</f>
        <v>0</v>
      </c>
      <c r="X34" s="7">
        <f>'000Veh'!AA145</f>
        <v>0</v>
      </c>
      <c r="Y34" s="7">
        <f>'000Veh'!AB145</f>
        <v>0</v>
      </c>
      <c r="Z34" s="7">
        <f>'000Veh'!AC145</f>
        <v>0</v>
      </c>
      <c r="AA34" s="7">
        <f>'000Veh'!AD145</f>
        <v>8.94</v>
      </c>
      <c r="AB34" s="7">
        <f>'000Veh'!AE145</f>
        <v>0</v>
      </c>
      <c r="AC34" s="7">
        <f>'000Veh'!AF145</f>
        <v>59.68</v>
      </c>
      <c r="AD34" s="7">
        <f>'000Veh'!AG145</f>
        <v>1.28</v>
      </c>
      <c r="AE34" s="7">
        <f>'000Veh'!AH145</f>
        <v>0</v>
      </c>
      <c r="AF34" s="7">
        <f>'000Veh'!AI145</f>
        <v>3.68</v>
      </c>
      <c r="AG34" s="7">
        <f>'000Veh'!AJ145</f>
        <v>0</v>
      </c>
      <c r="AH34" s="7">
        <f>'000Veh'!AK145</f>
        <v>0</v>
      </c>
      <c r="AI34" s="7">
        <f>'000Veh'!AL145</f>
        <v>0.32</v>
      </c>
      <c r="AJ34" s="7">
        <f>'000Veh'!AM145</f>
        <v>0</v>
      </c>
      <c r="AK34" s="7">
        <f>'000Veh'!AN145</f>
        <v>0</v>
      </c>
      <c r="AL34" s="7">
        <f>'000Veh'!AO145</f>
        <v>0</v>
      </c>
      <c r="AM34" s="7">
        <f>'000Veh'!AP145</f>
        <v>0</v>
      </c>
      <c r="AN34" s="7">
        <f>'000Veh'!AQ145</f>
        <v>0</v>
      </c>
    </row>
    <row r="35" spans="1:40" s="110" customFormat="1">
      <c r="A35" s="110" t="str">
        <f>'000Veh'!D29</f>
        <v>TRA_Hdt_Dis</v>
      </c>
      <c r="B35" s="110" t="str">
        <f>'000Veh'!E29</f>
        <v>TRADST</v>
      </c>
      <c r="C35" s="110" t="str">
        <f>'000Veh'!F29</f>
        <v>THDT</v>
      </c>
      <c r="D35" s="111">
        <f>'000Veh'!G29</f>
        <v>32.568999746049819</v>
      </c>
      <c r="E35" s="111">
        <f>'000Veh'!H29</f>
        <v>151.57399990305936</v>
      </c>
      <c r="F35" s="111">
        <f>'000Veh'!I29</f>
        <v>121.43499976999999</v>
      </c>
      <c r="G35" s="111">
        <f>'000Veh'!J29</f>
        <v>54.224830704589046</v>
      </c>
      <c r="H35" s="111">
        <f>'000Veh'!K29</f>
        <v>19.504576466399996</v>
      </c>
      <c r="I35" s="111">
        <f>'000Veh'!L29</f>
        <v>185.23697113599187</v>
      </c>
      <c r="J35" s="111">
        <f>'000Veh'!M29</f>
        <v>852.94649898008004</v>
      </c>
      <c r="K35" s="111">
        <f>'000Veh'!N29</f>
        <v>44.46899988846814</v>
      </c>
      <c r="L35" s="111">
        <f>'000Veh'!O29</f>
        <v>21.213000002874889</v>
      </c>
      <c r="M35" s="111">
        <f>'000Veh'!P29</f>
        <v>662.30881213879877</v>
      </c>
      <c r="N35" s="111">
        <f>'000Veh'!Q29</f>
        <v>113.83257308611086</v>
      </c>
      <c r="O35" s="111">
        <f>'000Veh'!R29</f>
        <v>551.06199939653402</v>
      </c>
      <c r="P35" s="111">
        <f>'000Veh'!S29</f>
        <v>232.40945435394991</v>
      </c>
      <c r="Q35" s="111">
        <f>'000Veh'!T29</f>
        <v>33.06000003503997</v>
      </c>
      <c r="R35" s="111">
        <f>'000Veh'!U29</f>
        <v>90.533000269212778</v>
      </c>
      <c r="S35" s="111">
        <f>'000Veh'!V29</f>
        <v>29.330999901446194</v>
      </c>
      <c r="T35" s="111">
        <f>'000Veh'!W29</f>
        <v>9.460000007643611</v>
      </c>
      <c r="U35" s="111">
        <f>'000Veh'!X29</f>
        <v>914.39099659864485</v>
      </c>
      <c r="V35" s="111">
        <f>'000Veh'!Y29</f>
        <v>75.853999829315583</v>
      </c>
      <c r="W35" s="111">
        <f>'000Veh'!Z29</f>
        <v>10.883427088536108</v>
      </c>
      <c r="X35" s="111">
        <f>'000Veh'!AA29</f>
        <v>21.974999927430293</v>
      </c>
      <c r="Y35" s="111">
        <f>'000Veh'!AB29</f>
        <v>9.5854144212000012</v>
      </c>
      <c r="Z35" s="111">
        <f>'000Veh'!AC29</f>
        <v>12.848631861800033</v>
      </c>
      <c r="AA35" s="111">
        <f>'000Veh'!AD29</f>
        <v>142.69802482320398</v>
      </c>
      <c r="AB35" s="111">
        <f>'000Veh'!AE29</f>
        <v>89.167530442753105</v>
      </c>
      <c r="AC35" s="111">
        <f>'000Veh'!AF29</f>
        <v>679.63454349399933</v>
      </c>
      <c r="AD35" s="111">
        <f>'000Veh'!AG29</f>
        <v>131.99999941128607</v>
      </c>
      <c r="AE35" s="111">
        <f>'000Veh'!AH29</f>
        <v>314.90500103954014</v>
      </c>
      <c r="AF35" s="111">
        <f>'000Veh'!AI29</f>
        <v>77.167999878382957</v>
      </c>
      <c r="AG35" s="111">
        <f>'000Veh'!AJ29</f>
        <v>27.295019982903018</v>
      </c>
      <c r="AH35" s="111">
        <f>'000Veh'!AK29</f>
        <v>84.127000173538335</v>
      </c>
      <c r="AI35" s="111">
        <f>'000Veh'!AL29</f>
        <v>471.50936879168529</v>
      </c>
      <c r="AJ35" s="111">
        <f>'000Veh'!AM29</f>
        <v>52.859882013429186</v>
      </c>
      <c r="AK35" s="111">
        <f>'000Veh'!AN29</f>
        <v>24.700961128090498</v>
      </c>
      <c r="AL35" s="111">
        <f>'000Veh'!AO29</f>
        <v>14.817742878324594</v>
      </c>
      <c r="AM35" s="111">
        <f>'000Veh'!AP29</f>
        <v>30.694055269664943</v>
      </c>
      <c r="AN35" s="111">
        <f>'000Veh'!AQ29</f>
        <v>6.6985625172029293</v>
      </c>
    </row>
    <row r="36" spans="1:40">
      <c r="A36" t="str">
        <f>'000Veh'!D30</f>
        <v>TRA_Hdt_Gas</v>
      </c>
      <c r="B36" t="str">
        <f>'000Veh'!E30</f>
        <v>TRAGSLSP95</v>
      </c>
      <c r="C36" t="str">
        <f>'000Veh'!F30</f>
        <v>THDT</v>
      </c>
      <c r="D36" s="7">
        <f>'000Veh'!G30</f>
        <v>0</v>
      </c>
      <c r="E36" s="7">
        <f>'000Veh'!H30</f>
        <v>0</v>
      </c>
      <c r="F36" s="7">
        <f>'000Veh'!I30</f>
        <v>8.0999999529999991E-2</v>
      </c>
      <c r="G36" s="7">
        <f>'000Veh'!J30</f>
        <v>0</v>
      </c>
      <c r="H36" s="7">
        <f>'000Veh'!K30</f>
        <v>9.0594762829999981E-2</v>
      </c>
      <c r="I36" s="7">
        <f>'000Veh'!L30</f>
        <v>3.8650286392440001</v>
      </c>
      <c r="J36" s="7">
        <f>'000Veh'!M30</f>
        <v>0</v>
      </c>
      <c r="K36" s="7">
        <f>'000Veh'!N30</f>
        <v>0.34299999924120017</v>
      </c>
      <c r="L36" s="7">
        <f>'000Veh'!O30</f>
        <v>2.3590000204529997</v>
      </c>
      <c r="M36" s="7">
        <f>'000Veh'!P30</f>
        <v>1.4240000103769999</v>
      </c>
      <c r="N36" s="7">
        <f>'000Veh'!Q30</f>
        <v>2.6434269370000005</v>
      </c>
      <c r="O36" s="7">
        <f>'000Veh'!R30</f>
        <v>2.6530000046810005</v>
      </c>
      <c r="P36" s="7">
        <f>'000Veh'!S30</f>
        <v>6.99554571</v>
      </c>
      <c r="Q36" s="7">
        <f>'000Veh'!T30</f>
        <v>0.16200000005000001</v>
      </c>
      <c r="R36" s="7">
        <f>'000Veh'!U30</f>
        <v>1.888999993281</v>
      </c>
      <c r="S36" s="7">
        <f>'000Veh'!V30</f>
        <v>3.0000000448590004E-2</v>
      </c>
      <c r="T36" s="7">
        <f>'000Veh'!W30</f>
        <v>0.70600000092000015</v>
      </c>
      <c r="U36" s="7">
        <f>'000Veh'!X30</f>
        <v>1.0600000015200002</v>
      </c>
      <c r="V36" s="7">
        <f>'000Veh'!Y30</f>
        <v>3.0490000141800002</v>
      </c>
      <c r="W36" s="7">
        <f>'000Veh'!Z30</f>
        <v>2.0572879822289995E-2</v>
      </c>
      <c r="X36" s="7">
        <f>'000Veh'!AA30</f>
        <v>2.5789999947899998</v>
      </c>
      <c r="Y36" s="7">
        <f>'000Veh'!AB30</f>
        <v>6.3936967869999981E-3</v>
      </c>
      <c r="Z36" s="7">
        <f>'000Veh'!AC30</f>
        <v>0</v>
      </c>
      <c r="AA36" s="7">
        <f>'000Veh'!AD30</f>
        <v>1.0094756491499999</v>
      </c>
      <c r="AB36" s="7">
        <f>'000Veh'!AE30</f>
        <v>8.8735100399999975</v>
      </c>
      <c r="AC36" s="7">
        <f>'000Veh'!AF30</f>
        <v>131.38145519999998</v>
      </c>
      <c r="AD36" s="7">
        <f>'000Veh'!AG30</f>
        <v>0</v>
      </c>
      <c r="AE36" s="7">
        <f>'000Veh'!AH30</f>
        <v>3.2150000279729998</v>
      </c>
      <c r="AF36" s="7">
        <f>'000Veh'!AI30</f>
        <v>1.7919999827999999</v>
      </c>
      <c r="AG36" s="7">
        <f>'000Veh'!AJ30</f>
        <v>2.0000000151999996E-2</v>
      </c>
      <c r="AH36" s="7">
        <f>'000Veh'!AK30</f>
        <v>0</v>
      </c>
      <c r="AI36" s="7">
        <f>'000Veh'!AL30</f>
        <v>1.0086318944600001</v>
      </c>
      <c r="AJ36" s="7">
        <f>'000Veh'!AM30</f>
        <v>0.22391271790379744</v>
      </c>
      <c r="AK36" s="7">
        <f>'000Veh'!AN30</f>
        <v>6.5539760469267003E-2</v>
      </c>
      <c r="AL36" s="7">
        <f>'000Veh'!AO30</f>
        <v>0.10962731753433702</v>
      </c>
      <c r="AM36" s="7">
        <f>'000Veh'!AP30</f>
        <v>0.11863223861284229</v>
      </c>
      <c r="AN36" s="7">
        <f>'000Veh'!AQ30</f>
        <v>1.7828678538593691E-2</v>
      </c>
    </row>
    <row r="37" spans="1:40">
      <c r="A37" t="str">
        <f>'000Veh'!D31</f>
        <v>TRA_Lcv_Cng</v>
      </c>
      <c r="B37" t="str">
        <f>'000Veh'!E31</f>
        <v>TRAGAS</v>
      </c>
      <c r="C37" t="str">
        <f>'000Veh'!F31</f>
        <v>TLCV</v>
      </c>
      <c r="D37" s="7">
        <f>'000Veh'!G31</f>
        <v>0</v>
      </c>
      <c r="E37" s="7">
        <f>'000Veh'!H31</f>
        <v>0</v>
      </c>
      <c r="F37" s="7">
        <f>'000Veh'!I31</f>
        <v>0</v>
      </c>
      <c r="G37" s="7">
        <f>'000Veh'!J31</f>
        <v>1.9443520490099997</v>
      </c>
      <c r="H37" s="7">
        <f>'000Veh'!K31</f>
        <v>0</v>
      </c>
      <c r="I37" s="7">
        <f>'000Veh'!L31</f>
        <v>0</v>
      </c>
      <c r="J37" s="7">
        <f>'000Veh'!M31</f>
        <v>14.638840973000001</v>
      </c>
      <c r="K37" s="7">
        <f>'000Veh'!N31</f>
        <v>0</v>
      </c>
      <c r="L37" s="7">
        <f>'000Veh'!O31</f>
        <v>0</v>
      </c>
      <c r="M37" s="7">
        <f>'000Veh'!P31</f>
        <v>0</v>
      </c>
      <c r="N37" s="7">
        <f>'000Veh'!Q31</f>
        <v>0</v>
      </c>
      <c r="O37" s="7">
        <f>'000Veh'!R31</f>
        <v>0</v>
      </c>
      <c r="P37" s="7">
        <f>'000Veh'!S31</f>
        <v>0</v>
      </c>
      <c r="Q37" s="7">
        <f>'000Veh'!T31</f>
        <v>0</v>
      </c>
      <c r="R37" s="7">
        <f>'000Veh'!U31</f>
        <v>0</v>
      </c>
      <c r="S37" s="7">
        <f>'000Veh'!V31</f>
        <v>0</v>
      </c>
      <c r="T37" s="7">
        <f>'000Veh'!W31</f>
        <v>0</v>
      </c>
      <c r="U37" s="7">
        <f>'000Veh'!X31</f>
        <v>0</v>
      </c>
      <c r="V37" s="7">
        <f>'000Veh'!Y31</f>
        <v>0</v>
      </c>
      <c r="W37" s="7">
        <f>'000Veh'!Z31</f>
        <v>0</v>
      </c>
      <c r="X37" s="7">
        <f>'000Veh'!AA31</f>
        <v>0</v>
      </c>
      <c r="Y37" s="7">
        <f>'000Veh'!AB31</f>
        <v>0</v>
      </c>
      <c r="Z37" s="7">
        <f>'000Veh'!AC31</f>
        <v>0</v>
      </c>
      <c r="AA37" s="7">
        <f>'000Veh'!AD31</f>
        <v>1.1869999809704999</v>
      </c>
      <c r="AB37" s="7">
        <f>'000Veh'!AE31</f>
        <v>0</v>
      </c>
      <c r="AC37" s="7">
        <f>'000Veh'!AF31</f>
        <v>0</v>
      </c>
      <c r="AD37" s="7">
        <f>'000Veh'!AG31</f>
        <v>0</v>
      </c>
      <c r="AE37" s="7">
        <f>'000Veh'!AH31</f>
        <v>0</v>
      </c>
      <c r="AF37" s="7">
        <f>'000Veh'!AI31</f>
        <v>0</v>
      </c>
      <c r="AG37" s="7">
        <f>'000Veh'!AJ31</f>
        <v>0</v>
      </c>
      <c r="AH37" s="7">
        <f>'000Veh'!AK31</f>
        <v>0</v>
      </c>
      <c r="AI37" s="7">
        <f>'000Veh'!AL31</f>
        <v>0.37500000057300004</v>
      </c>
      <c r="AJ37" s="7">
        <f>'000Veh'!AM31</f>
        <v>0</v>
      </c>
      <c r="AK37" s="7">
        <f>'000Veh'!AN31</f>
        <v>0</v>
      </c>
      <c r="AL37" s="7">
        <f>'000Veh'!AO31</f>
        <v>0</v>
      </c>
      <c r="AM37" s="7">
        <f>'000Veh'!AP31</f>
        <v>0</v>
      </c>
      <c r="AN37" s="7">
        <f>'000Veh'!AQ31</f>
        <v>0</v>
      </c>
    </row>
    <row r="38" spans="1:40">
      <c r="A38" t="str">
        <f>'000Veh'!D32</f>
        <v>TRA_Lcv_Dis</v>
      </c>
      <c r="B38" t="str">
        <f>'000Veh'!E32</f>
        <v>TRADST</v>
      </c>
      <c r="C38" t="str">
        <f>'000Veh'!F32</f>
        <v>TLCV</v>
      </c>
      <c r="D38" s="7">
        <f>'000Veh'!G32</f>
        <v>289.83715219000004</v>
      </c>
      <c r="E38" s="7">
        <f>'000Veh'!H32</f>
        <v>557.67600093999988</v>
      </c>
      <c r="F38" s="7">
        <f>'000Veh'!I32</f>
        <v>223.82999959999998</v>
      </c>
      <c r="G38" s="7">
        <f>'000Veh'!J32</f>
        <v>229.10378362299988</v>
      </c>
      <c r="H38" s="7">
        <f>'000Veh'!K32</f>
        <v>119.00100050000003</v>
      </c>
      <c r="I38" s="7">
        <f>'000Veh'!L32</f>
        <v>404.94891904100001</v>
      </c>
      <c r="J38" s="7">
        <f>'000Veh'!M32</f>
        <v>1791.0905032659996</v>
      </c>
      <c r="K38" s="7">
        <f>'000Veh'!N32</f>
        <v>319.39599979719992</v>
      </c>
      <c r="L38" s="7">
        <f>'000Veh'!O32</f>
        <v>28.816999973749997</v>
      </c>
      <c r="M38" s="7">
        <f>'000Veh'!P32</f>
        <v>4034.8460279999995</v>
      </c>
      <c r="N38" s="7">
        <f>'000Veh'!Q32</f>
        <v>321.67353817000003</v>
      </c>
      <c r="O38" s="7">
        <f>'000Veh'!R32</f>
        <v>5564.8820338020005</v>
      </c>
      <c r="P38" s="7">
        <f>'000Veh'!S32</f>
        <v>235.03512775000002</v>
      </c>
      <c r="Q38" s="7">
        <f>'000Veh'!T32</f>
        <v>122.18300023000005</v>
      </c>
      <c r="R38" s="7">
        <f>'000Veh'!U32</f>
        <v>321.48399966799997</v>
      </c>
      <c r="S38" s="7">
        <f>'000Veh'!V32</f>
        <v>296.66900073620013</v>
      </c>
      <c r="T38" s="7">
        <f>'000Veh'!W32</f>
        <v>12.577000009000001</v>
      </c>
      <c r="U38" s="7">
        <f>'000Veh'!X32</f>
        <v>3588.4349739999989</v>
      </c>
      <c r="V38" s="7">
        <f>'000Veh'!Y32</f>
        <v>88.089999992799989</v>
      </c>
      <c r="W38" s="7">
        <f>'000Veh'!Z32</f>
        <v>22.486999766700002</v>
      </c>
      <c r="X38" s="7">
        <f>'000Veh'!AA32</f>
        <v>26.070000070469998</v>
      </c>
      <c r="Y38" s="7">
        <f>'000Veh'!AB32</f>
        <v>13.832559040000001</v>
      </c>
      <c r="Z38" s="7">
        <f>'000Veh'!AC32</f>
        <v>31.065263429999998</v>
      </c>
      <c r="AA38" s="7">
        <f>'000Veh'!AD32</f>
        <v>817.70499872909988</v>
      </c>
      <c r="AB38" s="7">
        <f>'000Veh'!AE32</f>
        <v>377.04568280356006</v>
      </c>
      <c r="AC38" s="7">
        <f>'000Veh'!AF32</f>
        <v>1441.4962</v>
      </c>
      <c r="AD38" s="7">
        <f>'000Veh'!AG32</f>
        <v>1185.9300026000003</v>
      </c>
      <c r="AE38" s="7">
        <f>'000Veh'!AH32</f>
        <v>370.15100263599999</v>
      </c>
      <c r="AF38" s="7">
        <f>'000Veh'!AI32</f>
        <v>352.15599931100013</v>
      </c>
      <c r="AG38" s="7">
        <f>'000Veh'!AJ32</f>
        <v>57.225999562099993</v>
      </c>
      <c r="AH38" s="7">
        <f>'000Veh'!AK32</f>
        <v>157.44637327668002</v>
      </c>
      <c r="AI38" s="7">
        <f>'000Veh'!AL32</f>
        <v>3120.308629170001</v>
      </c>
      <c r="AJ38" s="7">
        <f>'000Veh'!AM32</f>
        <v>53.457072804599122</v>
      </c>
      <c r="AK38" s="7">
        <f>'000Veh'!AN32</f>
        <v>91.289701633270283</v>
      </c>
      <c r="AL38" s="7">
        <f>'000Veh'!AO32</f>
        <v>14.985148087261898</v>
      </c>
      <c r="AM38" s="7">
        <f>'000Veh'!AP32</f>
        <v>113.43895215058103</v>
      </c>
      <c r="AN38" s="7">
        <f>'000Veh'!AQ32</f>
        <v>24.756517383926422</v>
      </c>
    </row>
    <row r="39" spans="1:40">
      <c r="A39" t="str">
        <f>'000Veh'!D33</f>
        <v>TRA_Lcv_Gas</v>
      </c>
      <c r="B39" t="str">
        <f>'000Veh'!E33</f>
        <v>TRAGSLSP95</v>
      </c>
      <c r="C39" t="str">
        <f>'000Veh'!F33</f>
        <v>TLCV</v>
      </c>
      <c r="D39" s="7">
        <f>'000Veh'!G33</f>
        <v>18.198849929999998</v>
      </c>
      <c r="E39" s="7">
        <f>'000Veh'!H33</f>
        <v>28.740999782500005</v>
      </c>
      <c r="F39" s="7">
        <f>'000Veh'!I33</f>
        <v>19.449999911999999</v>
      </c>
      <c r="G39" s="7">
        <f>'000Veh'!J33</f>
        <v>95.200863909999995</v>
      </c>
      <c r="H39" s="7">
        <f>'000Veh'!K33</f>
        <v>6.5056410375790019</v>
      </c>
      <c r="I39" s="7">
        <f>'000Veh'!L33</f>
        <v>87.489083275900001</v>
      </c>
      <c r="J39" s="7">
        <f>'000Veh'!M33</f>
        <v>142.07199079290001</v>
      </c>
      <c r="K39" s="7">
        <f>'000Veh'!N33</f>
        <v>42.970999570491998</v>
      </c>
      <c r="L39" s="7">
        <f>'000Veh'!O33</f>
        <v>7.4360000886029995</v>
      </c>
      <c r="M39" s="7">
        <f>'000Veh'!P33</f>
        <v>602.84299629999998</v>
      </c>
      <c r="N39" s="7">
        <f>'000Veh'!Q33</f>
        <v>21.669463589432503</v>
      </c>
      <c r="O39" s="7">
        <f>'000Veh'!R33</f>
        <v>214.65000159999997</v>
      </c>
      <c r="P39" s="7">
        <f>'000Veh'!S33</f>
        <v>551.92186362000007</v>
      </c>
      <c r="Q39" s="7">
        <f>'000Veh'!T33</f>
        <v>7.88100003</v>
      </c>
      <c r="R39" s="7">
        <f>'000Veh'!U33</f>
        <v>31.01399999673</v>
      </c>
      <c r="S39" s="7">
        <f>'000Veh'!V33</f>
        <v>1.0660000087539996</v>
      </c>
      <c r="T39" s="7">
        <f>'000Veh'!W33</f>
        <v>7.5789999702164028</v>
      </c>
      <c r="U39" s="7">
        <f>'000Veh'!X33</f>
        <v>265.89799779999998</v>
      </c>
      <c r="V39" s="7">
        <f>'000Veh'!Y33</f>
        <v>6.4820000290000008</v>
      </c>
      <c r="W39" s="7">
        <f>'000Veh'!Z33</f>
        <v>1.2710000030999999</v>
      </c>
      <c r="X39" s="7">
        <f>'000Veh'!AA33</f>
        <v>3.0030000120347</v>
      </c>
      <c r="Y39" s="7">
        <f>'000Veh'!AB33</f>
        <v>5.0464104189999999</v>
      </c>
      <c r="Z39" s="7">
        <f>'000Veh'!AC33</f>
        <v>1.5711049860000001</v>
      </c>
      <c r="AA39" s="7">
        <f>'000Veh'!AD33</f>
        <v>31.468500116000008</v>
      </c>
      <c r="AB39" s="7">
        <f>'000Veh'!AE33</f>
        <v>63.538330333000012</v>
      </c>
      <c r="AC39" s="7">
        <f>'000Veh'!AF33</f>
        <v>585.37737370000002</v>
      </c>
      <c r="AD39" s="7">
        <f>'000Veh'!AG33</f>
        <v>18.27699994</v>
      </c>
      <c r="AE39" s="7">
        <f>'000Veh'!AH33</f>
        <v>182.19100122799998</v>
      </c>
      <c r="AF39" s="7">
        <f>'000Veh'!AI33</f>
        <v>95.459999879999998</v>
      </c>
      <c r="AG39" s="7">
        <f>'000Veh'!AJ33</f>
        <v>6.0870000184629998</v>
      </c>
      <c r="AH39" s="7">
        <f>'000Veh'!AK33</f>
        <v>51.423628088182987</v>
      </c>
      <c r="AI39" s="7">
        <f>'000Veh'!AL33</f>
        <v>175.87564221800002</v>
      </c>
      <c r="AJ39" s="7">
        <f>'000Veh'!AM33</f>
        <v>17.665859059004454</v>
      </c>
      <c r="AK39" s="7">
        <f>'000Veh'!AN33</f>
        <v>3.1883879880559669</v>
      </c>
      <c r="AL39" s="7">
        <f>'000Veh'!AO33</f>
        <v>8.649177048578359</v>
      </c>
      <c r="AM39" s="7">
        <f>'000Veh'!AP33</f>
        <v>5.7712387393716984</v>
      </c>
      <c r="AN39" s="7">
        <f>'000Veh'!AQ33</f>
        <v>0.86733219786512727</v>
      </c>
    </row>
    <row r="40" spans="1:40">
      <c r="A40" t="str">
        <f>'000Veh'!D34</f>
        <v>TRA_Lcv_Lpg</v>
      </c>
      <c r="B40" t="str">
        <f>'000Veh'!E34</f>
        <v>TRALPG</v>
      </c>
      <c r="C40" t="str">
        <f>'000Veh'!F34</f>
        <v>TLCV</v>
      </c>
      <c r="D40" s="7">
        <f>'000Veh'!G34</f>
        <v>0</v>
      </c>
      <c r="E40" s="7">
        <f>'000Veh'!H34</f>
        <v>0</v>
      </c>
      <c r="F40" s="7">
        <f>'000Veh'!I34</f>
        <v>0</v>
      </c>
      <c r="G40" s="7">
        <f>'000Veh'!J34</f>
        <v>0</v>
      </c>
      <c r="H40" s="7">
        <f>'000Veh'!K34</f>
        <v>0</v>
      </c>
      <c r="I40" s="7">
        <f>'000Veh'!L34</f>
        <v>0</v>
      </c>
      <c r="J40" s="7">
        <f>'000Veh'!M34</f>
        <v>7.1301685619000006</v>
      </c>
      <c r="K40" s="7">
        <f>'000Veh'!N34</f>
        <v>1.7999999914969998E-2</v>
      </c>
      <c r="L40" s="7">
        <f>'000Veh'!O34</f>
        <v>0</v>
      </c>
      <c r="M40" s="7">
        <f>'000Veh'!P34</f>
        <v>0</v>
      </c>
      <c r="N40" s="7">
        <f>'000Veh'!Q34</f>
        <v>0</v>
      </c>
      <c r="O40" s="7">
        <f>'000Veh'!R34</f>
        <v>0</v>
      </c>
      <c r="P40" s="7">
        <f>'000Veh'!S34</f>
        <v>0</v>
      </c>
      <c r="Q40" s="7">
        <f>'000Veh'!T34</f>
        <v>0</v>
      </c>
      <c r="R40" s="7">
        <f>'000Veh'!U34</f>
        <v>0</v>
      </c>
      <c r="S40" s="7">
        <f>'000Veh'!V34</f>
        <v>0</v>
      </c>
      <c r="T40" s="7">
        <f>'000Veh'!W34</f>
        <v>0</v>
      </c>
      <c r="U40" s="7">
        <f>'000Veh'!X34</f>
        <v>0</v>
      </c>
      <c r="V40" s="7">
        <f>'000Veh'!Y34</f>
        <v>0</v>
      </c>
      <c r="W40" s="7">
        <f>'000Veh'!Z34</f>
        <v>0</v>
      </c>
      <c r="X40" s="7">
        <f>'000Veh'!AA34</f>
        <v>0.64200000290000003</v>
      </c>
      <c r="Y40" s="7">
        <f>'000Veh'!AB34</f>
        <v>0.32422244190000005</v>
      </c>
      <c r="Z40" s="7">
        <f>'000Veh'!AC34</f>
        <v>0</v>
      </c>
      <c r="AA40" s="7">
        <f>'000Veh'!AD34</f>
        <v>16.569000104099999</v>
      </c>
      <c r="AB40" s="7">
        <f>'000Veh'!AE34</f>
        <v>0</v>
      </c>
      <c r="AC40" s="7">
        <f>'000Veh'!AF34</f>
        <v>143.72640799999994</v>
      </c>
      <c r="AD40" s="7">
        <f>'000Veh'!AG34</f>
        <v>0.79299999839999979</v>
      </c>
      <c r="AE40" s="7">
        <f>'000Veh'!AH34</f>
        <v>0</v>
      </c>
      <c r="AF40" s="7">
        <f>'000Veh'!AI34</f>
        <v>0</v>
      </c>
      <c r="AG40" s="7">
        <f>'000Veh'!AJ34</f>
        <v>0</v>
      </c>
      <c r="AH40" s="7">
        <f>'000Veh'!AK34</f>
        <v>0</v>
      </c>
      <c r="AI40" s="7">
        <f>'000Veh'!AL34</f>
        <v>12.452000085000002</v>
      </c>
      <c r="AJ40" s="7">
        <f>'000Veh'!AM34</f>
        <v>0</v>
      </c>
      <c r="AK40" s="7">
        <f>'000Veh'!AN34</f>
        <v>0</v>
      </c>
      <c r="AL40" s="7">
        <f>'000Veh'!AO34</f>
        <v>0</v>
      </c>
      <c r="AM40" s="7">
        <f>'000Veh'!AP34</f>
        <v>0</v>
      </c>
      <c r="AN40" s="7">
        <f>'000Veh'!AQ34</f>
        <v>0</v>
      </c>
    </row>
    <row r="41" spans="1:40">
      <c r="A41" t="str">
        <f>'000Veh'!D35</f>
        <v>TRA_Mop_Gas</v>
      </c>
      <c r="B41" t="str">
        <f>'000Veh'!E35</f>
        <v>TRAGSLSP95</v>
      </c>
      <c r="C41" t="str">
        <f>'000Veh'!F35</f>
        <v>TMop</v>
      </c>
      <c r="D41" s="7">
        <f>'000Veh'!G35</f>
        <v>290.14153806000002</v>
      </c>
      <c r="E41" s="7">
        <f>'000Veh'!H35</f>
        <v>644.30100442800006</v>
      </c>
      <c r="F41" s="7">
        <f>'000Veh'!I35</f>
        <v>54.983000269999991</v>
      </c>
      <c r="G41" s="7">
        <f>'000Veh'!J35</f>
        <v>228.4080404</v>
      </c>
      <c r="H41" s="7">
        <f>'000Veh'!K35</f>
        <v>25.615999699999996</v>
      </c>
      <c r="I41" s="7">
        <f>'000Veh'!L35</f>
        <v>478.18399968450007</v>
      </c>
      <c r="J41" s="7">
        <f>'000Veh'!M35</f>
        <v>2163.9508115580006</v>
      </c>
      <c r="K41" s="7">
        <f>'000Veh'!N35</f>
        <v>153.00000013589994</v>
      </c>
      <c r="L41" s="7">
        <f>'000Veh'!O35</f>
        <v>0</v>
      </c>
      <c r="M41" s="7">
        <f>'000Veh'!P35</f>
        <v>2290.2029451816998</v>
      </c>
      <c r="N41" s="7">
        <f>'000Veh'!Q35</f>
        <v>258.24100226439998</v>
      </c>
      <c r="O41" s="7">
        <f>'000Veh'!R35</f>
        <v>1730.5020283100002</v>
      </c>
      <c r="P41" s="7">
        <f>'000Veh'!S35</f>
        <v>229.99999690000007</v>
      </c>
      <c r="Q41" s="7">
        <f>'000Veh'!T35</f>
        <v>76.192999333000017</v>
      </c>
      <c r="R41" s="7">
        <f>'000Veh'!U35</f>
        <v>579.99900256550052</v>
      </c>
      <c r="S41" s="7">
        <f>'000Veh'!V35</f>
        <v>2.8590000120300001</v>
      </c>
      <c r="T41" s="7">
        <f>'000Veh'!W35</f>
        <v>0</v>
      </c>
      <c r="U41" s="7">
        <f>'000Veh'!X35</f>
        <v>4028.7180389999999</v>
      </c>
      <c r="V41" s="7">
        <f>'000Veh'!Y35</f>
        <v>37.314999638999993</v>
      </c>
      <c r="W41" s="7">
        <f>'000Veh'!Z35</f>
        <v>26.338999891900002</v>
      </c>
      <c r="X41" s="7">
        <f>'000Veh'!AA35</f>
        <v>9.6190001725406464</v>
      </c>
      <c r="Y41" s="7">
        <f>'000Veh'!AB35</f>
        <v>0</v>
      </c>
      <c r="Z41" s="7">
        <f>'000Veh'!AC35</f>
        <v>6.9999999660000006E-2</v>
      </c>
      <c r="AA41" s="7">
        <f>'000Veh'!AD35</f>
        <v>569.03500359999987</v>
      </c>
      <c r="AB41" s="7">
        <f>'000Veh'!AE35</f>
        <v>146.82753971190999</v>
      </c>
      <c r="AC41" s="7">
        <f>'000Veh'!AF35</f>
        <v>922.12606614870003</v>
      </c>
      <c r="AD41" s="7">
        <f>'000Veh'!AG35</f>
        <v>283.37399602767988</v>
      </c>
      <c r="AE41" s="7">
        <f>'000Veh'!AH35</f>
        <v>73.336000261200041</v>
      </c>
      <c r="AF41" s="7">
        <f>'000Veh'!AI35</f>
        <v>172.10320989000999</v>
      </c>
      <c r="AG41" s="7">
        <f>'000Veh'!AJ35</f>
        <v>43.153000125460011</v>
      </c>
      <c r="AH41" s="7">
        <f>'000Veh'!AK35</f>
        <v>28.299999978369993</v>
      </c>
      <c r="AI41" s="7">
        <f>'000Veh'!AL35</f>
        <v>118.60499928000002</v>
      </c>
      <c r="AJ41" s="7">
        <f>'000Veh'!AM35</f>
        <v>7.3618165842481522</v>
      </c>
      <c r="AK41" s="7">
        <f>'000Veh'!AN35</f>
        <v>30.825129161596205</v>
      </c>
      <c r="AL41" s="7">
        <f>'000Veh'!AO35</f>
        <v>3.6043339202271953</v>
      </c>
      <c r="AM41" s="7">
        <f>'000Veh'!AP35</f>
        <v>55.795963424140695</v>
      </c>
      <c r="AN41" s="7">
        <f>'000Veh'!AQ35</f>
        <v>8.3853116764202156</v>
      </c>
    </row>
    <row r="42" spans="1:40">
      <c r="A42" t="str">
        <f>'000Veh'!D36</f>
        <v>TRA_Mot_Gas</v>
      </c>
      <c r="B42" t="str">
        <f>'000Veh'!E36</f>
        <v>TRAGSLSP95</v>
      </c>
      <c r="C42" t="str">
        <f>'000Veh'!F36</f>
        <v>TMot</v>
      </c>
      <c r="D42" s="7">
        <f>'000Veh'!G36</f>
        <v>360.97546202999996</v>
      </c>
      <c r="E42" s="7">
        <f>'000Veh'!H36</f>
        <v>396.16899992900005</v>
      </c>
      <c r="F42" s="7">
        <f>'000Veh'!I36</f>
        <v>70.386999760000009</v>
      </c>
      <c r="G42" s="7">
        <f>'000Veh'!J36</f>
        <v>587.33496343160004</v>
      </c>
      <c r="H42" s="7">
        <f>'000Veh'!K36</f>
        <v>29.384999759059998</v>
      </c>
      <c r="I42" s="7">
        <f>'000Veh'!L36</f>
        <v>446.10699692999998</v>
      </c>
      <c r="J42" s="7">
        <f>'000Veh'!M36</f>
        <v>2685.7305125199996</v>
      </c>
      <c r="K42" s="7">
        <f>'000Veh'!N36</f>
        <v>148.76599956999996</v>
      </c>
      <c r="L42" s="7">
        <f>'000Veh'!O36</f>
        <v>7.4059038591150008</v>
      </c>
      <c r="M42" s="7">
        <f>'000Veh'!P36</f>
        <v>2703.7540038999991</v>
      </c>
      <c r="N42" s="7">
        <f>'000Veh'!Q36</f>
        <v>225.50400044999995</v>
      </c>
      <c r="O42" s="7">
        <f>'000Veh'!R36</f>
        <v>1994.5180045188006</v>
      </c>
      <c r="P42" s="7">
        <f>'000Veh'!S36</f>
        <v>1499.1329652700001</v>
      </c>
      <c r="Q42" s="7">
        <f>'000Veh'!T36</f>
        <v>107.5020012976</v>
      </c>
      <c r="R42" s="7">
        <f>'000Veh'!U36</f>
        <v>139.08400052087899</v>
      </c>
      <c r="S42" s="7">
        <f>'000Veh'!V36</f>
        <v>35.285999903700016</v>
      </c>
      <c r="T42" s="7">
        <f>'000Veh'!W36</f>
        <v>11.111999915249001</v>
      </c>
      <c r="U42" s="7">
        <f>'000Veh'!X36</f>
        <v>6570.9769968000019</v>
      </c>
      <c r="V42" s="7">
        <f>'000Veh'!Y36</f>
        <v>26.849794227899995</v>
      </c>
      <c r="W42" s="7">
        <f>'000Veh'!Z36</f>
        <v>15.752999972510004</v>
      </c>
      <c r="X42" s="7">
        <f>'000Veh'!AA36</f>
        <v>8.6099999990039997</v>
      </c>
      <c r="Y42" s="7">
        <f>'000Veh'!AB36</f>
        <v>7.7610000090000009</v>
      </c>
      <c r="Z42" s="7">
        <f>'000Veh'!AC36</f>
        <v>15.391000150000002</v>
      </c>
      <c r="AA42" s="7">
        <f>'000Veh'!AD36</f>
        <v>681.84300099999996</v>
      </c>
      <c r="AB42" s="7">
        <f>'000Veh'!AE36</f>
        <v>129.62847980971293</v>
      </c>
      <c r="AC42" s="7">
        <f>'000Veh'!AF36</f>
        <v>1013.0140089429999</v>
      </c>
      <c r="AD42" s="7">
        <f>'000Veh'!AG36</f>
        <v>216.00400010000001</v>
      </c>
      <c r="AE42" s="7">
        <f>'000Veh'!AH36</f>
        <v>89.933000035009968</v>
      </c>
      <c r="AF42" s="7">
        <f>'000Veh'!AI36</f>
        <v>303.14278832299999</v>
      </c>
      <c r="AG42" s="7">
        <f>'000Veh'!AJ36</f>
        <v>43.679999728240013</v>
      </c>
      <c r="AH42" s="7">
        <f>'000Veh'!AK36</f>
        <v>59.600000016100019</v>
      </c>
      <c r="AI42" s="7">
        <f>'000Veh'!AL36</f>
        <v>1234.4000016999998</v>
      </c>
      <c r="AJ42" s="7">
        <f>'000Veh'!AM36</f>
        <v>47.984095975949955</v>
      </c>
      <c r="AK42" s="7">
        <f>'000Veh'!AN36</f>
        <v>43.491700079240424</v>
      </c>
      <c r="AL42" s="7">
        <f>'000Veh'!AO36</f>
        <v>23.492938567311079</v>
      </c>
      <c r="AM42" s="7">
        <f>'000Veh'!AP36</f>
        <v>78.7234757120913</v>
      </c>
      <c r="AN42" s="7">
        <f>'000Veh'!AQ36</f>
        <v>11.83097915307928</v>
      </c>
    </row>
    <row r="44" spans="1:40">
      <c r="A44" s="112" t="s">
        <v>405</v>
      </c>
    </row>
    <row r="45" spans="1:40" ht="15" thickBot="1">
      <c r="A45" s="14" t="s">
        <v>54</v>
      </c>
      <c r="B45" s="14" t="s">
        <v>58</v>
      </c>
      <c r="C45" s="14" t="s">
        <v>59</v>
      </c>
      <c r="D45" s="15" t="s">
        <v>1</v>
      </c>
      <c r="E45" s="15" t="s">
        <v>2</v>
      </c>
      <c r="F45" s="15" t="s">
        <v>3</v>
      </c>
      <c r="G45" s="15" t="s">
        <v>4</v>
      </c>
      <c r="H45" s="15" t="s">
        <v>5</v>
      </c>
      <c r="I45" s="15" t="s">
        <v>6</v>
      </c>
      <c r="J45" s="15" t="s">
        <v>7</v>
      </c>
      <c r="K45" s="15" t="s">
        <v>8</v>
      </c>
      <c r="L45" s="15" t="s">
        <v>9</v>
      </c>
      <c r="M45" s="15" t="s">
        <v>10</v>
      </c>
      <c r="N45" s="15" t="s">
        <v>11</v>
      </c>
      <c r="O45" s="15" t="s">
        <v>12</v>
      </c>
      <c r="P45" s="15" t="s">
        <v>108</v>
      </c>
      <c r="Q45" s="15" t="s">
        <v>13</v>
      </c>
      <c r="R45" s="15" t="s">
        <v>14</v>
      </c>
      <c r="S45" s="15" t="s">
        <v>15</v>
      </c>
      <c r="T45" s="15" t="s">
        <v>16</v>
      </c>
      <c r="U45" s="15" t="s">
        <v>17</v>
      </c>
      <c r="V45" s="15" t="s">
        <v>18</v>
      </c>
      <c r="W45" s="15" t="s">
        <v>19</v>
      </c>
      <c r="X45" s="15" t="s">
        <v>20</v>
      </c>
      <c r="Y45" s="15" t="s">
        <v>21</v>
      </c>
      <c r="Z45" s="15" t="s">
        <v>22</v>
      </c>
      <c r="AA45" s="15" t="s">
        <v>23</v>
      </c>
      <c r="AB45" s="15" t="s">
        <v>24</v>
      </c>
      <c r="AC45" s="15" t="s">
        <v>25</v>
      </c>
      <c r="AD45" s="15" t="s">
        <v>26</v>
      </c>
      <c r="AE45" s="15" t="s">
        <v>27</v>
      </c>
      <c r="AF45" s="15" t="s">
        <v>28</v>
      </c>
      <c r="AG45" s="15" t="s">
        <v>29</v>
      </c>
      <c r="AH45" s="15" t="s">
        <v>30</v>
      </c>
      <c r="AI45" s="15" t="s">
        <v>31</v>
      </c>
      <c r="AJ45" s="15" t="s">
        <v>125</v>
      </c>
      <c r="AK45" s="15" t="s">
        <v>126</v>
      </c>
      <c r="AL45" s="15" t="s">
        <v>127</v>
      </c>
      <c r="AM45" s="15" t="s">
        <v>128</v>
      </c>
      <c r="AN45" s="15" t="s">
        <v>129</v>
      </c>
    </row>
    <row r="46" spans="1:40">
      <c r="A46" t="str">
        <f t="shared" ref="A46:C65" si="0">A3</f>
        <v>TRA_Bus_Cng_Coa</v>
      </c>
      <c r="B46" t="str">
        <f t="shared" si="0"/>
        <v>TRAGAS</v>
      </c>
      <c r="C46" t="str">
        <f t="shared" si="0"/>
        <v>TBus</v>
      </c>
      <c r="D46" t="str">
        <f>IFERROR(D3*kmPerVeh!G81*kmPerVeh!$AR81,"")</f>
        <v/>
      </c>
      <c r="E46" t="str">
        <f>IFERROR(E3*kmPerVeh!H81*kmPerVeh!$AR81,"")</f>
        <v/>
      </c>
      <c r="F46" t="str">
        <f>IFERROR(F3*kmPerVeh!I81*kmPerVeh!$AR81,"")</f>
        <v/>
      </c>
      <c r="G46" t="str">
        <f>IFERROR(G3*kmPerVeh!J81*kmPerVeh!$AR81,"")</f>
        <v/>
      </c>
      <c r="H46" t="str">
        <f>IFERROR(H3*kmPerVeh!K81*kmPerVeh!$AR81,"")</f>
        <v/>
      </c>
      <c r="I46" t="str">
        <f>IFERROR(I3*kmPerVeh!L81*kmPerVeh!$AR81,"")</f>
        <v/>
      </c>
      <c r="J46" t="str">
        <f>IFERROR(J3*kmPerVeh!M81*kmPerVeh!$AR81,"")</f>
        <v/>
      </c>
      <c r="K46" t="str">
        <f>IFERROR(K3*kmPerVeh!N81*kmPerVeh!$AR81,"")</f>
        <v/>
      </c>
      <c r="L46" t="str">
        <f>IFERROR(L3*kmPerVeh!O81*kmPerVeh!$AR81,"")</f>
        <v/>
      </c>
      <c r="M46" t="str">
        <f>IFERROR(M3*kmPerVeh!P81*kmPerVeh!$AR81,"")</f>
        <v/>
      </c>
      <c r="N46" t="str">
        <f>IFERROR(N3*kmPerVeh!Q81*kmPerVeh!$AR81,"")</f>
        <v/>
      </c>
      <c r="O46" t="str">
        <f>IFERROR(O3*kmPerVeh!R81*kmPerVeh!$AR81,"")</f>
        <v/>
      </c>
      <c r="P46" t="str">
        <f>IFERROR(P3*kmPerVeh!S81*kmPerVeh!$AR81,"")</f>
        <v/>
      </c>
      <c r="Q46" t="str">
        <f>IFERROR(Q3*kmPerVeh!T81*kmPerVeh!$AR81,"")</f>
        <v/>
      </c>
      <c r="R46" t="str">
        <f>IFERROR(R3*kmPerVeh!U81*kmPerVeh!$AR81,"")</f>
        <v/>
      </c>
      <c r="S46" t="str">
        <f>IFERROR(S3*kmPerVeh!V81*kmPerVeh!$AR81,"")</f>
        <v/>
      </c>
      <c r="T46" t="str">
        <f>IFERROR(T3*kmPerVeh!W81*kmPerVeh!$AR81,"")</f>
        <v/>
      </c>
      <c r="U46" t="str">
        <f>IFERROR(U3*kmPerVeh!X81*kmPerVeh!$AR81,"")</f>
        <v/>
      </c>
      <c r="V46" t="str">
        <f>IFERROR(V3*kmPerVeh!Y81*kmPerVeh!$AR81,"")</f>
        <v/>
      </c>
      <c r="W46" t="str">
        <f>IFERROR(W3*kmPerVeh!Z81*kmPerVeh!$AR81,"")</f>
        <v/>
      </c>
      <c r="X46" t="str">
        <f>IFERROR(X3*kmPerVeh!AA81*kmPerVeh!$AR81,"")</f>
        <v/>
      </c>
      <c r="Y46" t="str">
        <f>IFERROR(Y3*kmPerVeh!AB81*kmPerVeh!$AR81,"")</f>
        <v/>
      </c>
      <c r="Z46" t="str">
        <f>IFERROR(Z3*kmPerVeh!AC81*kmPerVeh!$AR81,"")</f>
        <v/>
      </c>
      <c r="AA46" t="str">
        <f>IFERROR(AA3*kmPerVeh!AD81*kmPerVeh!$AR81,"")</f>
        <v/>
      </c>
      <c r="AB46" t="str">
        <f>IFERROR(AB3*kmPerVeh!AE81*kmPerVeh!$AR81,"")</f>
        <v/>
      </c>
      <c r="AC46" t="str">
        <f>IFERROR(AC3*kmPerVeh!AF81*kmPerVeh!$AR81,"")</f>
        <v/>
      </c>
      <c r="AD46" t="str">
        <f>IFERROR(AD3*kmPerVeh!AG81*kmPerVeh!$AR81,"")</f>
        <v/>
      </c>
      <c r="AE46" t="str">
        <f>IFERROR(AE3*kmPerVeh!AH81*kmPerVeh!$AR81,"")</f>
        <v/>
      </c>
      <c r="AF46">
        <f>IFERROR(AF3*kmPerVeh!AI81*kmPerVeh!$AR81,"")</f>
        <v>4.405860000000001E-3</v>
      </c>
      <c r="AG46" t="str">
        <f>IFERROR(AG3*kmPerVeh!AJ81*kmPerVeh!$AR81,"")</f>
        <v/>
      </c>
      <c r="AH46" t="str">
        <f>IFERROR(AH3*kmPerVeh!AK81*kmPerVeh!$AR81,"")</f>
        <v/>
      </c>
      <c r="AI46" t="str">
        <f>IFERROR(AI3*kmPerVeh!AL81*kmPerVeh!$AR81,"")</f>
        <v/>
      </c>
      <c r="AJ46" t="str">
        <f>IFERROR(AJ3*kmPerVeh!AM81*kmPerVeh!$AR81,"")</f>
        <v/>
      </c>
      <c r="AK46" t="str">
        <f>IFERROR(AK3*kmPerVeh!AN81*kmPerVeh!$AR81,"")</f>
        <v/>
      </c>
      <c r="AL46" t="str">
        <f>IFERROR(AL3*kmPerVeh!AO81*kmPerVeh!$AR81,"")</f>
        <v/>
      </c>
      <c r="AM46" t="str">
        <f>IFERROR(AM3*kmPerVeh!AP81*kmPerVeh!$AR81,"")</f>
        <v/>
      </c>
      <c r="AN46" t="str">
        <f>IFERROR(AN3*kmPerVeh!AQ81*kmPerVeh!$AR81,"")</f>
        <v/>
      </c>
    </row>
    <row r="47" spans="1:40">
      <c r="A47" t="str">
        <f t="shared" si="0"/>
        <v>TRA_Bus_Cng_Urb</v>
      </c>
      <c r="B47" t="str">
        <f t="shared" si="0"/>
        <v>TRAGAS</v>
      </c>
      <c r="C47" t="str">
        <f t="shared" si="0"/>
        <v>TBus</v>
      </c>
      <c r="D47" t="str">
        <f>IFERROR(D4*kmPerVeh!G82*kmPerVeh!$AR82,"")</f>
        <v/>
      </c>
      <c r="E47" t="str">
        <f>IFERROR(E4*kmPerVeh!H82*kmPerVeh!$AR82,"")</f>
        <v/>
      </c>
      <c r="F47" t="str">
        <f>IFERROR(F4*kmPerVeh!I82*kmPerVeh!$AR82,"")</f>
        <v/>
      </c>
      <c r="G47">
        <f>IFERROR(G4*kmPerVeh!J82*kmPerVeh!$AR82,"")</f>
        <v>1.0653786E-2</v>
      </c>
      <c r="H47" t="str">
        <f>IFERROR(H4*kmPerVeh!K82*kmPerVeh!$AR82,"")</f>
        <v/>
      </c>
      <c r="I47" t="str">
        <f>IFERROR(I4*kmPerVeh!L82*kmPerVeh!$AR82,"")</f>
        <v/>
      </c>
      <c r="J47">
        <f>IFERROR(J4*kmPerVeh!M82*kmPerVeh!$AR82,"")</f>
        <v>7.947095400000001E-2</v>
      </c>
      <c r="K47" t="str">
        <f>IFERROR(K4*kmPerVeh!N82*kmPerVeh!$AR82,"")</f>
        <v/>
      </c>
      <c r="L47" t="str">
        <f>IFERROR(L4*kmPerVeh!O82*kmPerVeh!$AR82,"")</f>
        <v/>
      </c>
      <c r="M47" t="str">
        <f>IFERROR(M4*kmPerVeh!P82*kmPerVeh!$AR82,"")</f>
        <v/>
      </c>
      <c r="N47" t="str">
        <f>IFERROR(N4*kmPerVeh!Q82*kmPerVeh!$AR82,"")</f>
        <v/>
      </c>
      <c r="O47" t="str">
        <f>IFERROR(O4*kmPerVeh!R82*kmPerVeh!$AR82,"")</f>
        <v/>
      </c>
      <c r="P47" t="str">
        <f>IFERROR(P4*kmPerVeh!S82*kmPerVeh!$AR82,"")</f>
        <v/>
      </c>
      <c r="Q47" t="str">
        <f>IFERROR(Q4*kmPerVeh!T82*kmPerVeh!$AR82,"")</f>
        <v/>
      </c>
      <c r="R47" t="str">
        <f>IFERROR(R4*kmPerVeh!U82*kmPerVeh!$AR82,"")</f>
        <v/>
      </c>
      <c r="S47" t="str">
        <f>IFERROR(S4*kmPerVeh!V82*kmPerVeh!$AR82,"")</f>
        <v/>
      </c>
      <c r="T47" t="str">
        <f>IFERROR(T4*kmPerVeh!W82*kmPerVeh!$AR82,"")</f>
        <v/>
      </c>
      <c r="U47">
        <f>IFERROR(U4*kmPerVeh!X82*kmPerVeh!$AR82,"")</f>
        <v>8.4088849999999993E-2</v>
      </c>
      <c r="V47" t="str">
        <f>IFERROR(V4*kmPerVeh!Y82*kmPerVeh!$AR82,"")</f>
        <v/>
      </c>
      <c r="W47" t="str">
        <f>IFERROR(W4*kmPerVeh!Z82*kmPerVeh!$AR82,"")</f>
        <v/>
      </c>
      <c r="X47" t="str">
        <f>IFERROR(X4*kmPerVeh!AA82*kmPerVeh!$AR82,"")</f>
        <v/>
      </c>
      <c r="Y47" t="str">
        <f>IFERROR(Y4*kmPerVeh!AB82*kmPerVeh!$AR82,"")</f>
        <v/>
      </c>
      <c r="Z47" t="str">
        <f>IFERROR(Z4*kmPerVeh!AC82*kmPerVeh!$AR82,"")</f>
        <v/>
      </c>
      <c r="AA47">
        <f>IFERROR(AA4*kmPerVeh!AD82*kmPerVeh!$AR82,"")</f>
        <v>1.3865776275072447E-2</v>
      </c>
      <c r="AB47" t="str">
        <f>IFERROR(AB4*kmPerVeh!AE82*kmPerVeh!$AR82,"")</f>
        <v/>
      </c>
      <c r="AC47" t="str">
        <f>IFERROR(AC4*kmPerVeh!AF82*kmPerVeh!$AR82,"")</f>
        <v/>
      </c>
      <c r="AD47" t="str">
        <f>IFERROR(AD4*kmPerVeh!AG82*kmPerVeh!$AR82,"")</f>
        <v/>
      </c>
      <c r="AE47" t="str">
        <f>IFERROR(AE4*kmPerVeh!AH82*kmPerVeh!$AR82,"")</f>
        <v/>
      </c>
      <c r="AF47">
        <f>IFERROR(AF4*kmPerVeh!AI82*kmPerVeh!$AR82,"")</f>
        <v>3.1283159999999997E-2</v>
      </c>
      <c r="AG47" t="str">
        <f>IFERROR(AG4*kmPerVeh!AJ82*kmPerVeh!$AR82,"")</f>
        <v/>
      </c>
      <c r="AH47" t="str">
        <f>IFERROR(AH4*kmPerVeh!AK82*kmPerVeh!$AR82,"")</f>
        <v/>
      </c>
      <c r="AI47" t="str">
        <f>IFERROR(AI4*kmPerVeh!AL82*kmPerVeh!$AR82,"")</f>
        <v/>
      </c>
      <c r="AJ47" t="str">
        <f>IFERROR(AJ4*kmPerVeh!AM82*kmPerVeh!$AR82,"")</f>
        <v/>
      </c>
      <c r="AK47" t="str">
        <f>IFERROR(AK4*kmPerVeh!AN82*kmPerVeh!$AR82,"")</f>
        <v/>
      </c>
      <c r="AL47" t="str">
        <f>IFERROR(AL4*kmPerVeh!AO82*kmPerVeh!$AR82,"")</f>
        <v/>
      </c>
      <c r="AM47">
        <f>IFERROR(AM4*kmPerVeh!AP82*kmPerVeh!$AR82,"")</f>
        <v>9.1336486595532747E-4</v>
      </c>
      <c r="AN47" t="str">
        <f>IFERROR(AN4*kmPerVeh!AQ82*kmPerVeh!$AR82,"")</f>
        <v/>
      </c>
    </row>
    <row r="48" spans="1:40">
      <c r="A48" t="str">
        <f t="shared" si="0"/>
        <v>TRA_Bus_Dis_Coa</v>
      </c>
      <c r="B48" t="str">
        <f t="shared" si="0"/>
        <v>TRADST</v>
      </c>
      <c r="C48" t="str">
        <f t="shared" si="0"/>
        <v>TBus</v>
      </c>
      <c r="D48">
        <f>IFERROR(D5*kmPerVeh!G83*kmPerVeh!$AR83,"")</f>
        <v>1.0054368000000002</v>
      </c>
      <c r="E48">
        <f>IFERROR(E5*kmPerVeh!H83*kmPerVeh!$AR83,"")</f>
        <v>0.5851057300000001</v>
      </c>
      <c r="F48">
        <f>IFERROR(F5*kmPerVeh!I83*kmPerVeh!$AR83,"")</f>
        <v>0.31795864800000001</v>
      </c>
      <c r="G48">
        <f>IFERROR(G5*kmPerVeh!J83*kmPerVeh!$AR83,"")</f>
        <v>0.13752663600000004</v>
      </c>
      <c r="H48">
        <f>IFERROR(H5*kmPerVeh!K83*kmPerVeh!$AR83,"")</f>
        <v>0.10311996400000001</v>
      </c>
      <c r="I48">
        <f>IFERROR(I5*kmPerVeh!L83*kmPerVeh!$AR83,"")</f>
        <v>0.63318891500000007</v>
      </c>
      <c r="J48">
        <f>IFERROR(J5*kmPerVeh!M83*kmPerVeh!$AR83,"")</f>
        <v>2.3630280050000003</v>
      </c>
      <c r="K48">
        <f>IFERROR(K5*kmPerVeh!N83*kmPerVeh!$AR83,"")</f>
        <v>0.31146585500000001</v>
      </c>
      <c r="L48">
        <f>IFERROR(L5*kmPerVeh!O83*kmPerVeh!$AR83,"")</f>
        <v>0.15033622100000002</v>
      </c>
      <c r="M48">
        <f>IFERROR(M5*kmPerVeh!P83*kmPerVeh!$AR83,"")</f>
        <v>3.1557316049999997</v>
      </c>
      <c r="N48">
        <f>IFERROR(N5*kmPerVeh!Q83*kmPerVeh!$AR83,"")</f>
        <v>0.354960312</v>
      </c>
      <c r="O48">
        <f>IFERROR(O5*kmPerVeh!R83*kmPerVeh!$AR83,"")</f>
        <v>2.7444091989999997</v>
      </c>
      <c r="P48">
        <f>IFERROR(P5*kmPerVeh!S83*kmPerVeh!$AR83,"")</f>
        <v>1.5305197699999999</v>
      </c>
      <c r="Q48">
        <f>IFERROR(Q5*kmPerVeh!T83*kmPerVeh!$AR83,"")</f>
        <v>0.31237164000000001</v>
      </c>
      <c r="R48">
        <f>IFERROR(R5*kmPerVeh!U83*kmPerVeh!$AR83,"")</f>
        <v>0.75126547200000005</v>
      </c>
      <c r="S48">
        <f>IFERROR(S5*kmPerVeh!V83*kmPerVeh!$AR83,"")</f>
        <v>0.26892162000000003</v>
      </c>
      <c r="T48">
        <f>IFERROR(T5*kmPerVeh!W83*kmPerVeh!$AR83,"")</f>
        <v>4.0314929999999999E-2</v>
      </c>
      <c r="U48">
        <f>IFERROR(U5*kmPerVeh!X83*kmPerVeh!$AR83,"")</f>
        <v>3.34134449</v>
      </c>
      <c r="V48">
        <f>IFERROR(V5*kmPerVeh!Y83*kmPerVeh!$AR83,"")</f>
        <v>6.4256489999999999E-2</v>
      </c>
      <c r="W48">
        <f>IFERROR(W5*kmPerVeh!Z83*kmPerVeh!$AR83,"")</f>
        <v>0.16332155000000001</v>
      </c>
      <c r="X48">
        <f>IFERROR(X5*kmPerVeh!AA83*kmPerVeh!$AR83,"")</f>
        <v>0.16457007000000001</v>
      </c>
      <c r="Y48">
        <f>IFERROR(Y5*kmPerVeh!AB83*kmPerVeh!$AR83,"")</f>
        <v>2.4223752000000001E-2</v>
      </c>
      <c r="Z48">
        <f>IFERROR(Z5*kmPerVeh!AC83*kmPerVeh!$AR83,"")</f>
        <v>6.3320670000000003E-3</v>
      </c>
      <c r="AA48">
        <f>IFERROR(AA5*kmPerVeh!AD83*kmPerVeh!$AR83,"")</f>
        <v>0.40918396199999996</v>
      </c>
      <c r="AB48">
        <f>IFERROR(AB5*kmPerVeh!AE83*kmPerVeh!$AR83,"")</f>
        <v>0.43466595599999996</v>
      </c>
      <c r="AC48">
        <f>IFERROR(AC5*kmPerVeh!AF83*kmPerVeh!$AR83,"")</f>
        <v>1.216666236</v>
      </c>
      <c r="AD48">
        <f>IFERROR(AD5*kmPerVeh!AG83*kmPerVeh!$AR83,"")</f>
        <v>0.37797043200000002</v>
      </c>
      <c r="AE48">
        <f>IFERROR(AE5*kmPerVeh!AH83*kmPerVeh!$AR83,"")</f>
        <v>0.37896466300000003</v>
      </c>
      <c r="AF48">
        <f>IFERROR(AF5*kmPerVeh!AI83*kmPerVeh!$AR83,"")</f>
        <v>0.63885439999999993</v>
      </c>
      <c r="AG48">
        <f>IFERROR(AG5*kmPerVeh!AJ83*kmPerVeh!$AR83,"")</f>
        <v>0.14121622</v>
      </c>
      <c r="AH48">
        <f>IFERROR(AH5*kmPerVeh!AK83*kmPerVeh!$AR83,"")</f>
        <v>0.25795084799999995</v>
      </c>
      <c r="AI48">
        <f>IFERROR(AI5*kmPerVeh!AL83*kmPerVeh!$AR83,"")</f>
        <v>7.7999626100000006</v>
      </c>
      <c r="AJ48">
        <f>IFERROR(AJ5*kmPerVeh!AM83*kmPerVeh!$AR83,"")</f>
        <v>0.34811861035310554</v>
      </c>
      <c r="AK48">
        <f>IFERROR(AK5*kmPerVeh!AN83*kmPerVeh!$AR83,"")</f>
        <v>0.23339019172311615</v>
      </c>
      <c r="AL48">
        <f>IFERROR(AL5*kmPerVeh!AO83*kmPerVeh!$AR83,"")</f>
        <v>9.7585008949915841E-2</v>
      </c>
      <c r="AM48">
        <f>IFERROR(AM5*kmPerVeh!AP83*kmPerVeh!$AR83,"")</f>
        <v>0.29001670854015116</v>
      </c>
      <c r="AN48">
        <f>IFERROR(AN5*kmPerVeh!AQ83*kmPerVeh!$AR83,"")</f>
        <v>6.3292225029307078E-2</v>
      </c>
    </row>
    <row r="49" spans="1:40">
      <c r="A49" t="str">
        <f t="shared" si="0"/>
        <v>TRA_Bus_Dis_Urb</v>
      </c>
      <c r="B49" t="str">
        <f t="shared" si="0"/>
        <v>TRADST</v>
      </c>
      <c r="C49" t="str">
        <f t="shared" si="0"/>
        <v>TBus</v>
      </c>
      <c r="D49">
        <f>IFERROR(D6*kmPerVeh!G84*kmPerVeh!$AR84,"")</f>
        <v>0.22058050000000004</v>
      </c>
      <c r="E49">
        <f>IFERROR(E6*kmPerVeh!H84*kmPerVeh!$AR84,"")</f>
        <v>0.44899067200000004</v>
      </c>
      <c r="F49">
        <f>IFERROR(F6*kmPerVeh!I84*kmPerVeh!$AR84,"")</f>
        <v>0.288639488</v>
      </c>
      <c r="G49">
        <f>IFERROR(G6*kmPerVeh!J84*kmPerVeh!$AR84,"")</f>
        <v>0.26434171199999995</v>
      </c>
      <c r="H49">
        <f>IFERROR(H6*kmPerVeh!K84*kmPerVeh!$AR84,"")</f>
        <v>0.11481629800000001</v>
      </c>
      <c r="I49">
        <f>IFERROR(I6*kmPerVeh!L84*kmPerVeh!$AR84,"")</f>
        <v>0.20464446600000002</v>
      </c>
      <c r="J49">
        <f>IFERROR(J6*kmPerVeh!M84*kmPerVeh!$AR84,"")</f>
        <v>1.5964519320000001</v>
      </c>
      <c r="K49">
        <f>IFERROR(K6*kmPerVeh!N84*kmPerVeh!$AR84,"")</f>
        <v>0.51587759299999991</v>
      </c>
      <c r="L49" t="str">
        <f>IFERROR(L6*kmPerVeh!O84*kmPerVeh!$AR84,"")</f>
        <v/>
      </c>
      <c r="M49">
        <f>IFERROR(M6*kmPerVeh!P84*kmPerVeh!$AR84,"")</f>
        <v>0.66515498000000006</v>
      </c>
      <c r="N49">
        <f>IFERROR(N6*kmPerVeh!Q84*kmPerVeh!$AR84,"")</f>
        <v>0.46643159199999995</v>
      </c>
      <c r="O49">
        <f>IFERROR(O6*kmPerVeh!R84*kmPerVeh!$AR84,"")</f>
        <v>0.94104256000000008</v>
      </c>
      <c r="P49">
        <f>IFERROR(P6*kmPerVeh!S84*kmPerVeh!$AR84,"")</f>
        <v>0.72187312199999998</v>
      </c>
      <c r="Q49">
        <f>IFERROR(Q6*kmPerVeh!T84*kmPerVeh!$AR84,"")</f>
        <v>8.4066155000000017E-2</v>
      </c>
      <c r="R49">
        <f>IFERROR(R6*kmPerVeh!U84*kmPerVeh!$AR84,"")</f>
        <v>0.240173632</v>
      </c>
      <c r="S49">
        <f>IFERROR(S6*kmPerVeh!V84*kmPerVeh!$AR84,"")</f>
        <v>0.26426218500000004</v>
      </c>
      <c r="T49">
        <f>IFERROR(T6*kmPerVeh!W84*kmPerVeh!$AR84,"")</f>
        <v>4.2168489999999996E-2</v>
      </c>
      <c r="U49">
        <f>IFERROR(U6*kmPerVeh!X84*kmPerVeh!$AR84,"")</f>
        <v>0.68293086299999994</v>
      </c>
      <c r="V49">
        <f>IFERROR(V6*kmPerVeh!Y84*kmPerVeh!$AR84,"")</f>
        <v>0.38370485799999998</v>
      </c>
      <c r="W49">
        <f>IFERROR(W6*kmPerVeh!Z84*kmPerVeh!$AR84,"")</f>
        <v>0.15171792000000003</v>
      </c>
      <c r="X49">
        <f>IFERROR(X6*kmPerVeh!AA84*kmPerVeh!$AR84,"")</f>
        <v>0.17547534399999998</v>
      </c>
      <c r="Y49">
        <f>IFERROR(Y6*kmPerVeh!AB84*kmPerVeh!$AR84,"")</f>
        <v>2.5721244999999997E-2</v>
      </c>
      <c r="Z49">
        <f>IFERROR(Z6*kmPerVeh!AC84*kmPerVeh!$AR84,"")</f>
        <v>1.6583778000000004E-2</v>
      </c>
      <c r="AA49">
        <f>IFERROR(AA6*kmPerVeh!AD84*kmPerVeh!$AR84,"")</f>
        <v>0.28264723200000003</v>
      </c>
      <c r="AB49">
        <f>IFERROR(AB6*kmPerVeh!AE84*kmPerVeh!$AR84,"")</f>
        <v>0.489558459</v>
      </c>
      <c r="AC49">
        <f>IFERROR(AC6*kmPerVeh!AF84*kmPerVeh!$AR84,"")</f>
        <v>1.8609699359999998</v>
      </c>
      <c r="AD49">
        <f>IFERROR(AD6*kmPerVeh!AG84*kmPerVeh!$AR84,"")</f>
        <v>0.17275410000000002</v>
      </c>
      <c r="AE49">
        <f>IFERROR(AE6*kmPerVeh!AH84*kmPerVeh!$AR84,"")</f>
        <v>0.39767436</v>
      </c>
      <c r="AF49">
        <f>IFERROR(AF6*kmPerVeh!AI84*kmPerVeh!$AR84,"")</f>
        <v>0.69842088000000013</v>
      </c>
      <c r="AG49">
        <f>IFERROR(AG6*kmPerVeh!AJ84*kmPerVeh!$AR84,"")</f>
        <v>2.3173072999999999E-2</v>
      </c>
      <c r="AH49">
        <f>IFERROR(AH6*kmPerVeh!AK84*kmPerVeh!$AR84,"")</f>
        <v>0.37510543000000002</v>
      </c>
      <c r="AI49">
        <f>IFERROR(AI6*kmPerVeh!AL84*kmPerVeh!$AR84,"")</f>
        <v>2.4778345000000006</v>
      </c>
      <c r="AJ49">
        <f>IFERROR(AJ6*kmPerVeh!AM84*kmPerVeh!$AR84,"")</f>
        <v>0.16419093239278956</v>
      </c>
      <c r="AK49">
        <f>IFERROR(AK6*kmPerVeh!AN84*kmPerVeh!$AR84,"")</f>
        <v>6.2810490839934133E-2</v>
      </c>
      <c r="AL49">
        <f>IFERROR(AL6*kmPerVeh!AO84*kmPerVeh!$AR84,"")</f>
        <v>4.6026190874407139E-2</v>
      </c>
      <c r="AM49">
        <f>IFERROR(AM6*kmPerVeh!AP84*kmPerVeh!$AR84,"")</f>
        <v>7.8049945804062673E-2</v>
      </c>
      <c r="AN49">
        <f>IFERROR(AN6*kmPerVeh!AQ84*kmPerVeh!$AR84,"")</f>
        <v>1.7033345279387754E-2</v>
      </c>
    </row>
    <row r="50" spans="1:40">
      <c r="A50" t="str">
        <f t="shared" si="0"/>
        <v>TRA_Bus_Gas_Coa</v>
      </c>
      <c r="B50" t="str">
        <f t="shared" si="0"/>
        <v>TRAGSLSP95</v>
      </c>
      <c r="C50" t="str">
        <f t="shared" si="0"/>
        <v>TBus</v>
      </c>
      <c r="D50" t="str">
        <f>IFERROR(D7*kmPerVeh!G85*kmPerVeh!$AR85,"")</f>
        <v/>
      </c>
      <c r="E50" t="str">
        <f>IFERROR(E7*kmPerVeh!H85*kmPerVeh!$AR85,"")</f>
        <v/>
      </c>
      <c r="F50" t="str">
        <f>IFERROR(F7*kmPerVeh!I85*kmPerVeh!$AR85,"")</f>
        <v/>
      </c>
      <c r="G50" t="str">
        <f>IFERROR(G7*kmPerVeh!J85*kmPerVeh!$AR85,"")</f>
        <v/>
      </c>
      <c r="H50" t="str">
        <f>IFERROR(H7*kmPerVeh!K85*kmPerVeh!$AR85,"")</f>
        <v/>
      </c>
      <c r="I50">
        <f>IFERROR(I7*kmPerVeh!L85*kmPerVeh!$AR85,"")</f>
        <v>5.9993024999999998E-2</v>
      </c>
      <c r="J50" t="str">
        <f>IFERROR(J7*kmPerVeh!M85*kmPerVeh!$AR85,"")</f>
        <v/>
      </c>
      <c r="K50">
        <f>IFERROR(K7*kmPerVeh!N85*kmPerVeh!$AR85,"")</f>
        <v>1.077552E-2</v>
      </c>
      <c r="L50" t="str">
        <f>IFERROR(L7*kmPerVeh!O85*kmPerVeh!$AR85,"")</f>
        <v/>
      </c>
      <c r="M50" t="str">
        <f>IFERROR(M7*kmPerVeh!P85*kmPerVeh!$AR85,"")</f>
        <v/>
      </c>
      <c r="N50" t="str">
        <f>IFERROR(N7*kmPerVeh!Q85*kmPerVeh!$AR85,"")</f>
        <v/>
      </c>
      <c r="O50" t="str">
        <f>IFERROR(O7*kmPerVeh!R85*kmPerVeh!$AR85,"")</f>
        <v/>
      </c>
      <c r="P50" t="str">
        <f>IFERROR(P7*kmPerVeh!S85*kmPerVeh!$AR85,"")</f>
        <v/>
      </c>
      <c r="Q50" t="str">
        <f>IFERROR(Q7*kmPerVeh!T85*kmPerVeh!$AR85,"")</f>
        <v/>
      </c>
      <c r="R50" t="str">
        <f>IFERROR(R7*kmPerVeh!U85*kmPerVeh!$AR85,"")</f>
        <v/>
      </c>
      <c r="S50" t="str">
        <f>IFERROR(S7*kmPerVeh!V85*kmPerVeh!$AR85,"")</f>
        <v/>
      </c>
      <c r="T50">
        <f>IFERROR(T7*kmPerVeh!W85*kmPerVeh!$AR85,"")</f>
        <v>0</v>
      </c>
      <c r="U50" t="str">
        <f>IFERROR(U7*kmPerVeh!X85*kmPerVeh!$AR85,"")</f>
        <v/>
      </c>
      <c r="V50" t="str">
        <f>IFERROR(V7*kmPerVeh!Y85*kmPerVeh!$AR85,"")</f>
        <v/>
      </c>
      <c r="W50" t="str">
        <f>IFERROR(W7*kmPerVeh!Z85*kmPerVeh!$AR85,"")</f>
        <v/>
      </c>
      <c r="X50" t="str">
        <f>IFERROR(X7*kmPerVeh!AA85*kmPerVeh!$AR85,"")</f>
        <v/>
      </c>
      <c r="Y50" t="str">
        <f>IFERROR(Y7*kmPerVeh!AB85*kmPerVeh!$AR85,"")</f>
        <v/>
      </c>
      <c r="Z50" t="str">
        <f>IFERROR(Z7*kmPerVeh!AC85*kmPerVeh!$AR85,"")</f>
        <v/>
      </c>
      <c r="AA50" t="str">
        <f>IFERROR(AA7*kmPerVeh!AD85*kmPerVeh!$AR85,"")</f>
        <v/>
      </c>
      <c r="AB50" t="str">
        <f>IFERROR(AB7*kmPerVeh!AE85*kmPerVeh!$AR85,"")</f>
        <v/>
      </c>
      <c r="AC50" t="str">
        <f>IFERROR(AC7*kmPerVeh!AF85*kmPerVeh!$AR85,"")</f>
        <v/>
      </c>
      <c r="AD50" t="str">
        <f>IFERROR(AD7*kmPerVeh!AG85*kmPerVeh!$AR85,"")</f>
        <v/>
      </c>
      <c r="AE50" t="str">
        <f>IFERROR(AE7*kmPerVeh!AH85*kmPerVeh!$AR85,"")</f>
        <v/>
      </c>
      <c r="AF50" t="str">
        <f>IFERROR(AF7*kmPerVeh!AI85*kmPerVeh!$AR85,"")</f>
        <v/>
      </c>
      <c r="AG50" t="str">
        <f>IFERROR(AG7*kmPerVeh!AJ85*kmPerVeh!$AR85,"")</f>
        <v/>
      </c>
      <c r="AH50" t="str">
        <f>IFERROR(AH7*kmPerVeh!AK85*kmPerVeh!$AR85,"")</f>
        <v/>
      </c>
      <c r="AI50">
        <f>IFERROR(AI7*kmPerVeh!AL85*kmPerVeh!$AR85,"")</f>
        <v>0.11867605200000002</v>
      </c>
      <c r="AJ50" t="str">
        <f>IFERROR(AJ7*kmPerVeh!AM85*kmPerVeh!$AR85,"")</f>
        <v/>
      </c>
      <c r="AK50" t="str">
        <f>IFERROR(AK7*kmPerVeh!AN85*kmPerVeh!$AR85,"")</f>
        <v/>
      </c>
      <c r="AL50" t="str">
        <f>IFERROR(AL7*kmPerVeh!AO85*kmPerVeh!$AR85,"")</f>
        <v/>
      </c>
      <c r="AM50" t="str">
        <f>IFERROR(AM7*kmPerVeh!AP85*kmPerVeh!$AR85,"")</f>
        <v/>
      </c>
      <c r="AN50" t="str">
        <f>IFERROR(AN7*kmPerVeh!AQ85*kmPerVeh!$AR85,"")</f>
        <v/>
      </c>
    </row>
    <row r="51" spans="1:40">
      <c r="A51" t="str">
        <f t="shared" si="0"/>
        <v>TRA_Bus_Gas_Urb</v>
      </c>
      <c r="B51" t="str">
        <f t="shared" si="0"/>
        <v>TRAGSLSP95</v>
      </c>
      <c r="C51" t="str">
        <f t="shared" si="0"/>
        <v>TBus</v>
      </c>
      <c r="D51" t="str">
        <f>IFERROR(D8*kmPerVeh!G86*kmPerVeh!$AR86,"")</f>
        <v/>
      </c>
      <c r="E51" t="str">
        <f>IFERROR(E8*kmPerVeh!H86*kmPerVeh!$AR86,"")</f>
        <v/>
      </c>
      <c r="F51" t="str">
        <f>IFERROR(F8*kmPerVeh!I86*kmPerVeh!$AR86,"")</f>
        <v/>
      </c>
      <c r="G51" t="str">
        <f>IFERROR(G8*kmPerVeh!J86*kmPerVeh!$AR86,"")</f>
        <v/>
      </c>
      <c r="H51" t="str">
        <f>IFERROR(H8*kmPerVeh!K86*kmPerVeh!$AR86,"")</f>
        <v/>
      </c>
      <c r="I51">
        <f>IFERROR(I8*kmPerVeh!L86*kmPerVeh!$AR86,"")</f>
        <v>1.6622451999999999E-2</v>
      </c>
      <c r="J51" t="str">
        <f>IFERROR(J8*kmPerVeh!M86*kmPerVeh!$AR86,"")</f>
        <v/>
      </c>
      <c r="K51">
        <f>IFERROR(K8*kmPerVeh!N86*kmPerVeh!$AR86,"")</f>
        <v>3.6412500000000003E-4</v>
      </c>
      <c r="L51" t="str">
        <f>IFERROR(L8*kmPerVeh!O86*kmPerVeh!$AR86,"")</f>
        <v/>
      </c>
      <c r="M51" t="str">
        <f>IFERROR(M8*kmPerVeh!P86*kmPerVeh!$AR86,"")</f>
        <v/>
      </c>
      <c r="N51" t="str">
        <f>IFERROR(N8*kmPerVeh!Q86*kmPerVeh!$AR86,"")</f>
        <v/>
      </c>
      <c r="O51" t="str">
        <f>IFERROR(O8*kmPerVeh!R86*kmPerVeh!$AR86,"")</f>
        <v/>
      </c>
      <c r="P51" t="str">
        <f>IFERROR(P8*kmPerVeh!S86*kmPerVeh!$AR86,"")</f>
        <v/>
      </c>
      <c r="Q51" t="str">
        <f>IFERROR(Q8*kmPerVeh!T86*kmPerVeh!$AR86,"")</f>
        <v/>
      </c>
      <c r="R51" t="str">
        <f>IFERROR(R8*kmPerVeh!U86*kmPerVeh!$AR86,"")</f>
        <v/>
      </c>
      <c r="S51" t="str">
        <f>IFERROR(S8*kmPerVeh!V86*kmPerVeh!$AR86,"")</f>
        <v/>
      </c>
      <c r="T51">
        <f>IFERROR(T8*kmPerVeh!W86*kmPerVeh!$AR86,"")</f>
        <v>5.4097560000000008E-3</v>
      </c>
      <c r="U51" t="str">
        <f>IFERROR(U8*kmPerVeh!X86*kmPerVeh!$AR86,"")</f>
        <v/>
      </c>
      <c r="V51" t="str">
        <f>IFERROR(V8*kmPerVeh!Y86*kmPerVeh!$AR86,"")</f>
        <v/>
      </c>
      <c r="W51" t="str">
        <f>IFERROR(W8*kmPerVeh!Z86*kmPerVeh!$AR86,"")</f>
        <v/>
      </c>
      <c r="X51" t="str">
        <f>IFERROR(X8*kmPerVeh!AA86*kmPerVeh!$AR86,"")</f>
        <v/>
      </c>
      <c r="Y51">
        <f>IFERROR(Y8*kmPerVeh!AB86*kmPerVeh!$AR86,"")</f>
        <v>3.4747401000000001E-3</v>
      </c>
      <c r="Z51" t="str">
        <f>IFERROR(Z8*kmPerVeh!AC86*kmPerVeh!$AR86,"")</f>
        <v/>
      </c>
      <c r="AA51">
        <f>IFERROR(AA8*kmPerVeh!AD86*kmPerVeh!$AR86,"")</f>
        <v>1.2403499999999999E-3</v>
      </c>
      <c r="AB51" t="str">
        <f>IFERROR(AB8*kmPerVeh!AE86*kmPerVeh!$AR86,"")</f>
        <v/>
      </c>
      <c r="AC51">
        <f>IFERROR(AC8*kmPerVeh!AF86*kmPerVeh!$AR86,"")</f>
        <v>6.3611178000000004E-2</v>
      </c>
      <c r="AD51">
        <f>IFERROR(AD8*kmPerVeh!AG86*kmPerVeh!$AR86,"")</f>
        <v>1.7150159971702234E-4</v>
      </c>
      <c r="AE51" t="str">
        <f>IFERROR(AE8*kmPerVeh!AH86*kmPerVeh!$AR86,"")</f>
        <v/>
      </c>
      <c r="AF51" t="str">
        <f>IFERROR(AF8*kmPerVeh!AI86*kmPerVeh!$AR86,"")</f>
        <v/>
      </c>
      <c r="AG51" t="str">
        <f>IFERROR(AG8*kmPerVeh!AJ86*kmPerVeh!$AR86,"")</f>
        <v/>
      </c>
      <c r="AH51" t="str">
        <f>IFERROR(AH8*kmPerVeh!AK86*kmPerVeh!$AR86,"")</f>
        <v/>
      </c>
      <c r="AI51">
        <f>IFERROR(AI8*kmPerVeh!AL86*kmPerVeh!$AR86,"")</f>
        <v>0.22043128800000003</v>
      </c>
      <c r="AJ51" t="str">
        <f>IFERROR(AJ8*kmPerVeh!AM86*kmPerVeh!$AR86,"")</f>
        <v/>
      </c>
      <c r="AK51" t="str">
        <f>IFERROR(AK8*kmPerVeh!AN86*kmPerVeh!$AR86,"")</f>
        <v/>
      </c>
      <c r="AL51" t="str">
        <f>IFERROR(AL8*kmPerVeh!AO86*kmPerVeh!$AR86,"")</f>
        <v/>
      </c>
      <c r="AM51" t="str">
        <f>IFERROR(AM8*kmPerVeh!AP86*kmPerVeh!$AR86,"")</f>
        <v/>
      </c>
      <c r="AN51" t="str">
        <f>IFERROR(AN8*kmPerVeh!AQ86*kmPerVeh!$AR86,"")</f>
        <v/>
      </c>
    </row>
    <row r="52" spans="1:40">
      <c r="A52" t="str">
        <f t="shared" si="0"/>
        <v>TRA_Bus_Lpg_Coa</v>
      </c>
      <c r="B52" t="str">
        <f t="shared" si="0"/>
        <v>TRALPG</v>
      </c>
      <c r="C52" t="str">
        <f t="shared" si="0"/>
        <v>TBus</v>
      </c>
      <c r="D52" t="str">
        <f>IFERROR(D9*kmPerVeh!G87*kmPerVeh!$AR87,"")</f>
        <v/>
      </c>
      <c r="E52" t="str">
        <f>IFERROR(E9*kmPerVeh!H87*kmPerVeh!$AR87,"")</f>
        <v/>
      </c>
      <c r="F52" t="str">
        <f>IFERROR(F9*kmPerVeh!I87*kmPerVeh!$AR87,"")</f>
        <v/>
      </c>
      <c r="G52" t="str">
        <f>IFERROR(G9*kmPerVeh!J87*kmPerVeh!$AR87,"")</f>
        <v/>
      </c>
      <c r="H52" t="str">
        <f>IFERROR(H9*kmPerVeh!K87*kmPerVeh!$AR87,"")</f>
        <v/>
      </c>
      <c r="I52" t="str">
        <f>IFERROR(I9*kmPerVeh!L87*kmPerVeh!$AR87,"")</f>
        <v/>
      </c>
      <c r="J52" t="str">
        <f>IFERROR(J9*kmPerVeh!M87*kmPerVeh!$AR87,"")</f>
        <v/>
      </c>
      <c r="K52" t="str">
        <f>IFERROR(K9*kmPerVeh!N87*kmPerVeh!$AR87,"")</f>
        <v/>
      </c>
      <c r="L52" t="str">
        <f>IFERROR(L9*kmPerVeh!O87*kmPerVeh!$AR87,"")</f>
        <v/>
      </c>
      <c r="M52" t="str">
        <f>IFERROR(M9*kmPerVeh!P87*kmPerVeh!$AR87,"")</f>
        <v/>
      </c>
      <c r="N52" t="str">
        <f>IFERROR(N9*kmPerVeh!Q87*kmPerVeh!$AR87,"")</f>
        <v/>
      </c>
      <c r="O52" t="str">
        <f>IFERROR(O9*kmPerVeh!R87*kmPerVeh!$AR87,"")</f>
        <v/>
      </c>
      <c r="P52" t="str">
        <f>IFERROR(P9*kmPerVeh!S87*kmPerVeh!$AR87,"")</f>
        <v/>
      </c>
      <c r="Q52" t="str">
        <f>IFERROR(Q9*kmPerVeh!T87*kmPerVeh!$AR87,"")</f>
        <v/>
      </c>
      <c r="R52" t="str">
        <f>IFERROR(R9*kmPerVeh!U87*kmPerVeh!$AR87,"")</f>
        <v/>
      </c>
      <c r="S52" t="str">
        <f>IFERROR(S9*kmPerVeh!V87*kmPerVeh!$AR87,"")</f>
        <v/>
      </c>
      <c r="T52" t="str">
        <f>IFERROR(T9*kmPerVeh!W87*kmPerVeh!$AR87,"")</f>
        <v/>
      </c>
      <c r="U52" t="str">
        <f>IFERROR(U9*kmPerVeh!X87*kmPerVeh!$AR87,"")</f>
        <v/>
      </c>
      <c r="V52" t="str">
        <f>IFERROR(V9*kmPerVeh!Y87*kmPerVeh!$AR87,"")</f>
        <v/>
      </c>
      <c r="W52" t="str">
        <f>IFERROR(W9*kmPerVeh!Z87*kmPerVeh!$AR87,"")</f>
        <v/>
      </c>
      <c r="X52" t="str">
        <f>IFERROR(X9*kmPerVeh!AA87*kmPerVeh!$AR87,"")</f>
        <v/>
      </c>
      <c r="Y52" t="str">
        <f>IFERROR(Y9*kmPerVeh!AB87*kmPerVeh!$AR87,"")</f>
        <v/>
      </c>
      <c r="Z52" t="str">
        <f>IFERROR(Z9*kmPerVeh!AC87*kmPerVeh!$AR87,"")</f>
        <v/>
      </c>
      <c r="AA52" t="str">
        <f>IFERROR(AA9*kmPerVeh!AD87*kmPerVeh!$AR87,"")</f>
        <v/>
      </c>
      <c r="AB52" t="str">
        <f>IFERROR(AB9*kmPerVeh!AE87*kmPerVeh!$AR87,"")</f>
        <v/>
      </c>
      <c r="AC52" t="str">
        <f>IFERROR(AC9*kmPerVeh!AF87*kmPerVeh!$AR87,"")</f>
        <v/>
      </c>
      <c r="AD52" t="str">
        <f>IFERROR(AD9*kmPerVeh!AG87*kmPerVeh!$AR87,"")</f>
        <v/>
      </c>
      <c r="AE52" t="str">
        <f>IFERROR(AE9*kmPerVeh!AH87*kmPerVeh!$AR87,"")</f>
        <v/>
      </c>
      <c r="AF52" t="str">
        <f>IFERROR(AF9*kmPerVeh!AI87*kmPerVeh!$AR87,"")</f>
        <v/>
      </c>
      <c r="AG52" t="str">
        <f>IFERROR(AG9*kmPerVeh!AJ87*kmPerVeh!$AR87,"")</f>
        <v/>
      </c>
      <c r="AH52" t="str">
        <f>IFERROR(AH9*kmPerVeh!AK87*kmPerVeh!$AR87,"")</f>
        <v/>
      </c>
      <c r="AI52">
        <f>IFERROR(AI9*kmPerVeh!AL87*kmPerVeh!$AR87,"")</f>
        <v>4.4478599999999997E-3</v>
      </c>
      <c r="AJ52" t="str">
        <f>IFERROR(AJ9*kmPerVeh!AM87*kmPerVeh!$AR87,"")</f>
        <v/>
      </c>
      <c r="AK52" t="str">
        <f>IFERROR(AK9*kmPerVeh!AN87*kmPerVeh!$AR87,"")</f>
        <v/>
      </c>
      <c r="AL52" t="str">
        <f>IFERROR(AL9*kmPerVeh!AO87*kmPerVeh!$AR87,"")</f>
        <v/>
      </c>
      <c r="AM52" t="str">
        <f>IFERROR(AM9*kmPerVeh!AP87*kmPerVeh!$AR87,"")</f>
        <v/>
      </c>
      <c r="AN52" t="str">
        <f>IFERROR(AN9*kmPerVeh!AQ87*kmPerVeh!$AR87,"")</f>
        <v/>
      </c>
    </row>
    <row r="53" spans="1:40">
      <c r="A53" t="str">
        <f t="shared" si="0"/>
        <v>TRA_Bus_Lpg_Urb</v>
      </c>
      <c r="B53" t="str">
        <f t="shared" si="0"/>
        <v>TRALPG</v>
      </c>
      <c r="C53" t="str">
        <f t="shared" si="0"/>
        <v>TBus</v>
      </c>
      <c r="D53" t="str">
        <f>IFERROR(D10*kmPerVeh!G88*kmPerVeh!$AR88,"")</f>
        <v/>
      </c>
      <c r="E53" t="str">
        <f>IFERROR(E10*kmPerVeh!H88*kmPerVeh!$AR88,"")</f>
        <v/>
      </c>
      <c r="F53" t="str">
        <f>IFERROR(F10*kmPerVeh!I88*kmPerVeh!$AR88,"")</f>
        <v/>
      </c>
      <c r="G53" t="str">
        <f>IFERROR(G10*kmPerVeh!J88*kmPerVeh!$AR88,"")</f>
        <v/>
      </c>
      <c r="H53" t="str">
        <f>IFERROR(H10*kmPerVeh!K88*kmPerVeh!$AR88,"")</f>
        <v/>
      </c>
      <c r="I53" t="str">
        <f>IFERROR(I10*kmPerVeh!L88*kmPerVeh!$AR88,"")</f>
        <v/>
      </c>
      <c r="J53" t="str">
        <f>IFERROR(J10*kmPerVeh!M88*kmPerVeh!$AR88,"")</f>
        <v/>
      </c>
      <c r="K53" t="str">
        <f>IFERROR(K10*kmPerVeh!N88*kmPerVeh!$AR88,"")</f>
        <v/>
      </c>
      <c r="L53" t="str">
        <f>IFERROR(L10*kmPerVeh!O88*kmPerVeh!$AR88,"")</f>
        <v/>
      </c>
      <c r="M53" t="str">
        <f>IFERROR(M10*kmPerVeh!P88*kmPerVeh!$AR88,"")</f>
        <v/>
      </c>
      <c r="N53" t="str">
        <f>IFERROR(N10*kmPerVeh!Q88*kmPerVeh!$AR88,"")</f>
        <v/>
      </c>
      <c r="O53" t="str">
        <f>IFERROR(O10*kmPerVeh!R88*kmPerVeh!$AR88,"")</f>
        <v/>
      </c>
      <c r="P53" t="str">
        <f>IFERROR(P10*kmPerVeh!S88*kmPerVeh!$AR88,"")</f>
        <v/>
      </c>
      <c r="Q53" t="str">
        <f>IFERROR(Q10*kmPerVeh!T88*kmPerVeh!$AR88,"")</f>
        <v/>
      </c>
      <c r="R53" t="str">
        <f>IFERROR(R10*kmPerVeh!U88*kmPerVeh!$AR88,"")</f>
        <v/>
      </c>
      <c r="S53" t="str">
        <f>IFERROR(S10*kmPerVeh!V88*kmPerVeh!$AR88,"")</f>
        <v/>
      </c>
      <c r="T53" t="str">
        <f>IFERROR(T10*kmPerVeh!W88*kmPerVeh!$AR88,"")</f>
        <v/>
      </c>
      <c r="U53" t="str">
        <f>IFERROR(U10*kmPerVeh!X88*kmPerVeh!$AR88,"")</f>
        <v/>
      </c>
      <c r="V53" t="str">
        <f>IFERROR(V10*kmPerVeh!Y88*kmPerVeh!$AR88,"")</f>
        <v/>
      </c>
      <c r="W53" t="str">
        <f>IFERROR(W10*kmPerVeh!Z88*kmPerVeh!$AR88,"")</f>
        <v/>
      </c>
      <c r="X53">
        <f>IFERROR(X10*kmPerVeh!AA88*kmPerVeh!$AR88,"")</f>
        <v>6.0766289554022176E-4</v>
      </c>
      <c r="Y53" t="str">
        <f>IFERROR(Y10*kmPerVeh!AB88*kmPerVeh!$AR88,"")</f>
        <v/>
      </c>
      <c r="Z53" t="str">
        <f>IFERROR(Z10*kmPerVeh!AC88*kmPerVeh!$AR88,"")</f>
        <v/>
      </c>
      <c r="AA53">
        <f>IFERROR(AA10*kmPerVeh!AD88*kmPerVeh!$AR88,"")</f>
        <v>3.8335040000000006E-3</v>
      </c>
      <c r="AB53" t="str">
        <f>IFERROR(AB10*kmPerVeh!AE88*kmPerVeh!$AR88,"")</f>
        <v/>
      </c>
      <c r="AC53">
        <f>IFERROR(AC10*kmPerVeh!AF88*kmPerVeh!$AR88,"")</f>
        <v>1.9155829000000003E-2</v>
      </c>
      <c r="AD53">
        <f>IFERROR(AD10*kmPerVeh!AG88*kmPerVeh!$AR88,"")</f>
        <v>9.917580001818222E-5</v>
      </c>
      <c r="AE53" t="str">
        <f>IFERROR(AE10*kmPerVeh!AH88*kmPerVeh!$AR88,"")</f>
        <v/>
      </c>
      <c r="AF53" t="str">
        <f>IFERROR(AF10*kmPerVeh!AI88*kmPerVeh!$AR88,"")</f>
        <v/>
      </c>
      <c r="AG53" t="str">
        <f>IFERROR(AG10*kmPerVeh!AJ88*kmPerVeh!$AR88,"")</f>
        <v/>
      </c>
      <c r="AH53" t="str">
        <f>IFERROR(AH10*kmPerVeh!AK88*kmPerVeh!$AR88,"")</f>
        <v/>
      </c>
      <c r="AI53">
        <f>IFERROR(AI10*kmPerVeh!AL88*kmPerVeh!$AR88,"")</f>
        <v>2.7401510000000004E-2</v>
      </c>
      <c r="AJ53" t="str">
        <f>IFERROR(AJ10*kmPerVeh!AM88*kmPerVeh!$AR88,"")</f>
        <v/>
      </c>
      <c r="AK53" t="str">
        <f>IFERROR(AK10*kmPerVeh!AN88*kmPerVeh!$AR88,"")</f>
        <v/>
      </c>
      <c r="AL53" t="str">
        <f>IFERROR(AL10*kmPerVeh!AO88*kmPerVeh!$AR88,"")</f>
        <v/>
      </c>
      <c r="AM53" t="str">
        <f>IFERROR(AM10*kmPerVeh!AP88*kmPerVeh!$AR88,"")</f>
        <v/>
      </c>
      <c r="AN53" t="str">
        <f>IFERROR(AN10*kmPerVeh!AQ88*kmPerVeh!$AR88,"")</f>
        <v/>
      </c>
    </row>
    <row r="54" spans="1:40">
      <c r="A54" t="str">
        <f t="shared" si="0"/>
        <v>TRA_Car_Cng_Exe</v>
      </c>
      <c r="B54" t="str">
        <f t="shared" si="0"/>
        <v>TRAGAS</v>
      </c>
      <c r="C54" t="str">
        <f t="shared" si="0"/>
        <v>TCar</v>
      </c>
      <c r="D54" t="str">
        <f>IFERROR(D11*kmPerVeh!G89*kmPerVeh!$AR89,"")</f>
        <v/>
      </c>
      <c r="E54" t="str">
        <f>IFERROR(E11*kmPerVeh!H89*kmPerVeh!$AR89,"")</f>
        <v/>
      </c>
      <c r="F54" t="str">
        <f>IFERROR(F11*kmPerVeh!I89*kmPerVeh!$AR89,"")</f>
        <v/>
      </c>
      <c r="G54">
        <f>IFERROR(G11*kmPerVeh!J89*kmPerVeh!$AR89,"")</f>
        <v>1.4546250000000002E-2</v>
      </c>
      <c r="H54" t="str">
        <f>IFERROR(H11*kmPerVeh!K89*kmPerVeh!$AR89,"")</f>
        <v/>
      </c>
      <c r="I54" t="str">
        <f>IFERROR(I11*kmPerVeh!L89*kmPerVeh!$AR89,"")</f>
        <v/>
      </c>
      <c r="J54">
        <f>IFERROR(J11*kmPerVeh!M89*kmPerVeh!$AR89,"")</f>
        <v>0.28150804000000001</v>
      </c>
      <c r="K54" t="str">
        <f>IFERROR(K11*kmPerVeh!N89*kmPerVeh!$AR89,"")</f>
        <v/>
      </c>
      <c r="L54" t="str">
        <f>IFERROR(L11*kmPerVeh!O89*kmPerVeh!$AR89,"")</f>
        <v/>
      </c>
      <c r="M54" t="str">
        <f>IFERROR(M11*kmPerVeh!P89*kmPerVeh!$AR89,"")</f>
        <v/>
      </c>
      <c r="N54" t="str">
        <f>IFERROR(N11*kmPerVeh!Q89*kmPerVeh!$AR89,"")</f>
        <v/>
      </c>
      <c r="O54" t="str">
        <f>IFERROR(O11*kmPerVeh!R89*kmPerVeh!$AR89,"")</f>
        <v/>
      </c>
      <c r="P54" t="str">
        <f>IFERROR(P11*kmPerVeh!S89*kmPerVeh!$AR89,"")</f>
        <v/>
      </c>
      <c r="Q54" t="str">
        <f>IFERROR(Q11*kmPerVeh!T89*kmPerVeh!$AR89,"")</f>
        <v/>
      </c>
      <c r="R54" t="str">
        <f>IFERROR(R11*kmPerVeh!U89*kmPerVeh!$AR89,"")</f>
        <v/>
      </c>
      <c r="S54" t="str">
        <f>IFERROR(S11*kmPerVeh!V89*kmPerVeh!$AR89,"")</f>
        <v/>
      </c>
      <c r="T54" t="str">
        <f>IFERROR(T11*kmPerVeh!W89*kmPerVeh!$AR89,"")</f>
        <v/>
      </c>
      <c r="U54">
        <f>IFERROR(U11*kmPerVeh!X89*kmPerVeh!$AR89,"")</f>
        <v>1.175997975</v>
      </c>
      <c r="V54" t="str">
        <f>IFERROR(V11*kmPerVeh!Y89*kmPerVeh!$AR89,"")</f>
        <v/>
      </c>
      <c r="W54" t="str">
        <f>IFERROR(W11*kmPerVeh!Z89*kmPerVeh!$AR89,"")</f>
        <v/>
      </c>
      <c r="X54" t="str">
        <f>IFERROR(X11*kmPerVeh!AA89*kmPerVeh!$AR89,"")</f>
        <v/>
      </c>
      <c r="Y54" t="str">
        <f>IFERROR(Y11*kmPerVeh!AB89*kmPerVeh!$AR89,"")</f>
        <v/>
      </c>
      <c r="Z54" t="str">
        <f>IFERROR(Z11*kmPerVeh!AC89*kmPerVeh!$AR89,"")</f>
        <v/>
      </c>
      <c r="AA54">
        <f>IFERROR(AA11*kmPerVeh!AD89*kmPerVeh!$AR89,"")</f>
        <v>7.9723199999999993E-4</v>
      </c>
      <c r="AB54" t="str">
        <f>IFERROR(AB11*kmPerVeh!AE89*kmPerVeh!$AR89,"")</f>
        <v/>
      </c>
      <c r="AC54" t="str">
        <f>IFERROR(AC11*kmPerVeh!AF89*kmPerVeh!$AR89,"")</f>
        <v/>
      </c>
      <c r="AD54" t="str">
        <f>IFERROR(AD11*kmPerVeh!AG89*kmPerVeh!$AR89,"")</f>
        <v/>
      </c>
      <c r="AE54" t="str">
        <f>IFERROR(AE11*kmPerVeh!AH89*kmPerVeh!$AR89,"")</f>
        <v/>
      </c>
      <c r="AF54">
        <f>IFERROR(AF11*kmPerVeh!AI89*kmPerVeh!$AR89,"")</f>
        <v>1.2586371599999998E-2</v>
      </c>
      <c r="AG54" t="str">
        <f>IFERROR(AG11*kmPerVeh!AJ89*kmPerVeh!$AR89,"")</f>
        <v/>
      </c>
      <c r="AH54" t="str">
        <f>IFERROR(AH11*kmPerVeh!AK89*kmPerVeh!$AR89,"")</f>
        <v/>
      </c>
      <c r="AI54" t="str">
        <f>IFERROR(AI11*kmPerVeh!AL89*kmPerVeh!$AR89,"")</f>
        <v/>
      </c>
      <c r="AJ54" t="str">
        <f>IFERROR(AJ11*kmPerVeh!AM89*kmPerVeh!$AR89,"")</f>
        <v/>
      </c>
      <c r="AK54" t="str">
        <f>IFERROR(AK11*kmPerVeh!AN89*kmPerVeh!$AR89,"")</f>
        <v/>
      </c>
      <c r="AL54" t="str">
        <f>IFERROR(AL11*kmPerVeh!AO89*kmPerVeh!$AR89,"")</f>
        <v/>
      </c>
      <c r="AM54">
        <f>IFERROR(AM11*kmPerVeh!AP89*kmPerVeh!$AR89,"")</f>
        <v>1.2773538953240933E-2</v>
      </c>
      <c r="AN54" t="str">
        <f>IFERROR(AN11*kmPerVeh!AQ89*kmPerVeh!$AR89,"")</f>
        <v/>
      </c>
    </row>
    <row r="55" spans="1:40">
      <c r="A55" t="str">
        <f t="shared" si="0"/>
        <v>TRA_Car_Cng_Lom</v>
      </c>
      <c r="B55" t="str">
        <f t="shared" si="0"/>
        <v>TRAGAS</v>
      </c>
      <c r="C55" t="str">
        <f t="shared" si="0"/>
        <v>TCar</v>
      </c>
      <c r="D55" t="str">
        <f>IFERROR(D12*kmPerVeh!G90*kmPerVeh!$AR90,"")</f>
        <v/>
      </c>
      <c r="E55" t="str">
        <f>IFERROR(E12*kmPerVeh!H90*kmPerVeh!$AR90,"")</f>
        <v/>
      </c>
      <c r="F55" t="str">
        <f>IFERROR(F12*kmPerVeh!I90*kmPerVeh!$AR90,"")</f>
        <v/>
      </c>
      <c r="G55">
        <f>IFERROR(G12*kmPerVeh!J90*kmPerVeh!$AR90,"")</f>
        <v>3.782025E-2</v>
      </c>
      <c r="H55" t="str">
        <f>IFERROR(H12*kmPerVeh!K90*kmPerVeh!$AR90,"")</f>
        <v/>
      </c>
      <c r="I55" t="str">
        <f>IFERROR(I12*kmPerVeh!L90*kmPerVeh!$AR90,"")</f>
        <v/>
      </c>
      <c r="J55">
        <f>IFERROR(J12*kmPerVeh!M90*kmPerVeh!$AR90,"")</f>
        <v>0.71248051000000012</v>
      </c>
      <c r="K55" t="str">
        <f>IFERROR(K12*kmPerVeh!N90*kmPerVeh!$AR90,"")</f>
        <v/>
      </c>
      <c r="L55" t="str">
        <f>IFERROR(L12*kmPerVeh!O90*kmPerVeh!$AR90,"")</f>
        <v/>
      </c>
      <c r="M55" t="str">
        <f>IFERROR(M12*kmPerVeh!P90*kmPerVeh!$AR90,"")</f>
        <v/>
      </c>
      <c r="N55" t="str">
        <f>IFERROR(N12*kmPerVeh!Q90*kmPerVeh!$AR90,"")</f>
        <v/>
      </c>
      <c r="O55" t="str">
        <f>IFERROR(O12*kmPerVeh!R90*kmPerVeh!$AR90,"")</f>
        <v/>
      </c>
      <c r="P55" t="str">
        <f>IFERROR(P12*kmPerVeh!S90*kmPerVeh!$AR90,"")</f>
        <v/>
      </c>
      <c r="Q55" t="str">
        <f>IFERROR(Q12*kmPerVeh!T90*kmPerVeh!$AR90,"")</f>
        <v/>
      </c>
      <c r="R55" t="str">
        <f>IFERROR(R12*kmPerVeh!U90*kmPerVeh!$AR90,"")</f>
        <v/>
      </c>
      <c r="S55" t="str">
        <f>IFERROR(S12*kmPerVeh!V90*kmPerVeh!$AR90,"")</f>
        <v/>
      </c>
      <c r="T55" t="str">
        <f>IFERROR(T12*kmPerVeh!W90*kmPerVeh!$AR90,"")</f>
        <v/>
      </c>
      <c r="U55">
        <f>IFERROR(U12*kmPerVeh!X90*kmPerVeh!$AR90,"")</f>
        <v>3.1187951940000005</v>
      </c>
      <c r="V55" t="str">
        <f>IFERROR(V12*kmPerVeh!Y90*kmPerVeh!$AR90,"")</f>
        <v/>
      </c>
      <c r="W55" t="str">
        <f>IFERROR(W12*kmPerVeh!Z90*kmPerVeh!$AR90,"")</f>
        <v/>
      </c>
      <c r="X55" t="str">
        <f>IFERROR(X12*kmPerVeh!AA90*kmPerVeh!$AR90,"")</f>
        <v/>
      </c>
      <c r="Y55" t="str">
        <f>IFERROR(Y12*kmPerVeh!AB90*kmPerVeh!$AR90,"")</f>
        <v/>
      </c>
      <c r="Z55" t="str">
        <f>IFERROR(Z12*kmPerVeh!AC90*kmPerVeh!$AR90,"")</f>
        <v/>
      </c>
      <c r="AA55">
        <f>IFERROR(AA12*kmPerVeh!AD90*kmPerVeh!$AR90,"")</f>
        <v>2.2897216E-3</v>
      </c>
      <c r="AB55" t="str">
        <f>IFERROR(AB12*kmPerVeh!AE90*kmPerVeh!$AR90,"")</f>
        <v/>
      </c>
      <c r="AC55" t="str">
        <f>IFERROR(AC12*kmPerVeh!AF90*kmPerVeh!$AR90,"")</f>
        <v/>
      </c>
      <c r="AD55" t="str">
        <f>IFERROR(AD12*kmPerVeh!AG90*kmPerVeh!$AR90,"")</f>
        <v/>
      </c>
      <c r="AE55" t="str">
        <f>IFERROR(AE12*kmPerVeh!AH90*kmPerVeh!$AR90,"")</f>
        <v/>
      </c>
      <c r="AF55">
        <f>IFERROR(AF12*kmPerVeh!AI90*kmPerVeh!$AR90,"")</f>
        <v>4.7008109000000006E-2</v>
      </c>
      <c r="AG55" t="str">
        <f>IFERROR(AG12*kmPerVeh!AJ90*kmPerVeh!$AR90,"")</f>
        <v/>
      </c>
      <c r="AH55" t="str">
        <f>IFERROR(AH12*kmPerVeh!AK90*kmPerVeh!$AR90,"")</f>
        <v/>
      </c>
      <c r="AI55" t="str">
        <f>IFERROR(AI12*kmPerVeh!AL90*kmPerVeh!$AR90,"")</f>
        <v/>
      </c>
      <c r="AJ55" t="str">
        <f>IFERROR(AJ12*kmPerVeh!AM90*kmPerVeh!$AR90,"")</f>
        <v/>
      </c>
      <c r="AK55" t="str">
        <f>IFERROR(AK12*kmPerVeh!AN90*kmPerVeh!$AR90,"")</f>
        <v/>
      </c>
      <c r="AL55" t="str">
        <f>IFERROR(AL12*kmPerVeh!AO90*kmPerVeh!$AR90,"")</f>
        <v/>
      </c>
      <c r="AM55">
        <f>IFERROR(AM12*kmPerVeh!AP90*kmPerVeh!$AR90,"")</f>
        <v>3.3875952803183708E-2</v>
      </c>
      <c r="AN55" t="str">
        <f>IFERROR(AN12*kmPerVeh!AQ90*kmPerVeh!$AR90,"")</f>
        <v/>
      </c>
    </row>
    <row r="56" spans="1:40">
      <c r="A56" t="str">
        <f t="shared" si="0"/>
        <v>TRA_Car_Cng_Sma</v>
      </c>
      <c r="B56" t="str">
        <f t="shared" si="0"/>
        <v>TRAGAS</v>
      </c>
      <c r="C56" t="str">
        <f t="shared" si="0"/>
        <v>TCar</v>
      </c>
      <c r="D56" t="str">
        <f>IFERROR(D13*kmPerVeh!G91*kmPerVeh!$AR91,"")</f>
        <v/>
      </c>
      <c r="E56" t="str">
        <f>IFERROR(E13*kmPerVeh!H91*kmPerVeh!$AR91,"")</f>
        <v/>
      </c>
      <c r="F56" t="str">
        <f>IFERROR(F13*kmPerVeh!I91*kmPerVeh!$AR91,"")</f>
        <v/>
      </c>
      <c r="G56">
        <f>IFERROR(G13*kmPerVeh!J91*kmPerVeh!$AR91,"")</f>
        <v>3.7012125000000007E-2</v>
      </c>
      <c r="H56" t="str">
        <f>IFERROR(H13*kmPerVeh!K91*kmPerVeh!$AR91,"")</f>
        <v/>
      </c>
      <c r="I56" t="str">
        <f>IFERROR(I13*kmPerVeh!L91*kmPerVeh!$AR91,"")</f>
        <v/>
      </c>
      <c r="J56">
        <f>IFERROR(J13*kmPerVeh!M91*kmPerVeh!$AR91,"")</f>
        <v>0.69534294600000002</v>
      </c>
      <c r="K56" t="str">
        <f>IFERROR(K13*kmPerVeh!N91*kmPerVeh!$AR91,"")</f>
        <v/>
      </c>
      <c r="L56" t="str">
        <f>IFERROR(L13*kmPerVeh!O91*kmPerVeh!$AR91,"")</f>
        <v/>
      </c>
      <c r="M56" t="str">
        <f>IFERROR(M13*kmPerVeh!P91*kmPerVeh!$AR91,"")</f>
        <v/>
      </c>
      <c r="N56" t="str">
        <f>IFERROR(N13*kmPerVeh!Q91*kmPerVeh!$AR91,"")</f>
        <v/>
      </c>
      <c r="O56" t="str">
        <f>IFERROR(O13*kmPerVeh!R91*kmPerVeh!$AR91,"")</f>
        <v/>
      </c>
      <c r="P56" t="str">
        <f>IFERROR(P13*kmPerVeh!S91*kmPerVeh!$AR91,"")</f>
        <v/>
      </c>
      <c r="Q56" t="str">
        <f>IFERROR(Q13*kmPerVeh!T91*kmPerVeh!$AR91,"")</f>
        <v/>
      </c>
      <c r="R56" t="str">
        <f>IFERROR(R13*kmPerVeh!U91*kmPerVeh!$AR91,"")</f>
        <v/>
      </c>
      <c r="S56" t="str">
        <f>IFERROR(S13*kmPerVeh!V91*kmPerVeh!$AR91,"")</f>
        <v/>
      </c>
      <c r="T56" t="str">
        <f>IFERROR(T13*kmPerVeh!W91*kmPerVeh!$AR91,"")</f>
        <v/>
      </c>
      <c r="U56">
        <f>IFERROR(U13*kmPerVeh!X91*kmPerVeh!$AR91,"")</f>
        <v>3.7317609480000002</v>
      </c>
      <c r="V56" t="str">
        <f>IFERROR(V13*kmPerVeh!Y91*kmPerVeh!$AR91,"")</f>
        <v/>
      </c>
      <c r="W56" t="str">
        <f>IFERROR(W13*kmPerVeh!Z91*kmPerVeh!$AR91,"")</f>
        <v/>
      </c>
      <c r="X56" t="str">
        <f>IFERROR(X13*kmPerVeh!AA91*kmPerVeh!$AR91,"")</f>
        <v/>
      </c>
      <c r="Y56" t="str">
        <f>IFERROR(Y13*kmPerVeh!AB91*kmPerVeh!$AR91,"")</f>
        <v/>
      </c>
      <c r="Z56" t="str">
        <f>IFERROR(Z13*kmPerVeh!AC91*kmPerVeh!$AR91,"")</f>
        <v/>
      </c>
      <c r="AA56">
        <f>IFERROR(AA13*kmPerVeh!AD91*kmPerVeh!$AR91,"")</f>
        <v>2.1259520000000004E-3</v>
      </c>
      <c r="AB56" t="str">
        <f>IFERROR(AB13*kmPerVeh!AE91*kmPerVeh!$AR91,"")</f>
        <v/>
      </c>
      <c r="AC56" t="str">
        <f>IFERROR(AC13*kmPerVeh!AF91*kmPerVeh!$AR91,"")</f>
        <v/>
      </c>
      <c r="AD56" t="str">
        <f>IFERROR(AD13*kmPerVeh!AG91*kmPerVeh!$AR91,"")</f>
        <v/>
      </c>
      <c r="AE56" t="str">
        <f>IFERROR(AE13*kmPerVeh!AH91*kmPerVeh!$AR91,"")</f>
        <v/>
      </c>
      <c r="AF56">
        <f>IFERROR(AF13*kmPerVeh!AI91*kmPerVeh!$AR91,"")</f>
        <v>4.7296712400000003E-2</v>
      </c>
      <c r="AG56" t="str">
        <f>IFERROR(AG13*kmPerVeh!AJ91*kmPerVeh!$AR91,"")</f>
        <v/>
      </c>
      <c r="AH56" t="str">
        <f>IFERROR(AH13*kmPerVeh!AK91*kmPerVeh!$AR91,"")</f>
        <v/>
      </c>
      <c r="AI56" t="str">
        <f>IFERROR(AI13*kmPerVeh!AL91*kmPerVeh!$AR91,"")</f>
        <v/>
      </c>
      <c r="AJ56" t="str">
        <f>IFERROR(AJ13*kmPerVeh!AM91*kmPerVeh!$AR91,"")</f>
        <v/>
      </c>
      <c r="AK56" t="str">
        <f>IFERROR(AK13*kmPerVeh!AN91*kmPerVeh!$AR91,"")</f>
        <v/>
      </c>
      <c r="AL56" t="str">
        <f>IFERROR(AL13*kmPerVeh!AO91*kmPerVeh!$AR91,"")</f>
        <v/>
      </c>
      <c r="AM56">
        <f>IFERROR(AM13*kmPerVeh!AP91*kmPerVeh!$AR91,"")</f>
        <v>4.0533908090667689E-2</v>
      </c>
      <c r="AN56" t="str">
        <f>IFERROR(AN13*kmPerVeh!AQ91*kmPerVeh!$AR91,"")</f>
        <v/>
      </c>
    </row>
    <row r="57" spans="1:40">
      <c r="A57" t="str">
        <f t="shared" si="0"/>
        <v>TRA_Car_Cng_Upm</v>
      </c>
      <c r="B57" t="str">
        <f t="shared" si="0"/>
        <v>TRAGAS</v>
      </c>
      <c r="C57" t="str">
        <f t="shared" si="0"/>
        <v>TCar</v>
      </c>
      <c r="D57" t="str">
        <f>IFERROR(D14*kmPerVeh!G92*kmPerVeh!$AR92,"")</f>
        <v/>
      </c>
      <c r="E57" t="str">
        <f>IFERROR(E14*kmPerVeh!H92*kmPerVeh!$AR92,"")</f>
        <v/>
      </c>
      <c r="F57" t="str">
        <f>IFERROR(F14*kmPerVeh!I92*kmPerVeh!$AR92,"")</f>
        <v/>
      </c>
      <c r="G57">
        <f>IFERROR(G14*kmPerVeh!J92*kmPerVeh!$AR92,"")</f>
        <v>1.6970625000000003E-2</v>
      </c>
      <c r="H57" t="str">
        <f>IFERROR(H14*kmPerVeh!K92*kmPerVeh!$AR92,"")</f>
        <v/>
      </c>
      <c r="I57" t="str">
        <f>IFERROR(I14*kmPerVeh!L92*kmPerVeh!$AR92,"")</f>
        <v/>
      </c>
      <c r="J57">
        <f>IFERROR(J14*kmPerVeh!M92*kmPerVeh!$AR92,"")</f>
        <v>0.32430572800000007</v>
      </c>
      <c r="K57" t="str">
        <f>IFERROR(K14*kmPerVeh!N92*kmPerVeh!$AR92,"")</f>
        <v/>
      </c>
      <c r="L57" t="str">
        <f>IFERROR(L14*kmPerVeh!O92*kmPerVeh!$AR92,"")</f>
        <v/>
      </c>
      <c r="M57" t="str">
        <f>IFERROR(M14*kmPerVeh!P92*kmPerVeh!$AR92,"")</f>
        <v/>
      </c>
      <c r="N57" t="str">
        <f>IFERROR(N14*kmPerVeh!Q92*kmPerVeh!$AR92,"")</f>
        <v/>
      </c>
      <c r="O57" t="str">
        <f>IFERROR(O14*kmPerVeh!R92*kmPerVeh!$AR92,"")</f>
        <v/>
      </c>
      <c r="P57" t="str">
        <f>IFERROR(P14*kmPerVeh!S92*kmPerVeh!$AR92,"")</f>
        <v/>
      </c>
      <c r="Q57" t="str">
        <f>IFERROR(Q14*kmPerVeh!T92*kmPerVeh!$AR92,"")</f>
        <v/>
      </c>
      <c r="R57" t="str">
        <f>IFERROR(R14*kmPerVeh!U92*kmPerVeh!$AR92,"")</f>
        <v/>
      </c>
      <c r="S57" t="str">
        <f>IFERROR(S14*kmPerVeh!V92*kmPerVeh!$AR92,"")</f>
        <v/>
      </c>
      <c r="T57" t="str">
        <f>IFERROR(T14*kmPerVeh!W92*kmPerVeh!$AR92,"")</f>
        <v/>
      </c>
      <c r="U57">
        <f>IFERROR(U14*kmPerVeh!X92*kmPerVeh!$AR92,"")</f>
        <v>1.4448724650000002</v>
      </c>
      <c r="V57" t="str">
        <f>IFERROR(V14*kmPerVeh!Y92*kmPerVeh!$AR92,"")</f>
        <v/>
      </c>
      <c r="W57" t="str">
        <f>IFERROR(W14*kmPerVeh!Z92*kmPerVeh!$AR92,"")</f>
        <v/>
      </c>
      <c r="X57" t="str">
        <f>IFERROR(X14*kmPerVeh!AA92*kmPerVeh!$AR92,"")</f>
        <v/>
      </c>
      <c r="Y57" t="str">
        <f>IFERROR(Y14*kmPerVeh!AB92*kmPerVeh!$AR92,"")</f>
        <v/>
      </c>
      <c r="Z57" t="str">
        <f>IFERROR(Z14*kmPerVeh!AC92*kmPerVeh!$AR92,"")</f>
        <v/>
      </c>
      <c r="AA57">
        <f>IFERROR(AA14*kmPerVeh!AD92*kmPerVeh!$AR92,"")</f>
        <v>1.2090285000000002E-3</v>
      </c>
      <c r="AB57" t="str">
        <f>IFERROR(AB14*kmPerVeh!AE92*kmPerVeh!$AR92,"")</f>
        <v/>
      </c>
      <c r="AC57" t="str">
        <f>IFERROR(AC14*kmPerVeh!AF92*kmPerVeh!$AR92,"")</f>
        <v/>
      </c>
      <c r="AD57" t="str">
        <f>IFERROR(AD14*kmPerVeh!AG92*kmPerVeh!$AR92,"")</f>
        <v/>
      </c>
      <c r="AE57" t="str">
        <f>IFERROR(AE14*kmPerVeh!AH92*kmPerVeh!$AR92,"")</f>
        <v/>
      </c>
      <c r="AF57">
        <f>IFERROR(AF14*kmPerVeh!AI92*kmPerVeh!$AR92,"")</f>
        <v>2.6014494600000004E-2</v>
      </c>
      <c r="AG57" t="str">
        <f>IFERROR(AG14*kmPerVeh!AJ92*kmPerVeh!$AR92,"")</f>
        <v/>
      </c>
      <c r="AH57" t="str">
        <f>IFERROR(AH14*kmPerVeh!AK92*kmPerVeh!$AR92,"")</f>
        <v/>
      </c>
      <c r="AI57" t="str">
        <f>IFERROR(AI14*kmPerVeh!AL92*kmPerVeh!$AR92,"")</f>
        <v/>
      </c>
      <c r="AJ57" t="str">
        <f>IFERROR(AJ14*kmPerVeh!AM92*kmPerVeh!$AR92,"")</f>
        <v/>
      </c>
      <c r="AK57" t="str">
        <f>IFERROR(AK14*kmPerVeh!AN92*kmPerVeh!$AR92,"")</f>
        <v/>
      </c>
      <c r="AL57" t="str">
        <f>IFERROR(AL14*kmPerVeh!AO92*kmPerVeh!$AR92,"")</f>
        <v/>
      </c>
      <c r="AM57">
        <f>IFERROR(AM14*kmPerVeh!AP92*kmPerVeh!$AR92,"")</f>
        <v>1.5694019128002962E-2</v>
      </c>
      <c r="AN57" t="str">
        <f>IFERROR(AN14*kmPerVeh!AQ92*kmPerVeh!$AR92,"")</f>
        <v/>
      </c>
    </row>
    <row r="58" spans="1:40">
      <c r="A58" t="str">
        <f t="shared" si="0"/>
        <v>TRA_Car_Dis_Exe</v>
      </c>
      <c r="B58" t="str">
        <f t="shared" si="0"/>
        <v>TRADST</v>
      </c>
      <c r="C58" t="str">
        <f t="shared" si="0"/>
        <v>TCar</v>
      </c>
      <c r="D58">
        <f>IFERROR(D15*kmPerVeh!G93*kmPerVeh!$AR93,"")</f>
        <v>14.582106522</v>
      </c>
      <c r="E58">
        <f>IFERROR(E15*kmPerVeh!H93*kmPerVeh!$AR93,"")</f>
        <v>11.303052332000002</v>
      </c>
      <c r="F58">
        <f>IFERROR(F15*kmPerVeh!I93*kmPerVeh!$AR93,"")</f>
        <v>2.3757787239999999</v>
      </c>
      <c r="G58">
        <f>IFERROR(G15*kmPerVeh!J93*kmPerVeh!$AR93,"")</f>
        <v>4.9616029720000006</v>
      </c>
      <c r="H58">
        <f>IFERROR(H15*kmPerVeh!K93*kmPerVeh!$AR93,"")</f>
        <v>0.62249955300000004</v>
      </c>
      <c r="I58">
        <f>IFERROR(I15*kmPerVeh!L93*kmPerVeh!$AR93,"")</f>
        <v>4.4222594490000002</v>
      </c>
      <c r="J58">
        <f>IFERROR(J15*kmPerVeh!M93*kmPerVeh!$AR93,"")</f>
        <v>85.831519215000014</v>
      </c>
      <c r="K58">
        <f>IFERROR(K15*kmPerVeh!N93*kmPerVeh!$AR93,"")</f>
        <v>3.0222705700000003</v>
      </c>
      <c r="L58">
        <f>IFERROR(L15*kmPerVeh!O93*kmPerVeh!$AR93,"")</f>
        <v>1.1536179840000003</v>
      </c>
      <c r="M58">
        <f>IFERROR(M15*kmPerVeh!P93*kmPerVeh!$AR93,"")</f>
        <v>40.070316721999994</v>
      </c>
      <c r="N58">
        <f>IFERROR(N15*kmPerVeh!Q93*kmPerVeh!$AR93,"")</f>
        <v>5.4413444800000006</v>
      </c>
      <c r="O58">
        <f>IFERROR(O15*kmPerVeh!R93*kmPerVeh!$AR93,"")</f>
        <v>52.099569590000002</v>
      </c>
      <c r="P58">
        <f>IFERROR(P15*kmPerVeh!S93*kmPerVeh!$AR93,"")</f>
        <v>0.96679100399999984</v>
      </c>
      <c r="Q58">
        <f>IFERROR(Q15*kmPerVeh!T93*kmPerVeh!$AR93,"")</f>
        <v>1.559823408</v>
      </c>
      <c r="R58">
        <f>IFERROR(R15*kmPerVeh!U93*kmPerVeh!$AR93,"")</f>
        <v>3.1720517900000003</v>
      </c>
      <c r="S58">
        <f>IFERROR(S15*kmPerVeh!V93*kmPerVeh!$AR93,"")</f>
        <v>2.6326497280000001</v>
      </c>
      <c r="T58">
        <f>IFERROR(T15*kmPerVeh!W93*kmPerVeh!$AR93,"")</f>
        <v>0.27769263800000005</v>
      </c>
      <c r="U58">
        <f>IFERROR(U15*kmPerVeh!X93*kmPerVeh!$AR93,"")</f>
        <v>39.507039683999999</v>
      </c>
      <c r="V58">
        <f>IFERROR(V15*kmPerVeh!Y93*kmPerVeh!$AR93,"")</f>
        <v>1.3567574272</v>
      </c>
      <c r="W58">
        <f>IFERROR(W15*kmPerVeh!Z93*kmPerVeh!$AR93,"")</f>
        <v>3.9306249600000003</v>
      </c>
      <c r="X58">
        <f>IFERROR(X15*kmPerVeh!AA93*kmPerVeh!$AR93,"")</f>
        <v>1.7305254719999998</v>
      </c>
      <c r="Y58">
        <f>IFERROR(Y15*kmPerVeh!AB93*kmPerVeh!$AR93,"")</f>
        <v>0.49218930000000005</v>
      </c>
      <c r="Z58">
        <f>IFERROR(Z15*kmPerVeh!AC93*kmPerVeh!$AR93,"")</f>
        <v>2.65404188E-2</v>
      </c>
      <c r="AA58">
        <f>IFERROR(AA15*kmPerVeh!AD93*kmPerVeh!$AR93,"")</f>
        <v>12.089738883000001</v>
      </c>
      <c r="AB58">
        <f>IFERROR(AB15*kmPerVeh!AE93*kmPerVeh!$AR93,"")</f>
        <v>4.9336816499999996</v>
      </c>
      <c r="AC58">
        <f>IFERROR(AC15*kmPerVeh!AF93*kmPerVeh!$AR93,"")</f>
        <v>9.5911296299999993</v>
      </c>
      <c r="AD58">
        <f>IFERROR(AD15*kmPerVeh!AG93*kmPerVeh!$AR93,"")</f>
        <v>8.2993087199999991</v>
      </c>
      <c r="AE58">
        <f>IFERROR(AE15*kmPerVeh!AH93*kmPerVeh!$AR93,"")</f>
        <v>3.210354878</v>
      </c>
      <c r="AF58">
        <f>IFERROR(AF15*kmPerVeh!AI93*kmPerVeh!$AR93,"")</f>
        <v>10.627178940000002</v>
      </c>
      <c r="AG58">
        <f>IFERROR(AG15*kmPerVeh!AJ93*kmPerVeh!$AR93,"")</f>
        <v>1.73619565</v>
      </c>
      <c r="AH58">
        <f>IFERROR(AH15*kmPerVeh!AK93*kmPerVeh!$AR93,"")</f>
        <v>0.9839869200000001</v>
      </c>
      <c r="AI58">
        <f>IFERROR(AI15*kmPerVeh!AL93*kmPerVeh!$AR93,"")</f>
        <v>39.553750400000006</v>
      </c>
      <c r="AJ58">
        <f>IFERROR(AJ15*kmPerVeh!AM93*kmPerVeh!$AR93,"")</f>
        <v>0.21988549833666438</v>
      </c>
      <c r="AK58">
        <f>IFERROR(AK15*kmPerVeh!AN93*kmPerVeh!$AR93,"")</f>
        <v>1.1654143730261264</v>
      </c>
      <c r="AL58">
        <f>IFERROR(AL15*kmPerVeh!AO93*kmPerVeh!$AR93,"")</f>
        <v>6.1638555610041064E-2</v>
      </c>
      <c r="AM58">
        <f>IFERROR(AM15*kmPerVeh!AP93*kmPerVeh!$AR93,"")</f>
        <v>1.4481741415740261</v>
      </c>
      <c r="AN58">
        <f>IFERROR(AN15*kmPerVeh!AQ93*kmPerVeh!$AR93,"")</f>
        <v>0.31604442416957279</v>
      </c>
    </row>
    <row r="59" spans="1:40">
      <c r="A59" t="str">
        <f t="shared" si="0"/>
        <v>TRA_Car_Dis_Lom</v>
      </c>
      <c r="B59" t="str">
        <f t="shared" si="0"/>
        <v>TRADST</v>
      </c>
      <c r="C59" t="str">
        <f t="shared" si="0"/>
        <v>TCar</v>
      </c>
      <c r="D59">
        <f>IFERROR(D16*kmPerVeh!G94*kmPerVeh!$AR94,"")</f>
        <v>22.978658585000002</v>
      </c>
      <c r="E59">
        <f>IFERROR(E16*kmPerVeh!H94*kmPerVeh!$AR94,"")</f>
        <v>26.784301637000006</v>
      </c>
      <c r="F59">
        <f>IFERROR(F16*kmPerVeh!I94*kmPerVeh!$AR94,"")</f>
        <v>3.7965715500000008</v>
      </c>
      <c r="G59">
        <f>IFERROR(G16*kmPerVeh!J94*kmPerVeh!$AR94,"")</f>
        <v>3.3944269140000003</v>
      </c>
      <c r="H59">
        <f>IFERROR(H16*kmPerVeh!K94*kmPerVeh!$AR94,"")</f>
        <v>0.12133276800000002</v>
      </c>
      <c r="I59">
        <f>IFERROR(I16*kmPerVeh!L94*kmPerVeh!$AR94,"")</f>
        <v>7.498488882000002</v>
      </c>
      <c r="J59">
        <f>IFERROR(J16*kmPerVeh!M94*kmPerVeh!$AR94,"")</f>
        <v>74.991105719999993</v>
      </c>
      <c r="K59">
        <f>IFERROR(K16*kmPerVeh!N94*kmPerVeh!$AR94,"")</f>
        <v>5.8579042860000001</v>
      </c>
      <c r="L59">
        <f>IFERROR(L16*kmPerVeh!O94*kmPerVeh!$AR94,"")</f>
        <v>0.51669631000000005</v>
      </c>
      <c r="M59">
        <f>IFERROR(M16*kmPerVeh!P94*kmPerVeh!$AR94,"")</f>
        <v>73.905763302000025</v>
      </c>
      <c r="N59">
        <f>IFERROR(N16*kmPerVeh!Q94*kmPerVeh!$AR94,"")</f>
        <v>3.1417681480000001</v>
      </c>
      <c r="O59">
        <f>IFERROR(O16*kmPerVeh!R94*kmPerVeh!$AR94,"")</f>
        <v>116.82248868800001</v>
      </c>
      <c r="P59">
        <f>IFERROR(P16*kmPerVeh!S94*kmPerVeh!$AR94,"")</f>
        <v>0.88414239199999989</v>
      </c>
      <c r="Q59">
        <f>IFERROR(Q16*kmPerVeh!T94*kmPerVeh!$AR94,"")</f>
        <v>3.3162059190000002</v>
      </c>
      <c r="R59">
        <f>IFERROR(R16*kmPerVeh!U94*kmPerVeh!$AR94,"")</f>
        <v>4.8796285949999998</v>
      </c>
      <c r="S59">
        <f>IFERROR(S16*kmPerVeh!V94*kmPerVeh!$AR94,"")</f>
        <v>3.8301529139999997</v>
      </c>
      <c r="T59">
        <f>IFERROR(T16*kmPerVeh!W94*kmPerVeh!$AR94,"")</f>
        <v>0.15526267999999999</v>
      </c>
      <c r="U59">
        <f>IFERROR(U16*kmPerVeh!X94*kmPerVeh!$AR94,"")</f>
        <v>74.032329189000009</v>
      </c>
      <c r="V59">
        <f>IFERROR(V16*kmPerVeh!Y94*kmPerVeh!$AR94,"")</f>
        <v>0.96580912350000003</v>
      </c>
      <c r="W59">
        <f>IFERROR(W16*kmPerVeh!Z94*kmPerVeh!$AR94,"")</f>
        <v>4.4567386380000009</v>
      </c>
      <c r="X59">
        <f>IFERROR(X16*kmPerVeh!AA94*kmPerVeh!$AR94,"")</f>
        <v>0.81170110000000006</v>
      </c>
      <c r="Y59">
        <f>IFERROR(Y16*kmPerVeh!AB94*kmPerVeh!$AR94,"")</f>
        <v>0.63617999999999997</v>
      </c>
      <c r="Z59">
        <f>IFERROR(Z16*kmPerVeh!AC94*kmPerVeh!$AR94,"")</f>
        <v>8.6314342599999996E-2</v>
      </c>
      <c r="AA59">
        <f>IFERROR(AA16*kmPerVeh!AD94*kmPerVeh!$AR94,"")</f>
        <v>12.795043758000002</v>
      </c>
      <c r="AB59">
        <f>IFERROR(AB16*kmPerVeh!AE94*kmPerVeh!$AR94,"")</f>
        <v>4.6685887519999998</v>
      </c>
      <c r="AC59">
        <f>IFERROR(AC16*kmPerVeh!AF94*kmPerVeh!$AR94,"")</f>
        <v>18.487636999999999</v>
      </c>
      <c r="AD59">
        <f>IFERROR(AD16*kmPerVeh!AG94*kmPerVeh!$AR94,"")</f>
        <v>13.295484761999999</v>
      </c>
      <c r="AE59">
        <f>IFERROR(AE16*kmPerVeh!AH94*kmPerVeh!$AR94,"")</f>
        <v>4.4843534659000008</v>
      </c>
      <c r="AF59">
        <f>IFERROR(AF16*kmPerVeh!AI94*kmPerVeh!$AR94,"")</f>
        <v>5.2904384260000006</v>
      </c>
      <c r="AG59">
        <f>IFERROR(AG16*kmPerVeh!AJ94*kmPerVeh!$AR94,"")</f>
        <v>3.1519890180000001</v>
      </c>
      <c r="AH59">
        <f>IFERROR(AH16*kmPerVeh!AK94*kmPerVeh!$AR94,"")</f>
        <v>1.7133339300000001</v>
      </c>
      <c r="AI59">
        <f>IFERROR(AI16*kmPerVeh!AL94*kmPerVeh!$AR94,"")</f>
        <v>44.387157320999997</v>
      </c>
      <c r="AJ59">
        <f>IFERROR(AJ16*kmPerVeh!AM94*kmPerVeh!$AR94,"")</f>
        <v>0.2010880217763078</v>
      </c>
      <c r="AK59">
        <f>IFERROR(AK16*kmPerVeh!AN94*kmPerVeh!$AR94,"")</f>
        <v>2.477686911284585</v>
      </c>
      <c r="AL59">
        <f>IFERROR(AL16*kmPerVeh!AO94*kmPerVeh!$AR94,"")</f>
        <v>5.6369225376539316E-2</v>
      </c>
      <c r="AM59">
        <f>IFERROR(AM16*kmPerVeh!AP94*kmPerVeh!$AR94,"")</f>
        <v>3.0788380501278705</v>
      </c>
      <c r="AN59">
        <f>IFERROR(AN16*kmPerVeh!AQ94*kmPerVeh!$AR94,"")</f>
        <v>0.67191477235356623</v>
      </c>
    </row>
    <row r="60" spans="1:40">
      <c r="A60" t="str">
        <f t="shared" si="0"/>
        <v>TRA_Car_Dis_Sma</v>
      </c>
      <c r="B60" t="str">
        <f t="shared" si="0"/>
        <v>TRADST</v>
      </c>
      <c r="C60" t="str">
        <f t="shared" si="0"/>
        <v>TCar</v>
      </c>
      <c r="D60">
        <f>IFERROR(D17*kmPerVeh!G95*kmPerVeh!$AR95,"")</f>
        <v>22.595048200000001</v>
      </c>
      <c r="E60">
        <f>IFERROR(E17*kmPerVeh!H95*kmPerVeh!$AR95,"")</f>
        <v>23.899290870000002</v>
      </c>
      <c r="F60">
        <f>IFERROR(F17*kmPerVeh!I95*kmPerVeh!$AR95,"")</f>
        <v>3.7046121760000008</v>
      </c>
      <c r="G60">
        <f>IFERROR(G17*kmPerVeh!J95*kmPerVeh!$AR95,"")</f>
        <v>3.312618976</v>
      </c>
      <c r="H60">
        <f>IFERROR(H17*kmPerVeh!K95*kmPerVeh!$AR95,"")</f>
        <v>0.11169127500000001</v>
      </c>
      <c r="I60">
        <f>IFERROR(I17*kmPerVeh!L95*kmPerVeh!$AR95,"")</f>
        <v>7.3228250460000011</v>
      </c>
      <c r="J60">
        <f>IFERROR(J17*kmPerVeh!M95*kmPerVeh!$AR95,"")</f>
        <v>72.974041530000008</v>
      </c>
      <c r="K60">
        <f>IFERROR(K17*kmPerVeh!N95*kmPerVeh!$AR95,"")</f>
        <v>5.4292763000000006</v>
      </c>
      <c r="L60">
        <f>IFERROR(L17*kmPerVeh!O95*kmPerVeh!$AR95,"")</f>
        <v>0.53898680700000012</v>
      </c>
      <c r="M60">
        <f>IFERROR(M17*kmPerVeh!P95*kmPerVeh!$AR95,"")</f>
        <v>55.800401917999999</v>
      </c>
      <c r="N60">
        <f>IFERROR(N17*kmPerVeh!Q95*kmPerVeh!$AR95,"")</f>
        <v>3.2575120340000003</v>
      </c>
      <c r="O60">
        <f>IFERROR(O17*kmPerVeh!R95*kmPerVeh!$AR95,"")</f>
        <v>114.99606484900001</v>
      </c>
      <c r="P60">
        <f>IFERROR(P17*kmPerVeh!S95*kmPerVeh!$AR95,"")</f>
        <v>0.47603618000000003</v>
      </c>
      <c r="Q60">
        <f>IFERROR(Q17*kmPerVeh!T95*kmPerVeh!$AR95,"")</f>
        <v>3.2385133559999995</v>
      </c>
      <c r="R60">
        <f>IFERROR(R17*kmPerVeh!U95*kmPerVeh!$AR95,"")</f>
        <v>4.7655438569999999</v>
      </c>
      <c r="S60">
        <f>IFERROR(S17*kmPerVeh!V95*kmPerVeh!$AR95,"")</f>
        <v>1.7678480860000005</v>
      </c>
      <c r="T60">
        <f>IFERROR(T17*kmPerVeh!W95*kmPerVeh!$AR95,"")</f>
        <v>0.14829408900000002</v>
      </c>
      <c r="U60">
        <f>IFERROR(U17*kmPerVeh!X95*kmPerVeh!$AR95,"")</f>
        <v>81.249525441000003</v>
      </c>
      <c r="V60">
        <f>IFERROR(V17*kmPerVeh!Y95*kmPerVeh!$AR95,"")</f>
        <v>0.94319301860000004</v>
      </c>
      <c r="W60">
        <f>IFERROR(W17*kmPerVeh!Z95*kmPerVeh!$AR95,"")</f>
        <v>4.3391091919999987</v>
      </c>
      <c r="X60">
        <f>IFERROR(X17*kmPerVeh!AA95*kmPerVeh!$AR95,"")</f>
        <v>0.89610509300000007</v>
      </c>
      <c r="Y60">
        <f>IFERROR(Y17*kmPerVeh!AB95*kmPerVeh!$AR95,"")</f>
        <v>0.58050340600000006</v>
      </c>
      <c r="Z60">
        <f>IFERROR(Z17*kmPerVeh!AC95*kmPerVeh!$AR95,"")</f>
        <v>8.75067816E-2</v>
      </c>
      <c r="AA60">
        <f>IFERROR(AA17*kmPerVeh!AD95*kmPerVeh!$AR95,"")</f>
        <v>12.274266996</v>
      </c>
      <c r="AB60">
        <f>IFERROR(AB17*kmPerVeh!AE95*kmPerVeh!$AR95,"")</f>
        <v>4.067562906</v>
      </c>
      <c r="AC60">
        <f>IFERROR(AC17*kmPerVeh!AF95*kmPerVeh!$AR95,"")</f>
        <v>17.053980631999998</v>
      </c>
      <c r="AD60">
        <f>IFERROR(AD17*kmPerVeh!AG95*kmPerVeh!$AR95,"")</f>
        <v>12.984163092000001</v>
      </c>
      <c r="AE60">
        <f>IFERROR(AE17*kmPerVeh!AH95*kmPerVeh!$AR95,"")</f>
        <v>4.3792965517000004</v>
      </c>
      <c r="AF60">
        <f>IFERROR(AF17*kmPerVeh!AI95*kmPerVeh!$AR95,"")</f>
        <v>5.2835234790000003</v>
      </c>
      <c r="AG60">
        <f>IFERROR(AG17*kmPerVeh!AJ95*kmPerVeh!$AR95,"")</f>
        <v>2.8844199640000001</v>
      </c>
      <c r="AH60">
        <f>IFERROR(AH17*kmPerVeh!AK95*kmPerVeh!$AR95,"")</f>
        <v>1.6732427250000002</v>
      </c>
      <c r="AI60">
        <f>IFERROR(AI17*kmPerVeh!AL95*kmPerVeh!$AR95,"")</f>
        <v>37.011618267000003</v>
      </c>
      <c r="AJ60">
        <f>IFERROR(AJ17*kmPerVeh!AM95*kmPerVeh!$AR95,"")</f>
        <v>0.10826895599204611</v>
      </c>
      <c r="AK60">
        <f>IFERROR(AK17*kmPerVeh!AN95*kmPerVeh!$AR95,"")</f>
        <v>2.419639295680756</v>
      </c>
      <c r="AL60">
        <f>IFERROR(AL17*kmPerVeh!AO95*kmPerVeh!$AR95,"")</f>
        <v>3.0350078178139027E-2</v>
      </c>
      <c r="AM60">
        <f>IFERROR(AM17*kmPerVeh!AP95*kmPerVeh!$AR95,"")</f>
        <v>3.0067065766853251</v>
      </c>
      <c r="AN60">
        <f>IFERROR(AN17*kmPerVeh!AQ95*kmPerVeh!$AR95,"")</f>
        <v>0.65617305363742218</v>
      </c>
    </row>
    <row r="61" spans="1:40">
      <c r="A61" t="str">
        <f t="shared" si="0"/>
        <v>TRA_Car_Dis_Upm</v>
      </c>
      <c r="B61" t="str">
        <f t="shared" si="0"/>
        <v>TRADST</v>
      </c>
      <c r="C61" t="str">
        <f t="shared" si="0"/>
        <v>TCar</v>
      </c>
      <c r="D61">
        <f>IFERROR(D18*kmPerVeh!G96*kmPerVeh!$AR96,"")</f>
        <v>10.534886532</v>
      </c>
      <c r="E61">
        <f>IFERROR(E18*kmPerVeh!H96*kmPerVeh!$AR96,"")</f>
        <v>11.364822924000002</v>
      </c>
      <c r="F61">
        <f>IFERROR(F18*kmPerVeh!I96*kmPerVeh!$AR96,"")</f>
        <v>0.90156495520000002</v>
      </c>
      <c r="G61">
        <f>IFERROR(G18*kmPerVeh!J96*kmPerVeh!$AR96,"")</f>
        <v>1.6079943299999999</v>
      </c>
      <c r="H61">
        <f>IFERROR(H18*kmPerVeh!K96*kmPerVeh!$AR96,"")</f>
        <v>5.4319438000000005E-2</v>
      </c>
      <c r="I61">
        <f>IFERROR(I18*kmPerVeh!L96*kmPerVeh!$AR96,"")</f>
        <v>3.3621027060000008</v>
      </c>
      <c r="J61">
        <f>IFERROR(J18*kmPerVeh!M96*kmPerVeh!$AR96,"")</f>
        <v>34.385262015999999</v>
      </c>
      <c r="K61">
        <f>IFERROR(K18*kmPerVeh!N96*kmPerVeh!$AR96,"")</f>
        <v>2.5120069350000001</v>
      </c>
      <c r="L61">
        <f>IFERROR(L18*kmPerVeh!O96*kmPerVeh!$AR96,"")</f>
        <v>0.23830979200000002</v>
      </c>
      <c r="M61">
        <f>IFERROR(M18*kmPerVeh!P96*kmPerVeh!$AR96,"")</f>
        <v>31.006079054000001</v>
      </c>
      <c r="N61">
        <f>IFERROR(N18*kmPerVeh!Q96*kmPerVeh!$AR96,"")</f>
        <v>1.3490887060000001</v>
      </c>
      <c r="O61">
        <f>IFERROR(O18*kmPerVeh!R96*kmPerVeh!$AR96,"")</f>
        <v>53.218028052000001</v>
      </c>
      <c r="P61">
        <f>IFERROR(P18*kmPerVeh!S96*kmPerVeh!$AR96,"")</f>
        <v>0.42749016599999995</v>
      </c>
      <c r="Q61">
        <f>IFERROR(Q18*kmPerVeh!T96*kmPerVeh!$AR96,"")</f>
        <v>1.5291110699999999</v>
      </c>
      <c r="R61">
        <f>IFERROR(R18*kmPerVeh!U96*kmPerVeh!$AR96,"")</f>
        <v>2.1878970570000003</v>
      </c>
      <c r="S61">
        <f>IFERROR(S18*kmPerVeh!V96*kmPerVeh!$AR96,"")</f>
        <v>2.8169983800000002</v>
      </c>
      <c r="T61">
        <f>IFERROR(T18*kmPerVeh!W96*kmPerVeh!$AR96,"")</f>
        <v>7.4169095000000018E-2</v>
      </c>
      <c r="U61">
        <f>IFERROR(U18*kmPerVeh!X96*kmPerVeh!$AR96,"")</f>
        <v>34.078336143000001</v>
      </c>
      <c r="V61">
        <f>IFERROR(V18*kmPerVeh!Y96*kmPerVeh!$AR96,"")</f>
        <v>0.43304768669999999</v>
      </c>
      <c r="W61">
        <f>IFERROR(W18*kmPerVeh!Z96*kmPerVeh!$AR96,"")</f>
        <v>2.2245755000000003</v>
      </c>
      <c r="X61">
        <f>IFERROR(X18*kmPerVeh!AA96*kmPerVeh!$AR96,"")</f>
        <v>0.45376842000000012</v>
      </c>
      <c r="Y61">
        <f>IFERROR(Y18*kmPerVeh!AB96*kmPerVeh!$AR96,"")</f>
        <v>0.2851746</v>
      </c>
      <c r="Z61">
        <f>IFERROR(Z18*kmPerVeh!AC96*kmPerVeh!$AR96,"")</f>
        <v>3.8784899300000002E-2</v>
      </c>
      <c r="AA61">
        <f>IFERROR(AA18*kmPerVeh!AD96*kmPerVeh!$AR96,"")</f>
        <v>5.656370463</v>
      </c>
      <c r="AB61">
        <f>IFERROR(AB18*kmPerVeh!AE96*kmPerVeh!$AR96,"")</f>
        <v>2.5680391199999999</v>
      </c>
      <c r="AC61">
        <f>IFERROR(AC18*kmPerVeh!AF96*kmPerVeh!$AR96,"")</f>
        <v>8.1793034609999999</v>
      </c>
      <c r="AD61">
        <f>IFERROR(AD18*kmPerVeh!AG96*kmPerVeh!$AR96,"")</f>
        <v>5.9613708120000002</v>
      </c>
      <c r="AE61">
        <f>IFERROR(AE18*kmPerVeh!AH96*kmPerVeh!$AR96,"")</f>
        <v>2.0106573291000003</v>
      </c>
      <c r="AF61">
        <f>IFERROR(AF18*kmPerVeh!AI96*kmPerVeh!$AR96,"")</f>
        <v>2.4189888239999999</v>
      </c>
      <c r="AG61">
        <f>IFERROR(AG18*kmPerVeh!AJ96*kmPerVeh!$AR96,"")</f>
        <v>1.4397290220000001</v>
      </c>
      <c r="AH61">
        <f>IFERROR(AH18*kmPerVeh!AK96*kmPerVeh!$AR96,"")</f>
        <v>0.76827596999999992</v>
      </c>
      <c r="AI61">
        <f>IFERROR(AI18*kmPerVeh!AL96*kmPerVeh!$AR96,"")</f>
        <v>20.853895244000004</v>
      </c>
      <c r="AJ61">
        <f>IFERROR(AJ18*kmPerVeh!AM96*kmPerVeh!$AR96,"")</f>
        <v>9.7227723257687027E-2</v>
      </c>
      <c r="AK61">
        <f>IFERROR(AK18*kmPerVeh!AN96*kmPerVeh!$AR96,"")</f>
        <v>1.142467801029025</v>
      </c>
      <c r="AL61">
        <f>IFERROR(AL18*kmPerVeh!AO96*kmPerVeh!$AR96,"")</f>
        <v>2.7254987128259092E-2</v>
      </c>
      <c r="AM61">
        <f>IFERROR(AM18*kmPerVeh!AP96*kmPerVeh!$AR96,"")</f>
        <v>1.4196601357636447</v>
      </c>
      <c r="AN61">
        <f>IFERROR(AN18*kmPerVeh!AQ96*kmPerVeh!$AR96,"")</f>
        <v>0.30982162796820223</v>
      </c>
    </row>
    <row r="62" spans="1:40">
      <c r="A62" t="str">
        <f t="shared" si="0"/>
        <v>TRA_Car_Fle_Fue_Exe</v>
      </c>
      <c r="B62" t="str">
        <f t="shared" si="0"/>
        <v>TRAGSLSP95</v>
      </c>
      <c r="C62" t="str">
        <f t="shared" si="0"/>
        <v>TCar</v>
      </c>
      <c r="D62" t="str">
        <f>IFERROR(D19*kmPerVeh!G97*kmPerVeh!$AR97,"")</f>
        <v/>
      </c>
      <c r="E62" t="str">
        <f>IFERROR(E19*kmPerVeh!H97*kmPerVeh!$AR97,"")</f>
        <v/>
      </c>
      <c r="F62" t="str">
        <f>IFERROR(F19*kmPerVeh!I97*kmPerVeh!$AR97,"")</f>
        <v/>
      </c>
      <c r="G62">
        <f>IFERROR(G19*kmPerVeh!J97*kmPerVeh!$AR97,"")</f>
        <v>4.8966280000000001E-3</v>
      </c>
      <c r="H62" t="str">
        <f>IFERROR(H19*kmPerVeh!K97*kmPerVeh!$AR97,"")</f>
        <v/>
      </c>
      <c r="I62" t="str">
        <f>IFERROR(I19*kmPerVeh!L97*kmPerVeh!$AR97,"")</f>
        <v/>
      </c>
      <c r="J62" t="str">
        <f>IFERROR(J19*kmPerVeh!M97*kmPerVeh!$AR97,"")</f>
        <v/>
      </c>
      <c r="K62" t="str">
        <f>IFERROR(K19*kmPerVeh!N97*kmPerVeh!$AR97,"")</f>
        <v/>
      </c>
      <c r="L62" t="str">
        <f>IFERROR(L19*kmPerVeh!O97*kmPerVeh!$AR97,"")</f>
        <v/>
      </c>
      <c r="M62" t="str">
        <f>IFERROR(M19*kmPerVeh!P97*kmPerVeh!$AR97,"")</f>
        <v/>
      </c>
      <c r="N62" t="str">
        <f>IFERROR(N19*kmPerVeh!Q97*kmPerVeh!$AR97,"")</f>
        <v/>
      </c>
      <c r="O62" t="str">
        <f>IFERROR(O19*kmPerVeh!R97*kmPerVeh!$AR97,"")</f>
        <v/>
      </c>
      <c r="P62" t="str">
        <f>IFERROR(P19*kmPerVeh!S97*kmPerVeh!$AR97,"")</f>
        <v/>
      </c>
      <c r="Q62" t="str">
        <f>IFERROR(Q19*kmPerVeh!T97*kmPerVeh!$AR97,"")</f>
        <v/>
      </c>
      <c r="R62" t="str">
        <f>IFERROR(R19*kmPerVeh!U97*kmPerVeh!$AR97,"")</f>
        <v/>
      </c>
      <c r="S62" t="str">
        <f>IFERROR(S19*kmPerVeh!V97*kmPerVeh!$AR97,"")</f>
        <v/>
      </c>
      <c r="T62" t="str">
        <f>IFERROR(T19*kmPerVeh!W97*kmPerVeh!$AR97,"")</f>
        <v/>
      </c>
      <c r="U62" t="str">
        <f>IFERROR(U19*kmPerVeh!X97*kmPerVeh!$AR97,"")</f>
        <v/>
      </c>
      <c r="V62" t="str">
        <f>IFERROR(V19*kmPerVeh!Y97*kmPerVeh!$AR97,"")</f>
        <v/>
      </c>
      <c r="W62" t="str">
        <f>IFERROR(W19*kmPerVeh!Z97*kmPerVeh!$AR97,"")</f>
        <v/>
      </c>
      <c r="X62" t="str">
        <f>IFERROR(X19*kmPerVeh!AA97*kmPerVeh!$AR97,"")</f>
        <v/>
      </c>
      <c r="Y62" t="str">
        <f>IFERROR(Y19*kmPerVeh!AB97*kmPerVeh!$AR97,"")</f>
        <v/>
      </c>
      <c r="Z62" t="str">
        <f>IFERROR(Z19*kmPerVeh!AC97*kmPerVeh!$AR97,"")</f>
        <v/>
      </c>
      <c r="AA62" t="str">
        <f>IFERROR(AA19*kmPerVeh!AD97*kmPerVeh!$AR97,"")</f>
        <v/>
      </c>
      <c r="AB62" t="str">
        <f>IFERROR(AB19*kmPerVeh!AE97*kmPerVeh!$AR97,"")</f>
        <v/>
      </c>
      <c r="AC62" t="str">
        <f>IFERROR(AC19*kmPerVeh!AF97*kmPerVeh!$AR97,"")</f>
        <v/>
      </c>
      <c r="AD62" t="str">
        <f>IFERROR(AD19*kmPerVeh!AG97*kmPerVeh!$AR97,"")</f>
        <v/>
      </c>
      <c r="AE62" t="str">
        <f>IFERROR(AE19*kmPerVeh!AH97*kmPerVeh!$AR97,"")</f>
        <v/>
      </c>
      <c r="AF62">
        <f>IFERROR(AF19*kmPerVeh!AI97*kmPerVeh!$AR97,"")</f>
        <v>0.33196914400000005</v>
      </c>
      <c r="AG62" t="str">
        <f>IFERROR(AG19*kmPerVeh!AJ97*kmPerVeh!$AR97,"")</f>
        <v/>
      </c>
      <c r="AH62" t="str">
        <f>IFERROR(AH19*kmPerVeh!AK97*kmPerVeh!$AR97,"")</f>
        <v/>
      </c>
      <c r="AI62" t="str">
        <f>IFERROR(AI19*kmPerVeh!AL97*kmPerVeh!$AR97,"")</f>
        <v/>
      </c>
      <c r="AJ62" t="str">
        <f>IFERROR(AJ19*kmPerVeh!AM97*kmPerVeh!$AR97,"")</f>
        <v/>
      </c>
      <c r="AK62" t="str">
        <f>IFERROR(AK19*kmPerVeh!AN97*kmPerVeh!$AR97,"")</f>
        <v/>
      </c>
      <c r="AL62" t="str">
        <f>IFERROR(AL19*kmPerVeh!AO97*kmPerVeh!$AR97,"")</f>
        <v/>
      </c>
      <c r="AM62" t="str">
        <f>IFERROR(AM19*kmPerVeh!AP97*kmPerVeh!$AR97,"")</f>
        <v/>
      </c>
      <c r="AN62" t="str">
        <f>IFERROR(AN19*kmPerVeh!AQ97*kmPerVeh!$AR97,"")</f>
        <v/>
      </c>
    </row>
    <row r="63" spans="1:40">
      <c r="A63" t="str">
        <f t="shared" si="0"/>
        <v>TRA_Car_Fle_Fue_Lom</v>
      </c>
      <c r="B63" t="str">
        <f t="shared" si="0"/>
        <v>TRAGSLSP95</v>
      </c>
      <c r="C63" t="str">
        <f t="shared" si="0"/>
        <v>TCar</v>
      </c>
      <c r="D63" t="str">
        <f>IFERROR(D20*kmPerVeh!G98*kmPerVeh!$AR98,"")</f>
        <v/>
      </c>
      <c r="E63" t="str">
        <f>IFERROR(E20*kmPerVeh!H98*kmPerVeh!$AR98,"")</f>
        <v/>
      </c>
      <c r="F63" t="str">
        <f>IFERROR(F20*kmPerVeh!I98*kmPerVeh!$AR98,"")</f>
        <v/>
      </c>
      <c r="G63">
        <f>IFERROR(G20*kmPerVeh!J98*kmPerVeh!$AR98,"")</f>
        <v>1.2686718E-2</v>
      </c>
      <c r="H63" t="str">
        <f>IFERROR(H20*kmPerVeh!K98*kmPerVeh!$AR98,"")</f>
        <v/>
      </c>
      <c r="I63" t="str">
        <f>IFERROR(I20*kmPerVeh!L98*kmPerVeh!$AR98,"")</f>
        <v/>
      </c>
      <c r="J63" t="str">
        <f>IFERROR(J20*kmPerVeh!M98*kmPerVeh!$AR98,"")</f>
        <v/>
      </c>
      <c r="K63" t="str">
        <f>IFERROR(K20*kmPerVeh!N98*kmPerVeh!$AR98,"")</f>
        <v/>
      </c>
      <c r="L63" t="str">
        <f>IFERROR(L20*kmPerVeh!O98*kmPerVeh!$AR98,"")</f>
        <v/>
      </c>
      <c r="M63" t="str">
        <f>IFERROR(M20*kmPerVeh!P98*kmPerVeh!$AR98,"")</f>
        <v/>
      </c>
      <c r="N63" t="str">
        <f>IFERROR(N20*kmPerVeh!Q98*kmPerVeh!$AR98,"")</f>
        <v/>
      </c>
      <c r="O63" t="str">
        <f>IFERROR(O20*kmPerVeh!R98*kmPerVeh!$AR98,"")</f>
        <v/>
      </c>
      <c r="P63" t="str">
        <f>IFERROR(P20*kmPerVeh!S98*kmPerVeh!$AR98,"")</f>
        <v/>
      </c>
      <c r="Q63" t="str">
        <f>IFERROR(Q20*kmPerVeh!T98*kmPerVeh!$AR98,"")</f>
        <v/>
      </c>
      <c r="R63" t="str">
        <f>IFERROR(R20*kmPerVeh!U98*kmPerVeh!$AR98,"")</f>
        <v/>
      </c>
      <c r="S63" t="str">
        <f>IFERROR(S20*kmPerVeh!V98*kmPerVeh!$AR98,"")</f>
        <v/>
      </c>
      <c r="T63" t="str">
        <f>IFERROR(T20*kmPerVeh!W98*kmPerVeh!$AR98,"")</f>
        <v/>
      </c>
      <c r="U63" t="str">
        <f>IFERROR(U20*kmPerVeh!X98*kmPerVeh!$AR98,"")</f>
        <v/>
      </c>
      <c r="V63" t="str">
        <f>IFERROR(V20*kmPerVeh!Y98*kmPerVeh!$AR98,"")</f>
        <v/>
      </c>
      <c r="W63" t="str">
        <f>IFERROR(W20*kmPerVeh!Z98*kmPerVeh!$AR98,"")</f>
        <v/>
      </c>
      <c r="X63" t="str">
        <f>IFERROR(X20*kmPerVeh!AA98*kmPerVeh!$AR98,"")</f>
        <v/>
      </c>
      <c r="Y63" t="str">
        <f>IFERROR(Y20*kmPerVeh!AB98*kmPerVeh!$AR98,"")</f>
        <v/>
      </c>
      <c r="Z63" t="str">
        <f>IFERROR(Z20*kmPerVeh!AC98*kmPerVeh!$AR98,"")</f>
        <v/>
      </c>
      <c r="AA63" t="str">
        <f>IFERROR(AA20*kmPerVeh!AD98*kmPerVeh!$AR98,"")</f>
        <v/>
      </c>
      <c r="AB63" t="str">
        <f>IFERROR(AB20*kmPerVeh!AE98*kmPerVeh!$AR98,"")</f>
        <v/>
      </c>
      <c r="AC63" t="str">
        <f>IFERROR(AC20*kmPerVeh!AF98*kmPerVeh!$AR98,"")</f>
        <v/>
      </c>
      <c r="AD63" t="str">
        <f>IFERROR(AD20*kmPerVeh!AG98*kmPerVeh!$AR98,"")</f>
        <v/>
      </c>
      <c r="AE63" t="str">
        <f>IFERROR(AE20*kmPerVeh!AH98*kmPerVeh!$AR98,"")</f>
        <v/>
      </c>
      <c r="AF63">
        <f>IFERROR(AF20*kmPerVeh!AI98*kmPerVeh!$AR98,"")</f>
        <v>1.1914668239999999</v>
      </c>
      <c r="AG63" t="str">
        <f>IFERROR(AG20*kmPerVeh!AJ98*kmPerVeh!$AR98,"")</f>
        <v/>
      </c>
      <c r="AH63" t="str">
        <f>IFERROR(AH20*kmPerVeh!AK98*kmPerVeh!$AR98,"")</f>
        <v/>
      </c>
      <c r="AI63" t="str">
        <f>IFERROR(AI20*kmPerVeh!AL98*kmPerVeh!$AR98,"")</f>
        <v/>
      </c>
      <c r="AJ63" t="str">
        <f>IFERROR(AJ20*kmPerVeh!AM98*kmPerVeh!$AR98,"")</f>
        <v/>
      </c>
      <c r="AK63" t="str">
        <f>IFERROR(AK20*kmPerVeh!AN98*kmPerVeh!$AR98,"")</f>
        <v/>
      </c>
      <c r="AL63" t="str">
        <f>IFERROR(AL20*kmPerVeh!AO98*kmPerVeh!$AR98,"")</f>
        <v/>
      </c>
      <c r="AM63" t="str">
        <f>IFERROR(AM20*kmPerVeh!AP98*kmPerVeh!$AR98,"")</f>
        <v/>
      </c>
      <c r="AN63" t="str">
        <f>IFERROR(AN20*kmPerVeh!AQ98*kmPerVeh!$AR98,"")</f>
        <v/>
      </c>
    </row>
    <row r="64" spans="1:40">
      <c r="A64" t="str">
        <f t="shared" si="0"/>
        <v>TRA_Car_Fle_Fue_Sma</v>
      </c>
      <c r="B64" t="str">
        <f t="shared" si="0"/>
        <v>TRAGSLSP95</v>
      </c>
      <c r="C64" t="str">
        <f t="shared" si="0"/>
        <v>TCar</v>
      </c>
      <c r="D64" t="str">
        <f>IFERROR(D21*kmPerVeh!G99*kmPerVeh!$AR99,"")</f>
        <v/>
      </c>
      <c r="E64" t="str">
        <f>IFERROR(E21*kmPerVeh!H99*kmPerVeh!$AR99,"")</f>
        <v/>
      </c>
      <c r="F64" t="str">
        <f>IFERROR(F21*kmPerVeh!I99*kmPerVeh!$AR99,"")</f>
        <v/>
      </c>
      <c r="G64">
        <f>IFERROR(G21*kmPerVeh!J99*kmPerVeh!$AR99,"")</f>
        <v>1.2352857000000002E-2</v>
      </c>
      <c r="H64" t="str">
        <f>IFERROR(H21*kmPerVeh!K99*kmPerVeh!$AR99,"")</f>
        <v/>
      </c>
      <c r="I64" t="str">
        <f>IFERROR(I21*kmPerVeh!L99*kmPerVeh!$AR99,"")</f>
        <v/>
      </c>
      <c r="J64" t="str">
        <f>IFERROR(J21*kmPerVeh!M99*kmPerVeh!$AR99,"")</f>
        <v/>
      </c>
      <c r="K64" t="str">
        <f>IFERROR(K21*kmPerVeh!N99*kmPerVeh!$AR99,"")</f>
        <v/>
      </c>
      <c r="L64" t="str">
        <f>IFERROR(L21*kmPerVeh!O99*kmPerVeh!$AR99,"")</f>
        <v/>
      </c>
      <c r="M64" t="str">
        <f>IFERROR(M21*kmPerVeh!P99*kmPerVeh!$AR99,"")</f>
        <v/>
      </c>
      <c r="N64" t="str">
        <f>IFERROR(N21*kmPerVeh!Q99*kmPerVeh!$AR99,"")</f>
        <v/>
      </c>
      <c r="O64" t="str">
        <f>IFERROR(O21*kmPerVeh!R99*kmPerVeh!$AR99,"")</f>
        <v/>
      </c>
      <c r="P64" t="str">
        <f>IFERROR(P21*kmPerVeh!S99*kmPerVeh!$AR99,"")</f>
        <v/>
      </c>
      <c r="Q64" t="str">
        <f>IFERROR(Q21*kmPerVeh!T99*kmPerVeh!$AR99,"")</f>
        <v/>
      </c>
      <c r="R64" t="str">
        <f>IFERROR(R21*kmPerVeh!U99*kmPerVeh!$AR99,"")</f>
        <v/>
      </c>
      <c r="S64" t="str">
        <f>IFERROR(S21*kmPerVeh!V99*kmPerVeh!$AR99,"")</f>
        <v/>
      </c>
      <c r="T64" t="str">
        <f>IFERROR(T21*kmPerVeh!W99*kmPerVeh!$AR99,"")</f>
        <v/>
      </c>
      <c r="U64" t="str">
        <f>IFERROR(U21*kmPerVeh!X99*kmPerVeh!$AR99,"")</f>
        <v/>
      </c>
      <c r="V64" t="str">
        <f>IFERROR(V21*kmPerVeh!Y99*kmPerVeh!$AR99,"")</f>
        <v/>
      </c>
      <c r="W64" t="str">
        <f>IFERROR(W21*kmPerVeh!Z99*kmPerVeh!$AR99,"")</f>
        <v/>
      </c>
      <c r="X64" t="str">
        <f>IFERROR(X21*kmPerVeh!AA99*kmPerVeh!$AR99,"")</f>
        <v/>
      </c>
      <c r="Y64" t="str">
        <f>IFERROR(Y21*kmPerVeh!AB99*kmPerVeh!$AR99,"")</f>
        <v/>
      </c>
      <c r="Z64" t="str">
        <f>IFERROR(Z21*kmPerVeh!AC99*kmPerVeh!$AR99,"")</f>
        <v/>
      </c>
      <c r="AA64" t="str">
        <f>IFERROR(AA21*kmPerVeh!AD99*kmPerVeh!$AR99,"")</f>
        <v/>
      </c>
      <c r="AB64" t="str">
        <f>IFERROR(AB21*kmPerVeh!AE99*kmPerVeh!$AR99,"")</f>
        <v/>
      </c>
      <c r="AC64" t="str">
        <f>IFERROR(AC21*kmPerVeh!AF99*kmPerVeh!$AR99,"")</f>
        <v/>
      </c>
      <c r="AD64" t="str">
        <f>IFERROR(AD21*kmPerVeh!AG99*kmPerVeh!$AR99,"")</f>
        <v/>
      </c>
      <c r="AE64" t="str">
        <f>IFERROR(AE21*kmPerVeh!AH99*kmPerVeh!$AR99,"")</f>
        <v/>
      </c>
      <c r="AF64">
        <f>IFERROR(AF21*kmPerVeh!AI99*kmPerVeh!$AR99,"")</f>
        <v>1.1192551520000003</v>
      </c>
      <c r="AG64" t="str">
        <f>IFERROR(AG21*kmPerVeh!AJ99*kmPerVeh!$AR99,"")</f>
        <v/>
      </c>
      <c r="AH64" t="str">
        <f>IFERROR(AH21*kmPerVeh!AK99*kmPerVeh!$AR99,"")</f>
        <v/>
      </c>
      <c r="AI64" t="str">
        <f>IFERROR(AI21*kmPerVeh!AL99*kmPerVeh!$AR99,"")</f>
        <v/>
      </c>
      <c r="AJ64" t="str">
        <f>IFERROR(AJ21*kmPerVeh!AM99*kmPerVeh!$AR99,"")</f>
        <v/>
      </c>
      <c r="AK64" t="str">
        <f>IFERROR(AK21*kmPerVeh!AN99*kmPerVeh!$AR99,"")</f>
        <v/>
      </c>
      <c r="AL64" t="str">
        <f>IFERROR(AL21*kmPerVeh!AO99*kmPerVeh!$AR99,"")</f>
        <v/>
      </c>
      <c r="AM64" t="str">
        <f>IFERROR(AM21*kmPerVeh!AP99*kmPerVeh!$AR99,"")</f>
        <v/>
      </c>
      <c r="AN64" t="str">
        <f>IFERROR(AN21*kmPerVeh!AQ99*kmPerVeh!$AR99,"")</f>
        <v/>
      </c>
    </row>
    <row r="65" spans="1:40">
      <c r="A65" t="str">
        <f t="shared" si="0"/>
        <v>TRA_Car_Fle_Fue_Upm</v>
      </c>
      <c r="B65" t="str">
        <f t="shared" si="0"/>
        <v>TRAGSLSP95</v>
      </c>
      <c r="C65" t="str">
        <f t="shared" si="0"/>
        <v>TCar</v>
      </c>
      <c r="D65" t="str">
        <f>IFERROR(D22*kmPerVeh!G100*kmPerVeh!$AR100,"")</f>
        <v/>
      </c>
      <c r="E65" t="str">
        <f>IFERROR(E22*kmPerVeh!H100*kmPerVeh!$AR100,"")</f>
        <v/>
      </c>
      <c r="F65" t="str">
        <f>IFERROR(F22*kmPerVeh!I100*kmPerVeh!$AR100,"")</f>
        <v/>
      </c>
      <c r="G65">
        <f>IFERROR(G22*kmPerVeh!J100*kmPerVeh!$AR100,"")</f>
        <v>5.6756369999999999E-3</v>
      </c>
      <c r="H65" t="str">
        <f>IFERROR(H22*kmPerVeh!K100*kmPerVeh!$AR100,"")</f>
        <v/>
      </c>
      <c r="I65" t="str">
        <f>IFERROR(I22*kmPerVeh!L100*kmPerVeh!$AR100,"")</f>
        <v/>
      </c>
      <c r="J65" t="str">
        <f>IFERROR(J22*kmPerVeh!M100*kmPerVeh!$AR100,"")</f>
        <v/>
      </c>
      <c r="K65" t="str">
        <f>IFERROR(K22*kmPerVeh!N100*kmPerVeh!$AR100,"")</f>
        <v/>
      </c>
      <c r="L65" t="str">
        <f>IFERROR(L22*kmPerVeh!O100*kmPerVeh!$AR100,"")</f>
        <v/>
      </c>
      <c r="M65" t="str">
        <f>IFERROR(M22*kmPerVeh!P100*kmPerVeh!$AR100,"")</f>
        <v/>
      </c>
      <c r="N65" t="str">
        <f>IFERROR(N22*kmPerVeh!Q100*kmPerVeh!$AR100,"")</f>
        <v/>
      </c>
      <c r="O65" t="str">
        <f>IFERROR(O22*kmPerVeh!R100*kmPerVeh!$AR100,"")</f>
        <v/>
      </c>
      <c r="P65" t="str">
        <f>IFERROR(P22*kmPerVeh!S100*kmPerVeh!$AR100,"")</f>
        <v/>
      </c>
      <c r="Q65" t="str">
        <f>IFERROR(Q22*kmPerVeh!T100*kmPerVeh!$AR100,"")</f>
        <v/>
      </c>
      <c r="R65" t="str">
        <f>IFERROR(R22*kmPerVeh!U100*kmPerVeh!$AR100,"")</f>
        <v/>
      </c>
      <c r="S65" t="str">
        <f>IFERROR(S22*kmPerVeh!V100*kmPerVeh!$AR100,"")</f>
        <v/>
      </c>
      <c r="T65" t="str">
        <f>IFERROR(T22*kmPerVeh!W100*kmPerVeh!$AR100,"")</f>
        <v/>
      </c>
      <c r="U65" t="str">
        <f>IFERROR(U22*kmPerVeh!X100*kmPerVeh!$AR100,"")</f>
        <v/>
      </c>
      <c r="V65" t="str">
        <f>IFERROR(V22*kmPerVeh!Y100*kmPerVeh!$AR100,"")</f>
        <v/>
      </c>
      <c r="W65" t="str">
        <f>IFERROR(W22*kmPerVeh!Z100*kmPerVeh!$AR100,"")</f>
        <v/>
      </c>
      <c r="X65" t="str">
        <f>IFERROR(X22*kmPerVeh!AA100*kmPerVeh!$AR100,"")</f>
        <v/>
      </c>
      <c r="Y65" t="str">
        <f>IFERROR(Y22*kmPerVeh!AB100*kmPerVeh!$AR100,"")</f>
        <v/>
      </c>
      <c r="Z65" t="str">
        <f>IFERROR(Z22*kmPerVeh!AC100*kmPerVeh!$AR100,"")</f>
        <v/>
      </c>
      <c r="AA65" t="str">
        <f>IFERROR(AA22*kmPerVeh!AD100*kmPerVeh!$AR100,"")</f>
        <v/>
      </c>
      <c r="AB65" t="str">
        <f>IFERROR(AB22*kmPerVeh!AE100*kmPerVeh!$AR100,"")</f>
        <v/>
      </c>
      <c r="AC65" t="str">
        <f>IFERROR(AC22*kmPerVeh!AF100*kmPerVeh!$AR100,"")</f>
        <v/>
      </c>
      <c r="AD65" t="str">
        <f>IFERROR(AD22*kmPerVeh!AG100*kmPerVeh!$AR100,"")</f>
        <v/>
      </c>
      <c r="AE65" t="str">
        <f>IFERROR(AE22*kmPerVeh!AH100*kmPerVeh!$AR100,"")</f>
        <v/>
      </c>
      <c r="AF65">
        <f>IFERROR(AF22*kmPerVeh!AI100*kmPerVeh!$AR100,"")</f>
        <v>0.65153372700000001</v>
      </c>
      <c r="AG65" t="str">
        <f>IFERROR(AG22*kmPerVeh!AJ100*kmPerVeh!$AR100,"")</f>
        <v/>
      </c>
      <c r="AH65" t="str">
        <f>IFERROR(AH22*kmPerVeh!AK100*kmPerVeh!$AR100,"")</f>
        <v/>
      </c>
      <c r="AI65" t="str">
        <f>IFERROR(AI22*kmPerVeh!AL100*kmPerVeh!$AR100,"")</f>
        <v/>
      </c>
      <c r="AJ65" t="str">
        <f>IFERROR(AJ22*kmPerVeh!AM100*kmPerVeh!$AR100,"")</f>
        <v/>
      </c>
      <c r="AK65" t="str">
        <f>IFERROR(AK22*kmPerVeh!AN100*kmPerVeh!$AR100,"")</f>
        <v/>
      </c>
      <c r="AL65" t="str">
        <f>IFERROR(AL22*kmPerVeh!AO100*kmPerVeh!$AR100,"")</f>
        <v/>
      </c>
      <c r="AM65" t="str">
        <f>IFERROR(AM22*kmPerVeh!AP100*kmPerVeh!$AR100,"")</f>
        <v/>
      </c>
      <c r="AN65" t="str">
        <f>IFERROR(AN22*kmPerVeh!AQ100*kmPerVeh!$AR100,"")</f>
        <v/>
      </c>
    </row>
    <row r="66" spans="1:40">
      <c r="A66" t="str">
        <f t="shared" ref="A66:C85" si="1">A23</f>
        <v>TRA_Car_Gas_Exe</v>
      </c>
      <c r="B66" t="str">
        <f t="shared" si="1"/>
        <v>TRAGSLSP95</v>
      </c>
      <c r="C66" t="str">
        <f t="shared" si="1"/>
        <v>TCar</v>
      </c>
      <c r="D66">
        <f>IFERROR(D23*kmPerVeh!G101*kmPerVeh!$AR101,"")</f>
        <v>2.9812261600000003</v>
      </c>
      <c r="E66">
        <f>IFERROR(E23*kmPerVeh!H101*kmPerVeh!$AR101,"")</f>
        <v>1.2327128126</v>
      </c>
      <c r="F66">
        <f>IFERROR(F23*kmPerVeh!I101*kmPerVeh!$AR101,"")</f>
        <v>0.30533185439999999</v>
      </c>
      <c r="G66">
        <f>IFERROR(G23*kmPerVeh!J101*kmPerVeh!$AR101,"")</f>
        <v>12.066633030000002</v>
      </c>
      <c r="H66">
        <f>IFERROR(H23*kmPerVeh!K101*kmPerVeh!$AR101,"")</f>
        <v>0.351409578</v>
      </c>
      <c r="I66">
        <f>IFERROR(I23*kmPerVeh!L101*kmPerVeh!$AR101,"")</f>
        <v>1.2625810899999999</v>
      </c>
      <c r="J66">
        <f>IFERROR(J23*kmPerVeh!M101*kmPerVeh!$AR101,"")</f>
        <v>39.285057495000004</v>
      </c>
      <c r="K66">
        <f>IFERROR(K23*kmPerVeh!N101*kmPerVeh!$AR101,"")</f>
        <v>2.1934737880000004</v>
      </c>
      <c r="L66">
        <f>IFERROR(L23*kmPerVeh!O101*kmPerVeh!$AR101,"")</f>
        <v>0.91726881299999996</v>
      </c>
      <c r="M66">
        <f>IFERROR(M23*kmPerVeh!P101*kmPerVeh!$AR101,"")</f>
        <v>16.132750560000002</v>
      </c>
      <c r="N66">
        <f>IFERROR(N23*kmPerVeh!Q101*kmPerVeh!$AR101,"")</f>
        <v>3.3060848370000002</v>
      </c>
      <c r="O66">
        <f>IFERROR(O23*kmPerVeh!R101*kmPerVeh!$AR101,"")</f>
        <v>6.5072420959999997</v>
      </c>
      <c r="P66">
        <f>IFERROR(P23*kmPerVeh!S101*kmPerVeh!$AR101,"")</f>
        <v>2.2689039187999995</v>
      </c>
      <c r="Q66">
        <f>IFERROR(Q23*kmPerVeh!T101*kmPerVeh!$AR101,"")</f>
        <v>0.31963582200000001</v>
      </c>
      <c r="R66">
        <f>IFERROR(R23*kmPerVeh!U101*kmPerVeh!$AR101,"")</f>
        <v>0.70303542400000008</v>
      </c>
      <c r="S66">
        <f>IFERROR(S23*kmPerVeh!V101*kmPerVeh!$AR101,"")</f>
        <v>2.0407333630000002</v>
      </c>
      <c r="T66">
        <f>IFERROR(T23*kmPerVeh!W101*kmPerVeh!$AR101,"")</f>
        <v>0.39404882399999996</v>
      </c>
      <c r="U66">
        <f>IFERROR(U23*kmPerVeh!X101*kmPerVeh!$AR101,"")</f>
        <v>5.315492388</v>
      </c>
      <c r="V66">
        <f>IFERROR(V23*kmPerVeh!Y101*kmPerVeh!$AR101,"")</f>
        <v>0.81773038879999993</v>
      </c>
      <c r="W66">
        <f>IFERROR(W23*kmPerVeh!Z101*kmPerVeh!$AR101,"")</f>
        <v>1.2016704999999999</v>
      </c>
      <c r="X66">
        <f>IFERROR(X23*kmPerVeh!AA101*kmPerVeh!$AR101,"")</f>
        <v>1.0097169710000002</v>
      </c>
      <c r="Y66">
        <f>IFERROR(Y23*kmPerVeh!AB101*kmPerVeh!$AR101,"")</f>
        <v>7.8338862000000009E-2</v>
      </c>
      <c r="Z66">
        <f>IFERROR(Z23*kmPerVeh!AC101*kmPerVeh!$AR101,"")</f>
        <v>2.6362147199999998E-2</v>
      </c>
      <c r="AA66">
        <f>IFERROR(AA23*kmPerVeh!AD101*kmPerVeh!$AR101,"")</f>
        <v>10.21714708</v>
      </c>
      <c r="AB66">
        <f>IFERROR(AB23*kmPerVeh!AE101*kmPerVeh!$AR101,"")</f>
        <v>4.8215761386000002</v>
      </c>
      <c r="AC66">
        <f>IFERROR(AC23*kmPerVeh!AF101*kmPerVeh!$AR101,"")</f>
        <v>2.3750146015999998</v>
      </c>
      <c r="AD66">
        <f>IFERROR(AD23*kmPerVeh!AG101*kmPerVeh!$AR101,"")</f>
        <v>0.50037292799999999</v>
      </c>
      <c r="AE66">
        <f>IFERROR(AE23*kmPerVeh!AH101*kmPerVeh!$AR101,"")</f>
        <v>0.57126115900000007</v>
      </c>
      <c r="AF66">
        <f>IFERROR(AF23*kmPerVeh!AI101*kmPerVeh!$AR101,"")</f>
        <v>20.415367844000002</v>
      </c>
      <c r="AG66">
        <f>IFERROR(AG23*kmPerVeh!AJ101*kmPerVeh!$AR101,"")</f>
        <v>0.36201905999999995</v>
      </c>
      <c r="AH66">
        <f>IFERROR(AH23*kmPerVeh!AK101*kmPerVeh!$AR101,"")</f>
        <v>0.62432697600000009</v>
      </c>
      <c r="AI66">
        <f>IFERROR(AI23*kmPerVeh!AL101*kmPerVeh!$AR101,"")</f>
        <v>31.349876886000004</v>
      </c>
      <c r="AJ66">
        <f>IFERROR(AJ23*kmPerVeh!AM101*kmPerVeh!$AR101,"")</f>
        <v>7.262295182056995E-2</v>
      </c>
      <c r="AK66">
        <f>IFERROR(AK23*kmPerVeh!AN101*kmPerVeh!$AR101,"")</f>
        <v>0.12931309791965806</v>
      </c>
      <c r="AL66">
        <f>IFERROR(AL23*kmPerVeh!AO101*kmPerVeh!$AR101,"")</f>
        <v>3.5556083969000216E-2</v>
      </c>
      <c r="AM66">
        <f>IFERROR(AM23*kmPerVeh!AP101*kmPerVeh!$AR101,"")</f>
        <v>0.23406710946653977</v>
      </c>
      <c r="AN66">
        <f>IFERROR(AN23*kmPerVeh!AQ101*kmPerVeh!$AR101,"")</f>
        <v>3.5176839785985507E-2</v>
      </c>
    </row>
    <row r="67" spans="1:40">
      <c r="A67" t="str">
        <f t="shared" si="1"/>
        <v>TRA_Car_Gas_Lom</v>
      </c>
      <c r="B67" t="str">
        <f t="shared" si="1"/>
        <v>TRAGSLSP95</v>
      </c>
      <c r="C67" t="str">
        <f t="shared" si="1"/>
        <v>TCar</v>
      </c>
      <c r="D67">
        <f>IFERROR(D24*kmPerVeh!G102*kmPerVeh!$AR102,"")</f>
        <v>7.2843695599999991</v>
      </c>
      <c r="E67">
        <f>IFERROR(E24*kmPerVeh!H102*kmPerVeh!$AR102,"")</f>
        <v>4.1738275220000007</v>
      </c>
      <c r="F67">
        <f>IFERROR(F24*kmPerVeh!I102*kmPerVeh!$AR102,"")</f>
        <v>2.0234241106000002</v>
      </c>
      <c r="G67">
        <f>IFERROR(G24*kmPerVeh!J102*kmPerVeh!$AR102,"")</f>
        <v>14.343206</v>
      </c>
      <c r="H67">
        <f>IFERROR(H24*kmPerVeh!K102*kmPerVeh!$AR102,"")</f>
        <v>2.4668442720000003</v>
      </c>
      <c r="I67">
        <f>IFERROR(I24*kmPerVeh!L102*kmPerVeh!$AR102,"")</f>
        <v>5.9494923699999998</v>
      </c>
      <c r="J67">
        <f>IFERROR(J24*kmPerVeh!M102*kmPerVeh!$AR102,"")</f>
        <v>102.29320781</v>
      </c>
      <c r="K67">
        <f>IFERROR(K24*kmPerVeh!N102*kmPerVeh!$AR102,"")</f>
        <v>9.6977952460000019</v>
      </c>
      <c r="L67">
        <f>IFERROR(L24*kmPerVeh!O102*kmPerVeh!$AR102,"")</f>
        <v>1.9059221800000001</v>
      </c>
      <c r="M67">
        <f>IFERROR(M24*kmPerVeh!P102*kmPerVeh!$AR102,"")</f>
        <v>30.1315158375</v>
      </c>
      <c r="N67">
        <f>IFERROR(N24*kmPerVeh!Q102*kmPerVeh!$AR102,"")</f>
        <v>9.7730934840000003</v>
      </c>
      <c r="O67">
        <f>IFERROR(O24*kmPerVeh!R102*kmPerVeh!$AR102,"")</f>
        <v>29.626545271000001</v>
      </c>
      <c r="P67">
        <f>IFERROR(P24*kmPerVeh!S102*kmPerVeh!$AR102,"")</f>
        <v>11.828895004800003</v>
      </c>
      <c r="Q67">
        <f>IFERROR(Q24*kmPerVeh!T102*kmPerVeh!$AR102,"")</f>
        <v>2.0998832880000005</v>
      </c>
      <c r="R67">
        <f>IFERROR(R24*kmPerVeh!U102*kmPerVeh!$AR102,"")</f>
        <v>4.6602652950000003</v>
      </c>
      <c r="S67">
        <f>IFERROR(S24*kmPerVeh!V102*kmPerVeh!$AR102,"")</f>
        <v>10.851484972000002</v>
      </c>
      <c r="T67">
        <f>IFERROR(T24*kmPerVeh!W102*kmPerVeh!$AR102,"")</f>
        <v>0.92739815699999995</v>
      </c>
      <c r="U67">
        <f>IFERROR(U24*kmPerVeh!X102*kmPerVeh!$AR102,"")</f>
        <v>23.052197281600002</v>
      </c>
      <c r="V67">
        <f>IFERROR(V24*kmPerVeh!Y102*kmPerVeh!$AR102,"")</f>
        <v>1.3523626251</v>
      </c>
      <c r="W67">
        <f>IFERROR(W24*kmPerVeh!Z102*kmPerVeh!$AR102,"")</f>
        <v>1.505673</v>
      </c>
      <c r="X67">
        <f>IFERROR(X24*kmPerVeh!AA102*kmPerVeh!$AR102,"")</f>
        <v>1.8942665279999999</v>
      </c>
      <c r="Y67">
        <f>IFERROR(Y24*kmPerVeh!AB102*kmPerVeh!$AR102,"")</f>
        <v>0.53245415519999995</v>
      </c>
      <c r="Z67">
        <f>IFERROR(Z24*kmPerVeh!AC102*kmPerVeh!$AR102,"")</f>
        <v>0.17597774799999999</v>
      </c>
      <c r="AA67">
        <f>IFERROR(AA24*kmPerVeh!AD102*kmPerVeh!$AR102,"")</f>
        <v>17.772394799999997</v>
      </c>
      <c r="AB67">
        <f>IFERROR(AB24*kmPerVeh!AE102*kmPerVeh!$AR102,"")</f>
        <v>4.198648576000001</v>
      </c>
      <c r="AC67">
        <f>IFERROR(AC24*kmPerVeh!AF102*kmPerVeh!$AR102,"")</f>
        <v>14.299111254800001</v>
      </c>
      <c r="AD67">
        <f>IFERROR(AD24*kmPerVeh!AG102*kmPerVeh!$AR102,"")</f>
        <v>2.559761672</v>
      </c>
      <c r="AE67">
        <f>IFERROR(AE24*kmPerVeh!AH102*kmPerVeh!$AR102,"")</f>
        <v>3.7053508972999993</v>
      </c>
      <c r="AF67">
        <f>IFERROR(AF24*kmPerVeh!AI102*kmPerVeh!$AR102,"")</f>
        <v>12.030554950000003</v>
      </c>
      <c r="AG67">
        <f>IFERROR(AG24*kmPerVeh!AJ102*kmPerVeh!$AR102,"")</f>
        <v>2.9895596639999997</v>
      </c>
      <c r="AH67">
        <f>IFERROR(AH24*kmPerVeh!AK102*kmPerVeh!$AR102,"")</f>
        <v>1.9075994182000002</v>
      </c>
      <c r="AI67">
        <f>IFERROR(AI24*kmPerVeh!AL102*kmPerVeh!$AR102,"")</f>
        <v>83.043248102999996</v>
      </c>
      <c r="AJ67">
        <f>IFERROR(AJ24*kmPerVeh!AM102*kmPerVeh!$AR102,"")</f>
        <v>0.37861862060625007</v>
      </c>
      <c r="AK67">
        <f>IFERROR(AK24*kmPerVeh!AN102*kmPerVeh!$AR102,"")</f>
        <v>0.8495368621136512</v>
      </c>
      <c r="AL67">
        <f>IFERROR(AL24*kmPerVeh!AO102*kmPerVeh!$AR102,"")</f>
        <v>0.18537108626159954</v>
      </c>
      <c r="AM67">
        <f>IFERROR(AM24*kmPerVeh!AP102*kmPerVeh!$AR102,"")</f>
        <v>1.5377300590521843</v>
      </c>
      <c r="AN67">
        <f>IFERROR(AN24*kmPerVeh!AQ102*kmPerVeh!$AR102,"")</f>
        <v>0.23109818395525292</v>
      </c>
    </row>
    <row r="68" spans="1:40">
      <c r="A68" t="str">
        <f t="shared" si="1"/>
        <v>TRA_Car_Gas_Sma</v>
      </c>
      <c r="B68" t="str">
        <f t="shared" si="1"/>
        <v>TRAGSLSP95</v>
      </c>
      <c r="C68" t="str">
        <f t="shared" si="1"/>
        <v>TCar</v>
      </c>
      <c r="D68">
        <f>IFERROR(D25*kmPerVeh!G103*kmPerVeh!$AR103,"")</f>
        <v>15.20369518</v>
      </c>
      <c r="E68">
        <f>IFERROR(E25*kmPerVeh!H103*kmPerVeh!$AR103,"")</f>
        <v>13.463777556000002</v>
      </c>
      <c r="F68">
        <f>IFERROR(F25*kmPerVeh!I103*kmPerVeh!$AR103,"")</f>
        <v>5.5615246455000005</v>
      </c>
      <c r="G68">
        <f>IFERROR(G25*kmPerVeh!J103*kmPerVeh!$AR103,"")</f>
        <v>10.769764643</v>
      </c>
      <c r="H68">
        <f>IFERROR(H25*kmPerVeh!K103*kmPerVeh!$AR103,"")</f>
        <v>2.365018353</v>
      </c>
      <c r="I68">
        <f>IFERROR(I25*kmPerVeh!L103*kmPerVeh!$AR103,"")</f>
        <v>19.174964467499997</v>
      </c>
      <c r="J68">
        <f>IFERROR(J25*kmPerVeh!M103*kmPerVeh!$AR103,"")</f>
        <v>121.05219954750001</v>
      </c>
      <c r="K68">
        <f>IFERROR(K25*kmPerVeh!N103*kmPerVeh!$AR103,"")</f>
        <v>9.3460297220000008</v>
      </c>
      <c r="L68">
        <f>IFERROR(L25*kmPerVeh!O103*kmPerVeh!$AR103,"")</f>
        <v>0.86834196000000008</v>
      </c>
      <c r="M68">
        <f>IFERROR(M25*kmPerVeh!P103*kmPerVeh!$AR103,"")</f>
        <v>26.079394935999996</v>
      </c>
      <c r="N68">
        <f>IFERROR(N25*kmPerVeh!Q103*kmPerVeh!$AR103,"")</f>
        <v>6.908118032</v>
      </c>
      <c r="O68">
        <f>IFERROR(O25*kmPerVeh!R103*kmPerVeh!$AR103,"")</f>
        <v>82.966702806399994</v>
      </c>
      <c r="P68">
        <f>IFERROR(P25*kmPerVeh!S103*kmPerVeh!$AR103,"")</f>
        <v>20.105574546</v>
      </c>
      <c r="Q68">
        <f>IFERROR(Q25*kmPerVeh!T103*kmPerVeh!$AR103,"")</f>
        <v>7.5933462600000006</v>
      </c>
      <c r="R68">
        <f>IFERROR(R25*kmPerVeh!U103*kmPerVeh!$AR103,"")</f>
        <v>16.549033705599999</v>
      </c>
      <c r="S68">
        <f>IFERROR(S25*kmPerVeh!V103*kmPerVeh!$AR103,"")</f>
        <v>7.9784721219999994</v>
      </c>
      <c r="T68">
        <f>IFERROR(T25*kmPerVeh!W103*kmPerVeh!$AR103,"")</f>
        <v>0.45726711200000003</v>
      </c>
      <c r="U68">
        <f>IFERROR(U25*kmPerVeh!X103*kmPerVeh!$AR103,"")</f>
        <v>114.652158242</v>
      </c>
      <c r="V68">
        <f>IFERROR(V25*kmPerVeh!Y103*kmPerVeh!$AR103,"")</f>
        <v>1.9026453100000003</v>
      </c>
      <c r="W68">
        <f>IFERROR(W25*kmPerVeh!Z103*kmPerVeh!$AR103,"")</f>
        <v>1.984245788</v>
      </c>
      <c r="X68">
        <f>IFERROR(X25*kmPerVeh!AA103*kmPerVeh!$AR103,"")</f>
        <v>0.74966440499999998</v>
      </c>
      <c r="Y68">
        <f>IFERROR(Y25*kmPerVeh!AB103*kmPerVeh!$AR103,"")</f>
        <v>1.2709348167999999</v>
      </c>
      <c r="Z68">
        <f>IFERROR(Z25*kmPerVeh!AC103*kmPerVeh!$AR103,"")</f>
        <v>1.1117987380000003</v>
      </c>
      <c r="AA68">
        <f>IFERROR(AA25*kmPerVeh!AD103*kmPerVeh!$AR103,"")</f>
        <v>29.508737799999999</v>
      </c>
      <c r="AB68">
        <f>IFERROR(AB25*kmPerVeh!AE103*kmPerVeh!$AR103,"")</f>
        <v>4.5656135307000003</v>
      </c>
      <c r="AC68">
        <f>IFERROR(AC25*kmPerVeh!AF103*kmPerVeh!$AR103,"")</f>
        <v>40.851893062400002</v>
      </c>
      <c r="AD68">
        <f>IFERROR(AD25*kmPerVeh!AG103*kmPerVeh!$AR103,"")</f>
        <v>21.822104822000004</v>
      </c>
      <c r="AE68">
        <f>IFERROR(AE25*kmPerVeh!AH103*kmPerVeh!$AR103,"")</f>
        <v>13.553123707200003</v>
      </c>
      <c r="AF68">
        <f>IFERROR(AF25*kmPerVeh!AI103*kmPerVeh!$AR103,"")</f>
        <v>6.3399492309999994</v>
      </c>
      <c r="AG68">
        <f>IFERROR(AG25*kmPerVeh!AJ103*kmPerVeh!$AR103,"")</f>
        <v>5.257828066000001</v>
      </c>
      <c r="AH68">
        <f>IFERROR(AH25*kmPerVeh!AK103*kmPerVeh!$AR103,"")</f>
        <v>6.9770819874000001</v>
      </c>
      <c r="AI68">
        <f>IFERROR(AI25*kmPerVeh!AL103*kmPerVeh!$AR103,"")</f>
        <v>117.75293140200002</v>
      </c>
      <c r="AJ68">
        <f>IFERROR(AJ25*kmPerVeh!AM103*kmPerVeh!$AR103,"")</f>
        <v>0.64353812406092592</v>
      </c>
      <c r="AK68">
        <f>IFERROR(AK25*kmPerVeh!AN103*kmPerVeh!$AR103,"")</f>
        <v>3.0719933776923449</v>
      </c>
      <c r="AL68">
        <f>IFERROR(AL25*kmPerVeh!AO103*kmPerVeh!$AR103,"")</f>
        <v>0.31507526205898562</v>
      </c>
      <c r="AM68">
        <f>IFERROR(AM25*kmPerVeh!AP103*kmPerVeh!$AR103,"")</f>
        <v>5.5605551315733308</v>
      </c>
      <c r="AN68">
        <f>IFERROR(AN25*kmPerVeh!AQ103*kmPerVeh!$AR103,"")</f>
        <v>0.83566955404495391</v>
      </c>
    </row>
    <row r="69" spans="1:40">
      <c r="A69" t="str">
        <f t="shared" si="1"/>
        <v>TRA_Car_Gas_Upm</v>
      </c>
      <c r="B69" t="str">
        <f t="shared" si="1"/>
        <v>TRAGSLSP95</v>
      </c>
      <c r="C69" t="str">
        <f t="shared" si="1"/>
        <v>TCar</v>
      </c>
      <c r="D69">
        <f>IFERROR(D26*kmPerVeh!G104*kmPerVeh!$AR104,"")</f>
        <v>3.2427998070000004</v>
      </c>
      <c r="E69">
        <f>IFERROR(E26*kmPerVeh!H104*kmPerVeh!$AR104,"")</f>
        <v>1.774776307</v>
      </c>
      <c r="F69">
        <f>IFERROR(F26*kmPerVeh!I104*kmPerVeh!$AR104,"")</f>
        <v>0.91856313960000013</v>
      </c>
      <c r="G69">
        <f>IFERROR(G26*kmPerVeh!J104*kmPerVeh!$AR104,"")</f>
        <v>6.307374888</v>
      </c>
      <c r="H69">
        <f>IFERROR(H26*kmPerVeh!K104*kmPerVeh!$AR104,"")</f>
        <v>1.0703033640000001</v>
      </c>
      <c r="I69">
        <f>IFERROR(I26*kmPerVeh!L104*kmPerVeh!$AR104,"")</f>
        <v>2.6961892600000001</v>
      </c>
      <c r="J69">
        <f>IFERROR(J26*kmPerVeh!M104*kmPerVeh!$AR104,"")</f>
        <v>46.828946640000012</v>
      </c>
      <c r="K69">
        <f>IFERROR(K26*kmPerVeh!N104*kmPerVeh!$AR104,"")</f>
        <v>4.3396205440000006</v>
      </c>
      <c r="L69">
        <f>IFERROR(L26*kmPerVeh!O104*kmPerVeh!$AR104,"")</f>
        <v>0.89196520800000001</v>
      </c>
      <c r="M69">
        <f>IFERROR(M26*kmPerVeh!P104*kmPerVeh!$AR104,"")</f>
        <v>11.755788442000002</v>
      </c>
      <c r="N69">
        <f>IFERROR(N26*kmPerVeh!Q104*kmPerVeh!$AR104,"")</f>
        <v>4.3699544279999989</v>
      </c>
      <c r="O69">
        <f>IFERROR(O26*kmPerVeh!R104*kmPerVeh!$AR104,"")</f>
        <v>13.852590512000001</v>
      </c>
      <c r="P69">
        <f>IFERROR(P26*kmPerVeh!S104*kmPerVeh!$AR104,"")</f>
        <v>4.6616022180000005</v>
      </c>
      <c r="Q69">
        <f>IFERROR(Q26*kmPerVeh!T104*kmPerVeh!$AR104,"")</f>
        <v>0.90346585000000013</v>
      </c>
      <c r="R69">
        <f>IFERROR(R26*kmPerVeh!U104*kmPerVeh!$AR104,"")</f>
        <v>2.0530349999999999</v>
      </c>
      <c r="S69">
        <f>IFERROR(S26*kmPerVeh!V104*kmPerVeh!$AR104,"")</f>
        <v>4.6754493800000008</v>
      </c>
      <c r="T69">
        <f>IFERROR(T26*kmPerVeh!W104*kmPerVeh!$AR104,"")</f>
        <v>0.42058268800000004</v>
      </c>
      <c r="U69">
        <f>IFERROR(U26*kmPerVeh!X104*kmPerVeh!$AR104,"")</f>
        <v>9.7066814000000008</v>
      </c>
      <c r="V69">
        <f>IFERROR(V26*kmPerVeh!Y104*kmPerVeh!$AR104,"")</f>
        <v>0.60165912100000007</v>
      </c>
      <c r="W69">
        <f>IFERROR(W26*kmPerVeh!Z104*kmPerVeh!$AR104,"")</f>
        <v>0.65201266800000013</v>
      </c>
      <c r="X69">
        <f>IFERROR(X26*kmPerVeh!AA104*kmPerVeh!$AR104,"")</f>
        <v>0.82404630000000001</v>
      </c>
      <c r="Y69">
        <f>IFERROR(Y26*kmPerVeh!AB104*kmPerVeh!$AR104,"")</f>
        <v>0.24260161560000001</v>
      </c>
      <c r="Z69">
        <f>IFERROR(Z26*kmPerVeh!AC104*kmPerVeh!$AR104,"")</f>
        <v>7.5699481400000018E-2</v>
      </c>
      <c r="AA69">
        <f>IFERROR(AA26*kmPerVeh!AD104*kmPerVeh!$AR104,"")</f>
        <v>8.0218296899999988</v>
      </c>
      <c r="AB69">
        <f>IFERROR(AB26*kmPerVeh!AE104*kmPerVeh!$AR104,"")</f>
        <v>2.2698072320000002</v>
      </c>
      <c r="AC69">
        <f>IFERROR(AC26*kmPerVeh!AF104*kmPerVeh!$AR104,"")</f>
        <v>6.2883157530000009</v>
      </c>
      <c r="AD69">
        <f>IFERROR(AD26*kmPerVeh!AG104*kmPerVeh!$AR104,"")</f>
        <v>1.1471911110000002</v>
      </c>
      <c r="AE69">
        <f>IFERROR(AE26*kmPerVeh!AH104*kmPerVeh!$AR104,"")</f>
        <v>1.6499931083999999</v>
      </c>
      <c r="AF69">
        <f>IFERROR(AF26*kmPerVeh!AI104*kmPerVeh!$AR104,"")</f>
        <v>5.4569399600000006</v>
      </c>
      <c r="AG69">
        <f>IFERROR(AG26*kmPerVeh!AJ104*kmPerVeh!$AR104,"")</f>
        <v>1.2017583059999999</v>
      </c>
      <c r="AH69">
        <f>IFERROR(AH26*kmPerVeh!AK104*kmPerVeh!$AR104,"")</f>
        <v>0.82662211530000007</v>
      </c>
      <c r="AI69">
        <f>IFERROR(AI26*kmPerVeh!AL104*kmPerVeh!$AR104,"")</f>
        <v>39.882000273999999</v>
      </c>
      <c r="AJ69">
        <f>IFERROR(AJ26*kmPerVeh!AM104*kmPerVeh!$AR104,"")</f>
        <v>0.14920830735905555</v>
      </c>
      <c r="AK69">
        <f>IFERROR(AK26*kmPerVeh!AN104*kmPerVeh!$AR104,"")</f>
        <v>0.36550962028316436</v>
      </c>
      <c r="AL69">
        <f>IFERROR(AL26*kmPerVeh!AO104*kmPerVeh!$AR104,"")</f>
        <v>7.3052154619640403E-2</v>
      </c>
      <c r="AM69">
        <f>IFERROR(AM26*kmPerVeh!AP104*kmPerVeh!$AR104,"")</f>
        <v>0.66160181511579885</v>
      </c>
      <c r="AN69">
        <f>IFERROR(AN26*kmPerVeh!AQ104*kmPerVeh!$AR104,"")</f>
        <v>9.9429010361545833E-2</v>
      </c>
    </row>
    <row r="70" spans="1:40">
      <c r="A70" t="str">
        <f t="shared" si="1"/>
        <v>TRA_Car_Lpg_Exe</v>
      </c>
      <c r="B70" t="str">
        <f t="shared" si="1"/>
        <v>TRALPG</v>
      </c>
      <c r="C70" t="str">
        <f t="shared" si="1"/>
        <v>TCar</v>
      </c>
      <c r="D70" t="str">
        <f>IFERROR(D27*kmPerVeh!G105*kmPerVeh!$AR105,"")</f>
        <v/>
      </c>
      <c r="E70">
        <f>IFERROR(E27*kmPerVeh!H105*kmPerVeh!$AR105,"")</f>
        <v>0.11881561700000003</v>
      </c>
      <c r="F70">
        <f>IFERROR(F27*kmPerVeh!I105*kmPerVeh!$AR105,"")</f>
        <v>0.74700981</v>
      </c>
      <c r="G70" t="str">
        <f>IFERROR(G27*kmPerVeh!J105*kmPerVeh!$AR105,"")</f>
        <v/>
      </c>
      <c r="H70" t="str">
        <f>IFERROR(H27*kmPerVeh!K105*kmPerVeh!$AR105,"")</f>
        <v/>
      </c>
      <c r="I70" t="str">
        <f>IFERROR(I27*kmPerVeh!L105*kmPerVeh!$AR105,"")</f>
        <v/>
      </c>
      <c r="J70">
        <f>IFERROR(J27*kmPerVeh!M105*kmPerVeh!$AR105,"")</f>
        <v>1.2132561589999999</v>
      </c>
      <c r="K70">
        <f>IFERROR(K27*kmPerVeh!N105*kmPerVeh!$AR105,"")</f>
        <v>4.5691027300931867E-5</v>
      </c>
      <c r="L70" t="str">
        <f>IFERROR(L27*kmPerVeh!O105*kmPerVeh!$AR105,"")</f>
        <v/>
      </c>
      <c r="M70" t="str">
        <f>IFERROR(M27*kmPerVeh!P105*kmPerVeh!$AR105,"")</f>
        <v/>
      </c>
      <c r="N70" t="str">
        <f>IFERROR(N27*kmPerVeh!Q105*kmPerVeh!$AR105,"")</f>
        <v/>
      </c>
      <c r="O70">
        <f>IFERROR(O27*kmPerVeh!R105*kmPerVeh!$AR105,"")</f>
        <v>0.26277792900000002</v>
      </c>
      <c r="P70">
        <f>IFERROR(P27*kmPerVeh!S105*kmPerVeh!$AR105,"")</f>
        <v>0.15912875000000001</v>
      </c>
      <c r="Q70">
        <f>IFERROR(Q27*kmPerVeh!T105*kmPerVeh!$AR105,"")</f>
        <v>0.157144428</v>
      </c>
      <c r="R70">
        <f>IFERROR(R27*kmPerVeh!U105*kmPerVeh!$AR105,"")</f>
        <v>6.502405E-2</v>
      </c>
      <c r="S70">
        <f>IFERROR(S27*kmPerVeh!V105*kmPerVeh!$AR105,"")</f>
        <v>1.2745080000000001E-2</v>
      </c>
      <c r="T70" t="str">
        <f>IFERROR(T27*kmPerVeh!W105*kmPerVeh!$AR105,"")</f>
        <v/>
      </c>
      <c r="U70">
        <f>IFERROR(U27*kmPerVeh!X105*kmPerVeh!$AR105,"")</f>
        <v>2.2872468600000002</v>
      </c>
      <c r="V70" t="str">
        <f>IFERROR(V27*kmPerVeh!Y105*kmPerVeh!$AR105,"")</f>
        <v/>
      </c>
      <c r="W70" t="str">
        <f>IFERROR(W27*kmPerVeh!Z105*kmPerVeh!$AR105,"")</f>
        <v/>
      </c>
      <c r="X70">
        <f>IFERROR(X27*kmPerVeh!AA105*kmPerVeh!$AR105,"")</f>
        <v>4.9427289000000006E-2</v>
      </c>
      <c r="Y70" t="str">
        <f>IFERROR(Y27*kmPerVeh!AB105*kmPerVeh!$AR105,"")</f>
        <v/>
      </c>
      <c r="Z70" t="str">
        <f>IFERROR(Z27*kmPerVeh!AC105*kmPerVeh!$AR105,"")</f>
        <v/>
      </c>
      <c r="AA70">
        <f>IFERROR(AA27*kmPerVeh!AD105*kmPerVeh!$AR105,"")</f>
        <v>0.56108135700000006</v>
      </c>
      <c r="AB70" t="str">
        <f>IFERROR(AB27*kmPerVeh!AE105*kmPerVeh!$AR105,"")</f>
        <v/>
      </c>
      <c r="AC70">
        <f>IFERROR(AC27*kmPerVeh!AF105*kmPerVeh!$AR105,"")</f>
        <v>3.6347744959999999</v>
      </c>
      <c r="AD70">
        <f>IFERROR(AD27*kmPerVeh!AG105*kmPerVeh!$AR105,"")</f>
        <v>6.3931920000000003E-2</v>
      </c>
      <c r="AE70">
        <f>IFERROR(AE27*kmPerVeh!AH105*kmPerVeh!$AR105,"")</f>
        <v>3.9583053900000005E-2</v>
      </c>
      <c r="AF70" t="str">
        <f>IFERROR(AF27*kmPerVeh!AI105*kmPerVeh!$AR105,"")</f>
        <v/>
      </c>
      <c r="AG70" t="str">
        <f>IFERROR(AG27*kmPerVeh!AJ105*kmPerVeh!$AR105,"")</f>
        <v/>
      </c>
      <c r="AH70">
        <f>IFERROR(AH27*kmPerVeh!AK105*kmPerVeh!$AR105,"")</f>
        <v>6.7687072200000004E-2</v>
      </c>
      <c r="AI70">
        <f>IFERROR(AI27*kmPerVeh!AL105*kmPerVeh!$AR105,"")</f>
        <v>0.137976344</v>
      </c>
      <c r="AJ70">
        <f>IFERROR(AJ27*kmPerVeh!AM105*kmPerVeh!$AR105,"")</f>
        <v>0</v>
      </c>
      <c r="AK70">
        <f>IFERROR(AK27*kmPerVeh!AN105*kmPerVeh!$AR105,"")</f>
        <v>0</v>
      </c>
      <c r="AL70">
        <f>IFERROR(AL27*kmPerVeh!AO105*kmPerVeh!$AR105,"")</f>
        <v>0</v>
      </c>
      <c r="AM70">
        <f>IFERROR(AM27*kmPerVeh!AP105*kmPerVeh!$AR105,"")</f>
        <v>0.80505234299730799</v>
      </c>
      <c r="AN70">
        <f>IFERROR(AN27*kmPerVeh!AQ105*kmPerVeh!$AR105,"")</f>
        <v>3.151860719278559E-2</v>
      </c>
    </row>
    <row r="71" spans="1:40">
      <c r="A71" t="str">
        <f t="shared" si="1"/>
        <v>TRA_Car_Lpg_Lom</v>
      </c>
      <c r="B71" t="str">
        <f t="shared" si="1"/>
        <v>TRALPG</v>
      </c>
      <c r="C71" t="str">
        <f t="shared" si="1"/>
        <v>TCar</v>
      </c>
      <c r="D71" t="str">
        <f>IFERROR(D28*kmPerVeh!G106*kmPerVeh!$AR106,"")</f>
        <v/>
      </c>
      <c r="E71">
        <f>IFERROR(E28*kmPerVeh!H106*kmPerVeh!$AR106,"")</f>
        <v>0.30855976799999996</v>
      </c>
      <c r="F71">
        <f>IFERROR(F28*kmPerVeh!I106*kmPerVeh!$AR106,"")</f>
        <v>1.941438972</v>
      </c>
      <c r="G71" t="str">
        <f>IFERROR(G28*kmPerVeh!J106*kmPerVeh!$AR106,"")</f>
        <v/>
      </c>
      <c r="H71" t="str">
        <f>IFERROR(H28*kmPerVeh!K106*kmPerVeh!$AR106,"")</f>
        <v/>
      </c>
      <c r="I71" t="str">
        <f>IFERROR(I28*kmPerVeh!L106*kmPerVeh!$AR106,"")</f>
        <v/>
      </c>
      <c r="J71">
        <f>IFERROR(J28*kmPerVeh!M106*kmPerVeh!$AR106,"")</f>
        <v>3.1302560520000005</v>
      </c>
      <c r="K71">
        <f>IFERROR(K28*kmPerVeh!N106*kmPerVeh!$AR106,"")</f>
        <v>1.132058367123402E-4</v>
      </c>
      <c r="L71" t="str">
        <f>IFERROR(L28*kmPerVeh!O106*kmPerVeh!$AR106,"")</f>
        <v/>
      </c>
      <c r="M71" t="str">
        <f>IFERROR(M28*kmPerVeh!P106*kmPerVeh!$AR106,"")</f>
        <v/>
      </c>
      <c r="N71" t="str">
        <f>IFERROR(N28*kmPerVeh!Q106*kmPerVeh!$AR106,"")</f>
        <v/>
      </c>
      <c r="O71">
        <f>IFERROR(O28*kmPerVeh!R106*kmPerVeh!$AR106,"")</f>
        <v>0.72198343860000014</v>
      </c>
      <c r="P71">
        <f>IFERROR(P28*kmPerVeh!S106*kmPerVeh!$AR106,"")</f>
        <v>0.27020840000000002</v>
      </c>
      <c r="Q71">
        <f>IFERROR(Q28*kmPerVeh!T106*kmPerVeh!$AR106,"")</f>
        <v>0.40871968200000008</v>
      </c>
      <c r="R71">
        <f>IFERROR(R28*kmPerVeh!U106*kmPerVeh!$AR106,"")</f>
        <v>0.17006290000000002</v>
      </c>
      <c r="S71">
        <f>IFERROR(S28*kmPerVeh!V106*kmPerVeh!$AR106,"")</f>
        <v>1.1165350000000001E-2</v>
      </c>
      <c r="T71" t="str">
        <f>IFERROR(T28*kmPerVeh!W106*kmPerVeh!$AR106,"")</f>
        <v/>
      </c>
      <c r="U71">
        <f>IFERROR(U28*kmPerVeh!X106*kmPerVeh!$AR106,"")</f>
        <v>6.6068095365000001</v>
      </c>
      <c r="V71" t="str">
        <f>IFERROR(V28*kmPerVeh!Y106*kmPerVeh!$AR106,"")</f>
        <v/>
      </c>
      <c r="W71" t="str">
        <f>IFERROR(W28*kmPerVeh!Z106*kmPerVeh!$AR106,"")</f>
        <v/>
      </c>
      <c r="X71">
        <f>IFERROR(X28*kmPerVeh!AA106*kmPerVeh!$AR106,"")</f>
        <v>0.12855736200000001</v>
      </c>
      <c r="Y71" t="str">
        <f>IFERROR(Y28*kmPerVeh!AB106*kmPerVeh!$AR106,"")</f>
        <v/>
      </c>
      <c r="Z71" t="str">
        <f>IFERROR(Z28*kmPerVeh!AC106*kmPerVeh!$AR106,"")</f>
        <v/>
      </c>
      <c r="AA71">
        <f>IFERROR(AA28*kmPerVeh!AD106*kmPerVeh!$AR106,"")</f>
        <v>1.4581941700000001</v>
      </c>
      <c r="AB71" t="str">
        <f>IFERROR(AB28*kmPerVeh!AE106*kmPerVeh!$AR106,"")</f>
        <v/>
      </c>
      <c r="AC71">
        <f>IFERROR(AC28*kmPerVeh!AF106*kmPerVeh!$AR106,"")</f>
        <v>9.4486138720000028</v>
      </c>
      <c r="AD71">
        <f>IFERROR(AD28*kmPerVeh!AG106*kmPerVeh!$AR106,"")</f>
        <v>0.164384272</v>
      </c>
      <c r="AE71">
        <f>IFERROR(AE28*kmPerVeh!AH106*kmPerVeh!$AR106,"")</f>
        <v>0.1029104973</v>
      </c>
      <c r="AF71" t="str">
        <f>IFERROR(AF28*kmPerVeh!AI106*kmPerVeh!$AR106,"")</f>
        <v/>
      </c>
      <c r="AG71" t="str">
        <f>IFERROR(AG28*kmPerVeh!AJ106*kmPerVeh!$AR106,"")</f>
        <v/>
      </c>
      <c r="AH71">
        <f>IFERROR(AH28*kmPerVeh!AK106*kmPerVeh!$AR106,"")</f>
        <v>0.1759130142</v>
      </c>
      <c r="AI71">
        <f>IFERROR(AI28*kmPerVeh!AL106*kmPerVeh!$AR106,"")</f>
        <v>0.32842402500000001</v>
      </c>
      <c r="AJ71">
        <f>IFERROR(AJ28*kmPerVeh!AM106*kmPerVeh!$AR106,"")</f>
        <v>0</v>
      </c>
      <c r="AK71">
        <f>IFERROR(AK28*kmPerVeh!AN106*kmPerVeh!$AR106,"")</f>
        <v>0</v>
      </c>
      <c r="AL71">
        <f>IFERROR(AL28*kmPerVeh!AO106*kmPerVeh!$AR106,"")</f>
        <v>0</v>
      </c>
      <c r="AM71">
        <f>IFERROR(AM28*kmPerVeh!AP106*kmPerVeh!$AR106,"")</f>
        <v>2.0938746719241914</v>
      </c>
      <c r="AN71">
        <f>IFERROR(AN28*kmPerVeh!AQ106*kmPerVeh!$AR106,"")</f>
        <v>8.1977294854630414E-2</v>
      </c>
    </row>
    <row r="72" spans="1:40">
      <c r="A72" t="str">
        <f t="shared" si="1"/>
        <v>TRA_Car_Lpg_Sma</v>
      </c>
      <c r="B72" t="str">
        <f t="shared" si="1"/>
        <v>TRALPG</v>
      </c>
      <c r="C72" t="str">
        <f t="shared" si="1"/>
        <v>TCar</v>
      </c>
      <c r="D72" t="str">
        <f>IFERROR(D29*kmPerVeh!G107*kmPerVeh!$AR107,"")</f>
        <v/>
      </c>
      <c r="E72">
        <f>IFERROR(E29*kmPerVeh!H107*kmPerVeh!$AR107,"")</f>
        <v>0.30028350799999998</v>
      </c>
      <c r="F72">
        <f>IFERROR(F29*kmPerVeh!I107*kmPerVeh!$AR107,"")</f>
        <v>1.8967083600000001</v>
      </c>
      <c r="G72" t="str">
        <f>IFERROR(G29*kmPerVeh!J107*kmPerVeh!$AR107,"")</f>
        <v/>
      </c>
      <c r="H72" t="str">
        <f>IFERROR(H29*kmPerVeh!K107*kmPerVeh!$AR107,"")</f>
        <v/>
      </c>
      <c r="I72" t="str">
        <f>IFERROR(I29*kmPerVeh!L107*kmPerVeh!$AR107,"")</f>
        <v/>
      </c>
      <c r="J72">
        <f>IFERROR(J29*kmPerVeh!M107*kmPerVeh!$AR107,"")</f>
        <v>3.0442268160000006</v>
      </c>
      <c r="K72">
        <f>IFERROR(K29*kmPerVeh!N107*kmPerVeh!$AR107,"")</f>
        <v>1.0551627989019241E-4</v>
      </c>
      <c r="L72" t="str">
        <f>IFERROR(L29*kmPerVeh!O107*kmPerVeh!$AR107,"")</f>
        <v/>
      </c>
      <c r="M72" t="str">
        <f>IFERROR(M29*kmPerVeh!P107*kmPerVeh!$AR107,"")</f>
        <v/>
      </c>
      <c r="N72" t="str">
        <f>IFERROR(N29*kmPerVeh!Q107*kmPerVeh!$AR107,"")</f>
        <v/>
      </c>
      <c r="O72">
        <f>IFERROR(O29*kmPerVeh!R107*kmPerVeh!$AR107,"")</f>
        <v>0.71941674840000014</v>
      </c>
      <c r="P72">
        <f>IFERROR(P29*kmPerVeh!S107*kmPerVeh!$AR107,"")</f>
        <v>0.16575253199999998</v>
      </c>
      <c r="Q72">
        <f>IFERROR(Q29*kmPerVeh!T107*kmPerVeh!$AR107,"")</f>
        <v>0.39910840200000003</v>
      </c>
      <c r="R72">
        <f>IFERROR(R29*kmPerVeh!U107*kmPerVeh!$AR107,"")</f>
        <v>0.16606142000000002</v>
      </c>
      <c r="S72">
        <f>IFERROR(S29*kmPerVeh!V107*kmPerVeh!$AR107,"")</f>
        <v>3.8860300000000004E-3</v>
      </c>
      <c r="T72" t="str">
        <f>IFERROR(T29*kmPerVeh!W107*kmPerVeh!$AR107,"")</f>
        <v/>
      </c>
      <c r="U72">
        <f>IFERROR(U29*kmPerVeh!X107*kmPerVeh!$AR107,"")</f>
        <v>8.3032391400000005</v>
      </c>
      <c r="V72" t="str">
        <f>IFERROR(V29*kmPerVeh!Y107*kmPerVeh!$AR107,"")</f>
        <v/>
      </c>
      <c r="W72" t="str">
        <f>IFERROR(W29*kmPerVeh!Z107*kmPerVeh!$AR107,"")</f>
        <v/>
      </c>
      <c r="X72">
        <f>IFERROR(X29*kmPerVeh!AA107*kmPerVeh!$AR107,"")</f>
        <v>0.12554067300000002</v>
      </c>
      <c r="Y72" t="str">
        <f>IFERROR(Y29*kmPerVeh!AB107*kmPerVeh!$AR107,"")</f>
        <v/>
      </c>
      <c r="Z72" t="str">
        <f>IFERROR(Z29*kmPerVeh!AC107*kmPerVeh!$AR107,"")</f>
        <v/>
      </c>
      <c r="AA72">
        <f>IFERROR(AA29*kmPerVeh!AD107*kmPerVeh!$AR107,"")</f>
        <v>1.4254069039999999</v>
      </c>
      <c r="AB72" t="str">
        <f>IFERROR(AB29*kmPerVeh!AE107*kmPerVeh!$AR107,"")</f>
        <v/>
      </c>
      <c r="AC72">
        <f>IFERROR(AC29*kmPerVeh!AF107*kmPerVeh!$AR107,"")</f>
        <v>9.2273862920000003</v>
      </c>
      <c r="AD72">
        <f>IFERROR(AD29*kmPerVeh!AG107*kmPerVeh!$AR107,"")</f>
        <v>0.15369306600000002</v>
      </c>
      <c r="AE72">
        <f>IFERROR(AE29*kmPerVeh!AH107*kmPerVeh!$AR107,"")</f>
        <v>0.10050204060000001</v>
      </c>
      <c r="AF72" t="str">
        <f>IFERROR(AF29*kmPerVeh!AI107*kmPerVeh!$AR107,"")</f>
        <v/>
      </c>
      <c r="AG72" t="str">
        <f>IFERROR(AG29*kmPerVeh!AJ107*kmPerVeh!$AR107,"")</f>
        <v/>
      </c>
      <c r="AH72">
        <f>IFERROR(AH29*kmPerVeh!AK107*kmPerVeh!$AR107,"")</f>
        <v>0.17178575370000002</v>
      </c>
      <c r="AI72">
        <f>IFERROR(AI29*kmPerVeh!AL107*kmPerVeh!$AR107,"")</f>
        <v>0.269881064</v>
      </c>
      <c r="AJ72">
        <f>IFERROR(AJ29*kmPerVeh!AM107*kmPerVeh!$AR107,"")</f>
        <v>0</v>
      </c>
      <c r="AK72">
        <f>IFERROR(AK29*kmPerVeh!AN107*kmPerVeh!$AR107,"")</f>
        <v>0</v>
      </c>
      <c r="AL72">
        <f>IFERROR(AL29*kmPerVeh!AO107*kmPerVeh!$AR107,"")</f>
        <v>0</v>
      </c>
      <c r="AM72">
        <f>IFERROR(AM29*kmPerVeh!AP107*kmPerVeh!$AR107,"")</f>
        <v>2.0446359965115115</v>
      </c>
      <c r="AN72">
        <f>IFERROR(AN29*kmPerVeh!AQ107*kmPerVeh!$AR107,"")</f>
        <v>8.0049551295438628E-2</v>
      </c>
    </row>
    <row r="73" spans="1:40">
      <c r="A73" t="str">
        <f t="shared" si="1"/>
        <v>TRA_Car_Lpg_Upm</v>
      </c>
      <c r="B73" t="str">
        <f t="shared" si="1"/>
        <v>TRALPG</v>
      </c>
      <c r="C73" t="str">
        <f t="shared" si="1"/>
        <v>TCar</v>
      </c>
      <c r="D73" t="str">
        <f>IFERROR(D30*kmPerVeh!G108*kmPerVeh!$AR108,"")</f>
        <v/>
      </c>
      <c r="E73">
        <f>IFERROR(E30*kmPerVeh!H108*kmPerVeh!$AR108,"")</f>
        <v>0.13872658799999998</v>
      </c>
      <c r="F73">
        <f>IFERROR(F30*kmPerVeh!I108*kmPerVeh!$AR108,"")</f>
        <v>1.0280291970000002</v>
      </c>
      <c r="G73" t="str">
        <f>IFERROR(G30*kmPerVeh!J108*kmPerVeh!$AR108,"")</f>
        <v/>
      </c>
      <c r="H73" t="str">
        <f>IFERROR(H30*kmPerVeh!K108*kmPerVeh!$AR108,"")</f>
        <v/>
      </c>
      <c r="I73" t="str">
        <f>IFERROR(I30*kmPerVeh!L108*kmPerVeh!$AR108,"")</f>
        <v/>
      </c>
      <c r="J73">
        <f>IFERROR(J30*kmPerVeh!M108*kmPerVeh!$AR108,"")</f>
        <v>1.4024112959999999</v>
      </c>
      <c r="K73">
        <f>IFERROR(K30*kmPerVeh!N108*kmPerVeh!$AR108,"")</f>
        <v>5.0096041817915839E-5</v>
      </c>
      <c r="L73" t="str">
        <f>IFERROR(L30*kmPerVeh!O108*kmPerVeh!$AR108,"")</f>
        <v/>
      </c>
      <c r="M73" t="str">
        <f>IFERROR(M30*kmPerVeh!P108*kmPerVeh!$AR108,"")</f>
        <v/>
      </c>
      <c r="N73" t="str">
        <f>IFERROR(N30*kmPerVeh!Q108*kmPerVeh!$AR108,"")</f>
        <v/>
      </c>
      <c r="O73">
        <f>IFERROR(O30*kmPerVeh!R108*kmPerVeh!$AR108,"")</f>
        <v>0.33423083099999995</v>
      </c>
      <c r="P73">
        <f>IFERROR(P30*kmPerVeh!S108*kmPerVeh!$AR108,"")</f>
        <v>0.13821795000000001</v>
      </c>
      <c r="Q73">
        <f>IFERROR(Q30*kmPerVeh!T108*kmPerVeh!$AR108,"")</f>
        <v>0.18333516600000002</v>
      </c>
      <c r="R73">
        <f>IFERROR(R30*kmPerVeh!U108*kmPerVeh!$AR108,"")</f>
        <v>7.6028120000000005E-2</v>
      </c>
      <c r="S73">
        <f>IFERROR(S30*kmPerVeh!V108*kmPerVeh!$AR108,"")</f>
        <v>5.9161190000000001E-3</v>
      </c>
      <c r="T73" t="str">
        <f>IFERROR(T30*kmPerVeh!W108*kmPerVeh!$AR108,"")</f>
        <v/>
      </c>
      <c r="U73">
        <f>IFERROR(U30*kmPerVeh!X108*kmPerVeh!$AR108,"")</f>
        <v>2.7741322720000001</v>
      </c>
      <c r="V73" t="str">
        <f>IFERROR(V30*kmPerVeh!Y108*kmPerVeh!$AR108,"")</f>
        <v/>
      </c>
      <c r="W73" t="str">
        <f>IFERROR(W30*kmPerVeh!Z108*kmPerVeh!$AR108,"")</f>
        <v/>
      </c>
      <c r="X73">
        <f>IFERROR(X30*kmPerVeh!AA108*kmPerVeh!$AR108,"")</f>
        <v>5.7781197000000006E-2</v>
      </c>
      <c r="Y73" t="str">
        <f>IFERROR(Y30*kmPerVeh!AB108*kmPerVeh!$AR108,"")</f>
        <v/>
      </c>
      <c r="Z73" t="str">
        <f>IFERROR(Z30*kmPerVeh!AC108*kmPerVeh!$AR108,"")</f>
        <v/>
      </c>
      <c r="AA73">
        <f>IFERROR(AA30*kmPerVeh!AD108*kmPerVeh!$AR108,"")</f>
        <v>0.65364581099999997</v>
      </c>
      <c r="AB73" t="str">
        <f>IFERROR(AB30*kmPerVeh!AE108*kmPerVeh!$AR108,"")</f>
        <v/>
      </c>
      <c r="AC73">
        <f>IFERROR(AC30*kmPerVeh!AF108*kmPerVeh!$AR108,"")</f>
        <v>4.2365349400000003</v>
      </c>
      <c r="AD73">
        <f>IFERROR(AD30*kmPerVeh!AG108*kmPerVeh!$AR108,"")</f>
        <v>7.3650210000000008E-2</v>
      </c>
      <c r="AE73">
        <f>IFERROR(AE30*kmPerVeh!AH108*kmPerVeh!$AR108,"")</f>
        <v>4.6141676100000001E-2</v>
      </c>
      <c r="AF73" t="str">
        <f>IFERROR(AF30*kmPerVeh!AI108*kmPerVeh!$AR108,"")</f>
        <v/>
      </c>
      <c r="AG73" t="str">
        <f>IFERROR(AG30*kmPerVeh!AJ108*kmPerVeh!$AR108,"")</f>
        <v/>
      </c>
      <c r="AH73">
        <f>IFERROR(AH30*kmPerVeh!AK108*kmPerVeh!$AR108,"")</f>
        <v>7.8876533999999998E-2</v>
      </c>
      <c r="AI73">
        <f>IFERROR(AI30*kmPerVeh!AL108*kmPerVeh!$AR108,"")</f>
        <v>0.14962119500000001</v>
      </c>
      <c r="AJ73">
        <f>IFERROR(AJ30*kmPerVeh!AM108*kmPerVeh!$AR108,"")</f>
        <v>0</v>
      </c>
      <c r="AK73">
        <f>IFERROR(AK30*kmPerVeh!AN108*kmPerVeh!$AR108,"")</f>
        <v>0</v>
      </c>
      <c r="AL73">
        <f>IFERROR(AL30*kmPerVeh!AO108*kmPerVeh!$AR108,"")</f>
        <v>0</v>
      </c>
      <c r="AM73">
        <f>IFERROR(AM30*kmPerVeh!AP108*kmPerVeh!$AR108,"")</f>
        <v>0.93922773349685929</v>
      </c>
      <c r="AN73">
        <f>IFERROR(AN30*kmPerVeh!AQ108*kmPerVeh!$AR108,"")</f>
        <v>3.6771708391583183E-2</v>
      </c>
    </row>
    <row r="74" spans="1:40">
      <c r="A74" t="str">
        <f t="shared" si="1"/>
        <v>TRA_Car_Oth_Exe</v>
      </c>
      <c r="B74" t="str">
        <f t="shared" si="1"/>
        <v>TRAGSLSP95</v>
      </c>
      <c r="C74" t="str">
        <f t="shared" si="1"/>
        <v>TCar</v>
      </c>
      <c r="D74" t="str">
        <f>IFERROR(D31*kmPerVeh!G109*kmPerVeh!$AR109,"")</f>
        <v/>
      </c>
      <c r="E74" t="str">
        <f>IFERROR(E31*kmPerVeh!H109*kmPerVeh!$AR109,"")</f>
        <v/>
      </c>
      <c r="F74" t="str">
        <f>IFERROR(F31*kmPerVeh!I109*kmPerVeh!$AR109,"")</f>
        <v/>
      </c>
      <c r="G74" t="str">
        <f>IFERROR(G31*kmPerVeh!J109*kmPerVeh!$AR109,"")</f>
        <v/>
      </c>
      <c r="H74" t="str">
        <f>IFERROR(H31*kmPerVeh!K109*kmPerVeh!$AR109,"")</f>
        <v/>
      </c>
      <c r="I74">
        <f>IFERROR(I31*kmPerVeh!L109*kmPerVeh!$AR109,"")</f>
        <v>8.591256000000002E-3</v>
      </c>
      <c r="J74" t="str">
        <f>IFERROR(J31*kmPerVeh!M109*kmPerVeh!$AR109,"")</f>
        <v/>
      </c>
      <c r="K74">
        <f>IFERROR(K31*kmPerVeh!N109*kmPerVeh!$AR109,"")</f>
        <v>1.7680660000000002E-4</v>
      </c>
      <c r="L74" t="str">
        <f>IFERROR(L31*kmPerVeh!O109*kmPerVeh!$AR109,"")</f>
        <v/>
      </c>
      <c r="M74" t="str">
        <f>IFERROR(M31*kmPerVeh!P109*kmPerVeh!$AR109,"")</f>
        <v/>
      </c>
      <c r="N74" t="str">
        <f>IFERROR(N31*kmPerVeh!Q109*kmPerVeh!$AR109,"")</f>
        <v/>
      </c>
      <c r="O74" t="str">
        <f>IFERROR(O31*kmPerVeh!R109*kmPerVeh!$AR109,"")</f>
        <v/>
      </c>
      <c r="P74" t="str">
        <f>IFERROR(P31*kmPerVeh!S109*kmPerVeh!$AR109,"")</f>
        <v/>
      </c>
      <c r="Q74" t="str">
        <f>IFERROR(Q31*kmPerVeh!T109*kmPerVeh!$AR109,"")</f>
        <v/>
      </c>
      <c r="R74" t="str">
        <f>IFERROR(R31*kmPerVeh!U109*kmPerVeh!$AR109,"")</f>
        <v/>
      </c>
      <c r="S74" t="str">
        <f>IFERROR(S31*kmPerVeh!V109*kmPerVeh!$AR109,"")</f>
        <v/>
      </c>
      <c r="T74">
        <f>IFERROR(T31*kmPerVeh!W109*kmPerVeh!$AR109,"")</f>
        <v>1.7717980000000004E-3</v>
      </c>
      <c r="U74" t="str">
        <f>IFERROR(U31*kmPerVeh!X109*kmPerVeh!$AR109,"")</f>
        <v/>
      </c>
      <c r="V74" t="str">
        <f>IFERROR(V31*kmPerVeh!Y109*kmPerVeh!$AR109,"")</f>
        <v/>
      </c>
      <c r="W74" t="str">
        <f>IFERROR(W31*kmPerVeh!Z109*kmPerVeh!$AR109,"")</f>
        <v/>
      </c>
      <c r="X74" t="str">
        <f>IFERROR(X31*kmPerVeh!AA109*kmPerVeh!$AR109,"")</f>
        <v/>
      </c>
      <c r="Y74" t="str">
        <f>IFERROR(Y31*kmPerVeh!AB109*kmPerVeh!$AR109,"")</f>
        <v/>
      </c>
      <c r="Z74" t="str">
        <f>IFERROR(Z31*kmPerVeh!AC109*kmPerVeh!$AR109,"")</f>
        <v/>
      </c>
      <c r="AA74">
        <f>IFERROR(AA31*kmPerVeh!AD109*kmPerVeh!$AR109,"")</f>
        <v>0.10124553400000001</v>
      </c>
      <c r="AB74" t="str">
        <f>IFERROR(AB31*kmPerVeh!AE109*kmPerVeh!$AR109,"")</f>
        <v/>
      </c>
      <c r="AC74">
        <f>IFERROR(AC31*kmPerVeh!AF109*kmPerVeh!$AR109,"")</f>
        <v>0.46674483930000005</v>
      </c>
      <c r="AD74">
        <f>IFERROR(AD31*kmPerVeh!AG109*kmPerVeh!$AR109,"")</f>
        <v>1.5759480000000003E-2</v>
      </c>
      <c r="AE74" t="str">
        <f>IFERROR(AE31*kmPerVeh!AH109*kmPerVeh!$AR109,"")</f>
        <v/>
      </c>
      <c r="AF74">
        <f>IFERROR(AF31*kmPerVeh!AI109*kmPerVeh!$AR109,"")</f>
        <v>2.4803028000000001E-2</v>
      </c>
      <c r="AG74" t="str">
        <f>IFERROR(AG31*kmPerVeh!AJ109*kmPerVeh!$AR109,"")</f>
        <v/>
      </c>
      <c r="AH74" t="str">
        <f>IFERROR(AH31*kmPerVeh!AK109*kmPerVeh!$AR109,"")</f>
        <v/>
      </c>
      <c r="AI74">
        <f>IFERROR(AI31*kmPerVeh!AL109*kmPerVeh!$AR109,"")</f>
        <v>3.1245750000000001E-3</v>
      </c>
      <c r="AJ74" t="str">
        <f>IFERROR(AJ31*kmPerVeh!AM109*kmPerVeh!$AR109,"")</f>
        <v/>
      </c>
      <c r="AK74" t="str">
        <f>IFERROR(AK31*kmPerVeh!AN109*kmPerVeh!$AR109,"")</f>
        <v/>
      </c>
      <c r="AL74" t="str">
        <f>IFERROR(AL31*kmPerVeh!AO109*kmPerVeh!$AR109,"")</f>
        <v/>
      </c>
      <c r="AM74" t="str">
        <f>IFERROR(AM31*kmPerVeh!AP109*kmPerVeh!$AR109,"")</f>
        <v/>
      </c>
      <c r="AN74" t="str">
        <f>IFERROR(AN31*kmPerVeh!AQ109*kmPerVeh!$AR109,"")</f>
        <v/>
      </c>
    </row>
    <row r="75" spans="1:40">
      <c r="A75" t="str">
        <f t="shared" si="1"/>
        <v>TRA_Car_Oth_Lom</v>
      </c>
      <c r="B75" t="str">
        <f t="shared" si="1"/>
        <v>TRAGSLSP95</v>
      </c>
      <c r="C75" t="str">
        <f t="shared" si="1"/>
        <v>TCar</v>
      </c>
      <c r="D75" t="str">
        <f>IFERROR(D32*kmPerVeh!G110*kmPerVeh!$AR110,"")</f>
        <v/>
      </c>
      <c r="E75" t="str">
        <f>IFERROR(E32*kmPerVeh!H110*kmPerVeh!$AR110,"")</f>
        <v/>
      </c>
      <c r="F75" t="str">
        <f>IFERROR(F32*kmPerVeh!I110*kmPerVeh!$AR110,"")</f>
        <v/>
      </c>
      <c r="G75" t="str">
        <f>IFERROR(G32*kmPerVeh!J110*kmPerVeh!$AR110,"")</f>
        <v/>
      </c>
      <c r="H75" t="str">
        <f>IFERROR(H32*kmPerVeh!K110*kmPerVeh!$AR110,"")</f>
        <v/>
      </c>
      <c r="I75">
        <f>IFERROR(I32*kmPerVeh!L110*kmPerVeh!$AR110,"")</f>
        <v>2.2485849999999998E-2</v>
      </c>
      <c r="J75" t="str">
        <f>IFERROR(J32*kmPerVeh!M110*kmPerVeh!$AR110,"")</f>
        <v/>
      </c>
      <c r="K75">
        <f>IFERROR(K32*kmPerVeh!N110*kmPerVeh!$AR110,"")</f>
        <v>1.1811786000000002E-3</v>
      </c>
      <c r="L75" t="str">
        <f>IFERROR(L32*kmPerVeh!O110*kmPerVeh!$AR110,"")</f>
        <v/>
      </c>
      <c r="M75" t="str">
        <f>IFERROR(M32*kmPerVeh!P110*kmPerVeh!$AR110,"")</f>
        <v/>
      </c>
      <c r="N75" t="str">
        <f>IFERROR(N32*kmPerVeh!Q110*kmPerVeh!$AR110,"")</f>
        <v/>
      </c>
      <c r="O75" t="str">
        <f>IFERROR(O32*kmPerVeh!R110*kmPerVeh!$AR110,"")</f>
        <v/>
      </c>
      <c r="P75" t="str">
        <f>IFERROR(P32*kmPerVeh!S110*kmPerVeh!$AR110,"")</f>
        <v/>
      </c>
      <c r="Q75" t="str">
        <f>IFERROR(Q32*kmPerVeh!T110*kmPerVeh!$AR110,"")</f>
        <v/>
      </c>
      <c r="R75" t="str">
        <f>IFERROR(R32*kmPerVeh!U110*kmPerVeh!$AR110,"")</f>
        <v/>
      </c>
      <c r="S75" t="str">
        <f>IFERROR(S32*kmPerVeh!V110*kmPerVeh!$AR110,"")</f>
        <v/>
      </c>
      <c r="T75">
        <f>IFERROR(T32*kmPerVeh!W110*kmPerVeh!$AR110,"")</f>
        <v>1.7717980000000004E-3</v>
      </c>
      <c r="U75" t="str">
        <f>IFERROR(U32*kmPerVeh!X110*kmPerVeh!$AR110,"")</f>
        <v/>
      </c>
      <c r="V75" t="str">
        <f>IFERROR(V32*kmPerVeh!Y110*kmPerVeh!$AR110,"")</f>
        <v/>
      </c>
      <c r="W75" t="str">
        <f>IFERROR(W32*kmPerVeh!Z110*kmPerVeh!$AR110,"")</f>
        <v/>
      </c>
      <c r="X75" t="str">
        <f>IFERROR(X32*kmPerVeh!AA110*kmPerVeh!$AR110,"")</f>
        <v/>
      </c>
      <c r="Y75" t="str">
        <f>IFERROR(Y32*kmPerVeh!AB110*kmPerVeh!$AR110,"")</f>
        <v/>
      </c>
      <c r="Z75" t="str">
        <f>IFERROR(Z32*kmPerVeh!AC110*kmPerVeh!$AR110,"")</f>
        <v/>
      </c>
      <c r="AA75">
        <f>IFERROR(AA32*kmPerVeh!AD110*kmPerVeh!$AR110,"")</f>
        <v>0.26311585999999998</v>
      </c>
      <c r="AB75" t="str">
        <f>IFERROR(AB32*kmPerVeh!AE110*kmPerVeh!$AR110,"")</f>
        <v/>
      </c>
      <c r="AC75">
        <f>IFERROR(AC32*kmPerVeh!AF110*kmPerVeh!$AR110,"")</f>
        <v>1.2132084663000002</v>
      </c>
      <c r="AD75">
        <f>IFERROR(AD32*kmPerVeh!AG110*kmPerVeh!$AR110,"")</f>
        <v>4.1033160000000006E-2</v>
      </c>
      <c r="AE75" t="str">
        <f>IFERROR(AE32*kmPerVeh!AH110*kmPerVeh!$AR110,"")</f>
        <v/>
      </c>
      <c r="AF75">
        <f>IFERROR(AF32*kmPerVeh!AI110*kmPerVeh!$AR110,"")</f>
        <v>9.2871782000000014E-2</v>
      </c>
      <c r="AG75" t="str">
        <f>IFERROR(AG32*kmPerVeh!AJ110*kmPerVeh!$AR110,"")</f>
        <v/>
      </c>
      <c r="AH75" t="str">
        <f>IFERROR(AH32*kmPerVeh!AK110*kmPerVeh!$AR110,"")</f>
        <v/>
      </c>
      <c r="AI75">
        <f>IFERROR(AI32*kmPerVeh!AL110*kmPerVeh!$AR110,"")</f>
        <v>7.4091339999999995E-3</v>
      </c>
      <c r="AJ75" t="str">
        <f>IFERROR(AJ32*kmPerVeh!AM110*kmPerVeh!$AR110,"")</f>
        <v/>
      </c>
      <c r="AK75" t="str">
        <f>IFERROR(AK32*kmPerVeh!AN110*kmPerVeh!$AR110,"")</f>
        <v/>
      </c>
      <c r="AL75" t="str">
        <f>IFERROR(AL32*kmPerVeh!AO110*kmPerVeh!$AR110,"")</f>
        <v/>
      </c>
      <c r="AM75" t="str">
        <f>IFERROR(AM32*kmPerVeh!AP110*kmPerVeh!$AR110,"")</f>
        <v/>
      </c>
      <c r="AN75" t="str">
        <f>IFERROR(AN32*kmPerVeh!AQ110*kmPerVeh!$AR110,"")</f>
        <v/>
      </c>
    </row>
    <row r="76" spans="1:40">
      <c r="A76" t="str">
        <f t="shared" si="1"/>
        <v>TRA_Car_Oth_Sma</v>
      </c>
      <c r="B76" t="str">
        <f t="shared" si="1"/>
        <v>TRAGSLSP95</v>
      </c>
      <c r="C76" t="str">
        <f t="shared" si="1"/>
        <v>TCar</v>
      </c>
      <c r="D76" t="str">
        <f>IFERROR(D33*kmPerVeh!G111*kmPerVeh!$AR111,"")</f>
        <v/>
      </c>
      <c r="E76" t="str">
        <f>IFERROR(E33*kmPerVeh!H111*kmPerVeh!$AR111,"")</f>
        <v/>
      </c>
      <c r="F76" t="str">
        <f>IFERROR(F33*kmPerVeh!I111*kmPerVeh!$AR111,"")</f>
        <v/>
      </c>
      <c r="G76" t="str">
        <f>IFERROR(G33*kmPerVeh!J111*kmPerVeh!$AR111,"")</f>
        <v/>
      </c>
      <c r="H76" t="str">
        <f>IFERROR(H33*kmPerVeh!K111*kmPerVeh!$AR111,"")</f>
        <v/>
      </c>
      <c r="I76">
        <f>IFERROR(I33*kmPerVeh!L111*kmPerVeh!$AR111,"")</f>
        <v>2.0275002E-2</v>
      </c>
      <c r="J76" t="str">
        <f>IFERROR(J33*kmPerVeh!M111*kmPerVeh!$AR111,"")</f>
        <v/>
      </c>
      <c r="K76">
        <f>IFERROR(K33*kmPerVeh!N111*kmPerVeh!$AR111,"")</f>
        <v>1.0985688000000001E-3</v>
      </c>
      <c r="L76" t="str">
        <f>IFERROR(L33*kmPerVeh!O111*kmPerVeh!$AR111,"")</f>
        <v/>
      </c>
      <c r="M76" t="str">
        <f>IFERROR(M33*kmPerVeh!P111*kmPerVeh!$AR111,"")</f>
        <v/>
      </c>
      <c r="N76" t="str">
        <f>IFERROR(N33*kmPerVeh!Q111*kmPerVeh!$AR111,"")</f>
        <v/>
      </c>
      <c r="O76" t="str">
        <f>IFERROR(O33*kmPerVeh!R111*kmPerVeh!$AR111,"")</f>
        <v/>
      </c>
      <c r="P76" t="str">
        <f>IFERROR(P33*kmPerVeh!S111*kmPerVeh!$AR111,"")</f>
        <v/>
      </c>
      <c r="Q76" t="str">
        <f>IFERROR(Q33*kmPerVeh!T111*kmPerVeh!$AR111,"")</f>
        <v/>
      </c>
      <c r="R76" t="str">
        <f>IFERROR(R33*kmPerVeh!U111*kmPerVeh!$AR111,"")</f>
        <v/>
      </c>
      <c r="S76" t="str">
        <f>IFERROR(S33*kmPerVeh!V111*kmPerVeh!$AR111,"")</f>
        <v/>
      </c>
      <c r="T76">
        <f>IFERROR(T33*kmPerVeh!W111*kmPerVeh!$AR111,"")</f>
        <v>1.7717980000000004E-3</v>
      </c>
      <c r="U76" t="str">
        <f>IFERROR(U33*kmPerVeh!X111*kmPerVeh!$AR111,"")</f>
        <v/>
      </c>
      <c r="V76" t="str">
        <f>IFERROR(V33*kmPerVeh!Y111*kmPerVeh!$AR111,"")</f>
        <v/>
      </c>
      <c r="W76" t="str">
        <f>IFERROR(W33*kmPerVeh!Z111*kmPerVeh!$AR111,"")</f>
        <v/>
      </c>
      <c r="X76" t="str">
        <f>IFERROR(X33*kmPerVeh!AA111*kmPerVeh!$AR111,"")</f>
        <v/>
      </c>
      <c r="Y76" t="str">
        <f>IFERROR(Y33*kmPerVeh!AB111*kmPerVeh!$AR111,"")</f>
        <v/>
      </c>
      <c r="Z76" t="str">
        <f>IFERROR(Z33*kmPerVeh!AC111*kmPerVeh!$AR111,"")</f>
        <v/>
      </c>
      <c r="AA76">
        <f>IFERROR(AA33*kmPerVeh!AD111*kmPerVeh!$AR111,"")</f>
        <v>0.25691286600000007</v>
      </c>
      <c r="AB76" t="str">
        <f>IFERROR(AB33*kmPerVeh!AE111*kmPerVeh!$AR111,"")</f>
        <v/>
      </c>
      <c r="AC76">
        <f>IFERROR(AC33*kmPerVeh!AF111*kmPerVeh!$AR111,"")</f>
        <v>1.1848629000000002</v>
      </c>
      <c r="AD76">
        <f>IFERROR(AD33*kmPerVeh!AG111*kmPerVeh!$AR111,"")</f>
        <v>4.0025328000000006E-2</v>
      </c>
      <c r="AE76" t="str">
        <f>IFERROR(AE33*kmPerVeh!AH111*kmPerVeh!$AR111,"")</f>
        <v/>
      </c>
      <c r="AF76">
        <f>IFERROR(AF33*kmPerVeh!AI111*kmPerVeh!$AR111,"")</f>
        <v>9.2930764000000013E-2</v>
      </c>
      <c r="AG76" t="str">
        <f>IFERROR(AG33*kmPerVeh!AJ111*kmPerVeh!$AR111,"")</f>
        <v/>
      </c>
      <c r="AH76" t="str">
        <f>IFERROR(AH33*kmPerVeh!AK111*kmPerVeh!$AR111,"")</f>
        <v/>
      </c>
      <c r="AI76">
        <f>IFERROR(AI33*kmPerVeh!AL111*kmPerVeh!$AR111,"")</f>
        <v>6.4040619999999994E-3</v>
      </c>
      <c r="AJ76" t="str">
        <f>IFERROR(AJ33*kmPerVeh!AM111*kmPerVeh!$AR111,"")</f>
        <v/>
      </c>
      <c r="AK76" t="str">
        <f>IFERROR(AK33*kmPerVeh!AN111*kmPerVeh!$AR111,"")</f>
        <v/>
      </c>
      <c r="AL76" t="str">
        <f>IFERROR(AL33*kmPerVeh!AO111*kmPerVeh!$AR111,"")</f>
        <v/>
      </c>
      <c r="AM76" t="str">
        <f>IFERROR(AM33*kmPerVeh!AP111*kmPerVeh!$AR111,"")</f>
        <v/>
      </c>
      <c r="AN76" t="str">
        <f>IFERROR(AN33*kmPerVeh!AQ111*kmPerVeh!$AR111,"")</f>
        <v/>
      </c>
    </row>
    <row r="77" spans="1:40">
      <c r="A77" t="str">
        <f t="shared" si="1"/>
        <v>TRA_Car_Oth_Upm</v>
      </c>
      <c r="B77" t="str">
        <f t="shared" si="1"/>
        <v>TRAGSLSP95</v>
      </c>
      <c r="C77" t="str">
        <f t="shared" si="1"/>
        <v>TCar</v>
      </c>
      <c r="D77" t="str">
        <f>IFERROR(D34*kmPerVeh!G112*kmPerVeh!$AR112,"")</f>
        <v/>
      </c>
      <c r="E77" t="str">
        <f>IFERROR(E34*kmPerVeh!H112*kmPerVeh!$AR112,"")</f>
        <v/>
      </c>
      <c r="F77" t="str">
        <f>IFERROR(F34*kmPerVeh!I112*kmPerVeh!$AR112,"")</f>
        <v/>
      </c>
      <c r="G77" t="str">
        <f>IFERROR(G34*kmPerVeh!J112*kmPerVeh!$AR112,"")</f>
        <v/>
      </c>
      <c r="H77" t="str">
        <f>IFERROR(H34*kmPerVeh!K112*kmPerVeh!$AR112,"")</f>
        <v/>
      </c>
      <c r="I77">
        <f>IFERROR(I34*kmPerVeh!L112*kmPerVeh!$AR112,"")</f>
        <v>1.0081360000000003E-2</v>
      </c>
      <c r="J77" t="str">
        <f>IFERROR(J34*kmPerVeh!M112*kmPerVeh!$AR112,"")</f>
        <v/>
      </c>
      <c r="K77">
        <f>IFERROR(K34*kmPerVeh!N112*kmPerVeh!$AR112,"")</f>
        <v>5.1314100000000005E-4</v>
      </c>
      <c r="L77" t="str">
        <f>IFERROR(L34*kmPerVeh!O112*kmPerVeh!$AR112,"")</f>
        <v/>
      </c>
      <c r="M77" t="str">
        <f>IFERROR(M34*kmPerVeh!P112*kmPerVeh!$AR112,"")</f>
        <v/>
      </c>
      <c r="N77" t="str">
        <f>IFERROR(N34*kmPerVeh!Q112*kmPerVeh!$AR112,"")</f>
        <v/>
      </c>
      <c r="O77" t="str">
        <f>IFERROR(O34*kmPerVeh!R112*kmPerVeh!$AR112,"")</f>
        <v/>
      </c>
      <c r="P77" t="str">
        <f>IFERROR(P34*kmPerVeh!S112*kmPerVeh!$AR112,"")</f>
        <v/>
      </c>
      <c r="Q77" t="str">
        <f>IFERROR(Q34*kmPerVeh!T112*kmPerVeh!$AR112,"")</f>
        <v/>
      </c>
      <c r="R77" t="str">
        <f>IFERROR(R34*kmPerVeh!U112*kmPerVeh!$AR112,"")</f>
        <v/>
      </c>
      <c r="S77" t="str">
        <f>IFERROR(S34*kmPerVeh!V112*kmPerVeh!$AR112,"")</f>
        <v/>
      </c>
      <c r="T77">
        <f>IFERROR(T34*kmPerVeh!W112*kmPerVeh!$AR112,"")</f>
        <v>1.7717980000000004E-3</v>
      </c>
      <c r="U77" t="str">
        <f>IFERROR(U34*kmPerVeh!X112*kmPerVeh!$AR112,"")</f>
        <v/>
      </c>
      <c r="V77" t="str">
        <f>IFERROR(V34*kmPerVeh!Y112*kmPerVeh!$AR112,"")</f>
        <v/>
      </c>
      <c r="W77" t="str">
        <f>IFERROR(W34*kmPerVeh!Z112*kmPerVeh!$AR112,"")</f>
        <v/>
      </c>
      <c r="X77" t="str">
        <f>IFERROR(X34*kmPerVeh!AA112*kmPerVeh!$AR112,"")</f>
        <v/>
      </c>
      <c r="Y77" t="str">
        <f>IFERROR(Y34*kmPerVeh!AB112*kmPerVeh!$AR112,"")</f>
        <v/>
      </c>
      <c r="Z77" t="str">
        <f>IFERROR(Z34*kmPerVeh!AC112*kmPerVeh!$AR112,"")</f>
        <v/>
      </c>
      <c r="AA77">
        <f>IFERROR(AA34*kmPerVeh!AD112*kmPerVeh!$AR112,"")</f>
        <v>0.11802141000000001</v>
      </c>
      <c r="AB77" t="str">
        <f>IFERROR(AB34*kmPerVeh!AE112*kmPerVeh!$AR112,"")</f>
        <v/>
      </c>
      <c r="AC77">
        <f>IFERROR(AC34*kmPerVeh!AF112*kmPerVeh!$AR112,"")</f>
        <v>0.54394321440000004</v>
      </c>
      <c r="AD77">
        <f>IFERROR(AD34*kmPerVeh!AG112*kmPerVeh!$AR112,"")</f>
        <v>1.8893312000000002E-2</v>
      </c>
      <c r="AE77" t="str">
        <f>IFERROR(AE34*kmPerVeh!AH112*kmPerVeh!$AR112,"")</f>
        <v/>
      </c>
      <c r="AF77">
        <f>IFERROR(AF34*kmPerVeh!AI112*kmPerVeh!$AR112,"")</f>
        <v>5.1710256000000003E-2</v>
      </c>
      <c r="AG77" t="str">
        <f>IFERROR(AG34*kmPerVeh!AJ112*kmPerVeh!$AR112,"")</f>
        <v/>
      </c>
      <c r="AH77" t="str">
        <f>IFERROR(AH34*kmPerVeh!AK112*kmPerVeh!$AR112,"")</f>
        <v/>
      </c>
      <c r="AI77">
        <f>IFERROR(AI34*kmPerVeh!AL112*kmPerVeh!$AR112,"")</f>
        <v>3.5757760000000001E-3</v>
      </c>
      <c r="AJ77" t="str">
        <f>IFERROR(AJ34*kmPerVeh!AM112*kmPerVeh!$AR112,"")</f>
        <v/>
      </c>
      <c r="AK77" t="str">
        <f>IFERROR(AK34*kmPerVeh!AN112*kmPerVeh!$AR112,"")</f>
        <v/>
      </c>
      <c r="AL77" t="str">
        <f>IFERROR(AL34*kmPerVeh!AO112*kmPerVeh!$AR112,"")</f>
        <v/>
      </c>
      <c r="AM77" t="str">
        <f>IFERROR(AM34*kmPerVeh!AP112*kmPerVeh!$AR112,"")</f>
        <v/>
      </c>
      <c r="AN77" t="str">
        <f>IFERROR(AN34*kmPerVeh!AQ112*kmPerVeh!$AR112,"")</f>
        <v/>
      </c>
    </row>
    <row r="78" spans="1:40" s="110" customFormat="1">
      <c r="A78" s="110" t="str">
        <f t="shared" si="1"/>
        <v>TRA_Hdt_Dis</v>
      </c>
      <c r="B78" s="110" t="str">
        <f t="shared" si="1"/>
        <v>TRADST</v>
      </c>
      <c r="C78" s="110" t="str">
        <f t="shared" si="1"/>
        <v>THDT</v>
      </c>
      <c r="D78" s="110">
        <f>IFERROR(D35*kmPerVeh!G30*kmPerVeh!$AR30,"")</f>
        <v>3.453720911401768</v>
      </c>
      <c r="E78" s="110">
        <f>IFERROR(E35*kmPerVeh!H30*kmPerVeh!$AR30,"")</f>
        <v>10.327725759121115</v>
      </c>
      <c r="F78" s="110">
        <f>IFERROR(F35*kmPerVeh!I30*kmPerVeh!$AR30,"")</f>
        <v>1.8544982643585639</v>
      </c>
      <c r="G78" s="110">
        <f>IFERROR(G35*kmPerVeh!J30*kmPerVeh!$AR30,"")</f>
        <v>4.1414713690919953</v>
      </c>
      <c r="H78" s="110">
        <f>IFERROR(H35*kmPerVeh!K30*kmPerVeh!$AR30,"")</f>
        <v>0.39688605919893</v>
      </c>
      <c r="I78" s="110">
        <f>IFERROR(I35*kmPerVeh!L30*kmPerVeh!$AR30,"")</f>
        <v>6.9131810195052426</v>
      </c>
      <c r="J78" s="110">
        <f>IFERROR(J35*kmPerVeh!M30*kmPerVeh!$AR30,"")</f>
        <v>53.667553768069247</v>
      </c>
      <c r="K78" s="110">
        <f>IFERROR(K35*kmPerVeh!N30*kmPerVeh!$AR30,"")</f>
        <v>3.1630579104545973</v>
      </c>
      <c r="L78" s="110">
        <f>IFERROR(L35*kmPerVeh!O30*kmPerVeh!$AR30,"")</f>
        <v>0.83388963935638716</v>
      </c>
      <c r="M78" s="110">
        <f>IFERROR(M35*kmPerVeh!P30*kmPerVeh!$AR30,"")</f>
        <v>51.881852524660708</v>
      </c>
      <c r="N78" s="110">
        <f>IFERROR(N35*kmPerVeh!Q30*kmPerVeh!$AR30,"")</f>
        <v>4.3800131106676332</v>
      </c>
      <c r="O78" s="110">
        <f>IFERROR(O35*kmPerVeh!R30*kmPerVeh!$AR30,"")</f>
        <v>32.990235135900548</v>
      </c>
      <c r="P78" s="110">
        <f>IFERROR(P35*kmPerVeh!S30*kmPerVeh!$AR30,"")</f>
        <v>7.1633221506700657</v>
      </c>
      <c r="Q78" s="110">
        <f>IFERROR(Q35*kmPerVeh!T30*kmPerVeh!$AR30,"")</f>
        <v>1.4072493265597132</v>
      </c>
      <c r="R78" s="110">
        <f>IFERROR(R35*kmPerVeh!U30*kmPerVeh!$AR30,"")</f>
        <v>4.2841269694207407</v>
      </c>
      <c r="S78" s="110">
        <f>IFERROR(S35*kmPerVeh!V30*kmPerVeh!$AR30,"")</f>
        <v>1.6844779131949694</v>
      </c>
      <c r="T78" s="110">
        <f>IFERROR(T35*kmPerVeh!W30*kmPerVeh!$AR30,"")</f>
        <v>0.19180300851733481</v>
      </c>
      <c r="U78" s="110">
        <f>IFERROR(U35*kmPerVeh!X30*kmPerVeh!$AR30,"")</f>
        <v>32.613865983002789</v>
      </c>
      <c r="V78" s="110">
        <f>IFERROR(V35*kmPerVeh!Y30*kmPerVeh!$AR30,"")</f>
        <v>2.366956317904044</v>
      </c>
      <c r="W78" s="110">
        <f>IFERROR(W35*kmPerVeh!Z30*kmPerVeh!$AR30,"")</f>
        <v>2.5866396558487743</v>
      </c>
      <c r="X78" s="110">
        <f>IFERROR(X35*kmPerVeh!AA30*kmPerVeh!$AR30,"")</f>
        <v>1.5803300795552424</v>
      </c>
      <c r="Y78" s="110">
        <f>IFERROR(Y35*kmPerVeh!AB30*kmPerVeh!$AR30,"")</f>
        <v>0.54706777794071881</v>
      </c>
      <c r="Z78" s="110">
        <f>IFERROR(Z35*kmPerVeh!AC30*kmPerVeh!$AR30,"")</f>
        <v>0.35146997889502601</v>
      </c>
      <c r="AA78" s="110">
        <f>IFERROR(AA35*kmPerVeh!AD30*kmPerVeh!$AR30,"")</f>
        <v>10.551224922000047</v>
      </c>
      <c r="AB78" s="110">
        <f>IFERROR(AB35*kmPerVeh!AE30*kmPerVeh!$AR30,"")</f>
        <v>2.2576381803323411</v>
      </c>
      <c r="AC78" s="110">
        <f>IFERROR(AC35*kmPerVeh!AF30*kmPerVeh!$AR30,"")</f>
        <v>28.996875710550153</v>
      </c>
      <c r="AD78" s="110">
        <f>IFERROR(AD35*kmPerVeh!AG30*kmPerVeh!$AR30,"")</f>
        <v>4.2158827962265262</v>
      </c>
      <c r="AE78" s="110">
        <f>IFERROR(AE35*kmPerVeh!AH30*kmPerVeh!$AR30,"")</f>
        <v>7.1471329014110561</v>
      </c>
      <c r="AF78" s="110">
        <f>IFERROR(AF35*kmPerVeh!AI30*kmPerVeh!$AR30,"")</f>
        <v>3.4393312024988174</v>
      </c>
      <c r="AG78" s="110">
        <f>IFERROR(AG35*kmPerVeh!AJ30*kmPerVeh!$AR30,"")</f>
        <v>2.1158036241453968</v>
      </c>
      <c r="AH78" s="110">
        <f>IFERROR(AH35*kmPerVeh!AK30*kmPerVeh!$AR30,"")</f>
        <v>4.7343256492803265</v>
      </c>
      <c r="AI78" s="110">
        <f>IFERROR(AI35*kmPerVeh!AL30*kmPerVeh!$AR30,"")</f>
        <v>29.131554641289487</v>
      </c>
      <c r="AJ78" s="110">
        <f>IFERROR(AJ35*kmPerVeh!AM30*kmPerVeh!$AR30,"")</f>
        <v>1.6292468168353069</v>
      </c>
      <c r="AK78" s="110">
        <f>IFERROR(AK35*kmPerVeh!AN30*kmPerVeh!$AR30,"")</f>
        <v>1.0514340857846578</v>
      </c>
      <c r="AL78" s="110">
        <f>IFERROR(AL35*kmPerVeh!AO30*kmPerVeh!$AR30,"")</f>
        <v>0.45671234020274792</v>
      </c>
      <c r="AM78" s="110">
        <f>IFERROR(AM35*kmPerVeh!AP30*kmPerVeh!$AR30,"")</f>
        <v>1.3065392789425745</v>
      </c>
      <c r="AN78" s="110">
        <f>IFERROR(AN35*kmPerVeh!AQ30*kmPerVeh!$AR30,"")</f>
        <v>0.28513453058865257</v>
      </c>
    </row>
    <row r="79" spans="1:40">
      <c r="A79" t="str">
        <f t="shared" si="1"/>
        <v>TRA_Hdt_Gas</v>
      </c>
      <c r="B79" t="str">
        <f t="shared" si="1"/>
        <v>TRAGSLSP95</v>
      </c>
      <c r="C79" t="str">
        <f t="shared" si="1"/>
        <v>THDT</v>
      </c>
      <c r="D79" t="str">
        <f>IFERROR(D36*kmPerVeh!G31*kmPerVeh!$AR31,"")</f>
        <v/>
      </c>
      <c r="E79" t="str">
        <f>IFERROR(E36*kmPerVeh!H31*kmPerVeh!$AR31,"")</f>
        <v/>
      </c>
      <c r="F79">
        <f>IFERROR(F36*kmPerVeh!I31*kmPerVeh!$AR31,"")</f>
        <v>5.3475461140091104E-4</v>
      </c>
      <c r="G79" t="str">
        <f>IFERROR(G36*kmPerVeh!J31*kmPerVeh!$AR31,"")</f>
        <v/>
      </c>
      <c r="H79">
        <f>IFERROR(H36*kmPerVeh!K31*kmPerVeh!$AR31,"")</f>
        <v>2.2885143029299808E-3</v>
      </c>
      <c r="I79">
        <f>IFERROR(I36*kmPerVeh!L31*kmPerVeh!$AR31,"")</f>
        <v>4.3286589816896939E-2</v>
      </c>
      <c r="J79" t="str">
        <f>IFERROR(J36*kmPerVeh!M31*kmPerVeh!$AR31,"")</f>
        <v/>
      </c>
      <c r="K79">
        <f>IFERROR(K36*kmPerVeh!N31*kmPerVeh!$AR31,"")</f>
        <v>6.0565262721398493E-3</v>
      </c>
      <c r="L79">
        <f>IFERROR(L36*kmPerVeh!O31*kmPerVeh!$AR31,"")</f>
        <v>1.3374887892338304E-2</v>
      </c>
      <c r="M79">
        <f>IFERROR(M36*kmPerVeh!P31*kmPerVeh!$AR31,"")</f>
        <v>0.13079594768109107</v>
      </c>
      <c r="N79">
        <f>IFERROR(N36*kmPerVeh!Q31*kmPerVeh!$AR31,"")</f>
        <v>4.5139464664215645E-2</v>
      </c>
      <c r="O79">
        <f>IFERROR(O36*kmPerVeh!R31*kmPerVeh!$AR31,"")</f>
        <v>8.665826124720305E-2</v>
      </c>
      <c r="P79">
        <f>IFERROR(P36*kmPerVeh!S31*kmPerVeh!$AR31,"")</f>
        <v>0.14359810931784295</v>
      </c>
      <c r="Q79">
        <f>IFERROR(Q36*kmPerVeh!T31*kmPerVeh!$AR31,"")</f>
        <v>6.8338840305535936E-3</v>
      </c>
      <c r="R79">
        <f>IFERROR(R36*kmPerVeh!U31*kmPerVeh!$AR31,"")</f>
        <v>1.9892295828725801E-2</v>
      </c>
      <c r="S79">
        <f>IFERROR(S36*kmPerVeh!V31*kmPerVeh!$AR31,"")</f>
        <v>1.1484772637624055E-3</v>
      </c>
      <c r="T79">
        <f>IFERROR(T36*kmPerVeh!W31*kmPerVeh!$AR31,"")</f>
        <v>1.5020055407649583E-2</v>
      </c>
      <c r="U79">
        <f>IFERROR(U36*kmPerVeh!X31*kmPerVeh!$AR31,"")</f>
        <v>6.1990352482726996E-3</v>
      </c>
      <c r="V79">
        <f>IFERROR(V36*kmPerVeh!Y31*kmPerVeh!$AR31,"")</f>
        <v>4.8930400756164741E-2</v>
      </c>
      <c r="W79">
        <f>IFERROR(W36*kmPerVeh!Z31*kmPerVeh!$AR31,"")</f>
        <v>3.2164840966481187E-3</v>
      </c>
      <c r="X79">
        <f>IFERROR(X36*kmPerVeh!AA31*kmPerVeh!$AR31,"")</f>
        <v>8.4579236846698394E-2</v>
      </c>
      <c r="Y79">
        <f>IFERROR(Y36*kmPerVeh!AB31*kmPerVeh!$AR31,"")</f>
        <v>1.5903733910268869E-4</v>
      </c>
      <c r="Z79" t="str">
        <f>IFERROR(Z36*kmPerVeh!AC31*kmPerVeh!$AR31,"")</f>
        <v/>
      </c>
      <c r="AA79">
        <f>IFERROR(AA36*kmPerVeh!AD31*kmPerVeh!$AR31,"")</f>
        <v>5.6372059740402859E-2</v>
      </c>
      <c r="AB79">
        <f>IFERROR(AB36*kmPerVeh!AE31*kmPerVeh!$AR31,"")</f>
        <v>0.11997122936938527</v>
      </c>
      <c r="AC79">
        <f>IFERROR(AC36*kmPerVeh!AF31*kmPerVeh!$AR31,"")</f>
        <v>2.4339057545939022</v>
      </c>
      <c r="AD79" t="str">
        <f>IFERROR(AD36*kmPerVeh!AG31*kmPerVeh!$AR31,"")</f>
        <v/>
      </c>
      <c r="AE79">
        <f>IFERROR(AE36*kmPerVeh!AH31*kmPerVeh!$AR31,"")</f>
        <v>1.704406571323577E-2</v>
      </c>
      <c r="AF79">
        <f>IFERROR(AF36*kmPerVeh!AI31*kmPerVeh!$AR31,"")</f>
        <v>1.3919383607177366E-2</v>
      </c>
      <c r="AG79">
        <f>IFERROR(AG36*kmPerVeh!AJ31*kmPerVeh!$AR31,"")</f>
        <v>6.4281397588160805E-4</v>
      </c>
      <c r="AH79" t="str">
        <f>IFERROR(AH36*kmPerVeh!AK31*kmPerVeh!$AR31,"")</f>
        <v/>
      </c>
      <c r="AI79">
        <f>IFERROR(AI36*kmPerVeh!AL31*kmPerVeh!$AR31,"")</f>
        <v>4.857259691433042E-2</v>
      </c>
      <c r="AJ79">
        <f>IFERROR(AJ36*kmPerVeh!AM31*kmPerVeh!$AR31,"")</f>
        <v>4.5962737256140147E-3</v>
      </c>
      <c r="AK79">
        <f>IFERROR(AK36*kmPerVeh!AN31*kmPerVeh!$AR31,"")</f>
        <v>2.764760014191318E-3</v>
      </c>
      <c r="AL79">
        <f>IFERROR(AL36*kmPerVeh!AO31*kmPerVeh!$AR31,"")</f>
        <v>2.2503284490035312E-3</v>
      </c>
      <c r="AM79">
        <f>IFERROR(AM36*kmPerVeh!AP31*kmPerVeh!$AR31,"")</f>
        <v>5.0044380291043491E-3</v>
      </c>
      <c r="AN79">
        <f>IFERROR(AN36*kmPerVeh!AQ31*kmPerVeh!$AR31,"")</f>
        <v>7.5209334267385404E-4</v>
      </c>
    </row>
    <row r="80" spans="1:40">
      <c r="A80" t="str">
        <f t="shared" si="1"/>
        <v>TRA_Lcv_Cng</v>
      </c>
      <c r="B80" t="str">
        <f t="shared" si="1"/>
        <v>TRAGAS</v>
      </c>
      <c r="C80" t="str">
        <f t="shared" si="1"/>
        <v>TLCV</v>
      </c>
      <c r="D80" t="str">
        <f>IFERROR(D37*kmPerVeh!G32*kmPerVeh!$AR32,"")</f>
        <v/>
      </c>
      <c r="E80" t="str">
        <f>IFERROR(E37*kmPerVeh!H32*kmPerVeh!$AR32,"")</f>
        <v/>
      </c>
      <c r="F80" t="str">
        <f>IFERROR(F37*kmPerVeh!I32*kmPerVeh!$AR32,"")</f>
        <v/>
      </c>
      <c r="G80">
        <f>IFERROR(G37*kmPerVeh!J32*kmPerVeh!$AR32,"")</f>
        <v>2.6656442752967923E-2</v>
      </c>
      <c r="H80" t="str">
        <f>IFERROR(H37*kmPerVeh!K32*kmPerVeh!$AR32,"")</f>
        <v/>
      </c>
      <c r="I80" t="str">
        <f>IFERROR(I37*kmPerVeh!L32*kmPerVeh!$AR32,"")</f>
        <v/>
      </c>
      <c r="J80">
        <f>IFERROR(J37*kmPerVeh!M32*kmPerVeh!$AR32,"")</f>
        <v>0.38644996311666546</v>
      </c>
      <c r="K80" t="str">
        <f>IFERROR(K37*kmPerVeh!N32*kmPerVeh!$AR32,"")</f>
        <v/>
      </c>
      <c r="L80" t="str">
        <f>IFERROR(L37*kmPerVeh!O32*kmPerVeh!$AR32,"")</f>
        <v/>
      </c>
      <c r="M80" t="str">
        <f>IFERROR(M37*kmPerVeh!P32*kmPerVeh!$AR32,"")</f>
        <v/>
      </c>
      <c r="N80" t="str">
        <f>IFERROR(N37*kmPerVeh!Q32*kmPerVeh!$AR32,"")</f>
        <v/>
      </c>
      <c r="O80" t="str">
        <f>IFERROR(O37*kmPerVeh!R32*kmPerVeh!$AR32,"")</f>
        <v/>
      </c>
      <c r="P80" t="str">
        <f>IFERROR(P37*kmPerVeh!S32*kmPerVeh!$AR32,"")</f>
        <v/>
      </c>
      <c r="Q80" t="str">
        <f>IFERROR(Q37*kmPerVeh!T32*kmPerVeh!$AR32,"")</f>
        <v/>
      </c>
      <c r="R80" t="str">
        <f>IFERROR(R37*kmPerVeh!U32*kmPerVeh!$AR32,"")</f>
        <v/>
      </c>
      <c r="S80" t="str">
        <f>IFERROR(S37*kmPerVeh!V32*kmPerVeh!$AR32,"")</f>
        <v/>
      </c>
      <c r="T80" t="str">
        <f>IFERROR(T37*kmPerVeh!W32*kmPerVeh!$AR32,"")</f>
        <v/>
      </c>
      <c r="U80" t="str">
        <f>IFERROR(U37*kmPerVeh!X32*kmPerVeh!$AR32,"")</f>
        <v/>
      </c>
      <c r="V80" t="str">
        <f>IFERROR(V37*kmPerVeh!Y32*kmPerVeh!$AR32,"")</f>
        <v/>
      </c>
      <c r="W80" t="str">
        <f>IFERROR(W37*kmPerVeh!Z32*kmPerVeh!$AR32,"")</f>
        <v/>
      </c>
      <c r="X80" t="str">
        <f>IFERROR(X37*kmPerVeh!AA32*kmPerVeh!$AR32,"")</f>
        <v/>
      </c>
      <c r="Y80" t="str">
        <f>IFERROR(Y37*kmPerVeh!AB32*kmPerVeh!$AR32,"")</f>
        <v/>
      </c>
      <c r="Z80" t="str">
        <f>IFERROR(Z37*kmPerVeh!AC32*kmPerVeh!$AR32,"")</f>
        <v/>
      </c>
      <c r="AA80">
        <f>IFERROR(AA37*kmPerVeh!AD32*kmPerVeh!$AR32,"")</f>
        <v>1.2646435582840693E-2</v>
      </c>
      <c r="AB80" t="str">
        <f>IFERROR(AB37*kmPerVeh!AE32*kmPerVeh!$AR32,"")</f>
        <v/>
      </c>
      <c r="AC80" t="str">
        <f>IFERROR(AC37*kmPerVeh!AF32*kmPerVeh!$AR32,"")</f>
        <v/>
      </c>
      <c r="AD80" t="str">
        <f>IFERROR(AD37*kmPerVeh!AG32*kmPerVeh!$AR32,"")</f>
        <v/>
      </c>
      <c r="AE80" t="str">
        <f>IFERROR(AE37*kmPerVeh!AH32*kmPerVeh!$AR32,"")</f>
        <v/>
      </c>
      <c r="AF80" t="str">
        <f>IFERROR(AF37*kmPerVeh!AI32*kmPerVeh!$AR32,"")</f>
        <v/>
      </c>
      <c r="AG80" t="str">
        <f>IFERROR(AG37*kmPerVeh!AJ32*kmPerVeh!$AR32,"")</f>
        <v/>
      </c>
      <c r="AH80" t="str">
        <f>IFERROR(AH37*kmPerVeh!AK32*kmPerVeh!$AR32,"")</f>
        <v/>
      </c>
      <c r="AI80" t="str">
        <f>IFERROR(AI37*kmPerVeh!AL32*kmPerVeh!$AR32,"")</f>
        <v/>
      </c>
      <c r="AJ80" t="str">
        <f>IFERROR(AJ37*kmPerVeh!AM32*kmPerVeh!$AR32,"")</f>
        <v/>
      </c>
      <c r="AK80" t="str">
        <f>IFERROR(AK37*kmPerVeh!AN32*kmPerVeh!$AR32,"")</f>
        <v/>
      </c>
      <c r="AL80" t="str">
        <f>IFERROR(AL37*kmPerVeh!AO32*kmPerVeh!$AR32,"")</f>
        <v/>
      </c>
      <c r="AM80" t="str">
        <f>IFERROR(AM37*kmPerVeh!AP32*kmPerVeh!$AR32,"")</f>
        <v/>
      </c>
      <c r="AN80" t="str">
        <f>IFERROR(AN37*kmPerVeh!AQ32*kmPerVeh!$AR32,"")</f>
        <v/>
      </c>
    </row>
    <row r="81" spans="1:40">
      <c r="A81" t="str">
        <f t="shared" si="1"/>
        <v>TRA_Lcv_Dis</v>
      </c>
      <c r="B81" t="str">
        <f t="shared" si="1"/>
        <v>TRADST</v>
      </c>
      <c r="C81" t="str">
        <f t="shared" si="1"/>
        <v>TLCV</v>
      </c>
      <c r="D81">
        <f>IFERROR(D38*kmPerVeh!G33*kmPerVeh!$AR33,"")</f>
        <v>10.322289457601745</v>
      </c>
      <c r="E81">
        <f>IFERROR(E38*kmPerVeh!H33*kmPerVeh!$AR33,"")</f>
        <v>12.306632549060124</v>
      </c>
      <c r="F81">
        <f>IFERROR(F38*kmPerVeh!I33*kmPerVeh!$AR33,"")</f>
        <v>2.2458749401687568</v>
      </c>
      <c r="G81">
        <f>IFERROR(G38*kmPerVeh!J33*kmPerVeh!$AR33,"")</f>
        <v>3.1800789749843412</v>
      </c>
      <c r="H81">
        <f>IFERROR(H38*kmPerVeh!K33*kmPerVeh!$AR33,"")</f>
        <v>1.9781169016017639</v>
      </c>
      <c r="I81">
        <f>IFERROR(I38*kmPerVeh!L33*kmPerVeh!$AR33,"")</f>
        <v>7.5285849984751234</v>
      </c>
      <c r="J81">
        <f>IFERROR(J38*kmPerVeh!M33*kmPerVeh!$AR33,"")</f>
        <v>39.557435582625196</v>
      </c>
      <c r="K81">
        <f>IFERROR(K38*kmPerVeh!N33*kmPerVeh!$AR33,"")</f>
        <v>8.9654245896499134</v>
      </c>
      <c r="L81">
        <f>IFERROR(L38*kmPerVeh!O33*kmPerVeh!$AR33,"")</f>
        <v>0.65570980970823156</v>
      </c>
      <c r="M81">
        <f>IFERROR(M38*kmPerVeh!P33*kmPerVeh!$AR33,"")</f>
        <v>21.17158517562223</v>
      </c>
      <c r="N81">
        <f>IFERROR(N38*kmPerVeh!Q33*kmPerVeh!$AR33,"")</f>
        <v>5.1780829061677691</v>
      </c>
      <c r="O81">
        <f>IFERROR(O38*kmPerVeh!R33*kmPerVeh!$AR33,"")</f>
        <v>106.48058221947353</v>
      </c>
      <c r="P81">
        <f>IFERROR(P38*kmPerVeh!S33*kmPerVeh!$AR33,"")</f>
        <v>5.0501021911690636</v>
      </c>
      <c r="Q81">
        <f>IFERROR(Q38*kmPerVeh!T33*kmPerVeh!$AR33,"")</f>
        <v>4.0324161942733134</v>
      </c>
      <c r="R81">
        <f>IFERROR(R38*kmPerVeh!U33*kmPerVeh!$AR33,"")</f>
        <v>7.8055649426886582</v>
      </c>
      <c r="S81">
        <f>IFERROR(S38*kmPerVeh!V33*kmPerVeh!$AR33,"")</f>
        <v>14.924959027209312</v>
      </c>
      <c r="T81">
        <f>IFERROR(T38*kmPerVeh!W33*kmPerVeh!$AR33,"")</f>
        <v>0.21444894689204569</v>
      </c>
      <c r="U81">
        <f>IFERROR(U38*kmPerVeh!X33*kmPerVeh!$AR33,"")</f>
        <v>80.000321788101843</v>
      </c>
      <c r="V81">
        <f>IFERROR(V38*kmPerVeh!Y33*kmPerVeh!$AR33,"")</f>
        <v>1.8531575717328999</v>
      </c>
      <c r="W81">
        <f>IFERROR(W38*kmPerVeh!Z33*kmPerVeh!$AR33,"")</f>
        <v>3.3315819035200094</v>
      </c>
      <c r="X81">
        <f>IFERROR(X38*kmPerVeh!AA33*kmPerVeh!$AR33,"")</f>
        <v>1.0491577531057026</v>
      </c>
      <c r="Y81">
        <f>IFERROR(Y38*kmPerVeh!AB33*kmPerVeh!$AR33,"")</f>
        <v>0.40815379738339447</v>
      </c>
      <c r="Z81">
        <f>IFERROR(Z38*kmPerVeh!AC33*kmPerVeh!$AR33,"")</f>
        <v>0.15630532622909954</v>
      </c>
      <c r="AA81">
        <f>IFERROR(AA38*kmPerVeh!AD33*kmPerVeh!$AR33,"")</f>
        <v>19.115487699962241</v>
      </c>
      <c r="AB81">
        <f>IFERROR(AB38*kmPerVeh!AE33*kmPerVeh!$AR33,"")</f>
        <v>8.3497993065799641</v>
      </c>
      <c r="AC81">
        <f>IFERROR(AC38*kmPerVeh!AF33*kmPerVeh!$AR33,"")</f>
        <v>14.548942398431635</v>
      </c>
      <c r="AD81">
        <f>IFERROR(AD38*kmPerVeh!AG33*kmPerVeh!$AR33,"")</f>
        <v>20.463091014614335</v>
      </c>
      <c r="AE81">
        <f>IFERROR(AE38*kmPerVeh!AH33*kmPerVeh!$AR33,"")</f>
        <v>4.9731641536040332</v>
      </c>
      <c r="AF81">
        <f>IFERROR(AF38*kmPerVeh!AI33*kmPerVeh!$AR33,"")</f>
        <v>10.200521308541104</v>
      </c>
      <c r="AG81">
        <f>IFERROR(AG38*kmPerVeh!AJ33*kmPerVeh!$AR33,"")</f>
        <v>2.319971958879552</v>
      </c>
      <c r="AH81">
        <f>IFERROR(AH38*kmPerVeh!AK33*kmPerVeh!$AR33,"")</f>
        <v>2.8845654856567697</v>
      </c>
      <c r="AI81">
        <f>IFERROR(AI38*kmPerVeh!AL33*kmPerVeh!$AR33,"")</f>
        <v>66.638497011342693</v>
      </c>
      <c r="AJ81">
        <f>IFERROR(AJ38*kmPerVeh!AM33*kmPerVeh!$AR33,"")</f>
        <v>1.1486099251986821</v>
      </c>
      <c r="AK81">
        <f>IFERROR(AK38*kmPerVeh!AN33*kmPerVeh!$AR33,"")</f>
        <v>3.0128419710059844</v>
      </c>
      <c r="AL81">
        <f>IFERROR(AL38*kmPerVeh!AO33*kmPerVeh!$AR33,"")</f>
        <v>0.32197965433902764</v>
      </c>
      <c r="AM81">
        <f>IFERROR(AM38*kmPerVeh!AP33*kmPerVeh!$AR33,"")</f>
        <v>3.743835614220604</v>
      </c>
      <c r="AN81">
        <f>IFERROR(AN38*kmPerVeh!AQ33*kmPerVeh!$AR33,"")</f>
        <v>0.81704149861137898</v>
      </c>
    </row>
    <row r="82" spans="1:40">
      <c r="A82" t="str">
        <f t="shared" si="1"/>
        <v>TRA_Lcv_Gas</v>
      </c>
      <c r="B82" t="str">
        <f t="shared" si="1"/>
        <v>TRAGSLSP95</v>
      </c>
      <c r="C82" t="str">
        <f t="shared" si="1"/>
        <v>TLCV</v>
      </c>
      <c r="D82">
        <f>IFERROR(D39*kmPerVeh!G34*kmPerVeh!$AR34,"")</f>
        <v>0.38742069127758544</v>
      </c>
      <c r="E82">
        <f>IFERROR(E39*kmPerVeh!H34*kmPerVeh!$AR34,"")</f>
        <v>0.17229968420211095</v>
      </c>
      <c r="F82">
        <f>IFERROR(F39*kmPerVeh!I34*kmPerVeh!$AR34,"")</f>
        <v>0.20177043119729368</v>
      </c>
      <c r="G82">
        <f>IFERROR(G39*kmPerVeh!J34*kmPerVeh!$AR34,"")</f>
        <v>0.93136294055433511</v>
      </c>
      <c r="H82">
        <f>IFERROR(H39*kmPerVeh!K34*kmPerVeh!$AR34,"")</f>
        <v>9.1431421448440436E-2</v>
      </c>
      <c r="I82">
        <f>IFERROR(I39*kmPerVeh!L34*kmPerVeh!$AR34,"")</f>
        <v>0.97737094139286229</v>
      </c>
      <c r="J82">
        <f>IFERROR(J39*kmPerVeh!M34*kmPerVeh!$AR34,"")</f>
        <v>2.0550657529728591</v>
      </c>
      <c r="K82">
        <f>IFERROR(K39*kmPerVeh!N34*kmPerVeh!$AR34,"")</f>
        <v>0.74249972792151953</v>
      </c>
      <c r="L82">
        <f>IFERROR(L39*kmPerVeh!O34*kmPerVeh!$AR34,"")</f>
        <v>0.11771577484811781</v>
      </c>
      <c r="M82">
        <f>IFERROR(M39*kmPerVeh!P34*kmPerVeh!$AR34,"")</f>
        <v>0.50687130937143976</v>
      </c>
      <c r="N82">
        <f>IFERROR(N39*kmPerVeh!Q34*kmPerVeh!$AR34,"")</f>
        <v>0.15708375596530161</v>
      </c>
      <c r="O82">
        <f>IFERROR(O39*kmPerVeh!R34*kmPerVeh!$AR34,"")</f>
        <v>5.6612263523932036</v>
      </c>
      <c r="P82">
        <f>IFERROR(P39*kmPerVeh!S34*kmPerVeh!$AR34,"")</f>
        <v>8.3394363439984378</v>
      </c>
      <c r="Q82">
        <f>IFERROR(Q39*kmPerVeh!T34*kmPerVeh!$AR34,"")</f>
        <v>0.18720285361712036</v>
      </c>
      <c r="R82">
        <f>IFERROR(R39*kmPerVeh!U34*kmPerVeh!$AR34,"")</f>
        <v>0.39966252705304284</v>
      </c>
      <c r="S82">
        <f>IFERROR(S39*kmPerVeh!V34*kmPerVeh!$AR34,"")</f>
        <v>4.2025843174765307E-2</v>
      </c>
      <c r="T82">
        <f>IFERROR(T39*kmPerVeh!W34*kmPerVeh!$AR34,"")</f>
        <v>8.7802520689397257E-2</v>
      </c>
      <c r="U82">
        <f>IFERROR(U39*kmPerVeh!X34*kmPerVeh!$AR34,"")</f>
        <v>3.0713432801283513</v>
      </c>
      <c r="V82">
        <f>IFERROR(V39*kmPerVeh!Y34*kmPerVeh!$AR34,"")</f>
        <v>3.543714347600236E-2</v>
      </c>
      <c r="W82">
        <f>IFERROR(W39*kmPerVeh!Z34*kmPerVeh!$AR34,"")</f>
        <v>0.12509046340705893</v>
      </c>
      <c r="X82">
        <f>IFERROR(X39*kmPerVeh!AA34*kmPerVeh!$AR34,"")</f>
        <v>8.3347581570606538E-2</v>
      </c>
      <c r="Y82">
        <f>IFERROR(Y39*kmPerVeh!AB34*kmPerVeh!$AR34,"")</f>
        <v>6.5721043224110445E-2</v>
      </c>
      <c r="Z82">
        <f>IFERROR(Z39*kmPerVeh!AC34*kmPerVeh!$AR34,"")</f>
        <v>1.8119734595949198E-2</v>
      </c>
      <c r="AA82">
        <f>IFERROR(AA39*kmPerVeh!AD34*kmPerVeh!$AR34,"")</f>
        <v>0.40548604429541074</v>
      </c>
      <c r="AB82">
        <f>IFERROR(AB39*kmPerVeh!AE34*kmPerVeh!$AR34,"")</f>
        <v>0.64368867884238568</v>
      </c>
      <c r="AC82">
        <f>IFERROR(AC39*kmPerVeh!AF34*kmPerVeh!$AR34,"")</f>
        <v>2.5663195049629857</v>
      </c>
      <c r="AD82">
        <f>IFERROR(AD39*kmPerVeh!AG34*kmPerVeh!$AR34,"")</f>
        <v>0.21588517604280918</v>
      </c>
      <c r="AE82">
        <f>IFERROR(AE39*kmPerVeh!AH34*kmPerVeh!$AR34,"")</f>
        <v>1.353778544311492</v>
      </c>
      <c r="AF82">
        <f>IFERROR(AF39*kmPerVeh!AI34*kmPerVeh!$AR34,"")</f>
        <v>1.0062044626881488</v>
      </c>
      <c r="AG82">
        <f>IFERROR(AG39*kmPerVeh!AJ34*kmPerVeh!$AR34,"")</f>
        <v>0.24908435895393957</v>
      </c>
      <c r="AH82">
        <f>IFERROR(AH39*kmPerVeh!AK34*kmPerVeh!$AR34,"")</f>
        <v>0.68631940120939916</v>
      </c>
      <c r="AI82">
        <f>IFERROR(AI39*kmPerVeh!AL34*kmPerVeh!$AR34,"")</f>
        <v>2.981682370845308</v>
      </c>
      <c r="AJ82">
        <f>IFERROR(AJ39*kmPerVeh!AM34*kmPerVeh!$AR34,"")</f>
        <v>0.26692783307828577</v>
      </c>
      <c r="AK82">
        <f>IFERROR(AK39*kmPerVeh!AN34*kmPerVeh!$AR34,"")</f>
        <v>7.5735988774336557E-2</v>
      </c>
      <c r="AL82">
        <f>IFERROR(AL39*kmPerVeh!AO34*kmPerVeh!$AR34,"")</f>
        <v>0.1306874508494788</v>
      </c>
      <c r="AM82">
        <f>IFERROR(AM39*kmPerVeh!AP34*kmPerVeh!$AR34,"")</f>
        <v>0.13708823205220241</v>
      </c>
      <c r="AN82">
        <f>IFERROR(AN39*kmPerVeh!AQ34*kmPerVeh!$AR34,"")</f>
        <v>2.06023425778823E-2</v>
      </c>
    </row>
    <row r="83" spans="1:40">
      <c r="A83" t="str">
        <f t="shared" si="1"/>
        <v>TRA_Lcv_Lpg</v>
      </c>
      <c r="B83" t="str">
        <f t="shared" si="1"/>
        <v>TRALPG</v>
      </c>
      <c r="C83" t="str">
        <f t="shared" si="1"/>
        <v>TLCV</v>
      </c>
      <c r="D83" t="str">
        <f>IFERROR(D40*kmPerVeh!G35*kmPerVeh!$AR35,"")</f>
        <v/>
      </c>
      <c r="E83" t="str">
        <f>IFERROR(E40*kmPerVeh!H35*kmPerVeh!$AR35,"")</f>
        <v/>
      </c>
      <c r="F83" t="str">
        <f>IFERROR(F40*kmPerVeh!I35*kmPerVeh!$AR35,"")</f>
        <v/>
      </c>
      <c r="G83" t="str">
        <f>IFERROR(G40*kmPerVeh!J35*kmPerVeh!$AR35,"")</f>
        <v/>
      </c>
      <c r="H83" t="str">
        <f>IFERROR(H40*kmPerVeh!K35*kmPerVeh!$AR35,"")</f>
        <v/>
      </c>
      <c r="I83" t="str">
        <f>IFERROR(I40*kmPerVeh!L35*kmPerVeh!$AR35,"")</f>
        <v/>
      </c>
      <c r="J83">
        <f>IFERROR(J40*kmPerVeh!M35*kmPerVeh!$AR35,"")</f>
        <v>0.13330718525769611</v>
      </c>
      <c r="K83">
        <f>IFERROR(K40*kmPerVeh!N35*kmPerVeh!$AR35,"")</f>
        <v>2.5895863481420955E-4</v>
      </c>
      <c r="L83" t="str">
        <f>IFERROR(L40*kmPerVeh!O35*kmPerVeh!$AR35,"")</f>
        <v/>
      </c>
      <c r="M83" t="str">
        <f>IFERROR(M40*kmPerVeh!P35*kmPerVeh!$AR35,"")</f>
        <v/>
      </c>
      <c r="N83" t="str">
        <f>IFERROR(N40*kmPerVeh!Q35*kmPerVeh!$AR35,"")</f>
        <v/>
      </c>
      <c r="O83" t="str">
        <f>IFERROR(O40*kmPerVeh!R35*kmPerVeh!$AR35,"")</f>
        <v/>
      </c>
      <c r="P83" t="str">
        <f>IFERROR(P40*kmPerVeh!S35*kmPerVeh!$AR35,"")</f>
        <v/>
      </c>
      <c r="Q83" t="str">
        <f>IFERROR(Q40*kmPerVeh!T35*kmPerVeh!$AR35,"")</f>
        <v/>
      </c>
      <c r="R83" t="str">
        <f>IFERROR(R40*kmPerVeh!U35*kmPerVeh!$AR35,"")</f>
        <v/>
      </c>
      <c r="S83" t="str">
        <f>IFERROR(S40*kmPerVeh!V35*kmPerVeh!$AR35,"")</f>
        <v/>
      </c>
      <c r="T83" t="str">
        <f>IFERROR(T40*kmPerVeh!W35*kmPerVeh!$AR35,"")</f>
        <v/>
      </c>
      <c r="U83" t="str">
        <f>IFERROR(U40*kmPerVeh!X35*kmPerVeh!$AR35,"")</f>
        <v/>
      </c>
      <c r="V83" t="str">
        <f>IFERROR(V40*kmPerVeh!Y35*kmPerVeh!$AR35,"")</f>
        <v/>
      </c>
      <c r="W83" t="str">
        <f>IFERROR(W40*kmPerVeh!Z35*kmPerVeh!$AR35,"")</f>
        <v/>
      </c>
      <c r="X83">
        <f>IFERROR(X40*kmPerVeh!AA35*kmPerVeh!$AR35,"")</f>
        <v>1.4922843068788555E-2</v>
      </c>
      <c r="Y83" t="str">
        <f>IFERROR(Y40*kmPerVeh!AB35*kmPerVeh!$AR35,"")</f>
        <v/>
      </c>
      <c r="Z83" t="str">
        <f>IFERROR(Z40*kmPerVeh!AC35*kmPerVeh!$AR35,"")</f>
        <v/>
      </c>
      <c r="AA83">
        <f>IFERROR(AA40*kmPerVeh!AD35*kmPerVeh!$AR35,"")</f>
        <v>0.26619934734179185</v>
      </c>
      <c r="AB83" t="str">
        <f>IFERROR(AB40*kmPerVeh!AE35*kmPerVeh!$AR35,"")</f>
        <v/>
      </c>
      <c r="AC83">
        <f>IFERROR(AC40*kmPerVeh!AF35*kmPerVeh!$AR35,"")</f>
        <v>1.1902251323454416</v>
      </c>
      <c r="AD83">
        <f>IFERROR(AD40*kmPerVeh!AG35*kmPerVeh!$AR35,"")</f>
        <v>1.0833259096418871E-2</v>
      </c>
      <c r="AE83" t="str">
        <f>IFERROR(AE40*kmPerVeh!AH35*kmPerVeh!$AR35,"")</f>
        <v/>
      </c>
      <c r="AF83" t="str">
        <f>IFERROR(AF40*kmPerVeh!AI35*kmPerVeh!$AR35,"")</f>
        <v/>
      </c>
      <c r="AG83" t="str">
        <f>IFERROR(AG40*kmPerVeh!AJ35*kmPerVeh!$AR35,"")</f>
        <v/>
      </c>
      <c r="AH83" t="str">
        <f>IFERROR(AH40*kmPerVeh!AK35*kmPerVeh!$AR35,"")</f>
        <v/>
      </c>
      <c r="AI83">
        <f>IFERROR(AI40*kmPerVeh!AL35*kmPerVeh!$AR35,"")</f>
        <v>0.47395504274194838</v>
      </c>
      <c r="AJ83" t="str">
        <f>IFERROR(AJ40*kmPerVeh!AM35*kmPerVeh!$AR35,"")</f>
        <v/>
      </c>
      <c r="AK83" t="str">
        <f>IFERROR(AK40*kmPerVeh!AN35*kmPerVeh!$AR35,"")</f>
        <v/>
      </c>
      <c r="AL83" t="str">
        <f>IFERROR(AL40*kmPerVeh!AO35*kmPerVeh!$AR35,"")</f>
        <v/>
      </c>
      <c r="AM83" t="str">
        <f>IFERROR(AM40*kmPerVeh!AP35*kmPerVeh!$AR35,"")</f>
        <v/>
      </c>
      <c r="AN83" t="str">
        <f>IFERROR(AN40*kmPerVeh!AQ35*kmPerVeh!$AR35,"")</f>
        <v/>
      </c>
    </row>
    <row r="84" spans="1:40">
      <c r="A84" t="str">
        <f t="shared" si="1"/>
        <v>TRA_Mop_Gas</v>
      </c>
      <c r="B84" t="str">
        <f t="shared" si="1"/>
        <v>TRAGSLSP95</v>
      </c>
      <c r="C84" t="str">
        <f t="shared" si="1"/>
        <v>TMop</v>
      </c>
      <c r="D84">
        <f>IFERROR(D41*kmPerVeh!G36*kmPerVeh!$AR36,"")</f>
        <v>0.45435892452603444</v>
      </c>
      <c r="E84">
        <f>IFERROR(E41*kmPerVeh!H36*kmPerVeh!$AR36,"")</f>
        <v>0.34484333638755033</v>
      </c>
      <c r="F84">
        <f>IFERROR(F41*kmPerVeh!I36*kmPerVeh!$AR36,"")</f>
        <v>6.5488758104716077E-2</v>
      </c>
      <c r="G84">
        <f>IFERROR(G41*kmPerVeh!J36*kmPerVeh!$AR36,"")</f>
        <v>0.30892171530760526</v>
      </c>
      <c r="H84">
        <f>IFERROR(H41*kmPerVeh!K36*kmPerVeh!$AR36,"")</f>
        <v>0.14469982426115341</v>
      </c>
      <c r="I84">
        <f>IFERROR(I41*kmPerVeh!L36*kmPerVeh!$AR36,"")</f>
        <v>1.0282557016593832</v>
      </c>
      <c r="J84">
        <f>IFERROR(J41*kmPerVeh!M36*kmPerVeh!$AR36,"")</f>
        <v>5.933289440762767</v>
      </c>
      <c r="K84">
        <f>IFERROR(K41*kmPerVeh!N36*kmPerVeh!$AR36,"")</f>
        <v>0.2682321290845569</v>
      </c>
      <c r="L84" t="str">
        <f>IFERROR(L41*kmPerVeh!O36*kmPerVeh!$AR36,"")</f>
        <v/>
      </c>
      <c r="M84">
        <f>IFERROR(M41*kmPerVeh!P36*kmPerVeh!$AR36,"")</f>
        <v>6.3363832504623652</v>
      </c>
      <c r="N84">
        <f>IFERROR(N41*kmPerVeh!Q36*kmPerVeh!$AR36,"")</f>
        <v>0.34646629426155678</v>
      </c>
      <c r="O84">
        <f>IFERROR(O41*kmPerVeh!R36*kmPerVeh!$AR36,"")</f>
        <v>4.9911600562352634</v>
      </c>
      <c r="P84">
        <f>IFERROR(P41*kmPerVeh!S36*kmPerVeh!$AR36,"")</f>
        <v>0.70368614666681106</v>
      </c>
      <c r="Q84">
        <f>IFERROR(Q41*kmPerVeh!T36*kmPerVeh!$AR36,"")</f>
        <v>0.5156350124207274</v>
      </c>
      <c r="R84">
        <f>IFERROR(R41*kmPerVeh!U36*kmPerVeh!$AR36,"")</f>
        <v>1.3566200183714781</v>
      </c>
      <c r="S84">
        <f>IFERROR(S41*kmPerVeh!V36*kmPerVeh!$AR36,"")</f>
        <v>3.8028581074759871E-2</v>
      </c>
      <c r="T84" t="str">
        <f>IFERROR(T41*kmPerVeh!W36*kmPerVeh!$AR36,"")</f>
        <v/>
      </c>
      <c r="U84">
        <f>IFERROR(U41*kmPerVeh!X36*kmPerVeh!$AR36,"")</f>
        <v>19.029742521738946</v>
      </c>
      <c r="V84">
        <f>IFERROR(V41*kmPerVeh!Y36*kmPerVeh!$AR36,"")</f>
        <v>6.1333993811854941E-2</v>
      </c>
      <c r="W84">
        <f>IFERROR(W41*kmPerVeh!Z36*kmPerVeh!$AR36,"")</f>
        <v>0.12782524494730738</v>
      </c>
      <c r="X84">
        <f>IFERROR(X41*kmPerVeh!AA36*kmPerVeh!$AR36,"")</f>
        <v>2.1341122686134913E-2</v>
      </c>
      <c r="Y84" t="str">
        <f>IFERROR(Y41*kmPerVeh!AB36*kmPerVeh!$AR36,"")</f>
        <v/>
      </c>
      <c r="Z84">
        <f>IFERROR(Z41*kmPerVeh!AC36*kmPerVeh!$AR36,"")</f>
        <v>2.7611595618030579E-4</v>
      </c>
      <c r="AA84">
        <f>IFERROR(AA41*kmPerVeh!AD36*kmPerVeh!$AR36,"")</f>
        <v>0.82060787977042837</v>
      </c>
      <c r="AB84">
        <f>IFERROR(AB41*kmPerVeh!AE36*kmPerVeh!$AR36,"")</f>
        <v>0.33625699709063267</v>
      </c>
      <c r="AC84">
        <f>IFERROR(AC41*kmPerVeh!AF36*kmPerVeh!$AR36,"")</f>
        <v>0.92985965654558345</v>
      </c>
      <c r="AD84">
        <f>IFERROR(AD41*kmPerVeh!AG36*kmPerVeh!$AR36,"")</f>
        <v>0.82012679819384049</v>
      </c>
      <c r="AE84">
        <f>IFERROR(AE41*kmPerVeh!AH36*kmPerVeh!$AR36,"")</f>
        <v>7.8826797774487339E-2</v>
      </c>
      <c r="AF84">
        <f>IFERROR(AF41*kmPerVeh!AI36*kmPerVeh!$AR36,"")</f>
        <v>0.21111293789746838</v>
      </c>
      <c r="AG84">
        <f>IFERROR(AG41*kmPerVeh!AJ36*kmPerVeh!$AR36,"")</f>
        <v>0.13710620750706004</v>
      </c>
      <c r="AH84">
        <f>IFERROR(AH41*kmPerVeh!AK36*kmPerVeh!$AR36,"")</f>
        <v>4.9073962998968712E-2</v>
      </c>
      <c r="AI84">
        <f>IFERROR(AI41*kmPerVeh!AL36*kmPerVeh!$AR36,"")</f>
        <v>0.42479936746134683</v>
      </c>
      <c r="AJ84">
        <f>IFERROR(AJ41*kmPerVeh!AM36*kmPerVeh!$AR36,"")</f>
        <v>2.2523514845479573E-2</v>
      </c>
      <c r="AK84">
        <f>IFERROR(AK41*kmPerVeh!AN36*kmPerVeh!$AR36,"")</f>
        <v>0.2086086123036516</v>
      </c>
      <c r="AL84">
        <f>IFERROR(AL41*kmPerVeh!AO36*kmPerVeh!$AR36,"")</f>
        <v>1.1027477747001463E-2</v>
      </c>
      <c r="AM84">
        <f>IFERROR(AM41*kmPerVeh!AP36*kmPerVeh!$AR36,"")</f>
        <v>0.37759836920834389</v>
      </c>
      <c r="AN84">
        <f>IFERROR(AN41*kmPerVeh!AQ36*kmPerVeh!$AR36,"")</f>
        <v>5.6747474548490974E-2</v>
      </c>
    </row>
    <row r="85" spans="1:40">
      <c r="A85" t="str">
        <f t="shared" si="1"/>
        <v>TRA_Mot_Gas</v>
      </c>
      <c r="B85" t="str">
        <f t="shared" si="1"/>
        <v>TRAGSLSP95</v>
      </c>
      <c r="C85" t="str">
        <f t="shared" si="1"/>
        <v>TMot</v>
      </c>
      <c r="D85">
        <f>IFERROR(D42*kmPerVeh!G37*kmPerVeh!$AR37,"")</f>
        <v>1.1712084987090379</v>
      </c>
      <c r="E85">
        <f>IFERROR(E42*kmPerVeh!H37*kmPerVeh!$AR37,"")</f>
        <v>1.7549736352249754</v>
      </c>
      <c r="F85">
        <f>IFERROR(F42*kmPerVeh!I37*kmPerVeh!$AR37,"")</f>
        <v>0.22160762761157329</v>
      </c>
      <c r="G85">
        <f>IFERROR(G42*kmPerVeh!J37*kmPerVeh!$AR37,"")</f>
        <v>1.7650784748694146</v>
      </c>
      <c r="H85">
        <f>IFERROR(H42*kmPerVeh!K37*kmPerVeh!$AR37,"")</f>
        <v>0.15838547777556158</v>
      </c>
      <c r="I85">
        <f>IFERROR(I42*kmPerVeh!L37*kmPerVeh!$AR37,"")</f>
        <v>1.8176309727966726</v>
      </c>
      <c r="J85">
        <f>IFERROR(J42*kmPerVeh!M37*kmPerVeh!$AR37,"")</f>
        <v>8.0721924650824235</v>
      </c>
      <c r="K85">
        <f>IFERROR(K42*kmPerVeh!N37*kmPerVeh!$AR37,"")</f>
        <v>0.56492937003320975</v>
      </c>
      <c r="L85">
        <f>IFERROR(L42*kmPerVeh!O37*kmPerVeh!$AR37,"")</f>
        <v>3.5304826785756437E-2</v>
      </c>
      <c r="M85">
        <f>IFERROR(M42*kmPerVeh!P37*kmPerVeh!$AR37,"")</f>
        <v>16.022899766374373</v>
      </c>
      <c r="N85">
        <f>IFERROR(N42*kmPerVeh!Q37*kmPerVeh!$AR37,"")</f>
        <v>0.64688396843919616</v>
      </c>
      <c r="O85">
        <f>IFERROR(O42*kmPerVeh!R37*kmPerVeh!$AR37,"")</f>
        <v>15.527975861229569</v>
      </c>
      <c r="P85">
        <f>IFERROR(P42*kmPerVeh!S37*kmPerVeh!$AR37,"")</f>
        <v>11.807255585636787</v>
      </c>
      <c r="Q85">
        <f>IFERROR(Q42*kmPerVeh!T37*kmPerVeh!$AR37,"")</f>
        <v>0.82198516155016155</v>
      </c>
      <c r="R85">
        <f>IFERROR(R42*kmPerVeh!U37*kmPerVeh!$AR37,"")</f>
        <v>0.65209896700650438</v>
      </c>
      <c r="S85">
        <f>IFERROR(S42*kmPerVeh!V37*kmPerVeh!$AR37,"")</f>
        <v>0.64837025745282495</v>
      </c>
      <c r="T85">
        <f>IFERROR(T42*kmPerVeh!W37*kmPerVeh!$AR37,"")</f>
        <v>2.3968227192766808E-2</v>
      </c>
      <c r="U85">
        <f>IFERROR(U42*kmPerVeh!X37*kmPerVeh!$AR37,"")</f>
        <v>34.82878330261353</v>
      </c>
      <c r="V85">
        <f>IFERROR(V42*kmPerVeh!Y37*kmPerVeh!$AR37,"")</f>
        <v>8.0066037362976017E-2</v>
      </c>
      <c r="W85">
        <f>IFERROR(W42*kmPerVeh!Z37*kmPerVeh!$AR37,"")</f>
        <v>0.25111116138364903</v>
      </c>
      <c r="X85">
        <f>IFERROR(X42*kmPerVeh!AA37*kmPerVeh!$AR37,"")</f>
        <v>2.6771304929386751E-2</v>
      </c>
      <c r="Y85">
        <f>IFERROR(Y42*kmPerVeh!AB37*kmPerVeh!$AR37,"")</f>
        <v>1.9366847472096122E-2</v>
      </c>
      <c r="Z85">
        <f>IFERROR(Z42*kmPerVeh!AC37*kmPerVeh!$AR37,"")</f>
        <v>6.2263570053643816E-2</v>
      </c>
      <c r="AA85">
        <f>IFERROR(AA42*kmPerVeh!AD37*kmPerVeh!$AR37,"")</f>
        <v>1.7771880792868464</v>
      </c>
      <c r="AB85">
        <f>IFERROR(AB42*kmPerVeh!AE37*kmPerVeh!$AR37,"")</f>
        <v>0.6033640721030602</v>
      </c>
      <c r="AC85">
        <f>IFERROR(AC42*kmPerVeh!AF37*kmPerVeh!$AR37,"")</f>
        <v>2.1383387507134222</v>
      </c>
      <c r="AD85">
        <f>IFERROR(AD42*kmPerVeh!AG37*kmPerVeh!$AR37,"")</f>
        <v>1.0803003524171184</v>
      </c>
      <c r="AE85">
        <f>IFERROR(AE42*kmPerVeh!AH37*kmPerVeh!$AR37,"")</f>
        <v>0.21128946341395508</v>
      </c>
      <c r="AF85">
        <f>IFERROR(AF42*kmPerVeh!AI37*kmPerVeh!$AR37,"")</f>
        <v>0.84815379895113907</v>
      </c>
      <c r="AG85">
        <f>IFERROR(AG42*kmPerVeh!AJ37*kmPerVeh!$AR37,"")</f>
        <v>0.17345690923530865</v>
      </c>
      <c r="AH85">
        <f>IFERROR(AH42*kmPerVeh!AK37*kmPerVeh!$AR37,"")</f>
        <v>0.1854077095247233</v>
      </c>
      <c r="AI85">
        <f>IFERROR(AI42*kmPerVeh!AL37*kmPerVeh!$AR37,"")</f>
        <v>7.584981589822033</v>
      </c>
      <c r="AJ85">
        <f>IFERROR(AJ42*kmPerVeh!AM37*kmPerVeh!$AR37,"")</f>
        <v>0.37792543981028853</v>
      </c>
      <c r="AK85">
        <f>IFERROR(AK42*kmPerVeh!AN37*kmPerVeh!$AR37,"")</f>
        <v>0.33254759617692553</v>
      </c>
      <c r="AL85">
        <f>IFERROR(AL42*kmPerVeh!AO37*kmPerVeh!$AR37,"")</f>
        <v>0.18503170602478686</v>
      </c>
      <c r="AM85">
        <f>IFERROR(AM42*kmPerVeh!AP37*kmPerVeh!$AR37,"")</f>
        <v>0.60193789994529368</v>
      </c>
      <c r="AN85">
        <f>IFERROR(AN42*kmPerVeh!AQ37*kmPerVeh!$AR37,"")</f>
        <v>9.0462402495362429E-2</v>
      </c>
    </row>
    <row r="87" spans="1:40">
      <c r="A87" s="112" t="s">
        <v>406</v>
      </c>
    </row>
    <row r="88" spans="1:40" ht="15" thickBot="1">
      <c r="A88" s="14" t="s">
        <v>54</v>
      </c>
      <c r="B88" s="14" t="s">
        <v>58</v>
      </c>
      <c r="C88" s="14" t="s">
        <v>59</v>
      </c>
      <c r="D88" s="15" t="s">
        <v>1</v>
      </c>
      <c r="E88" s="15" t="s">
        <v>2</v>
      </c>
      <c r="F88" s="15" t="s">
        <v>3</v>
      </c>
      <c r="G88" s="15" t="s">
        <v>4</v>
      </c>
      <c r="H88" s="15" t="s">
        <v>5</v>
      </c>
      <c r="I88" s="15" t="s">
        <v>6</v>
      </c>
      <c r="J88" s="15" t="s">
        <v>7</v>
      </c>
      <c r="K88" s="15" t="s">
        <v>8</v>
      </c>
      <c r="L88" s="15" t="s">
        <v>9</v>
      </c>
      <c r="M88" s="15" t="s">
        <v>10</v>
      </c>
      <c r="N88" s="15" t="s">
        <v>11</v>
      </c>
      <c r="O88" s="15" t="s">
        <v>12</v>
      </c>
      <c r="P88" s="15" t="s">
        <v>108</v>
      </c>
      <c r="Q88" s="15" t="s">
        <v>13</v>
      </c>
      <c r="R88" s="15" t="s">
        <v>14</v>
      </c>
      <c r="S88" s="15" t="s">
        <v>15</v>
      </c>
      <c r="T88" s="15" t="s">
        <v>16</v>
      </c>
      <c r="U88" s="15" t="s">
        <v>17</v>
      </c>
      <c r="V88" s="15" t="s">
        <v>18</v>
      </c>
      <c r="W88" s="15" t="s">
        <v>19</v>
      </c>
      <c r="X88" s="15" t="s">
        <v>20</v>
      </c>
      <c r="Y88" s="15" t="s">
        <v>21</v>
      </c>
      <c r="Z88" s="15" t="s">
        <v>22</v>
      </c>
      <c r="AA88" s="15" t="s">
        <v>23</v>
      </c>
      <c r="AB88" s="15" t="s">
        <v>24</v>
      </c>
      <c r="AC88" s="15" t="s">
        <v>25</v>
      </c>
      <c r="AD88" s="15" t="s">
        <v>26</v>
      </c>
      <c r="AE88" s="15" t="s">
        <v>27</v>
      </c>
      <c r="AF88" s="15" t="s">
        <v>28</v>
      </c>
      <c r="AG88" s="15" t="s">
        <v>29</v>
      </c>
      <c r="AH88" s="15" t="s">
        <v>30</v>
      </c>
      <c r="AI88" s="15" t="s">
        <v>31</v>
      </c>
      <c r="AJ88" s="15" t="s">
        <v>125</v>
      </c>
      <c r="AK88" s="15" t="s">
        <v>126</v>
      </c>
      <c r="AL88" s="15" t="s">
        <v>127</v>
      </c>
      <c r="AM88" s="15" t="s">
        <v>128</v>
      </c>
      <c r="AN88" s="15" t="s">
        <v>129</v>
      </c>
    </row>
    <row r="89" spans="1:40">
      <c r="A89" t="str">
        <f t="shared" ref="A89:C108" si="2">A46</f>
        <v>TRA_Bus_Cng_Coa</v>
      </c>
      <c r="B89" t="str">
        <f t="shared" si="2"/>
        <v>TRAGAS</v>
      </c>
      <c r="C89" t="str">
        <f t="shared" si="2"/>
        <v>TBus</v>
      </c>
      <c r="D89" t="str">
        <f>IFERROR(D46*Occupancy!G77,"")</f>
        <v/>
      </c>
      <c r="E89" t="str">
        <f>IFERROR(E46*Occupancy!H77,"")</f>
        <v/>
      </c>
      <c r="F89" t="str">
        <f>IFERROR(F46*Occupancy!I77,"")</f>
        <v/>
      </c>
      <c r="G89" t="str">
        <f>IFERROR(G46*Occupancy!J77,"")</f>
        <v/>
      </c>
      <c r="H89" t="str">
        <f>IFERROR(H46*Occupancy!K77,"")</f>
        <v/>
      </c>
      <c r="I89" t="str">
        <f>IFERROR(I46*Occupancy!L77,"")</f>
        <v/>
      </c>
      <c r="J89" t="str">
        <f>IFERROR(J46*Occupancy!M77,"")</f>
        <v/>
      </c>
      <c r="K89" t="str">
        <f>IFERROR(K46*Occupancy!N77,"")</f>
        <v/>
      </c>
      <c r="L89" t="str">
        <f>IFERROR(L46*Occupancy!O77,"")</f>
        <v/>
      </c>
      <c r="M89" t="str">
        <f>IFERROR(M46*Occupancy!P77,"")</f>
        <v/>
      </c>
      <c r="N89" t="str">
        <f>IFERROR(N46*Occupancy!Q77,"")</f>
        <v/>
      </c>
      <c r="O89" t="str">
        <f>IFERROR(O46*Occupancy!R77,"")</f>
        <v/>
      </c>
      <c r="P89" t="str">
        <f>IFERROR(P46*Occupancy!S77,"")</f>
        <v/>
      </c>
      <c r="Q89" t="str">
        <f>IFERROR(Q46*Occupancy!T77,"")</f>
        <v/>
      </c>
      <c r="R89" t="str">
        <f>IFERROR(R46*Occupancy!U77,"")</f>
        <v/>
      </c>
      <c r="S89" t="str">
        <f>IFERROR(S46*Occupancy!V77,"")</f>
        <v/>
      </c>
      <c r="T89" t="str">
        <f>IFERROR(T46*Occupancy!W77,"")</f>
        <v/>
      </c>
      <c r="U89" t="str">
        <f>IFERROR(U46*Occupancy!X77,"")</f>
        <v/>
      </c>
      <c r="V89" t="str">
        <f>IFERROR(V46*Occupancy!Y77,"")</f>
        <v/>
      </c>
      <c r="W89" t="str">
        <f>IFERROR(W46*Occupancy!Z77,"")</f>
        <v/>
      </c>
      <c r="X89" t="str">
        <f>IFERROR(X46*Occupancy!AA77,"")</f>
        <v/>
      </c>
      <c r="Y89" t="str">
        <f>IFERROR(Y46*Occupancy!AB77,"")</f>
        <v/>
      </c>
      <c r="Z89" t="str">
        <f>IFERROR(Z46*Occupancy!AC77,"")</f>
        <v/>
      </c>
      <c r="AA89" t="str">
        <f>IFERROR(AA46*Occupancy!AD77,"")</f>
        <v/>
      </c>
      <c r="AB89" t="str">
        <f>IFERROR(AB46*Occupancy!AE77,"")</f>
        <v/>
      </c>
      <c r="AC89" t="str">
        <f>IFERROR(AC46*Occupancy!AF77,"")</f>
        <v/>
      </c>
      <c r="AD89" t="str">
        <f>IFERROR(AD46*Occupancy!AG77,"")</f>
        <v/>
      </c>
      <c r="AE89" t="str">
        <f>IFERROR(AE46*Occupancy!AH77,"")</f>
        <v/>
      </c>
      <c r="AF89">
        <f>IFERROR(AF46*Occupancy!AI77,"")</f>
        <v>4.1872859381847399E-2</v>
      </c>
      <c r="AG89" t="str">
        <f>IFERROR(AG46*Occupancy!AJ77,"")</f>
        <v/>
      </c>
      <c r="AH89" t="str">
        <f>IFERROR(AH46*Occupancy!AK77,"")</f>
        <v/>
      </c>
      <c r="AI89" t="str">
        <f>IFERROR(AI46*Occupancy!AL77,"")</f>
        <v/>
      </c>
      <c r="AJ89" t="str">
        <f>IFERROR(AJ46*Occupancy!AM77,"")</f>
        <v/>
      </c>
      <c r="AK89" t="str">
        <f>IFERROR(AK46*Occupancy!AN77,"")</f>
        <v/>
      </c>
      <c r="AL89" t="str">
        <f>IFERROR(AL46*Occupancy!AO77,"")</f>
        <v/>
      </c>
      <c r="AM89" t="str">
        <f>IFERROR(AM46*Occupancy!AP77,"")</f>
        <v/>
      </c>
      <c r="AN89" t="str">
        <f>IFERROR(AN46*Occupancy!AQ77,"")</f>
        <v/>
      </c>
    </row>
    <row r="90" spans="1:40">
      <c r="A90" t="str">
        <f t="shared" si="2"/>
        <v>TRA_Bus_Cng_Urb</v>
      </c>
      <c r="B90" t="str">
        <f t="shared" si="2"/>
        <v>TRAGAS</v>
      </c>
      <c r="C90" t="str">
        <f t="shared" si="2"/>
        <v>TBus</v>
      </c>
      <c r="D90" t="str">
        <f>IFERROR(D47*Occupancy!G78,"")</f>
        <v/>
      </c>
      <c r="E90" t="str">
        <f>IFERROR(E47*Occupancy!H78,"")</f>
        <v/>
      </c>
      <c r="F90" t="str">
        <f>IFERROR(F47*Occupancy!I78,"")</f>
        <v/>
      </c>
      <c r="G90">
        <f>IFERROR(G47*Occupancy!J78,"")</f>
        <v>0.24192647924602931</v>
      </c>
      <c r="H90" t="str">
        <f>IFERROR(H47*Occupancy!K78,"")</f>
        <v/>
      </c>
      <c r="I90" t="str">
        <f>IFERROR(I47*Occupancy!L78,"")</f>
        <v/>
      </c>
      <c r="J90">
        <f>IFERROR(J47*Occupancy!M78,"")</f>
        <v>1.6537032009002282</v>
      </c>
      <c r="K90" t="str">
        <f>IFERROR(K47*Occupancy!N78,"")</f>
        <v/>
      </c>
      <c r="L90" t="str">
        <f>IFERROR(L47*Occupancy!O78,"")</f>
        <v/>
      </c>
      <c r="M90" t="str">
        <f>IFERROR(M47*Occupancy!P78,"")</f>
        <v/>
      </c>
      <c r="N90" t="str">
        <f>IFERROR(N47*Occupancy!Q78,"")</f>
        <v/>
      </c>
      <c r="O90" t="str">
        <f>IFERROR(O47*Occupancy!R78,"")</f>
        <v/>
      </c>
      <c r="P90" t="str">
        <f>IFERROR(P47*Occupancy!S78,"")</f>
        <v/>
      </c>
      <c r="Q90" t="str">
        <f>IFERROR(Q47*Occupancy!T78,"")</f>
        <v/>
      </c>
      <c r="R90" t="str">
        <f>IFERROR(R47*Occupancy!U78,"")</f>
        <v/>
      </c>
      <c r="S90" t="str">
        <f>IFERROR(S47*Occupancy!V78,"")</f>
        <v/>
      </c>
      <c r="T90" t="str">
        <f>IFERROR(T47*Occupancy!W78,"")</f>
        <v/>
      </c>
      <c r="U90">
        <f>IFERROR(U47*Occupancy!X78,"")</f>
        <v>1.5135992999999999</v>
      </c>
      <c r="V90" t="str">
        <f>IFERROR(V47*Occupancy!Y78,"")</f>
        <v/>
      </c>
      <c r="W90" t="str">
        <f>IFERROR(W47*Occupancy!Z78,"")</f>
        <v/>
      </c>
      <c r="X90" t="str">
        <f>IFERROR(X47*Occupancy!AA78,"")</f>
        <v/>
      </c>
      <c r="Y90" t="str">
        <f>IFERROR(Y47*Occupancy!AB78,"")</f>
        <v/>
      </c>
      <c r="Z90" t="str">
        <f>IFERROR(Z47*Occupancy!AC78,"")</f>
        <v/>
      </c>
      <c r="AA90">
        <f>IFERROR(AA47*Occupancy!AD78,"")</f>
        <v>0.4555578516332256</v>
      </c>
      <c r="AB90" t="str">
        <f>IFERROR(AB47*Occupancy!AE78,"")</f>
        <v/>
      </c>
      <c r="AC90" t="str">
        <f>IFERROR(AC47*Occupancy!AF78,"")</f>
        <v/>
      </c>
      <c r="AD90" t="str">
        <f>IFERROR(AD47*Occupancy!AG78,"")</f>
        <v/>
      </c>
      <c r="AE90" t="str">
        <f>IFERROR(AE47*Occupancy!AH78,"")</f>
        <v/>
      </c>
      <c r="AF90">
        <f>IFERROR(AF47*Occupancy!AI78,"")</f>
        <v>0.29731207067401888</v>
      </c>
      <c r="AG90" t="str">
        <f>IFERROR(AG47*Occupancy!AJ78,"")</f>
        <v/>
      </c>
      <c r="AH90" t="str">
        <f>IFERROR(AH47*Occupancy!AK78,"")</f>
        <v/>
      </c>
      <c r="AI90" t="str">
        <f>IFERROR(AI47*Occupancy!AL78,"")</f>
        <v/>
      </c>
      <c r="AJ90" t="str">
        <f>IFERROR(AJ47*Occupancy!AM78,"")</f>
        <v/>
      </c>
      <c r="AK90" t="str">
        <f>IFERROR(AK47*Occupancy!AN78,"")</f>
        <v/>
      </c>
      <c r="AL90" t="str">
        <f>IFERROR(AL47*Occupancy!AO78,"")</f>
        <v/>
      </c>
      <c r="AM90">
        <f>IFERROR(AM47*Occupancy!AP78,"")</f>
        <v>8.0965377039659697E-3</v>
      </c>
      <c r="AN90" t="str">
        <f>IFERROR(AN47*Occupancy!AQ78,"")</f>
        <v/>
      </c>
    </row>
    <row r="91" spans="1:40">
      <c r="A91" t="str">
        <f t="shared" si="2"/>
        <v>TRA_Bus_Dis_Coa</v>
      </c>
      <c r="B91" t="str">
        <f t="shared" si="2"/>
        <v>TRADST</v>
      </c>
      <c r="C91" t="str">
        <f t="shared" si="2"/>
        <v>TBus</v>
      </c>
      <c r="D91">
        <f>IFERROR(D48*Occupancy!G79,"")</f>
        <v>18.946682965063513</v>
      </c>
      <c r="E91">
        <f>IFERROR(E48*Occupancy!H79,"")</f>
        <v>19.223554747258284</v>
      </c>
      <c r="F91">
        <f>IFERROR(F48*Occupancy!I79,"")</f>
        <v>6.1887897999080224</v>
      </c>
      <c r="G91">
        <f>IFERROR(G48*Occupancy!J79,"")</f>
        <v>3.1229588101385026</v>
      </c>
      <c r="H91">
        <f>IFERROR(H48*Occupancy!K79,"")</f>
        <v>0.99168154466522207</v>
      </c>
      <c r="I91">
        <f>IFERROR(I48*Occupancy!L79,"")</f>
        <v>15.466060257282154</v>
      </c>
      <c r="J91">
        <f>IFERROR(J48*Occupancy!M79,"")</f>
        <v>49.172015421953795</v>
      </c>
      <c r="K91">
        <f>IFERROR(K48*Occupancy!N79,"")</f>
        <v>3.7375902600000002</v>
      </c>
      <c r="L91">
        <f>IFERROR(L48*Occupancy!O79,"")</f>
        <v>1.733750358249716</v>
      </c>
      <c r="M91">
        <f>IFERROR(M48*Occupancy!P79,"")</f>
        <v>76.684275593868023</v>
      </c>
      <c r="N91">
        <f>IFERROR(N48*Occupancy!Q79,"")</f>
        <v>4.6144840560000002</v>
      </c>
      <c r="O91">
        <f>IFERROR(O48*Occupancy!R79,"")</f>
        <v>48.570977876428763</v>
      </c>
      <c r="P91">
        <f>IFERROR(P48*Occupancy!S79,"")</f>
        <v>41.706663732499997</v>
      </c>
      <c r="Q91">
        <f>IFERROR(Q48*Occupancy!T79,"")</f>
        <v>2.7690234813930141</v>
      </c>
      <c r="R91">
        <f>IFERROR(R48*Occupancy!U79,"")</f>
        <v>22.537964160000001</v>
      </c>
      <c r="S91">
        <f>IFERROR(S48*Occupancy!V79,"")</f>
        <v>7.3281141450000007</v>
      </c>
      <c r="T91">
        <f>IFERROR(T48*Occupancy!W79,"")</f>
        <v>0.38772012403801887</v>
      </c>
      <c r="U91">
        <f>IFERROR(U48*Occupancy!X79,"")</f>
        <v>60.144200820000002</v>
      </c>
      <c r="V91">
        <f>IFERROR(V48*Occupancy!Y79,"")</f>
        <v>2.0399597182074687</v>
      </c>
      <c r="W91">
        <f>IFERROR(W48*Occupancy!Z79,"")</f>
        <v>5.365903283551984</v>
      </c>
      <c r="X91">
        <f>IFERROR(X48*Occupancy!AA79,"")</f>
        <v>1.9748408400000002</v>
      </c>
      <c r="Y91">
        <f>IFERROR(Y48*Occupancy!AB79,"")</f>
        <v>0.8642180029430242</v>
      </c>
      <c r="Z91">
        <f>IFERROR(Z48*Occupancy!AC79,"")</f>
        <v>0.20803904387982577</v>
      </c>
      <c r="AA91">
        <f>IFERROR(AA48*Occupancy!AD79,"")</f>
        <v>13.443673325856937</v>
      </c>
      <c r="AB91">
        <f>IFERROR(AB48*Occupancy!AE79,"")</f>
        <v>5.6263672277438888</v>
      </c>
      <c r="AC91">
        <f>IFERROR(AC48*Occupancy!AF79,"")</f>
        <v>12.088311716601583</v>
      </c>
      <c r="AD91">
        <f>IFERROR(AD48*Occupancy!AG79,"")</f>
        <v>10.507891322034661</v>
      </c>
      <c r="AE91">
        <f>IFERROR(AE48*Occupancy!AH79,"")</f>
        <v>7.3762190638701588</v>
      </c>
      <c r="AF91">
        <f>IFERROR(AF48*Occupancy!AI79,"")</f>
        <v>6.0716092787048348</v>
      </c>
      <c r="AG91">
        <f>IFERROR(AG48*Occupancy!AJ79,"")</f>
        <v>3.0999396278414135</v>
      </c>
      <c r="AH91">
        <f>IFERROR(AH48*Occupancy!AK79,"")</f>
        <v>4.418888706611563</v>
      </c>
      <c r="AI91">
        <f>IFERROR(AI48*Occupancy!AL79,"")</f>
        <v>132.59936437000002</v>
      </c>
      <c r="AJ91">
        <f>IFERROR(AJ48*Occupancy!AM79,"")</f>
        <v>9.4862321321221259</v>
      </c>
      <c r="AK91">
        <f>IFERROR(AK48*Occupancy!AN79,"")</f>
        <v>2.0688911490432553</v>
      </c>
      <c r="AL91">
        <f>IFERROR(AL48*Occupancy!AO79,"")</f>
        <v>2.6591914938852068</v>
      </c>
      <c r="AM91">
        <f>IFERROR(AM48*Occupancy!AP79,"")</f>
        <v>2.5708578280153489</v>
      </c>
      <c r="AN91">
        <f>IFERROR(AN48*Occupancy!AQ79,"")</f>
        <v>0.5610549577924614</v>
      </c>
    </row>
    <row r="92" spans="1:40">
      <c r="A92" t="str">
        <f t="shared" si="2"/>
        <v>TRA_Bus_Dis_Urb</v>
      </c>
      <c r="B92" t="str">
        <f t="shared" si="2"/>
        <v>TRADST</v>
      </c>
      <c r="C92" t="str">
        <f t="shared" si="2"/>
        <v>TBus</v>
      </c>
      <c r="D92">
        <f>IFERROR(D49*Occupancy!G80,"")</f>
        <v>4.1566698193016132</v>
      </c>
      <c r="E92">
        <f>IFERROR(E49*Occupancy!H80,"")</f>
        <v>14.751516386961868</v>
      </c>
      <c r="F92">
        <f>IFERROR(F49*Occupancy!I80,"")</f>
        <v>5.618117734558596</v>
      </c>
      <c r="G92">
        <f>IFERROR(G49*Occupancy!J80,"")</f>
        <v>6.0026792073754667</v>
      </c>
      <c r="H92">
        <f>IFERROR(H49*Occupancy!K80,"")</f>
        <v>1.1041625630647276</v>
      </c>
      <c r="I92">
        <f>IFERROR(I49*Occupancy!L80,"")</f>
        <v>4.9985771505101741</v>
      </c>
      <c r="J92">
        <f>IFERROR(J49*Occupancy!M80,"")</f>
        <v>33.22040993784664</v>
      </c>
      <c r="K92">
        <f>IFERROR(K49*Occupancy!N80,"")</f>
        <v>6.1905311159999989</v>
      </c>
      <c r="L92" t="str">
        <f>IFERROR(L49*Occupancy!O80,"")</f>
        <v/>
      </c>
      <c r="M92">
        <f>IFERROR(M49*Occupancy!P80,"")</f>
        <v>16.163265506527061</v>
      </c>
      <c r="N92">
        <f>IFERROR(N49*Occupancy!Q80,"")</f>
        <v>6.0636106959999996</v>
      </c>
      <c r="O92">
        <f>IFERROR(O49*Occupancy!R80,"")</f>
        <v>16.654716570397962</v>
      </c>
      <c r="P92">
        <f>IFERROR(P49*Occupancy!S80,"")</f>
        <v>19.671042574499999</v>
      </c>
      <c r="Q92">
        <f>IFERROR(Q49*Occupancy!T80,"")</f>
        <v>0.74520579776520302</v>
      </c>
      <c r="R92">
        <f>IFERROR(R49*Occupancy!U80,"")</f>
        <v>7.2052089600000002</v>
      </c>
      <c r="S92">
        <f>IFERROR(S49*Occupancy!V80,"")</f>
        <v>7.2011445412500015</v>
      </c>
      <c r="T92">
        <f>IFERROR(T49*Occupancy!W80,"")</f>
        <v>0.40554633663746797</v>
      </c>
      <c r="U92">
        <f>IFERROR(U49*Occupancy!X80,"")</f>
        <v>12.292755533999999</v>
      </c>
      <c r="V92">
        <f>IFERROR(V49*Occupancy!Y80,"")</f>
        <v>12.181531453095504</v>
      </c>
      <c r="W92">
        <f>IFERROR(W49*Occupancy!Z80,"")</f>
        <v>4.984667884315801</v>
      </c>
      <c r="X92">
        <f>IFERROR(X49*Occupancy!AA80,"")</f>
        <v>2.1057041279999997</v>
      </c>
      <c r="Y92">
        <f>IFERROR(Y49*Occupancy!AB80,"")</f>
        <v>0.9176432695937542</v>
      </c>
      <c r="Z92">
        <f>IFERROR(Z49*Occupancy!AC80,"")</f>
        <v>0.54485736159066067</v>
      </c>
      <c r="AA92">
        <f>IFERROR(AA49*Occupancy!AD80,"")</f>
        <v>9.2863293930022053</v>
      </c>
      <c r="AB92">
        <f>IFERROR(AB49*Occupancy!AE80,"")</f>
        <v>6.3369022389745204</v>
      </c>
      <c r="AC92">
        <f>IFERROR(AC49*Occupancy!AF80,"")</f>
        <v>18.489856968129175</v>
      </c>
      <c r="AD92">
        <f>IFERROR(AD49*Occupancy!AG80,"")</f>
        <v>4.8027071816980333</v>
      </c>
      <c r="AE92">
        <f>IFERROR(AE49*Occupancy!AH80,"")</f>
        <v>7.7403871174246248</v>
      </c>
      <c r="AF92">
        <f>IFERROR(AF49*Occupancy!AI80,"")</f>
        <v>6.637723236232226</v>
      </c>
      <c r="AG92">
        <f>IFERROR(AG49*Occupancy!AJ80,"")</f>
        <v>0.50868892604236182</v>
      </c>
      <c r="AH92">
        <f>IFERROR(AH49*Occupancy!AK80,"")</f>
        <v>6.425833298348663</v>
      </c>
      <c r="AI92">
        <f>IFERROR(AI49*Occupancy!AL80,"")</f>
        <v>42.12318650000001</v>
      </c>
      <c r="AJ92">
        <f>IFERROR(AJ49*Occupancy!AM80,"")</f>
        <v>4.4742029077035159</v>
      </c>
      <c r="AK92">
        <f>IFERROR(AK49*Occupancy!AN80,"")</f>
        <v>0.55678461723861494</v>
      </c>
      <c r="AL92">
        <f>IFERROR(AL49*Occupancy!AO80,"")</f>
        <v>1.2542137013275945</v>
      </c>
      <c r="AM92">
        <f>IFERROR(AM49*Occupancy!AP80,"")</f>
        <v>0.69187501353484493</v>
      </c>
      <c r="AN92">
        <f>IFERROR(AN49*Occupancy!AQ80,"")</f>
        <v>0.15099236616134404</v>
      </c>
    </row>
    <row r="93" spans="1:40">
      <c r="A93" t="str">
        <f t="shared" si="2"/>
        <v>TRA_Bus_Gas_Coa</v>
      </c>
      <c r="B93" t="str">
        <f t="shared" si="2"/>
        <v>TRAGSLSP95</v>
      </c>
      <c r="C93" t="str">
        <f t="shared" si="2"/>
        <v>TBus</v>
      </c>
      <c r="D93" t="str">
        <f>IFERROR(D50*Occupancy!G81,"")</f>
        <v/>
      </c>
      <c r="E93" t="str">
        <f>IFERROR(E50*Occupancy!H81,"")</f>
        <v/>
      </c>
      <c r="F93" t="str">
        <f>IFERROR(F50*Occupancy!I81,"")</f>
        <v/>
      </c>
      <c r="G93" t="str">
        <f>IFERROR(G50*Occupancy!J81,"")</f>
        <v/>
      </c>
      <c r="H93" t="str">
        <f>IFERROR(H50*Occupancy!K81,"")</f>
        <v/>
      </c>
      <c r="I93">
        <f>IFERROR(I50*Occupancy!L81,"")</f>
        <v>1.4653695250913144</v>
      </c>
      <c r="J93" t="str">
        <f>IFERROR(J50*Occupancy!M81,"")</f>
        <v/>
      </c>
      <c r="K93">
        <f>IFERROR(K50*Occupancy!N81,"")</f>
        <v>0.12930624000000002</v>
      </c>
      <c r="L93" t="str">
        <f>IFERROR(L50*Occupancy!O81,"")</f>
        <v/>
      </c>
      <c r="M93" t="str">
        <f>IFERROR(M50*Occupancy!P81,"")</f>
        <v/>
      </c>
      <c r="N93" t="str">
        <f>IFERROR(N50*Occupancy!Q81,"")</f>
        <v/>
      </c>
      <c r="O93" t="str">
        <f>IFERROR(O50*Occupancy!R81,"")</f>
        <v/>
      </c>
      <c r="P93" t="str">
        <f>IFERROR(P50*Occupancy!S81,"")</f>
        <v/>
      </c>
      <c r="Q93" t="str">
        <f>IFERROR(Q50*Occupancy!T81,"")</f>
        <v/>
      </c>
      <c r="R93" t="str">
        <f>IFERROR(R50*Occupancy!U81,"")</f>
        <v/>
      </c>
      <c r="S93" t="str">
        <f>IFERROR(S50*Occupancy!V81,"")</f>
        <v/>
      </c>
      <c r="T93">
        <f>IFERROR(T50*Occupancy!W81,"")</f>
        <v>0</v>
      </c>
      <c r="U93" t="str">
        <f>IFERROR(U50*Occupancy!X81,"")</f>
        <v/>
      </c>
      <c r="V93" t="str">
        <f>IFERROR(V50*Occupancy!Y81,"")</f>
        <v/>
      </c>
      <c r="W93" t="str">
        <f>IFERROR(W50*Occupancy!Z81,"")</f>
        <v/>
      </c>
      <c r="X93" t="str">
        <f>IFERROR(X50*Occupancy!AA81,"")</f>
        <v/>
      </c>
      <c r="Y93" t="str">
        <f>IFERROR(Y50*Occupancy!AB81,"")</f>
        <v/>
      </c>
      <c r="Z93" t="str">
        <f>IFERROR(Z50*Occupancy!AC81,"")</f>
        <v/>
      </c>
      <c r="AA93" t="str">
        <f>IFERROR(AA50*Occupancy!AD81,"")</f>
        <v/>
      </c>
      <c r="AB93" t="str">
        <f>IFERROR(AB50*Occupancy!AE81,"")</f>
        <v/>
      </c>
      <c r="AC93" t="str">
        <f>IFERROR(AC50*Occupancy!AF81,"")</f>
        <v/>
      </c>
      <c r="AD93" t="str">
        <f>IFERROR(AD50*Occupancy!AG81,"")</f>
        <v/>
      </c>
      <c r="AE93" t="str">
        <f>IFERROR(AE50*Occupancy!AH81,"")</f>
        <v/>
      </c>
      <c r="AF93" t="str">
        <f>IFERROR(AF50*Occupancy!AI81,"")</f>
        <v/>
      </c>
      <c r="AG93" t="str">
        <f>IFERROR(AG50*Occupancy!AJ81,"")</f>
        <v/>
      </c>
      <c r="AH93" t="str">
        <f>IFERROR(AH50*Occupancy!AK81,"")</f>
        <v/>
      </c>
      <c r="AI93">
        <f>IFERROR(AI50*Occupancy!AL81,"")</f>
        <v>2.0174928840000002</v>
      </c>
      <c r="AJ93" t="str">
        <f>IFERROR(AJ50*Occupancy!AM81,"")</f>
        <v/>
      </c>
      <c r="AK93" t="str">
        <f>IFERROR(AK50*Occupancy!AN81,"")</f>
        <v/>
      </c>
      <c r="AL93" t="str">
        <f>IFERROR(AL50*Occupancy!AO81,"")</f>
        <v/>
      </c>
      <c r="AM93" t="str">
        <f>IFERROR(AM50*Occupancy!AP81,"")</f>
        <v/>
      </c>
      <c r="AN93" t="str">
        <f>IFERROR(AN50*Occupancy!AQ81,"")</f>
        <v/>
      </c>
    </row>
    <row r="94" spans="1:40">
      <c r="A94" t="str">
        <f t="shared" si="2"/>
        <v>TRA_Bus_Gas_Urb</v>
      </c>
      <c r="B94" t="str">
        <f t="shared" si="2"/>
        <v>TRAGSLSP95</v>
      </c>
      <c r="C94" t="str">
        <f t="shared" si="2"/>
        <v>TBus</v>
      </c>
      <c r="D94" t="str">
        <f>IFERROR(D51*Occupancy!G82,"")</f>
        <v/>
      </c>
      <c r="E94" t="str">
        <f>IFERROR(E51*Occupancy!H82,"")</f>
        <v/>
      </c>
      <c r="F94" t="str">
        <f>IFERROR(F51*Occupancy!I82,"")</f>
        <v/>
      </c>
      <c r="G94" t="str">
        <f>IFERROR(G51*Occupancy!J82,"")</f>
        <v/>
      </c>
      <c r="H94" t="str">
        <f>IFERROR(H51*Occupancy!K82,"")</f>
        <v/>
      </c>
      <c r="I94">
        <f>IFERROR(I51*Occupancy!L82,"")</f>
        <v>0.40601444239714812</v>
      </c>
      <c r="J94" t="str">
        <f>IFERROR(J51*Occupancy!M82,"")</f>
        <v/>
      </c>
      <c r="K94">
        <f>IFERROR(K51*Occupancy!N82,"")</f>
        <v>4.3695000000000001E-3</v>
      </c>
      <c r="L94" t="str">
        <f>IFERROR(L51*Occupancy!O82,"")</f>
        <v/>
      </c>
      <c r="M94" t="str">
        <f>IFERROR(M51*Occupancy!P82,"")</f>
        <v/>
      </c>
      <c r="N94" t="str">
        <f>IFERROR(N51*Occupancy!Q82,"")</f>
        <v/>
      </c>
      <c r="O94" t="str">
        <f>IFERROR(O51*Occupancy!R82,"")</f>
        <v/>
      </c>
      <c r="P94" t="str">
        <f>IFERROR(P51*Occupancy!S82,"")</f>
        <v/>
      </c>
      <c r="Q94" t="str">
        <f>IFERROR(Q51*Occupancy!T82,"")</f>
        <v/>
      </c>
      <c r="R94" t="str">
        <f>IFERROR(R51*Occupancy!U82,"")</f>
        <v/>
      </c>
      <c r="S94" t="str">
        <f>IFERROR(S51*Occupancy!V82,"")</f>
        <v/>
      </c>
      <c r="T94">
        <f>IFERROR(T51*Occupancy!W82,"")</f>
        <v>5.2027158854930908E-2</v>
      </c>
      <c r="U94" t="str">
        <f>IFERROR(U51*Occupancy!X82,"")</f>
        <v/>
      </c>
      <c r="V94" t="str">
        <f>IFERROR(V51*Occupancy!Y82,"")</f>
        <v/>
      </c>
      <c r="W94" t="str">
        <f>IFERROR(W51*Occupancy!Z82,"")</f>
        <v/>
      </c>
      <c r="X94" t="str">
        <f>IFERROR(X51*Occupancy!AA82,"")</f>
        <v/>
      </c>
      <c r="Y94">
        <f>IFERROR(Y51*Occupancy!AB82,"")</f>
        <v>0.12396646687796524</v>
      </c>
      <c r="Z94" t="str">
        <f>IFERROR(Z51*Occupancy!AC82,"")</f>
        <v/>
      </c>
      <c r="AA94">
        <f>IFERROR(AA51*Occupancy!AD82,"")</f>
        <v>4.075149995670322E-2</v>
      </c>
      <c r="AB94" t="str">
        <f>IFERROR(AB51*Occupancy!AE82,"")</f>
        <v/>
      </c>
      <c r="AC94">
        <f>IFERROR(AC51*Occupancy!AF82,"")</f>
        <v>0.63201535932507702</v>
      </c>
      <c r="AD94">
        <f>IFERROR(AD51*Occupancy!AG82,"")</f>
        <v>4.7678866355915402E-3</v>
      </c>
      <c r="AE94" t="str">
        <f>IFERROR(AE51*Occupancy!AH82,"")</f>
        <v/>
      </c>
      <c r="AF94" t="str">
        <f>IFERROR(AF51*Occupancy!AI82,"")</f>
        <v/>
      </c>
      <c r="AG94" t="str">
        <f>IFERROR(AG51*Occupancy!AJ82,"")</f>
        <v/>
      </c>
      <c r="AH94" t="str">
        <f>IFERROR(AH51*Occupancy!AK82,"")</f>
        <v/>
      </c>
      <c r="AI94">
        <f>IFERROR(AI51*Occupancy!AL82,"")</f>
        <v>3.7473318960000004</v>
      </c>
      <c r="AJ94" t="str">
        <f>IFERROR(AJ51*Occupancy!AM82,"")</f>
        <v/>
      </c>
      <c r="AK94" t="str">
        <f>IFERROR(AK51*Occupancy!AN82,"")</f>
        <v/>
      </c>
      <c r="AL94" t="str">
        <f>IFERROR(AL51*Occupancy!AO82,"")</f>
        <v/>
      </c>
      <c r="AM94" t="str">
        <f>IFERROR(AM51*Occupancy!AP82,"")</f>
        <v/>
      </c>
      <c r="AN94" t="str">
        <f>IFERROR(AN51*Occupancy!AQ82,"")</f>
        <v/>
      </c>
    </row>
    <row r="95" spans="1:40">
      <c r="A95" t="str">
        <f t="shared" si="2"/>
        <v>TRA_Bus_Lpg_Coa</v>
      </c>
      <c r="B95" t="str">
        <f t="shared" si="2"/>
        <v>TRALPG</v>
      </c>
      <c r="C95" t="str">
        <f t="shared" si="2"/>
        <v>TBus</v>
      </c>
      <c r="D95" t="str">
        <f>IFERROR(D52*Occupancy!G83,"")</f>
        <v/>
      </c>
      <c r="E95" t="str">
        <f>IFERROR(E52*Occupancy!H83,"")</f>
        <v/>
      </c>
      <c r="F95" t="str">
        <f>IFERROR(F52*Occupancy!I83,"")</f>
        <v/>
      </c>
      <c r="G95" t="str">
        <f>IFERROR(G52*Occupancy!J83,"")</f>
        <v/>
      </c>
      <c r="H95" t="str">
        <f>IFERROR(H52*Occupancy!K83,"")</f>
        <v/>
      </c>
      <c r="I95" t="str">
        <f>IFERROR(I52*Occupancy!L83,"")</f>
        <v/>
      </c>
      <c r="J95" t="str">
        <f>IFERROR(J52*Occupancy!M83,"")</f>
        <v/>
      </c>
      <c r="K95" t="str">
        <f>IFERROR(K52*Occupancy!N83,"")</f>
        <v/>
      </c>
      <c r="L95" t="str">
        <f>IFERROR(L52*Occupancy!O83,"")</f>
        <v/>
      </c>
      <c r="M95" t="str">
        <f>IFERROR(M52*Occupancy!P83,"")</f>
        <v/>
      </c>
      <c r="N95" t="str">
        <f>IFERROR(N52*Occupancy!Q83,"")</f>
        <v/>
      </c>
      <c r="O95" t="str">
        <f>IFERROR(O52*Occupancy!R83,"")</f>
        <v/>
      </c>
      <c r="P95" t="str">
        <f>IFERROR(P52*Occupancy!S83,"")</f>
        <v/>
      </c>
      <c r="Q95" t="str">
        <f>IFERROR(Q52*Occupancy!T83,"")</f>
        <v/>
      </c>
      <c r="R95" t="str">
        <f>IFERROR(R52*Occupancy!U83,"")</f>
        <v/>
      </c>
      <c r="S95" t="str">
        <f>IFERROR(S52*Occupancy!V83,"")</f>
        <v/>
      </c>
      <c r="T95" t="str">
        <f>IFERROR(T52*Occupancy!W83,"")</f>
        <v/>
      </c>
      <c r="U95" t="str">
        <f>IFERROR(U52*Occupancy!X83,"")</f>
        <v/>
      </c>
      <c r="V95" t="str">
        <f>IFERROR(V52*Occupancy!Y83,"")</f>
        <v/>
      </c>
      <c r="W95" t="str">
        <f>IFERROR(W52*Occupancy!Z83,"")</f>
        <v/>
      </c>
      <c r="X95" t="str">
        <f>IFERROR(X52*Occupancy!AA83,"")</f>
        <v/>
      </c>
      <c r="Y95" t="str">
        <f>IFERROR(Y52*Occupancy!AB83,"")</f>
        <v/>
      </c>
      <c r="Z95" t="str">
        <f>IFERROR(Z52*Occupancy!AC83,"")</f>
        <v/>
      </c>
      <c r="AA95" t="str">
        <f>IFERROR(AA52*Occupancy!AD83,"")</f>
        <v/>
      </c>
      <c r="AB95" t="str">
        <f>IFERROR(AB52*Occupancy!AE83,"")</f>
        <v/>
      </c>
      <c r="AC95" t="str">
        <f>IFERROR(AC52*Occupancy!AF83,"")</f>
        <v/>
      </c>
      <c r="AD95" t="str">
        <f>IFERROR(AD52*Occupancy!AG83,"")</f>
        <v/>
      </c>
      <c r="AE95" t="str">
        <f>IFERROR(AE52*Occupancy!AH83,"")</f>
        <v/>
      </c>
      <c r="AF95" t="str">
        <f>IFERROR(AF52*Occupancy!AI83,"")</f>
        <v/>
      </c>
      <c r="AG95" t="str">
        <f>IFERROR(AG52*Occupancy!AJ83,"")</f>
        <v/>
      </c>
      <c r="AH95" t="str">
        <f>IFERROR(AH52*Occupancy!AK83,"")</f>
        <v/>
      </c>
      <c r="AI95">
        <f>IFERROR(AI52*Occupancy!AL83,"")</f>
        <v>7.5613619999999993E-2</v>
      </c>
      <c r="AJ95" t="str">
        <f>IFERROR(AJ52*Occupancy!AM83,"")</f>
        <v/>
      </c>
      <c r="AK95" t="str">
        <f>IFERROR(AK52*Occupancy!AN83,"")</f>
        <v/>
      </c>
      <c r="AL95" t="str">
        <f>IFERROR(AL52*Occupancy!AO83,"")</f>
        <v/>
      </c>
      <c r="AM95" t="str">
        <f>IFERROR(AM52*Occupancy!AP83,"")</f>
        <v/>
      </c>
      <c r="AN95" t="str">
        <f>IFERROR(AN52*Occupancy!AQ83,"")</f>
        <v/>
      </c>
    </row>
    <row r="96" spans="1:40">
      <c r="A96" t="str">
        <f t="shared" si="2"/>
        <v>TRA_Bus_Lpg_Urb</v>
      </c>
      <c r="B96" t="str">
        <f t="shared" si="2"/>
        <v>TRALPG</v>
      </c>
      <c r="C96" t="str">
        <f t="shared" si="2"/>
        <v>TBus</v>
      </c>
      <c r="D96" t="str">
        <f>IFERROR(D53*Occupancy!G84,"")</f>
        <v/>
      </c>
      <c r="E96" t="str">
        <f>IFERROR(E53*Occupancy!H84,"")</f>
        <v/>
      </c>
      <c r="F96" t="str">
        <f>IFERROR(F53*Occupancy!I84,"")</f>
        <v/>
      </c>
      <c r="G96" t="str">
        <f>IFERROR(G53*Occupancy!J84,"")</f>
        <v/>
      </c>
      <c r="H96" t="str">
        <f>IFERROR(H53*Occupancy!K84,"")</f>
        <v/>
      </c>
      <c r="I96" t="str">
        <f>IFERROR(I53*Occupancy!L84,"")</f>
        <v/>
      </c>
      <c r="J96" t="str">
        <f>IFERROR(J53*Occupancy!M84,"")</f>
        <v/>
      </c>
      <c r="K96" t="str">
        <f>IFERROR(K53*Occupancy!N84,"")</f>
        <v/>
      </c>
      <c r="L96" t="str">
        <f>IFERROR(L53*Occupancy!O84,"")</f>
        <v/>
      </c>
      <c r="M96" t="str">
        <f>IFERROR(M53*Occupancy!P84,"")</f>
        <v/>
      </c>
      <c r="N96" t="str">
        <f>IFERROR(N53*Occupancy!Q84,"")</f>
        <v/>
      </c>
      <c r="O96" t="str">
        <f>IFERROR(O53*Occupancy!R84,"")</f>
        <v/>
      </c>
      <c r="P96" t="str">
        <f>IFERROR(P53*Occupancy!S84,"")</f>
        <v/>
      </c>
      <c r="Q96" t="str">
        <f>IFERROR(Q53*Occupancy!T84,"")</f>
        <v/>
      </c>
      <c r="R96" t="str">
        <f>IFERROR(R53*Occupancy!U84,"")</f>
        <v/>
      </c>
      <c r="S96" t="str">
        <f>IFERROR(S53*Occupancy!V84,"")</f>
        <v/>
      </c>
      <c r="T96" t="str">
        <f>IFERROR(T53*Occupancy!W84,"")</f>
        <v/>
      </c>
      <c r="U96" t="str">
        <f>IFERROR(U53*Occupancy!X84,"")</f>
        <v/>
      </c>
      <c r="V96" t="str">
        <f>IFERROR(V53*Occupancy!Y84,"")</f>
        <v/>
      </c>
      <c r="W96" t="str">
        <f>IFERROR(W53*Occupancy!Z84,"")</f>
        <v/>
      </c>
      <c r="X96">
        <f>IFERROR(X53*Occupancy!AA84,"")</f>
        <v>7.2919547464826611E-3</v>
      </c>
      <c r="Y96" t="str">
        <f>IFERROR(Y53*Occupancy!AB84,"")</f>
        <v/>
      </c>
      <c r="Z96" t="str">
        <f>IFERROR(Z53*Occupancy!AC84,"")</f>
        <v/>
      </c>
      <c r="AA96">
        <f>IFERROR(AA53*Occupancy!AD84,"")</f>
        <v>0.12594915797155776</v>
      </c>
      <c r="AB96" t="str">
        <f>IFERROR(AB53*Occupancy!AE84,"")</f>
        <v/>
      </c>
      <c r="AC96">
        <f>IFERROR(AC53*Occupancy!AF84,"")</f>
        <v>0.19032469652746772</v>
      </c>
      <c r="AD96">
        <f>IFERROR(AD53*Occupancy!AG84,"")</f>
        <v>2.7571694506698923E-3</v>
      </c>
      <c r="AE96" t="str">
        <f>IFERROR(AE53*Occupancy!AH84,"")</f>
        <v/>
      </c>
      <c r="AF96" t="str">
        <f>IFERROR(AF53*Occupancy!AI84,"")</f>
        <v/>
      </c>
      <c r="AG96" t="str">
        <f>IFERROR(AG53*Occupancy!AJ84,"")</f>
        <v/>
      </c>
      <c r="AH96" t="str">
        <f>IFERROR(AH53*Occupancy!AK84,"")</f>
        <v/>
      </c>
      <c r="AI96">
        <f>IFERROR(AI53*Occupancy!AL84,"")</f>
        <v>0.46582567000000008</v>
      </c>
      <c r="AJ96" t="str">
        <f>IFERROR(AJ53*Occupancy!AM84,"")</f>
        <v/>
      </c>
      <c r="AK96" t="str">
        <f>IFERROR(AK53*Occupancy!AN84,"")</f>
        <v/>
      </c>
      <c r="AL96" t="str">
        <f>IFERROR(AL53*Occupancy!AO84,"")</f>
        <v/>
      </c>
      <c r="AM96" t="str">
        <f>IFERROR(AM53*Occupancy!AP84,"")</f>
        <v/>
      </c>
      <c r="AN96" t="str">
        <f>IFERROR(AN53*Occupancy!AQ84,"")</f>
        <v/>
      </c>
    </row>
    <row r="97" spans="1:40">
      <c r="A97" t="str">
        <f t="shared" si="2"/>
        <v>TRA_Car_Cng_Exe</v>
      </c>
      <c r="B97" t="str">
        <f t="shared" si="2"/>
        <v>TRAGAS</v>
      </c>
      <c r="C97" t="str">
        <f t="shared" si="2"/>
        <v>TCar</v>
      </c>
      <c r="D97" t="str">
        <f>IFERROR(D54*Occupancy!G85,"")</f>
        <v/>
      </c>
      <c r="E97" t="str">
        <f>IFERROR(E54*Occupancy!H85,"")</f>
        <v/>
      </c>
      <c r="F97" t="str">
        <f>IFERROR(F54*Occupancy!I85,"")</f>
        <v/>
      </c>
      <c r="G97">
        <f>IFERROR(G54*Occupancy!J85,"")</f>
        <v>2.3368790353685595E-2</v>
      </c>
      <c r="H97" t="str">
        <f>IFERROR(H54*Occupancy!K85,"")</f>
        <v/>
      </c>
      <c r="I97" t="str">
        <f>IFERROR(I54*Occupancy!L85,"")</f>
        <v/>
      </c>
      <c r="J97">
        <f>IFERROR(J54*Occupancy!M85,"")</f>
        <v>0.41957893380908101</v>
      </c>
      <c r="K97" t="str">
        <f>IFERROR(K54*Occupancy!N85,"")</f>
        <v/>
      </c>
      <c r="L97" t="str">
        <f>IFERROR(L54*Occupancy!O85,"")</f>
        <v/>
      </c>
      <c r="M97" t="str">
        <f>IFERROR(M54*Occupancy!P85,"")</f>
        <v/>
      </c>
      <c r="N97" t="str">
        <f>IFERROR(N54*Occupancy!Q85,"")</f>
        <v/>
      </c>
      <c r="O97" t="str">
        <f>IFERROR(O54*Occupancy!R85,"")</f>
        <v/>
      </c>
      <c r="P97" t="str">
        <f>IFERROR(P54*Occupancy!S85,"")</f>
        <v/>
      </c>
      <c r="Q97" t="str">
        <f>IFERROR(Q54*Occupancy!T85,"")</f>
        <v/>
      </c>
      <c r="R97" t="str">
        <f>IFERROR(R54*Occupancy!U85,"")</f>
        <v/>
      </c>
      <c r="S97" t="str">
        <f>IFERROR(S54*Occupancy!V85,"")</f>
        <v/>
      </c>
      <c r="T97" t="str">
        <f>IFERROR(T54*Occupancy!W85,"")</f>
        <v/>
      </c>
      <c r="U97">
        <f>IFERROR(U54*Occupancy!X85,"")</f>
        <v>2.0109565821107593</v>
      </c>
      <c r="V97" t="str">
        <f>IFERROR(V54*Occupancy!Y85,"")</f>
        <v/>
      </c>
      <c r="W97" t="str">
        <f>IFERROR(W54*Occupancy!Z85,"")</f>
        <v/>
      </c>
      <c r="X97" t="str">
        <f>IFERROR(X54*Occupancy!AA85,"")</f>
        <v/>
      </c>
      <c r="Y97" t="str">
        <f>IFERROR(Y54*Occupancy!AB85,"")</f>
        <v/>
      </c>
      <c r="Z97" t="str">
        <f>IFERROR(Z54*Occupancy!AC85,"")</f>
        <v/>
      </c>
      <c r="AA97">
        <f>IFERROR(AA54*Occupancy!AD85,"")</f>
        <v>1.0603185942134902E-3</v>
      </c>
      <c r="AB97" t="str">
        <f>IFERROR(AB54*Occupancy!AE85,"")</f>
        <v/>
      </c>
      <c r="AC97" t="str">
        <f>IFERROR(AC54*Occupancy!AF85,"")</f>
        <v/>
      </c>
      <c r="AD97" t="str">
        <f>IFERROR(AD54*Occupancy!AG85,"")</f>
        <v/>
      </c>
      <c r="AE97" t="str">
        <f>IFERROR(AE54*Occupancy!AH85,"")</f>
        <v/>
      </c>
      <c r="AF97">
        <f>IFERROR(AF54*Occupancy!AI85,"")</f>
        <v>1.8293965939217751E-2</v>
      </c>
      <c r="AG97" t="str">
        <f>IFERROR(AG54*Occupancy!AJ85,"")</f>
        <v/>
      </c>
      <c r="AH97" t="str">
        <f>IFERROR(AH54*Occupancy!AK85,"")</f>
        <v/>
      </c>
      <c r="AI97" t="str">
        <f>IFERROR(AI54*Occupancy!AL85,"")</f>
        <v/>
      </c>
      <c r="AJ97" t="str">
        <f>IFERROR(AJ54*Occupancy!AM85,"")</f>
        <v/>
      </c>
      <c r="AK97" t="str">
        <f>IFERROR(AK54*Occupancy!AN85,"")</f>
        <v/>
      </c>
      <c r="AL97" t="str">
        <f>IFERROR(AL54*Occupancy!AO85,"")</f>
        <v/>
      </c>
      <c r="AM97" t="str">
        <f>IFERROR(AM54*Occupancy!AP85,"")</f>
        <v/>
      </c>
      <c r="AN97" t="str">
        <f>IFERROR(AN54*Occupancy!AQ85,"")</f>
        <v/>
      </c>
    </row>
    <row r="98" spans="1:40">
      <c r="A98" t="str">
        <f t="shared" si="2"/>
        <v>TRA_Car_Cng_Lom</v>
      </c>
      <c r="B98" t="str">
        <f t="shared" si="2"/>
        <v>TRAGAS</v>
      </c>
      <c r="C98" t="str">
        <f t="shared" si="2"/>
        <v>TCar</v>
      </c>
      <c r="D98" t="str">
        <f>IFERROR(D55*Occupancy!G86,"")</f>
        <v/>
      </c>
      <c r="E98" t="str">
        <f>IFERROR(E55*Occupancy!H86,"")</f>
        <v/>
      </c>
      <c r="F98" t="str">
        <f>IFERROR(F55*Occupancy!I86,"")</f>
        <v/>
      </c>
      <c r="G98">
        <f>IFERROR(G55*Occupancy!J86,"")</f>
        <v>6.0758854919582536E-2</v>
      </c>
      <c r="H98" t="str">
        <f>IFERROR(H55*Occupancy!K86,"")</f>
        <v/>
      </c>
      <c r="I98" t="str">
        <f>IFERROR(I55*Occupancy!L86,"")</f>
        <v/>
      </c>
      <c r="J98">
        <f>IFERROR(J55*Occupancy!M86,"")</f>
        <v>1.0619299283443213</v>
      </c>
      <c r="K98" t="str">
        <f>IFERROR(K55*Occupancy!N86,"")</f>
        <v/>
      </c>
      <c r="L98" t="str">
        <f>IFERROR(L55*Occupancy!O86,"")</f>
        <v/>
      </c>
      <c r="M98" t="str">
        <f>IFERROR(M55*Occupancy!P86,"")</f>
        <v/>
      </c>
      <c r="N98" t="str">
        <f>IFERROR(N55*Occupancy!Q86,"")</f>
        <v/>
      </c>
      <c r="O98" t="str">
        <f>IFERROR(O55*Occupancy!R86,"")</f>
        <v/>
      </c>
      <c r="P98" t="str">
        <f>IFERROR(P55*Occupancy!S86,"")</f>
        <v/>
      </c>
      <c r="Q98" t="str">
        <f>IFERROR(Q55*Occupancy!T86,"")</f>
        <v/>
      </c>
      <c r="R98" t="str">
        <f>IFERROR(R55*Occupancy!U86,"")</f>
        <v/>
      </c>
      <c r="S98" t="str">
        <f>IFERROR(S55*Occupancy!V86,"")</f>
        <v/>
      </c>
      <c r="T98" t="str">
        <f>IFERROR(T55*Occupancy!W86,"")</f>
        <v/>
      </c>
      <c r="U98">
        <f>IFERROR(U55*Occupancy!X86,"")</f>
        <v>5.3331399007125873</v>
      </c>
      <c r="V98" t="str">
        <f>IFERROR(V55*Occupancy!Y86,"")</f>
        <v/>
      </c>
      <c r="W98" t="str">
        <f>IFERROR(W55*Occupancy!Z86,"")</f>
        <v/>
      </c>
      <c r="X98" t="str">
        <f>IFERROR(X55*Occupancy!AA86,"")</f>
        <v/>
      </c>
      <c r="Y98" t="str">
        <f>IFERROR(Y55*Occupancy!AB86,"")</f>
        <v/>
      </c>
      <c r="Z98" t="str">
        <f>IFERROR(Z55*Occupancy!AC86,"")</f>
        <v/>
      </c>
      <c r="AA98">
        <f>IFERROR(AA55*Occupancy!AD86,"")</f>
        <v>3.045329826264204E-3</v>
      </c>
      <c r="AB98" t="str">
        <f>IFERROR(AB55*Occupancy!AE86,"")</f>
        <v/>
      </c>
      <c r="AC98" t="str">
        <f>IFERROR(AC55*Occupancy!AF86,"")</f>
        <v/>
      </c>
      <c r="AD98" t="str">
        <f>IFERROR(AD55*Occupancy!AG86,"")</f>
        <v/>
      </c>
      <c r="AE98" t="str">
        <f>IFERROR(AE55*Occupancy!AH86,"")</f>
        <v/>
      </c>
      <c r="AF98">
        <f>IFERROR(AF55*Occupancy!AI86,"")</f>
        <v>6.8325071930423184E-2</v>
      </c>
      <c r="AG98" t="str">
        <f>IFERROR(AG55*Occupancy!AJ86,"")</f>
        <v/>
      </c>
      <c r="AH98" t="str">
        <f>IFERROR(AH55*Occupancy!AK86,"")</f>
        <v/>
      </c>
      <c r="AI98" t="str">
        <f>IFERROR(AI55*Occupancy!AL86,"")</f>
        <v/>
      </c>
      <c r="AJ98" t="str">
        <f>IFERROR(AJ55*Occupancy!AM86,"")</f>
        <v/>
      </c>
      <c r="AK98" t="str">
        <f>IFERROR(AK55*Occupancy!AN86,"")</f>
        <v/>
      </c>
      <c r="AL98" t="str">
        <f>IFERROR(AL55*Occupancy!AO86,"")</f>
        <v/>
      </c>
      <c r="AM98" t="str">
        <f>IFERROR(AM55*Occupancy!AP86,"")</f>
        <v/>
      </c>
      <c r="AN98" t="str">
        <f>IFERROR(AN55*Occupancy!AQ86,"")</f>
        <v/>
      </c>
    </row>
    <row r="99" spans="1:40">
      <c r="A99" t="str">
        <f t="shared" si="2"/>
        <v>TRA_Car_Cng_Sma</v>
      </c>
      <c r="B99" t="str">
        <f t="shared" si="2"/>
        <v>TRAGAS</v>
      </c>
      <c r="C99" t="str">
        <f t="shared" si="2"/>
        <v>TCar</v>
      </c>
      <c r="D99" t="str">
        <f>IFERROR(D56*Occupancy!G87,"")</f>
        <v/>
      </c>
      <c r="E99" t="str">
        <f>IFERROR(E56*Occupancy!H87,"")</f>
        <v/>
      </c>
      <c r="F99" t="str">
        <f>IFERROR(F56*Occupancy!I87,"")</f>
        <v/>
      </c>
      <c r="G99">
        <f>IFERROR(G56*Occupancy!J87,"")</f>
        <v>5.9460588788822238E-2</v>
      </c>
      <c r="H99" t="str">
        <f>IFERROR(H56*Occupancy!K87,"")</f>
        <v/>
      </c>
      <c r="I99" t="str">
        <f>IFERROR(I56*Occupancy!L87,"")</f>
        <v/>
      </c>
      <c r="J99">
        <f>IFERROR(J56*Occupancy!M87,"")</f>
        <v>1.0363869249146327</v>
      </c>
      <c r="K99" t="str">
        <f>IFERROR(K56*Occupancy!N87,"")</f>
        <v/>
      </c>
      <c r="L99" t="str">
        <f>IFERROR(L56*Occupancy!O87,"")</f>
        <v/>
      </c>
      <c r="M99" t="str">
        <f>IFERROR(M56*Occupancy!P87,"")</f>
        <v/>
      </c>
      <c r="N99" t="str">
        <f>IFERROR(N56*Occupancy!Q87,"")</f>
        <v/>
      </c>
      <c r="O99" t="str">
        <f>IFERROR(O56*Occupancy!R87,"")</f>
        <v/>
      </c>
      <c r="P99" t="str">
        <f>IFERROR(P56*Occupancy!S87,"")</f>
        <v/>
      </c>
      <c r="Q99" t="str">
        <f>IFERROR(Q56*Occupancy!T87,"")</f>
        <v/>
      </c>
      <c r="R99" t="str">
        <f>IFERROR(R56*Occupancy!U87,"")</f>
        <v/>
      </c>
      <c r="S99" t="str">
        <f>IFERROR(S56*Occupancy!V87,"")</f>
        <v/>
      </c>
      <c r="T99" t="str">
        <f>IFERROR(T56*Occupancy!W87,"")</f>
        <v/>
      </c>
      <c r="U99">
        <f>IFERROR(U56*Occupancy!X87,"")</f>
        <v>6.3813113634353735</v>
      </c>
      <c r="V99" t="str">
        <f>IFERROR(V56*Occupancy!Y87,"")</f>
        <v/>
      </c>
      <c r="W99" t="str">
        <f>IFERROR(W56*Occupancy!Z87,"")</f>
        <v/>
      </c>
      <c r="X99" t="str">
        <f>IFERROR(X56*Occupancy!AA87,"")</f>
        <v/>
      </c>
      <c r="Y99" t="str">
        <f>IFERROR(Y56*Occupancy!AB87,"")</f>
        <v/>
      </c>
      <c r="Z99" t="str">
        <f>IFERROR(Z56*Occupancy!AC87,"")</f>
        <v/>
      </c>
      <c r="AA99">
        <f>IFERROR(AA56*Occupancy!AD87,"")</f>
        <v>2.8275162512359747E-3</v>
      </c>
      <c r="AB99" t="str">
        <f>IFERROR(AB56*Occupancy!AE87,"")</f>
        <v/>
      </c>
      <c r="AC99" t="str">
        <f>IFERROR(AC56*Occupancy!AF87,"")</f>
        <v/>
      </c>
      <c r="AD99" t="str">
        <f>IFERROR(AD56*Occupancy!AG87,"")</f>
        <v/>
      </c>
      <c r="AE99" t="str">
        <f>IFERROR(AE56*Occupancy!AH87,"")</f>
        <v/>
      </c>
      <c r="AF99">
        <f>IFERROR(AF56*Occupancy!AI87,"")</f>
        <v>6.8744549515968367E-2</v>
      </c>
      <c r="AG99" t="str">
        <f>IFERROR(AG56*Occupancy!AJ87,"")</f>
        <v/>
      </c>
      <c r="AH99" t="str">
        <f>IFERROR(AH56*Occupancy!AK87,"")</f>
        <v/>
      </c>
      <c r="AI99" t="str">
        <f>IFERROR(AI56*Occupancy!AL87,"")</f>
        <v/>
      </c>
      <c r="AJ99" t="str">
        <f>IFERROR(AJ56*Occupancy!AM87,"")</f>
        <v/>
      </c>
      <c r="AK99" t="str">
        <f>IFERROR(AK56*Occupancy!AN87,"")</f>
        <v/>
      </c>
      <c r="AL99" t="str">
        <f>IFERROR(AL56*Occupancy!AO87,"")</f>
        <v/>
      </c>
      <c r="AM99" t="str">
        <f>IFERROR(AM56*Occupancy!AP87,"")</f>
        <v/>
      </c>
      <c r="AN99" t="str">
        <f>IFERROR(AN56*Occupancy!AQ87,"")</f>
        <v/>
      </c>
    </row>
    <row r="100" spans="1:40">
      <c r="A100" t="str">
        <f t="shared" si="2"/>
        <v>TRA_Car_Cng_Upm</v>
      </c>
      <c r="B100" t="str">
        <f t="shared" si="2"/>
        <v>TRAGAS</v>
      </c>
      <c r="C100" t="str">
        <f t="shared" si="2"/>
        <v>TCar</v>
      </c>
      <c r="D100" t="str">
        <f>IFERROR(D57*Occupancy!G88,"")</f>
        <v/>
      </c>
      <c r="E100" t="str">
        <f>IFERROR(E57*Occupancy!H88,"")</f>
        <v/>
      </c>
      <c r="F100" t="str">
        <f>IFERROR(F57*Occupancy!I88,"")</f>
        <v/>
      </c>
      <c r="G100">
        <f>IFERROR(G57*Occupancy!J88,"")</f>
        <v>2.726358874596653E-2</v>
      </c>
      <c r="H100" t="str">
        <f>IFERROR(H57*Occupancy!K88,"")</f>
        <v/>
      </c>
      <c r="I100" t="str">
        <f>IFERROR(I57*Occupancy!L88,"")</f>
        <v/>
      </c>
      <c r="J100">
        <f>IFERROR(J57*Occupancy!M88,"")</f>
        <v>0.48336754993718067</v>
      </c>
      <c r="K100" t="str">
        <f>IFERROR(K57*Occupancy!N88,"")</f>
        <v/>
      </c>
      <c r="L100" t="str">
        <f>IFERROR(L57*Occupancy!O88,"")</f>
        <v/>
      </c>
      <c r="M100" t="str">
        <f>IFERROR(M57*Occupancy!P88,"")</f>
        <v/>
      </c>
      <c r="N100" t="str">
        <f>IFERROR(N57*Occupancy!Q88,"")</f>
        <v/>
      </c>
      <c r="O100" t="str">
        <f>IFERROR(O57*Occupancy!R88,"")</f>
        <v/>
      </c>
      <c r="P100" t="str">
        <f>IFERROR(P57*Occupancy!S88,"")</f>
        <v/>
      </c>
      <c r="Q100" t="str">
        <f>IFERROR(Q57*Occupancy!T88,"")</f>
        <v/>
      </c>
      <c r="R100" t="str">
        <f>IFERROR(R57*Occupancy!U88,"")</f>
        <v/>
      </c>
      <c r="S100" t="str">
        <f>IFERROR(S57*Occupancy!V88,"")</f>
        <v/>
      </c>
      <c r="T100" t="str">
        <f>IFERROR(T57*Occupancy!W88,"")</f>
        <v/>
      </c>
      <c r="U100">
        <f>IFERROR(U57*Occupancy!X88,"")</f>
        <v>2.470731970267507</v>
      </c>
      <c r="V100" t="str">
        <f>IFERROR(V57*Occupancy!Y88,"")</f>
        <v/>
      </c>
      <c r="W100" t="str">
        <f>IFERROR(W57*Occupancy!Z88,"")</f>
        <v/>
      </c>
      <c r="X100" t="str">
        <f>IFERROR(X57*Occupancy!AA88,"")</f>
        <v/>
      </c>
      <c r="Y100" t="str">
        <f>IFERROR(Y57*Occupancy!AB88,"")</f>
        <v/>
      </c>
      <c r="Z100" t="str">
        <f>IFERROR(Z57*Occupancy!AC88,"")</f>
        <v/>
      </c>
      <c r="AA100">
        <f>IFERROR(AA57*Occupancy!AD88,"")</f>
        <v>1.6080079568858816E-3</v>
      </c>
      <c r="AB100" t="str">
        <f>IFERROR(AB57*Occupancy!AE88,"")</f>
        <v/>
      </c>
      <c r="AC100" t="str">
        <f>IFERROR(AC57*Occupancy!AF88,"")</f>
        <v/>
      </c>
      <c r="AD100" t="str">
        <f>IFERROR(AD57*Occupancy!AG88,"")</f>
        <v/>
      </c>
      <c r="AE100" t="str">
        <f>IFERROR(AE57*Occupancy!AH88,"")</f>
        <v/>
      </c>
      <c r="AF100">
        <f>IFERROR(AF57*Occupancy!AI88,"")</f>
        <v>3.7811395790853991E-2</v>
      </c>
      <c r="AG100" t="str">
        <f>IFERROR(AG57*Occupancy!AJ88,"")</f>
        <v/>
      </c>
      <c r="AH100" t="str">
        <f>IFERROR(AH57*Occupancy!AK88,"")</f>
        <v/>
      </c>
      <c r="AI100" t="str">
        <f>IFERROR(AI57*Occupancy!AL88,"")</f>
        <v/>
      </c>
      <c r="AJ100" t="str">
        <f>IFERROR(AJ57*Occupancy!AM88,"")</f>
        <v/>
      </c>
      <c r="AK100" t="str">
        <f>IFERROR(AK57*Occupancy!AN88,"")</f>
        <v/>
      </c>
      <c r="AL100" t="str">
        <f>IFERROR(AL57*Occupancy!AO88,"")</f>
        <v/>
      </c>
      <c r="AM100" t="str">
        <f>IFERROR(AM57*Occupancy!AP88,"")</f>
        <v/>
      </c>
      <c r="AN100" t="str">
        <f>IFERROR(AN57*Occupancy!AQ88,"")</f>
        <v/>
      </c>
    </row>
    <row r="101" spans="1:40">
      <c r="A101" t="str">
        <f t="shared" si="2"/>
        <v>TRA_Car_Dis_Exe</v>
      </c>
      <c r="B101" t="str">
        <f t="shared" si="2"/>
        <v>TRADST</v>
      </c>
      <c r="C101" t="str">
        <f t="shared" si="2"/>
        <v>TCar</v>
      </c>
      <c r="D101">
        <f>IFERROR(D58*Occupancy!G89,"")</f>
        <v>17.206884931098035</v>
      </c>
      <c r="E101">
        <f>IFERROR(E58*Occupancy!H89,"")</f>
        <v>17.070795582728113</v>
      </c>
      <c r="F101">
        <f>IFERROR(F58*Occupancy!I89,"")</f>
        <v>3.7062146734968482</v>
      </c>
      <c r="G101">
        <f>IFERROR(G58*Occupancy!J89,"")</f>
        <v>7.9708969439471602</v>
      </c>
      <c r="H101">
        <f>IFERROR(H58*Occupancy!K89,"")</f>
        <v>0.91161687418891058</v>
      </c>
      <c r="I101">
        <f>IFERROR(I58*Occupancy!L89,"")</f>
        <v>6.1027180185330305</v>
      </c>
      <c r="J101">
        <f>IFERROR(J58*Occupancy!M89,"")</f>
        <v>127.92919633642917</v>
      </c>
      <c r="K101">
        <f>IFERROR(K58*Occupancy!N89,"")</f>
        <v>4.7147419162642876</v>
      </c>
      <c r="L101">
        <f>IFERROR(L58*Occupancy!O89,"")</f>
        <v>1.6727461318087973</v>
      </c>
      <c r="M101">
        <f>IFERROR(M58*Occupancy!P89,"")</f>
        <v>69.72235147842018</v>
      </c>
      <c r="N101">
        <f>IFERROR(N58*Occupancy!Q89,"")</f>
        <v>7.6181176054161508</v>
      </c>
      <c r="O101">
        <f>IFERROR(O58*Occupancy!R89,"")</f>
        <v>95.26846189753492</v>
      </c>
      <c r="P101">
        <f>IFERROR(P58*Occupancy!S89,"")</f>
        <v>1.4477799609624291</v>
      </c>
      <c r="Q101">
        <f>IFERROR(Q58*Occupancy!T89,"")</f>
        <v>2.1563992300166976</v>
      </c>
      <c r="R101">
        <f>IFERROR(R58*Occupancy!U89,"")</f>
        <v>5.8365753994786482</v>
      </c>
      <c r="S101">
        <f>IFERROR(S58*Occupancy!V89,"")</f>
        <v>3.9424213761422116</v>
      </c>
      <c r="T101">
        <f>IFERROR(T58*Occupancy!W89,"")</f>
        <v>0.57282177231061571</v>
      </c>
      <c r="U101">
        <f>IFERROR(U58*Occupancy!X89,"")</f>
        <v>67.557039366713852</v>
      </c>
      <c r="V101">
        <f>IFERROR(V58*Occupancy!Y89,"")</f>
        <v>2.7134967397340328</v>
      </c>
      <c r="W101">
        <f>IFERROR(W58*Occupancy!Z89,"")</f>
        <v>5.936351813090841</v>
      </c>
      <c r="X101">
        <f>IFERROR(X58*Occupancy!AA89,"")</f>
        <v>2.4798437720930515</v>
      </c>
      <c r="Y101">
        <f>IFERROR(Y58*Occupancy!AB89,"")</f>
        <v>0.76781527983670184</v>
      </c>
      <c r="Z101">
        <f>IFERROR(Z58*Occupancy!AC89,"")</f>
        <v>4.0083514674361158E-2</v>
      </c>
      <c r="AA101">
        <f>IFERROR(AA58*Occupancy!AD89,"")</f>
        <v>16.079353233225255</v>
      </c>
      <c r="AB101">
        <f>IFERROR(AB58*Occupancy!AE89,"")</f>
        <v>8.3872590402562448</v>
      </c>
      <c r="AC101">
        <f>IFERROR(AC58*Occupancy!AF89,"")</f>
        <v>18.861385595054386</v>
      </c>
      <c r="AD101">
        <f>IFERROR(AD58*Occupancy!AG89,"")</f>
        <v>12.428304364587104</v>
      </c>
      <c r="AE101">
        <f>IFERROR(AE58*Occupancy!AH89,"")</f>
        <v>6.3655697457834863</v>
      </c>
      <c r="AF101">
        <f>IFERROR(AF58*Occupancy!AI89,"")</f>
        <v>15.446330025591617</v>
      </c>
      <c r="AG101">
        <f>IFERROR(AG58*Occupancy!AJ89,"")</f>
        <v>2.8471255155345272</v>
      </c>
      <c r="AH101">
        <f>IFERROR(AH58*Occupancy!AK89,"")</f>
        <v>1.9187745409201471</v>
      </c>
      <c r="AI101">
        <f>IFERROR(AI58*Occupancy!AL89,"")</f>
        <v>61.703848360716215</v>
      </c>
      <c r="AJ101">
        <f>IFERROR(AJ58*Occupancy!AM89,"")</f>
        <v>0.32928090650506331</v>
      </c>
      <c r="AK101">
        <f>IFERROR(AK58*Occupancy!AN89,"")</f>
        <v>1.6111430587301017</v>
      </c>
      <c r="AL101">
        <f>IFERROR(AL58*Occupancy!AO89,"")</f>
        <v>9.2304402156896545E-2</v>
      </c>
      <c r="AM101">
        <f>IFERROR(AM58*Occupancy!AP89,"")</f>
        <v>2.0020481727636197</v>
      </c>
      <c r="AN101">
        <f>IFERROR(AN58*Occupancy!AQ89,"")</f>
        <v>0.43691994198508488</v>
      </c>
    </row>
    <row r="102" spans="1:40">
      <c r="A102" t="str">
        <f t="shared" si="2"/>
        <v>TRA_Car_Dis_Lom</v>
      </c>
      <c r="B102" t="str">
        <f t="shared" si="2"/>
        <v>TRADST</v>
      </c>
      <c r="C102" t="str">
        <f t="shared" si="2"/>
        <v>TCar</v>
      </c>
      <c r="D102">
        <f>IFERROR(D59*Occupancy!G90,"")</f>
        <v>27.114815925021333</v>
      </c>
      <c r="E102">
        <f>IFERROR(E59*Occupancy!H90,"")</f>
        <v>40.451846513786187</v>
      </c>
      <c r="F102">
        <f>IFERROR(F59*Occupancy!I90,"")</f>
        <v>5.9226514007584301</v>
      </c>
      <c r="G102">
        <f>IFERROR(G59*Occupancy!J90,"")</f>
        <v>5.4532027790099828</v>
      </c>
      <c r="H102">
        <f>IFERROR(H59*Occupancy!K90,"")</f>
        <v>0.17768526606612406</v>
      </c>
      <c r="I102">
        <f>IFERROR(I59*Occupancy!L90,"")</f>
        <v>10.347914621404433</v>
      </c>
      <c r="J102">
        <f>IFERROR(J59*Occupancy!M90,"")</f>
        <v>111.77189888843556</v>
      </c>
      <c r="K102">
        <f>IFERROR(K59*Occupancy!N90,"")</f>
        <v>9.1383303509680225</v>
      </c>
      <c r="L102">
        <f>IFERROR(L59*Occupancy!O90,"")</f>
        <v>0.74920967413800221</v>
      </c>
      <c r="M102">
        <f>IFERROR(M59*Occupancy!P90,"")</f>
        <v>128.59602885030009</v>
      </c>
      <c r="N102">
        <f>IFERROR(N59*Occupancy!Q90,"")</f>
        <v>4.3986112859398485</v>
      </c>
      <c r="O102">
        <f>IFERROR(O59*Occupancy!R90,"")</f>
        <v>213.6197841926919</v>
      </c>
      <c r="P102">
        <f>IFERROR(P59*Occupancy!S90,"")</f>
        <v>1.3240127726457296</v>
      </c>
      <c r="Q102">
        <f>IFERROR(Q59*Occupancy!T90,"")</f>
        <v>4.584534283581168</v>
      </c>
      <c r="R102">
        <f>IFERROR(R59*Occupancy!U90,"")</f>
        <v>8.9785167776751713</v>
      </c>
      <c r="S102">
        <f>IFERROR(S59*Occupancy!V90,"")</f>
        <v>5.735695319224396</v>
      </c>
      <c r="T102">
        <f>IFERROR(T59*Occupancy!W90,"")</f>
        <v>0.32027440184170802</v>
      </c>
      <c r="U102">
        <f>IFERROR(U59*Occupancy!X90,"")</f>
        <v>126.59528573729905</v>
      </c>
      <c r="V102">
        <f>IFERROR(V59*Occupancy!Y90,"")</f>
        <v>1.9316053520570209</v>
      </c>
      <c r="W102">
        <f>IFERROR(W59*Occupancy!Z90,"")</f>
        <v>6.7309317890667728</v>
      </c>
      <c r="X102">
        <f>IFERROR(X59*Occupancy!AA90,"")</f>
        <v>1.163168037803999</v>
      </c>
      <c r="Y102">
        <f>IFERROR(Y59*Occupancy!AB90,"")</f>
        <v>0.99244076359748767</v>
      </c>
      <c r="Z102">
        <f>IFERROR(Z59*Occupancy!AC90,"")</f>
        <v>0.13035899110284335</v>
      </c>
      <c r="AA102">
        <f>IFERROR(AA59*Occupancy!AD90,"")</f>
        <v>17.017408747243657</v>
      </c>
      <c r="AB102">
        <f>IFERROR(AB59*Occupancy!AE90,"")</f>
        <v>7.9366011010156319</v>
      </c>
      <c r="AC102">
        <f>IFERROR(AC59*Occupancy!AF90,"")</f>
        <v>36.35676543331158</v>
      </c>
      <c r="AD102">
        <f>IFERROR(AD59*Occupancy!AG90,"")</f>
        <v>19.910131900342893</v>
      </c>
      <c r="AE102">
        <f>IFERROR(AE59*Occupancy!AH90,"")</f>
        <v>8.8916851366026339</v>
      </c>
      <c r="AF102">
        <f>IFERROR(AF59*Occupancy!AI90,"")</f>
        <v>7.68951556847197</v>
      </c>
      <c r="AG102">
        <f>IFERROR(AG59*Occupancy!AJ90,"")</f>
        <v>5.1688347208060437</v>
      </c>
      <c r="AH102">
        <f>IFERROR(AH59*Occupancy!AK90,"")</f>
        <v>3.3410012451981186</v>
      </c>
      <c r="AI102">
        <f>IFERROR(AI59*Occupancy!AL90,"")</f>
        <v>69.243962880906437</v>
      </c>
      <c r="AJ102">
        <f>IFERROR(AJ59*Occupancy!AM90,"")</f>
        <v>0.30113148251565136</v>
      </c>
      <c r="AK102">
        <f>IFERROR(AK59*Occupancy!AN90,"")</f>
        <v>3.425312199005369</v>
      </c>
      <c r="AL102">
        <f>IFERROR(AL59*Occupancy!AO90,"")</f>
        <v>8.4413523271807844E-2</v>
      </c>
      <c r="AM102">
        <f>IFERROR(AM59*Occupancy!AP90,"")</f>
        <v>4.2563818228337871</v>
      </c>
      <c r="AN102">
        <f>IFERROR(AN59*Occupancy!AQ90,"")</f>
        <v>0.92889777798492612</v>
      </c>
    </row>
    <row r="103" spans="1:40">
      <c r="A103" t="str">
        <f t="shared" si="2"/>
        <v>TRA_Car_Dis_Sma</v>
      </c>
      <c r="B103" t="str">
        <f t="shared" si="2"/>
        <v>TRADST</v>
      </c>
      <c r="C103" t="str">
        <f t="shared" si="2"/>
        <v>TCar</v>
      </c>
      <c r="D103">
        <f>IFERROR(D60*Occupancy!G91,"")</f>
        <v>26.662155690842496</v>
      </c>
      <c r="E103">
        <f>IFERROR(E60*Occupancy!H91,"")</f>
        <v>36.094666912131423</v>
      </c>
      <c r="F103">
        <f>IFERROR(F60*Occupancy!I91,"")</f>
        <v>5.7791947825803884</v>
      </c>
      <c r="G103">
        <f>IFERROR(G60*Occupancy!J91,"")</f>
        <v>5.3217769783816893</v>
      </c>
      <c r="H103">
        <f>IFERROR(H60*Occupancy!K91,"")</f>
        <v>0.16356582185316687</v>
      </c>
      <c r="I103">
        <f>IFERROR(I60*Occupancy!L91,"")</f>
        <v>10.105498528562062</v>
      </c>
      <c r="J103">
        <f>IFERROR(J60*Occupancy!M91,"")</f>
        <v>108.76552776573273</v>
      </c>
      <c r="K103">
        <f>IFERROR(K60*Occupancy!N91,"")</f>
        <v>8.4696707173343135</v>
      </c>
      <c r="L103">
        <f>IFERROR(L60*Occupancy!O91,"")</f>
        <v>0.78153089585089619</v>
      </c>
      <c r="M103">
        <f>IFERROR(M60*Occupancy!P91,"")</f>
        <v>97.092699869473932</v>
      </c>
      <c r="N103">
        <f>IFERROR(N60*Occupancy!Q91,"")</f>
        <v>4.5606577321622499</v>
      </c>
      <c r="O103">
        <f>IFERROR(O60*Occupancy!R91,"")</f>
        <v>210.28001399336344</v>
      </c>
      <c r="P103">
        <f>IFERROR(P60*Occupancy!S91,"")</f>
        <v>0.71286931637305972</v>
      </c>
      <c r="Q103">
        <f>IFERROR(Q60*Occupancy!T91,"")</f>
        <v>4.4771271359694778</v>
      </c>
      <c r="R103">
        <f>IFERROR(R60*Occupancy!U91,"")</f>
        <v>8.7686008559471826</v>
      </c>
      <c r="S103">
        <f>IFERROR(S60*Occupancy!V91,"")</f>
        <v>2.6473715853241289</v>
      </c>
      <c r="T103">
        <f>IFERROR(T60*Occupancy!W91,"")</f>
        <v>0.30589965760694088</v>
      </c>
      <c r="U103">
        <f>IFERROR(U60*Occupancy!X91,"")</f>
        <v>138.93669160353321</v>
      </c>
      <c r="V103">
        <f>IFERROR(V60*Occupancy!Y91,"")</f>
        <v>1.8863734442145983</v>
      </c>
      <c r="W103">
        <f>IFERROR(W60*Occupancy!Z91,"")</f>
        <v>6.5532781634624149</v>
      </c>
      <c r="X103">
        <f>IFERROR(X60*Occupancy!AA91,"")</f>
        <v>1.2841189973636602</v>
      </c>
      <c r="Y103">
        <f>IFERROR(Y60*Occupancy!AB91,"")</f>
        <v>0.90558528014332806</v>
      </c>
      <c r="Z103">
        <f>IFERROR(Z60*Occupancy!AC91,"")</f>
        <v>0.13215991016576262</v>
      </c>
      <c r="AA103">
        <f>IFERROR(AA60*Occupancy!AD91,"")</f>
        <v>16.324775631434342</v>
      </c>
      <c r="AB103">
        <f>IFERROR(AB60*Occupancy!AE91,"")</f>
        <v>6.9148571341564899</v>
      </c>
      <c r="AC103">
        <f>IFERROR(AC60*Occupancy!AF91,"")</f>
        <v>33.537416033312574</v>
      </c>
      <c r="AD103">
        <f>IFERROR(AD60*Occupancy!AG91,"")</f>
        <v>19.443924340100271</v>
      </c>
      <c r="AE103">
        <f>IFERROR(AE60*Occupancy!AH91,"")</f>
        <v>8.6833757315584439</v>
      </c>
      <c r="AF103">
        <f>IFERROR(AF60*Occupancy!AI91,"")</f>
        <v>7.6794648716619776</v>
      </c>
      <c r="AG103">
        <f>IFERROR(AG60*Occupancy!AJ91,"")</f>
        <v>4.730057742640688</v>
      </c>
      <c r="AH103">
        <f>IFERROR(AH60*Occupancy!AK91,"")</f>
        <v>3.2628233935364213</v>
      </c>
      <c r="AI103">
        <f>IFERROR(AI60*Occupancy!AL91,"")</f>
        <v>57.738122378698179</v>
      </c>
      <c r="AJ103">
        <f>IFERROR(AJ60*Occupancy!AM91,"")</f>
        <v>0.16213392990943418</v>
      </c>
      <c r="AK103">
        <f>IFERROR(AK60*Occupancy!AN91,"")</f>
        <v>3.3450634779319368</v>
      </c>
      <c r="AL103">
        <f>IFERROR(AL60*Occupancy!AO91,"")</f>
        <v>4.5449569574142208E-2</v>
      </c>
      <c r="AM103">
        <f>IFERROR(AM60*Occupancy!AP91,"")</f>
        <v>4.1566626796322419</v>
      </c>
      <c r="AN103">
        <f>IFERROR(AN60*Occupancy!AQ91,"")</f>
        <v>0.90713542338469788</v>
      </c>
    </row>
    <row r="104" spans="1:40">
      <c r="A104" t="str">
        <f t="shared" si="2"/>
        <v>TRA_Car_Dis_Upm</v>
      </c>
      <c r="B104" t="str">
        <f t="shared" si="2"/>
        <v>TRADST</v>
      </c>
      <c r="C104" t="str">
        <f t="shared" si="2"/>
        <v>TCar</v>
      </c>
      <c r="D104">
        <f>IFERROR(D61*Occupancy!G92,"")</f>
        <v>12.431165555183183</v>
      </c>
      <c r="E104">
        <f>IFERROR(E61*Occupancy!H92,"")</f>
        <v>17.16408659104016</v>
      </c>
      <c r="F104">
        <f>IFERROR(F61*Occupancy!I92,"")</f>
        <v>1.4064412785240386</v>
      </c>
      <c r="G104">
        <f>IFERROR(G61*Occupancy!J92,"")</f>
        <v>2.5832693916084986</v>
      </c>
      <c r="H104">
        <f>IFERROR(H61*Occupancy!K92,"")</f>
        <v>7.9547874433989085E-2</v>
      </c>
      <c r="I104">
        <f>IFERROR(I61*Occupancy!L92,"")</f>
        <v>4.6397017182482516</v>
      </c>
      <c r="J104">
        <f>IFERROR(J61*Occupancy!M92,"")</f>
        <v>51.250158167486696</v>
      </c>
      <c r="K104">
        <f>IFERROR(K61*Occupancy!N92,"")</f>
        <v>3.9187306748618074</v>
      </c>
      <c r="L104">
        <f>IFERROR(L61*Occupancy!O92,"")</f>
        <v>0.34554920976349746</v>
      </c>
      <c r="M104">
        <f>IFERROR(M61*Occupancy!P92,"")</f>
        <v>53.950577849656916</v>
      </c>
      <c r="N104">
        <f>IFERROR(N61*Occupancy!Q92,"")</f>
        <v>1.8887825353131646</v>
      </c>
      <c r="O104">
        <f>IFERROR(O61*Occupancy!R92,"")</f>
        <v>97.313657629660014</v>
      </c>
      <c r="P104">
        <f>IFERROR(P61*Occupancy!S92,"")</f>
        <v>0.64017113655652336</v>
      </c>
      <c r="Q104">
        <f>IFERROR(Q61*Occupancy!T92,"")</f>
        <v>2.1139405377855494</v>
      </c>
      <c r="R104">
        <f>IFERROR(R61*Occupancy!U92,"")</f>
        <v>4.0257306579089409</v>
      </c>
      <c r="S104">
        <f>IFERROR(S61*Occupancy!V92,"")</f>
        <v>4.2184854717862343</v>
      </c>
      <c r="T104">
        <f>IFERROR(T61*Occupancy!W92,"")</f>
        <v>0.15299531436830682</v>
      </c>
      <c r="U104">
        <f>IFERROR(U61*Occupancy!X92,"")</f>
        <v>58.273956104515271</v>
      </c>
      <c r="V104">
        <f>IFERROR(V61*Occupancy!Y92,"")</f>
        <v>0.86608959158960774</v>
      </c>
      <c r="W104">
        <f>IFERROR(W61*Occupancy!Z92,"")</f>
        <v>3.3597361582882908</v>
      </c>
      <c r="X104">
        <f>IFERROR(X61*Occupancy!AA92,"")</f>
        <v>0.65025034795298542</v>
      </c>
      <c r="Y104">
        <f>IFERROR(Y61*Occupancy!AB92,"")</f>
        <v>0.4448723596821782</v>
      </c>
      <c r="Z104">
        <f>IFERROR(Z61*Occupancy!AC92,"")</f>
        <v>5.8576132198606072E-2</v>
      </c>
      <c r="AA104">
        <f>IFERROR(AA61*Occupancy!AD92,"")</f>
        <v>7.5229729585350613</v>
      </c>
      <c r="AB104">
        <f>IFERROR(AB61*Occupancy!AE92,"")</f>
        <v>4.365666626453633</v>
      </c>
      <c r="AC104">
        <f>IFERROR(AC61*Occupancy!AF92,"")</f>
        <v>16.084966258232491</v>
      </c>
      <c r="AD104">
        <f>IFERROR(AD61*Occupancy!AG92,"")</f>
        <v>8.9272171190785361</v>
      </c>
      <c r="AE104">
        <f>IFERROR(AE61*Occupancy!AH92,"")</f>
        <v>3.9867802625080353</v>
      </c>
      <c r="AF104">
        <f>IFERROR(AF61*Occupancy!AI92,"")</f>
        <v>3.5159377587107556</v>
      </c>
      <c r="AG104">
        <f>IFERROR(AG61*Occupancy!AJ92,"")</f>
        <v>2.36096043322754</v>
      </c>
      <c r="AH104">
        <f>IFERROR(AH61*Occupancy!AK92,"")</f>
        <v>1.4981381781342484</v>
      </c>
      <c r="AI104">
        <f>IFERROR(AI61*Occupancy!AL92,"")</f>
        <v>32.532075387370526</v>
      </c>
      <c r="AJ104">
        <f>IFERROR(AJ61*Occupancy!AM92,"")</f>
        <v>0.14559956474572244</v>
      </c>
      <c r="AK104">
        <f>IFERROR(AK61*Occupancy!AN92,"")</f>
        <v>1.5794202560510999</v>
      </c>
      <c r="AL104">
        <f>IFERROR(AL61*Occupancy!AO92,"")</f>
        <v>4.0814637328361471E-2</v>
      </c>
      <c r="AM104">
        <f>IFERROR(AM61*Occupancy!AP92,"")</f>
        <v>1.9626285949711326</v>
      </c>
      <c r="AN104">
        <f>IFERROR(AN61*Occupancy!AQ92,"")</f>
        <v>0.42831715216390126</v>
      </c>
    </row>
    <row r="105" spans="1:40">
      <c r="A105" t="str">
        <f t="shared" si="2"/>
        <v>TRA_Car_Fle_Fue_Exe</v>
      </c>
      <c r="B105" t="str">
        <f t="shared" si="2"/>
        <v>TRAGSLSP95</v>
      </c>
      <c r="C105" t="str">
        <f t="shared" si="2"/>
        <v>TCar</v>
      </c>
      <c r="D105" t="str">
        <f>IFERROR(D62*Occupancy!G93,"")</f>
        <v/>
      </c>
      <c r="E105" t="str">
        <f>IFERROR(E62*Occupancy!H93,"")</f>
        <v/>
      </c>
      <c r="F105" t="str">
        <f>IFERROR(F62*Occupancy!I93,"")</f>
        <v/>
      </c>
      <c r="G105">
        <f>IFERROR(G62*Occupancy!J93,"")</f>
        <v>7.8665135806126503E-3</v>
      </c>
      <c r="H105" t="str">
        <f>IFERROR(H62*Occupancy!K93,"")</f>
        <v/>
      </c>
      <c r="I105" t="str">
        <f>IFERROR(I62*Occupancy!L93,"")</f>
        <v/>
      </c>
      <c r="J105" t="str">
        <f>IFERROR(J62*Occupancy!M93,"")</f>
        <v/>
      </c>
      <c r="K105" t="str">
        <f>IFERROR(K62*Occupancy!N93,"")</f>
        <v/>
      </c>
      <c r="L105" t="str">
        <f>IFERROR(L62*Occupancy!O93,"")</f>
        <v/>
      </c>
      <c r="M105" t="str">
        <f>IFERROR(M62*Occupancy!P93,"")</f>
        <v/>
      </c>
      <c r="N105" t="str">
        <f>IFERROR(N62*Occupancy!Q93,"")</f>
        <v/>
      </c>
      <c r="O105" t="str">
        <f>IFERROR(O62*Occupancy!R93,"")</f>
        <v/>
      </c>
      <c r="P105" t="str">
        <f>IFERROR(P62*Occupancy!S93,"")</f>
        <v/>
      </c>
      <c r="Q105" t="str">
        <f>IFERROR(Q62*Occupancy!T93,"")</f>
        <v/>
      </c>
      <c r="R105" t="str">
        <f>IFERROR(R62*Occupancy!U93,"")</f>
        <v/>
      </c>
      <c r="S105" t="str">
        <f>IFERROR(S62*Occupancy!V93,"")</f>
        <v/>
      </c>
      <c r="T105" t="str">
        <f>IFERROR(T62*Occupancy!W93,"")</f>
        <v/>
      </c>
      <c r="U105" t="str">
        <f>IFERROR(U62*Occupancy!X93,"")</f>
        <v/>
      </c>
      <c r="V105" t="str">
        <f>IFERROR(V62*Occupancy!Y93,"")</f>
        <v/>
      </c>
      <c r="W105" t="str">
        <f>IFERROR(W62*Occupancy!Z93,"")</f>
        <v/>
      </c>
      <c r="X105" t="str">
        <f>IFERROR(X62*Occupancy!AA93,"")</f>
        <v/>
      </c>
      <c r="Y105" t="str">
        <f>IFERROR(Y62*Occupancy!AB93,"")</f>
        <v/>
      </c>
      <c r="Z105" t="str">
        <f>IFERROR(Z62*Occupancy!AC93,"")</f>
        <v/>
      </c>
      <c r="AA105" t="str">
        <f>IFERROR(AA62*Occupancy!AD93,"")</f>
        <v/>
      </c>
      <c r="AB105" t="str">
        <f>IFERROR(AB62*Occupancy!AE93,"")</f>
        <v/>
      </c>
      <c r="AC105" t="str">
        <f>IFERROR(AC62*Occupancy!AF93,"")</f>
        <v/>
      </c>
      <c r="AD105" t="str">
        <f>IFERROR(AD62*Occupancy!AG93,"")</f>
        <v/>
      </c>
      <c r="AE105" t="str">
        <f>IFERROR(AE62*Occupancy!AH93,"")</f>
        <v/>
      </c>
      <c r="AF105">
        <f>IFERROR(AF62*Occupancy!AI93,"")</f>
        <v>0.48250857405221331</v>
      </c>
      <c r="AG105" t="str">
        <f>IFERROR(AG62*Occupancy!AJ93,"")</f>
        <v/>
      </c>
      <c r="AH105" t="str">
        <f>IFERROR(AH62*Occupancy!AK93,"")</f>
        <v/>
      </c>
      <c r="AI105" t="str">
        <f>IFERROR(AI62*Occupancy!AL93,"")</f>
        <v/>
      </c>
      <c r="AJ105" t="str">
        <f>IFERROR(AJ62*Occupancy!AM93,"")</f>
        <v/>
      </c>
      <c r="AK105" t="str">
        <f>IFERROR(AK62*Occupancy!AN93,"")</f>
        <v/>
      </c>
      <c r="AL105" t="str">
        <f>IFERROR(AL62*Occupancy!AO93,"")</f>
        <v/>
      </c>
      <c r="AM105" t="str">
        <f>IFERROR(AM62*Occupancy!AP93,"")</f>
        <v/>
      </c>
      <c r="AN105" t="str">
        <f>IFERROR(AN62*Occupancy!AQ93,"")</f>
        <v/>
      </c>
    </row>
    <row r="106" spans="1:40">
      <c r="A106" t="str">
        <f t="shared" si="2"/>
        <v>TRA_Car_Fle_Fue_Lom</v>
      </c>
      <c r="B106" t="str">
        <f t="shared" si="2"/>
        <v>TRAGSLSP95</v>
      </c>
      <c r="C106" t="str">
        <f t="shared" si="2"/>
        <v>TCar</v>
      </c>
      <c r="D106" t="str">
        <f>IFERROR(D63*Occupancy!G94,"")</f>
        <v/>
      </c>
      <c r="E106" t="str">
        <f>IFERROR(E63*Occupancy!H94,"")</f>
        <v/>
      </c>
      <c r="F106" t="str">
        <f>IFERROR(F63*Occupancy!I94,"")</f>
        <v/>
      </c>
      <c r="G106">
        <f>IFERROR(G63*Occupancy!J94,"")</f>
        <v>2.038142154976914E-2</v>
      </c>
      <c r="H106" t="str">
        <f>IFERROR(H63*Occupancy!K94,"")</f>
        <v/>
      </c>
      <c r="I106" t="str">
        <f>IFERROR(I63*Occupancy!L94,"")</f>
        <v/>
      </c>
      <c r="J106" t="str">
        <f>IFERROR(J63*Occupancy!M94,"")</f>
        <v/>
      </c>
      <c r="K106" t="str">
        <f>IFERROR(K63*Occupancy!N94,"")</f>
        <v/>
      </c>
      <c r="L106" t="str">
        <f>IFERROR(L63*Occupancy!O94,"")</f>
        <v/>
      </c>
      <c r="M106" t="str">
        <f>IFERROR(M63*Occupancy!P94,"")</f>
        <v/>
      </c>
      <c r="N106" t="str">
        <f>IFERROR(N63*Occupancy!Q94,"")</f>
        <v/>
      </c>
      <c r="O106" t="str">
        <f>IFERROR(O63*Occupancy!R94,"")</f>
        <v/>
      </c>
      <c r="P106" t="str">
        <f>IFERROR(P63*Occupancy!S94,"")</f>
        <v/>
      </c>
      <c r="Q106" t="str">
        <f>IFERROR(Q63*Occupancy!T94,"")</f>
        <v/>
      </c>
      <c r="R106" t="str">
        <f>IFERROR(R63*Occupancy!U94,"")</f>
        <v/>
      </c>
      <c r="S106" t="str">
        <f>IFERROR(S63*Occupancy!V94,"")</f>
        <v/>
      </c>
      <c r="T106" t="str">
        <f>IFERROR(T63*Occupancy!W94,"")</f>
        <v/>
      </c>
      <c r="U106" t="str">
        <f>IFERROR(U63*Occupancy!X94,"")</f>
        <v/>
      </c>
      <c r="V106" t="str">
        <f>IFERROR(V63*Occupancy!Y94,"")</f>
        <v/>
      </c>
      <c r="W106" t="str">
        <f>IFERROR(W63*Occupancy!Z94,"")</f>
        <v/>
      </c>
      <c r="X106" t="str">
        <f>IFERROR(X63*Occupancy!AA94,"")</f>
        <v/>
      </c>
      <c r="Y106" t="str">
        <f>IFERROR(Y63*Occupancy!AB94,"")</f>
        <v/>
      </c>
      <c r="Z106" t="str">
        <f>IFERROR(Z63*Occupancy!AC94,"")</f>
        <v/>
      </c>
      <c r="AA106" t="str">
        <f>IFERROR(AA63*Occupancy!AD94,"")</f>
        <v/>
      </c>
      <c r="AB106" t="str">
        <f>IFERROR(AB63*Occupancy!AE94,"")</f>
        <v/>
      </c>
      <c r="AC106" t="str">
        <f>IFERROR(AC63*Occupancy!AF94,"")</f>
        <v/>
      </c>
      <c r="AD106" t="str">
        <f>IFERROR(AD63*Occupancy!AG94,"")</f>
        <v/>
      </c>
      <c r="AE106" t="str">
        <f>IFERROR(AE63*Occupancy!AH94,"")</f>
        <v/>
      </c>
      <c r="AF106">
        <f>IFERROR(AF63*Occupancy!AI94,"")</f>
        <v>1.7317662459579655</v>
      </c>
      <c r="AG106" t="str">
        <f>IFERROR(AG63*Occupancy!AJ94,"")</f>
        <v/>
      </c>
      <c r="AH106" t="str">
        <f>IFERROR(AH63*Occupancy!AK94,"")</f>
        <v/>
      </c>
      <c r="AI106" t="str">
        <f>IFERROR(AI63*Occupancy!AL94,"")</f>
        <v/>
      </c>
      <c r="AJ106" t="str">
        <f>IFERROR(AJ63*Occupancy!AM94,"")</f>
        <v/>
      </c>
      <c r="AK106" t="str">
        <f>IFERROR(AK63*Occupancy!AN94,"")</f>
        <v/>
      </c>
      <c r="AL106" t="str">
        <f>IFERROR(AL63*Occupancy!AO94,"")</f>
        <v/>
      </c>
      <c r="AM106" t="str">
        <f>IFERROR(AM63*Occupancy!AP94,"")</f>
        <v/>
      </c>
      <c r="AN106" t="str">
        <f>IFERROR(AN63*Occupancy!AQ94,"")</f>
        <v/>
      </c>
    </row>
    <row r="107" spans="1:40">
      <c r="A107" t="str">
        <f t="shared" si="2"/>
        <v>TRA_Car_Fle_Fue_Sma</v>
      </c>
      <c r="B107" t="str">
        <f t="shared" si="2"/>
        <v>TRAGSLSP95</v>
      </c>
      <c r="C107" t="str">
        <f t="shared" si="2"/>
        <v>TCar</v>
      </c>
      <c r="D107" t="str">
        <f>IFERROR(D64*Occupancy!G95,"")</f>
        <v/>
      </c>
      <c r="E107" t="str">
        <f>IFERROR(E64*Occupancy!H95,"")</f>
        <v/>
      </c>
      <c r="F107" t="str">
        <f>IFERROR(F64*Occupancy!I95,"")</f>
        <v/>
      </c>
      <c r="G107">
        <f>IFERROR(G64*Occupancy!J95,"")</f>
        <v>1.9845068351091007E-2</v>
      </c>
      <c r="H107" t="str">
        <f>IFERROR(H64*Occupancy!K95,"")</f>
        <v/>
      </c>
      <c r="I107" t="str">
        <f>IFERROR(I64*Occupancy!L95,"")</f>
        <v/>
      </c>
      <c r="J107" t="str">
        <f>IFERROR(J64*Occupancy!M95,"")</f>
        <v/>
      </c>
      <c r="K107" t="str">
        <f>IFERROR(K64*Occupancy!N95,"")</f>
        <v/>
      </c>
      <c r="L107" t="str">
        <f>IFERROR(L64*Occupancy!O95,"")</f>
        <v/>
      </c>
      <c r="M107" t="str">
        <f>IFERROR(M64*Occupancy!P95,"")</f>
        <v/>
      </c>
      <c r="N107" t="str">
        <f>IFERROR(N64*Occupancy!Q95,"")</f>
        <v/>
      </c>
      <c r="O107" t="str">
        <f>IFERROR(O64*Occupancy!R95,"")</f>
        <v/>
      </c>
      <c r="P107" t="str">
        <f>IFERROR(P64*Occupancy!S95,"")</f>
        <v/>
      </c>
      <c r="Q107" t="str">
        <f>IFERROR(Q64*Occupancy!T95,"")</f>
        <v/>
      </c>
      <c r="R107" t="str">
        <f>IFERROR(R64*Occupancy!U95,"")</f>
        <v/>
      </c>
      <c r="S107" t="str">
        <f>IFERROR(S64*Occupancy!V95,"")</f>
        <v/>
      </c>
      <c r="T107" t="str">
        <f>IFERROR(T64*Occupancy!W95,"")</f>
        <v/>
      </c>
      <c r="U107" t="str">
        <f>IFERROR(U64*Occupancy!X95,"")</f>
        <v/>
      </c>
      <c r="V107" t="str">
        <f>IFERROR(V64*Occupancy!Y95,"")</f>
        <v/>
      </c>
      <c r="W107" t="str">
        <f>IFERROR(W64*Occupancy!Z95,"")</f>
        <v/>
      </c>
      <c r="X107" t="str">
        <f>IFERROR(X64*Occupancy!AA95,"")</f>
        <v/>
      </c>
      <c r="Y107" t="str">
        <f>IFERROR(Y64*Occupancy!AB95,"")</f>
        <v/>
      </c>
      <c r="Z107" t="str">
        <f>IFERROR(Z64*Occupancy!AC95,"")</f>
        <v/>
      </c>
      <c r="AA107" t="str">
        <f>IFERROR(AA64*Occupancy!AD95,"")</f>
        <v/>
      </c>
      <c r="AB107" t="str">
        <f>IFERROR(AB64*Occupancy!AE95,"")</f>
        <v/>
      </c>
      <c r="AC107" t="str">
        <f>IFERROR(AC64*Occupancy!AF95,"")</f>
        <v/>
      </c>
      <c r="AD107" t="str">
        <f>IFERROR(AD64*Occupancy!AG95,"")</f>
        <v/>
      </c>
      <c r="AE107" t="str">
        <f>IFERROR(AE64*Occupancy!AH95,"")</f>
        <v/>
      </c>
      <c r="AF107">
        <f>IFERROR(AF64*Occupancy!AI95,"")</f>
        <v>1.6268084463660673</v>
      </c>
      <c r="AG107" t="str">
        <f>IFERROR(AG64*Occupancy!AJ95,"")</f>
        <v/>
      </c>
      <c r="AH107" t="str">
        <f>IFERROR(AH64*Occupancy!AK95,"")</f>
        <v/>
      </c>
      <c r="AI107" t="str">
        <f>IFERROR(AI64*Occupancy!AL95,"")</f>
        <v/>
      </c>
      <c r="AJ107" t="str">
        <f>IFERROR(AJ64*Occupancy!AM95,"")</f>
        <v/>
      </c>
      <c r="AK107" t="str">
        <f>IFERROR(AK64*Occupancy!AN95,"")</f>
        <v/>
      </c>
      <c r="AL107" t="str">
        <f>IFERROR(AL64*Occupancy!AO95,"")</f>
        <v/>
      </c>
      <c r="AM107" t="str">
        <f>IFERROR(AM64*Occupancy!AP95,"")</f>
        <v/>
      </c>
      <c r="AN107" t="str">
        <f>IFERROR(AN64*Occupancy!AQ95,"")</f>
        <v/>
      </c>
    </row>
    <row r="108" spans="1:40">
      <c r="A108" t="str">
        <f t="shared" si="2"/>
        <v>TRA_Car_Fle_Fue_Upm</v>
      </c>
      <c r="B108" t="str">
        <f t="shared" si="2"/>
        <v>TRAGSLSP95</v>
      </c>
      <c r="C108" t="str">
        <f t="shared" si="2"/>
        <v>TCar</v>
      </c>
      <c r="D108" t="str">
        <f>IFERROR(D65*Occupancy!G96,"")</f>
        <v/>
      </c>
      <c r="E108" t="str">
        <f>IFERROR(E65*Occupancy!H96,"")</f>
        <v/>
      </c>
      <c r="F108" t="str">
        <f>IFERROR(F65*Occupancy!I96,"")</f>
        <v/>
      </c>
      <c r="G108">
        <f>IFERROR(G65*Occupancy!J96,"")</f>
        <v>9.1180043775282993E-3</v>
      </c>
      <c r="H108" t="str">
        <f>IFERROR(H65*Occupancy!K96,"")</f>
        <v/>
      </c>
      <c r="I108" t="str">
        <f>IFERROR(I65*Occupancy!L96,"")</f>
        <v/>
      </c>
      <c r="J108" t="str">
        <f>IFERROR(J65*Occupancy!M96,"")</f>
        <v/>
      </c>
      <c r="K108" t="str">
        <f>IFERROR(K65*Occupancy!N96,"")</f>
        <v/>
      </c>
      <c r="L108" t="str">
        <f>IFERROR(L65*Occupancy!O96,"")</f>
        <v/>
      </c>
      <c r="M108" t="str">
        <f>IFERROR(M65*Occupancy!P96,"")</f>
        <v/>
      </c>
      <c r="N108" t="str">
        <f>IFERROR(N65*Occupancy!Q96,"")</f>
        <v/>
      </c>
      <c r="O108" t="str">
        <f>IFERROR(O65*Occupancy!R96,"")</f>
        <v/>
      </c>
      <c r="P108" t="str">
        <f>IFERROR(P65*Occupancy!S96,"")</f>
        <v/>
      </c>
      <c r="Q108" t="str">
        <f>IFERROR(Q65*Occupancy!T96,"")</f>
        <v/>
      </c>
      <c r="R108" t="str">
        <f>IFERROR(R65*Occupancy!U96,"")</f>
        <v/>
      </c>
      <c r="S108" t="str">
        <f>IFERROR(S65*Occupancy!V96,"")</f>
        <v/>
      </c>
      <c r="T108" t="str">
        <f>IFERROR(T65*Occupancy!W96,"")</f>
        <v/>
      </c>
      <c r="U108" t="str">
        <f>IFERROR(U65*Occupancy!X96,"")</f>
        <v/>
      </c>
      <c r="V108" t="str">
        <f>IFERROR(V65*Occupancy!Y96,"")</f>
        <v/>
      </c>
      <c r="W108" t="str">
        <f>IFERROR(W65*Occupancy!Z96,"")</f>
        <v/>
      </c>
      <c r="X108" t="str">
        <f>IFERROR(X65*Occupancy!AA96,"")</f>
        <v/>
      </c>
      <c r="Y108" t="str">
        <f>IFERROR(Y65*Occupancy!AB96,"")</f>
        <v/>
      </c>
      <c r="Z108" t="str">
        <f>IFERROR(Z65*Occupancy!AC96,"")</f>
        <v/>
      </c>
      <c r="AA108" t="str">
        <f>IFERROR(AA65*Occupancy!AD96,"")</f>
        <v/>
      </c>
      <c r="AB108" t="str">
        <f>IFERROR(AB65*Occupancy!AE96,"")</f>
        <v/>
      </c>
      <c r="AC108" t="str">
        <f>IFERROR(AC65*Occupancy!AF96,"")</f>
        <v/>
      </c>
      <c r="AD108" t="str">
        <f>IFERROR(AD65*Occupancy!AG96,"")</f>
        <v/>
      </c>
      <c r="AE108" t="str">
        <f>IFERROR(AE65*Occupancy!AH96,"")</f>
        <v/>
      </c>
      <c r="AF108">
        <f>IFERROR(AF65*Occupancy!AI96,"")</f>
        <v>0.94698743917505168</v>
      </c>
      <c r="AG108" t="str">
        <f>IFERROR(AG65*Occupancy!AJ96,"")</f>
        <v/>
      </c>
      <c r="AH108" t="str">
        <f>IFERROR(AH65*Occupancy!AK96,"")</f>
        <v/>
      </c>
      <c r="AI108" t="str">
        <f>IFERROR(AI65*Occupancy!AL96,"")</f>
        <v/>
      </c>
      <c r="AJ108" t="str">
        <f>IFERROR(AJ65*Occupancy!AM96,"")</f>
        <v/>
      </c>
      <c r="AK108" t="str">
        <f>IFERROR(AK65*Occupancy!AN96,"")</f>
        <v/>
      </c>
      <c r="AL108" t="str">
        <f>IFERROR(AL65*Occupancy!AO96,"")</f>
        <v/>
      </c>
      <c r="AM108" t="str">
        <f>IFERROR(AM65*Occupancy!AP96,"")</f>
        <v/>
      </c>
      <c r="AN108" t="str">
        <f>IFERROR(AN65*Occupancy!AQ96,"")</f>
        <v/>
      </c>
    </row>
    <row r="109" spans="1:40">
      <c r="A109" t="str">
        <f t="shared" ref="A109:C128" si="3">A66</f>
        <v>TRA_Car_Gas_Exe</v>
      </c>
      <c r="B109" t="str">
        <f t="shared" si="3"/>
        <v>TRAGSLSP95</v>
      </c>
      <c r="C109" t="str">
        <f t="shared" si="3"/>
        <v>TCar</v>
      </c>
      <c r="D109">
        <f>IFERROR(D66*Occupancy!G97,"")</f>
        <v>3.5178467124284571</v>
      </c>
      <c r="E109">
        <f>IFERROR(E66*Occupancy!H97,"")</f>
        <v>1.8617438739559422</v>
      </c>
      <c r="F109">
        <f>IFERROR(F66*Occupancy!I97,"")</f>
        <v>0.47631767539277081</v>
      </c>
      <c r="G109">
        <f>IFERROR(G66*Occupancy!J97,"")</f>
        <v>19.385244826187368</v>
      </c>
      <c r="H109">
        <f>IFERROR(H66*Occupancy!K97,"")</f>
        <v>0.51462029091031991</v>
      </c>
      <c r="I109">
        <f>IFERROR(I66*Occupancy!L97,"")</f>
        <v>1.7423618981795459</v>
      </c>
      <c r="J109">
        <f>IFERROR(J66*Occupancy!M97,"")</f>
        <v>58.553150163599405</v>
      </c>
      <c r="K109">
        <f>IFERROR(K66*Occupancy!N97,"")</f>
        <v>3.4218189837684214</v>
      </c>
      <c r="L109">
        <f>IFERROR(L66*Occupancy!O97,"")</f>
        <v>1.3300398225887893</v>
      </c>
      <c r="M109">
        <f>IFERROR(M66*Occupancy!P97,"")</f>
        <v>28.07098612825385</v>
      </c>
      <c r="N109">
        <f>IFERROR(N66*Occupancy!Q97,"")</f>
        <v>4.6286617570937327</v>
      </c>
      <c r="O109">
        <f>IFERROR(O66*Occupancy!R97,"")</f>
        <v>11.899041595917554</v>
      </c>
      <c r="P109">
        <f>IFERROR(P66*Occupancy!S97,"")</f>
        <v>3.3977081017478792</v>
      </c>
      <c r="Q109">
        <f>IFERROR(Q66*Occupancy!T97,"")</f>
        <v>0.44188491909499172</v>
      </c>
      <c r="R109">
        <f>IFERROR(R66*Occupancy!U97,"")</f>
        <v>1.2935852036263382</v>
      </c>
      <c r="S109">
        <f>IFERROR(S66*Occupancy!V97,"")</f>
        <v>3.0560202322888674</v>
      </c>
      <c r="T109">
        <f>IFERROR(T66*Occupancy!W97,"")</f>
        <v>0.81284022279551327</v>
      </c>
      <c r="U109">
        <f>IFERROR(U66*Occupancy!X97,"")</f>
        <v>9.0894921862499292</v>
      </c>
      <c r="V109">
        <f>IFERROR(V66*Occupancy!Y97,"")</f>
        <v>1.635449859721426</v>
      </c>
      <c r="W109">
        <f>IFERROR(W66*Occupancy!Z97,"")</f>
        <v>1.8148612304677432</v>
      </c>
      <c r="X109">
        <f>IFERROR(X66*Occupancy!AA97,"")</f>
        <v>1.446924869136508</v>
      </c>
      <c r="Y109">
        <f>IFERROR(Y66*Occupancy!AB97,"")</f>
        <v>0.12220862023741429</v>
      </c>
      <c r="Z109">
        <f>IFERROR(Z66*Occupancy!AC97,"")</f>
        <v>3.9814274299954489E-2</v>
      </c>
      <c r="AA109">
        <f>IFERROR(AA66*Occupancy!AD97,"")</f>
        <v>13.588806054872341</v>
      </c>
      <c r="AB109">
        <f>IFERROR(AB66*Occupancy!AE97,"")</f>
        <v>8.1966796655306879</v>
      </c>
      <c r="AC109">
        <f>IFERROR(AC66*Occupancy!AF97,"")</f>
        <v>4.6705724896622076</v>
      </c>
      <c r="AD109">
        <f>IFERROR(AD66*Occupancy!AG97,"")</f>
        <v>0.74931385911664572</v>
      </c>
      <c r="AE109">
        <f>IFERROR(AE66*Occupancy!AH97,"")</f>
        <v>1.1327105223136675</v>
      </c>
      <c r="AF109">
        <f>IFERROR(AF66*Occupancy!AI97,"")</f>
        <v>29.673209709995962</v>
      </c>
      <c r="AG109">
        <f>IFERROR(AG66*Occupancy!AJ97,"")</f>
        <v>0.59366218480954303</v>
      </c>
      <c r="AH109">
        <f>IFERROR(AH66*Occupancy!AK97,"")</f>
        <v>1.217437632970233</v>
      </c>
      <c r="AI109">
        <f>IFERROR(AI66*Occupancy!AL97,"")</f>
        <v>48.905806148305629</v>
      </c>
      <c r="AJ109">
        <f>IFERROR(AJ66*Occupancy!AM97,"")</f>
        <v>0.10875365401285958</v>
      </c>
      <c r="AK109">
        <f>IFERROR(AK66*Occupancy!AN97,"")</f>
        <v>0.17877066298329616</v>
      </c>
      <c r="AL109">
        <f>IFERROR(AL66*Occupancy!AO97,"")</f>
        <v>5.3245619423053704E-2</v>
      </c>
      <c r="AM109">
        <f>IFERROR(AM66*Occupancy!AP97,"")</f>
        <v>0.32358928070778153</v>
      </c>
      <c r="AN109">
        <f>IFERROR(AN66*Occupancy!AQ97,"")</f>
        <v>4.8630703860369225E-2</v>
      </c>
    </row>
    <row r="110" spans="1:40">
      <c r="A110" t="str">
        <f t="shared" si="3"/>
        <v>TRA_Car_Gas_Lom</v>
      </c>
      <c r="B110" t="str">
        <f t="shared" si="3"/>
        <v>TRAGSLSP95</v>
      </c>
      <c r="C110" t="str">
        <f t="shared" si="3"/>
        <v>TCar</v>
      </c>
      <c r="D110">
        <f>IFERROR(D67*Occupancy!G98,"")</f>
        <v>8.5955556987195916</v>
      </c>
      <c r="E110">
        <f>IFERROR(E67*Occupancy!H98,"")</f>
        <v>6.3036562454824372</v>
      </c>
      <c r="F110">
        <f>IFERROR(F67*Occupancy!I98,"")</f>
        <v>3.1565414967547416</v>
      </c>
      <c r="G110">
        <f>IFERROR(G67*Occupancy!J98,"")</f>
        <v>23.042596821429942</v>
      </c>
      <c r="H110">
        <f>IFERROR(H67*Occupancy!K98,"")</f>
        <v>3.6125598058886621</v>
      </c>
      <c r="I110">
        <f>IFERROR(I67*Occupancy!L98,"")</f>
        <v>8.2102994422306192</v>
      </c>
      <c r="J110">
        <f>IFERROR(J67*Occupancy!M98,"")</f>
        <v>152.4648286025172</v>
      </c>
      <c r="K110">
        <f>IFERROR(K67*Occupancy!N98,"")</f>
        <v>15.128560028847698</v>
      </c>
      <c r="L110">
        <f>IFERROR(L67*Occupancy!O98,"")</f>
        <v>2.7635872518814599</v>
      </c>
      <c r="M110">
        <f>IFERROR(M67*Occupancy!P98,"")</f>
        <v>52.428837844606434</v>
      </c>
      <c r="N110">
        <f>IFERROR(N67*Occupancy!Q98,"")</f>
        <v>13.682753555393035</v>
      </c>
      <c r="O110">
        <f>IFERROR(O67*Occupancy!R98,"")</f>
        <v>54.174639474326931</v>
      </c>
      <c r="P110">
        <f>IFERROR(P67*Occupancy!S98,"")</f>
        <v>17.713897913222642</v>
      </c>
      <c r="Q110">
        <f>IFERROR(Q67*Occupancy!T98,"")</f>
        <v>2.9030124064968081</v>
      </c>
      <c r="R110">
        <f>IFERROR(R67*Occupancy!U98,"")</f>
        <v>8.574888298353132</v>
      </c>
      <c r="S110">
        <f>IFERROR(S67*Occupancy!V98,"")</f>
        <v>16.250215842044131</v>
      </c>
      <c r="T110">
        <f>IFERROR(T67*Occupancy!W98,"")</f>
        <v>1.9130282306235951</v>
      </c>
      <c r="U110">
        <f>IFERROR(U67*Occupancy!X98,"")</f>
        <v>39.419258230907481</v>
      </c>
      <c r="V110">
        <f>IFERROR(V67*Occupancy!Y98,"")</f>
        <v>2.7047071942109713</v>
      </c>
      <c r="W110">
        <f>IFERROR(W67*Occupancy!Z98,"")</f>
        <v>2.2739907099841918</v>
      </c>
      <c r="X110">
        <f>IFERROR(X67*Occupancy!AA98,"")</f>
        <v>2.7144847782657169</v>
      </c>
      <c r="Y110">
        <f>IFERROR(Y67*Occupancy!AB98,"")</f>
        <v>0.83062845164472821</v>
      </c>
      <c r="Z110">
        <f>IFERROR(Z67*Occupancy!AC98,"")</f>
        <v>0.26577601120292155</v>
      </c>
      <c r="AA110">
        <f>IFERROR(AA67*Occupancy!AD98,"")</f>
        <v>23.637285846708362</v>
      </c>
      <c r="AB110">
        <f>IFERROR(AB67*Occupancy!AE98,"")</f>
        <v>7.137702779407185</v>
      </c>
      <c r="AC110">
        <f>IFERROR(AC67*Occupancy!AF98,"")</f>
        <v>28.119842129937389</v>
      </c>
      <c r="AD110">
        <f>IFERROR(AD67*Occupancy!AG98,"")</f>
        <v>3.8332707257599625</v>
      </c>
      <c r="AE110">
        <f>IFERROR(AE67*Occupancy!AH98,"")</f>
        <v>7.3470598939076446</v>
      </c>
      <c r="AF110">
        <f>IFERROR(AF67*Occupancy!AI98,"")</f>
        <v>17.486100798516674</v>
      </c>
      <c r="AG110">
        <f>IFERROR(AG67*Occupancy!AJ98,"")</f>
        <v>4.9024725984005473</v>
      </c>
      <c r="AH110">
        <f>IFERROR(AH67*Occupancy!AK98,"")</f>
        <v>3.7198189564514372</v>
      </c>
      <c r="AI110">
        <f>IFERROR(AI67*Occupancy!AL98,"")</f>
        <v>129.54746228890713</v>
      </c>
      <c r="AJ110">
        <f>IFERROR(AJ67*Occupancy!AM98,"")</f>
        <v>0.56698546996509447</v>
      </c>
      <c r="AK110">
        <f>IFERROR(AK67*Occupancy!AN98,"")</f>
        <v>1.174453868262938</v>
      </c>
      <c r="AL110">
        <f>IFERROR(AL67*Occupancy!AO98,"")</f>
        <v>0.27759520198367682</v>
      </c>
      <c r="AM110">
        <f>IFERROR(AM67*Occupancy!AP98,"")</f>
        <v>2.1258559772258918</v>
      </c>
      <c r="AN110">
        <f>IFERROR(AN67*Occupancy!AQ98,"")</f>
        <v>0.31948484897936891</v>
      </c>
    </row>
    <row r="111" spans="1:40">
      <c r="A111" t="str">
        <f t="shared" si="3"/>
        <v>TRA_Car_Gas_Sma</v>
      </c>
      <c r="B111" t="str">
        <f t="shared" si="3"/>
        <v>TRAGSLSP95</v>
      </c>
      <c r="C111" t="str">
        <f t="shared" si="3"/>
        <v>TCar</v>
      </c>
      <c r="D111">
        <f>IFERROR(D68*Occupancy!G99,"")</f>
        <v>17.940359514934411</v>
      </c>
      <c r="E111">
        <f>IFERROR(E68*Occupancy!H99,"")</f>
        <v>20.334099823558944</v>
      </c>
      <c r="F111">
        <f>IFERROR(F68*Occupancy!I99,"")</f>
        <v>8.6759781287470013</v>
      </c>
      <c r="G111">
        <f>IFERROR(G68*Occupancy!J99,"")</f>
        <v>17.301804389502625</v>
      </c>
      <c r="H111">
        <f>IFERROR(H68*Occupancy!K99,"")</f>
        <v>3.4634412634851568</v>
      </c>
      <c r="I111">
        <f>IFERROR(I68*Occupancy!L99,"")</f>
        <v>26.461450873716672</v>
      </c>
      <c r="J111">
        <f>IFERROR(J68*Occupancy!M99,"")</f>
        <v>180.42451938986954</v>
      </c>
      <c r="K111">
        <f>IFERROR(K68*Occupancy!N99,"")</f>
        <v>14.579805831535881</v>
      </c>
      <c r="L111">
        <f>IFERROR(L68*Occupancy!O99,"")</f>
        <v>1.2590958834057751</v>
      </c>
      <c r="M111">
        <f>IFERROR(M68*Occupancy!P99,"")</f>
        <v>45.378147437352403</v>
      </c>
      <c r="N111">
        <f>IFERROR(N68*Occupancy!Q99,"")</f>
        <v>9.6716640148965478</v>
      </c>
      <c r="O111">
        <f>IFERROR(O68*Occupancy!R99,"")</f>
        <v>151.7116211760939</v>
      </c>
      <c r="P111">
        <f>IFERROR(P68*Occupancy!S99,"")</f>
        <v>30.108314838369235</v>
      </c>
      <c r="Q111">
        <f>IFERROR(Q68*Occupancy!T99,"")</f>
        <v>10.497525517525874</v>
      </c>
      <c r="R111">
        <f>IFERROR(R68*Occupancy!U99,"")</f>
        <v>30.450222570687576</v>
      </c>
      <c r="S111">
        <f>IFERROR(S68*Occupancy!V99,"")</f>
        <v>11.947848096990556</v>
      </c>
      <c r="T111">
        <f>IFERROR(T68*Occupancy!W99,"")</f>
        <v>0.94324631506866519</v>
      </c>
      <c r="U111">
        <f>IFERROR(U68*Occupancy!X99,"")</f>
        <v>196.05519496745245</v>
      </c>
      <c r="V111">
        <f>IFERROR(V68*Occupancy!Y99,"")</f>
        <v>3.8052652169444849</v>
      </c>
      <c r="W111">
        <f>IFERROR(W68*Occupancy!Z99,"")</f>
        <v>2.9967705393118305</v>
      </c>
      <c r="X111">
        <f>IFERROR(X68*Occupancy!AA99,"")</f>
        <v>1.0742694262399624</v>
      </c>
      <c r="Y111">
        <f>IFERROR(Y68*Occupancy!AB99,"")</f>
        <v>1.9826582414845249</v>
      </c>
      <c r="Z111">
        <f>IFERROR(Z68*Occupancy!AC99,"")</f>
        <v>1.6791295331616707</v>
      </c>
      <c r="AA111">
        <f>IFERROR(AA68*Occupancy!AD99,"")</f>
        <v>39.246622540377516</v>
      </c>
      <c r="AB111">
        <f>IFERROR(AB68*Occupancy!AE99,"")</f>
        <v>7.7615432198954375</v>
      </c>
      <c r="AC111">
        <f>IFERROR(AC68*Occupancy!AF99,"")</f>
        <v>80.337075721272853</v>
      </c>
      <c r="AD111">
        <f>IFERROR(AD68*Occupancy!AG99,"")</f>
        <v>32.678837449456871</v>
      </c>
      <c r="AE111">
        <f>IFERROR(AE68*Occupancy!AH99,"")</f>
        <v>26.873463373980695</v>
      </c>
      <c r="AF111">
        <f>IFERROR(AF68*Occupancy!AI99,"")</f>
        <v>9.2149524083877967</v>
      </c>
      <c r="AG111">
        <f>IFERROR(AG68*Occupancy!AJ99,"")</f>
        <v>8.6221253019509394</v>
      </c>
      <c r="AH111">
        <f>IFERROR(AH68*Occupancy!AK99,"")</f>
        <v>13.605310208123225</v>
      </c>
      <c r="AI111">
        <f>IFERROR(AI68*Occupancy!AL99,"")</f>
        <v>183.69456624924311</v>
      </c>
      <c r="AJ111">
        <f>IFERROR(AJ68*Occupancy!AM99,"")</f>
        <v>0.96370528508844333</v>
      </c>
      <c r="AK111">
        <f>IFERROR(AK68*Occupancy!AN99,"")</f>
        <v>4.2469193116969599</v>
      </c>
      <c r="AL111">
        <f>IFERROR(AL68*Occupancy!AO99,"")</f>
        <v>0.47182860485531097</v>
      </c>
      <c r="AM111">
        <f>IFERROR(AM68*Occupancy!AP99,"")</f>
        <v>7.6872655857656724</v>
      </c>
      <c r="AN111">
        <f>IFERROR(AN68*Occupancy!AQ99,"")</f>
        <v>1.1552828183297372</v>
      </c>
    </row>
    <row r="112" spans="1:40">
      <c r="A112" t="str">
        <f t="shared" si="3"/>
        <v>TRA_Car_Gas_Upm</v>
      </c>
      <c r="B112" t="str">
        <f t="shared" si="3"/>
        <v>TRAGSLSP95</v>
      </c>
      <c r="C112" t="str">
        <f t="shared" si="3"/>
        <v>TCar</v>
      </c>
      <c r="D112">
        <f>IFERROR(D69*Occupancy!G100,"")</f>
        <v>3.8265036021683727</v>
      </c>
      <c r="E112">
        <f>IFERROR(E69*Occupancy!H100,"")</f>
        <v>2.6804125692750187</v>
      </c>
      <c r="F112">
        <f>IFERROR(F69*Occupancy!I100,"")</f>
        <v>1.4329584452153947</v>
      </c>
      <c r="G112">
        <f>IFERROR(G69*Occupancy!J100,"")</f>
        <v>10.132901705922361</v>
      </c>
      <c r="H112">
        <f>IFERROR(H69*Occupancy!K100,"")</f>
        <v>1.5674012975934712</v>
      </c>
      <c r="I112">
        <f>IFERROR(I69*Occupancy!L100,"")</f>
        <v>3.7207411659435721</v>
      </c>
      <c r="J112">
        <f>IFERROR(J69*Occupancy!M100,"")</f>
        <v>69.797081115742031</v>
      </c>
      <c r="K112">
        <f>IFERROR(K69*Occupancy!N100,"")</f>
        <v>6.7698078003249167</v>
      </c>
      <c r="L112">
        <f>IFERROR(L69*Occupancy!O100,"")</f>
        <v>1.2933495941322193</v>
      </c>
      <c r="M112">
        <f>IFERROR(M69*Occupancy!P100,"")</f>
        <v>20.455072001191901</v>
      </c>
      <c r="N112">
        <f>IFERROR(N69*Occupancy!Q100,"")</f>
        <v>6.1181251959282408</v>
      </c>
      <c r="O112">
        <f>IFERROR(O69*Occupancy!R100,"")</f>
        <v>25.330631361452401</v>
      </c>
      <c r="P112">
        <f>IFERROR(P69*Occupancy!S100,"")</f>
        <v>6.9807996239882417</v>
      </c>
      <c r="Q112">
        <f>IFERROR(Q69*Occupancy!T100,"")</f>
        <v>1.2490087360494218</v>
      </c>
      <c r="R112">
        <f>IFERROR(R69*Occupancy!U100,"")</f>
        <v>3.7775844685274338</v>
      </c>
      <c r="S112">
        <f>IFERROR(S69*Occupancy!V100,"")</f>
        <v>7.0015358985055425</v>
      </c>
      <c r="T112">
        <f>IFERROR(T69*Occupancy!W100,"")</f>
        <v>0.86757402889205404</v>
      </c>
      <c r="U112">
        <f>IFERROR(U69*Occupancy!X100,"")</f>
        <v>16.598425564280486</v>
      </c>
      <c r="V112">
        <f>IFERROR(V69*Occupancy!Y100,"")</f>
        <v>1.203310208984087</v>
      </c>
      <c r="W112">
        <f>IFERROR(W69*Occupancy!Z100,"")</f>
        <v>0.98472294437371688</v>
      </c>
      <c r="X112">
        <f>IFERROR(X69*Occupancy!AA100,"")</f>
        <v>1.1808587149021221</v>
      </c>
      <c r="Y112">
        <f>IFERROR(Y69*Occupancy!AB100,"")</f>
        <v>0.37845850645422396</v>
      </c>
      <c r="Z112">
        <f>IFERROR(Z69*Occupancy!AC100,"")</f>
        <v>0.11432755814457722</v>
      </c>
      <c r="AA112">
        <f>IFERROR(AA69*Occupancy!AD100,"")</f>
        <v>10.669033831959547</v>
      </c>
      <c r="AB112">
        <f>IFERROR(AB69*Occupancy!AE100,"")</f>
        <v>3.8586724026328532</v>
      </c>
      <c r="AC112">
        <f>IFERROR(AC69*Occupancy!AF100,"")</f>
        <v>12.366254313756762</v>
      </c>
      <c r="AD112">
        <f>IFERROR(AD69*Occupancy!AG100,"")</f>
        <v>1.7179310678608943</v>
      </c>
      <c r="AE112">
        <f>IFERROR(AE69*Occupancy!AH100,"")</f>
        <v>3.2716464723443859</v>
      </c>
      <c r="AF112">
        <f>IFERROR(AF69*Occupancy!AI100,"")</f>
        <v>7.9315212464087983</v>
      </c>
      <c r="AG112">
        <f>IFERROR(AG69*Occupancy!AJ100,"")</f>
        <v>1.9707207171715639</v>
      </c>
      <c r="AH112">
        <f>IFERROR(AH69*Occupancy!AK100,"")</f>
        <v>1.6119131642514177</v>
      </c>
      <c r="AI112">
        <f>IFERROR(AI69*Occupancy!AL100,"")</f>
        <v>62.215918145373593</v>
      </c>
      <c r="AJ112">
        <f>IFERROR(AJ69*Occupancy!AM100,"")</f>
        <v>0.2234410503509025</v>
      </c>
      <c r="AK112">
        <f>IFERROR(AK69*Occupancy!AN100,"")</f>
        <v>0.50530377970985751</v>
      </c>
      <c r="AL112">
        <f>IFERROR(AL69*Occupancy!AO100,"")</f>
        <v>0.10939638983591983</v>
      </c>
      <c r="AM112">
        <f>IFERROR(AM69*Occupancy!AP100,"")</f>
        <v>0.91464048902986983</v>
      </c>
      <c r="AN112">
        <f>IFERROR(AN69*Occupancy!AQ100,"")</f>
        <v>0.13745699691728161</v>
      </c>
    </row>
    <row r="113" spans="1:40">
      <c r="A113" t="str">
        <f t="shared" si="3"/>
        <v>TRA_Car_Lpg_Exe</v>
      </c>
      <c r="B113" t="str">
        <f t="shared" si="3"/>
        <v>TRALPG</v>
      </c>
      <c r="C113" t="str">
        <f t="shared" si="3"/>
        <v>TCar</v>
      </c>
      <c r="D113" t="str">
        <f>IFERROR(D70*Occupancy!G101,"")</f>
        <v/>
      </c>
      <c r="E113">
        <f>IFERROR(E70*Occupancy!H101,"")</f>
        <v>0.17944507822019778</v>
      </c>
      <c r="F113">
        <f>IFERROR(F70*Occupancy!I101,"")</f>
        <v>1.165335260855755</v>
      </c>
      <c r="G113" t="str">
        <f>IFERROR(G70*Occupancy!J101,"")</f>
        <v/>
      </c>
      <c r="H113" t="str">
        <f>IFERROR(H70*Occupancy!K101,"")</f>
        <v/>
      </c>
      <c r="I113" t="str">
        <f>IFERROR(I70*Occupancy!L101,"")</f>
        <v/>
      </c>
      <c r="J113">
        <f>IFERROR(J70*Occupancy!M101,"")</f>
        <v>1.8083203791640226</v>
      </c>
      <c r="K113">
        <f>IFERROR(K70*Occupancy!N101,"")</f>
        <v>7.1277999974992109E-5</v>
      </c>
      <c r="L113" t="str">
        <f>IFERROR(L70*Occupancy!O101,"")</f>
        <v/>
      </c>
      <c r="M113" t="str">
        <f>IFERROR(M70*Occupancy!P101,"")</f>
        <v/>
      </c>
      <c r="N113" t="str">
        <f>IFERROR(N70*Occupancy!Q101,"")</f>
        <v/>
      </c>
      <c r="O113">
        <f>IFERROR(O70*Occupancy!R101,"")</f>
        <v>0.48051163020077531</v>
      </c>
      <c r="P113">
        <f>IFERROR(P70*Occupancy!S101,"")</f>
        <v>0.23829702025547622</v>
      </c>
      <c r="Q113">
        <f>IFERROR(Q70*Occupancy!T101,"")</f>
        <v>0.21724646636448885</v>
      </c>
      <c r="R113">
        <f>IFERROR(R70*Occupancy!U101,"")</f>
        <v>0.11964425417041176</v>
      </c>
      <c r="S113">
        <f>IFERROR(S70*Occupancy!V101,"")</f>
        <v>1.9085894829926488E-2</v>
      </c>
      <c r="T113" t="str">
        <f>IFERROR(T70*Occupancy!W101,"")</f>
        <v/>
      </c>
      <c r="U113">
        <f>IFERROR(U70*Occupancy!X101,"")</f>
        <v>3.9111922178515375</v>
      </c>
      <c r="V113" t="str">
        <f>IFERROR(V70*Occupancy!Y101,"")</f>
        <v/>
      </c>
      <c r="W113" t="str">
        <f>IFERROR(W70*Occupancy!Z101,"")</f>
        <v/>
      </c>
      <c r="X113">
        <f>IFERROR(X70*Occupancy!AA101,"")</f>
        <v>7.0829327150229549E-2</v>
      </c>
      <c r="Y113" t="str">
        <f>IFERROR(Y70*Occupancy!AB101,"")</f>
        <v/>
      </c>
      <c r="Z113" t="str">
        <f>IFERROR(Z70*Occupancy!AC101,"")</f>
        <v/>
      </c>
      <c r="AA113">
        <f>IFERROR(AA70*Occupancy!AD101,"")</f>
        <v>0.74623822888899727</v>
      </c>
      <c r="AB113" t="str">
        <f>IFERROR(AB70*Occupancy!AE101,"")</f>
        <v/>
      </c>
      <c r="AC113">
        <f>IFERROR(AC70*Occupancy!AF101,"")</f>
        <v>7.1479466929199944</v>
      </c>
      <c r="AD113">
        <f>IFERROR(AD70*Occupancy!AG101,"")</f>
        <v>9.5738740078153597E-2</v>
      </c>
      <c r="AE113">
        <f>IFERROR(AE70*Occupancy!AH101,"")</f>
        <v>7.8486242152932803E-2</v>
      </c>
      <c r="AF113" t="str">
        <f>IFERROR(AF70*Occupancy!AI101,"")</f>
        <v/>
      </c>
      <c r="AG113" t="str">
        <f>IFERROR(AG70*Occupancy!AJ101,"")</f>
        <v/>
      </c>
      <c r="AH113">
        <f>IFERROR(AH70*Occupancy!AK101,"")</f>
        <v>0.13198979401757141</v>
      </c>
      <c r="AI113">
        <f>IFERROR(AI70*Occupancy!AL101,"")</f>
        <v>0.21524308874493012</v>
      </c>
      <c r="AJ113">
        <f>IFERROR(AJ70*Occupancy!AM101,"")</f>
        <v>0</v>
      </c>
      <c r="AK113">
        <f>IFERROR(AK70*Occupancy!AN101,"")</f>
        <v>0</v>
      </c>
      <c r="AL113">
        <f>IFERROR(AL70*Occupancy!AO101,"")</f>
        <v>0</v>
      </c>
      <c r="AM113">
        <f>IFERROR(AM70*Occupancy!AP101,"")</f>
        <v>1.1129556356565034</v>
      </c>
      <c r="AN113">
        <f>IFERROR(AN70*Occupancy!AQ101,"")</f>
        <v>4.3573330117457496E-2</v>
      </c>
    </row>
    <row r="114" spans="1:40">
      <c r="A114" t="str">
        <f t="shared" si="3"/>
        <v>TRA_Car_Lpg_Lom</v>
      </c>
      <c r="B114" t="str">
        <f t="shared" si="3"/>
        <v>TRALPG</v>
      </c>
      <c r="C114" t="str">
        <f t="shared" si="3"/>
        <v>TCar</v>
      </c>
      <c r="D114" t="str">
        <f>IFERROR(D71*Occupancy!G102,"")</f>
        <v/>
      </c>
      <c r="E114">
        <f>IFERROR(E71*Occupancy!H102,"")</f>
        <v>0.46601223898341632</v>
      </c>
      <c r="F114">
        <f>IFERROR(F71*Occupancy!I102,"")</f>
        <v>3.0286446852299687</v>
      </c>
      <c r="G114" t="str">
        <f>IFERROR(G71*Occupancy!J102,"")</f>
        <v/>
      </c>
      <c r="H114" t="str">
        <f>IFERROR(H71*Occupancy!K102,"")</f>
        <v/>
      </c>
      <c r="I114" t="str">
        <f>IFERROR(I71*Occupancy!L102,"")</f>
        <v/>
      </c>
      <c r="J114">
        <f>IFERROR(J71*Occupancy!M102,"")</f>
        <v>4.6655487951519374</v>
      </c>
      <c r="K114">
        <f>IFERROR(K71*Occupancy!N102,"")</f>
        <v>1.7660109879356065E-4</v>
      </c>
      <c r="L114" t="str">
        <f>IFERROR(L71*Occupancy!O102,"")</f>
        <v/>
      </c>
      <c r="M114" t="str">
        <f>IFERROR(M71*Occupancy!P102,"")</f>
        <v/>
      </c>
      <c r="N114" t="str">
        <f>IFERROR(N71*Occupancy!Q102,"")</f>
        <v/>
      </c>
      <c r="O114">
        <f>IFERROR(O71*Occupancy!R102,"")</f>
        <v>1.3202076764203716</v>
      </c>
      <c r="P114">
        <f>IFERROR(P71*Occupancy!S102,"")</f>
        <v>0.40463999477152823</v>
      </c>
      <c r="Q114">
        <f>IFERROR(Q71*Occupancy!T102,"")</f>
        <v>0.56504012123240921</v>
      </c>
      <c r="R114">
        <f>IFERROR(R71*Occupancy!U102,"")</f>
        <v>0.31291574167646152</v>
      </c>
      <c r="S114">
        <f>IFERROR(S71*Occupancy!V102,"")</f>
        <v>1.6720232108336685E-2</v>
      </c>
      <c r="T114" t="str">
        <f>IFERROR(T71*Occupancy!W102,"")</f>
        <v/>
      </c>
      <c r="U114">
        <f>IFERROR(U71*Occupancy!X102,"")</f>
        <v>11.297644559444766</v>
      </c>
      <c r="V114" t="str">
        <f>IFERROR(V71*Occupancy!Y102,"")</f>
        <v/>
      </c>
      <c r="W114" t="str">
        <f>IFERROR(W71*Occupancy!Z102,"")</f>
        <v/>
      </c>
      <c r="X114">
        <f>IFERROR(X71*Occupancy!AA102,"")</f>
        <v>0.18422275700106652</v>
      </c>
      <c r="Y114" t="str">
        <f>IFERROR(Y71*Occupancy!AB102,"")</f>
        <v/>
      </c>
      <c r="Z114" t="str">
        <f>IFERROR(Z71*Occupancy!AC102,"")</f>
        <v/>
      </c>
      <c r="AA114">
        <f>IFERROR(AA71*Occupancy!AD102,"")</f>
        <v>1.9393983086788986</v>
      </c>
      <c r="AB114" t="str">
        <f>IFERROR(AB71*Occupancy!AE102,"")</f>
        <v/>
      </c>
      <c r="AC114">
        <f>IFERROR(AC71*Occupancy!AF102,"")</f>
        <v>18.58112197974452</v>
      </c>
      <c r="AD114">
        <f>IFERROR(AD71*Occupancy!AG102,"")</f>
        <v>0.2461672211618938</v>
      </c>
      <c r="AE114">
        <f>IFERROR(AE71*Occupancy!AH102,"")</f>
        <v>0.20405343740207313</v>
      </c>
      <c r="AF114" t="str">
        <f>IFERROR(AF71*Occupancy!AI102,"")</f>
        <v/>
      </c>
      <c r="AG114" t="str">
        <f>IFERROR(AG71*Occupancy!AJ102,"")</f>
        <v/>
      </c>
      <c r="AH114">
        <f>IFERROR(AH71*Occupancy!AK102,"")</f>
        <v>0.34303038607818692</v>
      </c>
      <c r="AI114">
        <f>IFERROR(AI71*Occupancy!AL102,"")</f>
        <v>0.51234146020742621</v>
      </c>
      <c r="AJ114">
        <f>IFERROR(AJ71*Occupancy!AM102,"")</f>
        <v>0</v>
      </c>
      <c r="AK114">
        <f>IFERROR(AK71*Occupancy!AN102,"")</f>
        <v>0</v>
      </c>
      <c r="AL114">
        <f>IFERROR(AL71*Occupancy!AO102,"")</f>
        <v>0</v>
      </c>
      <c r="AM114">
        <f>IFERROR(AM71*Occupancy!AP102,"")</f>
        <v>2.8947057129231077</v>
      </c>
      <c r="AN114">
        <f>IFERROR(AN71*Occupancy!AQ102,"")</f>
        <v>0.11333063383760734</v>
      </c>
    </row>
    <row r="115" spans="1:40">
      <c r="A115" t="str">
        <f t="shared" si="3"/>
        <v>TRA_Car_Lpg_Sma</v>
      </c>
      <c r="B115" t="str">
        <f t="shared" si="3"/>
        <v>TRALPG</v>
      </c>
      <c r="C115" t="str">
        <f t="shared" si="3"/>
        <v>TCar</v>
      </c>
      <c r="D115" t="str">
        <f>IFERROR(D72*Occupancy!G103,"")</f>
        <v/>
      </c>
      <c r="E115">
        <f>IFERROR(E72*Occupancy!H103,"")</f>
        <v>0.4535127531366131</v>
      </c>
      <c r="F115">
        <f>IFERROR(F72*Occupancy!I103,"")</f>
        <v>2.9588649330694752</v>
      </c>
      <c r="G115" t="str">
        <f>IFERROR(G72*Occupancy!J103,"")</f>
        <v/>
      </c>
      <c r="H115" t="str">
        <f>IFERROR(H72*Occupancy!K103,"")</f>
        <v/>
      </c>
      <c r="I115" t="str">
        <f>IFERROR(I72*Occupancy!L103,"")</f>
        <v/>
      </c>
      <c r="J115">
        <f>IFERROR(J72*Occupancy!M103,"")</f>
        <v>4.5373249081280012</v>
      </c>
      <c r="K115">
        <f>IFERROR(K72*Occupancy!N103,"")</f>
        <v>1.6460539059101007E-4</v>
      </c>
      <c r="L115" t="str">
        <f>IFERROR(L72*Occupancy!O103,"")</f>
        <v/>
      </c>
      <c r="M115" t="str">
        <f>IFERROR(M72*Occupancy!P103,"")</f>
        <v/>
      </c>
      <c r="N115" t="str">
        <f>IFERROR(N72*Occupancy!Q103,"")</f>
        <v/>
      </c>
      <c r="O115">
        <f>IFERROR(O72*Occupancy!R103,"")</f>
        <v>1.3155142666773396</v>
      </c>
      <c r="P115">
        <f>IFERROR(P72*Occupancy!S103,"")</f>
        <v>0.24821620527654784</v>
      </c>
      <c r="Q115">
        <f>IFERROR(Q72*Occupancy!T103,"")</f>
        <v>0.55175287558320496</v>
      </c>
      <c r="R115">
        <f>IFERROR(R72*Occupancy!U103,"")</f>
        <v>0.30555301834289772</v>
      </c>
      <c r="S115">
        <f>IFERROR(S72*Occupancy!V103,"")</f>
        <v>5.8193718584692473E-3</v>
      </c>
      <c r="T115" t="str">
        <f>IFERROR(T72*Occupancy!W103,"")</f>
        <v/>
      </c>
      <c r="U115">
        <f>IFERROR(U72*Occupancy!X103,"")</f>
        <v>14.198539246143415</v>
      </c>
      <c r="V115" t="str">
        <f>IFERROR(V72*Occupancy!Y103,"")</f>
        <v/>
      </c>
      <c r="W115" t="str">
        <f>IFERROR(W72*Occupancy!Z103,"")</f>
        <v/>
      </c>
      <c r="X115">
        <f>IFERROR(X72*Occupancy!AA103,"")</f>
        <v>0.1798998403205361</v>
      </c>
      <c r="Y115" t="str">
        <f>IFERROR(Y72*Occupancy!AB103,"")</f>
        <v/>
      </c>
      <c r="Z115" t="str">
        <f>IFERROR(Z72*Occupancy!AC103,"")</f>
        <v/>
      </c>
      <c r="AA115">
        <f>IFERROR(AA72*Occupancy!AD103,"")</f>
        <v>1.8957912434918218</v>
      </c>
      <c r="AB115" t="str">
        <f>IFERROR(AB72*Occupancy!AE103,"")</f>
        <v/>
      </c>
      <c r="AC115">
        <f>IFERROR(AC72*Occupancy!AF103,"")</f>
        <v>18.146068044325986</v>
      </c>
      <c r="AD115">
        <f>IFERROR(AD72*Occupancy!AG103,"")</f>
        <v>0.23015702480996203</v>
      </c>
      <c r="AE115">
        <f>IFERROR(AE72*Occupancy!AH103,"")</f>
        <v>0.19927789087025152</v>
      </c>
      <c r="AF115" t="str">
        <f>IFERROR(AF72*Occupancy!AI103,"")</f>
        <v/>
      </c>
      <c r="AG115" t="str">
        <f>IFERROR(AG72*Occupancy!AJ103,"")</f>
        <v/>
      </c>
      <c r="AH115">
        <f>IFERROR(AH72*Occupancy!AK103,"")</f>
        <v>0.33498222790638382</v>
      </c>
      <c r="AI115">
        <f>IFERROR(AI72*Occupancy!AL103,"")</f>
        <v>0.42101444439728136</v>
      </c>
      <c r="AJ115">
        <f>IFERROR(AJ72*Occupancy!AM103,"")</f>
        <v>0</v>
      </c>
      <c r="AK115">
        <f>IFERROR(AK72*Occupancy!AN103,"")</f>
        <v>0</v>
      </c>
      <c r="AL115">
        <f>IFERROR(AL72*Occupancy!AO103,"")</f>
        <v>0</v>
      </c>
      <c r="AM115">
        <f>IFERROR(AM72*Occupancy!AP103,"")</f>
        <v>2.8266350318431988</v>
      </c>
      <c r="AN115">
        <f>IFERROR(AN72*Occupancy!AQ103,"")</f>
        <v>0.11066559835641727</v>
      </c>
    </row>
    <row r="116" spans="1:40">
      <c r="A116" t="str">
        <f t="shared" si="3"/>
        <v>TRA_Car_Lpg_Upm</v>
      </c>
      <c r="B116" t="str">
        <f t="shared" si="3"/>
        <v>TRALPG</v>
      </c>
      <c r="C116" t="str">
        <f t="shared" si="3"/>
        <v>TCar</v>
      </c>
      <c r="D116" t="str">
        <f>IFERROR(D73*Occupancy!G104,"")</f>
        <v/>
      </c>
      <c r="E116">
        <f>IFERROR(E73*Occupancy!H104,"")</f>
        <v>0.20951625773976448</v>
      </c>
      <c r="F116">
        <f>IFERROR(F73*Occupancy!I104,"")</f>
        <v>1.6037254884956966</v>
      </c>
      <c r="G116" t="str">
        <f>IFERROR(G73*Occupancy!J104,"")</f>
        <v/>
      </c>
      <c r="H116" t="str">
        <f>IFERROR(H73*Occupancy!K104,"")</f>
        <v/>
      </c>
      <c r="I116" t="str">
        <f>IFERROR(I73*Occupancy!L104,"")</f>
        <v/>
      </c>
      <c r="J116">
        <f>IFERROR(J73*Occupancy!M104,"")</f>
        <v>2.0902501979605681</v>
      </c>
      <c r="K116">
        <f>IFERROR(K73*Occupancy!N104,"")</f>
        <v>7.8149822369430149E-5</v>
      </c>
      <c r="L116" t="str">
        <f>IFERROR(L73*Occupancy!O104,"")</f>
        <v/>
      </c>
      <c r="M116" t="str">
        <f>IFERROR(M73*Occupancy!P104,"")</f>
        <v/>
      </c>
      <c r="N116" t="str">
        <f>IFERROR(N73*Occupancy!Q104,"")</f>
        <v/>
      </c>
      <c r="O116">
        <f>IFERROR(O73*Occupancy!R104,"")</f>
        <v>0.61116929446220647</v>
      </c>
      <c r="P116">
        <f>IFERROR(P73*Occupancy!S104,"")</f>
        <v>0.20698287161069509</v>
      </c>
      <c r="Q116">
        <f>IFERROR(Q73*Occupancy!T104,"")</f>
        <v>0.25345421075857039</v>
      </c>
      <c r="R116">
        <f>IFERROR(R73*Occupancy!U104,"")</f>
        <v>0.1398917433377122</v>
      </c>
      <c r="S116">
        <f>IFERROR(S73*Occupancy!V104,"")</f>
        <v>8.859452042304157E-3</v>
      </c>
      <c r="T116" t="str">
        <f>IFERROR(T73*Occupancy!W104,"")</f>
        <v/>
      </c>
      <c r="U116">
        <f>IFERROR(U73*Occupancy!X104,"")</f>
        <v>4.7437662909447411</v>
      </c>
      <c r="V116" t="str">
        <f>IFERROR(V73*Occupancy!Y104,"")</f>
        <v/>
      </c>
      <c r="W116" t="str">
        <f>IFERROR(W73*Occupancy!Z104,"")</f>
        <v/>
      </c>
      <c r="X116">
        <f>IFERROR(X73*Occupancy!AA104,"")</f>
        <v>8.2800481034775386E-2</v>
      </c>
      <c r="Y116" t="str">
        <f>IFERROR(Y73*Occupancy!AB104,"")</f>
        <v/>
      </c>
      <c r="Z116" t="str">
        <f>IFERROR(Z73*Occupancy!AC104,"")</f>
        <v/>
      </c>
      <c r="AA116">
        <f>IFERROR(AA73*Occupancy!AD104,"")</f>
        <v>0.86934895668143219</v>
      </c>
      <c r="AB116" t="str">
        <f>IFERROR(AB73*Occupancy!AE104,"")</f>
        <v/>
      </c>
      <c r="AC116">
        <f>IFERROR(AC73*Occupancy!AF104,"")</f>
        <v>8.3313355332327639</v>
      </c>
      <c r="AD116">
        <f>IFERROR(AD73*Occupancy!AG104,"")</f>
        <v>0.11029198422151923</v>
      </c>
      <c r="AE116">
        <f>IFERROR(AE73*Occupancy!AH104,"")</f>
        <v>9.1490837793260615E-2</v>
      </c>
      <c r="AF116" t="str">
        <f>IFERROR(AF73*Occupancy!AI104,"")</f>
        <v/>
      </c>
      <c r="AG116" t="str">
        <f>IFERROR(AG73*Occupancy!AJ104,"")</f>
        <v/>
      </c>
      <c r="AH116">
        <f>IFERROR(AH73*Occupancy!AK104,"")</f>
        <v>0.15380924506112656</v>
      </c>
      <c r="AI116">
        <f>IFERROR(AI73*Occupancy!AL104,"")</f>
        <v>0.23340905563860639</v>
      </c>
      <c r="AJ116">
        <f>IFERROR(AJ73*Occupancy!AM104,"")</f>
        <v>0</v>
      </c>
      <c r="AK116">
        <f>IFERROR(AK73*Occupancy!AN104,"")</f>
        <v>0</v>
      </c>
      <c r="AL116">
        <f>IFERROR(AL73*Occupancy!AO104,"")</f>
        <v>0</v>
      </c>
      <c r="AM116">
        <f>IFERROR(AM73*Occupancy!AP104,"")</f>
        <v>1.2984482415992538</v>
      </c>
      <c r="AN116">
        <f>IFERROR(AN73*Occupancy!AQ104,"")</f>
        <v>5.0835551803700404E-2</v>
      </c>
    </row>
    <row r="117" spans="1:40">
      <c r="A117" t="str">
        <f t="shared" si="3"/>
        <v>TRA_Car_Oth_Exe</v>
      </c>
      <c r="B117" t="str">
        <f t="shared" si="3"/>
        <v>TRAGSLSP95</v>
      </c>
      <c r="C117" t="str">
        <f t="shared" si="3"/>
        <v>TCar</v>
      </c>
      <c r="D117" t="str">
        <f>IFERROR(D74*Occupancy!G105,"")</f>
        <v/>
      </c>
      <c r="E117" t="str">
        <f>IFERROR(E74*Occupancy!H105,"")</f>
        <v/>
      </c>
      <c r="F117" t="str">
        <f>IFERROR(F74*Occupancy!I105,"")</f>
        <v/>
      </c>
      <c r="G117" t="str">
        <f>IFERROR(G74*Occupancy!J105,"")</f>
        <v/>
      </c>
      <c r="H117" t="str">
        <f>IFERROR(H74*Occupancy!K105,"")</f>
        <v/>
      </c>
      <c r="I117">
        <f>IFERROR(I74*Occupancy!L105,"")</f>
        <v>1.1855933239033715E-2</v>
      </c>
      <c r="J117" t="str">
        <f>IFERROR(J74*Occupancy!M105,"")</f>
        <v/>
      </c>
      <c r="K117">
        <f>IFERROR(K74*Occupancy!N105,"")</f>
        <v>2.7581828588304504E-4</v>
      </c>
      <c r="L117" t="str">
        <f>IFERROR(L74*Occupancy!O105,"")</f>
        <v/>
      </c>
      <c r="M117" t="str">
        <f>IFERROR(M74*Occupancy!P105,"")</f>
        <v/>
      </c>
      <c r="N117" t="str">
        <f>IFERROR(N74*Occupancy!Q105,"")</f>
        <v/>
      </c>
      <c r="O117" t="str">
        <f>IFERROR(O74*Occupancy!R105,"")</f>
        <v/>
      </c>
      <c r="P117" t="str">
        <f>IFERROR(P74*Occupancy!S105,"")</f>
        <v/>
      </c>
      <c r="Q117" t="str">
        <f>IFERROR(Q74*Occupancy!T105,"")</f>
        <v/>
      </c>
      <c r="R117" t="str">
        <f>IFERROR(R74*Occupancy!U105,"")</f>
        <v/>
      </c>
      <c r="S117" t="str">
        <f>IFERROR(S74*Occupancy!V105,"")</f>
        <v/>
      </c>
      <c r="T117">
        <f>IFERROR(T74*Occupancy!W105,"")</f>
        <v>3.6548483166356188E-3</v>
      </c>
      <c r="U117" t="str">
        <f>IFERROR(U74*Occupancy!X105,"")</f>
        <v/>
      </c>
      <c r="V117" t="str">
        <f>IFERROR(V74*Occupancy!Y105,"")</f>
        <v/>
      </c>
      <c r="W117" t="str">
        <f>IFERROR(W74*Occupancy!Z105,"")</f>
        <v/>
      </c>
      <c r="X117" t="str">
        <f>IFERROR(X74*Occupancy!AA105,"")</f>
        <v/>
      </c>
      <c r="Y117" t="str">
        <f>IFERROR(Y74*Occupancy!AB105,"")</f>
        <v/>
      </c>
      <c r="Z117" t="str">
        <f>IFERROR(Z74*Occupancy!AC105,"")</f>
        <v/>
      </c>
      <c r="AA117">
        <f>IFERROR(AA74*Occupancy!AD105,"")</f>
        <v>0.13465656456498654</v>
      </c>
      <c r="AB117" t="str">
        <f>IFERROR(AB74*Occupancy!AE105,"")</f>
        <v/>
      </c>
      <c r="AC117">
        <f>IFERROR(AC74*Occupancy!AF105,"")</f>
        <v>0.91787461207934851</v>
      </c>
      <c r="AD117">
        <f>IFERROR(AD74*Occupancy!AG105,"")</f>
        <v>2.3599991357789039E-2</v>
      </c>
      <c r="AE117" t="str">
        <f>IFERROR(AE74*Occupancy!AH105,"")</f>
        <v/>
      </c>
      <c r="AF117">
        <f>IFERROR(AF74*Occupancy!AI105,"")</f>
        <v>3.6050560387194057E-2</v>
      </c>
      <c r="AG117" t="str">
        <f>IFERROR(AG74*Occupancy!AJ105,"")</f>
        <v/>
      </c>
      <c r="AH117" t="str">
        <f>IFERROR(AH74*Occupancy!AK105,"")</f>
        <v/>
      </c>
      <c r="AI117">
        <f>IFERROR(AI74*Occupancy!AL105,"")</f>
        <v>4.8743368212103809E-3</v>
      </c>
      <c r="AJ117" t="str">
        <f>IFERROR(AJ74*Occupancy!AM105,"")</f>
        <v/>
      </c>
      <c r="AK117" t="str">
        <f>IFERROR(AK74*Occupancy!AN105,"")</f>
        <v/>
      </c>
      <c r="AL117" t="str">
        <f>IFERROR(AL74*Occupancy!AO105,"")</f>
        <v/>
      </c>
      <c r="AM117" t="str">
        <f>IFERROR(AM74*Occupancy!AP105,"")</f>
        <v/>
      </c>
      <c r="AN117" t="str">
        <f>IFERROR(AN74*Occupancy!AQ105,"")</f>
        <v/>
      </c>
    </row>
    <row r="118" spans="1:40">
      <c r="A118" t="str">
        <f t="shared" si="3"/>
        <v>TRA_Car_Oth_Lom</v>
      </c>
      <c r="B118" t="str">
        <f t="shared" si="3"/>
        <v>TRAGSLSP95</v>
      </c>
      <c r="C118" t="str">
        <f t="shared" si="3"/>
        <v>TCar</v>
      </c>
      <c r="D118" t="str">
        <f>IFERROR(D75*Occupancy!G106,"")</f>
        <v/>
      </c>
      <c r="E118" t="str">
        <f>IFERROR(E75*Occupancy!H106,"")</f>
        <v/>
      </c>
      <c r="F118" t="str">
        <f>IFERROR(F75*Occupancy!I106,"")</f>
        <v/>
      </c>
      <c r="G118" t="str">
        <f>IFERROR(G75*Occupancy!J106,"")</f>
        <v/>
      </c>
      <c r="H118" t="str">
        <f>IFERROR(H75*Occupancy!K106,"")</f>
        <v/>
      </c>
      <c r="I118">
        <f>IFERROR(I75*Occupancy!L106,"")</f>
        <v>3.1030472892779146E-2</v>
      </c>
      <c r="J118" t="str">
        <f>IFERROR(J75*Occupancy!M106,"")</f>
        <v/>
      </c>
      <c r="K118">
        <f>IFERROR(K75*Occupancy!N106,"")</f>
        <v>1.8426385484124172E-3</v>
      </c>
      <c r="L118" t="str">
        <f>IFERROR(L75*Occupancy!O106,"")</f>
        <v/>
      </c>
      <c r="M118" t="str">
        <f>IFERROR(M75*Occupancy!P106,"")</f>
        <v/>
      </c>
      <c r="N118" t="str">
        <f>IFERROR(N75*Occupancy!Q106,"")</f>
        <v/>
      </c>
      <c r="O118" t="str">
        <f>IFERROR(O75*Occupancy!R106,"")</f>
        <v/>
      </c>
      <c r="P118" t="str">
        <f>IFERROR(P75*Occupancy!S106,"")</f>
        <v/>
      </c>
      <c r="Q118" t="str">
        <f>IFERROR(Q75*Occupancy!T106,"")</f>
        <v/>
      </c>
      <c r="R118" t="str">
        <f>IFERROR(R75*Occupancy!U106,"")</f>
        <v/>
      </c>
      <c r="S118" t="str">
        <f>IFERROR(S75*Occupancy!V106,"")</f>
        <v/>
      </c>
      <c r="T118">
        <f>IFERROR(T75*Occupancy!W106,"")</f>
        <v>3.6548483166356188E-3</v>
      </c>
      <c r="U118" t="str">
        <f>IFERROR(U75*Occupancy!X106,"")</f>
        <v/>
      </c>
      <c r="V118" t="str">
        <f>IFERROR(V75*Occupancy!Y106,"")</f>
        <v/>
      </c>
      <c r="W118" t="str">
        <f>IFERROR(W75*Occupancy!Z106,"")</f>
        <v/>
      </c>
      <c r="X118" t="str">
        <f>IFERROR(X75*Occupancy!AA106,"")</f>
        <v/>
      </c>
      <c r="Y118" t="str">
        <f>IFERROR(Y75*Occupancy!AB106,"")</f>
        <v/>
      </c>
      <c r="Z118" t="str">
        <f>IFERROR(Z75*Occupancy!AC106,"")</f>
        <v/>
      </c>
      <c r="AA118">
        <f>IFERROR(AA75*Occupancy!AD106,"")</f>
        <v>0.34994410509170659</v>
      </c>
      <c r="AB118" t="str">
        <f>IFERROR(AB75*Occupancy!AE106,"")</f>
        <v/>
      </c>
      <c r="AC118">
        <f>IFERROR(AC75*Occupancy!AF106,"")</f>
        <v>2.3858287368459692</v>
      </c>
      <c r="AD118">
        <f>IFERROR(AD75*Occupancy!AG106,"")</f>
        <v>6.1447599881644249E-2</v>
      </c>
      <c r="AE118" t="str">
        <f>IFERROR(AE75*Occupancy!AH106,"")</f>
        <v/>
      </c>
      <c r="AF118">
        <f>IFERROR(AF75*Occupancy!AI106,"")</f>
        <v>0.13498673570248448</v>
      </c>
      <c r="AG118" t="str">
        <f>IFERROR(AG75*Occupancy!AJ106,"")</f>
        <v/>
      </c>
      <c r="AH118" t="str">
        <f>IFERROR(AH75*Occupancy!AK106,"")</f>
        <v/>
      </c>
      <c r="AI118">
        <f>IFERROR(AI75*Occupancy!AL106,"")</f>
        <v>1.1558248616045944E-2</v>
      </c>
      <c r="AJ118" t="str">
        <f>IFERROR(AJ75*Occupancy!AM106,"")</f>
        <v/>
      </c>
      <c r="AK118" t="str">
        <f>IFERROR(AK75*Occupancy!AN106,"")</f>
        <v/>
      </c>
      <c r="AL118" t="str">
        <f>IFERROR(AL75*Occupancy!AO106,"")</f>
        <v/>
      </c>
      <c r="AM118" t="str">
        <f>IFERROR(AM75*Occupancy!AP106,"")</f>
        <v/>
      </c>
      <c r="AN118" t="str">
        <f>IFERROR(AN75*Occupancy!AQ106,"")</f>
        <v/>
      </c>
    </row>
    <row r="119" spans="1:40">
      <c r="A119" t="str">
        <f t="shared" si="3"/>
        <v>TRA_Car_Oth_Sma</v>
      </c>
      <c r="B119" t="str">
        <f t="shared" si="3"/>
        <v>TRAGSLSP95</v>
      </c>
      <c r="C119" t="str">
        <f t="shared" si="3"/>
        <v>TCar</v>
      </c>
      <c r="D119" t="str">
        <f>IFERROR(D76*Occupancy!G107,"")</f>
        <v/>
      </c>
      <c r="E119" t="str">
        <f>IFERROR(E76*Occupancy!H107,"")</f>
        <v/>
      </c>
      <c r="F119" t="str">
        <f>IFERROR(F76*Occupancy!I107,"")</f>
        <v/>
      </c>
      <c r="G119" t="str">
        <f>IFERROR(G76*Occupancy!J107,"")</f>
        <v/>
      </c>
      <c r="H119" t="str">
        <f>IFERROR(H76*Occupancy!K107,"")</f>
        <v/>
      </c>
      <c r="I119">
        <f>IFERROR(I76*Occupancy!L107,"")</f>
        <v>2.797950266332129E-2</v>
      </c>
      <c r="J119" t="str">
        <f>IFERROR(J76*Occupancy!M107,"")</f>
        <v/>
      </c>
      <c r="K119">
        <f>IFERROR(K76*Occupancy!N107,"")</f>
        <v>1.713767265139388E-3</v>
      </c>
      <c r="L119" t="str">
        <f>IFERROR(L76*Occupancy!O107,"")</f>
        <v/>
      </c>
      <c r="M119" t="str">
        <f>IFERROR(M76*Occupancy!P107,"")</f>
        <v/>
      </c>
      <c r="N119" t="str">
        <f>IFERROR(N76*Occupancy!Q107,"")</f>
        <v/>
      </c>
      <c r="O119" t="str">
        <f>IFERROR(O76*Occupancy!R107,"")</f>
        <v/>
      </c>
      <c r="P119" t="str">
        <f>IFERROR(P76*Occupancy!S107,"")</f>
        <v/>
      </c>
      <c r="Q119" t="str">
        <f>IFERROR(Q76*Occupancy!T107,"")</f>
        <v/>
      </c>
      <c r="R119" t="str">
        <f>IFERROR(R76*Occupancy!U107,"")</f>
        <v/>
      </c>
      <c r="S119" t="str">
        <f>IFERROR(S76*Occupancy!V107,"")</f>
        <v/>
      </c>
      <c r="T119">
        <f>IFERROR(T76*Occupancy!W107,"")</f>
        <v>3.6548483166356188E-3</v>
      </c>
      <c r="U119" t="str">
        <f>IFERROR(U76*Occupancy!X107,"")</f>
        <v/>
      </c>
      <c r="V119" t="str">
        <f>IFERROR(V76*Occupancy!Y107,"")</f>
        <v/>
      </c>
      <c r="W119" t="str">
        <f>IFERROR(W76*Occupancy!Z107,"")</f>
        <v/>
      </c>
      <c r="X119" t="str">
        <f>IFERROR(X76*Occupancy!AA107,"")</f>
        <v/>
      </c>
      <c r="Y119" t="str">
        <f>IFERROR(Y76*Occupancy!AB107,"")</f>
        <v/>
      </c>
      <c r="Z119" t="str">
        <f>IFERROR(Z76*Occupancy!AC107,"")</f>
        <v/>
      </c>
      <c r="AA119">
        <f>IFERROR(AA76*Occupancy!AD107,"")</f>
        <v>0.3416941228055031</v>
      </c>
      <c r="AB119" t="str">
        <f>IFERROR(AB76*Occupancy!AE107,"")</f>
        <v/>
      </c>
      <c r="AC119">
        <f>IFERROR(AC76*Occupancy!AF107,"")</f>
        <v>2.3300859123279696</v>
      </c>
      <c r="AD119">
        <f>IFERROR(AD76*Occupancy!AG107,"")</f>
        <v>5.9938360586305618E-2</v>
      </c>
      <c r="AE119" t="str">
        <f>IFERROR(AE76*Occupancy!AH107,"")</f>
        <v/>
      </c>
      <c r="AF119">
        <f>IFERROR(AF76*Occupancy!AI107,"")</f>
        <v>0.13507246451562605</v>
      </c>
      <c r="AG119" t="str">
        <f>IFERROR(AG76*Occupancy!AJ107,"")</f>
        <v/>
      </c>
      <c r="AH119" t="str">
        <f>IFERROR(AH76*Occupancy!AK107,"")</f>
        <v/>
      </c>
      <c r="AI119">
        <f>IFERROR(AI76*Occupancy!AL107,"")</f>
        <v>9.9903363535566257E-3</v>
      </c>
      <c r="AJ119" t="str">
        <f>IFERROR(AJ76*Occupancy!AM107,"")</f>
        <v/>
      </c>
      <c r="AK119" t="str">
        <f>IFERROR(AK76*Occupancy!AN107,"")</f>
        <v/>
      </c>
      <c r="AL119" t="str">
        <f>IFERROR(AL76*Occupancy!AO107,"")</f>
        <v/>
      </c>
      <c r="AM119" t="str">
        <f>IFERROR(AM76*Occupancy!AP107,"")</f>
        <v/>
      </c>
      <c r="AN119" t="str">
        <f>IFERROR(AN76*Occupancy!AQ107,"")</f>
        <v/>
      </c>
    </row>
    <row r="120" spans="1:40">
      <c r="A120" t="str">
        <f t="shared" si="3"/>
        <v>TRA_Car_Oth_Upm</v>
      </c>
      <c r="B120" t="str">
        <f t="shared" si="3"/>
        <v>TRAGSLSP95</v>
      </c>
      <c r="C120" t="str">
        <f t="shared" si="3"/>
        <v>TCar</v>
      </c>
      <c r="D120" t="str">
        <f>IFERROR(D77*Occupancy!G108,"")</f>
        <v/>
      </c>
      <c r="E120" t="str">
        <f>IFERROR(E77*Occupancy!H108,"")</f>
        <v/>
      </c>
      <c r="F120" t="str">
        <f>IFERROR(F77*Occupancy!I108,"")</f>
        <v/>
      </c>
      <c r="G120" t="str">
        <f>IFERROR(G77*Occupancy!J108,"")</f>
        <v/>
      </c>
      <c r="H120" t="str">
        <f>IFERROR(H77*Occupancy!K108,"")</f>
        <v/>
      </c>
      <c r="I120">
        <f>IFERROR(I77*Occupancy!L108,"")</f>
        <v>1.3912276751928349E-2</v>
      </c>
      <c r="J120" t="str">
        <f>IFERROR(J77*Occupancy!M108,"")</f>
        <v/>
      </c>
      <c r="K120">
        <f>IFERROR(K77*Occupancy!N108,"")</f>
        <v>8.0049993063783598E-4</v>
      </c>
      <c r="L120" t="str">
        <f>IFERROR(L77*Occupancy!O108,"")</f>
        <v/>
      </c>
      <c r="M120" t="str">
        <f>IFERROR(M77*Occupancy!P108,"")</f>
        <v/>
      </c>
      <c r="N120" t="str">
        <f>IFERROR(N77*Occupancy!Q108,"")</f>
        <v/>
      </c>
      <c r="O120" t="str">
        <f>IFERROR(O77*Occupancy!R108,"")</f>
        <v/>
      </c>
      <c r="P120" t="str">
        <f>IFERROR(P77*Occupancy!S108,"")</f>
        <v/>
      </c>
      <c r="Q120" t="str">
        <f>IFERROR(Q77*Occupancy!T108,"")</f>
        <v/>
      </c>
      <c r="R120" t="str">
        <f>IFERROR(R77*Occupancy!U108,"")</f>
        <v/>
      </c>
      <c r="S120" t="str">
        <f>IFERROR(S77*Occupancy!V108,"")</f>
        <v/>
      </c>
      <c r="T120">
        <f>IFERROR(T77*Occupancy!W108,"")</f>
        <v>3.6548483166356188E-3</v>
      </c>
      <c r="U120" t="str">
        <f>IFERROR(U77*Occupancy!X108,"")</f>
        <v/>
      </c>
      <c r="V120" t="str">
        <f>IFERROR(V77*Occupancy!Y108,"")</f>
        <v/>
      </c>
      <c r="W120" t="str">
        <f>IFERROR(W77*Occupancy!Z108,"")</f>
        <v/>
      </c>
      <c r="X120" t="str">
        <f>IFERROR(X77*Occupancy!AA108,"")</f>
        <v/>
      </c>
      <c r="Y120" t="str">
        <f>IFERROR(Y77*Occupancy!AB108,"")</f>
        <v/>
      </c>
      <c r="Z120" t="str">
        <f>IFERROR(Z77*Occupancy!AC108,"")</f>
        <v/>
      </c>
      <c r="AA120">
        <f>IFERROR(AA77*Occupancy!AD108,"")</f>
        <v>0.15696848036492894</v>
      </c>
      <c r="AB120" t="str">
        <f>IFERROR(AB77*Occupancy!AE108,"")</f>
        <v/>
      </c>
      <c r="AC120">
        <f>IFERROR(AC77*Occupancy!AF108,"")</f>
        <v>1.0696886711364093</v>
      </c>
      <c r="AD120">
        <f>IFERROR(AD77*Occupancy!AG108,"")</f>
        <v>2.8292938594421387E-2</v>
      </c>
      <c r="AE120" t="str">
        <f>IFERROR(AE77*Occupancy!AH108,"")</f>
        <v/>
      </c>
      <c r="AF120">
        <f>IFERROR(AF77*Occupancy!AI108,"")</f>
        <v>7.5159521110296029E-2</v>
      </c>
      <c r="AG120" t="str">
        <f>IFERROR(AG77*Occupancy!AJ108,"")</f>
        <v/>
      </c>
      <c r="AH120" t="str">
        <f>IFERROR(AH77*Occupancy!AK108,"")</f>
        <v/>
      </c>
      <c r="AI120">
        <f>IFERROR(AI77*Occupancy!AL108,"")</f>
        <v>5.5782103553924526E-3</v>
      </c>
      <c r="AJ120" t="str">
        <f>IFERROR(AJ77*Occupancy!AM108,"")</f>
        <v/>
      </c>
      <c r="AK120" t="str">
        <f>IFERROR(AK77*Occupancy!AN108,"")</f>
        <v/>
      </c>
      <c r="AL120" t="str">
        <f>IFERROR(AL77*Occupancy!AO108,"")</f>
        <v/>
      </c>
      <c r="AM120" t="str">
        <f>IFERROR(AM77*Occupancy!AP108,"")</f>
        <v/>
      </c>
      <c r="AN120" t="str">
        <f>IFERROR(AN77*Occupancy!AQ108,"")</f>
        <v/>
      </c>
    </row>
    <row r="121" spans="1:40">
      <c r="A121" t="str">
        <f t="shared" si="3"/>
        <v>TRA_Hdt_Dis</v>
      </c>
      <c r="B121" t="str">
        <f t="shared" si="3"/>
        <v>TRADST</v>
      </c>
      <c r="C121" t="str">
        <f t="shared" si="3"/>
        <v>THDT</v>
      </c>
      <c r="D121">
        <f>IFERROR(D78*Occupancy!G34,"")</f>
        <v>43.850812168804588</v>
      </c>
      <c r="E121">
        <f>IFERROR(E78*Occupancy!H34,"")</f>
        <v>37.362782426965758</v>
      </c>
      <c r="F121">
        <f>IFERROR(F78*Occupancy!I34,"")</f>
        <v>27.636145024233649</v>
      </c>
      <c r="G121">
        <f>IFERROR(G78*Occupancy!J34,"")</f>
        <v>20.804550440864578</v>
      </c>
      <c r="H121">
        <f>IFERROR(H78*Occupancy!K34,"")</f>
        <v>1.5974550180726943</v>
      </c>
      <c r="I121">
        <f>IFERROR(I78*Occupancy!L34,"")</f>
        <v>67.373804623265457</v>
      </c>
      <c r="J121">
        <f>IFERROR(J78*Occupancy!M34,"")</f>
        <v>337.78242506916314</v>
      </c>
      <c r="K121">
        <f>IFERROR(K78*Occupancy!N34,"")</f>
        <v>18.10763261105987</v>
      </c>
      <c r="L121">
        <f>IFERROR(L78*Occupancy!O34,"")</f>
        <v>9.0871090519984286</v>
      </c>
      <c r="M121">
        <f>IFERROR(M78*Occupancy!P34,"")</f>
        <v>324.13832374354166</v>
      </c>
      <c r="N121">
        <f>IFERROR(N78*Occupancy!Q34,"")</f>
        <v>47.992527632314726</v>
      </c>
      <c r="O121">
        <f>IFERROR(O78*Occupancy!R34,"")</f>
        <v>272.33592666065613</v>
      </c>
      <c r="P121">
        <f>IFERROR(P78*Occupancy!S34,"")</f>
        <v>46.369638318398202</v>
      </c>
      <c r="Q121">
        <f>IFERROR(Q78*Occupancy!T34,"")</f>
        <v>14.289956395929829</v>
      </c>
      <c r="R121">
        <f>IFERROR(R78*Occupancy!U34,"")</f>
        <v>42.622516190323104</v>
      </c>
      <c r="S121">
        <f>IFERROR(S78*Occupancy!V34,"")</f>
        <v>20.203536781940198</v>
      </c>
      <c r="T121">
        <f>IFERROR(T78*Occupancy!W34,"")</f>
        <v>1.357690020266862</v>
      </c>
      <c r="U121">
        <f>IFERROR(U78*Occupancy!X34,"")</f>
        <v>244.67715969308472</v>
      </c>
      <c r="V121">
        <f>IFERROR(V78*Occupancy!Y34,"")</f>
        <v>31.493139514058033</v>
      </c>
      <c r="W121">
        <f>IFERROR(W78*Occupancy!Z34,"")</f>
        <v>13.561730764694692</v>
      </c>
      <c r="X121">
        <f>IFERROR(X78*Occupancy!AA34,"")</f>
        <v>16.55251782378085</v>
      </c>
      <c r="Y121">
        <f>IFERROR(Y78*Occupancy!AB34,"")</f>
        <v>6.5662146371888612</v>
      </c>
      <c r="Z121">
        <f>IFERROR(Z78*Occupancy!AC34,"")</f>
        <v>0.42341974751667266</v>
      </c>
      <c r="AA121">
        <f>IFERROR(AA78*Occupancy!AD34,"")</f>
        <v>117.1343697300874</v>
      </c>
      <c r="AB121">
        <f>IFERROR(AB78*Occupancy!AE34,"")</f>
        <v>28.427743300064698</v>
      </c>
      <c r="AC121">
        <f>IFERROR(AC78*Occupancy!AF34,"")</f>
        <v>338.29486053687526</v>
      </c>
      <c r="AD121">
        <f>IFERROR(AD78*Occupancy!AG34,"")</f>
        <v>57.195365573520007</v>
      </c>
      <c r="AE121">
        <f>IFERROR(AE78*Occupancy!AH34,"")</f>
        <v>40.616999553013606</v>
      </c>
      <c r="AF121">
        <f>IFERROR(AF78*Occupancy!AI34,"")</f>
        <v>44.298490200763958</v>
      </c>
      <c r="AG121">
        <f>IFERROR(AG78*Occupancy!AJ34,"")</f>
        <v>23.665057786680908</v>
      </c>
      <c r="AH121">
        <f>IFERROR(AH78*Occupancy!AK34,"")</f>
        <v>38.045892566652334</v>
      </c>
      <c r="AI121">
        <f>IFERROR(AI78*Occupancy!AL34,"")</f>
        <v>183.26149731984998</v>
      </c>
      <c r="AJ121">
        <f>IFERROR(AJ78*Occupancy!AM34,"")</f>
        <v>10.546445355802955</v>
      </c>
      <c r="AK121">
        <f>IFERROR(AK78*Occupancy!AN34,"")</f>
        <v>10.676819633510449</v>
      </c>
      <c r="AL121">
        <f>IFERROR(AL78*Occupancy!AO34,"")</f>
        <v>2.9563916832596564</v>
      </c>
      <c r="AM121">
        <f>IFERROR(AM78*Occupancy!AP34,"")</f>
        <v>13.267293132271226</v>
      </c>
      <c r="AN121">
        <f>IFERROR(AN78*Occupancy!AQ34,"")</f>
        <v>2.8954073256135762</v>
      </c>
    </row>
    <row r="122" spans="1:40">
      <c r="A122" t="str">
        <f t="shared" si="3"/>
        <v>TRA_Hdt_Gas</v>
      </c>
      <c r="B122" t="str">
        <f t="shared" si="3"/>
        <v>TRAGSLSP95</v>
      </c>
      <c r="C122" t="str">
        <f t="shared" si="3"/>
        <v>THDT</v>
      </c>
      <c r="D122" t="str">
        <f>IFERROR(D79*Occupancy!G35,"")</f>
        <v/>
      </c>
      <c r="E122" t="str">
        <f>IFERROR(E79*Occupancy!H35,"")</f>
        <v/>
      </c>
      <c r="F122">
        <f>IFERROR(F79*Occupancy!I35,"")</f>
        <v>1.2931379286608077E-3</v>
      </c>
      <c r="G122" t="str">
        <f>IFERROR(G79*Occupancy!J35,"")</f>
        <v/>
      </c>
      <c r="H122">
        <f>IFERROR(H79*Occupancy!K35,"")</f>
        <v>2.2394964826939674E-3</v>
      </c>
      <c r="I122">
        <f>IFERROR(I79*Occupancy!L35,"")</f>
        <v>7.2747194927248141E-2</v>
      </c>
      <c r="J122" t="str">
        <f>IFERROR(J79*Occupancy!M35,"")</f>
        <v/>
      </c>
      <c r="K122">
        <f>IFERROR(K79*Occupancy!N35,"")</f>
        <v>4.3245852861902561E-3</v>
      </c>
      <c r="L122">
        <f>IFERROR(L79*Occupancy!O35,"")</f>
        <v>2.6823649815469575E-2</v>
      </c>
      <c r="M122">
        <f>IFERROR(M79*Occupancy!P35,"")</f>
        <v>0.11716566641828535</v>
      </c>
      <c r="N122">
        <f>IFERROR(N79*Occupancy!Q35,"")</f>
        <v>7.5914239696382127E-2</v>
      </c>
      <c r="O122">
        <f>IFERROR(O79*Occupancy!R35,"")</f>
        <v>9.3600625350612698E-2</v>
      </c>
      <c r="P122">
        <f>IFERROR(P79*Occupancy!S35,"")</f>
        <v>0.21931384206792029</v>
      </c>
      <c r="Q122">
        <f>IFERROR(Q79*Occupancy!T35,"")</f>
        <v>1.9044373976640487E-2</v>
      </c>
      <c r="R122">
        <f>IFERROR(R79*Occupancy!U35,"")</f>
        <v>3.4128043672521688E-2</v>
      </c>
      <c r="S122">
        <f>IFERROR(S79*Occupancy!V35,"")</f>
        <v>5.2133400639771598E-3</v>
      </c>
      <c r="T122">
        <f>IFERROR(T79*Occupancy!W35,"")</f>
        <v>2.0259570577735374E-2</v>
      </c>
      <c r="U122">
        <f>IFERROR(U79*Occupancy!X35,"")</f>
        <v>8.4148904999553336E-3</v>
      </c>
      <c r="V122">
        <f>IFERROR(V79*Occupancy!Y35,"")</f>
        <v>0.16207461510987647</v>
      </c>
      <c r="W122">
        <f>IFERROR(W79*Occupancy!Z35,"")</f>
        <v>2.7608872237067108E-3</v>
      </c>
      <c r="X122">
        <f>IFERROR(X79*Occupancy!AA35,"")</f>
        <v>0.1688081885826663</v>
      </c>
      <c r="Y122">
        <f>IFERROR(Y79*Occupancy!AB35,"")</f>
        <v>3.0975071663357412E-4</v>
      </c>
      <c r="Z122" t="str">
        <f>IFERROR(Z79*Occupancy!AC35,"")</f>
        <v/>
      </c>
      <c r="AA122">
        <f>IFERROR(AA79*Occupancy!AD35,"")</f>
        <v>0.10282338724922659</v>
      </c>
      <c r="AB122">
        <f>IFERROR(AB79*Occupancy!AE35,"")</f>
        <v>0.3449512881232859</v>
      </c>
      <c r="AC122">
        <f>IFERROR(AC79*Occupancy!AF35,"")</f>
        <v>5.5569140470335512</v>
      </c>
      <c r="AD122" t="str">
        <f>IFERROR(AD79*Occupancy!AG35,"")</f>
        <v/>
      </c>
      <c r="AE122">
        <f>IFERROR(AE79*Occupancy!AH35,"")</f>
        <v>2.1708460660725612E-2</v>
      </c>
      <c r="AF122">
        <f>IFERROR(AF79*Occupancy!AI35,"")</f>
        <v>2.751715678278505E-2</v>
      </c>
      <c r="AG122">
        <f>IFERROR(AG79*Occupancy!AJ35,"")</f>
        <v>1.2405262547822214E-3</v>
      </c>
      <c r="AH122" t="str">
        <f>IFERROR(AH79*Occupancy!AK35,"")</f>
        <v/>
      </c>
      <c r="AI122">
        <f>IFERROR(AI79*Occupancy!AL35,"")</f>
        <v>4.3915749398691951E-2</v>
      </c>
      <c r="AJ122">
        <f>IFERROR(AJ79*Occupancy!AM35,"")</f>
        <v>7.019775223704775E-3</v>
      </c>
      <c r="AK122">
        <f>IFERROR(AK79*Occupancy!AN35,"")</f>
        <v>7.7047142489563205E-3</v>
      </c>
      <c r="AL122">
        <f>IFERROR(AL79*Occupancy!AO35,"")</f>
        <v>3.4368710034567602E-3</v>
      </c>
      <c r="AM122">
        <f>IFERROR(AM79*Occupancy!AP35,"")</f>
        <v>1.3946152574887107E-2</v>
      </c>
      <c r="AN122">
        <f>IFERROR(AN79*Occupancy!AQ35,"")</f>
        <v>2.0959013672437496E-3</v>
      </c>
    </row>
    <row r="123" spans="1:40">
      <c r="A123" t="str">
        <f t="shared" si="3"/>
        <v>TRA_Lcv_Cng</v>
      </c>
      <c r="B123" t="str">
        <f t="shared" si="3"/>
        <v>TRAGAS</v>
      </c>
      <c r="C123" t="str">
        <f t="shared" si="3"/>
        <v>TLCV</v>
      </c>
      <c r="D123" t="str">
        <f>IFERROR(D80*Occupancy!G36,"")</f>
        <v/>
      </c>
      <c r="E123" t="str">
        <f>IFERROR(E80*Occupancy!H36,"")</f>
        <v/>
      </c>
      <c r="F123" t="str">
        <f>IFERROR(F80*Occupancy!I36,"")</f>
        <v/>
      </c>
      <c r="G123">
        <f>IFERROR(G80*Occupancy!J36,"")</f>
        <v>1.3328221376483962E-2</v>
      </c>
      <c r="H123" t="str">
        <f>IFERROR(H80*Occupancy!K36,"")</f>
        <v/>
      </c>
      <c r="I123" t="str">
        <f>IFERROR(I80*Occupancy!L36,"")</f>
        <v/>
      </c>
      <c r="J123">
        <f>IFERROR(J80*Occupancy!M36,"")</f>
        <v>0.19322498155833273</v>
      </c>
      <c r="K123" t="str">
        <f>IFERROR(K80*Occupancy!N36,"")</f>
        <v/>
      </c>
      <c r="L123" t="str">
        <f>IFERROR(L80*Occupancy!O36,"")</f>
        <v/>
      </c>
      <c r="M123" t="str">
        <f>IFERROR(M80*Occupancy!P36,"")</f>
        <v/>
      </c>
      <c r="N123" t="str">
        <f>IFERROR(N80*Occupancy!Q36,"")</f>
        <v/>
      </c>
      <c r="O123" t="str">
        <f>IFERROR(O80*Occupancy!R36,"")</f>
        <v/>
      </c>
      <c r="P123" t="str">
        <f>IFERROR(P80*Occupancy!S36,"")</f>
        <v/>
      </c>
      <c r="Q123" t="str">
        <f>IFERROR(Q80*Occupancy!T36,"")</f>
        <v/>
      </c>
      <c r="R123" t="str">
        <f>IFERROR(R80*Occupancy!U36,"")</f>
        <v/>
      </c>
      <c r="S123" t="str">
        <f>IFERROR(S80*Occupancy!V36,"")</f>
        <v/>
      </c>
      <c r="T123" t="str">
        <f>IFERROR(T80*Occupancy!W36,"")</f>
        <v/>
      </c>
      <c r="U123" t="str">
        <f>IFERROR(U80*Occupancy!X36,"")</f>
        <v/>
      </c>
      <c r="V123" t="str">
        <f>IFERROR(V80*Occupancy!Y36,"")</f>
        <v/>
      </c>
      <c r="W123" t="str">
        <f>IFERROR(W80*Occupancy!Z36,"")</f>
        <v/>
      </c>
      <c r="X123" t="str">
        <f>IFERROR(X80*Occupancy!AA36,"")</f>
        <v/>
      </c>
      <c r="Y123" t="str">
        <f>IFERROR(Y80*Occupancy!AB36,"")</f>
        <v/>
      </c>
      <c r="Z123" t="str">
        <f>IFERROR(Z80*Occupancy!AC36,"")</f>
        <v/>
      </c>
      <c r="AA123">
        <f>IFERROR(AA80*Occupancy!AD36,"")</f>
        <v>6.3232177914203467E-3</v>
      </c>
      <c r="AB123" t="str">
        <f>IFERROR(AB80*Occupancy!AE36,"")</f>
        <v/>
      </c>
      <c r="AC123" t="str">
        <f>IFERROR(AC80*Occupancy!AF36,"")</f>
        <v/>
      </c>
      <c r="AD123" t="str">
        <f>IFERROR(AD80*Occupancy!AG36,"")</f>
        <v/>
      </c>
      <c r="AE123" t="str">
        <f>IFERROR(AE80*Occupancy!AH36,"")</f>
        <v/>
      </c>
      <c r="AF123" t="str">
        <f>IFERROR(AF80*Occupancy!AI36,"")</f>
        <v/>
      </c>
      <c r="AG123" t="str">
        <f>IFERROR(AG80*Occupancy!AJ36,"")</f>
        <v/>
      </c>
      <c r="AH123" t="str">
        <f>IFERROR(AH80*Occupancy!AK36,"")</f>
        <v/>
      </c>
      <c r="AI123" t="str">
        <f>IFERROR(AI80*Occupancy!AL36,"")</f>
        <v/>
      </c>
      <c r="AJ123" t="str">
        <f>IFERROR(AJ80*Occupancy!AM36,"")</f>
        <v/>
      </c>
      <c r="AK123" t="str">
        <f>IFERROR(AK80*Occupancy!AN36,"")</f>
        <v/>
      </c>
      <c r="AL123" t="str">
        <f>IFERROR(AL80*Occupancy!AO36,"")</f>
        <v/>
      </c>
      <c r="AM123" t="str">
        <f>IFERROR(AM80*Occupancy!AP36,"")</f>
        <v/>
      </c>
      <c r="AN123" t="str">
        <f>IFERROR(AN80*Occupancy!AQ36,"")</f>
        <v/>
      </c>
    </row>
    <row r="124" spans="1:40">
      <c r="A124" t="str">
        <f t="shared" si="3"/>
        <v>TRA_Lcv_Dis</v>
      </c>
      <c r="B124" t="str">
        <f t="shared" si="3"/>
        <v>TRADST</v>
      </c>
      <c r="C124" t="str">
        <f t="shared" si="3"/>
        <v>TLCV</v>
      </c>
      <c r="D124">
        <f>IFERROR(D81*Occupancy!G37,"")</f>
        <v>5.1611447288008723</v>
      </c>
      <c r="E124">
        <f>IFERROR(E81*Occupancy!H37,"")</f>
        <v>6.153316274530062</v>
      </c>
      <c r="F124">
        <f>IFERROR(F81*Occupancy!I37,"")</f>
        <v>1.1229374700843784</v>
      </c>
      <c r="G124">
        <f>IFERROR(G81*Occupancy!J37,"")</f>
        <v>1.5900394874921706</v>
      </c>
      <c r="H124">
        <f>IFERROR(H81*Occupancy!K37,"")</f>
        <v>0.98905845080088195</v>
      </c>
      <c r="I124">
        <f>IFERROR(I81*Occupancy!L37,"")</f>
        <v>3.7642924992375617</v>
      </c>
      <c r="J124">
        <f>IFERROR(J81*Occupancy!M37,"")</f>
        <v>19.778717791312598</v>
      </c>
      <c r="K124">
        <f>IFERROR(K81*Occupancy!N37,"")</f>
        <v>4.4827122948249567</v>
      </c>
      <c r="L124">
        <f>IFERROR(L81*Occupancy!O37,"")</f>
        <v>0.32785490485411578</v>
      </c>
      <c r="M124">
        <f>IFERROR(M81*Occupancy!P37,"")</f>
        <v>10.585792587811115</v>
      </c>
      <c r="N124">
        <f>IFERROR(N81*Occupancy!Q37,"")</f>
        <v>2.5890414530838846</v>
      </c>
      <c r="O124">
        <f>IFERROR(O81*Occupancy!R37,"")</f>
        <v>53.240291109736766</v>
      </c>
      <c r="P124">
        <f>IFERROR(P81*Occupancy!S37,"")</f>
        <v>2.5250510955845318</v>
      </c>
      <c r="Q124">
        <f>IFERROR(Q81*Occupancy!T37,"")</f>
        <v>2.0162080971366567</v>
      </c>
      <c r="R124">
        <f>IFERROR(R81*Occupancy!U37,"")</f>
        <v>3.9027824713443291</v>
      </c>
      <c r="S124">
        <f>IFERROR(S81*Occupancy!V37,"")</f>
        <v>7.4624795136046558</v>
      </c>
      <c r="T124">
        <f>IFERROR(T81*Occupancy!W37,"")</f>
        <v>0.10722447344602284</v>
      </c>
      <c r="U124">
        <f>IFERROR(U81*Occupancy!X37,"")</f>
        <v>40.000160894050921</v>
      </c>
      <c r="V124">
        <f>IFERROR(V81*Occupancy!Y37,"")</f>
        <v>0.92657878586644993</v>
      </c>
      <c r="W124">
        <f>IFERROR(W81*Occupancy!Z37,"")</f>
        <v>1.6657909517600047</v>
      </c>
      <c r="X124">
        <f>IFERROR(X81*Occupancy!AA37,"")</f>
        <v>0.52457887655285129</v>
      </c>
      <c r="Y124">
        <f>IFERROR(Y81*Occupancy!AB37,"")</f>
        <v>0.20407689869169723</v>
      </c>
      <c r="Z124">
        <f>IFERROR(Z81*Occupancy!AC37,"")</f>
        <v>7.815266311454977E-2</v>
      </c>
      <c r="AA124">
        <f>IFERROR(AA81*Occupancy!AD37,"")</f>
        <v>9.5577438499811205</v>
      </c>
      <c r="AB124">
        <f>IFERROR(AB81*Occupancy!AE37,"")</f>
        <v>4.174899653289982</v>
      </c>
      <c r="AC124">
        <f>IFERROR(AC81*Occupancy!AF37,"")</f>
        <v>7.2744711992158173</v>
      </c>
      <c r="AD124">
        <f>IFERROR(AD81*Occupancy!AG37,"")</f>
        <v>10.231545507307167</v>
      </c>
      <c r="AE124">
        <f>IFERROR(AE81*Occupancy!AH37,"")</f>
        <v>2.4865820768020166</v>
      </c>
      <c r="AF124">
        <f>IFERROR(AF81*Occupancy!AI37,"")</f>
        <v>5.100260654270552</v>
      </c>
      <c r="AG124">
        <f>IFERROR(AG81*Occupancy!AJ37,"")</f>
        <v>1.159985979439776</v>
      </c>
      <c r="AH124">
        <f>IFERROR(AH81*Occupancy!AK37,"")</f>
        <v>1.4422827428283849</v>
      </c>
      <c r="AI124">
        <f>IFERROR(AI81*Occupancy!AL37,"")</f>
        <v>33.319248505671347</v>
      </c>
      <c r="AJ124">
        <f>IFERROR(AJ81*Occupancy!AM37,"")</f>
        <v>0.57430496259934105</v>
      </c>
      <c r="AK124">
        <f>IFERROR(AK81*Occupancy!AN37,"")</f>
        <v>1.5064209855029922</v>
      </c>
      <c r="AL124">
        <f>IFERROR(AL81*Occupancy!AO37,"")</f>
        <v>0.16098982716951382</v>
      </c>
      <c r="AM124">
        <f>IFERROR(AM81*Occupancy!AP37,"")</f>
        <v>1.871917807110302</v>
      </c>
      <c r="AN124">
        <f>IFERROR(AN81*Occupancy!AQ37,"")</f>
        <v>0.40852074930568949</v>
      </c>
    </row>
    <row r="125" spans="1:40">
      <c r="A125" t="str">
        <f t="shared" si="3"/>
        <v>TRA_Lcv_Gas</v>
      </c>
      <c r="B125" t="str">
        <f t="shared" si="3"/>
        <v>TRAGSLSP95</v>
      </c>
      <c r="C125" t="str">
        <f t="shared" si="3"/>
        <v>TLCV</v>
      </c>
      <c r="D125">
        <f>IFERROR(D82*Occupancy!G38,"")</f>
        <v>0.19371034563879272</v>
      </c>
      <c r="E125">
        <f>IFERROR(E82*Occupancy!H38,"")</f>
        <v>8.6149842101055474E-2</v>
      </c>
      <c r="F125">
        <f>IFERROR(F82*Occupancy!I38,"")</f>
        <v>0.10088521559864684</v>
      </c>
      <c r="G125">
        <f>IFERROR(G82*Occupancy!J38,"")</f>
        <v>0.46568147027716755</v>
      </c>
      <c r="H125">
        <f>IFERROR(H82*Occupancy!K38,"")</f>
        <v>4.5715710724220218E-2</v>
      </c>
      <c r="I125">
        <f>IFERROR(I82*Occupancy!L38,"")</f>
        <v>0.48868547069643115</v>
      </c>
      <c r="J125">
        <f>IFERROR(J82*Occupancy!M38,"")</f>
        <v>1.0275328764864295</v>
      </c>
      <c r="K125">
        <f>IFERROR(K82*Occupancy!N38,"")</f>
        <v>0.37124986396075976</v>
      </c>
      <c r="L125">
        <f>IFERROR(L82*Occupancy!O38,"")</f>
        <v>5.8857887424058904E-2</v>
      </c>
      <c r="M125">
        <f>IFERROR(M82*Occupancy!P38,"")</f>
        <v>0.25343565468571988</v>
      </c>
      <c r="N125">
        <f>IFERROR(N82*Occupancy!Q38,"")</f>
        <v>7.8541877982650804E-2</v>
      </c>
      <c r="O125">
        <f>IFERROR(O82*Occupancy!R38,"")</f>
        <v>2.8306131761966018</v>
      </c>
      <c r="P125">
        <f>IFERROR(P82*Occupancy!S38,"")</f>
        <v>4.1697181719992189</v>
      </c>
      <c r="Q125">
        <f>IFERROR(Q82*Occupancy!T38,"")</f>
        <v>9.3601426808560179E-2</v>
      </c>
      <c r="R125">
        <f>IFERROR(R82*Occupancy!U38,"")</f>
        <v>0.19983126352652142</v>
      </c>
      <c r="S125">
        <f>IFERROR(S82*Occupancy!V38,"")</f>
        <v>2.1012921587382653E-2</v>
      </c>
      <c r="T125">
        <f>IFERROR(T82*Occupancy!W38,"")</f>
        <v>4.3901260344698628E-2</v>
      </c>
      <c r="U125">
        <f>IFERROR(U82*Occupancy!X38,"")</f>
        <v>1.5356716400641757</v>
      </c>
      <c r="V125">
        <f>IFERROR(V82*Occupancy!Y38,"")</f>
        <v>1.771857173800118E-2</v>
      </c>
      <c r="W125">
        <f>IFERROR(W82*Occupancy!Z38,"")</f>
        <v>6.2545231703529464E-2</v>
      </c>
      <c r="X125">
        <f>IFERROR(X82*Occupancy!AA38,"")</f>
        <v>4.1673790785303269E-2</v>
      </c>
      <c r="Y125">
        <f>IFERROR(Y82*Occupancy!AB38,"")</f>
        <v>3.2860521612055223E-2</v>
      </c>
      <c r="Z125">
        <f>IFERROR(Z82*Occupancy!AC38,"")</f>
        <v>9.0598672979745991E-3</v>
      </c>
      <c r="AA125">
        <f>IFERROR(AA82*Occupancy!AD38,"")</f>
        <v>0.20274302214770537</v>
      </c>
      <c r="AB125">
        <f>IFERROR(AB82*Occupancy!AE38,"")</f>
        <v>0.32184433942119284</v>
      </c>
      <c r="AC125">
        <f>IFERROR(AC82*Occupancy!AF38,"")</f>
        <v>1.2831597524814928</v>
      </c>
      <c r="AD125">
        <f>IFERROR(AD82*Occupancy!AG38,"")</f>
        <v>0.10794258802140459</v>
      </c>
      <c r="AE125">
        <f>IFERROR(AE82*Occupancy!AH38,"")</f>
        <v>0.67688927215574601</v>
      </c>
      <c r="AF125">
        <f>IFERROR(AF82*Occupancy!AI38,"")</f>
        <v>0.50310223134407439</v>
      </c>
      <c r="AG125">
        <f>IFERROR(AG82*Occupancy!AJ38,"")</f>
        <v>0.12454217947696979</v>
      </c>
      <c r="AH125">
        <f>IFERROR(AH82*Occupancy!AK38,"")</f>
        <v>0.34315970060469958</v>
      </c>
      <c r="AI125">
        <f>IFERROR(AI82*Occupancy!AL38,"")</f>
        <v>1.490841185422654</v>
      </c>
      <c r="AJ125">
        <f>IFERROR(AJ82*Occupancy!AM38,"")</f>
        <v>0.13346391653914288</v>
      </c>
      <c r="AK125">
        <f>IFERROR(AK82*Occupancy!AN38,"")</f>
        <v>3.7867994387168279E-2</v>
      </c>
      <c r="AL125">
        <f>IFERROR(AL82*Occupancy!AO38,"")</f>
        <v>6.5343725424739402E-2</v>
      </c>
      <c r="AM125">
        <f>IFERROR(AM82*Occupancy!AP38,"")</f>
        <v>6.8544116026101207E-2</v>
      </c>
      <c r="AN125">
        <f>IFERROR(AN82*Occupancy!AQ38,"")</f>
        <v>1.030117128894115E-2</v>
      </c>
    </row>
    <row r="126" spans="1:40">
      <c r="A126" t="str">
        <f t="shared" si="3"/>
        <v>TRA_Lcv_Lpg</v>
      </c>
      <c r="B126" t="str">
        <f t="shared" si="3"/>
        <v>TRALPG</v>
      </c>
      <c r="C126" t="str">
        <f t="shared" si="3"/>
        <v>TLCV</v>
      </c>
      <c r="D126" t="str">
        <f>IFERROR(D83*Occupancy!G39,"")</f>
        <v/>
      </c>
      <c r="E126" t="str">
        <f>IFERROR(E83*Occupancy!H39,"")</f>
        <v/>
      </c>
      <c r="F126" t="str">
        <f>IFERROR(F83*Occupancy!I39,"")</f>
        <v/>
      </c>
      <c r="G126" t="str">
        <f>IFERROR(G83*Occupancy!J39,"")</f>
        <v/>
      </c>
      <c r="H126" t="str">
        <f>IFERROR(H83*Occupancy!K39,"")</f>
        <v/>
      </c>
      <c r="I126" t="str">
        <f>IFERROR(I83*Occupancy!L39,"")</f>
        <v/>
      </c>
      <c r="J126">
        <f>IFERROR(J83*Occupancy!M39,"")</f>
        <v>6.6653592628848055E-2</v>
      </c>
      <c r="K126">
        <f>IFERROR(K83*Occupancy!N39,"")</f>
        <v>1.2947931740710478E-4</v>
      </c>
      <c r="L126" t="str">
        <f>IFERROR(L83*Occupancy!O39,"")</f>
        <v/>
      </c>
      <c r="M126" t="str">
        <f>IFERROR(M83*Occupancy!P39,"")</f>
        <v/>
      </c>
      <c r="N126" t="str">
        <f>IFERROR(N83*Occupancy!Q39,"")</f>
        <v/>
      </c>
      <c r="O126" t="str">
        <f>IFERROR(O83*Occupancy!R39,"")</f>
        <v/>
      </c>
      <c r="P126" t="str">
        <f>IFERROR(P83*Occupancy!S39,"")</f>
        <v/>
      </c>
      <c r="Q126" t="str">
        <f>IFERROR(Q83*Occupancy!T39,"")</f>
        <v/>
      </c>
      <c r="R126" t="str">
        <f>IFERROR(R83*Occupancy!U39,"")</f>
        <v/>
      </c>
      <c r="S126" t="str">
        <f>IFERROR(S83*Occupancy!V39,"")</f>
        <v/>
      </c>
      <c r="T126" t="str">
        <f>IFERROR(T83*Occupancy!W39,"")</f>
        <v/>
      </c>
      <c r="U126" t="str">
        <f>IFERROR(U83*Occupancy!X39,"")</f>
        <v/>
      </c>
      <c r="V126" t="str">
        <f>IFERROR(V83*Occupancy!Y39,"")</f>
        <v/>
      </c>
      <c r="W126" t="str">
        <f>IFERROR(W83*Occupancy!Z39,"")</f>
        <v/>
      </c>
      <c r="X126">
        <f>IFERROR(X83*Occupancy!AA39,"")</f>
        <v>7.4614215343942773E-3</v>
      </c>
      <c r="Y126" t="str">
        <f>IFERROR(Y83*Occupancy!AB39,"")</f>
        <v/>
      </c>
      <c r="Z126" t="str">
        <f>IFERROR(Z83*Occupancy!AC39,"")</f>
        <v/>
      </c>
      <c r="AA126">
        <f>IFERROR(AA83*Occupancy!AD39,"")</f>
        <v>0.13309967367089592</v>
      </c>
      <c r="AB126" t="str">
        <f>IFERROR(AB83*Occupancy!AE39,"")</f>
        <v/>
      </c>
      <c r="AC126">
        <f>IFERROR(AC83*Occupancy!AF39,"")</f>
        <v>0.59511256617272079</v>
      </c>
      <c r="AD126">
        <f>IFERROR(AD83*Occupancy!AG39,"")</f>
        <v>5.4166295482094354E-3</v>
      </c>
      <c r="AE126" t="str">
        <f>IFERROR(AE83*Occupancy!AH39,"")</f>
        <v/>
      </c>
      <c r="AF126" t="str">
        <f>IFERROR(AF83*Occupancy!AI39,"")</f>
        <v/>
      </c>
      <c r="AG126" t="str">
        <f>IFERROR(AG83*Occupancy!AJ39,"")</f>
        <v/>
      </c>
      <c r="AH126" t="str">
        <f>IFERROR(AH83*Occupancy!AK39,"")</f>
        <v/>
      </c>
      <c r="AI126">
        <f>IFERROR(AI83*Occupancy!AL39,"")</f>
        <v>0.23697752137097419</v>
      </c>
      <c r="AJ126" t="str">
        <f>IFERROR(AJ83*Occupancy!AM39,"")</f>
        <v/>
      </c>
      <c r="AK126" t="str">
        <f>IFERROR(AK83*Occupancy!AN39,"")</f>
        <v/>
      </c>
      <c r="AL126" t="str">
        <f>IFERROR(AL83*Occupancy!AO39,"")</f>
        <v/>
      </c>
      <c r="AM126" t="str">
        <f>IFERROR(AM83*Occupancy!AP39,"")</f>
        <v/>
      </c>
      <c r="AN126" t="str">
        <f>IFERROR(AN83*Occupancy!AQ39,"")</f>
        <v/>
      </c>
    </row>
    <row r="127" spans="1:40">
      <c r="A127" t="str">
        <f t="shared" si="3"/>
        <v>TRA_Mop_Gas</v>
      </c>
      <c r="B127" t="str">
        <f t="shared" si="3"/>
        <v>TRAGSLSP95</v>
      </c>
      <c r="C127" t="str">
        <f t="shared" si="3"/>
        <v>TMop</v>
      </c>
      <c r="D127">
        <f>IFERROR(D84*Occupancy!G26,"")</f>
        <v>0.50004663533895555</v>
      </c>
      <c r="E127">
        <f>IFERROR(E84*Occupancy!H26,"")</f>
        <v>0.36415456125204237</v>
      </c>
      <c r="F127">
        <f>IFERROR(F84*Occupancy!I26,"")</f>
        <v>7.2037635476561487E-2</v>
      </c>
      <c r="G127">
        <f>IFERROR(G84*Occupancy!J26,"")</f>
        <v>0.3318716683211933</v>
      </c>
      <c r="H127">
        <f>IFERROR(H84*Occupancy!K26,"")</f>
        <v>0.15916981013718168</v>
      </c>
      <c r="I127">
        <f>IFERROR(I84*Occupancy!L26,"")</f>
        <v>1.1310812963408499</v>
      </c>
      <c r="J127">
        <f>IFERROR(J84*Occupancy!M26,"")</f>
        <v>6.526618526299699</v>
      </c>
      <c r="K127">
        <f>IFERROR(K84*Occupancy!N26,"")</f>
        <v>0.29505534838816544</v>
      </c>
      <c r="L127" t="str">
        <f>IFERROR(L84*Occupancy!O26,"")</f>
        <v/>
      </c>
      <c r="M127">
        <f>IFERROR(M84*Occupancy!P26,"")</f>
        <v>8.4706801881796228</v>
      </c>
      <c r="N127">
        <f>IFERROR(N84*Occupancy!Q26,"")</f>
        <v>0.34646629426155678</v>
      </c>
      <c r="O127">
        <f>IFERROR(O84*Occupancy!R26,"")</f>
        <v>5.4902761808573288</v>
      </c>
      <c r="P127">
        <f>IFERROR(P84*Occupancy!S26,"")</f>
        <v>0.77405477811067869</v>
      </c>
      <c r="Q127">
        <f>IFERROR(Q84*Occupancy!T26,"")</f>
        <v>0.56719852595649789</v>
      </c>
      <c r="R127">
        <f>IFERROR(R84*Occupancy!U26,"")</f>
        <v>1.4922820525529703</v>
      </c>
      <c r="S127">
        <f>IFERROR(S84*Occupancy!V26,"")</f>
        <v>4.1831440088907962E-2</v>
      </c>
      <c r="T127" t="str">
        <f>IFERROR(T84*Occupancy!W26,"")</f>
        <v/>
      </c>
      <c r="U127">
        <f>IFERROR(U84*Occupancy!X26,"")</f>
        <v>20.932717227617296</v>
      </c>
      <c r="V127">
        <f>IFERROR(V84*Occupancy!Y26,"")</f>
        <v>7.3596715636199059E-2</v>
      </c>
      <c r="W127">
        <f>IFERROR(W84*Occupancy!Z26,"")</f>
        <v>0.14060777248962969</v>
      </c>
      <c r="X127">
        <f>IFERROR(X84*Occupancy!AA26,"")</f>
        <v>2.3475235463560461E-2</v>
      </c>
      <c r="Y127" t="str">
        <f>IFERROR(Y84*Occupancy!AB26,"")</f>
        <v/>
      </c>
      <c r="Z127">
        <f>IFERROR(Z84*Occupancy!AC26,"")</f>
        <v>3.037275583814543E-4</v>
      </c>
      <c r="AA127">
        <f>IFERROR(AA84*Occupancy!AD26,"")</f>
        <v>0.90266868731228933</v>
      </c>
      <c r="AB127">
        <f>IFERROR(AB84*Occupancy!AE26,"")</f>
        <v>0.36401154122793927</v>
      </c>
      <c r="AC127">
        <f>IFERROR(AC84*Occupancy!AF26,"")</f>
        <v>1.0228456443697254</v>
      </c>
      <c r="AD127">
        <f>IFERROR(AD84*Occupancy!AG26,"")</f>
        <v>0.90213949756657275</v>
      </c>
      <c r="AE127">
        <f>IFERROR(AE84*Occupancy!AH26,"")</f>
        <v>8.6709479431313546E-2</v>
      </c>
      <c r="AF127">
        <f>IFERROR(AF84*Occupancy!AI26,"")</f>
        <v>0.2323506486695851</v>
      </c>
      <c r="AG127">
        <f>IFERROR(AG84*Occupancy!AJ26,"")</f>
        <v>0.15081683152663303</v>
      </c>
      <c r="AH127">
        <f>IFERROR(AH84*Occupancy!AK26,"")</f>
        <v>5.3981360468880135E-2</v>
      </c>
      <c r="AI127">
        <f>IFERROR(AI84*Occupancy!AL26,"")</f>
        <v>0.46921872623493766</v>
      </c>
      <c r="AJ127">
        <f>IFERROR(AJ84*Occupancy!AM26,"")</f>
        <v>2.4775866867030018E-2</v>
      </c>
      <c r="AK127">
        <f>IFERROR(AK84*Occupancy!AN26,"")</f>
        <v>0.22946947850763408</v>
      </c>
      <c r="AL127">
        <f>IFERROR(AL84*Occupancy!AO26,"")</f>
        <v>1.2130225784617189E-2</v>
      </c>
      <c r="AM127">
        <f>IFERROR(AM84*Occupancy!AP26,"")</f>
        <v>0.41535821513182569</v>
      </c>
      <c r="AN127">
        <f>IFERROR(AN84*Occupancy!AQ26,"")</f>
        <v>6.2422223356305408E-2</v>
      </c>
    </row>
    <row r="128" spans="1:40">
      <c r="A128" t="str">
        <f t="shared" si="3"/>
        <v>TRA_Mot_Gas</v>
      </c>
      <c r="B128" t="str">
        <f t="shared" si="3"/>
        <v>TRAGSLSP95</v>
      </c>
      <c r="C128" t="str">
        <f t="shared" si="3"/>
        <v>TMot</v>
      </c>
      <c r="D128">
        <f>IFERROR(D85*Occupancy!G27,"")</f>
        <v>1.2889784649234641</v>
      </c>
      <c r="E128">
        <f>IFERROR(E85*Occupancy!H27,"")</f>
        <v>1.8532521487555274</v>
      </c>
      <c r="F128">
        <f>IFERROR(F85*Occupancy!I27,"")</f>
        <v>0.24376839565626862</v>
      </c>
      <c r="G128">
        <f>IFERROR(G85*Occupancy!J27,"")</f>
        <v>1.8962070620042262</v>
      </c>
      <c r="H128">
        <f>IFERROR(H85*Occupancy!K27,"")</f>
        <v>0.17422402932932213</v>
      </c>
      <c r="I128">
        <f>IFERROR(I85*Occupancy!L27,"")</f>
        <v>1.999394113412043</v>
      </c>
      <c r="J128">
        <f>IFERROR(J85*Occupancy!M27,"")</f>
        <v>8.8794119040467478</v>
      </c>
      <c r="K128">
        <f>IFERROR(K85*Occupancy!N27,"")</f>
        <v>0.62142232050549762</v>
      </c>
      <c r="L128">
        <f>IFERROR(L85*Occupancy!O27,"")</f>
        <v>3.8835310306064817E-2</v>
      </c>
      <c r="M128">
        <f>IFERROR(M85*Occupancy!P27,"")</f>
        <v>21.419925885687466</v>
      </c>
      <c r="N128">
        <f>IFERROR(N85*Occupancy!Q27,"")</f>
        <v>0.64688396843919616</v>
      </c>
      <c r="O128">
        <f>IFERROR(O85*Occupancy!R27,"")</f>
        <v>17.08077381756835</v>
      </c>
      <c r="P128">
        <f>IFERROR(P85*Occupancy!S27,"")</f>
        <v>12.9879814257074</v>
      </c>
      <c r="Q128">
        <f>IFERROR(Q85*Occupancy!T27,"")</f>
        <v>0.90418369730283277</v>
      </c>
      <c r="R128">
        <f>IFERROR(R85*Occupancy!U27,"")</f>
        <v>0.71730887925440701</v>
      </c>
      <c r="S128">
        <f>IFERROR(S85*Occupancy!V27,"")</f>
        <v>0.71320729865646026</v>
      </c>
      <c r="T128">
        <f>IFERROR(T85*Occupancy!W27,"")</f>
        <v>2.6365050483490603E-2</v>
      </c>
      <c r="U128">
        <f>IFERROR(U85*Occupancy!X27,"")</f>
        <v>38.311662463257854</v>
      </c>
      <c r="V128">
        <f>IFERROR(V85*Occupancy!Y27,"")</f>
        <v>9.607392275800708E-2</v>
      </c>
      <c r="W128">
        <f>IFERROR(W85*Occupancy!Z27,"")</f>
        <v>0.27622228350897104</v>
      </c>
      <c r="X128">
        <f>IFERROR(X85*Occupancy!AA27,"")</f>
        <v>2.9448436060603128E-2</v>
      </c>
      <c r="Y128">
        <f>IFERROR(Y85*Occupancy!AB27,"")</f>
        <v>2.1303532681047399E-2</v>
      </c>
      <c r="Z128">
        <f>IFERROR(Z85*Occupancy!AC27,"")</f>
        <v>6.848992854348751E-2</v>
      </c>
      <c r="AA128">
        <f>IFERROR(AA85*Occupancy!AD27,"")</f>
        <v>1.9549069295870003</v>
      </c>
      <c r="AB128">
        <f>IFERROR(AB85*Occupancy!AE27,"")</f>
        <v>0.65316554810189509</v>
      </c>
      <c r="AC128">
        <f>IFERROR(AC85*Occupancy!AF27,"")</f>
        <v>2.3521726767667372</v>
      </c>
      <c r="AD128">
        <f>IFERROR(AD85*Occupancy!AG27,"")</f>
        <v>1.1883304134152</v>
      </c>
      <c r="AE128">
        <f>IFERROR(AE85*Occupancy!AH27,"")</f>
        <v>0.23241841479288436</v>
      </c>
      <c r="AF128">
        <f>IFERROR(AF85*Occupancy!AI27,"")</f>
        <v>0.93347706360649929</v>
      </c>
      <c r="AG128">
        <f>IFERROR(AG85*Occupancy!AJ27,"")</f>
        <v>0.19080260429437484</v>
      </c>
      <c r="AH128">
        <f>IFERROR(AH85*Occupancy!AK27,"")</f>
        <v>0.20394848489766026</v>
      </c>
      <c r="AI128">
        <f>IFERROR(AI85*Occupancy!AL27,"")</f>
        <v>8.3781089914536828</v>
      </c>
      <c r="AJ128">
        <f>IFERROR(AJ85*Occupancy!AM27,"")</f>
        <v>0.4157179928017628</v>
      </c>
      <c r="AK128">
        <f>IFERROR(AK85*Occupancy!AN27,"")</f>
        <v>0.36580236372317126</v>
      </c>
      <c r="AL128">
        <f>IFERROR(AL85*Occupancy!AO27,"")</f>
        <v>0.20353488103876555</v>
      </c>
      <c r="AM128">
        <f>IFERROR(AM85*Occupancy!AP27,"")</f>
        <v>0.6621317042911421</v>
      </c>
      <c r="AN128">
        <f>IFERROR(AN85*Occupancy!AQ27,"")</f>
        <v>9.9508644901690604E-2</v>
      </c>
    </row>
    <row r="129" spans="1:40" s="110" customFormat="1">
      <c r="C129" s="110" t="s">
        <v>72</v>
      </c>
      <c r="D129" s="110">
        <f t="shared" ref="D129:D134" si="4">SUMIFS(D$89:D$128,$C$89:$C$128,$C129)</f>
        <v>23.103352784365125</v>
      </c>
      <c r="E129" s="110">
        <f t="shared" ref="E129:AN134" si="5">SUMIFS(E$89:E$128,$C$89:$C$128,$C129)</f>
        <v>33.975071134220151</v>
      </c>
      <c r="F129" s="110">
        <f t="shared" si="5"/>
        <v>11.806907534466617</v>
      </c>
      <c r="G129" s="110">
        <f t="shared" si="5"/>
        <v>9.3675644967599982</v>
      </c>
      <c r="H129" s="110">
        <f t="shared" si="5"/>
        <v>2.0958441077299499</v>
      </c>
      <c r="I129" s="110">
        <f t="shared" si="5"/>
        <v>22.33602137528079</v>
      </c>
      <c r="J129" s="110">
        <f t="shared" si="5"/>
        <v>84.046128560700666</v>
      </c>
      <c r="K129" s="110">
        <f t="shared" si="5"/>
        <v>10.061797115999999</v>
      </c>
      <c r="L129" s="110">
        <f t="shared" si="5"/>
        <v>1.733750358249716</v>
      </c>
      <c r="M129" s="110">
        <f t="shared" si="5"/>
        <v>92.847541100395091</v>
      </c>
      <c r="N129" s="110">
        <f t="shared" si="5"/>
        <v>10.678094752</v>
      </c>
      <c r="O129" s="110">
        <f t="shared" si="5"/>
        <v>65.225694446826722</v>
      </c>
      <c r="P129" s="110">
        <f t="shared" si="5"/>
        <v>61.377706306999997</v>
      </c>
      <c r="Q129" s="110">
        <f t="shared" si="5"/>
        <v>3.5142292791582173</v>
      </c>
      <c r="R129" s="110">
        <f t="shared" si="5"/>
        <v>29.743173120000002</v>
      </c>
      <c r="S129" s="110">
        <f t="shared" si="5"/>
        <v>14.529258686250003</v>
      </c>
      <c r="T129" s="110">
        <f t="shared" si="5"/>
        <v>0.84529361953041782</v>
      </c>
      <c r="U129" s="110">
        <f t="shared" si="5"/>
        <v>73.950555653999999</v>
      </c>
      <c r="V129" s="110">
        <f t="shared" si="5"/>
        <v>14.221491171302972</v>
      </c>
      <c r="W129" s="110">
        <f t="shared" si="5"/>
        <v>10.350571167867784</v>
      </c>
      <c r="X129" s="110">
        <f t="shared" si="5"/>
        <v>4.0878369227464821</v>
      </c>
      <c r="Y129" s="110">
        <f t="shared" si="5"/>
        <v>1.9058277394147436</v>
      </c>
      <c r="Z129" s="110">
        <f t="shared" si="5"/>
        <v>0.75289640547048642</v>
      </c>
      <c r="AA129" s="110">
        <f t="shared" si="5"/>
        <v>23.352261228420627</v>
      </c>
      <c r="AB129" s="110">
        <f t="shared" si="5"/>
        <v>11.963269466718408</v>
      </c>
      <c r="AC129" s="110">
        <f t="shared" si="5"/>
        <v>31.400508740583302</v>
      </c>
      <c r="AD129" s="110">
        <f t="shared" si="5"/>
        <v>15.318123559818956</v>
      </c>
      <c r="AE129" s="110">
        <f t="shared" si="5"/>
        <v>15.116606181294785</v>
      </c>
      <c r="AF129" s="110">
        <f t="shared" si="5"/>
        <v>13.048517444992928</v>
      </c>
      <c r="AG129" s="110">
        <f t="shared" si="5"/>
        <v>3.6086285538837752</v>
      </c>
      <c r="AH129" s="110">
        <f t="shared" si="5"/>
        <v>10.844722004960225</v>
      </c>
      <c r="AI129" s="110">
        <f t="shared" si="5"/>
        <v>181.02881494000002</v>
      </c>
      <c r="AJ129" s="110">
        <f t="shared" si="5"/>
        <v>13.960435039825642</v>
      </c>
      <c r="AK129" s="110">
        <f t="shared" si="5"/>
        <v>2.6256757662818702</v>
      </c>
      <c r="AL129" s="110">
        <f t="shared" si="5"/>
        <v>3.9134051952128015</v>
      </c>
      <c r="AM129" s="110">
        <f t="shared" si="5"/>
        <v>3.2708293792541596</v>
      </c>
      <c r="AN129" s="110">
        <f t="shared" si="5"/>
        <v>0.71204732395380543</v>
      </c>
    </row>
    <row r="130" spans="1:40">
      <c r="C130" t="s">
        <v>73</v>
      </c>
      <c r="D130">
        <f t="shared" si="4"/>
        <v>43.850812168804588</v>
      </c>
      <c r="E130">
        <f t="shared" ref="E130:S130" si="6">SUMIFS(E$89:E$128,$C$89:$C$128,$C130)</f>
        <v>37.362782426965758</v>
      </c>
      <c r="F130">
        <f t="shared" si="6"/>
        <v>27.637438162162308</v>
      </c>
      <c r="G130">
        <f t="shared" si="6"/>
        <v>20.804550440864578</v>
      </c>
      <c r="H130">
        <f t="shared" si="6"/>
        <v>1.5996945145553882</v>
      </c>
      <c r="I130">
        <f t="shared" si="6"/>
        <v>67.446551818192702</v>
      </c>
      <c r="J130">
        <f t="shared" si="6"/>
        <v>337.78242506916314</v>
      </c>
      <c r="K130">
        <f t="shared" si="6"/>
        <v>18.111957196346061</v>
      </c>
      <c r="L130">
        <f t="shared" si="6"/>
        <v>9.1139327018138978</v>
      </c>
      <c r="M130">
        <f t="shared" si="6"/>
        <v>324.25548940995992</v>
      </c>
      <c r="N130">
        <f t="shared" si="6"/>
        <v>48.068441872011107</v>
      </c>
      <c r="O130">
        <f t="shared" si="6"/>
        <v>272.42952728600676</v>
      </c>
      <c r="P130">
        <f t="shared" si="6"/>
        <v>46.588952160466121</v>
      </c>
      <c r="Q130">
        <f t="shared" si="6"/>
        <v>14.30900076990647</v>
      </c>
      <c r="R130">
        <f t="shared" si="6"/>
        <v>42.656644233995628</v>
      </c>
      <c r="S130">
        <f t="shared" si="6"/>
        <v>20.208750122004176</v>
      </c>
      <c r="T130">
        <f t="shared" si="5"/>
        <v>1.3779495908445973</v>
      </c>
      <c r="U130">
        <f t="shared" si="5"/>
        <v>244.68557458358467</v>
      </c>
      <c r="V130">
        <f t="shared" si="5"/>
        <v>31.655214129167909</v>
      </c>
      <c r="W130">
        <f t="shared" si="5"/>
        <v>13.564491651918399</v>
      </c>
      <c r="X130">
        <f t="shared" si="5"/>
        <v>16.721326012363516</v>
      </c>
      <c r="Y130">
        <f t="shared" si="5"/>
        <v>6.5665243879054946</v>
      </c>
      <c r="Z130">
        <f t="shared" si="5"/>
        <v>0.42341974751667266</v>
      </c>
      <c r="AA130">
        <f t="shared" si="5"/>
        <v>117.23719311733663</v>
      </c>
      <c r="AB130">
        <f t="shared" si="5"/>
        <v>28.772694588187985</v>
      </c>
      <c r="AC130">
        <f t="shared" si="5"/>
        <v>343.85177458390882</v>
      </c>
      <c r="AD130">
        <f t="shared" si="5"/>
        <v>57.195365573520007</v>
      </c>
      <c r="AE130">
        <f t="shared" si="5"/>
        <v>40.638708013674332</v>
      </c>
      <c r="AF130">
        <f t="shared" si="5"/>
        <v>44.326007357546743</v>
      </c>
      <c r="AG130">
        <f t="shared" si="5"/>
        <v>23.666298312935691</v>
      </c>
      <c r="AH130">
        <f t="shared" si="5"/>
        <v>38.045892566652334</v>
      </c>
      <c r="AI130">
        <f t="shared" si="5"/>
        <v>183.30541306924866</v>
      </c>
      <c r="AJ130">
        <f t="shared" si="5"/>
        <v>10.553465131026661</v>
      </c>
      <c r="AK130">
        <f t="shared" si="5"/>
        <v>10.684524347759405</v>
      </c>
      <c r="AL130">
        <f t="shared" si="5"/>
        <v>2.9598285542631131</v>
      </c>
      <c r="AM130">
        <f t="shared" si="5"/>
        <v>13.281239284846112</v>
      </c>
      <c r="AN130">
        <f t="shared" si="5"/>
        <v>2.8975032269808199</v>
      </c>
    </row>
    <row r="131" spans="1:40">
      <c r="C131" t="s">
        <v>74</v>
      </c>
      <c r="D131">
        <f t="shared" si="4"/>
        <v>5.3548550744396648</v>
      </c>
      <c r="E131">
        <f t="shared" si="5"/>
        <v>6.2394661166311174</v>
      </c>
      <c r="F131">
        <f t="shared" si="5"/>
        <v>1.2238226856830252</v>
      </c>
      <c r="G131">
        <f t="shared" si="5"/>
        <v>2.0690491791458223</v>
      </c>
      <c r="H131">
        <f t="shared" si="5"/>
        <v>1.0347741615251023</v>
      </c>
      <c r="I131">
        <f t="shared" si="5"/>
        <v>4.2529779699339931</v>
      </c>
      <c r="J131">
        <f t="shared" si="5"/>
        <v>21.066129241986211</v>
      </c>
      <c r="K131">
        <f t="shared" si="5"/>
        <v>4.8540916381031236</v>
      </c>
      <c r="L131">
        <f t="shared" si="5"/>
        <v>0.38671279227817468</v>
      </c>
      <c r="M131">
        <f t="shared" si="5"/>
        <v>10.839228242496835</v>
      </c>
      <c r="N131">
        <f t="shared" si="5"/>
        <v>2.6675833310665356</v>
      </c>
      <c r="O131">
        <f t="shared" si="5"/>
        <v>56.070904285933366</v>
      </c>
      <c r="P131">
        <f t="shared" si="5"/>
        <v>6.6947692675837507</v>
      </c>
      <c r="Q131">
        <f t="shared" si="5"/>
        <v>2.1098095239452168</v>
      </c>
      <c r="R131">
        <f t="shared" si="5"/>
        <v>4.1026137348708502</v>
      </c>
      <c r="S131">
        <f t="shared" si="5"/>
        <v>7.483492435192038</v>
      </c>
      <c r="T131">
        <f t="shared" si="5"/>
        <v>0.15112573379072147</v>
      </c>
      <c r="U131">
        <f t="shared" si="5"/>
        <v>41.535832534115094</v>
      </c>
      <c r="V131">
        <f t="shared" si="5"/>
        <v>0.9442973576044511</v>
      </c>
      <c r="W131">
        <f t="shared" si="5"/>
        <v>1.7283361834635342</v>
      </c>
      <c r="X131">
        <f t="shared" si="5"/>
        <v>0.57371408887254893</v>
      </c>
      <c r="Y131">
        <f t="shared" si="5"/>
        <v>0.23693742030375245</v>
      </c>
      <c r="Z131">
        <f t="shared" si="5"/>
        <v>8.7212530412524372E-2</v>
      </c>
      <c r="AA131">
        <f t="shared" si="5"/>
        <v>9.8999097635911433</v>
      </c>
      <c r="AB131">
        <f t="shared" si="5"/>
        <v>4.496743992711175</v>
      </c>
      <c r="AC131">
        <f t="shared" si="5"/>
        <v>9.1527435178700323</v>
      </c>
      <c r="AD131">
        <f t="shared" si="5"/>
        <v>10.344904724876782</v>
      </c>
      <c r="AE131">
        <f t="shared" si="5"/>
        <v>3.1634713489577626</v>
      </c>
      <c r="AF131">
        <f t="shared" si="5"/>
        <v>5.6033628856146267</v>
      </c>
      <c r="AG131">
        <f t="shared" si="5"/>
        <v>1.2845281589167459</v>
      </c>
      <c r="AH131">
        <f t="shared" si="5"/>
        <v>1.7854424434330844</v>
      </c>
      <c r="AI131">
        <f t="shared" si="5"/>
        <v>35.047067212464974</v>
      </c>
      <c r="AJ131">
        <f t="shared" si="5"/>
        <v>0.70776887913848396</v>
      </c>
      <c r="AK131">
        <f t="shared" si="5"/>
        <v>1.5442889798901605</v>
      </c>
      <c r="AL131">
        <f t="shared" si="5"/>
        <v>0.22633355259425322</v>
      </c>
      <c r="AM131">
        <f t="shared" si="5"/>
        <v>1.9404619231364031</v>
      </c>
      <c r="AN131">
        <f t="shared" si="5"/>
        <v>0.41882192059463064</v>
      </c>
    </row>
    <row r="132" spans="1:40">
      <c r="C132" t="s">
        <v>75</v>
      </c>
      <c r="D132">
        <f t="shared" si="4"/>
        <v>0.50004663533895555</v>
      </c>
      <c r="E132">
        <f t="shared" si="5"/>
        <v>0.36415456125204237</v>
      </c>
      <c r="F132">
        <f t="shared" si="5"/>
        <v>7.2037635476561487E-2</v>
      </c>
      <c r="G132">
        <f t="shared" si="5"/>
        <v>0.3318716683211933</v>
      </c>
      <c r="H132">
        <f t="shared" si="5"/>
        <v>0.15916981013718168</v>
      </c>
      <c r="I132">
        <f t="shared" si="5"/>
        <v>1.1310812963408499</v>
      </c>
      <c r="J132">
        <f t="shared" si="5"/>
        <v>6.526618526299699</v>
      </c>
      <c r="K132">
        <f t="shared" si="5"/>
        <v>0.29505534838816544</v>
      </c>
      <c r="L132">
        <f t="shared" si="5"/>
        <v>0</v>
      </c>
      <c r="M132">
        <f t="shared" si="5"/>
        <v>8.4706801881796228</v>
      </c>
      <c r="N132">
        <f t="shared" si="5"/>
        <v>0.34646629426155678</v>
      </c>
      <c r="O132">
        <f t="shared" si="5"/>
        <v>5.4902761808573288</v>
      </c>
      <c r="P132">
        <f t="shared" si="5"/>
        <v>0.77405477811067869</v>
      </c>
      <c r="Q132">
        <f t="shared" si="5"/>
        <v>0.56719852595649789</v>
      </c>
      <c r="R132">
        <f t="shared" si="5"/>
        <v>1.4922820525529703</v>
      </c>
      <c r="S132">
        <f t="shared" si="5"/>
        <v>4.1831440088907962E-2</v>
      </c>
      <c r="T132">
        <f t="shared" si="5"/>
        <v>0</v>
      </c>
      <c r="U132">
        <f t="shared" si="5"/>
        <v>20.932717227617296</v>
      </c>
      <c r="V132">
        <f t="shared" si="5"/>
        <v>7.3596715636199059E-2</v>
      </c>
      <c r="W132">
        <f t="shared" si="5"/>
        <v>0.14060777248962969</v>
      </c>
      <c r="X132">
        <f t="shared" si="5"/>
        <v>2.3475235463560461E-2</v>
      </c>
      <c r="Y132">
        <f t="shared" si="5"/>
        <v>0</v>
      </c>
      <c r="Z132">
        <f t="shared" si="5"/>
        <v>3.037275583814543E-4</v>
      </c>
      <c r="AA132">
        <f t="shared" si="5"/>
        <v>0.90266868731228933</v>
      </c>
      <c r="AB132">
        <f t="shared" si="5"/>
        <v>0.36401154122793927</v>
      </c>
      <c r="AC132">
        <f t="shared" si="5"/>
        <v>1.0228456443697254</v>
      </c>
      <c r="AD132">
        <f t="shared" si="5"/>
        <v>0.90213949756657275</v>
      </c>
      <c r="AE132">
        <f t="shared" si="5"/>
        <v>8.6709479431313546E-2</v>
      </c>
      <c r="AF132">
        <f t="shared" si="5"/>
        <v>0.2323506486695851</v>
      </c>
      <c r="AG132">
        <f t="shared" si="5"/>
        <v>0.15081683152663303</v>
      </c>
      <c r="AH132">
        <f t="shared" si="5"/>
        <v>5.3981360468880135E-2</v>
      </c>
      <c r="AI132">
        <f t="shared" si="5"/>
        <v>0.46921872623493766</v>
      </c>
      <c r="AJ132">
        <f t="shared" si="5"/>
        <v>2.4775866867030018E-2</v>
      </c>
      <c r="AK132">
        <f t="shared" si="5"/>
        <v>0.22946947850763408</v>
      </c>
      <c r="AL132">
        <f t="shared" si="5"/>
        <v>1.2130225784617189E-2</v>
      </c>
      <c r="AM132">
        <f t="shared" si="5"/>
        <v>0.41535821513182569</v>
      </c>
      <c r="AN132">
        <f t="shared" si="5"/>
        <v>6.2422223356305408E-2</v>
      </c>
    </row>
    <row r="133" spans="1:40">
      <c r="C133" t="s">
        <v>76</v>
      </c>
      <c r="D133">
        <f t="shared" si="4"/>
        <v>1.2889784649234641</v>
      </c>
      <c r="E133">
        <f t="shared" si="5"/>
        <v>1.8532521487555274</v>
      </c>
      <c r="F133">
        <f t="shared" si="5"/>
        <v>0.24376839565626862</v>
      </c>
      <c r="G133">
        <f t="shared" si="5"/>
        <v>1.8962070620042262</v>
      </c>
      <c r="H133">
        <f t="shared" si="5"/>
        <v>0.17422402932932213</v>
      </c>
      <c r="I133">
        <f t="shared" si="5"/>
        <v>1.999394113412043</v>
      </c>
      <c r="J133">
        <f t="shared" si="5"/>
        <v>8.8794119040467478</v>
      </c>
      <c r="K133">
        <f t="shared" si="5"/>
        <v>0.62142232050549762</v>
      </c>
      <c r="L133">
        <f t="shared" si="5"/>
        <v>3.8835310306064817E-2</v>
      </c>
      <c r="M133">
        <f t="shared" si="5"/>
        <v>21.419925885687466</v>
      </c>
      <c r="N133">
        <f t="shared" si="5"/>
        <v>0.64688396843919616</v>
      </c>
      <c r="O133">
        <f t="shared" si="5"/>
        <v>17.08077381756835</v>
      </c>
      <c r="P133">
        <f t="shared" si="5"/>
        <v>12.9879814257074</v>
      </c>
      <c r="Q133">
        <f t="shared" si="5"/>
        <v>0.90418369730283277</v>
      </c>
      <c r="R133">
        <f t="shared" si="5"/>
        <v>0.71730887925440701</v>
      </c>
      <c r="S133">
        <f t="shared" si="5"/>
        <v>0.71320729865646026</v>
      </c>
      <c r="T133">
        <f t="shared" si="5"/>
        <v>2.6365050483490603E-2</v>
      </c>
      <c r="U133">
        <f t="shared" si="5"/>
        <v>38.311662463257854</v>
      </c>
      <c r="V133">
        <f t="shared" si="5"/>
        <v>9.607392275800708E-2</v>
      </c>
      <c r="W133">
        <f t="shared" si="5"/>
        <v>0.27622228350897104</v>
      </c>
      <c r="X133">
        <f t="shared" si="5"/>
        <v>2.9448436060603128E-2</v>
      </c>
      <c r="Y133">
        <f t="shared" si="5"/>
        <v>2.1303532681047399E-2</v>
      </c>
      <c r="Z133">
        <f t="shared" si="5"/>
        <v>6.848992854348751E-2</v>
      </c>
      <c r="AA133">
        <f t="shared" si="5"/>
        <v>1.9549069295870003</v>
      </c>
      <c r="AB133">
        <f t="shared" si="5"/>
        <v>0.65316554810189509</v>
      </c>
      <c r="AC133">
        <f t="shared" si="5"/>
        <v>2.3521726767667372</v>
      </c>
      <c r="AD133">
        <f t="shared" si="5"/>
        <v>1.1883304134152</v>
      </c>
      <c r="AE133">
        <f t="shared" si="5"/>
        <v>0.23241841479288436</v>
      </c>
      <c r="AF133">
        <f t="shared" si="5"/>
        <v>0.93347706360649929</v>
      </c>
      <c r="AG133">
        <f t="shared" si="5"/>
        <v>0.19080260429437484</v>
      </c>
      <c r="AH133">
        <f t="shared" si="5"/>
        <v>0.20394848489766026</v>
      </c>
      <c r="AI133">
        <f t="shared" si="5"/>
        <v>8.3781089914536828</v>
      </c>
      <c r="AJ133">
        <f t="shared" si="5"/>
        <v>0.4157179928017628</v>
      </c>
      <c r="AK133">
        <f t="shared" si="5"/>
        <v>0.36580236372317126</v>
      </c>
      <c r="AL133">
        <f t="shared" si="5"/>
        <v>0.20353488103876555</v>
      </c>
      <c r="AM133">
        <f t="shared" si="5"/>
        <v>0.6621317042911421</v>
      </c>
      <c r="AN133">
        <f t="shared" si="5"/>
        <v>9.9508644901690604E-2</v>
      </c>
    </row>
    <row r="134" spans="1:40">
      <c r="C134" t="s">
        <v>77</v>
      </c>
      <c r="D134">
        <f t="shared" si="4"/>
        <v>117.29528763039588</v>
      </c>
      <c r="E134">
        <f t="shared" si="5"/>
        <v>143.2697944400382</v>
      </c>
      <c r="F134">
        <f t="shared" si="5"/>
        <v>39.312868249120513</v>
      </c>
      <c r="G134">
        <f t="shared" si="5"/>
        <v>91.419756666656681</v>
      </c>
      <c r="H134">
        <f t="shared" si="5"/>
        <v>10.4904384944198</v>
      </c>
      <c r="I134">
        <f t="shared" si="5"/>
        <v>71.415464452365256</v>
      </c>
      <c r="J134">
        <f t="shared" si="5"/>
        <v>877.05906804722201</v>
      </c>
      <c r="K134">
        <f t="shared" si="5"/>
        <v>66.146589662247152</v>
      </c>
      <c r="L134">
        <f t="shared" si="5"/>
        <v>10.195108463569436</v>
      </c>
      <c r="M134">
        <f t="shared" si="5"/>
        <v>495.69470145925578</v>
      </c>
      <c r="N134">
        <f t="shared" si="5"/>
        <v>52.567373682142978</v>
      </c>
      <c r="O134">
        <f t="shared" si="5"/>
        <v>863.32525418880186</v>
      </c>
      <c r="P134">
        <f t="shared" si="5"/>
        <v>63.423689755779989</v>
      </c>
      <c r="Q134">
        <f t="shared" si="5"/>
        <v>30.010926440458665</v>
      </c>
      <c r="R134">
        <f t="shared" si="5"/>
        <v>72.583708989731903</v>
      </c>
      <c r="S134">
        <f t="shared" si="5"/>
        <v>54.850078773145107</v>
      </c>
      <c r="T134">
        <f t="shared" si="5"/>
        <v>5.9032993367739408</v>
      </c>
      <c r="U134">
        <f t="shared" si="5"/>
        <v>702.87262589186241</v>
      </c>
      <c r="V134">
        <f t="shared" si="5"/>
        <v>16.746297607456228</v>
      </c>
      <c r="W134">
        <f t="shared" si="5"/>
        <v>30.650643348045801</v>
      </c>
      <c r="X134">
        <f t="shared" si="5"/>
        <v>12.511671349264612</v>
      </c>
      <c r="Y134">
        <f t="shared" si="5"/>
        <v>6.4246675030805864</v>
      </c>
      <c r="Z134">
        <f t="shared" si="5"/>
        <v>2.4602259249506968</v>
      </c>
      <c r="AA134">
        <f t="shared" si="5"/>
        <v>150.52884002755295</v>
      </c>
      <c r="AB134">
        <f t="shared" si="5"/>
        <v>54.55898196934816</v>
      </c>
      <c r="AC134">
        <f t="shared" si="5"/>
        <v>289.2442281571532</v>
      </c>
      <c r="AD134">
        <f t="shared" si="5"/>
        <v>100.54456468699483</v>
      </c>
      <c r="AE134">
        <f t="shared" si="5"/>
        <v>67.125599547217504</v>
      </c>
      <c r="AF134">
        <f t="shared" si="5"/>
        <v>103.99954735818892</v>
      </c>
      <c r="AG134">
        <f t="shared" si="5"/>
        <v>31.195959214541393</v>
      </c>
      <c r="AH134">
        <f t="shared" si="5"/>
        <v>31.139028972648518</v>
      </c>
      <c r="AI134">
        <f t="shared" si="5"/>
        <v>646.99577102065541</v>
      </c>
      <c r="AJ134">
        <f t="shared" si="5"/>
        <v>2.8010313430931708</v>
      </c>
      <c r="AK134">
        <f t="shared" si="5"/>
        <v>16.066386614371559</v>
      </c>
      <c r="AL134">
        <f t="shared" si="5"/>
        <v>1.1750479484291696</v>
      </c>
      <c r="AM134">
        <f t="shared" si="5"/>
        <v>31.561817224952062</v>
      </c>
      <c r="AN134">
        <f t="shared" si="5"/>
        <v>4.6805307777205494</v>
      </c>
    </row>
    <row r="135" spans="1:40">
      <c r="B135" s="70"/>
      <c r="C135" s="70" t="s">
        <v>407</v>
      </c>
      <c r="D135" s="71">
        <f>SUM(D89:D128)</f>
        <v>191.39333275826769</v>
      </c>
      <c r="E135" s="71">
        <f t="shared" ref="E135:AN135" si="7">SUM(E89:E128)</f>
        <v>223.06452082786282</v>
      </c>
      <c r="F135" s="71">
        <f t="shared" si="7"/>
        <v>80.296842662565311</v>
      </c>
      <c r="G135" s="71">
        <f t="shared" si="7"/>
        <v>125.88899951375249</v>
      </c>
      <c r="H135" s="71">
        <f t="shared" si="7"/>
        <v>15.554145117696747</v>
      </c>
      <c r="I135" s="71">
        <f t="shared" si="7"/>
        <v>168.58149102552565</v>
      </c>
      <c r="J135" s="71">
        <f t="shared" si="7"/>
        <v>1335.3597813494187</v>
      </c>
      <c r="K135" s="71">
        <f t="shared" si="7"/>
        <v>100.09091328158999</v>
      </c>
      <c r="L135" s="71">
        <f t="shared" si="7"/>
        <v>21.46833962621729</v>
      </c>
      <c r="M135" s="71">
        <f t="shared" si="7"/>
        <v>953.52756628597456</v>
      </c>
      <c r="N135" s="71">
        <f t="shared" si="7"/>
        <v>114.97484389992137</v>
      </c>
      <c r="O135" s="71">
        <f t="shared" si="7"/>
        <v>1279.6224302059943</v>
      </c>
      <c r="P135" s="71">
        <f t="shared" si="7"/>
        <v>191.84715369464791</v>
      </c>
      <c r="Q135" s="71">
        <f t="shared" si="7"/>
        <v>51.415348236727894</v>
      </c>
      <c r="R135" s="71">
        <f t="shared" si="7"/>
        <v>151.29573101040577</v>
      </c>
      <c r="S135" s="71">
        <f t="shared" si="7"/>
        <v>97.826618755336696</v>
      </c>
      <c r="T135" s="71">
        <f t="shared" si="7"/>
        <v>8.3040333314231685</v>
      </c>
      <c r="U135" s="71">
        <f t="shared" si="7"/>
        <v>1122.2889683544372</v>
      </c>
      <c r="V135" s="71">
        <f t="shared" si="7"/>
        <v>63.736970903925766</v>
      </c>
      <c r="W135" s="71">
        <f t="shared" si="7"/>
        <v>56.710872407294119</v>
      </c>
      <c r="X135" s="71">
        <f t="shared" si="7"/>
        <v>33.947472044771324</v>
      </c>
      <c r="Y135" s="71">
        <f t="shared" si="7"/>
        <v>15.155260583385626</v>
      </c>
      <c r="Z135" s="71">
        <f t="shared" si="7"/>
        <v>3.7925482644522486</v>
      </c>
      <c r="AA135" s="71">
        <f t="shared" si="7"/>
        <v>303.87577975380071</v>
      </c>
      <c r="AB135" s="71">
        <f t="shared" si="7"/>
        <v>100.80886710629555</v>
      </c>
      <c r="AC135" s="71">
        <f t="shared" si="7"/>
        <v>677.02427332065179</v>
      </c>
      <c r="AD135" s="71">
        <f t="shared" si="7"/>
        <v>185.49342845619236</v>
      </c>
      <c r="AE135" s="71">
        <f t="shared" si="7"/>
        <v>126.3635129853686</v>
      </c>
      <c r="AF135" s="71">
        <f t="shared" si="7"/>
        <v>168.1432627586193</v>
      </c>
      <c r="AG135" s="71">
        <f t="shared" si="7"/>
        <v>60.097033676098619</v>
      </c>
      <c r="AH135" s="71">
        <f t="shared" si="7"/>
        <v>82.073015833060708</v>
      </c>
      <c r="AI135" s="71">
        <f t="shared" si="7"/>
        <v>1055.2243939600576</v>
      </c>
      <c r="AJ135" s="71">
        <f t="shared" si="7"/>
        <v>28.463194252752753</v>
      </c>
      <c r="AK135" s="71">
        <f t="shared" si="7"/>
        <v>31.516147550533802</v>
      </c>
      <c r="AL135" s="71">
        <f t="shared" si="7"/>
        <v>8.4902803573227192</v>
      </c>
      <c r="AM135" s="71">
        <f t="shared" si="7"/>
        <v>51.131837731611704</v>
      </c>
      <c r="AN135" s="71">
        <f t="shared" si="7"/>
        <v>8.8708341175078012</v>
      </c>
    </row>
    <row r="136" spans="1:40">
      <c r="B136" s="113"/>
      <c r="C136" s="113" t="s">
        <v>408</v>
      </c>
      <c r="D136" s="114">
        <f>SUM(D129:D134)</f>
        <v>191.39333275826766</v>
      </c>
      <c r="E136" s="114">
        <f t="shared" ref="E136:AN136" si="8">SUM(E129:E134)</f>
        <v>223.06452082786279</v>
      </c>
      <c r="F136" s="114">
        <f t="shared" si="8"/>
        <v>80.296842662565297</v>
      </c>
      <c r="G136" s="114">
        <f t="shared" si="8"/>
        <v>125.88899951375249</v>
      </c>
      <c r="H136" s="114">
        <f t="shared" si="8"/>
        <v>15.554145117696745</v>
      </c>
      <c r="I136" s="114">
        <f t="shared" si="8"/>
        <v>168.58149102552562</v>
      </c>
      <c r="J136" s="114">
        <f t="shared" si="8"/>
        <v>1335.3597813494184</v>
      </c>
      <c r="K136" s="114">
        <f t="shared" si="8"/>
        <v>100.09091328158999</v>
      </c>
      <c r="L136" s="114">
        <f t="shared" si="8"/>
        <v>21.46833962621729</v>
      </c>
      <c r="M136" s="114">
        <f t="shared" si="8"/>
        <v>953.52756628597467</v>
      </c>
      <c r="N136" s="114">
        <f t="shared" si="8"/>
        <v>114.97484389992138</v>
      </c>
      <c r="O136" s="114">
        <f t="shared" si="8"/>
        <v>1279.6224302059943</v>
      </c>
      <c r="P136" s="114">
        <f t="shared" si="8"/>
        <v>191.84715369464794</v>
      </c>
      <c r="Q136" s="114">
        <f t="shared" si="8"/>
        <v>51.415348236727901</v>
      </c>
      <c r="R136" s="114">
        <f t="shared" si="8"/>
        <v>151.29573101040575</v>
      </c>
      <c r="S136" s="114">
        <f t="shared" si="8"/>
        <v>97.826618755336696</v>
      </c>
      <c r="T136" s="114">
        <f t="shared" si="8"/>
        <v>8.3040333314231685</v>
      </c>
      <c r="U136" s="114">
        <f t="shared" si="8"/>
        <v>1122.2889683544372</v>
      </c>
      <c r="V136" s="114">
        <f t="shared" si="8"/>
        <v>63.736970903925766</v>
      </c>
      <c r="W136" s="114">
        <f t="shared" si="8"/>
        <v>56.710872407294119</v>
      </c>
      <c r="X136" s="114">
        <f t="shared" si="8"/>
        <v>33.947472044771324</v>
      </c>
      <c r="Y136" s="114">
        <f t="shared" si="8"/>
        <v>15.155260583385624</v>
      </c>
      <c r="Z136" s="114">
        <f t="shared" si="8"/>
        <v>3.7925482644522495</v>
      </c>
      <c r="AA136" s="114">
        <f t="shared" si="8"/>
        <v>303.87577975380066</v>
      </c>
      <c r="AB136" s="114">
        <f t="shared" si="8"/>
        <v>100.80886710629557</v>
      </c>
      <c r="AC136" s="114">
        <f t="shared" si="8"/>
        <v>677.02427332065179</v>
      </c>
      <c r="AD136" s="114">
        <f t="shared" si="8"/>
        <v>185.49342845619236</v>
      </c>
      <c r="AE136" s="114">
        <f t="shared" si="8"/>
        <v>126.36351298536857</v>
      </c>
      <c r="AF136" s="114">
        <f t="shared" si="8"/>
        <v>168.1432627586193</v>
      </c>
      <c r="AG136" s="114">
        <f t="shared" si="8"/>
        <v>60.097033676098619</v>
      </c>
      <c r="AH136" s="114">
        <f t="shared" si="8"/>
        <v>82.073015833060708</v>
      </c>
      <c r="AI136" s="114">
        <f t="shared" si="8"/>
        <v>1055.2243939600578</v>
      </c>
      <c r="AJ136" s="114">
        <f t="shared" si="8"/>
        <v>28.463194252752753</v>
      </c>
      <c r="AK136" s="114">
        <f t="shared" si="8"/>
        <v>31.516147550533802</v>
      </c>
      <c r="AL136" s="114">
        <f t="shared" si="8"/>
        <v>8.490280357322721</v>
      </c>
      <c r="AM136" s="114">
        <f t="shared" si="8"/>
        <v>51.131837731611704</v>
      </c>
      <c r="AN136" s="114">
        <f t="shared" si="8"/>
        <v>8.8708341175078012</v>
      </c>
    </row>
    <row r="140" spans="1:40">
      <c r="A140" s="112" t="s">
        <v>409</v>
      </c>
    </row>
    <row r="141" spans="1:40" ht="15" thickBot="1">
      <c r="A141" s="14" t="s">
        <v>54</v>
      </c>
      <c r="B141" s="14" t="s">
        <v>58</v>
      </c>
      <c r="C141" s="14" t="s">
        <v>59</v>
      </c>
      <c r="D141" s="15" t="s">
        <v>1</v>
      </c>
      <c r="E141" s="15" t="s">
        <v>2</v>
      </c>
      <c r="F141" s="15" t="s">
        <v>3</v>
      </c>
      <c r="G141" s="15" t="s">
        <v>4</v>
      </c>
      <c r="H141" s="15" t="s">
        <v>5</v>
      </c>
      <c r="I141" s="15" t="s">
        <v>6</v>
      </c>
      <c r="J141" s="15" t="s">
        <v>7</v>
      </c>
      <c r="K141" s="15" t="s">
        <v>8</v>
      </c>
      <c r="L141" s="15" t="s">
        <v>9</v>
      </c>
      <c r="M141" s="15" t="s">
        <v>10</v>
      </c>
      <c r="N141" s="15" t="s">
        <v>11</v>
      </c>
      <c r="O141" s="15" t="s">
        <v>12</v>
      </c>
      <c r="P141" s="15" t="s">
        <v>108</v>
      </c>
      <c r="Q141" s="15" t="s">
        <v>13</v>
      </c>
      <c r="R141" s="15" t="s">
        <v>14</v>
      </c>
      <c r="S141" s="15" t="s">
        <v>15</v>
      </c>
      <c r="T141" s="15" t="s">
        <v>16</v>
      </c>
      <c r="U141" s="15" t="s">
        <v>17</v>
      </c>
      <c r="V141" s="15" t="s">
        <v>18</v>
      </c>
      <c r="W141" s="15" t="s">
        <v>19</v>
      </c>
      <c r="X141" s="15" t="s">
        <v>20</v>
      </c>
      <c r="Y141" s="15" t="s">
        <v>21</v>
      </c>
      <c r="Z141" s="15" t="s">
        <v>22</v>
      </c>
      <c r="AA141" s="15" t="s">
        <v>23</v>
      </c>
      <c r="AB141" s="15" t="s">
        <v>24</v>
      </c>
      <c r="AC141" s="15" t="s">
        <v>25</v>
      </c>
      <c r="AD141" s="15" t="s">
        <v>26</v>
      </c>
      <c r="AE141" s="15" t="s">
        <v>27</v>
      </c>
      <c r="AF141" s="15" t="s">
        <v>28</v>
      </c>
      <c r="AG141" s="15" t="s">
        <v>29</v>
      </c>
      <c r="AH141" s="15" t="s">
        <v>30</v>
      </c>
      <c r="AI141" s="15" t="s">
        <v>31</v>
      </c>
      <c r="AJ141" s="15" t="s">
        <v>125</v>
      </c>
      <c r="AK141" s="15" t="s">
        <v>126</v>
      </c>
      <c r="AL141" s="15" t="s">
        <v>127</v>
      </c>
      <c r="AM141" s="15" t="s">
        <v>128</v>
      </c>
      <c r="AN141" s="15" t="s">
        <v>129</v>
      </c>
    </row>
    <row r="142" spans="1:40">
      <c r="A142" t="str">
        <f t="shared" ref="A142:C161" si="9">A46</f>
        <v>TRA_Bus_Cng_Coa</v>
      </c>
      <c r="B142" t="str">
        <f t="shared" si="9"/>
        <v>TRAGAS</v>
      </c>
      <c r="C142" t="str">
        <f t="shared" si="9"/>
        <v>TBus</v>
      </c>
      <c r="D142" t="str">
        <f>IFERROR(D46/mvkmPerTJ!H75,"")</f>
        <v/>
      </c>
      <c r="E142" t="str">
        <f>IFERROR(E46/mvkmPerTJ!I75,"")</f>
        <v/>
      </c>
      <c r="F142" t="str">
        <f>IFERROR(F46/mvkmPerTJ!J75,"")</f>
        <v/>
      </c>
      <c r="G142" t="str">
        <f>IFERROR(G46/mvkmPerTJ!K75,"")</f>
        <v/>
      </c>
      <c r="H142" t="str">
        <f>IFERROR(H46/mvkmPerTJ!L75,"")</f>
        <v/>
      </c>
      <c r="I142" t="str">
        <f>IFERROR(I46/mvkmPerTJ!M75,"")</f>
        <v/>
      </c>
      <c r="J142" t="str">
        <f>IFERROR(J46/mvkmPerTJ!N75,"")</f>
        <v/>
      </c>
      <c r="K142" t="str">
        <f>IFERROR(K46/mvkmPerTJ!O75,"")</f>
        <v/>
      </c>
      <c r="L142" t="str">
        <f>IFERROR(L46/mvkmPerTJ!P75,"")</f>
        <v/>
      </c>
      <c r="M142" t="str">
        <f>IFERROR(M46/mvkmPerTJ!Q75,"")</f>
        <v/>
      </c>
      <c r="N142" t="str">
        <f>IFERROR(N46/mvkmPerTJ!R75,"")</f>
        <v/>
      </c>
      <c r="O142" t="str">
        <f>IFERROR(O46/mvkmPerTJ!S75,"")</f>
        <v/>
      </c>
      <c r="P142" t="str">
        <f>IFERROR(P46/mvkmPerTJ!T75,"")</f>
        <v/>
      </c>
      <c r="Q142" t="str">
        <f>IFERROR(Q46/mvkmPerTJ!U75,"")</f>
        <v/>
      </c>
      <c r="R142" t="str">
        <f>IFERROR(R46/mvkmPerTJ!V75,"")</f>
        <v/>
      </c>
      <c r="S142" t="str">
        <f>IFERROR(S46/mvkmPerTJ!W75,"")</f>
        <v/>
      </c>
      <c r="T142" t="str">
        <f>IFERROR(T46/mvkmPerTJ!X75,"")</f>
        <v/>
      </c>
      <c r="U142" t="str">
        <f>IFERROR(U46/mvkmPerTJ!Y75,"")</f>
        <v/>
      </c>
      <c r="V142" t="str">
        <f>IFERROR(V46/mvkmPerTJ!Z75,"")</f>
        <v/>
      </c>
      <c r="W142" t="str">
        <f>IFERROR(W46/mvkmPerTJ!AA75,"")</f>
        <v/>
      </c>
      <c r="X142" t="str">
        <f>IFERROR(X46/mvkmPerTJ!AB75,"")</f>
        <v/>
      </c>
      <c r="Y142" t="str">
        <f>IFERROR(Y46/mvkmPerTJ!AC75,"")</f>
        <v/>
      </c>
      <c r="Z142" t="str">
        <f>IFERROR(Z46/mvkmPerTJ!AD75,"")</f>
        <v/>
      </c>
      <c r="AA142" t="str">
        <f>IFERROR(AA46/mvkmPerTJ!AE75,"")</f>
        <v/>
      </c>
      <c r="AB142" t="str">
        <f>IFERROR(AB46/mvkmPerTJ!AF75,"")</f>
        <v/>
      </c>
      <c r="AC142" t="str">
        <f>IFERROR(AC46/mvkmPerTJ!AG75,"")</f>
        <v/>
      </c>
      <c r="AD142" t="str">
        <f>IFERROR(AD46/mvkmPerTJ!AH75,"")</f>
        <v/>
      </c>
      <c r="AE142" t="str">
        <f>IFERROR(AE46/mvkmPerTJ!AI75,"")</f>
        <v/>
      </c>
      <c r="AF142">
        <f>IFERROR(AF46/mvkmPerTJ!AJ75,"")</f>
        <v>0.11014650000000002</v>
      </c>
      <c r="AG142" t="str">
        <f>IFERROR(AG46/mvkmPerTJ!AK75,"")</f>
        <v/>
      </c>
      <c r="AH142" t="str">
        <f>IFERROR(AH46/mvkmPerTJ!AL75,"")</f>
        <v/>
      </c>
      <c r="AI142" t="str">
        <f>IFERROR(AI46/mvkmPerTJ!AM75,"")</f>
        <v/>
      </c>
      <c r="AJ142" t="str">
        <f>IFERROR(AJ46/mvkmPerTJ!AN75,"")</f>
        <v/>
      </c>
      <c r="AK142" t="str">
        <f>IFERROR(AK46/mvkmPerTJ!AO75,"")</f>
        <v/>
      </c>
      <c r="AL142" t="str">
        <f>IFERROR(AL46/mvkmPerTJ!AP75,"")</f>
        <v/>
      </c>
      <c r="AM142" t="str">
        <f>IFERROR(AM46/mvkmPerTJ!AQ75,"")</f>
        <v/>
      </c>
      <c r="AN142" t="str">
        <f>IFERROR(AN46/mvkmPerTJ!AR75,"")</f>
        <v/>
      </c>
    </row>
    <row r="143" spans="1:40">
      <c r="A143" t="str">
        <f t="shared" si="9"/>
        <v>TRA_Bus_Cng_Urb</v>
      </c>
      <c r="B143" t="str">
        <f t="shared" si="9"/>
        <v>TRAGAS</v>
      </c>
      <c r="C143" t="str">
        <f t="shared" si="9"/>
        <v>TBus</v>
      </c>
      <c r="D143" t="str">
        <f>IFERROR(D47/mvkmPerTJ!H76,"")</f>
        <v/>
      </c>
      <c r="E143" t="str">
        <f>IFERROR(E47/mvkmPerTJ!I76,"")</f>
        <v/>
      </c>
      <c r="F143" t="str">
        <f>IFERROR(F47/mvkmPerTJ!J76,"")</f>
        <v/>
      </c>
      <c r="G143">
        <f>IFERROR(G47/mvkmPerTJ!K76,"")</f>
        <v>0.26634465000000002</v>
      </c>
      <c r="H143" t="str">
        <f>IFERROR(H47/mvkmPerTJ!L76,"")</f>
        <v/>
      </c>
      <c r="I143" t="str">
        <f>IFERROR(I47/mvkmPerTJ!M76,"")</f>
        <v/>
      </c>
      <c r="J143">
        <f>IFERROR(J47/mvkmPerTJ!N76,"")</f>
        <v>1.9867738500000003</v>
      </c>
      <c r="K143" t="str">
        <f>IFERROR(K47/mvkmPerTJ!O76,"")</f>
        <v/>
      </c>
      <c r="L143" t="str">
        <f>IFERROR(L47/mvkmPerTJ!P76,"")</f>
        <v/>
      </c>
      <c r="M143" t="str">
        <f>IFERROR(M47/mvkmPerTJ!Q76,"")</f>
        <v/>
      </c>
      <c r="N143" t="str">
        <f>IFERROR(N47/mvkmPerTJ!R76,"")</f>
        <v/>
      </c>
      <c r="O143" t="str">
        <f>IFERROR(O47/mvkmPerTJ!S76,"")</f>
        <v/>
      </c>
      <c r="P143" t="str">
        <f>IFERROR(P47/mvkmPerTJ!T76,"")</f>
        <v/>
      </c>
      <c r="Q143" t="str">
        <f>IFERROR(Q47/mvkmPerTJ!U76,"")</f>
        <v/>
      </c>
      <c r="R143" t="str">
        <f>IFERROR(R47/mvkmPerTJ!V76,"")</f>
        <v/>
      </c>
      <c r="S143" t="str">
        <f>IFERROR(S47/mvkmPerTJ!W76,"")</f>
        <v/>
      </c>
      <c r="T143" t="str">
        <f>IFERROR(T47/mvkmPerTJ!X76,"")</f>
        <v/>
      </c>
      <c r="U143">
        <f>IFERROR(U47/mvkmPerTJ!Y76,"")</f>
        <v>2.1022212499999999</v>
      </c>
      <c r="V143" t="str">
        <f>IFERROR(V47/mvkmPerTJ!Z76,"")</f>
        <v/>
      </c>
      <c r="W143" t="str">
        <f>IFERROR(W47/mvkmPerTJ!AA76,"")</f>
        <v/>
      </c>
      <c r="X143" t="str">
        <f>IFERROR(X47/mvkmPerTJ!AB76,"")</f>
        <v/>
      </c>
      <c r="Y143" t="str">
        <f>IFERROR(Y47/mvkmPerTJ!AC76,"")</f>
        <v/>
      </c>
      <c r="Z143" t="str">
        <f>IFERROR(Z47/mvkmPerTJ!AD76,"")</f>
        <v/>
      </c>
      <c r="AA143">
        <f>IFERROR(AA47/mvkmPerTJ!AE76,"")</f>
        <v>0.3466444068768112</v>
      </c>
      <c r="AB143" t="str">
        <f>IFERROR(AB47/mvkmPerTJ!AF76,"")</f>
        <v/>
      </c>
      <c r="AC143" t="str">
        <f>IFERROR(AC47/mvkmPerTJ!AG76,"")</f>
        <v/>
      </c>
      <c r="AD143" t="str">
        <f>IFERROR(AD47/mvkmPerTJ!AH76,"")</f>
        <v/>
      </c>
      <c r="AE143" t="str">
        <f>IFERROR(AE47/mvkmPerTJ!AI76,"")</f>
        <v/>
      </c>
      <c r="AF143">
        <f>IFERROR(AF47/mvkmPerTJ!AJ76,"")</f>
        <v>0.78207899999999997</v>
      </c>
      <c r="AG143" t="str">
        <f>IFERROR(AG47/mvkmPerTJ!AK76,"")</f>
        <v/>
      </c>
      <c r="AH143" t="str">
        <f>IFERROR(AH47/mvkmPerTJ!AL76,"")</f>
        <v/>
      </c>
      <c r="AI143" t="str">
        <f>IFERROR(AI47/mvkmPerTJ!AM76,"")</f>
        <v/>
      </c>
      <c r="AJ143" t="str">
        <f>IFERROR(AJ47/mvkmPerTJ!AN76,"")</f>
        <v/>
      </c>
      <c r="AK143" t="str">
        <f>IFERROR(AK47/mvkmPerTJ!AO76,"")</f>
        <v/>
      </c>
      <c r="AL143" t="str">
        <f>IFERROR(AL47/mvkmPerTJ!AP76,"")</f>
        <v/>
      </c>
      <c r="AM143">
        <f>IFERROR(AM47/mvkmPerTJ!AQ76,"")</f>
        <v>2.2834121648883186E-2</v>
      </c>
      <c r="AN143" t="str">
        <f>IFERROR(AN47/mvkmPerTJ!AR76,"")</f>
        <v/>
      </c>
    </row>
    <row r="144" spans="1:40">
      <c r="A144" t="str">
        <f t="shared" si="9"/>
        <v>TRA_Bus_Dis_Coa</v>
      </c>
      <c r="B144" t="str">
        <f t="shared" si="9"/>
        <v>TRADST</v>
      </c>
      <c r="C144" t="str">
        <f t="shared" si="9"/>
        <v>TBus</v>
      </c>
      <c r="D144">
        <f>IFERROR(D48/mvkmPerTJ!H77,"")</f>
        <v>11.171520000000003</v>
      </c>
      <c r="E144">
        <f>IFERROR(E48/mvkmPerTJ!I77,"")</f>
        <v>7.313821625000001</v>
      </c>
      <c r="F144">
        <f>IFERROR(F48/mvkmPerTJ!J77,"")</f>
        <v>3.1795864799999998</v>
      </c>
      <c r="G144">
        <f>IFERROR(G48/mvkmPerTJ!K77,"")</f>
        <v>1.7190829500000004</v>
      </c>
      <c r="H144">
        <f>IFERROR(H48/mvkmPerTJ!L77,"")</f>
        <v>1.0311996400000001</v>
      </c>
      <c r="I144">
        <f>IFERROR(I48/mvkmPerTJ!M77,"")</f>
        <v>5.7562628636363646</v>
      </c>
      <c r="J144">
        <f>IFERROR(J48/mvkmPerTJ!N77,"")</f>
        <v>21.482072772727275</v>
      </c>
      <c r="K144">
        <f>IFERROR(K48/mvkmPerTJ!O77,"")</f>
        <v>3.4607317222222225</v>
      </c>
      <c r="L144">
        <f>IFERROR(L48/mvkmPerTJ!P77,"")</f>
        <v>1.5033622100000001</v>
      </c>
      <c r="M144">
        <f>IFERROR(M48/mvkmPerTJ!Q77,"")</f>
        <v>31.557316049999997</v>
      </c>
      <c r="N144">
        <f>IFERROR(N48/mvkmPerTJ!R77,"")</f>
        <v>3.2269119272727274</v>
      </c>
      <c r="O144">
        <f>IFERROR(O48/mvkmPerTJ!S77,"")</f>
        <v>30.493435544444441</v>
      </c>
      <c r="P144">
        <f>IFERROR(P48/mvkmPerTJ!T77,"")</f>
        <v>13.913816090909091</v>
      </c>
      <c r="Q144">
        <f>IFERROR(Q48/mvkmPerTJ!U77,"")</f>
        <v>3.470796</v>
      </c>
      <c r="R144">
        <f>IFERROR(R48/mvkmPerTJ!V77,"")</f>
        <v>8.347394133333335</v>
      </c>
      <c r="S144">
        <f>IFERROR(S48/mvkmPerTJ!W77,"")</f>
        <v>2.6892162000000002</v>
      </c>
      <c r="T144">
        <f>IFERROR(T48/mvkmPerTJ!X77,"")</f>
        <v>0.40314929999999999</v>
      </c>
      <c r="U144">
        <f>IFERROR(U48/mvkmPerTJ!Y77,"")</f>
        <v>33.413444899999995</v>
      </c>
      <c r="V144">
        <f>IFERROR(V48/mvkmPerTJ!Z77,"")</f>
        <v>0.91794985714285704</v>
      </c>
      <c r="W144">
        <f>IFERROR(W48/mvkmPerTJ!AA77,"")</f>
        <v>2.041519375</v>
      </c>
      <c r="X144">
        <f>IFERROR(X48/mvkmPerTJ!AB77,"")</f>
        <v>1.4960915454545456</v>
      </c>
      <c r="Y144">
        <f>IFERROR(Y48/mvkmPerTJ!AC77,"")</f>
        <v>0.26915280000000003</v>
      </c>
      <c r="Z144">
        <f>IFERROR(Z48/mvkmPerTJ!AD77,"")</f>
        <v>6.3320669999999996E-2</v>
      </c>
      <c r="AA144">
        <f>IFERROR(AA48/mvkmPerTJ!AE77,"")</f>
        <v>4.5464884666666663</v>
      </c>
      <c r="AB144">
        <f>IFERROR(AB48/mvkmPerTJ!AF77,"")</f>
        <v>3.9515086909090904</v>
      </c>
      <c r="AC144">
        <f>IFERROR(AC48/mvkmPerTJ!AG77,"")</f>
        <v>13.518513733333334</v>
      </c>
      <c r="AD144">
        <f>IFERROR(AD48/mvkmPerTJ!AH77,"")</f>
        <v>3.77970432</v>
      </c>
      <c r="AE144">
        <f>IFERROR(AE48/mvkmPerTJ!AI77,"")</f>
        <v>3.78964663</v>
      </c>
      <c r="AF144">
        <f>IFERROR(AF48/mvkmPerTJ!AJ77,"")</f>
        <v>6.3885439999999987</v>
      </c>
      <c r="AG144">
        <f>IFERROR(AG48/mvkmPerTJ!AK77,"")</f>
        <v>1.5690691111111112</v>
      </c>
      <c r="AH144">
        <f>IFERROR(AH48/mvkmPerTJ!AL77,"")</f>
        <v>2.3450077090909085</v>
      </c>
      <c r="AI144">
        <f>IFERROR(AI48/mvkmPerTJ!AM77,"")</f>
        <v>129.99937683333334</v>
      </c>
      <c r="AJ144">
        <f>IFERROR(AJ48/mvkmPerTJ!AN77,"")</f>
        <v>3.1647146395736869</v>
      </c>
      <c r="AK144">
        <f>IFERROR(AK48/mvkmPerTJ!AO77,"")</f>
        <v>2.5932243524790684</v>
      </c>
      <c r="AL144">
        <f>IFERROR(AL48/mvkmPerTJ!AP77,"")</f>
        <v>0.88713644499923494</v>
      </c>
      <c r="AM144">
        <f>IFERROR(AM48/mvkmPerTJ!AQ77,"")</f>
        <v>3.2224078726683465</v>
      </c>
      <c r="AN144">
        <f>IFERROR(AN48/mvkmPerTJ!AR77,"")</f>
        <v>0.70324694477007865</v>
      </c>
    </row>
    <row r="145" spans="1:40">
      <c r="A145" t="str">
        <f t="shared" si="9"/>
        <v>TRA_Bus_Dis_Urb</v>
      </c>
      <c r="B145" t="str">
        <f t="shared" si="9"/>
        <v>TRADST</v>
      </c>
      <c r="C145" t="str">
        <f t="shared" si="9"/>
        <v>TBus</v>
      </c>
      <c r="D145">
        <f>IFERROR(D49/mvkmPerTJ!H78,"")</f>
        <v>2.2058050000000002</v>
      </c>
      <c r="E145">
        <f>IFERROR(E49/mvkmPerTJ!I78,"")</f>
        <v>4.9887852444444452</v>
      </c>
      <c r="F145">
        <f>IFERROR(F49/mvkmPerTJ!J78,"")</f>
        <v>4.8106581333333338</v>
      </c>
      <c r="G145">
        <f>IFERROR(G49/mvkmPerTJ!K78,"")</f>
        <v>2.9371301333333331</v>
      </c>
      <c r="H145">
        <f>IFERROR(H49/mvkmPerTJ!L78,"")</f>
        <v>1.435203725</v>
      </c>
      <c r="I145">
        <f>IFERROR(I49/mvkmPerTJ!M78,"")</f>
        <v>2.5580558250000003</v>
      </c>
      <c r="J145">
        <f>IFERROR(J49/mvkmPerTJ!N78,"")</f>
        <v>19.955649150000003</v>
      </c>
      <c r="K145">
        <f>IFERROR(K49/mvkmPerTJ!O78,"")</f>
        <v>5.7319732555555545</v>
      </c>
      <c r="L145" t="str">
        <f>IFERROR(L49/mvkmPerTJ!P78,"")</f>
        <v/>
      </c>
      <c r="M145">
        <f>IFERROR(M49/mvkmPerTJ!Q78,"")</f>
        <v>9.5022140000000004</v>
      </c>
      <c r="N145">
        <f>IFERROR(N49/mvkmPerTJ!R78,"")</f>
        <v>5.830394899999999</v>
      </c>
      <c r="O145">
        <f>IFERROR(O49/mvkmPerTJ!S78,"")</f>
        <v>11.763032000000001</v>
      </c>
      <c r="P145">
        <f>IFERROR(P49/mvkmPerTJ!T78,"")</f>
        <v>9.0234140249999992</v>
      </c>
      <c r="Q145">
        <f>IFERROR(Q49/mvkmPerTJ!U78,"")</f>
        <v>0.84066155000000009</v>
      </c>
      <c r="R145">
        <f>IFERROR(R49/mvkmPerTJ!V78,"")</f>
        <v>3.0021703999999998</v>
      </c>
      <c r="S145">
        <f>IFERROR(S49/mvkmPerTJ!W78,"")</f>
        <v>2.6426218500000003</v>
      </c>
      <c r="T145">
        <f>IFERROR(T49/mvkmPerTJ!X78,"")</f>
        <v>0.52710612499999998</v>
      </c>
      <c r="U145">
        <f>IFERROR(U49/mvkmPerTJ!Y78,"")</f>
        <v>9.7561551857142845</v>
      </c>
      <c r="V145">
        <f>IFERROR(V49/mvkmPerTJ!Z78,"")</f>
        <v>3.8370485799999998</v>
      </c>
      <c r="W145">
        <f>IFERROR(W49/mvkmPerTJ!AA78,"")</f>
        <v>1.6857546666666672</v>
      </c>
      <c r="X145">
        <f>IFERROR(X49/mvkmPerTJ!AB78,"")</f>
        <v>1.9497260444444442</v>
      </c>
      <c r="Y145">
        <f>IFERROR(Y49/mvkmPerTJ!AC78,"")</f>
        <v>0.25721244999999993</v>
      </c>
      <c r="Z145">
        <f>IFERROR(Z49/mvkmPerTJ!AD78,"")</f>
        <v>0.20729722500000006</v>
      </c>
      <c r="AA145">
        <f>IFERROR(AA49/mvkmPerTJ!AE78,"")</f>
        <v>3.1405248000000006</v>
      </c>
      <c r="AB145">
        <f>IFERROR(AB49/mvkmPerTJ!AF78,"")</f>
        <v>6.1194807375</v>
      </c>
      <c r="AC145">
        <f>IFERROR(AC49/mvkmPerTJ!AG78,"")</f>
        <v>23.262124199999999</v>
      </c>
      <c r="AD145">
        <f>IFERROR(AD49/mvkmPerTJ!AH78,"")</f>
        <v>2.4679157142857142</v>
      </c>
      <c r="AE145">
        <f>IFERROR(AE49/mvkmPerTJ!AI78,"")</f>
        <v>6.6279060000000003</v>
      </c>
      <c r="AF145">
        <f>IFERROR(AF49/mvkmPerTJ!AJ78,"")</f>
        <v>8.7302610000000023</v>
      </c>
      <c r="AG145">
        <f>IFERROR(AG49/mvkmPerTJ!AK78,"")</f>
        <v>0.23173072999999997</v>
      </c>
      <c r="AH145">
        <f>IFERROR(AH49/mvkmPerTJ!AL78,"")</f>
        <v>4.6888178749999998</v>
      </c>
      <c r="AI145">
        <f>IFERROR(AI49/mvkmPerTJ!AM78,"")</f>
        <v>30.972931250000006</v>
      </c>
      <c r="AJ145">
        <f>IFERROR(AJ49/mvkmPerTJ!AN78,"")</f>
        <v>2.0523866549098693</v>
      </c>
      <c r="AK145">
        <f>IFERROR(AK49/mvkmPerTJ!AO78,"")</f>
        <v>0.6281049083993413</v>
      </c>
      <c r="AL145">
        <f>IFERROR(AL49/mvkmPerTJ!AP78,"")</f>
        <v>0.57532738593008925</v>
      </c>
      <c r="AM145">
        <f>IFERROR(AM49/mvkmPerTJ!AQ78,"")</f>
        <v>0.7804994580406267</v>
      </c>
      <c r="AN145">
        <f>IFERROR(AN49/mvkmPerTJ!AR78,"")</f>
        <v>0.17033345279387754</v>
      </c>
    </row>
    <row r="146" spans="1:40">
      <c r="A146" t="str">
        <f t="shared" si="9"/>
        <v>TRA_Bus_Gas_Coa</v>
      </c>
      <c r="B146" t="str">
        <f t="shared" si="9"/>
        <v>TRAGSLSP95</v>
      </c>
      <c r="C146" t="str">
        <f t="shared" si="9"/>
        <v>TBus</v>
      </c>
      <c r="D146" t="str">
        <f>IFERROR(D50/mvkmPerTJ!H79,"")</f>
        <v/>
      </c>
      <c r="E146" t="str">
        <f>IFERROR(E50/mvkmPerTJ!I79,"")</f>
        <v/>
      </c>
      <c r="F146" t="str">
        <f>IFERROR(F50/mvkmPerTJ!J79,"")</f>
        <v/>
      </c>
      <c r="G146" t="str">
        <f>IFERROR(G50/mvkmPerTJ!K79,"")</f>
        <v/>
      </c>
      <c r="H146" t="str">
        <f>IFERROR(H50/mvkmPerTJ!L79,"")</f>
        <v/>
      </c>
      <c r="I146">
        <f>IFERROR(I50/mvkmPerTJ!M79,"")</f>
        <v>0.59993025</v>
      </c>
      <c r="J146" t="str">
        <f>IFERROR(J50/mvkmPerTJ!N79,"")</f>
        <v/>
      </c>
      <c r="K146">
        <f>IFERROR(K50/mvkmPerTJ!O79,"")</f>
        <v>0.119728</v>
      </c>
      <c r="L146" t="str">
        <f>IFERROR(L50/mvkmPerTJ!P79,"")</f>
        <v/>
      </c>
      <c r="M146" t="str">
        <f>IFERROR(M50/mvkmPerTJ!Q79,"")</f>
        <v/>
      </c>
      <c r="N146" t="str">
        <f>IFERROR(N50/mvkmPerTJ!R79,"")</f>
        <v/>
      </c>
      <c r="O146" t="str">
        <f>IFERROR(O50/mvkmPerTJ!S79,"")</f>
        <v/>
      </c>
      <c r="P146" t="str">
        <f>IFERROR(P50/mvkmPerTJ!T79,"")</f>
        <v/>
      </c>
      <c r="Q146" t="str">
        <f>IFERROR(Q50/mvkmPerTJ!U79,"")</f>
        <v/>
      </c>
      <c r="R146" t="str">
        <f>IFERROR(R50/mvkmPerTJ!V79,"")</f>
        <v/>
      </c>
      <c r="S146" t="str">
        <f>IFERROR(S50/mvkmPerTJ!W79,"")</f>
        <v/>
      </c>
      <c r="T146">
        <f>IFERROR(T50/mvkmPerTJ!X79,"")</f>
        <v>0</v>
      </c>
      <c r="U146" t="str">
        <f>IFERROR(U50/mvkmPerTJ!Y79,"")</f>
        <v/>
      </c>
      <c r="V146" t="str">
        <f>IFERROR(V50/mvkmPerTJ!Z79,"")</f>
        <v/>
      </c>
      <c r="W146" t="str">
        <f>IFERROR(W50/mvkmPerTJ!AA79,"")</f>
        <v/>
      </c>
      <c r="X146" t="str">
        <f>IFERROR(X50/mvkmPerTJ!AB79,"")</f>
        <v/>
      </c>
      <c r="Y146" t="str">
        <f>IFERROR(Y50/mvkmPerTJ!AC79,"")</f>
        <v/>
      </c>
      <c r="Z146" t="str">
        <f>IFERROR(Z50/mvkmPerTJ!AD79,"")</f>
        <v/>
      </c>
      <c r="AA146" t="str">
        <f>IFERROR(AA50/mvkmPerTJ!AE79,"")</f>
        <v/>
      </c>
      <c r="AB146" t="str">
        <f>IFERROR(AB50/mvkmPerTJ!AF79,"")</f>
        <v/>
      </c>
      <c r="AC146" t="str">
        <f>IFERROR(AC50/mvkmPerTJ!AG79,"")</f>
        <v/>
      </c>
      <c r="AD146" t="str">
        <f>IFERROR(AD50/mvkmPerTJ!AH79,"")</f>
        <v/>
      </c>
      <c r="AE146" t="str">
        <f>IFERROR(AE50/mvkmPerTJ!AI79,"")</f>
        <v/>
      </c>
      <c r="AF146" t="str">
        <f>IFERROR(AF50/mvkmPerTJ!AJ79,"")</f>
        <v/>
      </c>
      <c r="AG146" t="str">
        <f>IFERROR(AG50/mvkmPerTJ!AK79,"")</f>
        <v/>
      </c>
      <c r="AH146" t="str">
        <f>IFERROR(AH50/mvkmPerTJ!AL79,"")</f>
        <v/>
      </c>
      <c r="AI146">
        <f>IFERROR(AI50/mvkmPerTJ!AM79,"")</f>
        <v>1.9779342000000004</v>
      </c>
      <c r="AJ146" t="str">
        <f>IFERROR(AJ50/mvkmPerTJ!AN79,"")</f>
        <v/>
      </c>
      <c r="AK146" t="str">
        <f>IFERROR(AK50/mvkmPerTJ!AO79,"")</f>
        <v/>
      </c>
      <c r="AL146" t="str">
        <f>IFERROR(AL50/mvkmPerTJ!AP79,"")</f>
        <v/>
      </c>
      <c r="AM146" t="str">
        <f>IFERROR(AM50/mvkmPerTJ!AQ79,"")</f>
        <v/>
      </c>
      <c r="AN146" t="str">
        <f>IFERROR(AN50/mvkmPerTJ!AR79,"")</f>
        <v/>
      </c>
    </row>
    <row r="147" spans="1:40">
      <c r="A147" t="str">
        <f t="shared" si="9"/>
        <v>TRA_Bus_Gas_Urb</v>
      </c>
      <c r="B147" t="str">
        <f t="shared" si="9"/>
        <v>TRAGSLSP95</v>
      </c>
      <c r="C147" t="str">
        <f t="shared" si="9"/>
        <v>TBus</v>
      </c>
      <c r="D147" t="str">
        <f>IFERROR(D51/mvkmPerTJ!H80,"")</f>
        <v/>
      </c>
      <c r="E147" t="str">
        <f>IFERROR(E51/mvkmPerTJ!I80,"")</f>
        <v/>
      </c>
      <c r="F147" t="str">
        <f>IFERROR(F51/mvkmPerTJ!J80,"")</f>
        <v/>
      </c>
      <c r="G147" t="str">
        <f>IFERROR(G51/mvkmPerTJ!K80,"")</f>
        <v/>
      </c>
      <c r="H147" t="str">
        <f>IFERROR(H51/mvkmPerTJ!L80,"")</f>
        <v/>
      </c>
      <c r="I147">
        <f>IFERROR(I51/mvkmPerTJ!M80,"")</f>
        <v>0.20778064999999998</v>
      </c>
      <c r="J147" t="str">
        <f>IFERROR(J51/mvkmPerTJ!N80,"")</f>
        <v/>
      </c>
      <c r="K147">
        <f>IFERROR(K51/mvkmPerTJ!O80,"")</f>
        <v>4.0458333333333336E-3</v>
      </c>
      <c r="L147" t="str">
        <f>IFERROR(L51/mvkmPerTJ!P80,"")</f>
        <v/>
      </c>
      <c r="M147" t="str">
        <f>IFERROR(M51/mvkmPerTJ!Q80,"")</f>
        <v/>
      </c>
      <c r="N147" t="str">
        <f>IFERROR(N51/mvkmPerTJ!R80,"")</f>
        <v/>
      </c>
      <c r="O147" t="str">
        <f>IFERROR(O51/mvkmPerTJ!S80,"")</f>
        <v/>
      </c>
      <c r="P147" t="str">
        <f>IFERROR(P51/mvkmPerTJ!T80,"")</f>
        <v/>
      </c>
      <c r="Q147" t="str">
        <f>IFERROR(Q51/mvkmPerTJ!U80,"")</f>
        <v/>
      </c>
      <c r="R147" t="str">
        <f>IFERROR(R51/mvkmPerTJ!V80,"")</f>
        <v/>
      </c>
      <c r="S147" t="str">
        <f>IFERROR(S51/mvkmPerTJ!W80,"")</f>
        <v/>
      </c>
      <c r="T147">
        <f>IFERROR(T51/mvkmPerTJ!X80,"")</f>
        <v>6.7621950000000014E-2</v>
      </c>
      <c r="U147" t="str">
        <f>IFERROR(U51/mvkmPerTJ!Y80,"")</f>
        <v/>
      </c>
      <c r="V147" t="str">
        <f>IFERROR(V51/mvkmPerTJ!Z80,"")</f>
        <v/>
      </c>
      <c r="W147" t="str">
        <f>IFERROR(W51/mvkmPerTJ!AA80,"")</f>
        <v/>
      </c>
      <c r="X147" t="str">
        <f>IFERROR(X51/mvkmPerTJ!AB80,"")</f>
        <v/>
      </c>
      <c r="Y147">
        <f>IFERROR(Y51/mvkmPerTJ!AC80,"")</f>
        <v>3.8608223333333337E-2</v>
      </c>
      <c r="Z147" t="str">
        <f>IFERROR(Z51/mvkmPerTJ!AD80,"")</f>
        <v/>
      </c>
      <c r="AA147">
        <f>IFERROR(AA51/mvkmPerTJ!AE80,"")</f>
        <v>1.3781666666666666E-2</v>
      </c>
      <c r="AB147" t="str">
        <f>IFERROR(AB51/mvkmPerTJ!AF80,"")</f>
        <v/>
      </c>
      <c r="AC147">
        <f>IFERROR(AC51/mvkmPerTJ!AG80,"")</f>
        <v>0.90873111428571429</v>
      </c>
      <c r="AD147">
        <f>IFERROR(AD51/mvkmPerTJ!AH80,"")</f>
        <v>2.4500228531003187E-3</v>
      </c>
      <c r="AE147" t="str">
        <f>IFERROR(AE51/mvkmPerTJ!AI80,"")</f>
        <v/>
      </c>
      <c r="AF147" t="str">
        <f>IFERROR(AF51/mvkmPerTJ!AJ80,"")</f>
        <v/>
      </c>
      <c r="AG147" t="str">
        <f>IFERROR(AG51/mvkmPerTJ!AK80,"")</f>
        <v/>
      </c>
      <c r="AH147" t="str">
        <f>IFERROR(AH51/mvkmPerTJ!AL80,"")</f>
        <v/>
      </c>
      <c r="AI147">
        <f>IFERROR(AI51/mvkmPerTJ!AM80,"")</f>
        <v>3.1490184000000001</v>
      </c>
      <c r="AJ147" t="str">
        <f>IFERROR(AJ51/mvkmPerTJ!AN80,"")</f>
        <v/>
      </c>
      <c r="AK147" t="str">
        <f>IFERROR(AK51/mvkmPerTJ!AO80,"")</f>
        <v/>
      </c>
      <c r="AL147" t="str">
        <f>IFERROR(AL51/mvkmPerTJ!AP80,"")</f>
        <v/>
      </c>
      <c r="AM147" t="str">
        <f>IFERROR(AM51/mvkmPerTJ!AQ80,"")</f>
        <v/>
      </c>
      <c r="AN147" t="str">
        <f>IFERROR(AN51/mvkmPerTJ!AR80,"")</f>
        <v/>
      </c>
    </row>
    <row r="148" spans="1:40">
      <c r="A148" t="str">
        <f t="shared" si="9"/>
        <v>TRA_Bus_Lpg_Coa</v>
      </c>
      <c r="B148" t="str">
        <f t="shared" si="9"/>
        <v>TRALPG</v>
      </c>
      <c r="C148" t="str">
        <f t="shared" si="9"/>
        <v>TBus</v>
      </c>
      <c r="D148" t="str">
        <f>IFERROR(D52/mvkmPerTJ!H81,"")</f>
        <v/>
      </c>
      <c r="E148" t="str">
        <f>IFERROR(E52/mvkmPerTJ!I81,"")</f>
        <v/>
      </c>
      <c r="F148" t="str">
        <f>IFERROR(F52/mvkmPerTJ!J81,"")</f>
        <v/>
      </c>
      <c r="G148" t="str">
        <f>IFERROR(G52/mvkmPerTJ!K81,"")</f>
        <v/>
      </c>
      <c r="H148" t="str">
        <f>IFERROR(H52/mvkmPerTJ!L81,"")</f>
        <v/>
      </c>
      <c r="I148" t="str">
        <f>IFERROR(I52/mvkmPerTJ!M81,"")</f>
        <v/>
      </c>
      <c r="J148" t="str">
        <f>IFERROR(J52/mvkmPerTJ!N81,"")</f>
        <v/>
      </c>
      <c r="K148" t="str">
        <f>IFERROR(K52/mvkmPerTJ!O81,"")</f>
        <v/>
      </c>
      <c r="L148" t="str">
        <f>IFERROR(L52/mvkmPerTJ!P81,"")</f>
        <v/>
      </c>
      <c r="M148" t="str">
        <f>IFERROR(M52/mvkmPerTJ!Q81,"")</f>
        <v/>
      </c>
      <c r="N148" t="str">
        <f>IFERROR(N52/mvkmPerTJ!R81,"")</f>
        <v/>
      </c>
      <c r="O148" t="str">
        <f>IFERROR(O52/mvkmPerTJ!S81,"")</f>
        <v/>
      </c>
      <c r="P148" t="str">
        <f>IFERROR(P52/mvkmPerTJ!T81,"")</f>
        <v/>
      </c>
      <c r="Q148" t="str">
        <f>IFERROR(Q52/mvkmPerTJ!U81,"")</f>
        <v/>
      </c>
      <c r="R148" t="str">
        <f>IFERROR(R52/mvkmPerTJ!V81,"")</f>
        <v/>
      </c>
      <c r="S148" t="str">
        <f>IFERROR(S52/mvkmPerTJ!W81,"")</f>
        <v/>
      </c>
      <c r="T148" t="str">
        <f>IFERROR(T52/mvkmPerTJ!X81,"")</f>
        <v/>
      </c>
      <c r="U148" t="str">
        <f>IFERROR(U52/mvkmPerTJ!Y81,"")</f>
        <v/>
      </c>
      <c r="V148" t="str">
        <f>IFERROR(V52/mvkmPerTJ!Z81,"")</f>
        <v/>
      </c>
      <c r="W148" t="str">
        <f>IFERROR(W52/mvkmPerTJ!AA81,"")</f>
        <v/>
      </c>
      <c r="X148" t="str">
        <f>IFERROR(X52/mvkmPerTJ!AB81,"")</f>
        <v/>
      </c>
      <c r="Y148" t="str">
        <f>IFERROR(Y52/mvkmPerTJ!AC81,"")</f>
        <v/>
      </c>
      <c r="Z148" t="str">
        <f>IFERROR(Z52/mvkmPerTJ!AD81,"")</f>
        <v/>
      </c>
      <c r="AA148" t="str">
        <f>IFERROR(AA52/mvkmPerTJ!AE81,"")</f>
        <v/>
      </c>
      <c r="AB148" t="str">
        <f>IFERROR(AB52/mvkmPerTJ!AF81,"")</f>
        <v/>
      </c>
      <c r="AC148" t="str">
        <f>IFERROR(AC52/mvkmPerTJ!AG81,"")</f>
        <v/>
      </c>
      <c r="AD148" t="str">
        <f>IFERROR(AD52/mvkmPerTJ!AH81,"")</f>
        <v/>
      </c>
      <c r="AE148" t="str">
        <f>IFERROR(AE52/mvkmPerTJ!AI81,"")</f>
        <v/>
      </c>
      <c r="AF148" t="str">
        <f>IFERROR(AF52/mvkmPerTJ!AJ81,"")</f>
        <v/>
      </c>
      <c r="AG148" t="str">
        <f>IFERROR(AG52/mvkmPerTJ!AK81,"")</f>
        <v/>
      </c>
      <c r="AH148" t="str">
        <f>IFERROR(AH52/mvkmPerTJ!AL81,"")</f>
        <v/>
      </c>
      <c r="AI148">
        <f>IFERROR(AI52/mvkmPerTJ!AM81,"")</f>
        <v>8.8957199999999986E-2</v>
      </c>
      <c r="AJ148" t="str">
        <f>IFERROR(AJ52/mvkmPerTJ!AN81,"")</f>
        <v/>
      </c>
      <c r="AK148" t="str">
        <f>IFERROR(AK52/mvkmPerTJ!AO81,"")</f>
        <v/>
      </c>
      <c r="AL148" t="str">
        <f>IFERROR(AL52/mvkmPerTJ!AP81,"")</f>
        <v/>
      </c>
      <c r="AM148" t="str">
        <f>IFERROR(AM52/mvkmPerTJ!AQ81,"")</f>
        <v/>
      </c>
      <c r="AN148" t="str">
        <f>IFERROR(AN52/mvkmPerTJ!AR81,"")</f>
        <v/>
      </c>
    </row>
    <row r="149" spans="1:40">
      <c r="A149" t="str">
        <f t="shared" si="9"/>
        <v>TRA_Bus_Lpg_Urb</v>
      </c>
      <c r="B149" t="str">
        <f t="shared" si="9"/>
        <v>TRALPG</v>
      </c>
      <c r="C149" t="str">
        <f t="shared" si="9"/>
        <v>TBus</v>
      </c>
      <c r="D149" t="str">
        <f>IFERROR(D53/mvkmPerTJ!H82,"")</f>
        <v/>
      </c>
      <c r="E149" t="str">
        <f>IFERROR(E53/mvkmPerTJ!I82,"")</f>
        <v/>
      </c>
      <c r="F149" t="str">
        <f>IFERROR(F53/mvkmPerTJ!J82,"")</f>
        <v/>
      </c>
      <c r="G149" t="str">
        <f>IFERROR(G53/mvkmPerTJ!K82,"")</f>
        <v/>
      </c>
      <c r="H149" t="str">
        <f>IFERROR(H53/mvkmPerTJ!L82,"")</f>
        <v/>
      </c>
      <c r="I149" t="str">
        <f>IFERROR(I53/mvkmPerTJ!M82,"")</f>
        <v/>
      </c>
      <c r="J149" t="str">
        <f>IFERROR(J53/mvkmPerTJ!N82,"")</f>
        <v/>
      </c>
      <c r="K149" t="str">
        <f>IFERROR(K53/mvkmPerTJ!O82,"")</f>
        <v/>
      </c>
      <c r="L149" t="str">
        <f>IFERROR(L53/mvkmPerTJ!P82,"")</f>
        <v/>
      </c>
      <c r="M149" t="str">
        <f>IFERROR(M53/mvkmPerTJ!Q82,"")</f>
        <v/>
      </c>
      <c r="N149" t="str">
        <f>IFERROR(N53/mvkmPerTJ!R82,"")</f>
        <v/>
      </c>
      <c r="O149" t="str">
        <f>IFERROR(O53/mvkmPerTJ!S82,"")</f>
        <v/>
      </c>
      <c r="P149" t="str">
        <f>IFERROR(P53/mvkmPerTJ!T82,"")</f>
        <v/>
      </c>
      <c r="Q149" t="str">
        <f>IFERROR(Q53/mvkmPerTJ!U82,"")</f>
        <v/>
      </c>
      <c r="R149" t="str">
        <f>IFERROR(R53/mvkmPerTJ!V82,"")</f>
        <v/>
      </c>
      <c r="S149" t="str">
        <f>IFERROR(S53/mvkmPerTJ!W82,"")</f>
        <v/>
      </c>
      <c r="T149" t="str">
        <f>IFERROR(T53/mvkmPerTJ!X82,"")</f>
        <v/>
      </c>
      <c r="U149" t="str">
        <f>IFERROR(U53/mvkmPerTJ!Y82,"")</f>
        <v/>
      </c>
      <c r="V149" t="str">
        <f>IFERROR(V53/mvkmPerTJ!Z82,"")</f>
        <v/>
      </c>
      <c r="W149" t="str">
        <f>IFERROR(W53/mvkmPerTJ!AA82,"")</f>
        <v/>
      </c>
      <c r="X149">
        <f>IFERROR(X53/mvkmPerTJ!AB82,"")</f>
        <v>6.7518099504469088E-3</v>
      </c>
      <c r="Y149" t="str">
        <f>IFERROR(Y53/mvkmPerTJ!AC82,"")</f>
        <v/>
      </c>
      <c r="Z149" t="str">
        <f>IFERROR(Z53/mvkmPerTJ!AD82,"")</f>
        <v/>
      </c>
      <c r="AA149">
        <f>IFERROR(AA53/mvkmPerTJ!AE82,"")</f>
        <v>4.7918800000000004E-2</v>
      </c>
      <c r="AB149" t="str">
        <f>IFERROR(AB53/mvkmPerTJ!AF82,"")</f>
        <v/>
      </c>
      <c r="AC149">
        <f>IFERROR(AC53/mvkmPerTJ!AG82,"")</f>
        <v>0.27365470000000003</v>
      </c>
      <c r="AD149">
        <f>IFERROR(AD53/mvkmPerTJ!AH82,"")</f>
        <v>1.4167971431168888E-3</v>
      </c>
      <c r="AE149" t="str">
        <f>IFERROR(AE53/mvkmPerTJ!AI82,"")</f>
        <v/>
      </c>
      <c r="AF149" t="str">
        <f>IFERROR(AF53/mvkmPerTJ!AJ82,"")</f>
        <v/>
      </c>
      <c r="AG149" t="str">
        <f>IFERROR(AG53/mvkmPerTJ!AK82,"")</f>
        <v/>
      </c>
      <c r="AH149" t="str">
        <f>IFERROR(AH53/mvkmPerTJ!AL82,"")</f>
        <v/>
      </c>
      <c r="AI149">
        <f>IFERROR(AI53/mvkmPerTJ!AM82,"")</f>
        <v>0.39145014285714286</v>
      </c>
      <c r="AJ149" t="str">
        <f>IFERROR(AJ53/mvkmPerTJ!AN82,"")</f>
        <v/>
      </c>
      <c r="AK149" t="str">
        <f>IFERROR(AK53/mvkmPerTJ!AO82,"")</f>
        <v/>
      </c>
      <c r="AL149" t="str">
        <f>IFERROR(AL53/mvkmPerTJ!AP82,"")</f>
        <v/>
      </c>
      <c r="AM149" t="str">
        <f>IFERROR(AM53/mvkmPerTJ!AQ82,"")</f>
        <v/>
      </c>
      <c r="AN149" t="str">
        <f>IFERROR(AN53/mvkmPerTJ!AR82,"")</f>
        <v/>
      </c>
    </row>
    <row r="150" spans="1:40">
      <c r="A150" t="str">
        <f t="shared" si="9"/>
        <v>TRA_Car_Cng_Exe</v>
      </c>
      <c r="B150" t="str">
        <f t="shared" si="9"/>
        <v>TRAGAS</v>
      </c>
      <c r="C150" t="str">
        <f t="shared" si="9"/>
        <v>TCar</v>
      </c>
      <c r="D150" t="str">
        <f>IFERROR(D54/mvkmPerTJ!H83,"")</f>
        <v/>
      </c>
      <c r="E150" t="str">
        <f>IFERROR(E54/mvkmPerTJ!I83,"")</f>
        <v/>
      </c>
      <c r="F150" t="str">
        <f>IFERROR(F54/mvkmPerTJ!J83,"")</f>
        <v/>
      </c>
      <c r="G150">
        <f>IFERROR(G54/mvkmPerTJ!K83,"")</f>
        <v>4.1560714285714291E-2</v>
      </c>
      <c r="H150" t="str">
        <f>IFERROR(H54/mvkmPerTJ!L83,"")</f>
        <v/>
      </c>
      <c r="I150" t="str">
        <f>IFERROR(I54/mvkmPerTJ!M83,"")</f>
        <v/>
      </c>
      <c r="J150">
        <f>IFERROR(J54/mvkmPerTJ!N83,"")</f>
        <v>0.80430868571428582</v>
      </c>
      <c r="K150" t="str">
        <f>IFERROR(K54/mvkmPerTJ!O83,"")</f>
        <v/>
      </c>
      <c r="L150" t="str">
        <f>IFERROR(L54/mvkmPerTJ!P83,"")</f>
        <v/>
      </c>
      <c r="M150" t="str">
        <f>IFERROR(M54/mvkmPerTJ!Q83,"")</f>
        <v/>
      </c>
      <c r="N150" t="str">
        <f>IFERROR(N54/mvkmPerTJ!R83,"")</f>
        <v/>
      </c>
      <c r="O150" t="str">
        <f>IFERROR(O54/mvkmPerTJ!S83,"")</f>
        <v/>
      </c>
      <c r="P150" t="str">
        <f>IFERROR(P54/mvkmPerTJ!T83,"")</f>
        <v/>
      </c>
      <c r="Q150" t="str">
        <f>IFERROR(Q54/mvkmPerTJ!U83,"")</f>
        <v/>
      </c>
      <c r="R150" t="str">
        <f>IFERROR(R54/mvkmPerTJ!V83,"")</f>
        <v/>
      </c>
      <c r="S150" t="str">
        <f>IFERROR(S54/mvkmPerTJ!W83,"")</f>
        <v/>
      </c>
      <c r="T150" t="str">
        <f>IFERROR(T54/mvkmPerTJ!X83,"")</f>
        <v/>
      </c>
      <c r="U150">
        <f>IFERROR(U54/mvkmPerTJ!Y83,"")</f>
        <v>3.3599942142857144</v>
      </c>
      <c r="V150" t="str">
        <f>IFERROR(V54/mvkmPerTJ!Z83,"")</f>
        <v/>
      </c>
      <c r="W150" t="str">
        <f>IFERROR(W54/mvkmPerTJ!AA83,"")</f>
        <v/>
      </c>
      <c r="X150" t="str">
        <f>IFERROR(X54/mvkmPerTJ!AB83,"")</f>
        <v/>
      </c>
      <c r="Y150" t="str">
        <f>IFERROR(Y54/mvkmPerTJ!AC83,"")</f>
        <v/>
      </c>
      <c r="Z150" t="str">
        <f>IFERROR(Z54/mvkmPerTJ!AD83,"")</f>
        <v/>
      </c>
      <c r="AA150">
        <f>IFERROR(AA54/mvkmPerTJ!AE83,"")</f>
        <v>2.2778057142857143E-3</v>
      </c>
      <c r="AB150" t="str">
        <f>IFERROR(AB54/mvkmPerTJ!AF83,"")</f>
        <v/>
      </c>
      <c r="AC150" t="str">
        <f>IFERROR(AC54/mvkmPerTJ!AG83,"")</f>
        <v/>
      </c>
      <c r="AD150" t="str">
        <f>IFERROR(AD54/mvkmPerTJ!AH83,"")</f>
        <v/>
      </c>
      <c r="AE150" t="str">
        <f>IFERROR(AE54/mvkmPerTJ!AI83,"")</f>
        <v/>
      </c>
      <c r="AF150">
        <f>IFERROR(AF54/mvkmPerTJ!AJ83,"")</f>
        <v>3.5961061714285709E-2</v>
      </c>
      <c r="AG150" t="str">
        <f>IFERROR(AG54/mvkmPerTJ!AK83,"")</f>
        <v/>
      </c>
      <c r="AH150" t="str">
        <f>IFERROR(AH54/mvkmPerTJ!AL83,"")</f>
        <v/>
      </c>
      <c r="AI150" t="str">
        <f>IFERROR(AI54/mvkmPerTJ!AM83,"")</f>
        <v/>
      </c>
      <c r="AJ150" t="str">
        <f>IFERROR(AJ54/mvkmPerTJ!AN83,"")</f>
        <v/>
      </c>
      <c r="AK150" t="str">
        <f>IFERROR(AK54/mvkmPerTJ!AO83,"")</f>
        <v/>
      </c>
      <c r="AL150" t="str">
        <f>IFERROR(AL54/mvkmPerTJ!AP83,"")</f>
        <v/>
      </c>
      <c r="AM150">
        <f>IFERROR(AM54/mvkmPerTJ!AQ83,"")</f>
        <v>3.6495825580688382E-2</v>
      </c>
      <c r="AN150" t="str">
        <f>IFERROR(AN54/mvkmPerTJ!AR83,"")</f>
        <v/>
      </c>
    </row>
    <row r="151" spans="1:40">
      <c r="A151" t="str">
        <f t="shared" si="9"/>
        <v>TRA_Car_Cng_Lom</v>
      </c>
      <c r="B151" t="str">
        <f t="shared" si="9"/>
        <v>TRAGAS</v>
      </c>
      <c r="C151" t="str">
        <f t="shared" si="9"/>
        <v>TCar</v>
      </c>
      <c r="D151" t="str">
        <f>IFERROR(D55/mvkmPerTJ!H84,"")</f>
        <v/>
      </c>
      <c r="E151" t="str">
        <f>IFERROR(E55/mvkmPerTJ!I84,"")</f>
        <v/>
      </c>
      <c r="F151" t="str">
        <f>IFERROR(F55/mvkmPerTJ!J84,"")</f>
        <v/>
      </c>
      <c r="G151">
        <f>IFERROR(G55/mvkmPerTJ!K84,"")</f>
        <v>0.10805785714285715</v>
      </c>
      <c r="H151" t="str">
        <f>IFERROR(H55/mvkmPerTJ!L84,"")</f>
        <v/>
      </c>
      <c r="I151" t="str">
        <f>IFERROR(I55/mvkmPerTJ!M84,"")</f>
        <v/>
      </c>
      <c r="J151">
        <f>IFERROR(J55/mvkmPerTJ!N84,"")</f>
        <v>2.0356586000000005</v>
      </c>
      <c r="K151" t="str">
        <f>IFERROR(K55/mvkmPerTJ!O84,"")</f>
        <v/>
      </c>
      <c r="L151" t="str">
        <f>IFERROR(L55/mvkmPerTJ!P84,"")</f>
        <v/>
      </c>
      <c r="M151" t="str">
        <f>IFERROR(M55/mvkmPerTJ!Q84,"")</f>
        <v/>
      </c>
      <c r="N151" t="str">
        <f>IFERROR(N55/mvkmPerTJ!R84,"")</f>
        <v/>
      </c>
      <c r="O151" t="str">
        <f>IFERROR(O55/mvkmPerTJ!S84,"")</f>
        <v/>
      </c>
      <c r="P151" t="str">
        <f>IFERROR(P55/mvkmPerTJ!T84,"")</f>
        <v/>
      </c>
      <c r="Q151" t="str">
        <f>IFERROR(Q55/mvkmPerTJ!U84,"")</f>
        <v/>
      </c>
      <c r="R151" t="str">
        <f>IFERROR(R55/mvkmPerTJ!V84,"")</f>
        <v/>
      </c>
      <c r="S151" t="str">
        <f>IFERROR(S55/mvkmPerTJ!W84,"")</f>
        <v/>
      </c>
      <c r="T151" t="str">
        <f>IFERROR(T55/mvkmPerTJ!X84,"")</f>
        <v/>
      </c>
      <c r="U151">
        <f>IFERROR(U55/mvkmPerTJ!Y84,"")</f>
        <v>8.9108434114285728</v>
      </c>
      <c r="V151" t="str">
        <f>IFERROR(V55/mvkmPerTJ!Z84,"")</f>
        <v/>
      </c>
      <c r="W151" t="str">
        <f>IFERROR(W55/mvkmPerTJ!AA84,"")</f>
        <v/>
      </c>
      <c r="X151" t="str">
        <f>IFERROR(X55/mvkmPerTJ!AB84,"")</f>
        <v/>
      </c>
      <c r="Y151" t="str">
        <f>IFERROR(Y55/mvkmPerTJ!AC84,"")</f>
        <v/>
      </c>
      <c r="Z151" t="str">
        <f>IFERROR(Z55/mvkmPerTJ!AD84,"")</f>
        <v/>
      </c>
      <c r="AA151">
        <f>IFERROR(AA55/mvkmPerTJ!AE84,"")</f>
        <v>6.5420617142857148E-3</v>
      </c>
      <c r="AB151" t="str">
        <f>IFERROR(AB55/mvkmPerTJ!AF84,"")</f>
        <v/>
      </c>
      <c r="AC151" t="str">
        <f>IFERROR(AC55/mvkmPerTJ!AG84,"")</f>
        <v/>
      </c>
      <c r="AD151" t="str">
        <f>IFERROR(AD55/mvkmPerTJ!AH84,"")</f>
        <v/>
      </c>
      <c r="AE151" t="str">
        <f>IFERROR(AE55/mvkmPerTJ!AI84,"")</f>
        <v/>
      </c>
      <c r="AF151">
        <f>IFERROR(AF55/mvkmPerTJ!AJ84,"")</f>
        <v>0.13430888285714288</v>
      </c>
      <c r="AG151" t="str">
        <f>IFERROR(AG55/mvkmPerTJ!AK84,"")</f>
        <v/>
      </c>
      <c r="AH151" t="str">
        <f>IFERROR(AH55/mvkmPerTJ!AL84,"")</f>
        <v/>
      </c>
      <c r="AI151" t="str">
        <f>IFERROR(AI55/mvkmPerTJ!AM84,"")</f>
        <v/>
      </c>
      <c r="AJ151" t="str">
        <f>IFERROR(AJ55/mvkmPerTJ!AN84,"")</f>
        <v/>
      </c>
      <c r="AK151" t="str">
        <f>IFERROR(AK55/mvkmPerTJ!AO84,"")</f>
        <v/>
      </c>
      <c r="AL151" t="str">
        <f>IFERROR(AL55/mvkmPerTJ!AP84,"")</f>
        <v/>
      </c>
      <c r="AM151">
        <f>IFERROR(AM55/mvkmPerTJ!AQ84,"")</f>
        <v>9.6788436580524884E-2</v>
      </c>
      <c r="AN151" t="str">
        <f>IFERROR(AN55/mvkmPerTJ!AR84,"")</f>
        <v/>
      </c>
    </row>
    <row r="152" spans="1:40">
      <c r="A152" t="str">
        <f t="shared" si="9"/>
        <v>TRA_Car_Cng_Sma</v>
      </c>
      <c r="B152" t="str">
        <f t="shared" si="9"/>
        <v>TRAGAS</v>
      </c>
      <c r="C152" t="str">
        <f t="shared" si="9"/>
        <v>TCar</v>
      </c>
      <c r="D152" t="str">
        <f>IFERROR(D56/mvkmPerTJ!H85,"")</f>
        <v/>
      </c>
      <c r="E152" t="str">
        <f>IFERROR(E56/mvkmPerTJ!I85,"")</f>
        <v/>
      </c>
      <c r="F152" t="str">
        <f>IFERROR(F56/mvkmPerTJ!J85,"")</f>
        <v/>
      </c>
      <c r="G152">
        <f>IFERROR(G56/mvkmPerTJ!K85,"")</f>
        <v>0.10574892857142859</v>
      </c>
      <c r="H152" t="str">
        <f>IFERROR(H56/mvkmPerTJ!L85,"")</f>
        <v/>
      </c>
      <c r="I152" t="str">
        <f>IFERROR(I56/mvkmPerTJ!M85,"")</f>
        <v/>
      </c>
      <c r="J152">
        <f>IFERROR(J56/mvkmPerTJ!N85,"")</f>
        <v>1.9866941314285715</v>
      </c>
      <c r="K152" t="str">
        <f>IFERROR(K56/mvkmPerTJ!O85,"")</f>
        <v/>
      </c>
      <c r="L152" t="str">
        <f>IFERROR(L56/mvkmPerTJ!P85,"")</f>
        <v/>
      </c>
      <c r="M152" t="str">
        <f>IFERROR(M56/mvkmPerTJ!Q85,"")</f>
        <v/>
      </c>
      <c r="N152" t="str">
        <f>IFERROR(N56/mvkmPerTJ!R85,"")</f>
        <v/>
      </c>
      <c r="O152" t="str">
        <f>IFERROR(O56/mvkmPerTJ!S85,"")</f>
        <v/>
      </c>
      <c r="P152" t="str">
        <f>IFERROR(P56/mvkmPerTJ!T85,"")</f>
        <v/>
      </c>
      <c r="Q152" t="str">
        <f>IFERROR(Q56/mvkmPerTJ!U85,"")</f>
        <v/>
      </c>
      <c r="R152" t="str">
        <f>IFERROR(R56/mvkmPerTJ!V85,"")</f>
        <v/>
      </c>
      <c r="S152" t="str">
        <f>IFERROR(S56/mvkmPerTJ!W85,"")</f>
        <v/>
      </c>
      <c r="T152" t="str">
        <f>IFERROR(T56/mvkmPerTJ!X85,"")</f>
        <v/>
      </c>
      <c r="U152">
        <f>IFERROR(U56/mvkmPerTJ!Y85,"")</f>
        <v>10.662174137142859</v>
      </c>
      <c r="V152" t="str">
        <f>IFERROR(V56/mvkmPerTJ!Z85,"")</f>
        <v/>
      </c>
      <c r="W152" t="str">
        <f>IFERROR(W56/mvkmPerTJ!AA85,"")</f>
        <v/>
      </c>
      <c r="X152" t="str">
        <f>IFERROR(X56/mvkmPerTJ!AB85,"")</f>
        <v/>
      </c>
      <c r="Y152" t="str">
        <f>IFERROR(Y56/mvkmPerTJ!AC85,"")</f>
        <v/>
      </c>
      <c r="Z152" t="str">
        <f>IFERROR(Z56/mvkmPerTJ!AD85,"")</f>
        <v/>
      </c>
      <c r="AA152">
        <f>IFERROR(AA56/mvkmPerTJ!AE85,"")</f>
        <v>6.0741485714285726E-3</v>
      </c>
      <c r="AB152" t="str">
        <f>IFERROR(AB56/mvkmPerTJ!AF85,"")</f>
        <v/>
      </c>
      <c r="AC152" t="str">
        <f>IFERROR(AC56/mvkmPerTJ!AG85,"")</f>
        <v/>
      </c>
      <c r="AD152" t="str">
        <f>IFERROR(AD56/mvkmPerTJ!AH85,"")</f>
        <v/>
      </c>
      <c r="AE152" t="str">
        <f>IFERROR(AE56/mvkmPerTJ!AI85,"")</f>
        <v/>
      </c>
      <c r="AF152">
        <f>IFERROR(AF56/mvkmPerTJ!AJ85,"")</f>
        <v>0.13513346400000001</v>
      </c>
      <c r="AG152" t="str">
        <f>IFERROR(AG56/mvkmPerTJ!AK85,"")</f>
        <v/>
      </c>
      <c r="AH152" t="str">
        <f>IFERROR(AH56/mvkmPerTJ!AL85,"")</f>
        <v/>
      </c>
      <c r="AI152" t="str">
        <f>IFERROR(AI56/mvkmPerTJ!AM85,"")</f>
        <v/>
      </c>
      <c r="AJ152" t="str">
        <f>IFERROR(AJ56/mvkmPerTJ!AN85,"")</f>
        <v/>
      </c>
      <c r="AK152" t="str">
        <f>IFERROR(AK56/mvkmPerTJ!AO85,"")</f>
        <v/>
      </c>
      <c r="AL152" t="str">
        <f>IFERROR(AL56/mvkmPerTJ!AP85,"")</f>
        <v/>
      </c>
      <c r="AM152">
        <f>IFERROR(AM56/mvkmPerTJ!AQ85,"")</f>
        <v>0.11581116597333627</v>
      </c>
      <c r="AN152" t="str">
        <f>IFERROR(AN56/mvkmPerTJ!AR85,"")</f>
        <v/>
      </c>
    </row>
    <row r="153" spans="1:40">
      <c r="A153" t="str">
        <f t="shared" si="9"/>
        <v>TRA_Car_Cng_Upm</v>
      </c>
      <c r="B153" t="str">
        <f t="shared" si="9"/>
        <v>TRAGAS</v>
      </c>
      <c r="C153" t="str">
        <f t="shared" si="9"/>
        <v>TCar</v>
      </c>
      <c r="D153" t="str">
        <f>IFERROR(D57/mvkmPerTJ!H86,"")</f>
        <v/>
      </c>
      <c r="E153" t="str">
        <f>IFERROR(E57/mvkmPerTJ!I86,"")</f>
        <v/>
      </c>
      <c r="F153" t="str">
        <f>IFERROR(F57/mvkmPerTJ!J86,"")</f>
        <v/>
      </c>
      <c r="G153">
        <f>IFERROR(G57/mvkmPerTJ!K86,"")</f>
        <v>4.848750000000001E-2</v>
      </c>
      <c r="H153" t="str">
        <f>IFERROR(H57/mvkmPerTJ!L86,"")</f>
        <v/>
      </c>
      <c r="I153" t="str">
        <f>IFERROR(I57/mvkmPerTJ!M86,"")</f>
        <v/>
      </c>
      <c r="J153">
        <f>IFERROR(J57/mvkmPerTJ!N86,"")</f>
        <v>0.92658779428571458</v>
      </c>
      <c r="K153" t="str">
        <f>IFERROR(K57/mvkmPerTJ!O86,"")</f>
        <v/>
      </c>
      <c r="L153" t="str">
        <f>IFERROR(L57/mvkmPerTJ!P86,"")</f>
        <v/>
      </c>
      <c r="M153" t="str">
        <f>IFERROR(M57/mvkmPerTJ!Q86,"")</f>
        <v/>
      </c>
      <c r="N153" t="str">
        <f>IFERROR(N57/mvkmPerTJ!R86,"")</f>
        <v/>
      </c>
      <c r="O153" t="str">
        <f>IFERROR(O57/mvkmPerTJ!S86,"")</f>
        <v/>
      </c>
      <c r="P153" t="str">
        <f>IFERROR(P57/mvkmPerTJ!T86,"")</f>
        <v/>
      </c>
      <c r="Q153" t="str">
        <f>IFERROR(Q57/mvkmPerTJ!U86,"")</f>
        <v/>
      </c>
      <c r="R153" t="str">
        <f>IFERROR(R57/mvkmPerTJ!V86,"")</f>
        <v/>
      </c>
      <c r="S153" t="str">
        <f>IFERROR(S57/mvkmPerTJ!W86,"")</f>
        <v/>
      </c>
      <c r="T153" t="str">
        <f>IFERROR(T57/mvkmPerTJ!X86,"")</f>
        <v/>
      </c>
      <c r="U153">
        <f>IFERROR(U57/mvkmPerTJ!Y86,"")</f>
        <v>4.1282070428571433</v>
      </c>
      <c r="V153" t="str">
        <f>IFERROR(V57/mvkmPerTJ!Z86,"")</f>
        <v/>
      </c>
      <c r="W153" t="str">
        <f>IFERROR(W57/mvkmPerTJ!AA86,"")</f>
        <v/>
      </c>
      <c r="X153" t="str">
        <f>IFERROR(X57/mvkmPerTJ!AB86,"")</f>
        <v/>
      </c>
      <c r="Y153" t="str">
        <f>IFERROR(Y57/mvkmPerTJ!AC86,"")</f>
        <v/>
      </c>
      <c r="Z153" t="str">
        <f>IFERROR(Z57/mvkmPerTJ!AD86,"")</f>
        <v/>
      </c>
      <c r="AA153">
        <f>IFERROR(AA57/mvkmPerTJ!AE86,"")</f>
        <v>3.4543671428571435E-3</v>
      </c>
      <c r="AB153" t="str">
        <f>IFERROR(AB57/mvkmPerTJ!AF86,"")</f>
        <v/>
      </c>
      <c r="AC153" t="str">
        <f>IFERROR(AC57/mvkmPerTJ!AG86,"")</f>
        <v/>
      </c>
      <c r="AD153" t="str">
        <f>IFERROR(AD57/mvkmPerTJ!AH86,"")</f>
        <v/>
      </c>
      <c r="AE153" t="str">
        <f>IFERROR(AE57/mvkmPerTJ!AI86,"")</f>
        <v/>
      </c>
      <c r="AF153">
        <f>IFERROR(AF57/mvkmPerTJ!AJ86,"")</f>
        <v>7.4327127428571449E-2</v>
      </c>
      <c r="AG153" t="str">
        <f>IFERROR(AG57/mvkmPerTJ!AK86,"")</f>
        <v/>
      </c>
      <c r="AH153" t="str">
        <f>IFERROR(AH57/mvkmPerTJ!AL86,"")</f>
        <v/>
      </c>
      <c r="AI153" t="str">
        <f>IFERROR(AI57/mvkmPerTJ!AM86,"")</f>
        <v/>
      </c>
      <c r="AJ153" t="str">
        <f>IFERROR(AJ57/mvkmPerTJ!AN86,"")</f>
        <v/>
      </c>
      <c r="AK153" t="str">
        <f>IFERROR(AK57/mvkmPerTJ!AO86,"")</f>
        <v/>
      </c>
      <c r="AL153" t="str">
        <f>IFERROR(AL57/mvkmPerTJ!AP86,"")</f>
        <v/>
      </c>
      <c r="AM153">
        <f>IFERROR(AM57/mvkmPerTJ!AQ86,"")</f>
        <v>4.484005465143704E-2</v>
      </c>
      <c r="AN153" t="str">
        <f>IFERROR(AN57/mvkmPerTJ!AR86,"")</f>
        <v/>
      </c>
    </row>
    <row r="154" spans="1:40">
      <c r="A154" t="str">
        <f t="shared" si="9"/>
        <v>TRA_Car_Dis_Exe</v>
      </c>
      <c r="B154" t="str">
        <f t="shared" si="9"/>
        <v>TRADST</v>
      </c>
      <c r="C154" t="str">
        <f t="shared" si="9"/>
        <v>TCar</v>
      </c>
      <c r="D154">
        <f>IFERROR(D58/mvkmPerTJ!H87,"")</f>
        <v>45.569082881249997</v>
      </c>
      <c r="E154">
        <f>IFERROR(E58/mvkmPerTJ!I87,"")</f>
        <v>37.676841106666672</v>
      </c>
      <c r="F154">
        <f>IFERROR(F58/mvkmPerTJ!J87,"")</f>
        <v>8.192340427586208</v>
      </c>
      <c r="G154">
        <f>IFERROR(G58/mvkmPerTJ!K87,"")</f>
        <v>16.538676573333337</v>
      </c>
      <c r="H154">
        <f>IFERROR(H58/mvkmPerTJ!L87,"")</f>
        <v>2.0080630741935486</v>
      </c>
      <c r="I154">
        <f>IFERROR(I58/mvkmPerTJ!M87,"")</f>
        <v>13.819560778125</v>
      </c>
      <c r="J154">
        <f>IFERROR(J58/mvkmPerTJ!N87,"")</f>
        <v>268.22349754687502</v>
      </c>
      <c r="K154">
        <f>IFERROR(K58/mvkmPerTJ!O87,"")</f>
        <v>8.8890310882352939</v>
      </c>
      <c r="L154">
        <f>IFERROR(L58/mvkmPerTJ!P87,"")</f>
        <v>3.4958120727272735</v>
      </c>
      <c r="M154">
        <f>IFERROR(M58/mvkmPerTJ!Q87,"")</f>
        <v>105.44820189999999</v>
      </c>
      <c r="N154">
        <f>IFERROR(N58/mvkmPerTJ!R87,"")</f>
        <v>17.004201500000001</v>
      </c>
      <c r="O154">
        <f>IFERROR(O58/mvkmPerTJ!S87,"")</f>
        <v>162.81115496875</v>
      </c>
      <c r="P154">
        <f>IFERROR(P58/mvkmPerTJ!T87,"")</f>
        <v>3.2226366799999995</v>
      </c>
      <c r="Q154">
        <f>IFERROR(Q58/mvkmPerTJ!U87,"")</f>
        <v>4.8744481500000001</v>
      </c>
      <c r="R154">
        <f>IFERROR(R58/mvkmPerTJ!V87,"")</f>
        <v>9.0630051142857155</v>
      </c>
      <c r="S154">
        <f>IFERROR(S58/mvkmPerTJ!W87,"")</f>
        <v>8.2270304000000003</v>
      </c>
      <c r="T154">
        <f>IFERROR(T58/mvkmPerTJ!X87,"")</f>
        <v>0.81674305294117655</v>
      </c>
      <c r="U154">
        <f>IFERROR(U58/mvkmPerTJ!Y87,"")</f>
        <v>123.45949901249999</v>
      </c>
      <c r="V154">
        <f>IFERROR(V58/mvkmPerTJ!Z87,"")</f>
        <v>4.1113861430303027</v>
      </c>
      <c r="W154">
        <f>IFERROR(W58/mvkmPerTJ!AA87,"")</f>
        <v>13.102083200000001</v>
      </c>
      <c r="X154">
        <f>IFERROR(X58/mvkmPerTJ!AB87,"")</f>
        <v>5.4078920999999998</v>
      </c>
      <c r="Y154">
        <f>IFERROR(Y58/mvkmPerTJ!AC87,"")</f>
        <v>1.5877074193548388</v>
      </c>
      <c r="Z154">
        <f>IFERROR(Z58/mvkmPerTJ!AD87,"")</f>
        <v>7.8060055294117636E-2</v>
      </c>
      <c r="AA154">
        <f>IFERROR(AA58/mvkmPerTJ!AE87,"")</f>
        <v>43.177638867857141</v>
      </c>
      <c r="AB154">
        <f>IFERROR(AB58/mvkmPerTJ!AF87,"")</f>
        <v>14.950550454545452</v>
      </c>
      <c r="AC154">
        <f>IFERROR(AC58/mvkmPerTJ!AG87,"")</f>
        <v>27.403227514285714</v>
      </c>
      <c r="AD154">
        <f>IFERROR(AD58/mvkmPerTJ!AH87,"")</f>
        <v>21.840286105263154</v>
      </c>
      <c r="AE154">
        <f>IFERROR(AE58/mvkmPerTJ!AI87,"")</f>
        <v>11.070189234482759</v>
      </c>
      <c r="AF154">
        <f>IFERROR(AF58/mvkmPerTJ!AJ87,"")</f>
        <v>31.256408647058826</v>
      </c>
      <c r="AG154">
        <f>IFERROR(AG58/mvkmPerTJ!AK87,"")</f>
        <v>5.4256114062499998</v>
      </c>
      <c r="AH154">
        <f>IFERROR(AH58/mvkmPerTJ!AL87,"")</f>
        <v>2.8940791764705884</v>
      </c>
      <c r="AI154">
        <f>IFERROR(AI58/mvkmPerTJ!AM87,"")</f>
        <v>119.8598496969697</v>
      </c>
      <c r="AJ154">
        <f>IFERROR(AJ58/mvkmPerTJ!AN87,"")</f>
        <v>0.73295166112221466</v>
      </c>
      <c r="AK154">
        <f>IFERROR(AK58/mvkmPerTJ!AO87,"")</f>
        <v>3.6419199157066449</v>
      </c>
      <c r="AL154">
        <f>IFERROR(AL58/mvkmPerTJ!AP87,"")</f>
        <v>0.20546185203347023</v>
      </c>
      <c r="AM154">
        <f>IFERROR(AM58/mvkmPerTJ!AQ87,"")</f>
        <v>4.525544192418832</v>
      </c>
      <c r="AN154">
        <f>IFERROR(AN58/mvkmPerTJ!AR87,"")</f>
        <v>0.987638825529915</v>
      </c>
    </row>
    <row r="155" spans="1:40">
      <c r="A155" t="str">
        <f t="shared" si="9"/>
        <v>TRA_Car_Dis_Lom</v>
      </c>
      <c r="B155" t="str">
        <f t="shared" si="9"/>
        <v>TRADST</v>
      </c>
      <c r="C155" t="str">
        <f t="shared" si="9"/>
        <v>TCar</v>
      </c>
      <c r="D155">
        <f>IFERROR(D59/mvkmPerTJ!H88,"")</f>
        <v>44.189728048076923</v>
      </c>
      <c r="E155">
        <f>IFERROR(E59/mvkmPerTJ!I88,"")</f>
        <v>51.508272378846165</v>
      </c>
      <c r="F155">
        <f>IFERROR(F59/mvkmPerTJ!J88,"")</f>
        <v>7.4442579411764722</v>
      </c>
      <c r="G155">
        <f>IFERROR(G59/mvkmPerTJ!K88,"")</f>
        <v>6.655739047058824</v>
      </c>
      <c r="H155">
        <f>IFERROR(H59/mvkmPerTJ!L88,"")</f>
        <v>0.24761789387755107</v>
      </c>
      <c r="I155">
        <f>IFERROR(I59/mvkmPerTJ!M88,"")</f>
        <v>14.148092230188682</v>
      </c>
      <c r="J155">
        <f>IFERROR(J59/mvkmPerTJ!N88,"")</f>
        <v>144.21366484615382</v>
      </c>
      <c r="K155">
        <f>IFERROR(K59/mvkmPerTJ!O88,"")</f>
        <v>10.09983497586207</v>
      </c>
      <c r="L155">
        <f>IFERROR(L59/mvkmPerTJ!P88,"")</f>
        <v>0.95684501851851855</v>
      </c>
      <c r="M155">
        <f>IFERROR(M59/mvkmPerTJ!Q88,"")</f>
        <v>142.12646788846158</v>
      </c>
      <c r="N155">
        <f>IFERROR(N59/mvkmPerTJ!R88,"")</f>
        <v>6.041861823076923</v>
      </c>
      <c r="O155">
        <f>IFERROR(O59/mvkmPerTJ!S88,"")</f>
        <v>220.4197899773585</v>
      </c>
      <c r="P155">
        <f>IFERROR(P59/mvkmPerTJ!T88,"")</f>
        <v>1.8419633166666665</v>
      </c>
      <c r="Q155">
        <f>IFERROR(Q59/mvkmPerTJ!U88,"")</f>
        <v>6.2569923000000003</v>
      </c>
      <c r="R155">
        <f>IFERROR(R59/mvkmPerTJ!V88,"")</f>
        <v>8.7136224910714279</v>
      </c>
      <c r="S155">
        <f>IFERROR(S59/mvkmPerTJ!W88,"")</f>
        <v>6.8395587749999986</v>
      </c>
      <c r="T155">
        <f>IFERROR(T59/mvkmPerTJ!X88,"")</f>
        <v>0.28229578181818177</v>
      </c>
      <c r="U155">
        <f>IFERROR(U59/mvkmPerTJ!Y88,"")</f>
        <v>134.60423488909092</v>
      </c>
      <c r="V155">
        <f>IFERROR(V59/mvkmPerTJ!Z88,"")</f>
        <v>1.8937433794117646</v>
      </c>
      <c r="W155">
        <f>IFERROR(W59/mvkmPerTJ!AA88,"")</f>
        <v>8.5706512269230792</v>
      </c>
      <c r="X155">
        <f>IFERROR(X59/mvkmPerTJ!AB88,"")</f>
        <v>1.5031501851851852</v>
      </c>
      <c r="Y155">
        <f>IFERROR(Y59/mvkmPerTJ!AC88,"")</f>
        <v>1.2234230769230767</v>
      </c>
      <c r="Z155">
        <f>IFERROR(Z59/mvkmPerTJ!AD88,"")</f>
        <v>0.15984137518518518</v>
      </c>
      <c r="AA155">
        <f>IFERROR(AA59/mvkmPerTJ!AE88,"")</f>
        <v>25.088321094117649</v>
      </c>
      <c r="AB155">
        <f>IFERROR(AB59/mvkmPerTJ!AF88,"")</f>
        <v>8.9780552923076922</v>
      </c>
      <c r="AC155">
        <f>IFERROR(AC59/mvkmPerTJ!AG88,"")</f>
        <v>34.882333962264148</v>
      </c>
      <c r="AD155">
        <f>IFERROR(AD59/mvkmPerTJ!AH88,"")</f>
        <v>25.568239926923074</v>
      </c>
      <c r="AE155">
        <f>IFERROR(AE59/mvkmPerTJ!AI88,"")</f>
        <v>9.1517417671428589</v>
      </c>
      <c r="AF155">
        <f>IFERROR(AF59/mvkmPerTJ!AJ88,"")</f>
        <v>9.7971081962962963</v>
      </c>
      <c r="AG155">
        <f>IFERROR(AG59/mvkmPerTJ!AK88,"")</f>
        <v>5.9471490905660378</v>
      </c>
      <c r="AH155">
        <f>IFERROR(AH59/mvkmPerTJ!AL88,"")</f>
        <v>3.0058490000000004</v>
      </c>
      <c r="AI155">
        <f>IFERROR(AI59/mvkmPerTJ!AM88,"")</f>
        <v>75.232470035593224</v>
      </c>
      <c r="AJ155">
        <f>IFERROR(AJ59/mvkmPerTJ!AN88,"")</f>
        <v>0.41893337870064129</v>
      </c>
      <c r="AK155">
        <f>IFERROR(AK59/mvkmPerTJ!AO88,"")</f>
        <v>4.6748809646878957</v>
      </c>
      <c r="AL155">
        <f>IFERROR(AL59/mvkmPerTJ!AP88,"")</f>
        <v>0.11743588620112358</v>
      </c>
      <c r="AM155">
        <f>IFERROR(AM59/mvkmPerTJ!AQ88,"")</f>
        <v>5.8091283964676803</v>
      </c>
      <c r="AN155">
        <f>IFERROR(AN59/mvkmPerTJ!AR88,"")</f>
        <v>1.2677637214218229</v>
      </c>
    </row>
    <row r="156" spans="1:40">
      <c r="A156" t="str">
        <f t="shared" si="9"/>
        <v>TRA_Car_Dis_Sma</v>
      </c>
      <c r="B156" t="str">
        <f t="shared" si="9"/>
        <v>TRADST</v>
      </c>
      <c r="C156" t="str">
        <f t="shared" si="9"/>
        <v>TCar</v>
      </c>
      <c r="D156">
        <f>IFERROR(D60/mvkmPerTJ!H89,"")</f>
        <v>35.304762812500002</v>
      </c>
      <c r="E156">
        <f>IFERROR(E60/mvkmPerTJ!I89,"")</f>
        <v>37.935382333333337</v>
      </c>
      <c r="F156">
        <f>IFERROR(F60/mvkmPerTJ!J89,"")</f>
        <v>6.3872623724137947</v>
      </c>
      <c r="G156">
        <f>IFERROR(G60/mvkmPerTJ!K89,"")</f>
        <v>5.17596715</v>
      </c>
      <c r="H156">
        <f>IFERROR(H60/mvkmPerTJ!L89,"")</f>
        <v>0.19944870535714285</v>
      </c>
      <c r="I156">
        <f>IFERROR(I60/mvkmPerTJ!M89,"")</f>
        <v>11.265884686153848</v>
      </c>
      <c r="J156">
        <f>IFERROR(J60/mvkmPerTJ!N89,"")</f>
        <v>114.02193989062501</v>
      </c>
      <c r="K156">
        <f>IFERROR(K60/mvkmPerTJ!O89,"")</f>
        <v>7.5406615277777789</v>
      </c>
      <c r="L156">
        <f>IFERROR(L60/mvkmPerTJ!P89,"")</f>
        <v>0.79262765735294127</v>
      </c>
      <c r="M156">
        <f>IFERROR(M60/mvkmPerTJ!Q89,"")</f>
        <v>85.846772181538455</v>
      </c>
      <c r="N156">
        <f>IFERROR(N60/mvkmPerTJ!R89,"")</f>
        <v>5.254051667741936</v>
      </c>
      <c r="O156">
        <f>IFERROR(O60/mvkmPerTJ!S89,"")</f>
        <v>179.68135132656252</v>
      </c>
      <c r="P156">
        <f>IFERROR(P60/mvkmPerTJ!T89,"")</f>
        <v>0.83515119298245621</v>
      </c>
      <c r="Q156">
        <f>IFERROR(Q60/mvkmPerTJ!U89,"")</f>
        <v>4.9068384181818168</v>
      </c>
      <c r="R156">
        <f>IFERROR(R60/mvkmPerTJ!V89,"")</f>
        <v>6.8079197957142856</v>
      </c>
      <c r="S156">
        <f>IFERROR(S60/mvkmPerTJ!W89,"")</f>
        <v>2.599776597058824</v>
      </c>
      <c r="T156">
        <f>IFERROR(T60/mvkmPerTJ!X89,"")</f>
        <v>0.20886491408450708</v>
      </c>
      <c r="U156">
        <f>IFERROR(U60/mvkmPerTJ!Y89,"")</f>
        <v>121.26794841940298</v>
      </c>
      <c r="V156">
        <f>IFERROR(V60/mvkmPerTJ!Z89,"")</f>
        <v>1.4737390915624999</v>
      </c>
      <c r="W156">
        <f>IFERROR(W60/mvkmPerTJ!AA89,"")</f>
        <v>6.8874749079365056</v>
      </c>
      <c r="X156">
        <f>IFERROR(X60/mvkmPerTJ!AB89,"")</f>
        <v>1.3374702880597016</v>
      </c>
      <c r="Y156">
        <f>IFERROR(Y60/mvkmPerTJ!AC89,"")</f>
        <v>0.86642299402985079</v>
      </c>
      <c r="Z156">
        <f>IFERROR(Z60/mvkmPerTJ!AD89,"")</f>
        <v>0.13060713671641791</v>
      </c>
      <c r="AA156">
        <f>IFERROR(AA60/mvkmPerTJ!AE89,"")</f>
        <v>19.797204832258064</v>
      </c>
      <c r="AB156">
        <f>IFERROR(AB60/mvkmPerTJ!AF89,"")</f>
        <v>6.4564490571428568</v>
      </c>
      <c r="AC156">
        <f>IFERROR(AC60/mvkmPerTJ!AG89,"")</f>
        <v>25.83936459393939</v>
      </c>
      <c r="AD156">
        <f>IFERROR(AD60/mvkmPerTJ!AH89,"")</f>
        <v>20.287754831250002</v>
      </c>
      <c r="AE156">
        <f>IFERROR(AE60/mvkmPerTJ!AI89,"")</f>
        <v>7.6829764064912291</v>
      </c>
      <c r="AF156">
        <f>IFERROR(AF60/mvkmPerTJ!AJ89,"")</f>
        <v>8.0053386045454538</v>
      </c>
      <c r="AG156">
        <f>IFERROR(AG60/mvkmPerTJ!AK89,"")</f>
        <v>4.3703332787878786</v>
      </c>
      <c r="AH156">
        <f>IFERROR(AH60/mvkmPerTJ!AL89,"")</f>
        <v>2.3903467500000004</v>
      </c>
      <c r="AI156">
        <f>IFERROR(AI60/mvkmPerTJ!AM89,"")</f>
        <v>50.015700360810818</v>
      </c>
      <c r="AJ156">
        <f>IFERROR(AJ60/mvkmPerTJ!AN89,"")</f>
        <v>0.1899455368281511</v>
      </c>
      <c r="AK156">
        <f>IFERROR(AK60/mvkmPerTJ!AO89,"")</f>
        <v>3.6661201449708423</v>
      </c>
      <c r="AL156">
        <f>IFERROR(AL60/mvkmPerTJ!AP89,"")</f>
        <v>5.3245751189717597E-2</v>
      </c>
      <c r="AM156">
        <f>IFERROR(AM60/mvkmPerTJ!AQ89,"")</f>
        <v>4.5556160252807958</v>
      </c>
      <c r="AN156">
        <f>IFERROR(AN60/mvkmPerTJ!AR89,"")</f>
        <v>0.99420159642033656</v>
      </c>
    </row>
    <row r="157" spans="1:40">
      <c r="A157" t="str">
        <f t="shared" si="9"/>
        <v>TRA_Car_Dis_Upm</v>
      </c>
      <c r="B157" t="str">
        <f t="shared" si="9"/>
        <v>TRADST</v>
      </c>
      <c r="C157" t="str">
        <f t="shared" si="9"/>
        <v>TCar</v>
      </c>
      <c r="D157">
        <f>IFERROR(D61/mvkmPerTJ!H90,"")</f>
        <v>26.337216329999997</v>
      </c>
      <c r="E157">
        <f>IFERROR(E61/mvkmPerTJ!I90,"")</f>
        <v>28.412057310000005</v>
      </c>
      <c r="F157">
        <f>IFERROR(F61/mvkmPerTJ!J90,"")</f>
        <v>2.3117050133333334</v>
      </c>
      <c r="G157">
        <f>IFERROR(G61/mvkmPerTJ!K90,"")</f>
        <v>4.123062384615384</v>
      </c>
      <c r="H157">
        <f>IFERROR(H61/mvkmPerTJ!L90,"")</f>
        <v>0.13579859499999999</v>
      </c>
      <c r="I157">
        <f>IFERROR(I61/mvkmPerTJ!M90,"")</f>
        <v>8.2002505024390278</v>
      </c>
      <c r="J157">
        <f>IFERROR(J61/mvkmPerTJ!N90,"")</f>
        <v>85.96315503999999</v>
      </c>
      <c r="K157">
        <f>IFERROR(K61/mvkmPerTJ!O90,"")</f>
        <v>5.5822376333333334</v>
      </c>
      <c r="L157">
        <f>IFERROR(L61/mvkmPerTJ!P90,"")</f>
        <v>0.56740426666666677</v>
      </c>
      <c r="M157">
        <f>IFERROR(M61/mvkmPerTJ!Q90,"")</f>
        <v>67.404519682608694</v>
      </c>
      <c r="N157">
        <f>IFERROR(N61/mvkmPerTJ!R90,"")</f>
        <v>3.3727217650000001</v>
      </c>
      <c r="O157">
        <f>IFERROR(O61/mvkmPerTJ!S90,"")</f>
        <v>129.8000684195122</v>
      </c>
      <c r="P157">
        <f>IFERROR(P61/mvkmPerTJ!T90,"")</f>
        <v>1.1249741210526314</v>
      </c>
      <c r="Q157">
        <f>IFERROR(Q61/mvkmPerTJ!U90,"")</f>
        <v>3.7295391951219514</v>
      </c>
      <c r="R157">
        <f>IFERROR(R61/mvkmPerTJ!V90,"")</f>
        <v>4.9724933113636371</v>
      </c>
      <c r="S157">
        <f>IFERROR(S61/mvkmPerTJ!W90,"")</f>
        <v>6.5511590232558143</v>
      </c>
      <c r="T157">
        <f>IFERROR(T61/mvkmPerTJ!X90,"")</f>
        <v>0.17248626744186052</v>
      </c>
      <c r="U157">
        <f>IFERROR(U61/mvkmPerTJ!Y90,"")</f>
        <v>79.25194451860466</v>
      </c>
      <c r="V157">
        <f>IFERROR(V61/mvkmPerTJ!Z90,"")</f>
        <v>1.0826192167499999</v>
      </c>
      <c r="W157">
        <f>IFERROR(W61/mvkmPerTJ!AA90,"")</f>
        <v>5.5614387500000007</v>
      </c>
      <c r="X157">
        <f>IFERROR(X61/mvkmPerTJ!AB90,"")</f>
        <v>1.1067522439024393</v>
      </c>
      <c r="Y157">
        <f>IFERROR(Y61/mvkmPerTJ!AC90,"")</f>
        <v>0.71293649999999997</v>
      </c>
      <c r="Z157">
        <f>IFERROR(Z61/mvkmPerTJ!AD90,"")</f>
        <v>9.0197440232558143E-2</v>
      </c>
      <c r="AA157">
        <f>IFERROR(AA61/mvkmPerTJ!AE90,"")</f>
        <v>14.140926157499999</v>
      </c>
      <c r="AB157">
        <f>IFERROR(AB61/mvkmPerTJ!AF90,"")</f>
        <v>6.4200977999999997</v>
      </c>
      <c r="AC157">
        <f>IFERROR(AC61/mvkmPerTJ!AG90,"")</f>
        <v>19.474532050000001</v>
      </c>
      <c r="AD157">
        <f>IFERROR(AD61/mvkmPerTJ!AH90,"")</f>
        <v>13.548570027272728</v>
      </c>
      <c r="AE157">
        <f>IFERROR(AE61/mvkmPerTJ!AI90,"")</f>
        <v>5.1555316130769233</v>
      </c>
      <c r="AF157">
        <f>IFERROR(AF61/mvkmPerTJ!AJ90,"")</f>
        <v>5.7594972000000002</v>
      </c>
      <c r="AG157">
        <f>IFERROR(AG61/mvkmPerTJ!AK90,"")</f>
        <v>3.5115342000000003</v>
      </c>
      <c r="AH157">
        <f>IFERROR(AH61/mvkmPerTJ!AL90,"")</f>
        <v>1.7460817499999999</v>
      </c>
      <c r="AI157">
        <f>IFERROR(AI61/mvkmPerTJ!AM90,"")</f>
        <v>46.341989431111116</v>
      </c>
      <c r="AJ157">
        <f>IFERROR(AJ61/mvkmPerTJ!AN90,"")</f>
        <v>0.25586242962549216</v>
      </c>
      <c r="AK157">
        <f>IFERROR(AK61/mvkmPerTJ!AO90,"")</f>
        <v>2.7865068317781101</v>
      </c>
      <c r="AL157">
        <f>IFERROR(AL61/mvkmPerTJ!AP90,"")</f>
        <v>7.1723650337523925E-2</v>
      </c>
      <c r="AM157">
        <f>IFERROR(AM61/mvkmPerTJ!AQ90,"")</f>
        <v>3.4625856969844993</v>
      </c>
      <c r="AN157">
        <f>IFERROR(AN61/mvkmPerTJ!AR90,"")</f>
        <v>0.75566250723951767</v>
      </c>
    </row>
    <row r="158" spans="1:40">
      <c r="A158" t="str">
        <f t="shared" si="9"/>
        <v>TRA_Car_Fle_Fue_Exe</v>
      </c>
      <c r="B158" t="str">
        <f t="shared" si="9"/>
        <v>TRAGSLSP95</v>
      </c>
      <c r="C158" t="str">
        <f t="shared" si="9"/>
        <v>TCar</v>
      </c>
      <c r="D158" t="str">
        <f>IFERROR(D62/mvkmPerTJ!H91,"")</f>
        <v/>
      </c>
      <c r="E158" t="str">
        <f>IFERROR(E62/mvkmPerTJ!I91,"")</f>
        <v/>
      </c>
      <c r="F158" t="str">
        <f>IFERROR(F62/mvkmPerTJ!J91,"")</f>
        <v/>
      </c>
      <c r="G158">
        <f>IFERROR(G62/mvkmPerTJ!K91,"")</f>
        <v>2.5771726315789473E-2</v>
      </c>
      <c r="H158" t="str">
        <f>IFERROR(H62/mvkmPerTJ!L91,"")</f>
        <v/>
      </c>
      <c r="I158" t="str">
        <f>IFERROR(I62/mvkmPerTJ!M91,"")</f>
        <v/>
      </c>
      <c r="J158" t="str">
        <f>IFERROR(J62/mvkmPerTJ!N91,"")</f>
        <v/>
      </c>
      <c r="K158" t="str">
        <f>IFERROR(K62/mvkmPerTJ!O91,"")</f>
        <v/>
      </c>
      <c r="L158" t="str">
        <f>IFERROR(L62/mvkmPerTJ!P91,"")</f>
        <v/>
      </c>
      <c r="M158" t="str">
        <f>IFERROR(M62/mvkmPerTJ!Q91,"")</f>
        <v/>
      </c>
      <c r="N158" t="str">
        <f>IFERROR(N62/mvkmPerTJ!R91,"")</f>
        <v/>
      </c>
      <c r="O158" t="str">
        <f>IFERROR(O62/mvkmPerTJ!S91,"")</f>
        <v/>
      </c>
      <c r="P158" t="str">
        <f>IFERROR(P62/mvkmPerTJ!T91,"")</f>
        <v/>
      </c>
      <c r="Q158" t="str">
        <f>IFERROR(Q62/mvkmPerTJ!U91,"")</f>
        <v/>
      </c>
      <c r="R158" t="str">
        <f>IFERROR(R62/mvkmPerTJ!V91,"")</f>
        <v/>
      </c>
      <c r="S158" t="str">
        <f>IFERROR(S62/mvkmPerTJ!W91,"")</f>
        <v/>
      </c>
      <c r="T158" t="str">
        <f>IFERROR(T62/mvkmPerTJ!X91,"")</f>
        <v/>
      </c>
      <c r="U158" t="str">
        <f>IFERROR(U62/mvkmPerTJ!Y91,"")</f>
        <v/>
      </c>
      <c r="V158" t="str">
        <f>IFERROR(V62/mvkmPerTJ!Z91,"")</f>
        <v/>
      </c>
      <c r="W158" t="str">
        <f>IFERROR(W62/mvkmPerTJ!AA91,"")</f>
        <v/>
      </c>
      <c r="X158" t="str">
        <f>IFERROR(X62/mvkmPerTJ!AB91,"")</f>
        <v/>
      </c>
      <c r="Y158" t="str">
        <f>IFERROR(Y62/mvkmPerTJ!AC91,"")</f>
        <v/>
      </c>
      <c r="Z158" t="str">
        <f>IFERROR(Z62/mvkmPerTJ!AD91,"")</f>
        <v/>
      </c>
      <c r="AA158" t="str">
        <f>IFERROR(AA62/mvkmPerTJ!AE91,"")</f>
        <v/>
      </c>
      <c r="AB158" t="str">
        <f>IFERROR(AB62/mvkmPerTJ!AF91,"")</f>
        <v/>
      </c>
      <c r="AC158" t="str">
        <f>IFERROR(AC62/mvkmPerTJ!AG91,"")</f>
        <v/>
      </c>
      <c r="AD158" t="str">
        <f>IFERROR(AD62/mvkmPerTJ!AH91,"")</f>
        <v/>
      </c>
      <c r="AE158" t="str">
        <f>IFERROR(AE62/mvkmPerTJ!AI91,"")</f>
        <v/>
      </c>
      <c r="AF158">
        <f>IFERROR(AF62/mvkmPerTJ!AJ91,"")</f>
        <v>1.8442730222222226</v>
      </c>
      <c r="AG158" t="str">
        <f>IFERROR(AG62/mvkmPerTJ!AK91,"")</f>
        <v/>
      </c>
      <c r="AH158" t="str">
        <f>IFERROR(AH62/mvkmPerTJ!AL91,"")</f>
        <v/>
      </c>
      <c r="AI158" t="str">
        <f>IFERROR(AI62/mvkmPerTJ!AM91,"")</f>
        <v/>
      </c>
      <c r="AJ158" t="str">
        <f>IFERROR(AJ62/mvkmPerTJ!AN91,"")</f>
        <v/>
      </c>
      <c r="AK158" t="str">
        <f>IFERROR(AK62/mvkmPerTJ!AO91,"")</f>
        <v/>
      </c>
      <c r="AL158" t="str">
        <f>IFERROR(AL62/mvkmPerTJ!AP91,"")</f>
        <v/>
      </c>
      <c r="AM158" t="str">
        <f>IFERROR(AM62/mvkmPerTJ!AQ91,"")</f>
        <v/>
      </c>
      <c r="AN158" t="str">
        <f>IFERROR(AN62/mvkmPerTJ!AR91,"")</f>
        <v/>
      </c>
    </row>
    <row r="159" spans="1:40">
      <c r="A159" t="str">
        <f t="shared" si="9"/>
        <v>TRA_Car_Fle_Fue_Lom</v>
      </c>
      <c r="B159" t="str">
        <f t="shared" si="9"/>
        <v>TRAGSLSP95</v>
      </c>
      <c r="C159" t="str">
        <f t="shared" si="9"/>
        <v>TCar</v>
      </c>
      <c r="D159" t="str">
        <f>IFERROR(D63/mvkmPerTJ!H92,"")</f>
        <v/>
      </c>
      <c r="E159" t="str">
        <f>IFERROR(E63/mvkmPerTJ!I92,"")</f>
        <v/>
      </c>
      <c r="F159" t="str">
        <f>IFERROR(F63/mvkmPerTJ!J92,"")</f>
        <v/>
      </c>
      <c r="G159">
        <f>IFERROR(G63/mvkmPerTJ!K92,"")</f>
        <v>3.428842702702703E-2</v>
      </c>
      <c r="H159" t="str">
        <f>IFERROR(H63/mvkmPerTJ!L92,"")</f>
        <v/>
      </c>
      <c r="I159" t="str">
        <f>IFERROR(I63/mvkmPerTJ!M92,"")</f>
        <v/>
      </c>
      <c r="J159" t="str">
        <f>IFERROR(J63/mvkmPerTJ!N92,"")</f>
        <v/>
      </c>
      <c r="K159" t="str">
        <f>IFERROR(K63/mvkmPerTJ!O92,"")</f>
        <v/>
      </c>
      <c r="L159" t="str">
        <f>IFERROR(L63/mvkmPerTJ!P92,"")</f>
        <v/>
      </c>
      <c r="M159" t="str">
        <f>IFERROR(M63/mvkmPerTJ!Q92,"")</f>
        <v/>
      </c>
      <c r="N159" t="str">
        <f>IFERROR(N63/mvkmPerTJ!R92,"")</f>
        <v/>
      </c>
      <c r="O159" t="str">
        <f>IFERROR(O63/mvkmPerTJ!S92,"")</f>
        <v/>
      </c>
      <c r="P159" t="str">
        <f>IFERROR(P63/mvkmPerTJ!T92,"")</f>
        <v/>
      </c>
      <c r="Q159" t="str">
        <f>IFERROR(Q63/mvkmPerTJ!U92,"")</f>
        <v/>
      </c>
      <c r="R159" t="str">
        <f>IFERROR(R63/mvkmPerTJ!V92,"")</f>
        <v/>
      </c>
      <c r="S159" t="str">
        <f>IFERROR(S63/mvkmPerTJ!W92,"")</f>
        <v/>
      </c>
      <c r="T159" t="str">
        <f>IFERROR(T63/mvkmPerTJ!X92,"")</f>
        <v/>
      </c>
      <c r="U159" t="str">
        <f>IFERROR(U63/mvkmPerTJ!Y92,"")</f>
        <v/>
      </c>
      <c r="V159" t="str">
        <f>IFERROR(V63/mvkmPerTJ!Z92,"")</f>
        <v/>
      </c>
      <c r="W159" t="str">
        <f>IFERROR(W63/mvkmPerTJ!AA92,"")</f>
        <v/>
      </c>
      <c r="X159" t="str">
        <f>IFERROR(X63/mvkmPerTJ!AB92,"")</f>
        <v/>
      </c>
      <c r="Y159" t="str">
        <f>IFERROR(Y63/mvkmPerTJ!AC92,"")</f>
        <v/>
      </c>
      <c r="Z159" t="str">
        <f>IFERROR(Z63/mvkmPerTJ!AD92,"")</f>
        <v/>
      </c>
      <c r="AA159" t="str">
        <f>IFERROR(AA63/mvkmPerTJ!AE92,"")</f>
        <v/>
      </c>
      <c r="AB159" t="str">
        <f>IFERROR(AB63/mvkmPerTJ!AF92,"")</f>
        <v/>
      </c>
      <c r="AC159" t="str">
        <f>IFERROR(AC63/mvkmPerTJ!AG92,"")</f>
        <v/>
      </c>
      <c r="AD159" t="str">
        <f>IFERROR(AD63/mvkmPerTJ!AH92,"")</f>
        <v/>
      </c>
      <c r="AE159" t="str">
        <f>IFERROR(AE63/mvkmPerTJ!AI92,"")</f>
        <v/>
      </c>
      <c r="AF159">
        <f>IFERROR(AF63/mvkmPerTJ!AJ92,"")</f>
        <v>3.6105055272727267</v>
      </c>
      <c r="AG159" t="str">
        <f>IFERROR(AG63/mvkmPerTJ!AK92,"")</f>
        <v/>
      </c>
      <c r="AH159" t="str">
        <f>IFERROR(AH63/mvkmPerTJ!AL92,"")</f>
        <v/>
      </c>
      <c r="AI159" t="str">
        <f>IFERROR(AI63/mvkmPerTJ!AM92,"")</f>
        <v/>
      </c>
      <c r="AJ159" t="str">
        <f>IFERROR(AJ63/mvkmPerTJ!AN92,"")</f>
        <v/>
      </c>
      <c r="AK159" t="str">
        <f>IFERROR(AK63/mvkmPerTJ!AO92,"")</f>
        <v/>
      </c>
      <c r="AL159" t="str">
        <f>IFERROR(AL63/mvkmPerTJ!AP92,"")</f>
        <v/>
      </c>
      <c r="AM159" t="str">
        <f>IFERROR(AM63/mvkmPerTJ!AQ92,"")</f>
        <v/>
      </c>
      <c r="AN159" t="str">
        <f>IFERROR(AN63/mvkmPerTJ!AR92,"")</f>
        <v/>
      </c>
    </row>
    <row r="160" spans="1:40">
      <c r="A160" t="str">
        <f t="shared" si="9"/>
        <v>TRA_Car_Fle_Fue_Sma</v>
      </c>
      <c r="B160" t="str">
        <f t="shared" si="9"/>
        <v>TRAGSLSP95</v>
      </c>
      <c r="C160" t="str">
        <f t="shared" si="9"/>
        <v>TCar</v>
      </c>
      <c r="D160" t="str">
        <f>IFERROR(D64/mvkmPerTJ!H93,"")</f>
        <v/>
      </c>
      <c r="E160" t="str">
        <f>IFERROR(E64/mvkmPerTJ!I93,"")</f>
        <v/>
      </c>
      <c r="F160" t="str">
        <f>IFERROR(F64/mvkmPerTJ!J93,"")</f>
        <v/>
      </c>
      <c r="G160">
        <f>IFERROR(G64/mvkmPerTJ!K93,"")</f>
        <v>3.1673992307692314E-2</v>
      </c>
      <c r="H160" t="str">
        <f>IFERROR(H64/mvkmPerTJ!L93,"")</f>
        <v/>
      </c>
      <c r="I160" t="str">
        <f>IFERROR(I64/mvkmPerTJ!M93,"")</f>
        <v/>
      </c>
      <c r="J160" t="str">
        <f>IFERROR(J64/mvkmPerTJ!N93,"")</f>
        <v/>
      </c>
      <c r="K160" t="str">
        <f>IFERROR(K64/mvkmPerTJ!O93,"")</f>
        <v/>
      </c>
      <c r="L160" t="str">
        <f>IFERROR(L64/mvkmPerTJ!P93,"")</f>
        <v/>
      </c>
      <c r="M160" t="str">
        <f>IFERROR(M64/mvkmPerTJ!Q93,"")</f>
        <v/>
      </c>
      <c r="N160" t="str">
        <f>IFERROR(N64/mvkmPerTJ!R93,"")</f>
        <v/>
      </c>
      <c r="O160" t="str">
        <f>IFERROR(O64/mvkmPerTJ!S93,"")</f>
        <v/>
      </c>
      <c r="P160" t="str">
        <f>IFERROR(P64/mvkmPerTJ!T93,"")</f>
        <v/>
      </c>
      <c r="Q160" t="str">
        <f>IFERROR(Q64/mvkmPerTJ!U93,"")</f>
        <v/>
      </c>
      <c r="R160" t="str">
        <f>IFERROR(R64/mvkmPerTJ!V93,"")</f>
        <v/>
      </c>
      <c r="S160" t="str">
        <f>IFERROR(S64/mvkmPerTJ!W93,"")</f>
        <v/>
      </c>
      <c r="T160" t="str">
        <f>IFERROR(T64/mvkmPerTJ!X93,"")</f>
        <v/>
      </c>
      <c r="U160" t="str">
        <f>IFERROR(U64/mvkmPerTJ!Y93,"")</f>
        <v/>
      </c>
      <c r="V160" t="str">
        <f>IFERROR(V64/mvkmPerTJ!Z93,"")</f>
        <v/>
      </c>
      <c r="W160" t="str">
        <f>IFERROR(W64/mvkmPerTJ!AA93,"")</f>
        <v/>
      </c>
      <c r="X160" t="str">
        <f>IFERROR(X64/mvkmPerTJ!AB93,"")</f>
        <v/>
      </c>
      <c r="Y160" t="str">
        <f>IFERROR(Y64/mvkmPerTJ!AC93,"")</f>
        <v/>
      </c>
      <c r="Z160" t="str">
        <f>IFERROR(Z64/mvkmPerTJ!AD93,"")</f>
        <v/>
      </c>
      <c r="AA160" t="str">
        <f>IFERROR(AA64/mvkmPerTJ!AE93,"")</f>
        <v/>
      </c>
      <c r="AB160" t="str">
        <f>IFERROR(AB64/mvkmPerTJ!AF93,"")</f>
        <v/>
      </c>
      <c r="AC160" t="str">
        <f>IFERROR(AC64/mvkmPerTJ!AG93,"")</f>
        <v/>
      </c>
      <c r="AD160" t="str">
        <f>IFERROR(AD64/mvkmPerTJ!AH93,"")</f>
        <v/>
      </c>
      <c r="AE160" t="str">
        <f>IFERROR(AE64/mvkmPerTJ!AI93,"")</f>
        <v/>
      </c>
      <c r="AF160">
        <f>IFERROR(AF64/mvkmPerTJ!AJ93,"")</f>
        <v>3.025013924324325</v>
      </c>
      <c r="AG160" t="str">
        <f>IFERROR(AG64/mvkmPerTJ!AK93,"")</f>
        <v/>
      </c>
      <c r="AH160" t="str">
        <f>IFERROR(AH64/mvkmPerTJ!AL93,"")</f>
        <v/>
      </c>
      <c r="AI160" t="str">
        <f>IFERROR(AI64/mvkmPerTJ!AM93,"")</f>
        <v/>
      </c>
      <c r="AJ160" t="str">
        <f>IFERROR(AJ64/mvkmPerTJ!AN93,"")</f>
        <v/>
      </c>
      <c r="AK160" t="str">
        <f>IFERROR(AK64/mvkmPerTJ!AO93,"")</f>
        <v/>
      </c>
      <c r="AL160" t="str">
        <f>IFERROR(AL64/mvkmPerTJ!AP93,"")</f>
        <v/>
      </c>
      <c r="AM160" t="str">
        <f>IFERROR(AM64/mvkmPerTJ!AQ93,"")</f>
        <v/>
      </c>
      <c r="AN160" t="str">
        <f>IFERROR(AN64/mvkmPerTJ!AR93,"")</f>
        <v/>
      </c>
    </row>
    <row r="161" spans="1:40">
      <c r="A161" t="str">
        <f t="shared" si="9"/>
        <v>TRA_Car_Fle_Fue_Upm</v>
      </c>
      <c r="B161" t="str">
        <f t="shared" si="9"/>
        <v>TRAGSLSP95</v>
      </c>
      <c r="C161" t="str">
        <f t="shared" si="9"/>
        <v>TCar</v>
      </c>
      <c r="D161" t="str">
        <f>IFERROR(D65/mvkmPerTJ!H94,"")</f>
        <v/>
      </c>
      <c r="E161" t="str">
        <f>IFERROR(E65/mvkmPerTJ!I94,"")</f>
        <v/>
      </c>
      <c r="F161" t="str">
        <f>IFERROR(F65/mvkmPerTJ!J94,"")</f>
        <v/>
      </c>
      <c r="G161">
        <f>IFERROR(G65/mvkmPerTJ!K94,"")</f>
        <v>1.8308506451612902E-2</v>
      </c>
      <c r="H161" t="str">
        <f>IFERROR(H65/mvkmPerTJ!L94,"")</f>
        <v/>
      </c>
      <c r="I161" t="str">
        <f>IFERROR(I65/mvkmPerTJ!M94,"")</f>
        <v/>
      </c>
      <c r="J161" t="str">
        <f>IFERROR(J65/mvkmPerTJ!N94,"")</f>
        <v/>
      </c>
      <c r="K161" t="str">
        <f>IFERROR(K65/mvkmPerTJ!O94,"")</f>
        <v/>
      </c>
      <c r="L161" t="str">
        <f>IFERROR(L65/mvkmPerTJ!P94,"")</f>
        <v/>
      </c>
      <c r="M161" t="str">
        <f>IFERROR(M65/mvkmPerTJ!Q94,"")</f>
        <v/>
      </c>
      <c r="N161" t="str">
        <f>IFERROR(N65/mvkmPerTJ!R94,"")</f>
        <v/>
      </c>
      <c r="O161" t="str">
        <f>IFERROR(O65/mvkmPerTJ!S94,"")</f>
        <v/>
      </c>
      <c r="P161" t="str">
        <f>IFERROR(P65/mvkmPerTJ!T94,"")</f>
        <v/>
      </c>
      <c r="Q161" t="str">
        <f>IFERROR(Q65/mvkmPerTJ!U94,"")</f>
        <v/>
      </c>
      <c r="R161" t="str">
        <f>IFERROR(R65/mvkmPerTJ!V94,"")</f>
        <v/>
      </c>
      <c r="S161" t="str">
        <f>IFERROR(S65/mvkmPerTJ!W94,"")</f>
        <v/>
      </c>
      <c r="T161" t="str">
        <f>IFERROR(T65/mvkmPerTJ!X94,"")</f>
        <v/>
      </c>
      <c r="U161" t="str">
        <f>IFERROR(U65/mvkmPerTJ!Y94,"")</f>
        <v/>
      </c>
      <c r="V161" t="str">
        <f>IFERROR(V65/mvkmPerTJ!Z94,"")</f>
        <v/>
      </c>
      <c r="W161" t="str">
        <f>IFERROR(W65/mvkmPerTJ!AA94,"")</f>
        <v/>
      </c>
      <c r="X161" t="str">
        <f>IFERROR(X65/mvkmPerTJ!AB94,"")</f>
        <v/>
      </c>
      <c r="Y161" t="str">
        <f>IFERROR(Y65/mvkmPerTJ!AC94,"")</f>
        <v/>
      </c>
      <c r="Z161" t="str">
        <f>IFERROR(Z65/mvkmPerTJ!AD94,"")</f>
        <v/>
      </c>
      <c r="AA161" t="str">
        <f>IFERROR(AA65/mvkmPerTJ!AE94,"")</f>
        <v/>
      </c>
      <c r="AB161" t="str">
        <f>IFERROR(AB65/mvkmPerTJ!AF94,"")</f>
        <v/>
      </c>
      <c r="AC161" t="str">
        <f>IFERROR(AC65/mvkmPerTJ!AG94,"")</f>
        <v/>
      </c>
      <c r="AD161" t="str">
        <f>IFERROR(AD65/mvkmPerTJ!AH94,"")</f>
        <v/>
      </c>
      <c r="AE161" t="str">
        <f>IFERROR(AE65/mvkmPerTJ!AI94,"")</f>
        <v/>
      </c>
      <c r="AF161">
        <f>IFERROR(AF65/mvkmPerTJ!AJ94,"")</f>
        <v>2.4130878777777776</v>
      </c>
      <c r="AG161" t="str">
        <f>IFERROR(AG65/mvkmPerTJ!AK94,"")</f>
        <v/>
      </c>
      <c r="AH161" t="str">
        <f>IFERROR(AH65/mvkmPerTJ!AL94,"")</f>
        <v/>
      </c>
      <c r="AI161" t="str">
        <f>IFERROR(AI65/mvkmPerTJ!AM94,"")</f>
        <v/>
      </c>
      <c r="AJ161" t="str">
        <f>IFERROR(AJ65/mvkmPerTJ!AN94,"")</f>
        <v/>
      </c>
      <c r="AK161" t="str">
        <f>IFERROR(AK65/mvkmPerTJ!AO94,"")</f>
        <v/>
      </c>
      <c r="AL161" t="str">
        <f>IFERROR(AL65/mvkmPerTJ!AP94,"")</f>
        <v/>
      </c>
      <c r="AM161" t="str">
        <f>IFERROR(AM65/mvkmPerTJ!AQ94,"")</f>
        <v/>
      </c>
      <c r="AN161" t="str">
        <f>IFERROR(AN65/mvkmPerTJ!AR94,"")</f>
        <v/>
      </c>
    </row>
    <row r="162" spans="1:40">
      <c r="A162" t="str">
        <f t="shared" ref="A162:C181" si="10">A66</f>
        <v>TRA_Car_Gas_Exe</v>
      </c>
      <c r="B162" t="str">
        <f t="shared" si="10"/>
        <v>TRAGSLSP95</v>
      </c>
      <c r="C162" t="str">
        <f t="shared" si="10"/>
        <v>TCar</v>
      </c>
      <c r="D162">
        <f>IFERROR(D66/mvkmPerTJ!H95,"")</f>
        <v>12.421775666666669</v>
      </c>
      <c r="E162">
        <f>IFERROR(E66/mvkmPerTJ!I95,"")</f>
        <v>4.9308512503999999</v>
      </c>
      <c r="F162">
        <f>IFERROR(F66/mvkmPerTJ!J95,"")</f>
        <v>1.3878720654545453</v>
      </c>
      <c r="G162">
        <f>IFERROR(G66/mvkmPerTJ!K95,"")</f>
        <v>48.266532120000008</v>
      </c>
      <c r="H162">
        <f>IFERROR(H66/mvkmPerTJ!L95,"")</f>
        <v>1.464206575</v>
      </c>
      <c r="I162">
        <f>IFERROR(I66/mvkmPerTJ!M95,"")</f>
        <v>4.6762262592592583</v>
      </c>
      <c r="J162">
        <f>IFERROR(J66/mvkmPerTJ!N95,"")</f>
        <v>157.14022998000002</v>
      </c>
      <c r="K162">
        <f>IFERROR(K66/mvkmPerTJ!O95,"")</f>
        <v>7.5637027172413811</v>
      </c>
      <c r="L162">
        <f>IFERROR(L66/mvkmPerTJ!P95,"")</f>
        <v>2.9589316548387097</v>
      </c>
      <c r="M162">
        <f>IFERROR(M66/mvkmPerTJ!Q95,"")</f>
        <v>55.630174344827594</v>
      </c>
      <c r="N162">
        <f>IFERROR(N66/mvkmPerTJ!R95,"")</f>
        <v>12.715710911538462</v>
      </c>
      <c r="O162">
        <f>IFERROR(O66/mvkmPerTJ!S95,"")</f>
        <v>25.027854215384615</v>
      </c>
      <c r="P162">
        <f>IFERROR(P66/mvkmPerTJ!T95,"")</f>
        <v>9.86479964695652</v>
      </c>
      <c r="Q162">
        <f>IFERROR(Q66/mvkmPerTJ!U95,"")</f>
        <v>1.1415565071428571</v>
      </c>
      <c r="R162">
        <f>IFERROR(R66/mvkmPerTJ!V95,"")</f>
        <v>2.4242600827586211</v>
      </c>
      <c r="S162">
        <f>IFERROR(S66/mvkmPerTJ!W95,"")</f>
        <v>8.5030556791666676</v>
      </c>
      <c r="T162">
        <f>IFERROR(T66/mvkmPerTJ!X95,"")</f>
        <v>1.5761952959999999</v>
      </c>
      <c r="U162">
        <f>IFERROR(U66/mvkmPerTJ!Y95,"")</f>
        <v>23.110836469565218</v>
      </c>
      <c r="V162">
        <f>IFERROR(V66/mvkmPerTJ!Z95,"")</f>
        <v>2.9204656742857136</v>
      </c>
      <c r="W162">
        <f>IFERROR(W66/mvkmPerTJ!AA95,"")</f>
        <v>4.6218096153846151</v>
      </c>
      <c r="X162">
        <f>IFERROR(X66/mvkmPerTJ!AB95,"")</f>
        <v>3.6061320392857148</v>
      </c>
      <c r="Y162">
        <f>IFERROR(Y66/mvkmPerTJ!AC95,"")</f>
        <v>0.30130331538461541</v>
      </c>
      <c r="Z162">
        <f>IFERROR(Z66/mvkmPerTJ!AD95,"")</f>
        <v>9.4150525714285699E-2</v>
      </c>
      <c r="AA162">
        <f>IFERROR(AA66/mvkmPerTJ!AE95,"")</f>
        <v>40.868588320000001</v>
      </c>
      <c r="AB162">
        <f>IFERROR(AB66/mvkmPerTJ!AF95,"")</f>
        <v>17.857689402222221</v>
      </c>
      <c r="AC162">
        <f>IFERROR(AC66/mvkmPerTJ!AG95,"")</f>
        <v>8.482195005714285</v>
      </c>
      <c r="AD162">
        <f>IFERROR(AD66/mvkmPerTJ!AH95,"")</f>
        <v>1.8532330666666665</v>
      </c>
      <c r="AE162">
        <f>IFERROR(AE66/mvkmPerTJ!AI95,"")</f>
        <v>2.720291233333334</v>
      </c>
      <c r="AF162">
        <f>IFERROR(AF66/mvkmPerTJ!AJ95,"")</f>
        <v>72.91202801428571</v>
      </c>
      <c r="AG162">
        <f>IFERROR(AG66/mvkmPerTJ!AK95,"")</f>
        <v>1.2929252142857139</v>
      </c>
      <c r="AH162">
        <f>IFERROR(AH66/mvkmPerTJ!AL95,"")</f>
        <v>2.2297392</v>
      </c>
      <c r="AI162">
        <f>IFERROR(AI66/mvkmPerTJ!AM95,"")</f>
        <v>120.57644956153847</v>
      </c>
      <c r="AJ162">
        <f>IFERROR(AJ66/mvkmPerTJ!AN95,"")</f>
        <v>0.31575196443726061</v>
      </c>
      <c r="AK162">
        <f>IFERROR(AK66/mvkmPerTJ!AO95,"")</f>
        <v>0.46183249257020731</v>
      </c>
      <c r="AL162">
        <f>IFERROR(AL66/mvkmPerTJ!AP95,"")</f>
        <v>0.1545916694304357</v>
      </c>
      <c r="AM162">
        <f>IFERROR(AM66/mvkmPerTJ!AQ95,"")</f>
        <v>0.83595396238049913</v>
      </c>
      <c r="AN162">
        <f>IFERROR(AN66/mvkmPerTJ!AR95,"")</f>
        <v>0.12563157066423394</v>
      </c>
    </row>
    <row r="163" spans="1:40">
      <c r="A163" t="str">
        <f t="shared" si="10"/>
        <v>TRA_Car_Gas_Lom</v>
      </c>
      <c r="B163" t="str">
        <f t="shared" si="10"/>
        <v>TRAGSLSP95</v>
      </c>
      <c r="C163" t="str">
        <f t="shared" si="10"/>
        <v>TCar</v>
      </c>
      <c r="D163">
        <f>IFERROR(D67/mvkmPerTJ!H96,"")</f>
        <v>16.555385363636361</v>
      </c>
      <c r="E163">
        <f>IFERROR(E67/mvkmPerTJ!I96,"")</f>
        <v>9.9376845761904775</v>
      </c>
      <c r="F163">
        <f>IFERROR(F67/mvkmPerTJ!J96,"")</f>
        <v>5.3248002910526315</v>
      </c>
      <c r="G163">
        <f>IFERROR(G67/mvkmPerTJ!K96,"")</f>
        <v>34.150490476190477</v>
      </c>
      <c r="H163">
        <f>IFERROR(H67/mvkmPerTJ!L96,"")</f>
        <v>6.1671106800000004</v>
      </c>
      <c r="I163">
        <f>IFERROR(I67/mvkmPerTJ!M96,"")</f>
        <v>13.83602876744186</v>
      </c>
      <c r="J163">
        <f>IFERROR(J67/mvkmPerTJ!N96,"")</f>
        <v>237.89118095348837</v>
      </c>
      <c r="K163">
        <f>IFERROR(K67/mvkmPerTJ!O96,"")</f>
        <v>21.550656102222227</v>
      </c>
      <c r="L163">
        <f>IFERROR(L67/mvkmPerTJ!P96,"")</f>
        <v>4.1433090869565214</v>
      </c>
      <c r="M163">
        <f>IFERROR(M67/mvkmPerTJ!Q96,"")</f>
        <v>68.480717812500004</v>
      </c>
      <c r="N163">
        <f>IFERROR(N67/mvkmPerTJ!R96,"")</f>
        <v>23.269270200000001</v>
      </c>
      <c r="O163">
        <f>IFERROR(O67/mvkmPerTJ!S96,"")</f>
        <v>64.405533197826088</v>
      </c>
      <c r="P163">
        <f>IFERROR(P67/mvkmPerTJ!T96,"")</f>
        <v>29.572237512000008</v>
      </c>
      <c r="Q163">
        <f>IFERROR(Q67/mvkmPerTJ!U96,"")</f>
        <v>4.8834495069767456</v>
      </c>
      <c r="R163">
        <f>IFERROR(R67/mvkmPerTJ!V96,"")</f>
        <v>10.131011510869566</v>
      </c>
      <c r="S163">
        <f>IFERROR(S67/mvkmPerTJ!W96,"")</f>
        <v>24.662465845454548</v>
      </c>
      <c r="T163">
        <f>IFERROR(T67/mvkmPerTJ!X96,"")</f>
        <v>2.20809085</v>
      </c>
      <c r="U163">
        <f>IFERROR(U67/mvkmPerTJ!Y96,"")</f>
        <v>52.391357458181822</v>
      </c>
      <c r="V163">
        <f>IFERROR(V67/mvkmPerTJ!Z96,"")</f>
        <v>3.0735514206818184</v>
      </c>
      <c r="W163">
        <f>IFERROR(W67/mvkmPerTJ!AA96,"")</f>
        <v>3.5015651162790697</v>
      </c>
      <c r="X163">
        <f>IFERROR(X67/mvkmPerTJ!AB96,"")</f>
        <v>4.2094811733333328</v>
      </c>
      <c r="Y163">
        <f>IFERROR(Y67/mvkmPerTJ!AC96,"")</f>
        <v>1.2382654772093022</v>
      </c>
      <c r="Z163">
        <f>IFERROR(Z67/mvkmPerTJ!AD96,"")</f>
        <v>0.39994942727272725</v>
      </c>
      <c r="AA163">
        <f>IFERROR(AA67/mvkmPerTJ!AE96,"")</f>
        <v>44.430986999999988</v>
      </c>
      <c r="AB163">
        <f>IFERROR(AB67/mvkmPerTJ!AF96,"")</f>
        <v>9.9967823238095264</v>
      </c>
      <c r="AC163">
        <f>IFERROR(AC67/mvkmPerTJ!AG96,"")</f>
        <v>33.253747104186047</v>
      </c>
      <c r="AD163">
        <f>IFERROR(AD67/mvkmPerTJ!AH96,"")</f>
        <v>5.6883592711111115</v>
      </c>
      <c r="AE163">
        <f>IFERROR(AE67/mvkmPerTJ!AI96,"")</f>
        <v>9.5008997366666641</v>
      </c>
      <c r="AF163">
        <f>IFERROR(AF67/mvkmPerTJ!AJ96,"")</f>
        <v>26.15338032608696</v>
      </c>
      <c r="AG163">
        <f>IFERROR(AG67/mvkmPerTJ!AK96,"")</f>
        <v>6.7944537818181816</v>
      </c>
      <c r="AH163">
        <f>IFERROR(AH67/mvkmPerTJ!AL96,"")</f>
        <v>4.2391098182222224</v>
      </c>
      <c r="AI163">
        <f>IFERROR(AI67/mvkmPerTJ!AM96,"")</f>
        <v>180.52880022391304</v>
      </c>
      <c r="AJ163">
        <f>IFERROR(AJ67/mvkmPerTJ!AN96,"")</f>
        <v>0.94654655151562517</v>
      </c>
      <c r="AK163">
        <f>IFERROR(AK67/mvkmPerTJ!AO96,"")</f>
        <v>1.9756671211945378</v>
      </c>
      <c r="AL163">
        <f>IFERROR(AL67/mvkmPerTJ!AP96,"")</f>
        <v>0.46342771565399882</v>
      </c>
      <c r="AM163">
        <f>IFERROR(AM67/mvkmPerTJ!AQ96,"")</f>
        <v>3.5761164164004287</v>
      </c>
      <c r="AN163">
        <f>IFERROR(AN67/mvkmPerTJ!AR96,"")</f>
        <v>0.5374376371052394</v>
      </c>
    </row>
    <row r="164" spans="1:40">
      <c r="A164" t="str">
        <f t="shared" si="10"/>
        <v>TRA_Car_Gas_Sma</v>
      </c>
      <c r="B164" t="str">
        <f t="shared" si="10"/>
        <v>TRAGSLSP95</v>
      </c>
      <c r="C164" t="str">
        <f t="shared" si="10"/>
        <v>TCar</v>
      </c>
      <c r="D164">
        <f>IFERROR(D68/mvkmPerTJ!H97,"")</f>
        <v>33.785989288888892</v>
      </c>
      <c r="E164">
        <f>IFERROR(E68/mvkmPerTJ!I97,"")</f>
        <v>31.311110595348843</v>
      </c>
      <c r="F164">
        <f>IFERROR(F68/mvkmPerTJ!J97,"")</f>
        <v>14.635591172368422</v>
      </c>
      <c r="G164">
        <f>IFERROR(G68/mvkmPerTJ!K97,"")</f>
        <v>24.476737825000001</v>
      </c>
      <c r="H164">
        <f>IFERROR(H68/mvkmPerTJ!L97,"")</f>
        <v>5.7683374463414641</v>
      </c>
      <c r="I164">
        <f>IFERROR(I68/mvkmPerTJ!M97,"")</f>
        <v>43.579464698863632</v>
      </c>
      <c r="J164">
        <f>IFERROR(J68/mvkmPerTJ!N97,"")</f>
        <v>275.11863533522728</v>
      </c>
      <c r="K164">
        <f>IFERROR(K68/mvkmPerTJ!O97,"")</f>
        <v>19.073530044897961</v>
      </c>
      <c r="L164">
        <f>IFERROR(L68/mvkmPerTJ!P97,"")</f>
        <v>1.8475360851063833</v>
      </c>
      <c r="M164">
        <f>IFERROR(M68/mvkmPerTJ!Q97,"")</f>
        <v>57.95421096888888</v>
      </c>
      <c r="N164">
        <f>IFERROR(N68/mvkmPerTJ!R97,"")</f>
        <v>16.065390772093025</v>
      </c>
      <c r="O164">
        <f>IFERROR(O68/mvkmPerTJ!S97,"")</f>
        <v>176.52489958808511</v>
      </c>
      <c r="P164">
        <f>IFERROR(P68/mvkmPerTJ!T97,"")</f>
        <v>49.037986697560974</v>
      </c>
      <c r="Q164">
        <f>IFERROR(Q68/mvkmPerTJ!U97,"")</f>
        <v>17.257605136363637</v>
      </c>
      <c r="R164">
        <f>IFERROR(R68/mvkmPerTJ!V97,"")</f>
        <v>35.976160229565217</v>
      </c>
      <c r="S164">
        <f>IFERROR(S68/mvkmPerTJ!W97,"")</f>
        <v>17.344504613043476</v>
      </c>
      <c r="T164">
        <f>IFERROR(T68/mvkmPerTJ!X97,"")</f>
        <v>1.0161491377777778</v>
      </c>
      <c r="U164">
        <f>IFERROR(U68/mvkmPerTJ!Y97,"")</f>
        <v>254.78257387111111</v>
      </c>
      <c r="V164">
        <f>IFERROR(V68/mvkmPerTJ!Z97,"")</f>
        <v>4.3241938863636369</v>
      </c>
      <c r="W164">
        <f>IFERROR(W68/mvkmPerTJ!AA97,"")</f>
        <v>4.1338453916666671</v>
      </c>
      <c r="X164">
        <f>IFERROR(X68/mvkmPerTJ!AB97,"")</f>
        <v>1.6659208999999999</v>
      </c>
      <c r="Y164">
        <f>IFERROR(Y68/mvkmPerTJ!AC97,"")</f>
        <v>2.8884882199999997</v>
      </c>
      <c r="Z164">
        <f>IFERROR(Z68/mvkmPerTJ!AD97,"")</f>
        <v>2.4169537782608699</v>
      </c>
      <c r="AA164">
        <f>IFERROR(AA68/mvkmPerTJ!AE97,"")</f>
        <v>68.624971627906973</v>
      </c>
      <c r="AB164">
        <f>IFERROR(AB68/mvkmPerTJ!AF97,"")</f>
        <v>10.870508406428572</v>
      </c>
      <c r="AC164">
        <f>IFERROR(AC68/mvkmPerTJ!AG97,"")</f>
        <v>95.004402470697684</v>
      </c>
      <c r="AD164">
        <f>IFERROR(AD68/mvkmPerTJ!AH97,"")</f>
        <v>46.43001025957448</v>
      </c>
      <c r="AE164">
        <f>IFERROR(AE68/mvkmPerTJ!AI97,"")</f>
        <v>34.751599249230772</v>
      </c>
      <c r="AF164">
        <f>IFERROR(AF68/mvkmPerTJ!AJ97,"")</f>
        <v>13.208227564583332</v>
      </c>
      <c r="AG164">
        <f>IFERROR(AG68/mvkmPerTJ!AK97,"")</f>
        <v>11.949609240909092</v>
      </c>
      <c r="AH164">
        <f>IFERROR(AH68/mvkmPerTJ!AL97,"")</f>
        <v>15.167569537826086</v>
      </c>
      <c r="AI164">
        <f>IFERROR(AI68/mvkmPerTJ!AM97,"")</f>
        <v>245.31860708750006</v>
      </c>
      <c r="AJ164">
        <f>IFERROR(AJ68/mvkmPerTJ!AN97,"")</f>
        <v>1.5696051806364049</v>
      </c>
      <c r="AK164">
        <f>IFERROR(AK68/mvkmPerTJ!AO97,"")</f>
        <v>6.9818031311189657</v>
      </c>
      <c r="AL164">
        <f>IFERROR(AL68/mvkmPerTJ!AP97,"")</f>
        <v>0.76847624892435518</v>
      </c>
      <c r="AM164">
        <f>IFERROR(AM68/mvkmPerTJ!AQ97,"")</f>
        <v>12.637625299030297</v>
      </c>
      <c r="AN164">
        <f>IFERROR(AN68/mvkmPerTJ!AR97,"")</f>
        <v>1.8992489864658044</v>
      </c>
    </row>
    <row r="165" spans="1:40">
      <c r="A165" t="str">
        <f t="shared" si="10"/>
        <v>TRA_Car_Gas_Upm</v>
      </c>
      <c r="B165" t="str">
        <f t="shared" si="10"/>
        <v>TRAGSLSP95</v>
      </c>
      <c r="C165" t="str">
        <f t="shared" si="10"/>
        <v>TCar</v>
      </c>
      <c r="D165">
        <f>IFERROR(D69/mvkmPerTJ!H98,"")</f>
        <v>8.7643238027027035</v>
      </c>
      <c r="E165">
        <f>IFERROR(E69/mvkmPerTJ!I98,"")</f>
        <v>4.9299341861111117</v>
      </c>
      <c r="F165">
        <f>IFERROR(F69/mvkmPerTJ!J98,"")</f>
        <v>2.8705098112500003</v>
      </c>
      <c r="G165">
        <f>IFERROR(G69/mvkmPerTJ!K98,"")</f>
        <v>17.520485799999999</v>
      </c>
      <c r="H165">
        <f>IFERROR(H69/mvkmPerTJ!L98,"")</f>
        <v>3.2433435272727276</v>
      </c>
      <c r="I165">
        <f>IFERROR(I69/mvkmPerTJ!M98,"")</f>
        <v>7.2869980000000005</v>
      </c>
      <c r="J165">
        <f>IFERROR(J69/mvkmPerTJ!N98,"")</f>
        <v>126.56472064864869</v>
      </c>
      <c r="K165">
        <f>IFERROR(K69/mvkmPerTJ!O98,"")</f>
        <v>11.420054063157897</v>
      </c>
      <c r="L165">
        <f>IFERROR(L69/mvkmPerTJ!P98,"")</f>
        <v>2.2299130199999997</v>
      </c>
      <c r="M165">
        <f>IFERROR(M69/mvkmPerTJ!Q98,"")</f>
        <v>30.936285373684214</v>
      </c>
      <c r="N165">
        <f>IFERROR(N69/mvkmPerTJ!R98,"")</f>
        <v>12.138762299999998</v>
      </c>
      <c r="O165">
        <f>IFERROR(O69/mvkmPerTJ!S98,"")</f>
        <v>36.454185557894739</v>
      </c>
      <c r="P165">
        <f>IFERROR(P69/mvkmPerTJ!T98,"")</f>
        <v>13.710594758823531</v>
      </c>
      <c r="Q165">
        <f>IFERROR(Q69/mvkmPerTJ!U98,"")</f>
        <v>2.5096273611111117</v>
      </c>
      <c r="R165">
        <f>IFERROR(R69/mvkmPerTJ!V98,"")</f>
        <v>5.2641923076923076</v>
      </c>
      <c r="S165">
        <f>IFERROR(S69/mvkmPerTJ!W98,"")</f>
        <v>12.636349675675678</v>
      </c>
      <c r="T165">
        <f>IFERROR(T69/mvkmPerTJ!X98,"")</f>
        <v>1.2016648228571429</v>
      </c>
      <c r="U165">
        <f>IFERROR(U69/mvkmPerTJ!Y98,"")</f>
        <v>26.234274054054058</v>
      </c>
      <c r="V165">
        <f>IFERROR(V69/mvkmPerTJ!Z98,"")</f>
        <v>1.6712753361111115</v>
      </c>
      <c r="W165">
        <f>IFERROR(W69/mvkmPerTJ!AA98,"")</f>
        <v>1.8111463000000003</v>
      </c>
      <c r="X165">
        <f>IFERROR(X69/mvkmPerTJ!AB98,"")</f>
        <v>2.1685428947368419</v>
      </c>
      <c r="Y165">
        <f>IFERROR(Y69/mvkmPerTJ!AC98,"")</f>
        <v>0.67389337666666671</v>
      </c>
      <c r="Z165">
        <f>IFERROR(Z69/mvkmPerTJ!AD98,"")</f>
        <v>0.20459319297297301</v>
      </c>
      <c r="AA165">
        <f>IFERROR(AA69/mvkmPerTJ!AE98,"")</f>
        <v>23.593616735294113</v>
      </c>
      <c r="AB165">
        <f>IFERROR(AB69/mvkmPerTJ!AF98,"")</f>
        <v>6.3050200888888899</v>
      </c>
      <c r="AC165">
        <f>IFERROR(AC69/mvkmPerTJ!AG98,"")</f>
        <v>16.995447981081085</v>
      </c>
      <c r="AD165">
        <f>IFERROR(AD69/mvkmPerTJ!AH98,"")</f>
        <v>2.9415156692307693</v>
      </c>
      <c r="AE165">
        <f>IFERROR(AE69/mvkmPerTJ!AI98,"")</f>
        <v>4.9999791163636358</v>
      </c>
      <c r="AF165">
        <f>IFERROR(AF69/mvkmPerTJ!AJ98,"")</f>
        <v>14.360368315789476</v>
      </c>
      <c r="AG165">
        <f>IFERROR(AG69/mvkmPerTJ!AK98,"")</f>
        <v>3.2479954216216211</v>
      </c>
      <c r="AH165">
        <f>IFERROR(AH69/mvkmPerTJ!AL98,"")</f>
        <v>2.1195438853846156</v>
      </c>
      <c r="AI165">
        <f>IFERROR(AI69/mvkmPerTJ!AM98,"")</f>
        <v>102.26153916410256</v>
      </c>
      <c r="AJ165">
        <f>IFERROR(AJ69/mvkmPerTJ!AN98,"")</f>
        <v>0.43884796282075156</v>
      </c>
      <c r="AK165">
        <f>IFERROR(AK69/mvkmPerTJ!AO98,"")</f>
        <v>1.0153045007865678</v>
      </c>
      <c r="AL165">
        <f>IFERROR(AL69/mvkmPerTJ!AP98,"")</f>
        <v>0.21485927829305998</v>
      </c>
      <c r="AM165">
        <f>IFERROR(AM69/mvkmPerTJ!AQ98,"")</f>
        <v>1.8377828197661079</v>
      </c>
      <c r="AN165">
        <f>IFERROR(AN69/mvkmPerTJ!AR98,"")</f>
        <v>0.27619169544873845</v>
      </c>
    </row>
    <row r="166" spans="1:40">
      <c r="A166" t="str">
        <f t="shared" si="10"/>
        <v>TRA_Car_Lpg_Exe</v>
      </c>
      <c r="B166" t="str">
        <f t="shared" si="10"/>
        <v>TRALPG</v>
      </c>
      <c r="C166" t="str">
        <f t="shared" si="10"/>
        <v>TCar</v>
      </c>
      <c r="D166" t="str">
        <f>IFERROR(D70/mvkmPerTJ!H99,"")</f>
        <v/>
      </c>
      <c r="E166">
        <f>IFERROR(E70/mvkmPerTJ!I99,"")</f>
        <v>0.33947319142857152</v>
      </c>
      <c r="F166">
        <f>IFERROR(F70/mvkmPerTJ!J99,"")</f>
        <v>2.0750272500000002</v>
      </c>
      <c r="G166" t="str">
        <f>IFERROR(G70/mvkmPerTJ!K99,"")</f>
        <v/>
      </c>
      <c r="H166" t="str">
        <f>IFERROR(H70/mvkmPerTJ!L99,"")</f>
        <v/>
      </c>
      <c r="I166" t="str">
        <f>IFERROR(I70/mvkmPerTJ!M99,"")</f>
        <v/>
      </c>
      <c r="J166">
        <f>IFERROR(J70/mvkmPerTJ!N99,"")</f>
        <v>2.8887051404761905</v>
      </c>
      <c r="K166">
        <f>IFERROR(K70/mvkmPerTJ!O99,"")</f>
        <v>9.7214951704110357E-5</v>
      </c>
      <c r="L166" t="str">
        <f>IFERROR(L70/mvkmPerTJ!P99,"")</f>
        <v/>
      </c>
      <c r="M166" t="str">
        <f>IFERROR(M70/mvkmPerTJ!Q99,"")</f>
        <v/>
      </c>
      <c r="N166" t="str">
        <f>IFERROR(N70/mvkmPerTJ!R99,"")</f>
        <v/>
      </c>
      <c r="O166">
        <f>IFERROR(O70/mvkmPerTJ!S99,"")</f>
        <v>0.69152086578947369</v>
      </c>
      <c r="P166">
        <f>IFERROR(P70/mvkmPerTJ!T99,"")</f>
        <v>0.43007770270270274</v>
      </c>
      <c r="Q166">
        <f>IFERROR(Q70/mvkmPerTJ!U99,"")</f>
        <v>0.37415340000000002</v>
      </c>
      <c r="R166">
        <f>IFERROR(R70/mvkmPerTJ!V99,"")</f>
        <v>0.16672833333333334</v>
      </c>
      <c r="S166">
        <f>IFERROR(S70/mvkmPerTJ!W99,"")</f>
        <v>3.4446162162162161E-2</v>
      </c>
      <c r="T166" t="str">
        <f>IFERROR(T70/mvkmPerTJ!X99,"")</f>
        <v/>
      </c>
      <c r="U166">
        <f>IFERROR(U70/mvkmPerTJ!Y99,"")</f>
        <v>6.353463500000001</v>
      </c>
      <c r="V166" t="str">
        <f>IFERROR(V70/mvkmPerTJ!Z99,"")</f>
        <v/>
      </c>
      <c r="W166" t="str">
        <f>IFERROR(W70/mvkmPerTJ!AA99,"")</f>
        <v/>
      </c>
      <c r="X166">
        <f>IFERROR(X70/mvkmPerTJ!AB99,"")</f>
        <v>0.12673663846153849</v>
      </c>
      <c r="Y166" t="str">
        <f>IFERROR(Y70/mvkmPerTJ!AC99,"")</f>
        <v/>
      </c>
      <c r="Z166" t="str">
        <f>IFERROR(Z70/mvkmPerTJ!AD99,"")</f>
        <v/>
      </c>
      <c r="AA166">
        <f>IFERROR(AA70/mvkmPerTJ!AE99,"")</f>
        <v>1.7002465363636365</v>
      </c>
      <c r="AB166" t="str">
        <f>IFERROR(AB70/mvkmPerTJ!AF99,"")</f>
        <v/>
      </c>
      <c r="AC166">
        <f>IFERROR(AC70/mvkmPerTJ!AG99,"")</f>
        <v>9.5651960421052635</v>
      </c>
      <c r="AD166">
        <f>IFERROR(AD70/mvkmPerTJ!AH99,"")</f>
        <v>0.18266262857142859</v>
      </c>
      <c r="AE166">
        <f>IFERROR(AE70/mvkmPerTJ!AI99,"")</f>
        <v>0.10995292750000002</v>
      </c>
      <c r="AF166" t="str">
        <f>IFERROR(AF70/mvkmPerTJ!AJ99,"")</f>
        <v/>
      </c>
      <c r="AG166" t="str">
        <f>IFERROR(AG70/mvkmPerTJ!AK99,"")</f>
        <v/>
      </c>
      <c r="AH166">
        <f>IFERROR(AH70/mvkmPerTJ!AL99,"")</f>
        <v>0.17355659538461538</v>
      </c>
      <c r="AI166">
        <f>IFERROR(AI70/mvkmPerTJ!AM99,"")</f>
        <v>0.37290903783783785</v>
      </c>
      <c r="AJ166">
        <f>IFERROR(AJ70/mvkmPerTJ!AN99,"")</f>
        <v>0</v>
      </c>
      <c r="AK166">
        <f>IFERROR(AK70/mvkmPerTJ!AO99,"")</f>
        <v>0</v>
      </c>
      <c r="AL166">
        <f>IFERROR(AL70/mvkmPerTJ!AP99,"")</f>
        <v>0</v>
      </c>
      <c r="AM166">
        <f>IFERROR(AM70/mvkmPerTJ!AQ99,"")</f>
        <v>1.9167912928507334</v>
      </c>
      <c r="AN166">
        <f>IFERROR(AN70/mvkmPerTJ!AR99,"")</f>
        <v>7.5044302839965688E-2</v>
      </c>
    </row>
    <row r="167" spans="1:40">
      <c r="A167" t="str">
        <f t="shared" si="10"/>
        <v>TRA_Car_Lpg_Lom</v>
      </c>
      <c r="B167" t="str">
        <f t="shared" si="10"/>
        <v>TRALPG</v>
      </c>
      <c r="C167" t="str">
        <f t="shared" si="10"/>
        <v>TCar</v>
      </c>
      <c r="D167" t="str">
        <f>IFERROR(D71/mvkmPerTJ!H100,"")</f>
        <v/>
      </c>
      <c r="E167">
        <f>IFERROR(E71/mvkmPerTJ!I100,"")</f>
        <v>0.8815993371428571</v>
      </c>
      <c r="F167">
        <f>IFERROR(F71/mvkmPerTJ!J100,"")</f>
        <v>5.3928860333333333</v>
      </c>
      <c r="G167" t="str">
        <f>IFERROR(G71/mvkmPerTJ!K100,"")</f>
        <v/>
      </c>
      <c r="H167" t="str">
        <f>IFERROR(H71/mvkmPerTJ!L100,"")</f>
        <v/>
      </c>
      <c r="I167" t="str">
        <f>IFERROR(I71/mvkmPerTJ!M100,"")</f>
        <v/>
      </c>
      <c r="J167">
        <f>IFERROR(J71/mvkmPerTJ!N100,"")</f>
        <v>7.6347708585365872</v>
      </c>
      <c r="K167">
        <f>IFERROR(K71/mvkmPerTJ!O100,"")</f>
        <v>2.4086348236668128E-4</v>
      </c>
      <c r="L167" t="str">
        <f>IFERROR(L71/mvkmPerTJ!P100,"")</f>
        <v/>
      </c>
      <c r="M167" t="str">
        <f>IFERROR(M71/mvkmPerTJ!Q100,"")</f>
        <v/>
      </c>
      <c r="N167" t="str">
        <f>IFERROR(N71/mvkmPerTJ!R100,"")</f>
        <v/>
      </c>
      <c r="O167">
        <f>IFERROR(O71/mvkmPerTJ!S100,"")</f>
        <v>1.8999564173684214</v>
      </c>
      <c r="P167">
        <f>IFERROR(P71/mvkmPerTJ!T100,"")</f>
        <v>0.73029297297297302</v>
      </c>
      <c r="Q167">
        <f>IFERROR(Q71/mvkmPerTJ!U100,"")</f>
        <v>0.97314210000000023</v>
      </c>
      <c r="R167">
        <f>IFERROR(R71/mvkmPerTJ!V100,"")</f>
        <v>0.43605871794871798</v>
      </c>
      <c r="S167">
        <f>IFERROR(S71/mvkmPerTJ!W100,"")</f>
        <v>3.0176621621621623E-2</v>
      </c>
      <c r="T167" t="str">
        <f>IFERROR(T71/mvkmPerTJ!X100,"")</f>
        <v/>
      </c>
      <c r="U167">
        <f>IFERROR(U71/mvkmPerTJ!Y100,"")</f>
        <v>18.3522487125</v>
      </c>
      <c r="V167" t="str">
        <f>IFERROR(V71/mvkmPerTJ!Z100,"")</f>
        <v/>
      </c>
      <c r="W167" t="str">
        <f>IFERROR(W71/mvkmPerTJ!AA100,"")</f>
        <v/>
      </c>
      <c r="X167">
        <f>IFERROR(X71/mvkmPerTJ!AB100,"")</f>
        <v>0.32963426153846154</v>
      </c>
      <c r="Y167" t="str">
        <f>IFERROR(Y71/mvkmPerTJ!AC100,"")</f>
        <v/>
      </c>
      <c r="Z167" t="str">
        <f>IFERROR(Z71/mvkmPerTJ!AD100,"")</f>
        <v/>
      </c>
      <c r="AA167">
        <f>IFERROR(AA71/mvkmPerTJ!AE100,"")</f>
        <v>4.4187702121212125</v>
      </c>
      <c r="AB167" t="str">
        <f>IFERROR(AB71/mvkmPerTJ!AF100,"")</f>
        <v/>
      </c>
      <c r="AC167">
        <f>IFERROR(AC71/mvkmPerTJ!AG100,"")</f>
        <v>24.864773347368427</v>
      </c>
      <c r="AD167">
        <f>IFERROR(AD71/mvkmPerTJ!AH100,"")</f>
        <v>0.46966934857142861</v>
      </c>
      <c r="AE167">
        <f>IFERROR(AE71/mvkmPerTJ!AI100,"")</f>
        <v>0.28586249250000001</v>
      </c>
      <c r="AF167" t="str">
        <f>IFERROR(AF71/mvkmPerTJ!AJ100,"")</f>
        <v/>
      </c>
      <c r="AG167" t="str">
        <f>IFERROR(AG71/mvkmPerTJ!AK100,"")</f>
        <v/>
      </c>
      <c r="AH167">
        <f>IFERROR(AH71/mvkmPerTJ!AL100,"")</f>
        <v>0.45105901076923072</v>
      </c>
      <c r="AI167">
        <f>IFERROR(AI71/mvkmPerTJ!AM100,"")</f>
        <v>0.88763250000000005</v>
      </c>
      <c r="AJ167">
        <f>IFERROR(AJ71/mvkmPerTJ!AN100,"")</f>
        <v>0</v>
      </c>
      <c r="AK167">
        <f>IFERROR(AK71/mvkmPerTJ!AO100,"")</f>
        <v>0</v>
      </c>
      <c r="AL167">
        <f>IFERROR(AL71/mvkmPerTJ!AP100,"")</f>
        <v>0</v>
      </c>
      <c r="AM167">
        <f>IFERROR(AM71/mvkmPerTJ!AQ100,"")</f>
        <v>4.9854158855337891</v>
      </c>
      <c r="AN167">
        <f>IFERROR(AN71/mvkmPerTJ!AR100,"")</f>
        <v>0.19518403536816767</v>
      </c>
    </row>
    <row r="168" spans="1:40">
      <c r="A168" t="str">
        <f t="shared" si="10"/>
        <v>TRA_Car_Lpg_Sma</v>
      </c>
      <c r="B168" t="str">
        <f t="shared" si="10"/>
        <v>TRALPG</v>
      </c>
      <c r="C168" t="str">
        <f t="shared" si="10"/>
        <v>TCar</v>
      </c>
      <c r="D168" t="str">
        <f>IFERROR(D72/mvkmPerTJ!H101,"")</f>
        <v/>
      </c>
      <c r="E168">
        <f>IFERROR(E72/mvkmPerTJ!I101,"")</f>
        <v>0.85795288000000003</v>
      </c>
      <c r="F168">
        <f>IFERROR(F72/mvkmPerTJ!J101,"")</f>
        <v>5.2686343333333339</v>
      </c>
      <c r="G168" t="str">
        <f>IFERROR(G72/mvkmPerTJ!K101,"")</f>
        <v/>
      </c>
      <c r="H168" t="str">
        <f>IFERROR(H72/mvkmPerTJ!L101,"")</f>
        <v/>
      </c>
      <c r="I168" t="str">
        <f>IFERROR(I72/mvkmPerTJ!M101,"")</f>
        <v/>
      </c>
      <c r="J168">
        <f>IFERROR(J72/mvkmPerTJ!N101,"")</f>
        <v>7.4249434536585381</v>
      </c>
      <c r="K168">
        <f>IFERROR(K72/mvkmPerTJ!O101,"")</f>
        <v>2.2450272317062217E-4</v>
      </c>
      <c r="L168" t="str">
        <f>IFERROR(L72/mvkmPerTJ!P101,"")</f>
        <v/>
      </c>
      <c r="M168" t="str">
        <f>IFERROR(M72/mvkmPerTJ!Q101,"")</f>
        <v/>
      </c>
      <c r="N168" t="str">
        <f>IFERROR(N72/mvkmPerTJ!R101,"")</f>
        <v/>
      </c>
      <c r="O168">
        <f>IFERROR(O72/mvkmPerTJ!S101,"")</f>
        <v>1.8932019694736846</v>
      </c>
      <c r="P168">
        <f>IFERROR(P72/mvkmPerTJ!T101,"")</f>
        <v>0.44797981621621619</v>
      </c>
      <c r="Q168">
        <f>IFERROR(Q72/mvkmPerTJ!U101,"")</f>
        <v>0.95025810000000011</v>
      </c>
      <c r="R168">
        <f>IFERROR(R72/mvkmPerTJ!V101,"")</f>
        <v>0.42579851282051284</v>
      </c>
      <c r="S168">
        <f>IFERROR(S72/mvkmPerTJ!W101,"")</f>
        <v>1.0502783783783784E-2</v>
      </c>
      <c r="T168" t="str">
        <f>IFERROR(T72/mvkmPerTJ!X101,"")</f>
        <v/>
      </c>
      <c r="U168">
        <f>IFERROR(U72/mvkmPerTJ!Y101,"")</f>
        <v>23.06455316666667</v>
      </c>
      <c r="V168" t="str">
        <f>IFERROR(V72/mvkmPerTJ!Z101,"")</f>
        <v/>
      </c>
      <c r="W168" t="str">
        <f>IFERROR(W72/mvkmPerTJ!AA101,"")</f>
        <v/>
      </c>
      <c r="X168">
        <f>IFERROR(X72/mvkmPerTJ!AB101,"")</f>
        <v>0.3218991615384616</v>
      </c>
      <c r="Y168" t="str">
        <f>IFERROR(Y72/mvkmPerTJ!AC101,"")</f>
        <v/>
      </c>
      <c r="Z168" t="str">
        <f>IFERROR(Z72/mvkmPerTJ!AD101,"")</f>
        <v/>
      </c>
      <c r="AA168">
        <f>IFERROR(AA72/mvkmPerTJ!AE101,"")</f>
        <v>4.1923732470588231</v>
      </c>
      <c r="AB168" t="str">
        <f>IFERROR(AB72/mvkmPerTJ!AF101,"")</f>
        <v/>
      </c>
      <c r="AC168">
        <f>IFERROR(AC72/mvkmPerTJ!AG101,"")</f>
        <v>24.28259550526316</v>
      </c>
      <c r="AD168">
        <f>IFERROR(AD72/mvkmPerTJ!AH101,"")</f>
        <v>0.43912304571428579</v>
      </c>
      <c r="AE168">
        <f>IFERROR(AE72/mvkmPerTJ!AI101,"")</f>
        <v>0.27917233500000005</v>
      </c>
      <c r="AF168" t="str">
        <f>IFERROR(AF72/mvkmPerTJ!AJ101,"")</f>
        <v/>
      </c>
      <c r="AG168" t="str">
        <f>IFERROR(AG72/mvkmPerTJ!AK101,"")</f>
        <v/>
      </c>
      <c r="AH168">
        <f>IFERROR(AH72/mvkmPerTJ!AL101,"")</f>
        <v>0.44047629153846157</v>
      </c>
      <c r="AI168">
        <f>IFERROR(AI72/mvkmPerTJ!AM101,"")</f>
        <v>0.72940828108108113</v>
      </c>
      <c r="AJ168">
        <f>IFERROR(AJ72/mvkmPerTJ!AN101,"")</f>
        <v>0</v>
      </c>
      <c r="AK168">
        <f>IFERROR(AK72/mvkmPerTJ!AO101,"")</f>
        <v>0</v>
      </c>
      <c r="AL168">
        <f>IFERROR(AL72/mvkmPerTJ!AP101,"")</f>
        <v>0</v>
      </c>
      <c r="AM168">
        <f>IFERROR(AM72/mvkmPerTJ!AQ101,"")</f>
        <v>4.8681809440750277</v>
      </c>
      <c r="AN168">
        <f>IFERROR(AN72/mvkmPerTJ!AR101,"")</f>
        <v>0.19059416975104437</v>
      </c>
    </row>
    <row r="169" spans="1:40">
      <c r="A169" t="str">
        <f t="shared" si="10"/>
        <v>TRA_Car_Lpg_Upm</v>
      </c>
      <c r="B169" t="str">
        <f t="shared" si="10"/>
        <v>TRALPG</v>
      </c>
      <c r="C169" t="str">
        <f t="shared" si="10"/>
        <v>TCar</v>
      </c>
      <c r="D169" t="str">
        <f>IFERROR(D73/mvkmPerTJ!H102,"")</f>
        <v/>
      </c>
      <c r="E169">
        <f>IFERROR(E73/mvkmPerTJ!I102,"")</f>
        <v>0.39636167999999999</v>
      </c>
      <c r="F169">
        <f>IFERROR(F73/mvkmPerTJ!J102,"")</f>
        <v>2.8556366583333341</v>
      </c>
      <c r="G169" t="str">
        <f>IFERROR(G73/mvkmPerTJ!K102,"")</f>
        <v/>
      </c>
      <c r="H169" t="str">
        <f>IFERROR(H73/mvkmPerTJ!L102,"")</f>
        <v/>
      </c>
      <c r="I169" t="str">
        <f>IFERROR(I73/mvkmPerTJ!M102,"")</f>
        <v/>
      </c>
      <c r="J169">
        <f>IFERROR(J73/mvkmPerTJ!N102,"")</f>
        <v>3.3390745142857141</v>
      </c>
      <c r="K169">
        <f>IFERROR(K73/mvkmPerTJ!O102,"")</f>
        <v>1.0658732301684221E-4</v>
      </c>
      <c r="L169" t="str">
        <f>IFERROR(L73/mvkmPerTJ!P102,"")</f>
        <v/>
      </c>
      <c r="M169" t="str">
        <f>IFERROR(M73/mvkmPerTJ!Q102,"")</f>
        <v/>
      </c>
      <c r="N169" t="str">
        <f>IFERROR(N73/mvkmPerTJ!R102,"")</f>
        <v/>
      </c>
      <c r="O169">
        <f>IFERROR(O73/mvkmPerTJ!S102,"")</f>
        <v>0.87955481842105254</v>
      </c>
      <c r="P169">
        <f>IFERROR(P73/mvkmPerTJ!T102,"")</f>
        <v>0.37356202702702707</v>
      </c>
      <c r="Q169">
        <f>IFERROR(Q73/mvkmPerTJ!U102,"")</f>
        <v>0.43651230000000008</v>
      </c>
      <c r="R169">
        <f>IFERROR(R73/mvkmPerTJ!V102,"")</f>
        <v>0.19494389743589743</v>
      </c>
      <c r="S169">
        <f>IFERROR(S73/mvkmPerTJ!W102,"")</f>
        <v>1.5989510810810813E-2</v>
      </c>
      <c r="T169" t="str">
        <f>IFERROR(T73/mvkmPerTJ!X102,"")</f>
        <v/>
      </c>
      <c r="U169">
        <f>IFERROR(U73/mvkmPerTJ!Y102,"")</f>
        <v>7.705922977777778</v>
      </c>
      <c r="V169" t="str">
        <f>IFERROR(V73/mvkmPerTJ!Z102,"")</f>
        <v/>
      </c>
      <c r="W169" t="str">
        <f>IFERROR(W73/mvkmPerTJ!AA102,"")</f>
        <v/>
      </c>
      <c r="X169">
        <f>IFERROR(X73/mvkmPerTJ!AB102,"")</f>
        <v>0.1481569153846154</v>
      </c>
      <c r="Y169" t="str">
        <f>IFERROR(Y73/mvkmPerTJ!AC102,"")</f>
        <v/>
      </c>
      <c r="Z169" t="str">
        <f>IFERROR(Z73/mvkmPerTJ!AD102,"")</f>
        <v/>
      </c>
      <c r="AA169">
        <f>IFERROR(AA73/mvkmPerTJ!AE102,"")</f>
        <v>1.9807448818181816</v>
      </c>
      <c r="AB169" t="str">
        <f>IFERROR(AB73/mvkmPerTJ!AF102,"")</f>
        <v/>
      </c>
      <c r="AC169">
        <f>IFERROR(AC73/mvkmPerTJ!AG102,"")</f>
        <v>11.148776157894737</v>
      </c>
      <c r="AD169">
        <f>IFERROR(AD73/mvkmPerTJ!AH102,"")</f>
        <v>0.2045839166666667</v>
      </c>
      <c r="AE169">
        <f>IFERROR(AE73/mvkmPerTJ!AI102,"")</f>
        <v>0.12817132250000002</v>
      </c>
      <c r="AF169" t="str">
        <f>IFERROR(AF73/mvkmPerTJ!AJ102,"")</f>
        <v/>
      </c>
      <c r="AG169" t="str">
        <f>IFERROR(AG73/mvkmPerTJ!AK102,"")</f>
        <v/>
      </c>
      <c r="AH169">
        <f>IFERROR(AH73/mvkmPerTJ!AL102,"")</f>
        <v>0.20224752307692306</v>
      </c>
      <c r="AI169">
        <f>IFERROR(AI73/mvkmPerTJ!AM102,"")</f>
        <v>0.40438160810810814</v>
      </c>
      <c r="AJ169">
        <f>IFERROR(AJ73/mvkmPerTJ!AN102,"")</f>
        <v>0</v>
      </c>
      <c r="AK169">
        <f>IFERROR(AK73/mvkmPerTJ!AO102,"")</f>
        <v>0</v>
      </c>
      <c r="AL169">
        <f>IFERROR(AL73/mvkmPerTJ!AP102,"")</f>
        <v>0</v>
      </c>
      <c r="AM169">
        <f>IFERROR(AM73/mvkmPerTJ!AQ102,"")</f>
        <v>2.2362565083258557</v>
      </c>
      <c r="AN169">
        <f>IFERROR(AN73/mvkmPerTJ!AR102,"")</f>
        <v>8.7551686646626631E-2</v>
      </c>
    </row>
    <row r="170" spans="1:40">
      <c r="A170" t="str">
        <f t="shared" si="10"/>
        <v>TRA_Car_Oth_Exe</v>
      </c>
      <c r="B170" t="str">
        <f t="shared" si="10"/>
        <v>TRAGSLSP95</v>
      </c>
      <c r="C170" t="str">
        <f t="shared" si="10"/>
        <v>TCar</v>
      </c>
      <c r="D170" t="str">
        <f>IFERROR(D74/mvkmPerTJ!H103,"")</f>
        <v/>
      </c>
      <c r="E170" t="str">
        <f>IFERROR(E74/mvkmPerTJ!I103,"")</f>
        <v/>
      </c>
      <c r="F170" t="str">
        <f>IFERROR(F74/mvkmPerTJ!J103,"")</f>
        <v/>
      </c>
      <c r="G170" t="str">
        <f>IFERROR(G74/mvkmPerTJ!K103,"")</f>
        <v/>
      </c>
      <c r="H170" t="str">
        <f>IFERROR(H74/mvkmPerTJ!L103,"")</f>
        <v/>
      </c>
      <c r="I170">
        <f>IFERROR(I74/mvkmPerTJ!M103,"")</f>
        <v>3.1819466666666671E-2</v>
      </c>
      <c r="J170" t="str">
        <f>IFERROR(J74/mvkmPerTJ!N103,"")</f>
        <v/>
      </c>
      <c r="K170">
        <f>IFERROR(K74/mvkmPerTJ!O103,"")</f>
        <v>6.0967793103448289E-4</v>
      </c>
      <c r="L170" t="str">
        <f>IFERROR(L74/mvkmPerTJ!P103,"")</f>
        <v/>
      </c>
      <c r="M170" t="str">
        <f>IFERROR(M74/mvkmPerTJ!Q103,"")</f>
        <v/>
      </c>
      <c r="N170" t="str">
        <f>IFERROR(N74/mvkmPerTJ!R103,"")</f>
        <v/>
      </c>
      <c r="O170" t="str">
        <f>IFERROR(O74/mvkmPerTJ!S103,"")</f>
        <v/>
      </c>
      <c r="P170" t="str">
        <f>IFERROR(P74/mvkmPerTJ!T103,"")</f>
        <v/>
      </c>
      <c r="Q170" t="str">
        <f>IFERROR(Q74/mvkmPerTJ!U103,"")</f>
        <v/>
      </c>
      <c r="R170" t="str">
        <f>IFERROR(R74/mvkmPerTJ!V103,"")</f>
        <v/>
      </c>
      <c r="S170" t="str">
        <f>IFERROR(S74/mvkmPerTJ!W103,"")</f>
        <v/>
      </c>
      <c r="T170">
        <f>IFERROR(T74/mvkmPerTJ!X103,"")</f>
        <v>7.0871920000000017E-3</v>
      </c>
      <c r="U170" t="str">
        <f>IFERROR(U74/mvkmPerTJ!Y103,"")</f>
        <v/>
      </c>
      <c r="V170" t="str">
        <f>IFERROR(V74/mvkmPerTJ!Z103,"")</f>
        <v/>
      </c>
      <c r="W170" t="str">
        <f>IFERROR(W74/mvkmPerTJ!AA103,"")</f>
        <v/>
      </c>
      <c r="X170" t="str">
        <f>IFERROR(X74/mvkmPerTJ!AB103,"")</f>
        <v/>
      </c>
      <c r="Y170" t="str">
        <f>IFERROR(Y74/mvkmPerTJ!AC103,"")</f>
        <v/>
      </c>
      <c r="Z170" t="str">
        <f>IFERROR(Z74/mvkmPerTJ!AD103,"")</f>
        <v/>
      </c>
      <c r="AA170">
        <f>IFERROR(AA74/mvkmPerTJ!AE103,"")</f>
        <v>0.40498213600000005</v>
      </c>
      <c r="AB170" t="str">
        <f>IFERROR(AB74/mvkmPerTJ!AF103,"")</f>
        <v/>
      </c>
      <c r="AC170">
        <f>IFERROR(AC74/mvkmPerTJ!AG103,"")</f>
        <v>1.6669458546428571</v>
      </c>
      <c r="AD170">
        <f>IFERROR(AD74/mvkmPerTJ!AH103,"")</f>
        <v>5.8368444444444452E-2</v>
      </c>
      <c r="AE170" t="str">
        <f>IFERROR(AE74/mvkmPerTJ!AI103,"")</f>
        <v/>
      </c>
      <c r="AF170">
        <f>IFERROR(AF74/mvkmPerTJ!AJ103,"")</f>
        <v>8.8582242857142848E-2</v>
      </c>
      <c r="AG170" t="str">
        <f>IFERROR(AG74/mvkmPerTJ!AK103,"")</f>
        <v/>
      </c>
      <c r="AH170" t="str">
        <f>IFERROR(AH74/mvkmPerTJ!AL103,"")</f>
        <v/>
      </c>
      <c r="AI170">
        <f>IFERROR(AI74/mvkmPerTJ!AM103,"")</f>
        <v>1.2017596153846153E-2</v>
      </c>
      <c r="AJ170" t="str">
        <f>IFERROR(AJ74/mvkmPerTJ!AN103,"")</f>
        <v/>
      </c>
      <c r="AK170" t="str">
        <f>IFERROR(AK74/mvkmPerTJ!AO103,"")</f>
        <v/>
      </c>
      <c r="AL170" t="str">
        <f>IFERROR(AL74/mvkmPerTJ!AP103,"")</f>
        <v/>
      </c>
      <c r="AM170" t="str">
        <f>IFERROR(AM74/mvkmPerTJ!AQ103,"")</f>
        <v/>
      </c>
      <c r="AN170" t="str">
        <f>IFERROR(AN74/mvkmPerTJ!AR103,"")</f>
        <v/>
      </c>
    </row>
    <row r="171" spans="1:40">
      <c r="A171" t="str">
        <f t="shared" si="10"/>
        <v>TRA_Car_Oth_Lom</v>
      </c>
      <c r="B171" t="str">
        <f t="shared" si="10"/>
        <v>TRAGSLSP95</v>
      </c>
      <c r="C171" t="str">
        <f t="shared" si="10"/>
        <v>TCar</v>
      </c>
      <c r="D171" t="str">
        <f>IFERROR(D75/mvkmPerTJ!H104,"")</f>
        <v/>
      </c>
      <c r="E171" t="str">
        <f>IFERROR(E75/mvkmPerTJ!I104,"")</f>
        <v/>
      </c>
      <c r="F171" t="str">
        <f>IFERROR(F75/mvkmPerTJ!J104,"")</f>
        <v/>
      </c>
      <c r="G171" t="str">
        <f>IFERROR(G75/mvkmPerTJ!K104,"")</f>
        <v/>
      </c>
      <c r="H171" t="str">
        <f>IFERROR(H75/mvkmPerTJ!L104,"")</f>
        <v/>
      </c>
      <c r="I171">
        <f>IFERROR(I75/mvkmPerTJ!M104,"")</f>
        <v>5.2292674418604648E-2</v>
      </c>
      <c r="J171" t="str">
        <f>IFERROR(J75/mvkmPerTJ!N104,"")</f>
        <v/>
      </c>
      <c r="K171">
        <f>IFERROR(K75/mvkmPerTJ!O104,"")</f>
        <v>2.6248413333333337E-3</v>
      </c>
      <c r="L171" t="str">
        <f>IFERROR(L75/mvkmPerTJ!P104,"")</f>
        <v/>
      </c>
      <c r="M171" t="str">
        <f>IFERROR(M75/mvkmPerTJ!Q104,"")</f>
        <v/>
      </c>
      <c r="N171" t="str">
        <f>IFERROR(N75/mvkmPerTJ!R104,"")</f>
        <v/>
      </c>
      <c r="O171" t="str">
        <f>IFERROR(O75/mvkmPerTJ!S104,"")</f>
        <v/>
      </c>
      <c r="P171" t="str">
        <f>IFERROR(P75/mvkmPerTJ!T104,"")</f>
        <v/>
      </c>
      <c r="Q171" t="str">
        <f>IFERROR(Q75/mvkmPerTJ!U104,"")</f>
        <v/>
      </c>
      <c r="R171" t="str">
        <f>IFERROR(R75/mvkmPerTJ!V104,"")</f>
        <v/>
      </c>
      <c r="S171" t="str">
        <f>IFERROR(S75/mvkmPerTJ!W104,"")</f>
        <v/>
      </c>
      <c r="T171">
        <f>IFERROR(T75/mvkmPerTJ!X104,"")</f>
        <v>4.218566666666668E-3</v>
      </c>
      <c r="U171" t="str">
        <f>IFERROR(U75/mvkmPerTJ!Y104,"")</f>
        <v/>
      </c>
      <c r="V171" t="str">
        <f>IFERROR(V75/mvkmPerTJ!Z104,"")</f>
        <v/>
      </c>
      <c r="W171" t="str">
        <f>IFERROR(W75/mvkmPerTJ!AA104,"")</f>
        <v/>
      </c>
      <c r="X171" t="str">
        <f>IFERROR(X75/mvkmPerTJ!AB104,"")</f>
        <v/>
      </c>
      <c r="Y171" t="str">
        <f>IFERROR(Y75/mvkmPerTJ!AC104,"")</f>
        <v/>
      </c>
      <c r="Z171" t="str">
        <f>IFERROR(Z75/mvkmPerTJ!AD104,"")</f>
        <v/>
      </c>
      <c r="AA171">
        <f>IFERROR(AA75/mvkmPerTJ!AE104,"")</f>
        <v>0.65778964999999989</v>
      </c>
      <c r="AB171" t="str">
        <f>IFERROR(AB75/mvkmPerTJ!AF104,"")</f>
        <v/>
      </c>
      <c r="AC171">
        <f>IFERROR(AC75/mvkmPerTJ!AG104,"")</f>
        <v>2.8214150379069771</v>
      </c>
      <c r="AD171">
        <f>IFERROR(AD75/mvkmPerTJ!AH104,"")</f>
        <v>9.118480000000001E-2</v>
      </c>
      <c r="AE171" t="str">
        <f>IFERROR(AE75/mvkmPerTJ!AI104,"")</f>
        <v/>
      </c>
      <c r="AF171">
        <f>IFERROR(AF75/mvkmPerTJ!AJ104,"")</f>
        <v>0.20189517826086958</v>
      </c>
      <c r="AG171" t="str">
        <f>IFERROR(AG75/mvkmPerTJ!AK104,"")</f>
        <v/>
      </c>
      <c r="AH171" t="str">
        <f>IFERROR(AH75/mvkmPerTJ!AL104,"")</f>
        <v/>
      </c>
      <c r="AI171">
        <f>IFERROR(AI75/mvkmPerTJ!AM104,"")</f>
        <v>1.610681304347826E-2</v>
      </c>
      <c r="AJ171" t="str">
        <f>IFERROR(AJ75/mvkmPerTJ!AN104,"")</f>
        <v/>
      </c>
      <c r="AK171" t="str">
        <f>IFERROR(AK75/mvkmPerTJ!AO104,"")</f>
        <v/>
      </c>
      <c r="AL171" t="str">
        <f>IFERROR(AL75/mvkmPerTJ!AP104,"")</f>
        <v/>
      </c>
      <c r="AM171" t="str">
        <f>IFERROR(AM75/mvkmPerTJ!AQ104,"")</f>
        <v/>
      </c>
      <c r="AN171" t="str">
        <f>IFERROR(AN75/mvkmPerTJ!AR104,"")</f>
        <v/>
      </c>
    </row>
    <row r="172" spans="1:40">
      <c r="A172" t="str">
        <f t="shared" si="10"/>
        <v>TRA_Car_Oth_Sma</v>
      </c>
      <c r="B172" t="str">
        <f t="shared" si="10"/>
        <v>TRAGSLSP95</v>
      </c>
      <c r="C172" t="str">
        <f t="shared" si="10"/>
        <v>TCar</v>
      </c>
      <c r="D172" t="str">
        <f>IFERROR(D76/mvkmPerTJ!H105,"")</f>
        <v/>
      </c>
      <c r="E172" t="str">
        <f>IFERROR(E76/mvkmPerTJ!I105,"")</f>
        <v/>
      </c>
      <c r="F172" t="str">
        <f>IFERROR(F76/mvkmPerTJ!J105,"")</f>
        <v/>
      </c>
      <c r="G172" t="str">
        <f>IFERROR(G76/mvkmPerTJ!K105,"")</f>
        <v/>
      </c>
      <c r="H172" t="str">
        <f>IFERROR(H76/mvkmPerTJ!L105,"")</f>
        <v/>
      </c>
      <c r="I172">
        <f>IFERROR(I76/mvkmPerTJ!M105,"")</f>
        <v>4.6079550000000004E-2</v>
      </c>
      <c r="J172" t="str">
        <f>IFERROR(J76/mvkmPerTJ!N105,"")</f>
        <v/>
      </c>
      <c r="K172">
        <f>IFERROR(K76/mvkmPerTJ!O105,"")</f>
        <v>2.2419771428571432E-3</v>
      </c>
      <c r="L172" t="str">
        <f>IFERROR(L76/mvkmPerTJ!P105,"")</f>
        <v/>
      </c>
      <c r="M172" t="str">
        <f>IFERROR(M76/mvkmPerTJ!Q105,"")</f>
        <v/>
      </c>
      <c r="N172" t="str">
        <f>IFERROR(N76/mvkmPerTJ!R105,"")</f>
        <v/>
      </c>
      <c r="O172" t="str">
        <f>IFERROR(O76/mvkmPerTJ!S105,"")</f>
        <v/>
      </c>
      <c r="P172" t="str">
        <f>IFERROR(P76/mvkmPerTJ!T105,"")</f>
        <v/>
      </c>
      <c r="Q172" t="str">
        <f>IFERROR(Q76/mvkmPerTJ!U105,"")</f>
        <v/>
      </c>
      <c r="R172" t="str">
        <f>IFERROR(R76/mvkmPerTJ!V105,"")</f>
        <v/>
      </c>
      <c r="S172" t="str">
        <f>IFERROR(S76/mvkmPerTJ!W105,"")</f>
        <v/>
      </c>
      <c r="T172">
        <f>IFERROR(T76/mvkmPerTJ!X105,"")</f>
        <v>3.9373288888888899E-3</v>
      </c>
      <c r="U172" t="str">
        <f>IFERROR(U76/mvkmPerTJ!Y105,"")</f>
        <v/>
      </c>
      <c r="V172" t="str">
        <f>IFERROR(V76/mvkmPerTJ!Z105,"")</f>
        <v/>
      </c>
      <c r="W172" t="str">
        <f>IFERROR(W76/mvkmPerTJ!AA105,"")</f>
        <v/>
      </c>
      <c r="X172" t="str">
        <f>IFERROR(X76/mvkmPerTJ!AB105,"")</f>
        <v/>
      </c>
      <c r="Y172" t="str">
        <f>IFERROR(Y76/mvkmPerTJ!AC105,"")</f>
        <v/>
      </c>
      <c r="Z172" t="str">
        <f>IFERROR(Z76/mvkmPerTJ!AD105,"")</f>
        <v/>
      </c>
      <c r="AA172">
        <f>IFERROR(AA76/mvkmPerTJ!AE105,"")</f>
        <v>0.59747178139534907</v>
      </c>
      <c r="AB172" t="str">
        <f>IFERROR(AB76/mvkmPerTJ!AF105,"")</f>
        <v/>
      </c>
      <c r="AC172">
        <f>IFERROR(AC76/mvkmPerTJ!AG105,"")</f>
        <v>2.7554951162790702</v>
      </c>
      <c r="AD172">
        <f>IFERROR(AD76/mvkmPerTJ!AH105,"")</f>
        <v>8.5160272340425544E-2</v>
      </c>
      <c r="AE172" t="str">
        <f>IFERROR(AE76/mvkmPerTJ!AI105,"")</f>
        <v/>
      </c>
      <c r="AF172">
        <f>IFERROR(AF76/mvkmPerTJ!AJ105,"")</f>
        <v>0.19360575833333338</v>
      </c>
      <c r="AG172" t="str">
        <f>IFERROR(AG76/mvkmPerTJ!AK105,"")</f>
        <v/>
      </c>
      <c r="AH172" t="str">
        <f>IFERROR(AH76/mvkmPerTJ!AL105,"")</f>
        <v/>
      </c>
      <c r="AI172">
        <f>IFERROR(AI76/mvkmPerTJ!AM105,"")</f>
        <v>1.3341795833333333E-2</v>
      </c>
      <c r="AJ172" t="str">
        <f>IFERROR(AJ76/mvkmPerTJ!AN105,"")</f>
        <v/>
      </c>
      <c r="AK172" t="str">
        <f>IFERROR(AK76/mvkmPerTJ!AO105,"")</f>
        <v/>
      </c>
      <c r="AL172" t="str">
        <f>IFERROR(AL76/mvkmPerTJ!AP105,"")</f>
        <v/>
      </c>
      <c r="AM172" t="str">
        <f>IFERROR(AM76/mvkmPerTJ!AQ105,"")</f>
        <v/>
      </c>
      <c r="AN172" t="str">
        <f>IFERROR(AN76/mvkmPerTJ!AR105,"")</f>
        <v/>
      </c>
    </row>
    <row r="173" spans="1:40">
      <c r="A173" t="str">
        <f t="shared" si="10"/>
        <v>TRA_Car_Oth_Upm</v>
      </c>
      <c r="B173" t="str">
        <f t="shared" si="10"/>
        <v>TRAGSLSP95</v>
      </c>
      <c r="C173" t="str">
        <f t="shared" si="10"/>
        <v>TCar</v>
      </c>
      <c r="D173" s="115" t="str">
        <f>IFERROR(D77/mvkmPerTJ!H106,"")</f>
        <v/>
      </c>
      <c r="E173" s="115" t="str">
        <f>IFERROR(E77/mvkmPerTJ!I106,"")</f>
        <v/>
      </c>
      <c r="F173" s="115" t="str">
        <f>IFERROR(F77/mvkmPerTJ!J106,"")</f>
        <v/>
      </c>
      <c r="G173" s="115" t="str">
        <f>IFERROR(G77/mvkmPerTJ!K106,"")</f>
        <v/>
      </c>
      <c r="H173" s="115" t="str">
        <f>IFERROR(H77/mvkmPerTJ!L106,"")</f>
        <v/>
      </c>
      <c r="I173" s="115">
        <f>IFERROR(I77/mvkmPerTJ!M106,"")</f>
        <v>2.7246918918918926E-2</v>
      </c>
      <c r="J173" s="115" t="str">
        <f>IFERROR(J77/mvkmPerTJ!N106,"")</f>
        <v/>
      </c>
      <c r="K173" s="115">
        <f>IFERROR(K77/mvkmPerTJ!O106,"")</f>
        <v>1.3503710526315792E-3</v>
      </c>
      <c r="L173" s="115" t="str">
        <f>IFERROR(L77/mvkmPerTJ!P106,"")</f>
        <v/>
      </c>
      <c r="M173" s="115" t="str">
        <f>IFERROR(M77/mvkmPerTJ!Q106,"")</f>
        <v/>
      </c>
      <c r="N173" s="115" t="str">
        <f>IFERROR(N77/mvkmPerTJ!R106,"")</f>
        <v/>
      </c>
      <c r="O173" s="115" t="str">
        <f>IFERROR(O77/mvkmPerTJ!S106,"")</f>
        <v/>
      </c>
      <c r="P173" s="115" t="str">
        <f>IFERROR(P77/mvkmPerTJ!T106,"")</f>
        <v/>
      </c>
      <c r="Q173" s="115" t="str">
        <f>IFERROR(Q77/mvkmPerTJ!U106,"")</f>
        <v/>
      </c>
      <c r="R173" s="115" t="str">
        <f>IFERROR(R77/mvkmPerTJ!V106,"")</f>
        <v/>
      </c>
      <c r="S173" s="115" t="str">
        <f>IFERROR(S77/mvkmPerTJ!W106,"")</f>
        <v/>
      </c>
      <c r="T173" s="115">
        <f>IFERROR(T77/mvkmPerTJ!X106,"")</f>
        <v>5.0622800000000015E-3</v>
      </c>
      <c r="U173" s="115" t="str">
        <f>IFERROR(U77/mvkmPerTJ!Y106,"")</f>
        <v/>
      </c>
      <c r="V173" s="115" t="str">
        <f>IFERROR(V77/mvkmPerTJ!Z106,"")</f>
        <v/>
      </c>
      <c r="W173" s="115" t="str">
        <f>IFERROR(W77/mvkmPerTJ!AA106,"")</f>
        <v/>
      </c>
      <c r="X173" s="115" t="str">
        <f>IFERROR(X77/mvkmPerTJ!AB106,"")</f>
        <v/>
      </c>
      <c r="Y173" s="115" t="str">
        <f>IFERROR(Y77/mvkmPerTJ!AC106,"")</f>
        <v/>
      </c>
      <c r="Z173" s="115" t="str">
        <f>IFERROR(Z77/mvkmPerTJ!AD106,"")</f>
        <v/>
      </c>
      <c r="AA173" s="115">
        <f>IFERROR(AA77/mvkmPerTJ!AE106,"")</f>
        <v>0.34712179411764704</v>
      </c>
      <c r="AB173" s="115" t="str">
        <f>IFERROR(AB77/mvkmPerTJ!AF106,"")</f>
        <v/>
      </c>
      <c r="AC173" s="115">
        <f>IFERROR(AC77/mvkmPerTJ!AG106,"")</f>
        <v>1.4701167956756758</v>
      </c>
      <c r="AD173" s="115">
        <f>IFERROR(AD77/mvkmPerTJ!AH106,"")</f>
        <v>4.844438974358975E-2</v>
      </c>
      <c r="AE173" s="115" t="str">
        <f>IFERROR(AE77/mvkmPerTJ!AI106,"")</f>
        <v/>
      </c>
      <c r="AF173" s="115">
        <f>IFERROR(AF77/mvkmPerTJ!AJ106,"")</f>
        <v>0.13607962105263158</v>
      </c>
      <c r="AG173" s="115" t="str">
        <f>IFERROR(AG77/mvkmPerTJ!AK106,"")</f>
        <v/>
      </c>
      <c r="AH173" s="115" t="str">
        <f>IFERROR(AH77/mvkmPerTJ!AL106,"")</f>
        <v/>
      </c>
      <c r="AI173" s="115">
        <f>IFERROR(AI77/mvkmPerTJ!AM106,"")</f>
        <v>9.1686564102564094E-3</v>
      </c>
      <c r="AJ173" s="115" t="str">
        <f>IFERROR(AJ77/mvkmPerTJ!AN106,"")</f>
        <v/>
      </c>
      <c r="AK173" s="115" t="str">
        <f>IFERROR(AK77/mvkmPerTJ!AO106,"")</f>
        <v/>
      </c>
      <c r="AL173" s="115" t="str">
        <f>IFERROR(AL77/mvkmPerTJ!AP106,"")</f>
        <v/>
      </c>
      <c r="AM173" s="115" t="str">
        <f>IFERROR(AM77/mvkmPerTJ!AQ106,"")</f>
        <v/>
      </c>
      <c r="AN173" s="115" t="str">
        <f>IFERROR(AN77/mvkmPerTJ!AR106,"")</f>
        <v/>
      </c>
    </row>
    <row r="174" spans="1:40">
      <c r="A174" s="110" t="str">
        <f t="shared" si="10"/>
        <v>TRA_Hdt_Dis</v>
      </c>
      <c r="B174" s="110" t="str">
        <f t="shared" si="10"/>
        <v>TRADST</v>
      </c>
      <c r="C174" s="110" t="str">
        <f t="shared" si="10"/>
        <v>THDT</v>
      </c>
      <c r="D174">
        <f>IFERROR(D78/mvkmPerTJ!H29,"")</f>
        <v>36.271691977745704</v>
      </c>
      <c r="E174">
        <f>IFERROR(E78/mvkmPerTJ!I29,"")</f>
        <v>99.669521430821419</v>
      </c>
      <c r="F174">
        <f>IFERROR(F78/mvkmPerTJ!J29,"")</f>
        <v>19.98718573439993</v>
      </c>
      <c r="G174">
        <f>IFERROR(G78/mvkmPerTJ!K29,"")</f>
        <v>34.924250086600523</v>
      </c>
      <c r="H174">
        <f>IFERROR(H78/mvkmPerTJ!L29,"")</f>
        <v>3.4800881310189786</v>
      </c>
      <c r="I174">
        <f>IFERROR(I78/mvkmPerTJ!M29,"")</f>
        <v>63.682895984916506</v>
      </c>
      <c r="J174">
        <f>IFERROR(J78/mvkmPerTJ!N29,"")</f>
        <v>458.69661833893042</v>
      </c>
      <c r="K174">
        <f>IFERROR(K78/mvkmPerTJ!O29,"")</f>
        <v>34.367284402812331</v>
      </c>
      <c r="L174">
        <f>IFERROR(L78/mvkmPerTJ!P29,"")</f>
        <v>7.0407342038417404</v>
      </c>
      <c r="M174">
        <f>IFERROR(M78/mvkmPerTJ!Q29,"")</f>
        <v>438.92054137550548</v>
      </c>
      <c r="N174">
        <f>IFERROR(N78/mvkmPerTJ!R29,"")</f>
        <v>42.132752881091889</v>
      </c>
      <c r="O174">
        <f>IFERROR(O78/mvkmPerTJ!S29,"")</f>
        <v>345.83016594525566</v>
      </c>
      <c r="P174">
        <f>IFERROR(P78/mvkmPerTJ!T29,"")</f>
        <v>61.371182813015338</v>
      </c>
      <c r="Q174">
        <f>IFERROR(Q78/mvkmPerTJ!U29,"")</f>
        <v>9.7295659328500435</v>
      </c>
      <c r="R174">
        <f>IFERROR(R78/mvkmPerTJ!V29,"")</f>
        <v>37.710920178713337</v>
      </c>
      <c r="S174">
        <f>IFERROR(S78/mvkmPerTJ!W29,"")</f>
        <v>9.6752563614135649</v>
      </c>
      <c r="T174">
        <f>IFERROR(T78/mvkmPerTJ!X29,"")</f>
        <v>1.4516276553704026</v>
      </c>
      <c r="U174">
        <f>IFERROR(U78/mvkmPerTJ!Y29,"")</f>
        <v>287.52609387919233</v>
      </c>
      <c r="V174">
        <f>IFERROR(V78/mvkmPerTJ!Z29,"")</f>
        <v>17.664428590185899</v>
      </c>
      <c r="W174">
        <f>IFERROR(W78/mvkmPerTJ!AA29,"")</f>
        <v>21.761745131842687</v>
      </c>
      <c r="X174">
        <f>IFERROR(X78/mvkmPerTJ!AB29,"")</f>
        <v>12.395526941015</v>
      </c>
      <c r="Y174">
        <f>IFERROR(Y78/mvkmPerTJ!AC29,"")</f>
        <v>5.0474154225040273</v>
      </c>
      <c r="Z174">
        <f>IFERROR(Z78/mvkmPerTJ!AD29,"")</f>
        <v>2.6769852852800011</v>
      </c>
      <c r="AA174">
        <f>IFERROR(AA78/mvkmPerTJ!AE29,"")</f>
        <v>88.274593174602401</v>
      </c>
      <c r="AB174">
        <f>IFERROR(AB78/mvkmPerTJ!AF29,"")</f>
        <v>18.219639713409141</v>
      </c>
      <c r="AC174">
        <f>IFERROR(AC78/mvkmPerTJ!AG29,"")</f>
        <v>229.7871764267002</v>
      </c>
      <c r="AD174">
        <f>IFERROR(AD78/mvkmPerTJ!AH29,"")</f>
        <v>30.058417227777991</v>
      </c>
      <c r="AE174">
        <f>IFERROR(AE78/mvkmPerTJ!AI29,"")</f>
        <v>62.236417146593553</v>
      </c>
      <c r="AF174">
        <f>IFERROR(AF78/mvkmPerTJ!AJ29,"")</f>
        <v>34.049597328279596</v>
      </c>
      <c r="AG174">
        <f>IFERROR(AG78/mvkmPerTJ!AK29,"")</f>
        <v>19.087269194551837</v>
      </c>
      <c r="AH174">
        <f>IFERROR(AH78/mvkmPerTJ!AL29,"")</f>
        <v>36.304829448956916</v>
      </c>
      <c r="AI174">
        <f>IFERROR(AI78/mvkmPerTJ!AM29,"")</f>
        <v>254.78142560265798</v>
      </c>
      <c r="AJ174">
        <f>IFERROR(AJ78/mvkmPerTJ!AN29,"")</f>
        <v>13.958440251660308</v>
      </c>
      <c r="AK174">
        <f>IFERROR(AK78/mvkmPerTJ!AO29,"")</f>
        <v>7.2694987793647741</v>
      </c>
      <c r="AL174">
        <f>IFERROR(AL78/mvkmPerTJ!AP29,"")</f>
        <v>3.9128460139016688</v>
      </c>
      <c r="AM174">
        <f>IFERROR(AM78/mvkmPerTJ!AQ29,"")</f>
        <v>9.033267821422351</v>
      </c>
      <c r="AN174">
        <f>IFERROR(AN78/mvkmPerTJ!AR29,"")</f>
        <v>1.971388554064321</v>
      </c>
    </row>
    <row r="175" spans="1:40">
      <c r="A175" t="str">
        <f t="shared" si="10"/>
        <v>TRA_Hdt_Gas</v>
      </c>
      <c r="B175" t="str">
        <f t="shared" si="10"/>
        <v>TRAGSLSP95</v>
      </c>
      <c r="C175" t="str">
        <f t="shared" si="10"/>
        <v>THDT</v>
      </c>
      <c r="D175" t="str">
        <f>IFERROR(D79/mvkmPerTJ!H30,"")</f>
        <v/>
      </c>
      <c r="E175" t="str">
        <f>IFERROR(E79/mvkmPerTJ!I30,"")</f>
        <v/>
      </c>
      <c r="F175">
        <f>IFERROR(F79/mvkmPerTJ!J30,"")</f>
        <v>4.0285767380000065E-3</v>
      </c>
      <c r="G175" t="str">
        <f>IFERROR(G79/mvkmPerTJ!K30,"")</f>
        <v/>
      </c>
      <c r="H175">
        <f>IFERROR(H79/mvkmPerTJ!L30,"")</f>
        <v>1.7240534901499995E-2</v>
      </c>
      <c r="I175">
        <f>IFERROR(I79/mvkmPerTJ!M30,"")</f>
        <v>0.32609975358142035</v>
      </c>
      <c r="J175" t="str">
        <f>IFERROR(J79/mvkmPerTJ!N30,"")</f>
        <v/>
      </c>
      <c r="K175">
        <f>IFERROR(K79/mvkmPerTJ!O30,"")</f>
        <v>4.5626872890719983E-2</v>
      </c>
      <c r="L175">
        <f>IFERROR(L79/mvkmPerTJ!P30,"")</f>
        <v>0.10075978884573927</v>
      </c>
      <c r="M175">
        <f>IFERROR(M79/mvkmPerTJ!Q30,"")</f>
        <v>0.98535196261659941</v>
      </c>
      <c r="N175">
        <f>IFERROR(N79/mvkmPerTJ!R30,"")</f>
        <v>0.34005840602999954</v>
      </c>
      <c r="O175">
        <f>IFERROR(O79/mvkmPerTJ!S30,"")</f>
        <v>0.65284048365065839</v>
      </c>
      <c r="P175">
        <f>IFERROR(P79/mvkmPerTJ!T30,"")</f>
        <v>1.0817971169000014</v>
      </c>
      <c r="Q175">
        <f>IFERROR(Q79/mvkmPerTJ!U30,"")</f>
        <v>5.1483102972000025E-2</v>
      </c>
      <c r="R175">
        <f>IFERROR(R79/mvkmPerTJ!V30,"")</f>
        <v>0.14985872063222952</v>
      </c>
      <c r="S175">
        <f>IFERROR(S79/mvkmPerTJ!W30,"")</f>
        <v>8.6520594147680065E-3</v>
      </c>
      <c r="T175">
        <f>IFERROR(T79/mvkmPerTJ!X30,"")</f>
        <v>0.11315366967220029</v>
      </c>
      <c r="U175">
        <f>IFERROR(U79/mvkmPerTJ!Y30,"")</f>
        <v>4.6700465168099906E-2</v>
      </c>
      <c r="V175">
        <f>IFERROR(V79/mvkmPerTJ!Z30,"")</f>
        <v>0.36861743450400086</v>
      </c>
      <c r="W175">
        <f>IFERROR(W79/mvkmPerTJ!AA30,"")</f>
        <v>2.4231400219079102E-2</v>
      </c>
      <c r="X175">
        <f>IFERROR(X79/mvkmPerTJ!AB30,"")</f>
        <v>0.63717813349683905</v>
      </c>
      <c r="Y175">
        <f>IFERROR(Y79/mvkmPerTJ!AC30,"")</f>
        <v>1.1981086347199988E-3</v>
      </c>
      <c r="Z175" t="str">
        <f>IFERROR(Z79/mvkmPerTJ!AD30,"")</f>
        <v/>
      </c>
      <c r="AA175">
        <f>IFERROR(AA79/mvkmPerTJ!AE30,"")</f>
        <v>0.42467921261900032</v>
      </c>
      <c r="AB175">
        <f>IFERROR(AB79/mvkmPerTJ!AF30,"")</f>
        <v>0.90380390841000235</v>
      </c>
      <c r="AC175">
        <f>IFERROR(AC79/mvkmPerTJ!AG30,"")</f>
        <v>18.335842243000005</v>
      </c>
      <c r="AD175" t="str">
        <f>IFERROR(AD79/mvkmPerTJ!AH30,"")</f>
        <v/>
      </c>
      <c r="AE175">
        <f>IFERROR(AE79/mvkmPerTJ!AI30,"")</f>
        <v>0.12840156069808009</v>
      </c>
      <c r="AF175">
        <f>IFERROR(AF79/mvkmPerTJ!AJ30,"")</f>
        <v>0.10486175163899998</v>
      </c>
      <c r="AG175">
        <f>IFERROR(AG79/mvkmPerTJ!AK30,"")</f>
        <v>4.8426425325999939E-3</v>
      </c>
      <c r="AH175" t="str">
        <f>IFERROR(AH79/mvkmPerTJ!AL30,"")</f>
        <v/>
      </c>
      <c r="AI175">
        <f>IFERROR(AI79/mvkmPerTJ!AM30,"")</f>
        <v>0.3659219138659992</v>
      </c>
      <c r="AJ175">
        <f>IFERROR(AJ79/mvkmPerTJ!AN30,"")</f>
        <v>3.4626052449247935E-2</v>
      </c>
      <c r="AK175">
        <f>IFERROR(AK79/mvkmPerTJ!AO30,"")</f>
        <v>2.082833478986465E-2</v>
      </c>
      <c r="AL175">
        <f>IFERROR(AL79/mvkmPerTJ!AP30,"")</f>
        <v>1.6952861286089249E-2</v>
      </c>
      <c r="AM175">
        <f>IFERROR(AM79/mvkmPerTJ!AQ30,"")</f>
        <v>3.7700961447029564E-2</v>
      </c>
      <c r="AN175">
        <f>IFERROR(AN79/mvkmPerTJ!AR30,"")</f>
        <v>5.6658993381099448E-3</v>
      </c>
    </row>
    <row r="176" spans="1:40">
      <c r="A176" t="str">
        <f t="shared" si="10"/>
        <v>TRA_Lcv_Cng</v>
      </c>
      <c r="B176" t="str">
        <f t="shared" si="10"/>
        <v>TRAGAS</v>
      </c>
      <c r="C176" t="str">
        <f t="shared" si="10"/>
        <v>TLCV</v>
      </c>
      <c r="D176" t="str">
        <f>IFERROR(D80/mvkmPerTJ!H31,"")</f>
        <v/>
      </c>
      <c r="E176" t="str">
        <f>IFERROR(E80/mvkmPerTJ!I31,"")</f>
        <v/>
      </c>
      <c r="F176" t="str">
        <f>IFERROR(F80/mvkmPerTJ!J31,"")</f>
        <v/>
      </c>
      <c r="G176">
        <f>IFERROR(G80/mvkmPerTJ!K31,"")</f>
        <v>0.1325967230481005</v>
      </c>
      <c r="H176" t="str">
        <f>IFERROR(H80/mvkmPerTJ!L31,"")</f>
        <v/>
      </c>
      <c r="I176" t="str">
        <f>IFERROR(I80/mvkmPerTJ!M31,"")</f>
        <v/>
      </c>
      <c r="J176">
        <f>IFERROR(J80/mvkmPerTJ!N31,"")</f>
        <v>1.9173429961000026</v>
      </c>
      <c r="K176" t="str">
        <f>IFERROR(K80/mvkmPerTJ!O31,"")</f>
        <v/>
      </c>
      <c r="L176" t="str">
        <f>IFERROR(L80/mvkmPerTJ!P31,"")</f>
        <v/>
      </c>
      <c r="M176" t="str">
        <f>IFERROR(M80/mvkmPerTJ!Q31,"")</f>
        <v/>
      </c>
      <c r="N176" t="str">
        <f>IFERROR(N80/mvkmPerTJ!R31,"")</f>
        <v/>
      </c>
      <c r="O176" t="str">
        <f>IFERROR(O80/mvkmPerTJ!S31,"")</f>
        <v/>
      </c>
      <c r="P176" t="str">
        <f>IFERROR(P80/mvkmPerTJ!T31,"")</f>
        <v/>
      </c>
      <c r="Q176" t="str">
        <f>IFERROR(Q80/mvkmPerTJ!U31,"")</f>
        <v/>
      </c>
      <c r="R176" t="str">
        <f>IFERROR(R80/mvkmPerTJ!V31,"")</f>
        <v/>
      </c>
      <c r="S176" t="str">
        <f>IFERROR(S80/mvkmPerTJ!W31,"")</f>
        <v/>
      </c>
      <c r="T176" t="str">
        <f>IFERROR(T80/mvkmPerTJ!X31,"")</f>
        <v/>
      </c>
      <c r="U176" t="str">
        <f>IFERROR(U80/mvkmPerTJ!Y31,"")</f>
        <v/>
      </c>
      <c r="V176" t="str">
        <f>IFERROR(V80/mvkmPerTJ!Z31,"")</f>
        <v/>
      </c>
      <c r="W176" t="str">
        <f>IFERROR(W80/mvkmPerTJ!AA31,"")</f>
        <v/>
      </c>
      <c r="X176" t="str">
        <f>IFERROR(X80/mvkmPerTJ!AB31,"")</f>
        <v/>
      </c>
      <c r="Y176" t="str">
        <f>IFERROR(Y80/mvkmPerTJ!AC31,"")</f>
        <v/>
      </c>
      <c r="Z176" t="str">
        <f>IFERROR(Z80/mvkmPerTJ!AD31,"")</f>
        <v/>
      </c>
      <c r="AA176">
        <f>IFERROR(AA80/mvkmPerTJ!AE31,"")</f>
        <v>6.8312322474939582E-2</v>
      </c>
      <c r="AB176" t="str">
        <f>IFERROR(AB80/mvkmPerTJ!AF31,"")</f>
        <v/>
      </c>
      <c r="AC176" t="str">
        <f>IFERROR(AC80/mvkmPerTJ!AG31,"")</f>
        <v/>
      </c>
      <c r="AD176" t="str">
        <f>IFERROR(AD80/mvkmPerTJ!AH31,"")</f>
        <v/>
      </c>
      <c r="AE176" t="str">
        <f>IFERROR(AE80/mvkmPerTJ!AI31,"")</f>
        <v/>
      </c>
      <c r="AF176" t="str">
        <f>IFERROR(AF80/mvkmPerTJ!AJ31,"")</f>
        <v/>
      </c>
      <c r="AG176" t="str">
        <f>IFERROR(AG80/mvkmPerTJ!AK31,"")</f>
        <v/>
      </c>
      <c r="AH176" t="str">
        <f>IFERROR(AH80/mvkmPerTJ!AL31,"")</f>
        <v/>
      </c>
      <c r="AI176" t="str">
        <f>IFERROR(AI80/mvkmPerTJ!AM31,"")</f>
        <v/>
      </c>
      <c r="AJ176" t="str">
        <f>IFERROR(AJ80/mvkmPerTJ!AN31,"")</f>
        <v/>
      </c>
      <c r="AK176" t="str">
        <f>IFERROR(AK80/mvkmPerTJ!AO31,"")</f>
        <v/>
      </c>
      <c r="AL176" t="str">
        <f>IFERROR(AL80/mvkmPerTJ!AP31,"")</f>
        <v/>
      </c>
      <c r="AM176" t="str">
        <f>IFERROR(AM80/mvkmPerTJ!AQ31,"")</f>
        <v/>
      </c>
      <c r="AN176" t="str">
        <f>IFERROR(AN80/mvkmPerTJ!AR31,"")</f>
        <v/>
      </c>
    </row>
    <row r="177" spans="1:40">
      <c r="A177" t="str">
        <f t="shared" si="10"/>
        <v>TRA_Lcv_Dis</v>
      </c>
      <c r="B177" t="str">
        <f t="shared" si="10"/>
        <v>TRADST</v>
      </c>
      <c r="C177" t="str">
        <f t="shared" si="10"/>
        <v>TLCV</v>
      </c>
      <c r="D177">
        <f>IFERROR(D81/mvkmPerTJ!H32,"")</f>
        <v>37.389032040299981</v>
      </c>
      <c r="E177">
        <f>IFERROR(E81/mvkmPerTJ!I32,"")</f>
        <v>46.663560274699975</v>
      </c>
      <c r="F177">
        <f>IFERROR(F81/mvkmPerTJ!J32,"")</f>
        <v>8.1950629650000408</v>
      </c>
      <c r="G177">
        <f>IFERROR(G81/mvkmPerTJ!K32,"")</f>
        <v>12.052482261242014</v>
      </c>
      <c r="H177">
        <f>IFERROR(H81/mvkmPerTJ!L32,"")</f>
        <v>6.9993500130000177</v>
      </c>
      <c r="I177">
        <f>IFERROR(I81/mvkmPerTJ!M32,"")</f>
        <v>26.742021149000042</v>
      </c>
      <c r="J177">
        <f>IFERROR(J81/mvkmPerTJ!N32,"")</f>
        <v>143.24532241588997</v>
      </c>
      <c r="K177">
        <f>IFERROR(K81/mvkmPerTJ!O32,"")</f>
        <v>26.11876416155101</v>
      </c>
      <c r="L177">
        <f>IFERROR(L81/mvkmPerTJ!P32,"")</f>
        <v>2.185141376396996</v>
      </c>
      <c r="M177">
        <f>IFERROR(M81/mvkmPerTJ!Q32,"")</f>
        <v>81.297875961000074</v>
      </c>
      <c r="N177">
        <f>IFERROR(N81/mvkmPerTJ!R32,"")</f>
        <v>17.551845899300016</v>
      </c>
      <c r="O177">
        <f>IFERROR(O81/mvkmPerTJ!S32,"")</f>
        <v>356.8838833655999</v>
      </c>
      <c r="P177">
        <f>IFERROR(P81/mvkmPerTJ!T32,"")</f>
        <v>17.701006304199993</v>
      </c>
      <c r="Q177">
        <f>IFERROR(Q81/mvkmPerTJ!U32,"")</f>
        <v>13.246192276200016</v>
      </c>
      <c r="R177">
        <f>IFERROR(R81/mvkmPerTJ!V32,"")</f>
        <v>26.59157322407</v>
      </c>
      <c r="S177">
        <f>IFERROR(S81/mvkmPerTJ!W32,"")</f>
        <v>52.539405282260063</v>
      </c>
      <c r="T177">
        <f>IFERROR(T81/mvkmPerTJ!X32,"")</f>
        <v>0.76483491944999793</v>
      </c>
      <c r="U177">
        <f>IFERROR(U81/mvkmPerTJ!Y32,"")</f>
        <v>259.93321953999936</v>
      </c>
      <c r="V177">
        <f>IFERROR(V81/mvkmPerTJ!Z32,"")</f>
        <v>6.9711044037330057</v>
      </c>
      <c r="W177">
        <f>IFERROR(W81/mvkmPerTJ!AA32,"")</f>
        <v>12.746733214930044</v>
      </c>
      <c r="X177">
        <f>IFERROR(X81/mvkmPerTJ!AB32,"")</f>
        <v>3.0973201133214068</v>
      </c>
      <c r="Y177">
        <f>IFERROR(Y81/mvkmPerTJ!AC32,"")</f>
        <v>1.3794604300999971</v>
      </c>
      <c r="Z177">
        <f>IFERROR(Z81/mvkmPerTJ!AD32,"")</f>
        <v>0.5311576405000008</v>
      </c>
      <c r="AA177">
        <f>IFERROR(AA81/mvkmPerTJ!AE32,"")</f>
        <v>74.871757510038833</v>
      </c>
      <c r="AB177">
        <f>IFERROR(AB81/mvkmPerTJ!AF32,"")</f>
        <v>27.6418521386267</v>
      </c>
      <c r="AC177">
        <f>IFERROR(AC81/mvkmPerTJ!AG32,"")</f>
        <v>49.676676159999801</v>
      </c>
      <c r="AD177">
        <f>IFERROR(AD81/mvkmPerTJ!AH32,"")</f>
        <v>77.566479178999828</v>
      </c>
      <c r="AE177">
        <f>IFERROR(AE81/mvkmPerTJ!AI32,"")</f>
        <v>17.932137882588954</v>
      </c>
      <c r="AF177">
        <f>IFERROR(AF81/mvkmPerTJ!AJ32,"")</f>
        <v>32.479786462399971</v>
      </c>
      <c r="AG177">
        <f>IFERROR(AG81/mvkmPerTJ!AK32,"")</f>
        <v>7.56699962563449</v>
      </c>
      <c r="AH177">
        <f>IFERROR(AH81/mvkmPerTJ!AL32,"")</f>
        <v>9.8293353554806124</v>
      </c>
      <c r="AI177">
        <f>IFERROR(AI81/mvkmPerTJ!AM32,"")</f>
        <v>223.0194406164</v>
      </c>
      <c r="AJ177">
        <f>IFERROR(AJ81/mvkmPerTJ!AN32,"")</f>
        <v>4.0259683383361278</v>
      </c>
      <c r="AK177">
        <f>IFERROR(AK81/mvkmPerTJ!AO32,"")</f>
        <v>9.8969655221669637</v>
      </c>
      <c r="AL177">
        <f>IFERROR(AL81/mvkmPerTJ!AP32,"")</f>
        <v>1.1285640716826564</v>
      </c>
      <c r="AM177">
        <f>IFERROR(AM81/mvkmPerTJ!AQ32,"")</f>
        <v>12.298226176871227</v>
      </c>
      <c r="AN177">
        <f>IFERROR(AN81/mvkmPerTJ!AR32,"")</f>
        <v>2.6839215663330864</v>
      </c>
    </row>
    <row r="178" spans="1:40">
      <c r="A178" t="str">
        <f t="shared" si="10"/>
        <v>TRA_Lcv_Gas</v>
      </c>
      <c r="B178" t="str">
        <f t="shared" si="10"/>
        <v>TRAGSLSP95</v>
      </c>
      <c r="C178" t="str">
        <f t="shared" si="10"/>
        <v>TLCV</v>
      </c>
      <c r="D178">
        <f>IFERROR(D82/mvkmPerTJ!H33,"")</f>
        <v>1.6782133050999999</v>
      </c>
      <c r="E178">
        <f>IFERROR(E82/mvkmPerTJ!I33,"")</f>
        <v>0.76954999533499902</v>
      </c>
      <c r="F178">
        <f>IFERROR(F82/mvkmPerTJ!J33,"")</f>
        <v>1.0167931796199974</v>
      </c>
      <c r="G178">
        <f>IFERROR(G82/mvkmPerTJ!K33,"")</f>
        <v>4.1617948420000133</v>
      </c>
      <c r="H178">
        <f>IFERROR(H82/mvkmPerTJ!L33,"")</f>
        <v>0.44321728312255076</v>
      </c>
      <c r="I178">
        <f>IFERROR(I82/mvkmPerTJ!M33,"")</f>
        <v>4.1628172674050239</v>
      </c>
      <c r="J178">
        <f>IFERROR(J82/mvkmPerTJ!N33,"")</f>
        <v>9.380724069146007</v>
      </c>
      <c r="K178">
        <f>IFERROR(K82/mvkmPerTJ!O33,"")</f>
        <v>2.9233201243750129</v>
      </c>
      <c r="L178">
        <f>IFERROR(L82/mvkmPerTJ!P33,"")</f>
        <v>0.45157554188179089</v>
      </c>
      <c r="M178">
        <f>IFERROR(M82/mvkmPerTJ!Q33,"")</f>
        <v>1.9844001629999979</v>
      </c>
      <c r="N178">
        <f>IFERROR(N82/mvkmPerTJ!R33,"")</f>
        <v>0.65202641472143974</v>
      </c>
      <c r="O178">
        <f>IFERROR(O82/mvkmPerTJ!S33,"")</f>
        <v>23.703520131900031</v>
      </c>
      <c r="P178">
        <f>IFERROR(P82/mvkmPerTJ!T33,"")</f>
        <v>40.341521604699984</v>
      </c>
      <c r="Q178">
        <f>IFERROR(Q82/mvkmPerTJ!U33,"")</f>
        <v>0.77609896194999894</v>
      </c>
      <c r="R178">
        <f>IFERROR(R82/mvkmPerTJ!V33,"")</f>
        <v>1.5635944093055048</v>
      </c>
      <c r="S178">
        <f>IFERROR(S82/mvkmPerTJ!W33,"")</f>
        <v>0.20579391183165022</v>
      </c>
      <c r="T178">
        <f>IFERROR(T82/mvkmPerTJ!X33,"")</f>
        <v>0.42162181993435821</v>
      </c>
      <c r="U178">
        <f>IFERROR(U82/mvkmPerTJ!Y33,"")</f>
        <v>12.455748278000023</v>
      </c>
      <c r="V178">
        <f>IFERROR(V82/mvkmPerTJ!Z33,"")</f>
        <v>0.16966797714000045</v>
      </c>
      <c r="W178">
        <f>IFERROR(W82/mvkmPerTJ!AA33,"")</f>
        <v>0.56878444585700116</v>
      </c>
      <c r="X178">
        <f>IFERROR(X82/mvkmPerTJ!AB33,"")</f>
        <v>0.33383524260837433</v>
      </c>
      <c r="Y178">
        <f>IFERROR(Y82/mvkmPerTJ!AC33,"")</f>
        <v>0.2640822089000005</v>
      </c>
      <c r="Z178">
        <f>IFERROR(Z82/mvkmPerTJ!AD33,"")</f>
        <v>8.190144438999987E-2</v>
      </c>
      <c r="AA178">
        <f>IFERROR(AA82/mvkmPerTJ!AE33,"")</f>
        <v>1.9510076418500057</v>
      </c>
      <c r="AB178">
        <f>IFERROR(AB82/mvkmPerTJ!AF33,"")</f>
        <v>2.7404663035500008</v>
      </c>
      <c r="AC178">
        <f>IFERROR(AC82/mvkmPerTJ!AG33,"")</f>
        <v>11.175640518899987</v>
      </c>
      <c r="AD178">
        <f>IFERROR(AD82/mvkmPerTJ!AH33,"")</f>
        <v>0.83856581980000089</v>
      </c>
      <c r="AE178">
        <f>IFERROR(AE82/mvkmPerTJ!AI33,"")</f>
        <v>6.1844070810990104</v>
      </c>
      <c r="AF178">
        <f>IFERROR(AF82/mvkmPerTJ!AJ33,"")</f>
        <v>4.1088657231500116</v>
      </c>
      <c r="AG178">
        <f>IFERROR(AG82/mvkmPerTJ!AK33,"")</f>
        <v>1.0703798051368703</v>
      </c>
      <c r="AH178">
        <f>IFERROR(AH82/mvkmPerTJ!AL33,"")</f>
        <v>2.8559954991975944</v>
      </c>
      <c r="AI178">
        <f>IFERROR(AI82/mvkmPerTJ!AM33,"")</f>
        <v>11.695613799459981</v>
      </c>
      <c r="AJ178">
        <f>IFERROR(AJ82/mvkmPerTJ!AN33,"")</f>
        <v>1.291247333852835</v>
      </c>
      <c r="AK178">
        <f>IFERROR(AK82/mvkmPerTJ!AO33,"")</f>
        <v>0.31398358056142289</v>
      </c>
      <c r="AL178">
        <f>IFERROR(AL82/mvkmPerTJ!AP33,"")</f>
        <v>0.63219268118780714</v>
      </c>
      <c r="AM178">
        <f>IFERROR(AM82/mvkmPerTJ!AQ33,"")</f>
        <v>0.56833553835070783</v>
      </c>
      <c r="AN178">
        <f>IFERROR(AN82/mvkmPerTJ!AR33,"")</f>
        <v>8.5412462360939273E-2</v>
      </c>
    </row>
    <row r="179" spans="1:40">
      <c r="A179" t="str">
        <f t="shared" si="10"/>
        <v>TRA_Lcv_Lpg</v>
      </c>
      <c r="B179" t="str">
        <f t="shared" si="10"/>
        <v>TRALPG</v>
      </c>
      <c r="C179" t="str">
        <f t="shared" si="10"/>
        <v>TLCV</v>
      </c>
      <c r="D179" t="str">
        <f>IFERROR(D83/mvkmPerTJ!H34,"")</f>
        <v/>
      </c>
      <c r="E179" t="str">
        <f>IFERROR(E83/mvkmPerTJ!I34,"")</f>
        <v/>
      </c>
      <c r="F179" t="str">
        <f>IFERROR(F83/mvkmPerTJ!J34,"")</f>
        <v/>
      </c>
      <c r="G179" t="str">
        <f>IFERROR(G83/mvkmPerTJ!K34,"")</f>
        <v/>
      </c>
      <c r="H179" t="str">
        <f>IFERROR(H83/mvkmPerTJ!L34,"")</f>
        <v/>
      </c>
      <c r="I179" t="str">
        <f>IFERROR(I83/mvkmPerTJ!M34,"")</f>
        <v/>
      </c>
      <c r="J179">
        <f>IFERROR(J83/mvkmPerTJ!N34,"")</f>
        <v>0.64161611177400035</v>
      </c>
      <c r="K179">
        <f>IFERROR(K83/mvkmPerTJ!O34,"")</f>
        <v>1.0553913280228009E-3</v>
      </c>
      <c r="L179" t="str">
        <f>IFERROR(L83/mvkmPerTJ!P34,"")</f>
        <v/>
      </c>
      <c r="M179" t="str">
        <f>IFERROR(M83/mvkmPerTJ!Q34,"")</f>
        <v/>
      </c>
      <c r="N179" t="str">
        <f>IFERROR(N83/mvkmPerTJ!R34,"")</f>
        <v/>
      </c>
      <c r="O179" t="str">
        <f>IFERROR(O83/mvkmPerTJ!S34,"")</f>
        <v/>
      </c>
      <c r="P179" t="str">
        <f>IFERROR(P83/mvkmPerTJ!T34,"")</f>
        <v/>
      </c>
      <c r="Q179" t="str">
        <f>IFERROR(Q83/mvkmPerTJ!U34,"")</f>
        <v/>
      </c>
      <c r="R179" t="str">
        <f>IFERROR(R83/mvkmPerTJ!V34,"")</f>
        <v/>
      </c>
      <c r="S179" t="str">
        <f>IFERROR(S83/mvkmPerTJ!W34,"")</f>
        <v/>
      </c>
      <c r="T179" t="str">
        <f>IFERROR(T83/mvkmPerTJ!X34,"")</f>
        <v/>
      </c>
      <c r="U179" t="str">
        <f>IFERROR(U83/mvkmPerTJ!Y34,"")</f>
        <v/>
      </c>
      <c r="V179" t="str">
        <f>IFERROR(V83/mvkmPerTJ!Z34,"")</f>
        <v/>
      </c>
      <c r="W179" t="str">
        <f>IFERROR(W83/mvkmPerTJ!AA34,"")</f>
        <v/>
      </c>
      <c r="X179">
        <f>IFERROR(X83/mvkmPerTJ!AB34,"")</f>
        <v>6.3079898681000043E-2</v>
      </c>
      <c r="Y179" t="str">
        <f>IFERROR(Y83/mvkmPerTJ!AC34,"")</f>
        <v/>
      </c>
      <c r="Z179" t="str">
        <f>IFERROR(Z83/mvkmPerTJ!AD34,"")</f>
        <v/>
      </c>
      <c r="AA179">
        <f>IFERROR(AA83/mvkmPerTJ!AE34,"")</f>
        <v>1.379758003748397</v>
      </c>
      <c r="AB179" t="str">
        <f>IFERROR(AB83/mvkmPerTJ!AF34,"")</f>
        <v/>
      </c>
      <c r="AC179">
        <f>IFERROR(AC83/mvkmPerTJ!AG34,"")</f>
        <v>5.454651944999994</v>
      </c>
      <c r="AD179">
        <f>IFERROR(AD83/mvkmPerTJ!AH34,"")</f>
        <v>4.4761797446999929E-2</v>
      </c>
      <c r="AE179" t="str">
        <f>IFERROR(AE83/mvkmPerTJ!AI34,"")</f>
        <v/>
      </c>
      <c r="AF179" t="str">
        <f>IFERROR(AF83/mvkmPerTJ!AJ34,"")</f>
        <v/>
      </c>
      <c r="AG179" t="str">
        <f>IFERROR(AG83/mvkmPerTJ!AK34,"")</f>
        <v/>
      </c>
      <c r="AH179" t="str">
        <f>IFERROR(AH83/mvkmPerTJ!AL34,"")</f>
        <v/>
      </c>
      <c r="AI179">
        <f>IFERROR(AI83/mvkmPerTJ!AM34,"")</f>
        <v>1.9716400846999984</v>
      </c>
      <c r="AJ179" t="str">
        <f>IFERROR(AJ83/mvkmPerTJ!AN34,"")</f>
        <v/>
      </c>
      <c r="AK179" t="str">
        <f>IFERROR(AK83/mvkmPerTJ!AO34,"")</f>
        <v/>
      </c>
      <c r="AL179" t="str">
        <f>IFERROR(AL83/mvkmPerTJ!AP34,"")</f>
        <v/>
      </c>
      <c r="AM179" t="str">
        <f>IFERROR(AM83/mvkmPerTJ!AQ34,"")</f>
        <v/>
      </c>
      <c r="AN179" t="str">
        <f>IFERROR(AN83/mvkmPerTJ!AR34,"")</f>
        <v/>
      </c>
    </row>
    <row r="180" spans="1:40">
      <c r="A180" t="str">
        <f t="shared" si="10"/>
        <v>TRA_Mop_Gas</v>
      </c>
      <c r="B180" t="str">
        <f t="shared" si="10"/>
        <v>TRAGSLSP95</v>
      </c>
      <c r="C180" t="str">
        <f t="shared" si="10"/>
        <v>TMop</v>
      </c>
      <c r="D180">
        <f>IFERROR(D84/mvkmPerTJ!H35,"")</f>
        <v>0.41584761518000052</v>
      </c>
      <c r="E180">
        <f>IFERROR(E84/mvkmPerTJ!I35,"")</f>
        <v>0.33155329838460151</v>
      </c>
      <c r="F180">
        <f>IFERROR(F84/mvkmPerTJ!J35,"")</f>
        <v>6.0583165450000323E-2</v>
      </c>
      <c r="G180">
        <f>IFERROR(G84/mvkmPerTJ!K35,"")</f>
        <v>0.30160766013000101</v>
      </c>
      <c r="H180">
        <f>IFERROR(H84/mvkmPerTJ!L35,"")</f>
        <v>0.13794200531299969</v>
      </c>
      <c r="I180">
        <f>IFERROR(I84/mvkmPerTJ!M35,"")</f>
        <v>1.0220366256606663</v>
      </c>
      <c r="J180">
        <f>IFERROR(J84/mvkmPerTJ!N35,"")</f>
        <v>5.9284216520871942</v>
      </c>
      <c r="K180">
        <f>IFERROR(K84/mvkmPerTJ!O35,"")</f>
        <v>0.24924107408231908</v>
      </c>
      <c r="L180" t="str">
        <f>IFERROR(L84/mvkmPerTJ!P35,"")</f>
        <v/>
      </c>
      <c r="M180">
        <f>IFERROR(M84/mvkmPerTJ!Q35,"")</f>
        <v>5.9659081324184049</v>
      </c>
      <c r="N180">
        <f>IFERROR(N84/mvkmPerTJ!R35,"")</f>
        <v>0.32421992934139809</v>
      </c>
      <c r="O180">
        <f>IFERROR(O84/mvkmPerTJ!S35,"")</f>
        <v>4.5527669060299978</v>
      </c>
      <c r="P180">
        <f>IFERROR(P84/mvkmPerTJ!T35,"")</f>
        <v>0.67397753982999653</v>
      </c>
      <c r="Q180">
        <f>IFERROR(Q84/mvkmPerTJ!U35,"")</f>
        <v>0.46374489535399999</v>
      </c>
      <c r="R180">
        <f>IFERROR(R84/mvkmPerTJ!V35,"")</f>
        <v>1.2499725101955954</v>
      </c>
      <c r="S180">
        <f>IFERROR(S84/mvkmPerTJ!W35,"")</f>
        <v>3.3664099562179944E-2</v>
      </c>
      <c r="T180" t="str">
        <f>IFERROR(T84/mvkmPerTJ!X35,"")</f>
        <v/>
      </c>
      <c r="U180">
        <f>IFERROR(U84/mvkmPerTJ!Y35,"")</f>
        <v>18.856514312999948</v>
      </c>
      <c r="V180">
        <f>IFERROR(V84/mvkmPerTJ!Z35,"")</f>
        <v>6.4848007639000158E-2</v>
      </c>
      <c r="W180">
        <f>IFERROR(W84/mvkmPerTJ!AA35,"")</f>
        <v>0.12361156882119965</v>
      </c>
      <c r="X180">
        <f>IFERROR(X84/mvkmPerTJ!AB35,"")</f>
        <v>1.8685342432361262E-2</v>
      </c>
      <c r="Y180" t="str">
        <f>IFERROR(Y84/mvkmPerTJ!AC35,"")</f>
        <v/>
      </c>
      <c r="Z180">
        <f>IFERROR(Z84/mvkmPerTJ!AD35,"")</f>
        <v>2.6524428560000034E-4</v>
      </c>
      <c r="AA180">
        <f>IFERROR(AA84/mvkmPerTJ!AE35,"")</f>
        <v>0.7491113266599978</v>
      </c>
      <c r="AB180">
        <f>IFERROR(AB84/mvkmPerTJ!AF35,"")</f>
        <v>0.31279848910170049</v>
      </c>
      <c r="AC180">
        <f>IFERROR(AC84/mvkmPerTJ!AG35,"")</f>
        <v>0.86556161763270034</v>
      </c>
      <c r="AD180">
        <f>IFERROR(AD84/mvkmPerTJ!AH35,"")</f>
        <v>0.76974812800966341</v>
      </c>
      <c r="AE180">
        <f>IFERROR(AE84/mvkmPerTJ!AI35,"")</f>
        <v>7.0285112257180482E-2</v>
      </c>
      <c r="AF180">
        <f>IFERROR(AF84/mvkmPerTJ!AJ35,"")</f>
        <v>0.18943942828957541</v>
      </c>
      <c r="AG180">
        <f>IFERROR(AG84/mvkmPerTJ!AK35,"")</f>
        <v>0.12571843134315275</v>
      </c>
      <c r="AH180">
        <f>IFERROR(AH84/mvkmPerTJ!AL35,"")</f>
        <v>4.5136952243625017E-2</v>
      </c>
      <c r="AI180">
        <f>IFERROR(AI84/mvkmPerTJ!AM35,"")</f>
        <v>0.38893965373000028</v>
      </c>
      <c r="AJ180">
        <f>IFERROR(AJ84/mvkmPerTJ!AN35,"")</f>
        <v>2.1572604769592659E-2</v>
      </c>
      <c r="AK180">
        <f>IFERROR(AK84/mvkmPerTJ!AO35,"")</f>
        <v>0.18761561327756587</v>
      </c>
      <c r="AL180">
        <f>IFERROR(AL84/mvkmPerTJ!AP35,"")</f>
        <v>1.0561913656619409E-2</v>
      </c>
      <c r="AM180">
        <f>IFERROR(AM84/mvkmPerTJ!AQ35,"")</f>
        <v>0.33959935224779836</v>
      </c>
      <c r="AN180">
        <f>IFERROR(AN84/mvkmPerTJ!AR35,"")</f>
        <v>5.1036781855730837E-2</v>
      </c>
    </row>
    <row r="181" spans="1:40">
      <c r="A181" t="str">
        <f t="shared" si="10"/>
        <v>TRA_Mot_Gas</v>
      </c>
      <c r="B181" t="str">
        <f t="shared" si="10"/>
        <v>TRAGSLSP95</v>
      </c>
      <c r="C181" s="115" t="str">
        <f t="shared" si="10"/>
        <v>TMot</v>
      </c>
      <c r="D181">
        <f>IFERROR(D85/mvkmPerTJ!H36,"")</f>
        <v>1.7684250353399971</v>
      </c>
      <c r="E181">
        <f>IFERROR(E85/mvkmPerTJ!I36,"")</f>
        <v>2.8253492007729988</v>
      </c>
      <c r="F181">
        <f>IFERROR(F85/mvkmPerTJ!J36,"")</f>
        <v>0.3566496361370009</v>
      </c>
      <c r="G181">
        <f>IFERROR(G85/mvkmPerTJ!K36,"")</f>
        <v>2.8232571004589313</v>
      </c>
      <c r="H181">
        <f>IFERROR(H85/mvkmPerTJ!L36,"")</f>
        <v>0.23519031668073995</v>
      </c>
      <c r="I181">
        <f>IFERROR(I85/mvkmPerTJ!M36,"")</f>
        <v>2.8437776424669985</v>
      </c>
      <c r="J181">
        <f>IFERROR(J85/mvkmPerTJ!N36,"")</f>
        <v>12.257522778120007</v>
      </c>
      <c r="K181">
        <f>IFERROR(K85/mvkmPerTJ!O36,"")</f>
        <v>0.82269218928999954</v>
      </c>
      <c r="L181">
        <f>IFERROR(L85/mvkmPerTJ!P36,"")</f>
        <v>5.5877756198042007E-2</v>
      </c>
      <c r="M181">
        <f>IFERROR(M85/mvkmPerTJ!Q36,"")</f>
        <v>26.19083787000001</v>
      </c>
      <c r="N181">
        <f>IFERROR(N85/mvkmPerTJ!R36,"")</f>
        <v>1.0118663932400009</v>
      </c>
      <c r="O181">
        <f>IFERROR(O85/mvkmPerTJ!S36,"")</f>
        <v>23.384484509484206</v>
      </c>
      <c r="P181">
        <f>IFERROR(P85/mvkmPerTJ!T36,"")</f>
        <v>17.847098030919998</v>
      </c>
      <c r="Q181">
        <f>IFERROR(Q85/mvkmPerTJ!U36,"")</f>
        <v>1.3187174382450002</v>
      </c>
      <c r="R181">
        <f>IFERROR(R85/mvkmPerTJ!V36,"")</f>
        <v>0.93895701095715545</v>
      </c>
      <c r="S181">
        <f>IFERROR(S85/mvkmPerTJ!W36,"")</f>
        <v>1.1027088545785992</v>
      </c>
      <c r="T181">
        <f>IFERROR(T85/mvkmPerTJ!X36,"")</f>
        <v>4.066682518976502E-2</v>
      </c>
      <c r="U181">
        <f>IFERROR(U85/mvkmPerTJ!Y36,"")</f>
        <v>49.467025008000071</v>
      </c>
      <c r="V181">
        <f>IFERROR(V85/mvkmPerTJ!Z36,"")</f>
        <v>0.13221108206290003</v>
      </c>
      <c r="W181">
        <f>IFERROR(W85/mvkmPerTJ!AA36,"")</f>
        <v>0.41795821236789915</v>
      </c>
      <c r="X181">
        <f>IFERROR(X85/mvkmPerTJ!AB36,"")</f>
        <v>3.8772431793846984E-2</v>
      </c>
      <c r="Y181">
        <f>IFERROR(Y85/mvkmPerTJ!AC36,"")</f>
        <v>3.1280391825000094E-2</v>
      </c>
      <c r="Z181">
        <f>IFERROR(Z85/mvkmPerTJ!AD36,"")</f>
        <v>9.382193197999994E-2</v>
      </c>
      <c r="AA181">
        <f>IFERROR(AA85/mvkmPerTJ!AE36,"")</f>
        <v>3.2170686940000053</v>
      </c>
      <c r="AB181">
        <f>IFERROR(AB85/mvkmPerTJ!AF36,"")</f>
        <v>0.90310702296146961</v>
      </c>
      <c r="AC181">
        <f>IFERROR(AC85/mvkmPerTJ!AG36,"")</f>
        <v>3.053763886787995</v>
      </c>
      <c r="AD181">
        <f>IFERROR(AD85/mvkmPerTJ!AH36,"")</f>
        <v>1.9810703319000014</v>
      </c>
      <c r="AE181">
        <f>IFERROR(AE85/mvkmPerTJ!AI36,"")</f>
        <v>0.32778504566040567</v>
      </c>
      <c r="AF181">
        <f>IFERROR(AF85/mvkmPerTJ!AJ36,"")</f>
        <v>1.248174281409</v>
      </c>
      <c r="AG181">
        <f>IFERROR(AG85/mvkmPerTJ!AK36,"")</f>
        <v>0.27801297306164124</v>
      </c>
      <c r="AH181">
        <f>IFERROR(AH85/mvkmPerTJ!AL36,"")</f>
        <v>0.28556387333170069</v>
      </c>
      <c r="AI181">
        <f>IFERROR(AI85/mvkmPerTJ!AM36,"")</f>
        <v>11.020334981700001</v>
      </c>
      <c r="AJ181">
        <f>IFERROR(AJ85/mvkmPerTJ!AN36,"")</f>
        <v>0.57124810450260199</v>
      </c>
      <c r="AK181">
        <f>IFERROR(AK85/mvkmPerTJ!AO36,"")</f>
        <v>0.53350879631202008</v>
      </c>
      <c r="AL181">
        <f>IFERROR(AL85/mvkmPerTJ!AP36,"")</f>
        <v>0.27968218120643346</v>
      </c>
      <c r="AM181">
        <f>IFERROR(AM85/mvkmPerTJ!AQ36,"")</f>
        <v>0.96569383795377939</v>
      </c>
      <c r="AN181">
        <f>IFERROR(AN85/mvkmPerTJ!AR36,"")</f>
        <v>0.14512956347192227</v>
      </c>
    </row>
    <row r="182" spans="1:40">
      <c r="A182" s="116" t="s">
        <v>34</v>
      </c>
      <c r="B182" s="116" t="s">
        <v>50</v>
      </c>
      <c r="C182" s="117" t="s">
        <v>72</v>
      </c>
      <c r="D182" s="116">
        <f>SUM(D142:D143)</f>
        <v>0</v>
      </c>
      <c r="E182" s="116">
        <f t="shared" ref="E182:AN182" si="11">SUM(E142:E143)</f>
        <v>0</v>
      </c>
      <c r="F182" s="116">
        <f t="shared" si="11"/>
        <v>0</v>
      </c>
      <c r="G182" s="116">
        <f t="shared" si="11"/>
        <v>0.26634465000000002</v>
      </c>
      <c r="H182" s="116">
        <f t="shared" si="11"/>
        <v>0</v>
      </c>
      <c r="I182" s="116">
        <f t="shared" si="11"/>
        <v>0</v>
      </c>
      <c r="J182" s="116">
        <f t="shared" si="11"/>
        <v>1.9867738500000003</v>
      </c>
      <c r="K182" s="116">
        <f t="shared" si="11"/>
        <v>0</v>
      </c>
      <c r="L182" s="116">
        <f t="shared" si="11"/>
        <v>0</v>
      </c>
      <c r="M182" s="116">
        <f t="shared" si="11"/>
        <v>0</v>
      </c>
      <c r="N182" s="116">
        <f t="shared" si="11"/>
        <v>0</v>
      </c>
      <c r="O182" s="116">
        <f t="shared" si="11"/>
        <v>0</v>
      </c>
      <c r="P182" s="116">
        <f t="shared" si="11"/>
        <v>0</v>
      </c>
      <c r="Q182" s="116">
        <f t="shared" si="11"/>
        <v>0</v>
      </c>
      <c r="R182" s="116">
        <f t="shared" si="11"/>
        <v>0</v>
      </c>
      <c r="S182" s="116">
        <f t="shared" si="11"/>
        <v>0</v>
      </c>
      <c r="T182" s="116">
        <f t="shared" si="11"/>
        <v>0</v>
      </c>
      <c r="U182" s="116">
        <f t="shared" si="11"/>
        <v>2.1022212499999999</v>
      </c>
      <c r="V182" s="116">
        <f t="shared" si="11"/>
        <v>0</v>
      </c>
      <c r="W182" s="116">
        <f t="shared" si="11"/>
        <v>0</v>
      </c>
      <c r="X182" s="116">
        <f t="shared" si="11"/>
        <v>0</v>
      </c>
      <c r="Y182" s="116">
        <f t="shared" si="11"/>
        <v>0</v>
      </c>
      <c r="Z182" s="116">
        <f t="shared" si="11"/>
        <v>0</v>
      </c>
      <c r="AA182" s="116">
        <f t="shared" si="11"/>
        <v>0.3466444068768112</v>
      </c>
      <c r="AB182" s="116">
        <f t="shared" si="11"/>
        <v>0</v>
      </c>
      <c r="AC182" s="116">
        <f t="shared" si="11"/>
        <v>0</v>
      </c>
      <c r="AD182" s="116">
        <f t="shared" si="11"/>
        <v>0</v>
      </c>
      <c r="AE182" s="116">
        <f t="shared" si="11"/>
        <v>0</v>
      </c>
      <c r="AF182" s="116">
        <f t="shared" si="11"/>
        <v>0.8922255</v>
      </c>
      <c r="AG182" s="116">
        <f t="shared" si="11"/>
        <v>0</v>
      </c>
      <c r="AH182" s="116">
        <f t="shared" si="11"/>
        <v>0</v>
      </c>
      <c r="AI182" s="116">
        <f t="shared" si="11"/>
        <v>0</v>
      </c>
      <c r="AJ182" s="116">
        <f t="shared" si="11"/>
        <v>0</v>
      </c>
      <c r="AK182" s="116">
        <f t="shared" si="11"/>
        <v>0</v>
      </c>
      <c r="AL182" s="116">
        <f t="shared" si="11"/>
        <v>0</v>
      </c>
      <c r="AM182" s="116">
        <f t="shared" si="11"/>
        <v>2.2834121648883186E-2</v>
      </c>
      <c r="AN182" s="116">
        <f t="shared" si="11"/>
        <v>0</v>
      </c>
    </row>
    <row r="183" spans="1:40">
      <c r="A183" s="117" t="s">
        <v>34</v>
      </c>
      <c r="B183" s="117" t="s">
        <v>51</v>
      </c>
      <c r="C183" s="117" t="s">
        <v>72</v>
      </c>
      <c r="D183" s="117">
        <f>SUM(D144:D145)</f>
        <v>13.377325000000003</v>
      </c>
      <c r="E183" s="117">
        <f t="shared" ref="E183:AN183" si="12">SUM(E144:E145)</f>
        <v>12.302606869444446</v>
      </c>
      <c r="F183" s="117">
        <f t="shared" si="12"/>
        <v>7.9902446133333331</v>
      </c>
      <c r="G183" s="117">
        <f t="shared" si="12"/>
        <v>4.6562130833333333</v>
      </c>
      <c r="H183" s="117">
        <f t="shared" si="12"/>
        <v>2.4664033650000001</v>
      </c>
      <c r="I183" s="117">
        <f t="shared" si="12"/>
        <v>8.3143186886363658</v>
      </c>
      <c r="J183" s="117">
        <f t="shared" si="12"/>
        <v>41.437721922727278</v>
      </c>
      <c r="K183" s="117">
        <f t="shared" si="12"/>
        <v>9.1927049777777761</v>
      </c>
      <c r="L183" s="117">
        <f t="shared" si="12"/>
        <v>1.5033622100000001</v>
      </c>
      <c r="M183" s="117">
        <f t="shared" si="12"/>
        <v>41.059530049999999</v>
      </c>
      <c r="N183" s="117">
        <f t="shared" si="12"/>
        <v>9.0573068272727255</v>
      </c>
      <c r="O183" s="117">
        <f t="shared" si="12"/>
        <v>42.25646754444444</v>
      </c>
      <c r="P183" s="117">
        <f t="shared" si="12"/>
        <v>22.937230115909088</v>
      </c>
      <c r="Q183" s="117">
        <f t="shared" si="12"/>
        <v>4.3114575500000001</v>
      </c>
      <c r="R183" s="117">
        <f t="shared" si="12"/>
        <v>11.349564533333336</v>
      </c>
      <c r="S183" s="117">
        <f t="shared" si="12"/>
        <v>5.33183805</v>
      </c>
      <c r="T183" s="117">
        <f t="shared" si="12"/>
        <v>0.93025542499999991</v>
      </c>
      <c r="U183" s="117">
        <f t="shared" si="12"/>
        <v>43.169600085714279</v>
      </c>
      <c r="V183" s="117">
        <f t="shared" si="12"/>
        <v>4.7549984371428566</v>
      </c>
      <c r="W183" s="117">
        <f t="shared" si="12"/>
        <v>3.727274041666667</v>
      </c>
      <c r="X183" s="117">
        <f t="shared" si="12"/>
        <v>3.44581758989899</v>
      </c>
      <c r="Y183" s="117">
        <f t="shared" si="12"/>
        <v>0.52636525000000001</v>
      </c>
      <c r="Z183" s="117">
        <f t="shared" si="12"/>
        <v>0.27061789500000005</v>
      </c>
      <c r="AA183" s="117">
        <f t="shared" si="12"/>
        <v>7.6870132666666668</v>
      </c>
      <c r="AB183" s="117">
        <f t="shared" si="12"/>
        <v>10.07098942840909</v>
      </c>
      <c r="AC183" s="117">
        <f t="shared" si="12"/>
        <v>36.780637933333331</v>
      </c>
      <c r="AD183" s="117">
        <f t="shared" si="12"/>
        <v>6.2476200342857142</v>
      </c>
      <c r="AE183" s="117">
        <f t="shared" si="12"/>
        <v>10.417552629999999</v>
      </c>
      <c r="AF183" s="117">
        <f t="shared" si="12"/>
        <v>15.118805000000002</v>
      </c>
      <c r="AG183" s="117">
        <f t="shared" si="12"/>
        <v>1.8007998411111112</v>
      </c>
      <c r="AH183" s="117">
        <f t="shared" si="12"/>
        <v>7.0338255840909083</v>
      </c>
      <c r="AI183" s="117">
        <f t="shared" si="12"/>
        <v>160.97230808333336</v>
      </c>
      <c r="AJ183" s="117">
        <f t="shared" si="12"/>
        <v>5.2171012944835562</v>
      </c>
      <c r="AK183" s="117">
        <f t="shared" si="12"/>
        <v>3.2213292608784094</v>
      </c>
      <c r="AL183" s="117">
        <f t="shared" si="12"/>
        <v>1.4624638309293241</v>
      </c>
      <c r="AM183" s="117">
        <f t="shared" si="12"/>
        <v>4.0029073307089735</v>
      </c>
      <c r="AN183" s="117">
        <f t="shared" si="12"/>
        <v>0.87358039756395622</v>
      </c>
    </row>
    <row r="184" spans="1:40">
      <c r="A184" s="117" t="s">
        <v>34</v>
      </c>
      <c r="B184" s="117" t="s">
        <v>135</v>
      </c>
      <c r="C184" s="117" t="s">
        <v>72</v>
      </c>
      <c r="D184" s="117">
        <f>SUM(D146:D147)</f>
        <v>0</v>
      </c>
      <c r="E184" s="117">
        <f t="shared" ref="E184:AN184" si="13">SUM(E146:E147)</f>
        <v>0</v>
      </c>
      <c r="F184" s="117">
        <f t="shared" si="13"/>
        <v>0</v>
      </c>
      <c r="G184" s="117">
        <f t="shared" si="13"/>
        <v>0</v>
      </c>
      <c r="H184" s="117">
        <f t="shared" si="13"/>
        <v>0</v>
      </c>
      <c r="I184" s="117">
        <f t="shared" si="13"/>
        <v>0.80771090000000001</v>
      </c>
      <c r="J184" s="117">
        <f t="shared" si="13"/>
        <v>0</v>
      </c>
      <c r="K184" s="117">
        <f t="shared" si="13"/>
        <v>0.12377383333333333</v>
      </c>
      <c r="L184" s="117">
        <f t="shared" si="13"/>
        <v>0</v>
      </c>
      <c r="M184" s="117">
        <f t="shared" si="13"/>
        <v>0</v>
      </c>
      <c r="N184" s="117">
        <f t="shared" si="13"/>
        <v>0</v>
      </c>
      <c r="O184" s="117">
        <f t="shared" si="13"/>
        <v>0</v>
      </c>
      <c r="P184" s="117">
        <f t="shared" si="13"/>
        <v>0</v>
      </c>
      <c r="Q184" s="117">
        <f t="shared" si="13"/>
        <v>0</v>
      </c>
      <c r="R184" s="117">
        <f t="shared" si="13"/>
        <v>0</v>
      </c>
      <c r="S184" s="117">
        <f t="shared" si="13"/>
        <v>0</v>
      </c>
      <c r="T184" s="117">
        <f t="shared" si="13"/>
        <v>6.7621950000000014E-2</v>
      </c>
      <c r="U184" s="117">
        <f t="shared" si="13"/>
        <v>0</v>
      </c>
      <c r="V184" s="117">
        <f t="shared" si="13"/>
        <v>0</v>
      </c>
      <c r="W184" s="117">
        <f t="shared" si="13"/>
        <v>0</v>
      </c>
      <c r="X184" s="117">
        <f t="shared" si="13"/>
        <v>0</v>
      </c>
      <c r="Y184" s="117">
        <f t="shared" si="13"/>
        <v>3.8608223333333337E-2</v>
      </c>
      <c r="Z184" s="117">
        <f t="shared" si="13"/>
        <v>0</v>
      </c>
      <c r="AA184" s="117">
        <f t="shared" si="13"/>
        <v>1.3781666666666666E-2</v>
      </c>
      <c r="AB184" s="117">
        <f t="shared" si="13"/>
        <v>0</v>
      </c>
      <c r="AC184" s="117">
        <f t="shared" si="13"/>
        <v>0.90873111428571429</v>
      </c>
      <c r="AD184" s="117">
        <f t="shared" si="13"/>
        <v>2.4500228531003187E-3</v>
      </c>
      <c r="AE184" s="117">
        <f t="shared" si="13"/>
        <v>0</v>
      </c>
      <c r="AF184" s="117">
        <f t="shared" si="13"/>
        <v>0</v>
      </c>
      <c r="AG184" s="117">
        <f t="shared" si="13"/>
        <v>0</v>
      </c>
      <c r="AH184" s="117">
        <f t="shared" si="13"/>
        <v>0</v>
      </c>
      <c r="AI184" s="117">
        <f t="shared" si="13"/>
        <v>5.126952600000001</v>
      </c>
      <c r="AJ184" s="117">
        <f t="shared" si="13"/>
        <v>0</v>
      </c>
      <c r="AK184" s="117">
        <f t="shared" si="13"/>
        <v>0</v>
      </c>
      <c r="AL184" s="117">
        <f t="shared" si="13"/>
        <v>0</v>
      </c>
      <c r="AM184" s="117">
        <f t="shared" si="13"/>
        <v>0</v>
      </c>
      <c r="AN184" s="117">
        <f t="shared" si="13"/>
        <v>0</v>
      </c>
    </row>
    <row r="185" spans="1:40">
      <c r="A185" s="117" t="s">
        <v>34</v>
      </c>
      <c r="B185" s="117" t="s">
        <v>38</v>
      </c>
      <c r="C185" s="117" t="s">
        <v>72</v>
      </c>
      <c r="D185" s="117">
        <f>SUM(D148:D149)</f>
        <v>0</v>
      </c>
      <c r="E185" s="117">
        <f t="shared" ref="E185:AN185" si="14">SUM(E148:E149)</f>
        <v>0</v>
      </c>
      <c r="F185" s="117">
        <f t="shared" si="14"/>
        <v>0</v>
      </c>
      <c r="G185" s="117">
        <f t="shared" si="14"/>
        <v>0</v>
      </c>
      <c r="H185" s="117">
        <f t="shared" si="14"/>
        <v>0</v>
      </c>
      <c r="I185" s="117">
        <f t="shared" si="14"/>
        <v>0</v>
      </c>
      <c r="J185" s="117">
        <f t="shared" si="14"/>
        <v>0</v>
      </c>
      <c r="K185" s="117">
        <f t="shared" si="14"/>
        <v>0</v>
      </c>
      <c r="L185" s="117">
        <f t="shared" si="14"/>
        <v>0</v>
      </c>
      <c r="M185" s="117">
        <f t="shared" si="14"/>
        <v>0</v>
      </c>
      <c r="N185" s="117">
        <f t="shared" si="14"/>
        <v>0</v>
      </c>
      <c r="O185" s="117">
        <f t="shared" si="14"/>
        <v>0</v>
      </c>
      <c r="P185" s="117">
        <f t="shared" si="14"/>
        <v>0</v>
      </c>
      <c r="Q185" s="117">
        <f t="shared" si="14"/>
        <v>0</v>
      </c>
      <c r="R185" s="117">
        <f t="shared" si="14"/>
        <v>0</v>
      </c>
      <c r="S185" s="117">
        <f t="shared" si="14"/>
        <v>0</v>
      </c>
      <c r="T185" s="117">
        <f t="shared" si="14"/>
        <v>0</v>
      </c>
      <c r="U185" s="117">
        <f t="shared" si="14"/>
        <v>0</v>
      </c>
      <c r="V185" s="117">
        <f t="shared" si="14"/>
        <v>0</v>
      </c>
      <c r="W185" s="117">
        <f t="shared" si="14"/>
        <v>0</v>
      </c>
      <c r="X185" s="117">
        <f t="shared" si="14"/>
        <v>6.7518099504469088E-3</v>
      </c>
      <c r="Y185" s="117">
        <f t="shared" si="14"/>
        <v>0</v>
      </c>
      <c r="Z185" s="117">
        <f t="shared" si="14"/>
        <v>0</v>
      </c>
      <c r="AA185" s="117">
        <f t="shared" si="14"/>
        <v>4.7918800000000004E-2</v>
      </c>
      <c r="AB185" s="117">
        <f t="shared" si="14"/>
        <v>0</v>
      </c>
      <c r="AC185" s="117">
        <f t="shared" si="14"/>
        <v>0.27365470000000003</v>
      </c>
      <c r="AD185" s="117">
        <f t="shared" si="14"/>
        <v>1.4167971431168888E-3</v>
      </c>
      <c r="AE185" s="117">
        <f t="shared" si="14"/>
        <v>0</v>
      </c>
      <c r="AF185" s="117">
        <f t="shared" si="14"/>
        <v>0</v>
      </c>
      <c r="AG185" s="117">
        <f t="shared" si="14"/>
        <v>0</v>
      </c>
      <c r="AH185" s="117">
        <f t="shared" si="14"/>
        <v>0</v>
      </c>
      <c r="AI185" s="117">
        <f t="shared" si="14"/>
        <v>0.48040734285714282</v>
      </c>
      <c r="AJ185" s="117">
        <f t="shared" si="14"/>
        <v>0</v>
      </c>
      <c r="AK185" s="117">
        <f t="shared" si="14"/>
        <v>0</v>
      </c>
      <c r="AL185" s="117">
        <f t="shared" si="14"/>
        <v>0</v>
      </c>
      <c r="AM185" s="117">
        <f t="shared" si="14"/>
        <v>0</v>
      </c>
      <c r="AN185" s="117">
        <f t="shared" si="14"/>
        <v>0</v>
      </c>
    </row>
    <row r="186" spans="1:40">
      <c r="A186" s="117" t="s">
        <v>39</v>
      </c>
      <c r="B186" s="117" t="s">
        <v>51</v>
      </c>
      <c r="C186" s="117" t="s">
        <v>73</v>
      </c>
      <c r="D186" s="117">
        <f t="shared" ref="D186:D191" si="15">D174</f>
        <v>36.271691977745704</v>
      </c>
      <c r="E186" s="117">
        <f t="shared" ref="E186:AN186" si="16">E174</f>
        <v>99.669521430821419</v>
      </c>
      <c r="F186" s="117">
        <f t="shared" si="16"/>
        <v>19.98718573439993</v>
      </c>
      <c r="G186" s="117">
        <f t="shared" si="16"/>
        <v>34.924250086600523</v>
      </c>
      <c r="H186" s="117">
        <f t="shared" si="16"/>
        <v>3.4800881310189786</v>
      </c>
      <c r="I186" s="117">
        <f t="shared" si="16"/>
        <v>63.682895984916506</v>
      </c>
      <c r="J186" s="117">
        <f t="shared" si="16"/>
        <v>458.69661833893042</v>
      </c>
      <c r="K186" s="117">
        <f t="shared" si="16"/>
        <v>34.367284402812331</v>
      </c>
      <c r="L186" s="117">
        <f t="shared" si="16"/>
        <v>7.0407342038417404</v>
      </c>
      <c r="M186" s="117">
        <f t="shared" si="16"/>
        <v>438.92054137550548</v>
      </c>
      <c r="N186" s="117">
        <f t="shared" si="16"/>
        <v>42.132752881091889</v>
      </c>
      <c r="O186" s="117">
        <f t="shared" si="16"/>
        <v>345.83016594525566</v>
      </c>
      <c r="P186" s="117">
        <f t="shared" si="16"/>
        <v>61.371182813015338</v>
      </c>
      <c r="Q186" s="117">
        <f t="shared" si="16"/>
        <v>9.7295659328500435</v>
      </c>
      <c r="R186" s="117">
        <f t="shared" si="16"/>
        <v>37.710920178713337</v>
      </c>
      <c r="S186" s="117">
        <f t="shared" si="16"/>
        <v>9.6752563614135649</v>
      </c>
      <c r="T186" s="117">
        <f t="shared" si="16"/>
        <v>1.4516276553704026</v>
      </c>
      <c r="U186" s="117">
        <f t="shared" si="16"/>
        <v>287.52609387919233</v>
      </c>
      <c r="V186" s="117">
        <f t="shared" si="16"/>
        <v>17.664428590185899</v>
      </c>
      <c r="W186" s="117">
        <f t="shared" si="16"/>
        <v>21.761745131842687</v>
      </c>
      <c r="X186" s="117">
        <f t="shared" si="16"/>
        <v>12.395526941015</v>
      </c>
      <c r="Y186" s="117">
        <f t="shared" si="16"/>
        <v>5.0474154225040273</v>
      </c>
      <c r="Z186" s="117">
        <f t="shared" si="16"/>
        <v>2.6769852852800011</v>
      </c>
      <c r="AA186" s="117">
        <f t="shared" si="16"/>
        <v>88.274593174602401</v>
      </c>
      <c r="AB186" s="117">
        <f t="shared" si="16"/>
        <v>18.219639713409141</v>
      </c>
      <c r="AC186" s="117">
        <f t="shared" si="16"/>
        <v>229.7871764267002</v>
      </c>
      <c r="AD186" s="117">
        <f t="shared" si="16"/>
        <v>30.058417227777991</v>
      </c>
      <c r="AE186" s="117">
        <f t="shared" si="16"/>
        <v>62.236417146593553</v>
      </c>
      <c r="AF186" s="117">
        <f t="shared" si="16"/>
        <v>34.049597328279596</v>
      </c>
      <c r="AG186" s="117">
        <f t="shared" si="16"/>
        <v>19.087269194551837</v>
      </c>
      <c r="AH186" s="117">
        <f t="shared" si="16"/>
        <v>36.304829448956916</v>
      </c>
      <c r="AI186" s="117">
        <f t="shared" si="16"/>
        <v>254.78142560265798</v>
      </c>
      <c r="AJ186" s="117">
        <f t="shared" si="16"/>
        <v>13.958440251660308</v>
      </c>
      <c r="AK186" s="117">
        <f t="shared" si="16"/>
        <v>7.2694987793647741</v>
      </c>
      <c r="AL186" s="117">
        <f t="shared" si="16"/>
        <v>3.9128460139016688</v>
      </c>
      <c r="AM186" s="117">
        <f t="shared" si="16"/>
        <v>9.033267821422351</v>
      </c>
      <c r="AN186" s="117">
        <f t="shared" si="16"/>
        <v>1.971388554064321</v>
      </c>
    </row>
    <row r="187" spans="1:40">
      <c r="A187" s="117" t="s">
        <v>39</v>
      </c>
      <c r="B187" s="117" t="s">
        <v>135</v>
      </c>
      <c r="C187" s="117" t="s">
        <v>73</v>
      </c>
      <c r="D187" s="117" t="str">
        <f t="shared" si="15"/>
        <v/>
      </c>
      <c r="E187" s="117" t="str">
        <f t="shared" ref="E187:AN187" si="17">E175</f>
        <v/>
      </c>
      <c r="F187" s="117">
        <f t="shared" si="17"/>
        <v>4.0285767380000065E-3</v>
      </c>
      <c r="G187" s="117" t="str">
        <f t="shared" si="17"/>
        <v/>
      </c>
      <c r="H187" s="117">
        <f t="shared" si="17"/>
        <v>1.7240534901499995E-2</v>
      </c>
      <c r="I187" s="117">
        <f t="shared" si="17"/>
        <v>0.32609975358142035</v>
      </c>
      <c r="J187" s="117" t="str">
        <f t="shared" si="17"/>
        <v/>
      </c>
      <c r="K187" s="117">
        <f t="shared" si="17"/>
        <v>4.5626872890719983E-2</v>
      </c>
      <c r="L187" s="117">
        <f t="shared" si="17"/>
        <v>0.10075978884573927</v>
      </c>
      <c r="M187" s="117">
        <f t="shared" si="17"/>
        <v>0.98535196261659941</v>
      </c>
      <c r="N187" s="117">
        <f t="shared" si="17"/>
        <v>0.34005840602999954</v>
      </c>
      <c r="O187" s="117">
        <f t="shared" si="17"/>
        <v>0.65284048365065839</v>
      </c>
      <c r="P187" s="117">
        <f t="shared" si="17"/>
        <v>1.0817971169000014</v>
      </c>
      <c r="Q187" s="117">
        <f t="shared" si="17"/>
        <v>5.1483102972000025E-2</v>
      </c>
      <c r="R187" s="117">
        <f t="shared" si="17"/>
        <v>0.14985872063222952</v>
      </c>
      <c r="S187" s="117">
        <f t="shared" si="17"/>
        <v>8.6520594147680065E-3</v>
      </c>
      <c r="T187" s="117">
        <f t="shared" si="17"/>
        <v>0.11315366967220029</v>
      </c>
      <c r="U187" s="117">
        <f t="shared" si="17"/>
        <v>4.6700465168099906E-2</v>
      </c>
      <c r="V187" s="117">
        <f t="shared" si="17"/>
        <v>0.36861743450400086</v>
      </c>
      <c r="W187" s="117">
        <f t="shared" si="17"/>
        <v>2.4231400219079102E-2</v>
      </c>
      <c r="X187" s="117">
        <f t="shared" si="17"/>
        <v>0.63717813349683905</v>
      </c>
      <c r="Y187" s="117">
        <f t="shared" si="17"/>
        <v>1.1981086347199988E-3</v>
      </c>
      <c r="Z187" s="117" t="str">
        <f t="shared" si="17"/>
        <v/>
      </c>
      <c r="AA187" s="117">
        <f t="shared" si="17"/>
        <v>0.42467921261900032</v>
      </c>
      <c r="AB187" s="117">
        <f t="shared" si="17"/>
        <v>0.90380390841000235</v>
      </c>
      <c r="AC187" s="117">
        <f t="shared" si="17"/>
        <v>18.335842243000005</v>
      </c>
      <c r="AD187" s="117" t="str">
        <f t="shared" si="17"/>
        <v/>
      </c>
      <c r="AE187" s="117">
        <f t="shared" si="17"/>
        <v>0.12840156069808009</v>
      </c>
      <c r="AF187" s="117">
        <f t="shared" si="17"/>
        <v>0.10486175163899998</v>
      </c>
      <c r="AG187" s="117">
        <f t="shared" si="17"/>
        <v>4.8426425325999939E-3</v>
      </c>
      <c r="AH187" s="117" t="str">
        <f t="shared" si="17"/>
        <v/>
      </c>
      <c r="AI187" s="117">
        <f t="shared" si="17"/>
        <v>0.3659219138659992</v>
      </c>
      <c r="AJ187" s="117">
        <f t="shared" si="17"/>
        <v>3.4626052449247935E-2</v>
      </c>
      <c r="AK187" s="117">
        <f t="shared" si="17"/>
        <v>2.082833478986465E-2</v>
      </c>
      <c r="AL187" s="117">
        <f t="shared" si="17"/>
        <v>1.6952861286089249E-2</v>
      </c>
      <c r="AM187" s="117">
        <f t="shared" si="17"/>
        <v>3.7700961447029564E-2</v>
      </c>
      <c r="AN187" s="117">
        <f t="shared" si="17"/>
        <v>5.6658993381099448E-3</v>
      </c>
    </row>
    <row r="188" spans="1:40">
      <c r="A188" s="117" t="s">
        <v>40</v>
      </c>
      <c r="B188" s="117" t="s">
        <v>50</v>
      </c>
      <c r="C188" s="117" t="s">
        <v>74</v>
      </c>
      <c r="D188" s="117" t="str">
        <f t="shared" si="15"/>
        <v/>
      </c>
      <c r="E188" s="117" t="str">
        <f t="shared" ref="E188:AN188" si="18">E176</f>
        <v/>
      </c>
      <c r="F188" s="117" t="str">
        <f t="shared" si="18"/>
        <v/>
      </c>
      <c r="G188" s="117">
        <f t="shared" si="18"/>
        <v>0.1325967230481005</v>
      </c>
      <c r="H188" s="117" t="str">
        <f t="shared" si="18"/>
        <v/>
      </c>
      <c r="I188" s="117" t="str">
        <f t="shared" si="18"/>
        <v/>
      </c>
      <c r="J188" s="117">
        <f t="shared" si="18"/>
        <v>1.9173429961000026</v>
      </c>
      <c r="K188" s="117" t="str">
        <f t="shared" si="18"/>
        <v/>
      </c>
      <c r="L188" s="117" t="str">
        <f t="shared" si="18"/>
        <v/>
      </c>
      <c r="M188" s="117" t="str">
        <f t="shared" si="18"/>
        <v/>
      </c>
      <c r="N188" s="117" t="str">
        <f t="shared" si="18"/>
        <v/>
      </c>
      <c r="O188" s="117" t="str">
        <f t="shared" si="18"/>
        <v/>
      </c>
      <c r="P188" s="117" t="str">
        <f t="shared" si="18"/>
        <v/>
      </c>
      <c r="Q188" s="117" t="str">
        <f t="shared" si="18"/>
        <v/>
      </c>
      <c r="R188" s="117" t="str">
        <f t="shared" si="18"/>
        <v/>
      </c>
      <c r="S188" s="117" t="str">
        <f t="shared" si="18"/>
        <v/>
      </c>
      <c r="T188" s="117" t="str">
        <f t="shared" si="18"/>
        <v/>
      </c>
      <c r="U188" s="117" t="str">
        <f t="shared" si="18"/>
        <v/>
      </c>
      <c r="V188" s="117" t="str">
        <f t="shared" si="18"/>
        <v/>
      </c>
      <c r="W188" s="117" t="str">
        <f t="shared" si="18"/>
        <v/>
      </c>
      <c r="X188" s="117" t="str">
        <f t="shared" si="18"/>
        <v/>
      </c>
      <c r="Y188" s="117" t="str">
        <f t="shared" si="18"/>
        <v/>
      </c>
      <c r="Z188" s="117" t="str">
        <f t="shared" si="18"/>
        <v/>
      </c>
      <c r="AA188" s="117">
        <f t="shared" si="18"/>
        <v>6.8312322474939582E-2</v>
      </c>
      <c r="AB188" s="117" t="str">
        <f t="shared" si="18"/>
        <v/>
      </c>
      <c r="AC188" s="117" t="str">
        <f t="shared" si="18"/>
        <v/>
      </c>
      <c r="AD188" s="117" t="str">
        <f t="shared" si="18"/>
        <v/>
      </c>
      <c r="AE188" s="117" t="str">
        <f t="shared" si="18"/>
        <v/>
      </c>
      <c r="AF188" s="117" t="str">
        <f t="shared" si="18"/>
        <v/>
      </c>
      <c r="AG188" s="117" t="str">
        <f t="shared" si="18"/>
        <v/>
      </c>
      <c r="AH188" s="117" t="str">
        <f t="shared" si="18"/>
        <v/>
      </c>
      <c r="AI188" s="117" t="str">
        <f t="shared" si="18"/>
        <v/>
      </c>
      <c r="AJ188" s="117" t="str">
        <f t="shared" si="18"/>
        <v/>
      </c>
      <c r="AK188" s="117" t="str">
        <f t="shared" si="18"/>
        <v/>
      </c>
      <c r="AL188" s="117" t="str">
        <f t="shared" si="18"/>
        <v/>
      </c>
      <c r="AM188" s="117" t="str">
        <f t="shared" si="18"/>
        <v/>
      </c>
      <c r="AN188" s="117" t="str">
        <f t="shared" si="18"/>
        <v/>
      </c>
    </row>
    <row r="189" spans="1:40">
      <c r="A189" s="117" t="s">
        <v>40</v>
      </c>
      <c r="B189" s="117" t="s">
        <v>51</v>
      </c>
      <c r="C189" s="117" t="s">
        <v>74</v>
      </c>
      <c r="D189" s="117">
        <f t="shared" si="15"/>
        <v>37.389032040299981</v>
      </c>
      <c r="E189" s="117">
        <f t="shared" ref="E189:AN189" si="19">E177</f>
        <v>46.663560274699975</v>
      </c>
      <c r="F189" s="117">
        <f t="shared" si="19"/>
        <v>8.1950629650000408</v>
      </c>
      <c r="G189" s="117">
        <f t="shared" si="19"/>
        <v>12.052482261242014</v>
      </c>
      <c r="H189" s="117">
        <f t="shared" si="19"/>
        <v>6.9993500130000177</v>
      </c>
      <c r="I189" s="117">
        <f t="shared" si="19"/>
        <v>26.742021149000042</v>
      </c>
      <c r="J189" s="117">
        <f t="shared" si="19"/>
        <v>143.24532241588997</v>
      </c>
      <c r="K189" s="117">
        <f t="shared" si="19"/>
        <v>26.11876416155101</v>
      </c>
      <c r="L189" s="117">
        <f t="shared" si="19"/>
        <v>2.185141376396996</v>
      </c>
      <c r="M189" s="117">
        <f t="shared" si="19"/>
        <v>81.297875961000074</v>
      </c>
      <c r="N189" s="117">
        <f t="shared" si="19"/>
        <v>17.551845899300016</v>
      </c>
      <c r="O189" s="117">
        <f t="shared" si="19"/>
        <v>356.8838833655999</v>
      </c>
      <c r="P189" s="117">
        <f t="shared" si="19"/>
        <v>17.701006304199993</v>
      </c>
      <c r="Q189" s="117">
        <f t="shared" si="19"/>
        <v>13.246192276200016</v>
      </c>
      <c r="R189" s="117">
        <f t="shared" si="19"/>
        <v>26.59157322407</v>
      </c>
      <c r="S189" s="117">
        <f t="shared" si="19"/>
        <v>52.539405282260063</v>
      </c>
      <c r="T189" s="117">
        <f t="shared" si="19"/>
        <v>0.76483491944999793</v>
      </c>
      <c r="U189" s="117">
        <f t="shared" si="19"/>
        <v>259.93321953999936</v>
      </c>
      <c r="V189" s="117">
        <f t="shared" si="19"/>
        <v>6.9711044037330057</v>
      </c>
      <c r="W189" s="117">
        <f t="shared" si="19"/>
        <v>12.746733214930044</v>
      </c>
      <c r="X189" s="117">
        <f t="shared" si="19"/>
        <v>3.0973201133214068</v>
      </c>
      <c r="Y189" s="117">
        <f t="shared" si="19"/>
        <v>1.3794604300999971</v>
      </c>
      <c r="Z189" s="117">
        <f t="shared" si="19"/>
        <v>0.5311576405000008</v>
      </c>
      <c r="AA189" s="117">
        <f t="shared" si="19"/>
        <v>74.871757510038833</v>
      </c>
      <c r="AB189" s="117">
        <f t="shared" si="19"/>
        <v>27.6418521386267</v>
      </c>
      <c r="AC189" s="117">
        <f t="shared" si="19"/>
        <v>49.676676159999801</v>
      </c>
      <c r="AD189" s="117">
        <f t="shared" si="19"/>
        <v>77.566479178999828</v>
      </c>
      <c r="AE189" s="117">
        <f t="shared" si="19"/>
        <v>17.932137882588954</v>
      </c>
      <c r="AF189" s="117">
        <f t="shared" si="19"/>
        <v>32.479786462399971</v>
      </c>
      <c r="AG189" s="117">
        <f t="shared" si="19"/>
        <v>7.56699962563449</v>
      </c>
      <c r="AH189" s="117">
        <f t="shared" si="19"/>
        <v>9.8293353554806124</v>
      </c>
      <c r="AI189" s="117">
        <f t="shared" si="19"/>
        <v>223.0194406164</v>
      </c>
      <c r="AJ189" s="117">
        <f t="shared" si="19"/>
        <v>4.0259683383361278</v>
      </c>
      <c r="AK189" s="117">
        <f t="shared" si="19"/>
        <v>9.8969655221669637</v>
      </c>
      <c r="AL189" s="117">
        <f t="shared" si="19"/>
        <v>1.1285640716826564</v>
      </c>
      <c r="AM189" s="117">
        <f t="shared" si="19"/>
        <v>12.298226176871227</v>
      </c>
      <c r="AN189" s="117">
        <f t="shared" si="19"/>
        <v>2.6839215663330864</v>
      </c>
    </row>
    <row r="190" spans="1:40">
      <c r="A190" s="117" t="s">
        <v>40</v>
      </c>
      <c r="B190" s="117" t="s">
        <v>135</v>
      </c>
      <c r="C190" s="117" t="s">
        <v>74</v>
      </c>
      <c r="D190" s="117">
        <f t="shared" si="15"/>
        <v>1.6782133050999999</v>
      </c>
      <c r="E190" s="117">
        <f t="shared" ref="E190:AN190" si="20">E178</f>
        <v>0.76954999533499902</v>
      </c>
      <c r="F190" s="117">
        <f t="shared" si="20"/>
        <v>1.0167931796199974</v>
      </c>
      <c r="G190" s="117">
        <f t="shared" si="20"/>
        <v>4.1617948420000133</v>
      </c>
      <c r="H190" s="117">
        <f t="shared" si="20"/>
        <v>0.44321728312255076</v>
      </c>
      <c r="I190" s="117">
        <f t="shared" si="20"/>
        <v>4.1628172674050239</v>
      </c>
      <c r="J190" s="117">
        <f t="shared" si="20"/>
        <v>9.380724069146007</v>
      </c>
      <c r="K190" s="117">
        <f t="shared" si="20"/>
        <v>2.9233201243750129</v>
      </c>
      <c r="L190" s="117">
        <f t="shared" si="20"/>
        <v>0.45157554188179089</v>
      </c>
      <c r="M190" s="117">
        <f t="shared" si="20"/>
        <v>1.9844001629999979</v>
      </c>
      <c r="N190" s="117">
        <f t="shared" si="20"/>
        <v>0.65202641472143974</v>
      </c>
      <c r="O190" s="117">
        <f t="shared" si="20"/>
        <v>23.703520131900031</v>
      </c>
      <c r="P190" s="117">
        <f t="shared" si="20"/>
        <v>40.341521604699984</v>
      </c>
      <c r="Q190" s="117">
        <f t="shared" si="20"/>
        <v>0.77609896194999894</v>
      </c>
      <c r="R190" s="117">
        <f t="shared" si="20"/>
        <v>1.5635944093055048</v>
      </c>
      <c r="S190" s="117">
        <f t="shared" si="20"/>
        <v>0.20579391183165022</v>
      </c>
      <c r="T190" s="117">
        <f t="shared" si="20"/>
        <v>0.42162181993435821</v>
      </c>
      <c r="U190" s="117">
        <f t="shared" si="20"/>
        <v>12.455748278000023</v>
      </c>
      <c r="V190" s="117">
        <f t="shared" si="20"/>
        <v>0.16966797714000045</v>
      </c>
      <c r="W190" s="117">
        <f t="shared" si="20"/>
        <v>0.56878444585700116</v>
      </c>
      <c r="X190" s="117">
        <f t="shared" si="20"/>
        <v>0.33383524260837433</v>
      </c>
      <c r="Y190" s="117">
        <f t="shared" si="20"/>
        <v>0.2640822089000005</v>
      </c>
      <c r="Z190" s="117">
        <f t="shared" si="20"/>
        <v>8.190144438999987E-2</v>
      </c>
      <c r="AA190" s="117">
        <f t="shared" si="20"/>
        <v>1.9510076418500057</v>
      </c>
      <c r="AB190" s="117">
        <f t="shared" si="20"/>
        <v>2.7404663035500008</v>
      </c>
      <c r="AC190" s="117">
        <f t="shared" si="20"/>
        <v>11.175640518899987</v>
      </c>
      <c r="AD190" s="117">
        <f t="shared" si="20"/>
        <v>0.83856581980000089</v>
      </c>
      <c r="AE190" s="117">
        <f t="shared" si="20"/>
        <v>6.1844070810990104</v>
      </c>
      <c r="AF190" s="117">
        <f t="shared" si="20"/>
        <v>4.1088657231500116</v>
      </c>
      <c r="AG190" s="117">
        <f t="shared" si="20"/>
        <v>1.0703798051368703</v>
      </c>
      <c r="AH190" s="117">
        <f t="shared" si="20"/>
        <v>2.8559954991975944</v>
      </c>
      <c r="AI190" s="117">
        <f t="shared" si="20"/>
        <v>11.695613799459981</v>
      </c>
      <c r="AJ190" s="117">
        <f t="shared" si="20"/>
        <v>1.291247333852835</v>
      </c>
      <c r="AK190" s="117">
        <f t="shared" si="20"/>
        <v>0.31398358056142289</v>
      </c>
      <c r="AL190" s="117">
        <f t="shared" si="20"/>
        <v>0.63219268118780714</v>
      </c>
      <c r="AM190" s="117">
        <f t="shared" si="20"/>
        <v>0.56833553835070783</v>
      </c>
      <c r="AN190" s="117">
        <f t="shared" si="20"/>
        <v>8.5412462360939273E-2</v>
      </c>
    </row>
    <row r="191" spans="1:40">
      <c r="A191" s="117" t="s">
        <v>40</v>
      </c>
      <c r="B191" s="117" t="s">
        <v>38</v>
      </c>
      <c r="C191" s="117" t="s">
        <v>74</v>
      </c>
      <c r="D191" s="117" t="str">
        <f t="shared" si="15"/>
        <v/>
      </c>
      <c r="E191" s="117" t="str">
        <f t="shared" ref="E191:AN193" si="21">E179</f>
        <v/>
      </c>
      <c r="F191" s="117" t="str">
        <f t="shared" si="21"/>
        <v/>
      </c>
      <c r="G191" s="117" t="str">
        <f t="shared" si="21"/>
        <v/>
      </c>
      <c r="H191" s="117" t="str">
        <f t="shared" si="21"/>
        <v/>
      </c>
      <c r="I191" s="117" t="str">
        <f t="shared" si="21"/>
        <v/>
      </c>
      <c r="J191" s="117">
        <f t="shared" si="21"/>
        <v>0.64161611177400035</v>
      </c>
      <c r="K191" s="117">
        <f t="shared" si="21"/>
        <v>1.0553913280228009E-3</v>
      </c>
      <c r="L191" s="117" t="str">
        <f t="shared" si="21"/>
        <v/>
      </c>
      <c r="M191" s="117" t="str">
        <f t="shared" si="21"/>
        <v/>
      </c>
      <c r="N191" s="117" t="str">
        <f t="shared" si="21"/>
        <v/>
      </c>
      <c r="O191" s="117" t="str">
        <f t="shared" si="21"/>
        <v/>
      </c>
      <c r="P191" s="117" t="str">
        <f t="shared" si="21"/>
        <v/>
      </c>
      <c r="Q191" s="117" t="str">
        <f t="shared" si="21"/>
        <v/>
      </c>
      <c r="R191" s="117" t="str">
        <f t="shared" si="21"/>
        <v/>
      </c>
      <c r="S191" s="117" t="str">
        <f t="shared" si="21"/>
        <v/>
      </c>
      <c r="T191" s="117" t="str">
        <f t="shared" si="21"/>
        <v/>
      </c>
      <c r="U191" s="117" t="str">
        <f t="shared" si="21"/>
        <v/>
      </c>
      <c r="V191" s="117" t="str">
        <f t="shared" si="21"/>
        <v/>
      </c>
      <c r="W191" s="117" t="str">
        <f t="shared" si="21"/>
        <v/>
      </c>
      <c r="X191" s="117">
        <f t="shared" si="21"/>
        <v>6.3079898681000043E-2</v>
      </c>
      <c r="Y191" s="117" t="str">
        <f t="shared" si="21"/>
        <v/>
      </c>
      <c r="Z191" s="117" t="str">
        <f t="shared" si="21"/>
        <v/>
      </c>
      <c r="AA191" s="117">
        <f t="shared" si="21"/>
        <v>1.379758003748397</v>
      </c>
      <c r="AB191" s="117" t="str">
        <f t="shared" si="21"/>
        <v/>
      </c>
      <c r="AC191" s="117">
        <f t="shared" si="21"/>
        <v>5.454651944999994</v>
      </c>
      <c r="AD191" s="117">
        <f t="shared" si="21"/>
        <v>4.4761797446999929E-2</v>
      </c>
      <c r="AE191" s="117" t="str">
        <f t="shared" si="21"/>
        <v/>
      </c>
      <c r="AF191" s="117" t="str">
        <f t="shared" si="21"/>
        <v/>
      </c>
      <c r="AG191" s="117" t="str">
        <f t="shared" si="21"/>
        <v/>
      </c>
      <c r="AH191" s="117" t="str">
        <f t="shared" si="21"/>
        <v/>
      </c>
      <c r="AI191" s="117">
        <f t="shared" si="21"/>
        <v>1.9716400846999984</v>
      </c>
      <c r="AJ191" s="117" t="str">
        <f t="shared" si="21"/>
        <v/>
      </c>
      <c r="AK191" s="117" t="str">
        <f t="shared" si="21"/>
        <v/>
      </c>
      <c r="AL191" s="117" t="str">
        <f t="shared" si="21"/>
        <v/>
      </c>
      <c r="AM191" s="117" t="str">
        <f t="shared" si="21"/>
        <v/>
      </c>
      <c r="AN191" s="117" t="str">
        <f t="shared" si="21"/>
        <v/>
      </c>
    </row>
    <row r="192" spans="1:40">
      <c r="A192" s="117" t="s">
        <v>43</v>
      </c>
      <c r="B192" s="117" t="s">
        <v>135</v>
      </c>
      <c r="C192" s="117" t="s">
        <v>75</v>
      </c>
      <c r="D192" s="117">
        <f t="shared" ref="D192:S193" si="22">D180</f>
        <v>0.41584761518000052</v>
      </c>
      <c r="E192" s="117">
        <f t="shared" si="22"/>
        <v>0.33155329838460151</v>
      </c>
      <c r="F192" s="117">
        <f t="shared" si="22"/>
        <v>6.0583165450000323E-2</v>
      </c>
      <c r="G192" s="117">
        <f t="shared" si="22"/>
        <v>0.30160766013000101</v>
      </c>
      <c r="H192" s="117">
        <f t="shared" si="22"/>
        <v>0.13794200531299969</v>
      </c>
      <c r="I192" s="117">
        <f t="shared" si="22"/>
        <v>1.0220366256606663</v>
      </c>
      <c r="J192" s="117">
        <f t="shared" si="22"/>
        <v>5.9284216520871942</v>
      </c>
      <c r="K192" s="117">
        <f t="shared" si="22"/>
        <v>0.24924107408231908</v>
      </c>
      <c r="L192" s="117" t="str">
        <f t="shared" si="22"/>
        <v/>
      </c>
      <c r="M192" s="117">
        <f t="shared" si="22"/>
        <v>5.9659081324184049</v>
      </c>
      <c r="N192" s="117">
        <f t="shared" si="22"/>
        <v>0.32421992934139809</v>
      </c>
      <c r="O192" s="117">
        <f t="shared" si="22"/>
        <v>4.5527669060299978</v>
      </c>
      <c r="P192" s="117">
        <f t="shared" si="22"/>
        <v>0.67397753982999653</v>
      </c>
      <c r="Q192" s="117">
        <f t="shared" si="22"/>
        <v>0.46374489535399999</v>
      </c>
      <c r="R192" s="117">
        <f t="shared" si="22"/>
        <v>1.2499725101955954</v>
      </c>
      <c r="S192" s="117">
        <f t="shared" si="22"/>
        <v>3.3664099562179944E-2</v>
      </c>
      <c r="T192" s="117" t="str">
        <f t="shared" si="21"/>
        <v/>
      </c>
      <c r="U192" s="117">
        <f t="shared" si="21"/>
        <v>18.856514312999948</v>
      </c>
      <c r="V192" s="117">
        <f t="shared" si="21"/>
        <v>6.4848007639000158E-2</v>
      </c>
      <c r="W192" s="117">
        <f t="shared" si="21"/>
        <v>0.12361156882119965</v>
      </c>
      <c r="X192" s="117">
        <f t="shared" si="21"/>
        <v>1.8685342432361262E-2</v>
      </c>
      <c r="Y192" s="117" t="str">
        <f t="shared" si="21"/>
        <v/>
      </c>
      <c r="Z192" s="117">
        <f t="shared" si="21"/>
        <v>2.6524428560000034E-4</v>
      </c>
      <c r="AA192" s="117">
        <f t="shared" si="21"/>
        <v>0.7491113266599978</v>
      </c>
      <c r="AB192" s="117">
        <f t="shared" si="21"/>
        <v>0.31279848910170049</v>
      </c>
      <c r="AC192" s="117">
        <f t="shared" si="21"/>
        <v>0.86556161763270034</v>
      </c>
      <c r="AD192" s="117">
        <f t="shared" si="21"/>
        <v>0.76974812800966341</v>
      </c>
      <c r="AE192" s="117">
        <f t="shared" si="21"/>
        <v>7.0285112257180482E-2</v>
      </c>
      <c r="AF192" s="117">
        <f t="shared" si="21"/>
        <v>0.18943942828957541</v>
      </c>
      <c r="AG192" s="117">
        <f t="shared" si="21"/>
        <v>0.12571843134315275</v>
      </c>
      <c r="AH192" s="117">
        <f t="shared" si="21"/>
        <v>4.5136952243625017E-2</v>
      </c>
      <c r="AI192" s="117">
        <f t="shared" si="21"/>
        <v>0.38893965373000028</v>
      </c>
      <c r="AJ192" s="117">
        <f t="shared" si="21"/>
        <v>2.1572604769592659E-2</v>
      </c>
      <c r="AK192" s="117">
        <f t="shared" si="21"/>
        <v>0.18761561327756587</v>
      </c>
      <c r="AL192" s="117">
        <f t="shared" si="21"/>
        <v>1.0561913656619409E-2</v>
      </c>
      <c r="AM192" s="117">
        <f t="shared" si="21"/>
        <v>0.33959935224779836</v>
      </c>
      <c r="AN192" s="117">
        <f t="shared" si="21"/>
        <v>5.1036781855730837E-2</v>
      </c>
    </row>
    <row r="193" spans="1:40">
      <c r="A193" s="117" t="s">
        <v>44</v>
      </c>
      <c r="B193" s="117" t="s">
        <v>135</v>
      </c>
      <c r="C193" s="117" t="s">
        <v>76</v>
      </c>
      <c r="D193" s="117">
        <f t="shared" si="22"/>
        <v>1.7684250353399971</v>
      </c>
      <c r="E193" s="117">
        <f t="shared" si="21"/>
        <v>2.8253492007729988</v>
      </c>
      <c r="F193" s="117">
        <f t="shared" si="21"/>
        <v>0.3566496361370009</v>
      </c>
      <c r="G193" s="117">
        <f t="shared" si="21"/>
        <v>2.8232571004589313</v>
      </c>
      <c r="H193" s="117">
        <f t="shared" si="21"/>
        <v>0.23519031668073995</v>
      </c>
      <c r="I193" s="117">
        <f t="shared" si="21"/>
        <v>2.8437776424669985</v>
      </c>
      <c r="J193" s="117">
        <f t="shared" si="21"/>
        <v>12.257522778120007</v>
      </c>
      <c r="K193" s="117">
        <f t="shared" si="21"/>
        <v>0.82269218928999954</v>
      </c>
      <c r="L193" s="117">
        <f t="shared" si="21"/>
        <v>5.5877756198042007E-2</v>
      </c>
      <c r="M193" s="117">
        <f t="shared" si="21"/>
        <v>26.19083787000001</v>
      </c>
      <c r="N193" s="117">
        <f t="shared" si="21"/>
        <v>1.0118663932400009</v>
      </c>
      <c r="O193" s="117">
        <f t="shared" si="21"/>
        <v>23.384484509484206</v>
      </c>
      <c r="P193" s="117">
        <f t="shared" si="21"/>
        <v>17.847098030919998</v>
      </c>
      <c r="Q193" s="117">
        <f t="shared" si="21"/>
        <v>1.3187174382450002</v>
      </c>
      <c r="R193" s="117">
        <f t="shared" si="21"/>
        <v>0.93895701095715545</v>
      </c>
      <c r="S193" s="117">
        <f t="shared" si="21"/>
        <v>1.1027088545785992</v>
      </c>
      <c r="T193" s="117">
        <f t="shared" si="21"/>
        <v>4.066682518976502E-2</v>
      </c>
      <c r="U193" s="117">
        <f t="shared" si="21"/>
        <v>49.467025008000071</v>
      </c>
      <c r="V193" s="117">
        <f t="shared" si="21"/>
        <v>0.13221108206290003</v>
      </c>
      <c r="W193" s="117">
        <f t="shared" si="21"/>
        <v>0.41795821236789915</v>
      </c>
      <c r="X193" s="117">
        <f t="shared" si="21"/>
        <v>3.8772431793846984E-2</v>
      </c>
      <c r="Y193" s="117">
        <f t="shared" si="21"/>
        <v>3.1280391825000094E-2</v>
      </c>
      <c r="Z193" s="117">
        <f t="shared" si="21"/>
        <v>9.382193197999994E-2</v>
      </c>
      <c r="AA193" s="117">
        <f t="shared" si="21"/>
        <v>3.2170686940000053</v>
      </c>
      <c r="AB193" s="117">
        <f t="shared" si="21"/>
        <v>0.90310702296146961</v>
      </c>
      <c r="AC193" s="117">
        <f t="shared" si="21"/>
        <v>3.053763886787995</v>
      </c>
      <c r="AD193" s="117">
        <f t="shared" si="21"/>
        <v>1.9810703319000014</v>
      </c>
      <c r="AE193" s="117">
        <f t="shared" si="21"/>
        <v>0.32778504566040567</v>
      </c>
      <c r="AF193" s="117">
        <f t="shared" si="21"/>
        <v>1.248174281409</v>
      </c>
      <c r="AG193" s="117">
        <f t="shared" si="21"/>
        <v>0.27801297306164124</v>
      </c>
      <c r="AH193" s="117">
        <f t="shared" si="21"/>
        <v>0.28556387333170069</v>
      </c>
      <c r="AI193" s="117">
        <f t="shared" si="21"/>
        <v>11.020334981700001</v>
      </c>
      <c r="AJ193" s="117">
        <f t="shared" si="21"/>
        <v>0.57124810450260199</v>
      </c>
      <c r="AK193" s="117">
        <f t="shared" si="21"/>
        <v>0.53350879631202008</v>
      </c>
      <c r="AL193" s="117">
        <f t="shared" si="21"/>
        <v>0.27968218120643346</v>
      </c>
      <c r="AM193" s="117">
        <f t="shared" si="21"/>
        <v>0.96569383795377939</v>
      </c>
      <c r="AN193" s="117">
        <f t="shared" si="21"/>
        <v>0.14512956347192227</v>
      </c>
    </row>
    <row r="194" spans="1:40">
      <c r="A194" s="117" t="s">
        <v>45</v>
      </c>
      <c r="B194" s="117" t="s">
        <v>50</v>
      </c>
      <c r="C194" s="117" t="s">
        <v>77</v>
      </c>
      <c r="D194" s="117">
        <f>SUM(D150:D153)</f>
        <v>0</v>
      </c>
      <c r="E194" s="117">
        <f t="shared" ref="E194:AN194" si="23">SUM(E150:E153)</f>
        <v>0</v>
      </c>
      <c r="F194" s="117">
        <f t="shared" si="23"/>
        <v>0</v>
      </c>
      <c r="G194" s="117">
        <f t="shared" si="23"/>
        <v>0.30385500000000004</v>
      </c>
      <c r="H194" s="117">
        <f t="shared" si="23"/>
        <v>0</v>
      </c>
      <c r="I194" s="117">
        <f t="shared" si="23"/>
        <v>0</v>
      </c>
      <c r="J194" s="117">
        <f t="shared" si="23"/>
        <v>5.7532492114285727</v>
      </c>
      <c r="K194" s="117">
        <f t="shared" si="23"/>
        <v>0</v>
      </c>
      <c r="L194" s="117">
        <f t="shared" si="23"/>
        <v>0</v>
      </c>
      <c r="M194" s="117">
        <f t="shared" si="23"/>
        <v>0</v>
      </c>
      <c r="N194" s="117">
        <f t="shared" si="23"/>
        <v>0</v>
      </c>
      <c r="O194" s="117">
        <f t="shared" si="23"/>
        <v>0</v>
      </c>
      <c r="P194" s="117">
        <f t="shared" si="23"/>
        <v>0</v>
      </c>
      <c r="Q194" s="117">
        <f t="shared" si="23"/>
        <v>0</v>
      </c>
      <c r="R194" s="117">
        <f t="shared" si="23"/>
        <v>0</v>
      </c>
      <c r="S194" s="117">
        <f t="shared" si="23"/>
        <v>0</v>
      </c>
      <c r="T194" s="117">
        <f t="shared" si="23"/>
        <v>0</v>
      </c>
      <c r="U194" s="117">
        <f t="shared" si="23"/>
        <v>27.06121880571429</v>
      </c>
      <c r="V194" s="117">
        <f t="shared" si="23"/>
        <v>0</v>
      </c>
      <c r="W194" s="117">
        <f t="shared" si="23"/>
        <v>0</v>
      </c>
      <c r="X194" s="117">
        <f t="shared" si="23"/>
        <v>0</v>
      </c>
      <c r="Y194" s="117">
        <f t="shared" si="23"/>
        <v>0</v>
      </c>
      <c r="Z194" s="117">
        <f t="shared" si="23"/>
        <v>0</v>
      </c>
      <c r="AA194" s="117">
        <f t="shared" si="23"/>
        <v>1.8348383142857146E-2</v>
      </c>
      <c r="AB194" s="117">
        <f t="shared" si="23"/>
        <v>0</v>
      </c>
      <c r="AC194" s="117">
        <f t="shared" si="23"/>
        <v>0</v>
      </c>
      <c r="AD194" s="117">
        <f t="shared" si="23"/>
        <v>0</v>
      </c>
      <c r="AE194" s="117">
        <f t="shared" si="23"/>
        <v>0</v>
      </c>
      <c r="AF194" s="117">
        <f t="shared" si="23"/>
        <v>0.37973053600000001</v>
      </c>
      <c r="AG194" s="117">
        <f t="shared" si="23"/>
        <v>0</v>
      </c>
      <c r="AH194" s="117">
        <f t="shared" si="23"/>
        <v>0</v>
      </c>
      <c r="AI194" s="117">
        <f t="shared" si="23"/>
        <v>0</v>
      </c>
      <c r="AJ194" s="117">
        <f t="shared" si="23"/>
        <v>0</v>
      </c>
      <c r="AK194" s="117">
        <f t="shared" si="23"/>
        <v>0</v>
      </c>
      <c r="AL194" s="117">
        <f t="shared" si="23"/>
        <v>0</v>
      </c>
      <c r="AM194" s="117">
        <f t="shared" si="23"/>
        <v>0.29393548278598658</v>
      </c>
      <c r="AN194" s="117">
        <f t="shared" si="23"/>
        <v>0</v>
      </c>
    </row>
    <row r="195" spans="1:40">
      <c r="A195" s="117" t="s">
        <v>45</v>
      </c>
      <c r="B195" s="117" t="s">
        <v>51</v>
      </c>
      <c r="C195" s="117" t="s">
        <v>77</v>
      </c>
      <c r="D195" s="117">
        <f>SUM(D154:D157)</f>
        <v>151.40079007182692</v>
      </c>
      <c r="E195" s="117">
        <f t="shared" ref="E195:AN195" si="24">SUM(E154:E157)</f>
        <v>155.53255312884616</v>
      </c>
      <c r="F195" s="117">
        <f t="shared" si="24"/>
        <v>24.335565754509808</v>
      </c>
      <c r="G195" s="117">
        <f t="shared" si="24"/>
        <v>32.493445155007549</v>
      </c>
      <c r="H195" s="117">
        <f t="shared" si="24"/>
        <v>2.5909282684282422</v>
      </c>
      <c r="I195" s="117">
        <f t="shared" si="24"/>
        <v>47.433788196906555</v>
      </c>
      <c r="J195" s="117">
        <f t="shared" si="24"/>
        <v>612.42225732365387</v>
      </c>
      <c r="K195" s="117">
        <f t="shared" si="24"/>
        <v>32.11176522520848</v>
      </c>
      <c r="L195" s="117">
        <f t="shared" si="24"/>
        <v>5.8126890152654003</v>
      </c>
      <c r="M195" s="117">
        <f t="shared" si="24"/>
        <v>400.82596165260873</v>
      </c>
      <c r="N195" s="117">
        <f t="shared" si="24"/>
        <v>31.67283675581886</v>
      </c>
      <c r="O195" s="117">
        <f t="shared" si="24"/>
        <v>692.7123646921832</v>
      </c>
      <c r="P195" s="117">
        <f t="shared" si="24"/>
        <v>7.0247253107017542</v>
      </c>
      <c r="Q195" s="117">
        <f t="shared" si="24"/>
        <v>19.767818063303768</v>
      </c>
      <c r="R195" s="117">
        <f t="shared" si="24"/>
        <v>29.557040712435061</v>
      </c>
      <c r="S195" s="117">
        <f t="shared" si="24"/>
        <v>24.217524795314638</v>
      </c>
      <c r="T195" s="117">
        <f t="shared" si="24"/>
        <v>1.480390016285726</v>
      </c>
      <c r="U195" s="117">
        <f t="shared" si="24"/>
        <v>458.58362683959854</v>
      </c>
      <c r="V195" s="117">
        <f t="shared" si="24"/>
        <v>8.561487830754567</v>
      </c>
      <c r="W195" s="117">
        <f t="shared" si="24"/>
        <v>34.121648084859586</v>
      </c>
      <c r="X195" s="117">
        <f t="shared" si="24"/>
        <v>9.3552648171473258</v>
      </c>
      <c r="Y195" s="117">
        <f t="shared" si="24"/>
        <v>4.3904899903077661</v>
      </c>
      <c r="Z195" s="117">
        <f t="shared" si="24"/>
        <v>0.45870600742827888</v>
      </c>
      <c r="AA195" s="117">
        <f t="shared" si="24"/>
        <v>102.20409095173285</v>
      </c>
      <c r="AB195" s="117">
        <f t="shared" si="24"/>
        <v>36.805152603996</v>
      </c>
      <c r="AC195" s="117">
        <f t="shared" si="24"/>
        <v>107.59945812048926</v>
      </c>
      <c r="AD195" s="117">
        <f t="shared" si="24"/>
        <v>81.24485089070896</v>
      </c>
      <c r="AE195" s="117">
        <f t="shared" si="24"/>
        <v>33.060439021193773</v>
      </c>
      <c r="AF195" s="117">
        <f t="shared" si="24"/>
        <v>54.818352647900582</v>
      </c>
      <c r="AG195" s="117">
        <f t="shared" si="24"/>
        <v>19.254627975603917</v>
      </c>
      <c r="AH195" s="117">
        <f t="shared" si="24"/>
        <v>10.036356676470589</v>
      </c>
      <c r="AI195" s="117">
        <f t="shared" si="24"/>
        <v>291.45000952448487</v>
      </c>
      <c r="AJ195" s="117">
        <f t="shared" si="24"/>
        <v>1.5976930062764991</v>
      </c>
      <c r="AK195" s="117">
        <f t="shared" si="24"/>
        <v>14.769427857143492</v>
      </c>
      <c r="AL195" s="117">
        <f t="shared" si="24"/>
        <v>0.44786713976183529</v>
      </c>
      <c r="AM195" s="117">
        <f t="shared" si="24"/>
        <v>18.352874311151808</v>
      </c>
      <c r="AN195" s="117">
        <f t="shared" si="24"/>
        <v>4.0052666506115919</v>
      </c>
    </row>
    <row r="196" spans="1:40">
      <c r="A196" s="117" t="s">
        <v>45</v>
      </c>
      <c r="B196" s="117" t="s">
        <v>135</v>
      </c>
      <c r="C196" s="117" t="s">
        <v>77</v>
      </c>
      <c r="D196" s="117">
        <f>SUM(D158:D161)</f>
        <v>0</v>
      </c>
      <c r="E196" s="117">
        <f t="shared" ref="E196:AN196" si="25">SUM(E158:E161)</f>
        <v>0</v>
      </c>
      <c r="F196" s="117">
        <f t="shared" si="25"/>
        <v>0</v>
      </c>
      <c r="G196" s="117">
        <f t="shared" si="25"/>
        <v>0.11004265210212172</v>
      </c>
      <c r="H196" s="117">
        <f t="shared" si="25"/>
        <v>0</v>
      </c>
      <c r="I196" s="117">
        <f t="shared" si="25"/>
        <v>0</v>
      </c>
      <c r="J196" s="117">
        <f t="shared" si="25"/>
        <v>0</v>
      </c>
      <c r="K196" s="117">
        <f t="shared" si="25"/>
        <v>0</v>
      </c>
      <c r="L196" s="117">
        <f t="shared" si="25"/>
        <v>0</v>
      </c>
      <c r="M196" s="117">
        <f t="shared" si="25"/>
        <v>0</v>
      </c>
      <c r="N196" s="117">
        <f t="shared" si="25"/>
        <v>0</v>
      </c>
      <c r="O196" s="117">
        <f t="shared" si="25"/>
        <v>0</v>
      </c>
      <c r="P196" s="117">
        <f t="shared" si="25"/>
        <v>0</v>
      </c>
      <c r="Q196" s="117">
        <f t="shared" si="25"/>
        <v>0</v>
      </c>
      <c r="R196" s="117">
        <f t="shared" si="25"/>
        <v>0</v>
      </c>
      <c r="S196" s="117">
        <f t="shared" si="25"/>
        <v>0</v>
      </c>
      <c r="T196" s="117">
        <f t="shared" si="25"/>
        <v>0</v>
      </c>
      <c r="U196" s="117">
        <f t="shared" si="25"/>
        <v>0</v>
      </c>
      <c r="V196" s="117">
        <f t="shared" si="25"/>
        <v>0</v>
      </c>
      <c r="W196" s="117">
        <f t="shared" si="25"/>
        <v>0</v>
      </c>
      <c r="X196" s="117">
        <f t="shared" si="25"/>
        <v>0</v>
      </c>
      <c r="Y196" s="117">
        <f t="shared" si="25"/>
        <v>0</v>
      </c>
      <c r="Z196" s="117">
        <f t="shared" si="25"/>
        <v>0</v>
      </c>
      <c r="AA196" s="117">
        <f t="shared" si="25"/>
        <v>0</v>
      </c>
      <c r="AB196" s="117">
        <f t="shared" si="25"/>
        <v>0</v>
      </c>
      <c r="AC196" s="117">
        <f t="shared" si="25"/>
        <v>0</v>
      </c>
      <c r="AD196" s="117">
        <f t="shared" si="25"/>
        <v>0</v>
      </c>
      <c r="AE196" s="117">
        <f t="shared" si="25"/>
        <v>0</v>
      </c>
      <c r="AF196" s="117">
        <f t="shared" si="25"/>
        <v>10.89288035159705</v>
      </c>
      <c r="AG196" s="117">
        <f t="shared" si="25"/>
        <v>0</v>
      </c>
      <c r="AH196" s="117">
        <f t="shared" si="25"/>
        <v>0</v>
      </c>
      <c r="AI196" s="117">
        <f t="shared" si="25"/>
        <v>0</v>
      </c>
      <c r="AJ196" s="117">
        <f t="shared" si="25"/>
        <v>0</v>
      </c>
      <c r="AK196" s="117">
        <f t="shared" si="25"/>
        <v>0</v>
      </c>
      <c r="AL196" s="117">
        <f t="shared" si="25"/>
        <v>0</v>
      </c>
      <c r="AM196" s="117">
        <f t="shared" si="25"/>
        <v>0</v>
      </c>
      <c r="AN196" s="117">
        <f t="shared" si="25"/>
        <v>0</v>
      </c>
    </row>
    <row r="197" spans="1:40">
      <c r="A197" s="117" t="s">
        <v>45</v>
      </c>
      <c r="B197" s="117" t="s">
        <v>135</v>
      </c>
      <c r="C197" s="117" t="s">
        <v>77</v>
      </c>
      <c r="D197" s="117">
        <f>SUM(D162:D165)</f>
        <v>71.527474121894628</v>
      </c>
      <c r="E197" s="117">
        <f t="shared" ref="E197:AN197" si="26">SUM(E162:E165)</f>
        <v>51.109580608050436</v>
      </c>
      <c r="F197" s="117">
        <f t="shared" si="26"/>
        <v>24.218773340125598</v>
      </c>
      <c r="G197" s="117">
        <f t="shared" si="26"/>
        <v>124.4142462211905</v>
      </c>
      <c r="H197" s="117">
        <f t="shared" si="26"/>
        <v>16.642998228614193</v>
      </c>
      <c r="I197" s="117">
        <f t="shared" si="26"/>
        <v>69.378717725564755</v>
      </c>
      <c r="J197" s="117">
        <f t="shared" si="26"/>
        <v>796.71476691736439</v>
      </c>
      <c r="K197" s="117">
        <f t="shared" si="26"/>
        <v>59.607942927519467</v>
      </c>
      <c r="L197" s="117">
        <f t="shared" si="26"/>
        <v>11.179689846901615</v>
      </c>
      <c r="M197" s="117">
        <f t="shared" si="26"/>
        <v>213.00138849990071</v>
      </c>
      <c r="N197" s="117">
        <f t="shared" si="26"/>
        <v>64.189134183631481</v>
      </c>
      <c r="O197" s="117">
        <f t="shared" si="26"/>
        <v>302.41247255919058</v>
      </c>
      <c r="P197" s="117">
        <f t="shared" si="26"/>
        <v>102.18561861534104</v>
      </c>
      <c r="Q197" s="117">
        <f t="shared" si="26"/>
        <v>25.792238511594352</v>
      </c>
      <c r="R197" s="117">
        <f t="shared" si="26"/>
        <v>53.795624130885706</v>
      </c>
      <c r="S197" s="117">
        <f t="shared" si="26"/>
        <v>63.14637581334037</v>
      </c>
      <c r="T197" s="117">
        <f t="shared" si="26"/>
        <v>6.00210010663492</v>
      </c>
      <c r="U197" s="117">
        <f t="shared" si="26"/>
        <v>356.51904185291227</v>
      </c>
      <c r="V197" s="117">
        <f t="shared" si="26"/>
        <v>11.989486317442282</v>
      </c>
      <c r="W197" s="117">
        <f t="shared" si="26"/>
        <v>14.068366423330353</v>
      </c>
      <c r="X197" s="117">
        <f t="shared" si="26"/>
        <v>11.65007700735589</v>
      </c>
      <c r="Y197" s="117">
        <f t="shared" si="26"/>
        <v>5.1019503892605842</v>
      </c>
      <c r="Z197" s="117">
        <f t="shared" si="26"/>
        <v>3.1156469242208558</v>
      </c>
      <c r="AA197" s="117">
        <f t="shared" si="26"/>
        <v>177.51816368320107</v>
      </c>
      <c r="AB197" s="117">
        <f t="shared" si="26"/>
        <v>45.030000221349205</v>
      </c>
      <c r="AC197" s="117">
        <f t="shared" si="26"/>
        <v>153.73579256167909</v>
      </c>
      <c r="AD197" s="117">
        <f t="shared" si="26"/>
        <v>56.913118266583027</v>
      </c>
      <c r="AE197" s="117">
        <f t="shared" si="26"/>
        <v>51.972769335594407</v>
      </c>
      <c r="AF197" s="117">
        <f t="shared" si="26"/>
        <v>126.63400422074547</v>
      </c>
      <c r="AG197" s="117">
        <f t="shared" si="26"/>
        <v>23.284983658634609</v>
      </c>
      <c r="AH197" s="117">
        <f t="shared" si="26"/>
        <v>23.755962441432924</v>
      </c>
      <c r="AI197" s="117">
        <f t="shared" si="26"/>
        <v>648.68539603705415</v>
      </c>
      <c r="AJ197" s="117">
        <f t="shared" si="26"/>
        <v>3.2707516594100423</v>
      </c>
      <c r="AK197" s="117">
        <f t="shared" si="26"/>
        <v>10.434607245670279</v>
      </c>
      <c r="AL197" s="117">
        <f t="shared" si="26"/>
        <v>1.6013549123018498</v>
      </c>
      <c r="AM197" s="117">
        <f t="shared" si="26"/>
        <v>18.887478497577334</v>
      </c>
      <c r="AN197" s="117">
        <f t="shared" si="26"/>
        <v>2.8385098896840164</v>
      </c>
    </row>
    <row r="198" spans="1:40">
      <c r="A198" s="117" t="s">
        <v>45</v>
      </c>
      <c r="B198" s="117" t="s">
        <v>38</v>
      </c>
      <c r="C198" s="117" t="s">
        <v>77</v>
      </c>
      <c r="D198" s="117">
        <f>SUM(D166:D169)</f>
        <v>0</v>
      </c>
      <c r="E198" s="117">
        <f t="shared" ref="E198:AN198" si="27">SUM(E166:E169)</f>
        <v>2.4753870885714289</v>
      </c>
      <c r="F198" s="117">
        <f t="shared" si="27"/>
        <v>15.592184275000001</v>
      </c>
      <c r="G198" s="117">
        <f t="shared" si="27"/>
        <v>0</v>
      </c>
      <c r="H198" s="117">
        <f t="shared" si="27"/>
        <v>0</v>
      </c>
      <c r="I198" s="117">
        <f t="shared" si="27"/>
        <v>0</v>
      </c>
      <c r="J198" s="117">
        <f t="shared" si="27"/>
        <v>21.28749396695703</v>
      </c>
      <c r="K198" s="117">
        <f t="shared" si="27"/>
        <v>6.6916848025825606E-4</v>
      </c>
      <c r="L198" s="117">
        <f t="shared" si="27"/>
        <v>0</v>
      </c>
      <c r="M198" s="117">
        <f t="shared" si="27"/>
        <v>0</v>
      </c>
      <c r="N198" s="117">
        <f t="shared" si="27"/>
        <v>0</v>
      </c>
      <c r="O198" s="117">
        <f t="shared" si="27"/>
        <v>5.3642340710526319</v>
      </c>
      <c r="P198" s="117">
        <f t="shared" si="27"/>
        <v>1.9819125189189188</v>
      </c>
      <c r="Q198" s="117">
        <f t="shared" si="27"/>
        <v>2.7340659000000005</v>
      </c>
      <c r="R198" s="117">
        <f t="shared" si="27"/>
        <v>1.2235294615384618</v>
      </c>
      <c r="S198" s="117">
        <f t="shared" si="27"/>
        <v>9.1115078378378372E-2</v>
      </c>
      <c r="T198" s="117">
        <f t="shared" si="27"/>
        <v>0</v>
      </c>
      <c r="U198" s="117">
        <f t="shared" si="27"/>
        <v>55.476188356944448</v>
      </c>
      <c r="V198" s="117">
        <f t="shared" si="27"/>
        <v>0</v>
      </c>
      <c r="W198" s="117">
        <f t="shared" si="27"/>
        <v>0</v>
      </c>
      <c r="X198" s="117">
        <f t="shared" si="27"/>
        <v>0.92642697692307707</v>
      </c>
      <c r="Y198" s="117">
        <f t="shared" si="27"/>
        <v>0</v>
      </c>
      <c r="Z198" s="117">
        <f t="shared" si="27"/>
        <v>0</v>
      </c>
      <c r="AA198" s="117">
        <f t="shared" si="27"/>
        <v>12.292134877361853</v>
      </c>
      <c r="AB198" s="117">
        <f t="shared" si="27"/>
        <v>0</v>
      </c>
      <c r="AC198" s="117">
        <f t="shared" si="27"/>
        <v>69.861341052631587</v>
      </c>
      <c r="AD198" s="117">
        <f t="shared" si="27"/>
        <v>1.2960389395238097</v>
      </c>
      <c r="AE198" s="117">
        <f t="shared" si="27"/>
        <v>0.80315907750000015</v>
      </c>
      <c r="AF198" s="117">
        <f t="shared" si="27"/>
        <v>0</v>
      </c>
      <c r="AG198" s="117">
        <f t="shared" si="27"/>
        <v>0</v>
      </c>
      <c r="AH198" s="117">
        <f t="shared" si="27"/>
        <v>1.2673394207692308</v>
      </c>
      <c r="AI198" s="117">
        <f t="shared" si="27"/>
        <v>2.3943314270270273</v>
      </c>
      <c r="AJ198" s="117">
        <f t="shared" si="27"/>
        <v>0</v>
      </c>
      <c r="AK198" s="117">
        <f t="shared" si="27"/>
        <v>0</v>
      </c>
      <c r="AL198" s="117">
        <f t="shared" si="27"/>
        <v>0</v>
      </c>
      <c r="AM198" s="117">
        <f t="shared" si="27"/>
        <v>14.006644630785406</v>
      </c>
      <c r="AN198" s="117">
        <f t="shared" si="27"/>
        <v>0.54837419460580439</v>
      </c>
    </row>
    <row r="199" spans="1:40">
      <c r="A199" s="118" t="s">
        <v>45</v>
      </c>
      <c r="B199" s="118" t="s">
        <v>135</v>
      </c>
      <c r="C199" s="118" t="s">
        <v>77</v>
      </c>
      <c r="D199" s="118">
        <f>SUM(D170:D173)</f>
        <v>0</v>
      </c>
      <c r="E199" s="118">
        <f t="shared" ref="E199:AN199" si="28">SUM(E170:E173)</f>
        <v>0</v>
      </c>
      <c r="F199" s="118">
        <f t="shared" si="28"/>
        <v>0</v>
      </c>
      <c r="G199" s="118">
        <f t="shared" si="28"/>
        <v>0</v>
      </c>
      <c r="H199" s="118">
        <f t="shared" si="28"/>
        <v>0</v>
      </c>
      <c r="I199" s="118">
        <f t="shared" si="28"/>
        <v>0.15743861000419024</v>
      </c>
      <c r="J199" s="118">
        <f t="shared" si="28"/>
        <v>0</v>
      </c>
      <c r="K199" s="118">
        <f t="shared" si="28"/>
        <v>6.8268674598565386E-3</v>
      </c>
      <c r="L199" s="118">
        <f t="shared" si="28"/>
        <v>0</v>
      </c>
      <c r="M199" s="118">
        <f t="shared" si="28"/>
        <v>0</v>
      </c>
      <c r="N199" s="118">
        <f t="shared" si="28"/>
        <v>0</v>
      </c>
      <c r="O199" s="118">
        <f t="shared" si="28"/>
        <v>0</v>
      </c>
      <c r="P199" s="118">
        <f t="shared" si="28"/>
        <v>0</v>
      </c>
      <c r="Q199" s="118">
        <f t="shared" si="28"/>
        <v>0</v>
      </c>
      <c r="R199" s="118">
        <f t="shared" si="28"/>
        <v>0</v>
      </c>
      <c r="S199" s="118">
        <f t="shared" si="28"/>
        <v>0</v>
      </c>
      <c r="T199" s="118">
        <f t="shared" si="28"/>
        <v>2.0305367555555561E-2</v>
      </c>
      <c r="U199" s="118">
        <f t="shared" si="28"/>
        <v>0</v>
      </c>
      <c r="V199" s="118">
        <f t="shared" si="28"/>
        <v>0</v>
      </c>
      <c r="W199" s="118">
        <f t="shared" si="28"/>
        <v>0</v>
      </c>
      <c r="X199" s="118">
        <f t="shared" si="28"/>
        <v>0</v>
      </c>
      <c r="Y199" s="118">
        <f t="shared" si="28"/>
        <v>0</v>
      </c>
      <c r="Z199" s="118">
        <f t="shared" si="28"/>
        <v>0</v>
      </c>
      <c r="AA199" s="118">
        <f t="shared" si="28"/>
        <v>2.007365361512996</v>
      </c>
      <c r="AB199" s="118">
        <f t="shared" si="28"/>
        <v>0</v>
      </c>
      <c r="AC199" s="118">
        <f t="shared" si="28"/>
        <v>8.7139728045045803</v>
      </c>
      <c r="AD199" s="118">
        <f t="shared" si="28"/>
        <v>0.28315790652845974</v>
      </c>
      <c r="AE199" s="118">
        <f t="shared" si="28"/>
        <v>0</v>
      </c>
      <c r="AF199" s="118">
        <f t="shared" si="28"/>
        <v>0.62016280050397743</v>
      </c>
      <c r="AG199" s="118">
        <f t="shared" si="28"/>
        <v>0</v>
      </c>
      <c r="AH199" s="118">
        <f t="shared" si="28"/>
        <v>0</v>
      </c>
      <c r="AI199" s="118">
        <f t="shared" si="28"/>
        <v>5.0634861440914156E-2</v>
      </c>
      <c r="AJ199" s="118">
        <f t="shared" si="28"/>
        <v>0</v>
      </c>
      <c r="AK199" s="118">
        <f t="shared" si="28"/>
        <v>0</v>
      </c>
      <c r="AL199" s="118">
        <f t="shared" si="28"/>
        <v>0</v>
      </c>
      <c r="AM199" s="118">
        <f t="shared" si="28"/>
        <v>0</v>
      </c>
      <c r="AN199" s="118">
        <f t="shared" si="28"/>
        <v>0</v>
      </c>
    </row>
    <row r="200" spans="1:40">
      <c r="A200" s="116" t="s">
        <v>410</v>
      </c>
      <c r="B200" s="116" t="s">
        <v>50</v>
      </c>
      <c r="C200" s="116"/>
      <c r="D200" s="116">
        <f>SUM(D182,D188,D194)</f>
        <v>0</v>
      </c>
      <c r="E200" s="116">
        <f t="shared" ref="E200:AN200" si="29">SUM(E182,E188,E194)</f>
        <v>0</v>
      </c>
      <c r="F200" s="116">
        <f t="shared" si="29"/>
        <v>0</v>
      </c>
      <c r="G200" s="116">
        <f t="shared" si="29"/>
        <v>0.70279637304810061</v>
      </c>
      <c r="H200" s="116">
        <f t="shared" si="29"/>
        <v>0</v>
      </c>
      <c r="I200" s="116">
        <f t="shared" si="29"/>
        <v>0</v>
      </c>
      <c r="J200" s="116">
        <f t="shared" si="29"/>
        <v>9.6573660575285754</v>
      </c>
      <c r="K200" s="116">
        <f t="shared" si="29"/>
        <v>0</v>
      </c>
      <c r="L200" s="116">
        <f t="shared" si="29"/>
        <v>0</v>
      </c>
      <c r="M200" s="116">
        <f t="shared" si="29"/>
        <v>0</v>
      </c>
      <c r="N200" s="116">
        <f t="shared" si="29"/>
        <v>0</v>
      </c>
      <c r="O200" s="116">
        <f t="shared" si="29"/>
        <v>0</v>
      </c>
      <c r="P200" s="116">
        <f t="shared" si="29"/>
        <v>0</v>
      </c>
      <c r="Q200" s="116">
        <f t="shared" si="29"/>
        <v>0</v>
      </c>
      <c r="R200" s="116">
        <f t="shared" si="29"/>
        <v>0</v>
      </c>
      <c r="S200" s="116">
        <f t="shared" si="29"/>
        <v>0</v>
      </c>
      <c r="T200" s="116">
        <f t="shared" si="29"/>
        <v>0</v>
      </c>
      <c r="U200" s="116">
        <f t="shared" si="29"/>
        <v>29.16344005571429</v>
      </c>
      <c r="V200" s="116">
        <f t="shared" si="29"/>
        <v>0</v>
      </c>
      <c r="W200" s="116">
        <f t="shared" si="29"/>
        <v>0</v>
      </c>
      <c r="X200" s="116">
        <f t="shared" si="29"/>
        <v>0</v>
      </c>
      <c r="Y200" s="116">
        <f t="shared" si="29"/>
        <v>0</v>
      </c>
      <c r="Z200" s="116">
        <f t="shared" si="29"/>
        <v>0</v>
      </c>
      <c r="AA200" s="116">
        <f t="shared" si="29"/>
        <v>0.4333051124946079</v>
      </c>
      <c r="AB200" s="116">
        <f t="shared" si="29"/>
        <v>0</v>
      </c>
      <c r="AC200" s="116">
        <f t="shared" si="29"/>
        <v>0</v>
      </c>
      <c r="AD200" s="116">
        <f t="shared" si="29"/>
        <v>0</v>
      </c>
      <c r="AE200" s="116">
        <f t="shared" si="29"/>
        <v>0</v>
      </c>
      <c r="AF200" s="116">
        <f t="shared" si="29"/>
        <v>1.271956036</v>
      </c>
      <c r="AG200" s="116">
        <f t="shared" si="29"/>
        <v>0</v>
      </c>
      <c r="AH200" s="116">
        <f t="shared" si="29"/>
        <v>0</v>
      </c>
      <c r="AI200" s="116">
        <f t="shared" si="29"/>
        <v>0</v>
      </c>
      <c r="AJ200" s="116">
        <f t="shared" si="29"/>
        <v>0</v>
      </c>
      <c r="AK200" s="116">
        <f t="shared" si="29"/>
        <v>0</v>
      </c>
      <c r="AL200" s="116">
        <f t="shared" si="29"/>
        <v>0</v>
      </c>
      <c r="AM200" s="116">
        <f t="shared" si="29"/>
        <v>0.31676960443486979</v>
      </c>
      <c r="AN200" s="116">
        <f t="shared" si="29"/>
        <v>0</v>
      </c>
    </row>
    <row r="201" spans="1:40">
      <c r="A201" s="117" t="s">
        <v>410</v>
      </c>
      <c r="B201" s="117" t="s">
        <v>51</v>
      </c>
      <c r="C201" s="117"/>
      <c r="D201" s="117">
        <f>SUM(D183,D189,D195,D186)</f>
        <v>238.4388390898726</v>
      </c>
      <c r="E201" s="117">
        <f t="shared" ref="E201:AN201" si="30">SUM(E183,E189,E195,E186)</f>
        <v>314.16824170381199</v>
      </c>
      <c r="F201" s="117">
        <f t="shared" si="30"/>
        <v>60.50805906724311</v>
      </c>
      <c r="G201" s="117">
        <f t="shared" si="30"/>
        <v>84.126390586183419</v>
      </c>
      <c r="H201" s="117">
        <f t="shared" si="30"/>
        <v>15.536769777447239</v>
      </c>
      <c r="I201" s="117">
        <f t="shared" si="30"/>
        <v>146.17302401945946</v>
      </c>
      <c r="J201" s="117">
        <f t="shared" si="30"/>
        <v>1255.8019200012016</v>
      </c>
      <c r="K201" s="117">
        <f t="shared" si="30"/>
        <v>101.7905187673496</v>
      </c>
      <c r="L201" s="117">
        <f t="shared" si="30"/>
        <v>16.541926805504136</v>
      </c>
      <c r="M201" s="117">
        <f t="shared" si="30"/>
        <v>962.10390903911434</v>
      </c>
      <c r="N201" s="117">
        <f t="shared" si="30"/>
        <v>100.4147423634835</v>
      </c>
      <c r="O201" s="117">
        <f t="shared" si="30"/>
        <v>1437.6828815474832</v>
      </c>
      <c r="P201" s="117">
        <f t="shared" si="30"/>
        <v>109.03414454382617</v>
      </c>
      <c r="Q201" s="117">
        <f t="shared" si="30"/>
        <v>47.055033822353828</v>
      </c>
      <c r="R201" s="117">
        <f t="shared" si="30"/>
        <v>105.20909864855173</v>
      </c>
      <c r="S201" s="117">
        <f t="shared" si="30"/>
        <v>91.764024488988255</v>
      </c>
      <c r="T201" s="117">
        <f t="shared" si="30"/>
        <v>4.627108016106126</v>
      </c>
      <c r="U201" s="117">
        <f t="shared" si="30"/>
        <v>1049.2125403445045</v>
      </c>
      <c r="V201" s="117">
        <f t="shared" si="30"/>
        <v>37.952019261816332</v>
      </c>
      <c r="W201" s="117">
        <f t="shared" si="30"/>
        <v>72.357400473298981</v>
      </c>
      <c r="X201" s="117">
        <f t="shared" si="30"/>
        <v>28.293929461382724</v>
      </c>
      <c r="Y201" s="117">
        <f t="shared" si="30"/>
        <v>11.34373109291179</v>
      </c>
      <c r="Z201" s="117">
        <f t="shared" si="30"/>
        <v>3.9374668282082812</v>
      </c>
      <c r="AA201" s="117">
        <f t="shared" si="30"/>
        <v>273.03745490304073</v>
      </c>
      <c r="AB201" s="117">
        <f t="shared" si="30"/>
        <v>92.737633884440925</v>
      </c>
      <c r="AC201" s="117">
        <f t="shared" si="30"/>
        <v>423.84394864052263</v>
      </c>
      <c r="AD201" s="117">
        <f t="shared" si="30"/>
        <v>195.1173673317725</v>
      </c>
      <c r="AE201" s="117">
        <f t="shared" si="30"/>
        <v>123.64654668037628</v>
      </c>
      <c r="AF201" s="117">
        <f t="shared" si="30"/>
        <v>136.46654143858015</v>
      </c>
      <c r="AG201" s="117">
        <f t="shared" si="30"/>
        <v>47.709696636901356</v>
      </c>
      <c r="AH201" s="117">
        <f t="shared" si="30"/>
        <v>63.204347064999027</v>
      </c>
      <c r="AI201" s="117">
        <f t="shared" si="30"/>
        <v>930.22318382687627</v>
      </c>
      <c r="AJ201" s="117">
        <f t="shared" si="30"/>
        <v>24.79920289075649</v>
      </c>
      <c r="AK201" s="117">
        <f t="shared" si="30"/>
        <v>35.157221419553636</v>
      </c>
      <c r="AL201" s="117">
        <f t="shared" si="30"/>
        <v>6.951741056275484</v>
      </c>
      <c r="AM201" s="117">
        <f t="shared" si="30"/>
        <v>43.687275640154361</v>
      </c>
      <c r="AN201" s="117">
        <f t="shared" si="30"/>
        <v>9.5341571685729551</v>
      </c>
    </row>
    <row r="202" spans="1:40">
      <c r="A202" s="117" t="s">
        <v>410</v>
      </c>
      <c r="B202" s="117" t="s">
        <v>61</v>
      </c>
      <c r="C202" s="117"/>
      <c r="D202" s="117">
        <f>SUM(D184,D190,D196:D197,D187,D192:D193,D199)</f>
        <v>75.38996007751463</v>
      </c>
      <c r="E202" s="117">
        <f t="shared" ref="E202:AN202" si="31">SUM(E184,E190,E196:E197,E187,E192:E193,E199)</f>
        <v>55.03603310254303</v>
      </c>
      <c r="F202" s="117">
        <f t="shared" si="31"/>
        <v>25.656827898070599</v>
      </c>
      <c r="G202" s="117">
        <f t="shared" si="31"/>
        <v>131.81094847588156</v>
      </c>
      <c r="H202" s="117">
        <f t="shared" si="31"/>
        <v>17.476588368631983</v>
      </c>
      <c r="I202" s="117">
        <f t="shared" si="31"/>
        <v>78.69859852468305</v>
      </c>
      <c r="J202" s="117">
        <f t="shared" si="31"/>
        <v>824.28143541671761</v>
      </c>
      <c r="K202" s="117">
        <f t="shared" si="31"/>
        <v>63.779423888950717</v>
      </c>
      <c r="L202" s="117">
        <f t="shared" si="31"/>
        <v>11.787902933827187</v>
      </c>
      <c r="M202" s="117">
        <f t="shared" si="31"/>
        <v>248.12788662793571</v>
      </c>
      <c r="N202" s="117">
        <f t="shared" si="31"/>
        <v>66.517305326964305</v>
      </c>
      <c r="O202" s="117">
        <f t="shared" si="31"/>
        <v>354.70608459025544</v>
      </c>
      <c r="P202" s="117">
        <f t="shared" si="31"/>
        <v>162.130012907691</v>
      </c>
      <c r="Q202" s="117">
        <f t="shared" si="31"/>
        <v>28.40228291011535</v>
      </c>
      <c r="R202" s="117">
        <f t="shared" si="31"/>
        <v>57.69800678197619</v>
      </c>
      <c r="S202" s="117">
        <f t="shared" si="31"/>
        <v>64.497194738727572</v>
      </c>
      <c r="T202" s="117">
        <f t="shared" si="31"/>
        <v>6.6654697389867987</v>
      </c>
      <c r="U202" s="117">
        <f t="shared" si="31"/>
        <v>437.34502991708041</v>
      </c>
      <c r="V202" s="117">
        <f t="shared" si="31"/>
        <v>12.724830818788183</v>
      </c>
      <c r="W202" s="117">
        <f t="shared" si="31"/>
        <v>15.202952050595535</v>
      </c>
      <c r="X202" s="117">
        <f t="shared" si="31"/>
        <v>12.678548157687311</v>
      </c>
      <c r="Y202" s="117">
        <f t="shared" si="31"/>
        <v>5.437119321953638</v>
      </c>
      <c r="Z202" s="117">
        <f t="shared" si="31"/>
        <v>3.2916355448764554</v>
      </c>
      <c r="AA202" s="117">
        <f t="shared" si="31"/>
        <v>185.88117758650975</v>
      </c>
      <c r="AB202" s="117">
        <f t="shared" si="31"/>
        <v>49.890175945372384</v>
      </c>
      <c r="AC202" s="117">
        <f t="shared" si="31"/>
        <v>196.78930474679007</v>
      </c>
      <c r="AD202" s="117">
        <f t="shared" si="31"/>
        <v>60.788110475674252</v>
      </c>
      <c r="AE202" s="117">
        <f t="shared" si="31"/>
        <v>58.683648135309085</v>
      </c>
      <c r="AF202" s="117">
        <f t="shared" si="31"/>
        <v>143.79838855733408</v>
      </c>
      <c r="AG202" s="117">
        <f t="shared" si="31"/>
        <v>24.763937510708875</v>
      </c>
      <c r="AH202" s="117">
        <f t="shared" si="31"/>
        <v>26.942658766205842</v>
      </c>
      <c r="AI202" s="117">
        <f t="shared" si="31"/>
        <v>677.33379384725106</v>
      </c>
      <c r="AJ202" s="117">
        <f t="shared" si="31"/>
        <v>5.1894457549843196</v>
      </c>
      <c r="AK202" s="117">
        <f t="shared" si="31"/>
        <v>11.490543570611154</v>
      </c>
      <c r="AL202" s="117">
        <f t="shared" si="31"/>
        <v>2.5407445496387995</v>
      </c>
      <c r="AM202" s="117">
        <f t="shared" si="31"/>
        <v>20.79880818757665</v>
      </c>
      <c r="AN202" s="117">
        <f t="shared" si="31"/>
        <v>3.1257545967107183</v>
      </c>
    </row>
    <row r="203" spans="1:40">
      <c r="A203" s="117" t="s">
        <v>410</v>
      </c>
      <c r="B203" s="117" t="s">
        <v>38</v>
      </c>
      <c r="C203" s="117"/>
      <c r="D203" s="117">
        <f>SUM(D185,D191,D198)</f>
        <v>0</v>
      </c>
      <c r="E203" s="117">
        <f t="shared" ref="E203:AN203" si="32">SUM(E185,E191,E198)</f>
        <v>2.4753870885714289</v>
      </c>
      <c r="F203" s="117">
        <f t="shared" si="32"/>
        <v>15.592184275000001</v>
      </c>
      <c r="G203" s="117">
        <f t="shared" si="32"/>
        <v>0</v>
      </c>
      <c r="H203" s="117">
        <f t="shared" si="32"/>
        <v>0</v>
      </c>
      <c r="I203" s="117">
        <f t="shared" si="32"/>
        <v>0</v>
      </c>
      <c r="J203" s="117">
        <f t="shared" si="32"/>
        <v>21.929110078731028</v>
      </c>
      <c r="K203" s="117">
        <f t="shared" si="32"/>
        <v>1.724559808281057E-3</v>
      </c>
      <c r="L203" s="117">
        <f t="shared" si="32"/>
        <v>0</v>
      </c>
      <c r="M203" s="117">
        <f t="shared" si="32"/>
        <v>0</v>
      </c>
      <c r="N203" s="117">
        <f t="shared" si="32"/>
        <v>0</v>
      </c>
      <c r="O203" s="117">
        <f t="shared" si="32"/>
        <v>5.3642340710526319</v>
      </c>
      <c r="P203" s="117">
        <f t="shared" si="32"/>
        <v>1.9819125189189188</v>
      </c>
      <c r="Q203" s="117">
        <f t="shared" si="32"/>
        <v>2.7340659000000005</v>
      </c>
      <c r="R203" s="117">
        <f t="shared" si="32"/>
        <v>1.2235294615384618</v>
      </c>
      <c r="S203" s="117">
        <f t="shared" si="32"/>
        <v>9.1115078378378372E-2</v>
      </c>
      <c r="T203" s="117">
        <f t="shared" si="32"/>
        <v>0</v>
      </c>
      <c r="U203" s="117">
        <f t="shared" si="32"/>
        <v>55.476188356944448</v>
      </c>
      <c r="V203" s="117">
        <f t="shared" si="32"/>
        <v>0</v>
      </c>
      <c r="W203" s="117">
        <f t="shared" si="32"/>
        <v>0</v>
      </c>
      <c r="X203" s="117">
        <f t="shared" si="32"/>
        <v>0.99625868555452401</v>
      </c>
      <c r="Y203" s="117">
        <f t="shared" si="32"/>
        <v>0</v>
      </c>
      <c r="Z203" s="117">
        <f t="shared" si="32"/>
        <v>0</v>
      </c>
      <c r="AA203" s="117">
        <f t="shared" si="32"/>
        <v>13.719811681110251</v>
      </c>
      <c r="AB203" s="117">
        <f t="shared" si="32"/>
        <v>0</v>
      </c>
      <c r="AC203" s="117">
        <f t="shared" si="32"/>
        <v>75.589647697631577</v>
      </c>
      <c r="AD203" s="117">
        <f t="shared" si="32"/>
        <v>1.3422175341139264</v>
      </c>
      <c r="AE203" s="117">
        <f t="shared" si="32"/>
        <v>0.80315907750000015</v>
      </c>
      <c r="AF203" s="117">
        <f t="shared" si="32"/>
        <v>0</v>
      </c>
      <c r="AG203" s="117">
        <f t="shared" si="32"/>
        <v>0</v>
      </c>
      <c r="AH203" s="117">
        <f t="shared" si="32"/>
        <v>1.2673394207692308</v>
      </c>
      <c r="AI203" s="117">
        <f t="shared" si="32"/>
        <v>4.8463788545841684</v>
      </c>
      <c r="AJ203" s="117">
        <f t="shared" si="32"/>
        <v>0</v>
      </c>
      <c r="AK203" s="117">
        <f t="shared" si="32"/>
        <v>0</v>
      </c>
      <c r="AL203" s="117">
        <f t="shared" si="32"/>
        <v>0</v>
      </c>
      <c r="AM203" s="117">
        <f t="shared" si="32"/>
        <v>14.006644630785406</v>
      </c>
      <c r="AN203" s="117">
        <f t="shared" si="32"/>
        <v>0.54837419460580439</v>
      </c>
    </row>
    <row r="204" spans="1:40">
      <c r="A204" s="119" t="s">
        <v>410</v>
      </c>
      <c r="B204" s="119" t="s">
        <v>52</v>
      </c>
      <c r="C204" s="119"/>
      <c r="D204" s="125">
        <f>SUM(D200:D203)</f>
        <v>313.82879916738722</v>
      </c>
      <c r="E204" s="125">
        <f t="shared" ref="E204:AN204" si="33">SUM(E200:E203)</f>
        <v>371.67966189492643</v>
      </c>
      <c r="F204" s="125">
        <f t="shared" si="33"/>
        <v>101.75707124031371</v>
      </c>
      <c r="G204" s="125">
        <f t="shared" si="33"/>
        <v>216.64013543511308</v>
      </c>
      <c r="H204" s="125">
        <f>SUM(H200:H203)</f>
        <v>33.01335814607922</v>
      </c>
      <c r="I204" s="125">
        <f t="shared" si="33"/>
        <v>224.8716225441425</v>
      </c>
      <c r="J204" s="125">
        <f t="shared" si="33"/>
        <v>2111.6698315541785</v>
      </c>
      <c r="K204" s="125">
        <f t="shared" si="33"/>
        <v>165.57166721610861</v>
      </c>
      <c r="L204" s="125">
        <f t="shared" si="33"/>
        <v>28.329829739331323</v>
      </c>
      <c r="M204" s="125">
        <f t="shared" si="33"/>
        <v>1210.2317956670499</v>
      </c>
      <c r="N204" s="125">
        <f t="shared" si="33"/>
        <v>166.9320476904478</v>
      </c>
      <c r="O204" s="125">
        <f t="shared" si="33"/>
        <v>1797.7532002087912</v>
      </c>
      <c r="P204" s="125">
        <f t="shared" si="33"/>
        <v>273.14606997043609</v>
      </c>
      <c r="Q204" s="125">
        <f t="shared" si="33"/>
        <v>78.191382632469185</v>
      </c>
      <c r="R204" s="125">
        <f t="shared" si="33"/>
        <v>164.13063489206638</v>
      </c>
      <c r="S204" s="125">
        <f t="shared" si="33"/>
        <v>156.35233430609421</v>
      </c>
      <c r="T204" s="125">
        <f t="shared" si="33"/>
        <v>11.292577755092925</v>
      </c>
      <c r="U204" s="125">
        <f t="shared" si="33"/>
        <v>1571.1971986742437</v>
      </c>
      <c r="V204" s="125">
        <f t="shared" si="33"/>
        <v>50.676850080604517</v>
      </c>
      <c r="W204" s="125">
        <f t="shared" si="33"/>
        <v>87.560352523894522</v>
      </c>
      <c r="X204" s="125">
        <f t="shared" si="33"/>
        <v>41.968736304624557</v>
      </c>
      <c r="Y204" s="125">
        <f t="shared" si="33"/>
        <v>16.780850414865427</v>
      </c>
      <c r="Z204" s="125">
        <f t="shared" si="33"/>
        <v>7.2291023730847366</v>
      </c>
      <c r="AA204" s="125">
        <f t="shared" si="33"/>
        <v>473.07174928315533</v>
      </c>
      <c r="AB204" s="125">
        <f t="shared" si="33"/>
        <v>142.62780982981332</v>
      </c>
      <c r="AC204" s="125">
        <f t="shared" si="33"/>
        <v>696.22290108494428</v>
      </c>
      <c r="AD204" s="125">
        <f t="shared" si="33"/>
        <v>257.24769534156064</v>
      </c>
      <c r="AE204" s="125">
        <f t="shared" si="33"/>
        <v>183.13335389318536</v>
      </c>
      <c r="AF204" s="125">
        <f t="shared" si="33"/>
        <v>281.53688603191426</v>
      </c>
      <c r="AG204" s="125">
        <f t="shared" si="33"/>
        <v>72.473634147610227</v>
      </c>
      <c r="AH204" s="125">
        <f t="shared" si="33"/>
        <v>91.414345251974098</v>
      </c>
      <c r="AI204" s="125">
        <f t="shared" si="33"/>
        <v>1612.4033565287114</v>
      </c>
      <c r="AJ204" s="125">
        <f t="shared" si="33"/>
        <v>29.98864864574081</v>
      </c>
      <c r="AK204" s="125">
        <f t="shared" si="33"/>
        <v>46.647764990164788</v>
      </c>
      <c r="AL204" s="125">
        <f t="shared" si="33"/>
        <v>9.4924856059142826</v>
      </c>
      <c r="AM204" s="125">
        <f t="shared" si="33"/>
        <v>78.809498062951278</v>
      </c>
      <c r="AN204" s="125">
        <f t="shared" si="33"/>
        <v>13.208285959889478</v>
      </c>
    </row>
    <row r="205" spans="1:40">
      <c r="A205" s="120"/>
      <c r="B205" s="120"/>
      <c r="C205" s="120"/>
      <c r="D205" s="126">
        <f>SUM(D182:D199)</f>
        <v>313.82879916738722</v>
      </c>
      <c r="E205" s="126">
        <f t="shared" ref="E205:AN205" si="34">SUM(E182:E199)</f>
        <v>371.67966189492654</v>
      </c>
      <c r="F205" s="126">
        <f t="shared" si="34"/>
        <v>101.75707124031371</v>
      </c>
      <c r="G205" s="126">
        <f t="shared" si="34"/>
        <v>216.64013543511308</v>
      </c>
      <c r="H205" s="126">
        <f t="shared" si="34"/>
        <v>33.013358146079227</v>
      </c>
      <c r="I205" s="126">
        <f t="shared" si="34"/>
        <v>224.8716225441425</v>
      </c>
      <c r="J205" s="126">
        <f t="shared" si="34"/>
        <v>2111.6698315541785</v>
      </c>
      <c r="K205" s="126">
        <f t="shared" si="34"/>
        <v>165.57166721610861</v>
      </c>
      <c r="L205" s="126">
        <f t="shared" si="34"/>
        <v>28.329829739331323</v>
      </c>
      <c r="M205" s="126">
        <f t="shared" si="34"/>
        <v>1210.2317956670499</v>
      </c>
      <c r="N205" s="126">
        <f t="shared" si="34"/>
        <v>166.9320476904478</v>
      </c>
      <c r="O205" s="126">
        <f t="shared" si="34"/>
        <v>1797.7532002087912</v>
      </c>
      <c r="P205" s="126">
        <f t="shared" si="34"/>
        <v>273.14606997043614</v>
      </c>
      <c r="Q205" s="126">
        <f t="shared" si="34"/>
        <v>78.191382632469185</v>
      </c>
      <c r="R205" s="126">
        <f t="shared" si="34"/>
        <v>164.13063489206638</v>
      </c>
      <c r="S205" s="126">
        <f t="shared" si="34"/>
        <v>156.35233430609421</v>
      </c>
      <c r="T205" s="126">
        <f t="shared" si="34"/>
        <v>11.292577755092926</v>
      </c>
      <c r="U205" s="126">
        <f t="shared" si="34"/>
        <v>1571.1971986742437</v>
      </c>
      <c r="V205" s="126">
        <f t="shared" si="34"/>
        <v>50.67685008060451</v>
      </c>
      <c r="W205" s="126">
        <f t="shared" si="34"/>
        <v>87.560352523894522</v>
      </c>
      <c r="X205" s="126">
        <f t="shared" si="34"/>
        <v>41.968736304624557</v>
      </c>
      <c r="Y205" s="126">
        <f t="shared" si="34"/>
        <v>16.78085041486543</v>
      </c>
      <c r="Z205" s="126">
        <f t="shared" si="34"/>
        <v>7.2291023730847357</v>
      </c>
      <c r="AA205" s="126">
        <f t="shared" si="34"/>
        <v>473.07174928315533</v>
      </c>
      <c r="AB205" s="126">
        <f t="shared" si="34"/>
        <v>142.62780982981332</v>
      </c>
      <c r="AC205" s="126">
        <f t="shared" si="34"/>
        <v>696.22290108494428</v>
      </c>
      <c r="AD205" s="126">
        <f t="shared" si="34"/>
        <v>257.24769534156064</v>
      </c>
      <c r="AE205" s="126">
        <f t="shared" si="34"/>
        <v>183.13335389318539</v>
      </c>
      <c r="AF205" s="126">
        <f t="shared" si="34"/>
        <v>281.53688603191421</v>
      </c>
      <c r="AG205" s="126">
        <f t="shared" si="34"/>
        <v>72.473634147610227</v>
      </c>
      <c r="AH205" s="126">
        <f t="shared" si="34"/>
        <v>91.414345251974112</v>
      </c>
      <c r="AI205" s="126">
        <f t="shared" si="34"/>
        <v>1612.4033565287111</v>
      </c>
      <c r="AJ205" s="126">
        <f t="shared" si="34"/>
        <v>29.98864864574081</v>
      </c>
      <c r="AK205" s="126">
        <f t="shared" si="34"/>
        <v>46.647764990164795</v>
      </c>
      <c r="AL205" s="126">
        <f t="shared" si="34"/>
        <v>9.4924856059142826</v>
      </c>
      <c r="AM205" s="126">
        <f t="shared" si="34"/>
        <v>78.809498062951278</v>
      </c>
      <c r="AN205" s="126">
        <f t="shared" si="34"/>
        <v>13.208285959889478</v>
      </c>
    </row>
    <row r="207" spans="1:40">
      <c r="A207" s="112" t="s">
        <v>411</v>
      </c>
    </row>
    <row r="208" spans="1:40" ht="15" thickBot="1">
      <c r="A208" s="14" t="s">
        <v>54</v>
      </c>
      <c r="B208" s="14" t="s">
        <v>58</v>
      </c>
      <c r="C208" s="14" t="s">
        <v>59</v>
      </c>
      <c r="D208" s="15" t="s">
        <v>1</v>
      </c>
      <c r="E208" s="15" t="s">
        <v>2</v>
      </c>
      <c r="F208" s="15" t="s">
        <v>3</v>
      </c>
      <c r="G208" s="15" t="s">
        <v>4</v>
      </c>
      <c r="H208" s="15" t="s">
        <v>5</v>
      </c>
      <c r="I208" s="15" t="s">
        <v>6</v>
      </c>
      <c r="J208" s="15" t="s">
        <v>7</v>
      </c>
      <c r="K208" s="15" t="s">
        <v>8</v>
      </c>
      <c r="L208" s="15" t="s">
        <v>9</v>
      </c>
      <c r="M208" s="15" t="s">
        <v>10</v>
      </c>
      <c r="N208" s="15" t="s">
        <v>11</v>
      </c>
      <c r="O208" s="15" t="s">
        <v>12</v>
      </c>
      <c r="P208" s="15" t="s">
        <v>108</v>
      </c>
      <c r="Q208" s="15" t="s">
        <v>13</v>
      </c>
      <c r="R208" s="15" t="s">
        <v>14</v>
      </c>
      <c r="S208" s="15" t="s">
        <v>15</v>
      </c>
      <c r="T208" s="15" t="s">
        <v>16</v>
      </c>
      <c r="U208" s="15" t="s">
        <v>17</v>
      </c>
      <c r="V208" s="15" t="s">
        <v>18</v>
      </c>
      <c r="W208" s="15" t="s">
        <v>19</v>
      </c>
      <c r="X208" s="15" t="s">
        <v>20</v>
      </c>
      <c r="Y208" s="15" t="s">
        <v>21</v>
      </c>
      <c r="Z208" s="15" t="s">
        <v>22</v>
      </c>
      <c r="AA208" s="15" t="s">
        <v>23</v>
      </c>
      <c r="AB208" s="15" t="s">
        <v>24</v>
      </c>
      <c r="AC208" s="15" t="s">
        <v>25</v>
      </c>
      <c r="AD208" s="15" t="s">
        <v>26</v>
      </c>
      <c r="AE208" s="15" t="s">
        <v>27</v>
      </c>
      <c r="AF208" s="15" t="s">
        <v>28</v>
      </c>
      <c r="AG208" s="15" t="s">
        <v>29</v>
      </c>
      <c r="AH208" s="15" t="s">
        <v>30</v>
      </c>
      <c r="AI208" s="15" t="s">
        <v>31</v>
      </c>
      <c r="AJ208" s="15" t="s">
        <v>125</v>
      </c>
      <c r="AK208" s="15" t="s">
        <v>126</v>
      </c>
      <c r="AL208" s="15" t="s">
        <v>127</v>
      </c>
      <c r="AM208" s="15" t="s">
        <v>128</v>
      </c>
      <c r="AN208" s="15" t="s">
        <v>129</v>
      </c>
    </row>
    <row r="209" spans="1:40">
      <c r="A209" s="116" t="s">
        <v>34</v>
      </c>
      <c r="B209" s="116" t="s">
        <v>50</v>
      </c>
      <c r="C209" s="117" t="s">
        <v>72</v>
      </c>
      <c r="D209" s="121" t="str">
        <f>IFERROR(D182/EnCons!D3-1,"")</f>
        <v/>
      </c>
      <c r="E209" s="121" t="str">
        <f>IFERROR(E182/EnCons!E3-1,"")</f>
        <v/>
      </c>
      <c r="F209" s="121" t="str">
        <f>IFERROR(F182/EnCons!F3-1,"")</f>
        <v/>
      </c>
      <c r="G209" s="121">
        <f>IFERROR(G182/EnCons!G3-1,"")</f>
        <v>-3.4749829017674649E-2</v>
      </c>
      <c r="H209" s="121" t="str">
        <f>IFERROR(H182/EnCons!H3-1,"")</f>
        <v/>
      </c>
      <c r="I209" s="121" t="str">
        <f>IFERROR(I182/EnCons!I3-1,"")</f>
        <v/>
      </c>
      <c r="J209" s="121">
        <f>IFERROR(J182/EnCons!J3-1,"")</f>
        <v>-6.0948111204571775E-2</v>
      </c>
      <c r="K209" s="121" t="str">
        <f>IFERROR(K182/EnCons!K3-1,"")</f>
        <v/>
      </c>
      <c r="L209" s="121" t="str">
        <f>IFERROR(L182/EnCons!L3-1,"")</f>
        <v/>
      </c>
      <c r="M209" s="121" t="str">
        <f>IFERROR(M182/EnCons!M3-1,"")</f>
        <v/>
      </c>
      <c r="N209" s="121" t="str">
        <f>IFERROR(N182/EnCons!N3-1,"")</f>
        <v/>
      </c>
      <c r="O209" s="121" t="str">
        <f>IFERROR(O182/EnCons!O3-1,"")</f>
        <v/>
      </c>
      <c r="P209" s="121" t="str">
        <f>IFERROR(P182/EnCons!P3-1,"")</f>
        <v/>
      </c>
      <c r="Q209" s="121" t="str">
        <f>IFERROR(Q182/EnCons!Q3-1,"")</f>
        <v/>
      </c>
      <c r="R209" s="121" t="str">
        <f>IFERROR(R182/EnCons!R3-1,"")</f>
        <v/>
      </c>
      <c r="S209" s="121" t="str">
        <f>IFERROR(S182/EnCons!S3-1,"")</f>
        <v/>
      </c>
      <c r="T209" s="121" t="str">
        <f>IFERROR(T182/EnCons!T3-1,"")</f>
        <v/>
      </c>
      <c r="U209" s="121">
        <f>IFERROR(U182/EnCons!U3-1,"")</f>
        <v>-6.1562987678756342E-2</v>
      </c>
      <c r="V209" s="121" t="str">
        <f>IFERROR(V182/EnCons!V3-1,"")</f>
        <v/>
      </c>
      <c r="W209" s="121" t="str">
        <f>IFERROR(W182/EnCons!W3-1,"")</f>
        <v/>
      </c>
      <c r="X209" s="121" t="str">
        <f>IFERROR(X182/EnCons!X3-1,"")</f>
        <v/>
      </c>
      <c r="Y209" s="121" t="str">
        <f>IFERROR(Y182/EnCons!Y3-1,"")</f>
        <v/>
      </c>
      <c r="Z209" s="121" t="str">
        <f>IFERROR(Z182/EnCons!Z3-1,"")</f>
        <v/>
      </c>
      <c r="AA209" s="121">
        <f>IFERROR(AA182/EnCons!AA3-1,"")</f>
        <v>-6.1561942687458959E-2</v>
      </c>
      <c r="AB209" s="121" t="str">
        <f>IFERROR(AB182/EnCons!AB3-1,"")</f>
        <v/>
      </c>
      <c r="AC209" s="121" t="str">
        <f>IFERROR(AC182/EnCons!AC3-1,"")</f>
        <v/>
      </c>
      <c r="AD209" s="121" t="str">
        <f>IFERROR(AD182/EnCons!AD3-1,"")</f>
        <v/>
      </c>
      <c r="AE209" s="121" t="str">
        <f>IFERROR(AE182/EnCons!AE3-1,"")</f>
        <v/>
      </c>
      <c r="AF209" s="121">
        <f>IFERROR(AF182/EnCons!AF3-1,"")</f>
        <v>-6.3270743751206893E-2</v>
      </c>
      <c r="AG209" s="121" t="str">
        <f>IFERROR(AG182/EnCons!AG3-1,"")</f>
        <v/>
      </c>
      <c r="AH209" s="121" t="str">
        <f>IFERROR(AH182/EnCons!AH3-1,"")</f>
        <v/>
      </c>
      <c r="AI209" s="121" t="str">
        <f>IFERROR(AI182/EnCons!AI3-1,"")</f>
        <v/>
      </c>
      <c r="AJ209" s="121" t="str">
        <f>IFERROR(AJ182/EnCons!AJ3-1,"")</f>
        <v/>
      </c>
      <c r="AK209" s="121" t="str">
        <f>IFERROR(AK182/EnCons!AK3-1,"")</f>
        <v/>
      </c>
      <c r="AL209" s="121" t="str">
        <f>IFERROR(AL182/EnCons!AL3-1,"")</f>
        <v/>
      </c>
      <c r="AM209" s="121">
        <f>IFERROR(AM182/EnCons!AM3-1,"")</f>
        <v>-6.1562982867613969E-2</v>
      </c>
      <c r="AN209" s="121" t="str">
        <f>IFERROR(AN182/EnCons!AN3-1,"")</f>
        <v/>
      </c>
    </row>
    <row r="210" spans="1:40">
      <c r="A210" s="117" t="s">
        <v>34</v>
      </c>
      <c r="B210" s="117" t="s">
        <v>51</v>
      </c>
      <c r="C210" s="117" t="s">
        <v>72</v>
      </c>
      <c r="D210" s="121">
        <f>IFERROR(D183/EnCons!D4-1,"")</f>
        <v>-4.8431691435794066E-3</v>
      </c>
      <c r="E210" s="121">
        <f>IFERROR(E183/EnCons!E4-1,"")</f>
        <v>1.0820825501547837E-2</v>
      </c>
      <c r="F210" s="121">
        <f>IFERROR(F183/EnCons!F4-1,"")</f>
        <v>1.4943642486038966E-2</v>
      </c>
      <c r="G210" s="121">
        <f>IFERROR(G183/EnCons!G4-1,"")</f>
        <v>1.9184735166294598E-2</v>
      </c>
      <c r="H210" s="121">
        <f>IFERROR(H183/EnCons!H4-1,"")</f>
        <v>-1.6448862339234593E-2</v>
      </c>
      <c r="I210" s="121">
        <f>IFERROR(I183/EnCons!I4-1,"")</f>
        <v>-2.042108128116138E-2</v>
      </c>
      <c r="J210" s="121">
        <f>IFERROR(J183/EnCons!J4-1,"")</f>
        <v>-4.6136612021272172E-2</v>
      </c>
      <c r="K210" s="121">
        <f>IFERROR(K183/EnCons!K4-1,"")</f>
        <v>1.7355269017292896E-2</v>
      </c>
      <c r="L210" s="121">
        <f>IFERROR(L183/EnCons!L4-1,"")</f>
        <v>6.9702283425681077E-3</v>
      </c>
      <c r="M210" s="121">
        <f>IFERROR(M183/EnCons!M4-1,"")</f>
        <v>5.2016845781172272E-2</v>
      </c>
      <c r="N210" s="121">
        <f>IFERROR(N183/EnCons!N4-1,"")</f>
        <v>6.1368197630895516E-4</v>
      </c>
      <c r="O210" s="121">
        <f>IFERROR(O183/EnCons!O4-1,"")</f>
        <v>-3.2261887715358983E-2</v>
      </c>
      <c r="P210" s="121">
        <f>IFERROR(P183/EnCons!P4-1,"")</f>
        <v>-9.0545559382683161E-3</v>
      </c>
      <c r="Q210" s="121">
        <f>IFERROR(Q183/EnCons!Q4-1,"")</f>
        <v>7.0814825617937505E-3</v>
      </c>
      <c r="R210" s="121">
        <f>IFERROR(R183/EnCons!R4-1,"")</f>
        <v>3.631462246696926E-2</v>
      </c>
      <c r="S210" s="121">
        <f>IFERROR(S183/EnCons!S4-1,"")</f>
        <v>3.3668254536969311E-3</v>
      </c>
      <c r="T210" s="121">
        <f>IFERROR(T183/EnCons!T4-1,"")</f>
        <v>2.6472295672760993E-2</v>
      </c>
      <c r="U210" s="121">
        <f>IFERROR(U183/EnCons!U4-1,"")</f>
        <v>-2.9037643441412908E-2</v>
      </c>
      <c r="V210" s="121">
        <f>IFERROR(V183/EnCons!V4-1,"")</f>
        <v>-4.2178040857605126E-2</v>
      </c>
      <c r="W210" s="121">
        <f>IFERROR(W183/EnCons!W4-1,"")</f>
        <v>1.2211559518220394E-3</v>
      </c>
      <c r="X210" s="121">
        <f>IFERROR(X183/EnCons!X4-1,"")</f>
        <v>6.4890871619975865E-3</v>
      </c>
      <c r="Y210" s="121">
        <f>IFERROR(Y183/EnCons!Y4-1,"")</f>
        <v>-2.1969922979313883E-2</v>
      </c>
      <c r="Z210" s="121">
        <f>IFERROR(Z183/EnCons!Z4-1,"")</f>
        <v>1.9733761350060997E-2</v>
      </c>
      <c r="AA210" s="121">
        <f>IFERROR(AA183/EnCons!AA4-1,"")</f>
        <v>-4.4204986189739781E-3</v>
      </c>
      <c r="AB210" s="121">
        <f>IFERROR(AB183/EnCons!AB4-1,"")</f>
        <v>-1.48800860306606E-2</v>
      </c>
      <c r="AC210" s="121">
        <f>IFERROR(AC183/EnCons!AC4-1,"")</f>
        <v>-2.8060112609496812E-2</v>
      </c>
      <c r="AD210" s="121">
        <f>IFERROR(AD183/EnCons!AD4-1,"")</f>
        <v>3.5608440598795976E-2</v>
      </c>
      <c r="AE210" s="121">
        <f>IFERROR(AE183/EnCons!AE4-1,"")</f>
        <v>2.9891340779891085E-2</v>
      </c>
      <c r="AF210" s="121">
        <f>IFERROR(AF183/EnCons!AF4-1,"")</f>
        <v>1.9881923566529736E-2</v>
      </c>
      <c r="AG210" s="121">
        <f>IFERROR(AG183/EnCons!AG4-1,"")</f>
        <v>1.347172862155821E-2</v>
      </c>
      <c r="AH210" s="121">
        <f>IFERROR(AH183/EnCons!AH4-1,"")</f>
        <v>7.0827892215346022E-3</v>
      </c>
      <c r="AI210" s="121">
        <f>IFERROR(AI183/EnCons!AI4-1,"")</f>
        <v>-2.1954632670997509E-2</v>
      </c>
      <c r="AJ210" s="121">
        <f>IFERROR(AJ183/EnCons!AJ4-1,"")</f>
        <v>-9.0182779288349169E-3</v>
      </c>
      <c r="AK210" s="121">
        <f>IFERROR(AK183/EnCons!AK4-1,"")</f>
        <v>7.0814837869028757E-3</v>
      </c>
      <c r="AL210" s="121">
        <f>IFERROR(AL183/EnCons!AL4-1,"")</f>
        <v>-9.0182779288351389E-3</v>
      </c>
      <c r="AM210" s="121">
        <f>IFERROR(AM183/EnCons!AM4-1,"")</f>
        <v>7.0814837869033198E-3</v>
      </c>
      <c r="AN210" s="121">
        <f>IFERROR(AN183/EnCons!AN4-1,"")</f>
        <v>7.0814837869028757E-3</v>
      </c>
    </row>
    <row r="211" spans="1:40">
      <c r="A211" s="117" t="s">
        <v>34</v>
      </c>
      <c r="B211" s="117" t="s">
        <v>135</v>
      </c>
      <c r="C211" s="117" t="s">
        <v>72</v>
      </c>
      <c r="D211" s="121" t="str">
        <f>IFERROR(D184/EnCons!D5-1,"")</f>
        <v/>
      </c>
      <c r="E211" s="121" t="str">
        <f>IFERROR(E184/EnCons!E5-1,"")</f>
        <v/>
      </c>
      <c r="F211" s="121" t="str">
        <f>IFERROR(F184/EnCons!F5-1,"")</f>
        <v/>
      </c>
      <c r="G211" s="121" t="str">
        <f>IFERROR(G184/EnCons!G5-1,"")</f>
        <v/>
      </c>
      <c r="H211" s="121" t="str">
        <f>IFERROR(H184/EnCons!H5-1,"")</f>
        <v/>
      </c>
      <c r="I211" s="121">
        <f>IFERROR(I184/EnCons!I5-1,"")</f>
        <v>2.7415976970089018E-2</v>
      </c>
      <c r="J211" s="121" t="str">
        <f>IFERROR(J184/EnCons!J5-1,"")</f>
        <v/>
      </c>
      <c r="K211" s="121">
        <f>IFERROR(K184/EnCons!K5-1,"")</f>
        <v>-1.1629526281173863E-2</v>
      </c>
      <c r="L211" s="121" t="str">
        <f>IFERROR(L184/EnCons!L5-1,"")</f>
        <v/>
      </c>
      <c r="M211" s="121" t="str">
        <f>IFERROR(M184/EnCons!M5-1,"")</f>
        <v/>
      </c>
      <c r="N211" s="121" t="str">
        <f>IFERROR(N184/EnCons!N5-1,"")</f>
        <v/>
      </c>
      <c r="O211" s="121" t="str">
        <f>IFERROR(O184/EnCons!O5-1,"")</f>
        <v/>
      </c>
      <c r="P211" s="121" t="str">
        <f>IFERROR(P184/EnCons!P5-1,"")</f>
        <v/>
      </c>
      <c r="Q211" s="121" t="str">
        <f>IFERROR(Q184/EnCons!Q5-1,"")</f>
        <v/>
      </c>
      <c r="R211" s="121" t="str">
        <f>IFERROR(R184/EnCons!R5-1,"")</f>
        <v/>
      </c>
      <c r="S211" s="121" t="str">
        <f>IFERROR(S184/EnCons!S5-1,"")</f>
        <v/>
      </c>
      <c r="T211" s="121">
        <f>IFERROR(T184/EnCons!T5-1,"")</f>
        <v>5.4856232814317396E-2</v>
      </c>
      <c r="U211" s="121" t="str">
        <f>IFERROR(U184/EnCons!U5-1,"")</f>
        <v/>
      </c>
      <c r="V211" s="121" t="str">
        <f>IFERROR(V184/EnCons!V5-1,"")</f>
        <v/>
      </c>
      <c r="W211" s="121" t="str">
        <f>IFERROR(W184/EnCons!W5-1,"")</f>
        <v/>
      </c>
      <c r="X211" s="121" t="str">
        <f>IFERROR(X184/EnCons!X5-1,"")</f>
        <v/>
      </c>
      <c r="Y211" s="121">
        <f>IFERROR(Y184/EnCons!Y5-1,"")</f>
        <v>3.2399633249140303E-2</v>
      </c>
      <c r="Z211" s="121" t="str">
        <f>IFERROR(Z184/EnCons!Z5-1,"")</f>
        <v/>
      </c>
      <c r="AA211" s="121">
        <f>IFERROR(AA184/EnCons!AA5-1,"")</f>
        <v>-0.12782759774486574</v>
      </c>
      <c r="AB211" s="121" t="str">
        <f>IFERROR(AB184/EnCons!AB5-1,"")</f>
        <v/>
      </c>
      <c r="AC211" s="121">
        <f>IFERROR(AC184/EnCons!AC5-1,"")</f>
        <v>4.1169017293270382E-2</v>
      </c>
      <c r="AD211" s="121">
        <f>IFERROR(AD184/EnCons!AD5-1,"")</f>
        <v>3.2689094982973899E-4</v>
      </c>
      <c r="AE211" s="121" t="str">
        <f>IFERROR(AE184/EnCons!AE5-1,"")</f>
        <v/>
      </c>
      <c r="AF211" s="121" t="str">
        <f>IFERROR(AF184/EnCons!AF5-1,"")</f>
        <v/>
      </c>
      <c r="AG211" s="121" t="str">
        <f>IFERROR(AG184/EnCons!AG5-1,"")</f>
        <v/>
      </c>
      <c r="AH211" s="121" t="str">
        <f>IFERROR(AH184/EnCons!AH5-1,"")</f>
        <v/>
      </c>
      <c r="AI211" s="121">
        <f>IFERROR(AI184/EnCons!AI5-1,"")</f>
        <v>2.5492024201436481E-2</v>
      </c>
      <c r="AJ211" s="121" t="str">
        <f>IFERROR(AJ184/EnCons!AJ5-1,"")</f>
        <v/>
      </c>
      <c r="AK211" s="121" t="str">
        <f>IFERROR(AK184/EnCons!AK5-1,"")</f>
        <v/>
      </c>
      <c r="AL211" s="121" t="str">
        <f>IFERROR(AL184/EnCons!AL5-1,"")</f>
        <v/>
      </c>
      <c r="AM211" s="121" t="str">
        <f>IFERROR(AM184/EnCons!AM5-1,"")</f>
        <v/>
      </c>
      <c r="AN211" s="121" t="str">
        <f>IFERROR(AN184/EnCons!AN5-1,"")</f>
        <v/>
      </c>
    </row>
    <row r="212" spans="1:40">
      <c r="A212" s="117" t="s">
        <v>34</v>
      </c>
      <c r="B212" s="117" t="s">
        <v>38</v>
      </c>
      <c r="C212" s="117" t="s">
        <v>72</v>
      </c>
      <c r="D212" s="121" t="str">
        <f>IFERROR(D185/EnCons!D6-1,"")</f>
        <v/>
      </c>
      <c r="E212" s="121" t="str">
        <f>IFERROR(E185/EnCons!E6-1,"")</f>
        <v/>
      </c>
      <c r="F212" s="121" t="str">
        <f>IFERROR(F185/EnCons!F6-1,"")</f>
        <v/>
      </c>
      <c r="G212" s="121" t="str">
        <f>IFERROR(G185/EnCons!G6-1,"")</f>
        <v/>
      </c>
      <c r="H212" s="121" t="str">
        <f>IFERROR(H185/EnCons!H6-1,"")</f>
        <v/>
      </c>
      <c r="I212" s="121" t="str">
        <f>IFERROR(I185/EnCons!I6-1,"")</f>
        <v/>
      </c>
      <c r="J212" s="121" t="str">
        <f>IFERROR(J185/EnCons!J6-1,"")</f>
        <v/>
      </c>
      <c r="K212" s="121" t="str">
        <f>IFERROR(K185/EnCons!K6-1,"")</f>
        <v/>
      </c>
      <c r="L212" s="121" t="str">
        <f>IFERROR(L185/EnCons!L6-1,"")</f>
        <v/>
      </c>
      <c r="M212" s="121" t="str">
        <f>IFERROR(M185/EnCons!M6-1,"")</f>
        <v/>
      </c>
      <c r="N212" s="121" t="str">
        <f>IFERROR(N185/EnCons!N6-1,"")</f>
        <v/>
      </c>
      <c r="O212" s="121" t="str">
        <f>IFERROR(O185/EnCons!O6-1,"")</f>
        <v/>
      </c>
      <c r="P212" s="121" t="str">
        <f>IFERROR(P185/EnCons!P6-1,"")</f>
        <v/>
      </c>
      <c r="Q212" s="121" t="str">
        <f>IFERROR(Q185/EnCons!Q6-1,"")</f>
        <v/>
      </c>
      <c r="R212" s="121" t="str">
        <f>IFERROR(R185/EnCons!R6-1,"")</f>
        <v/>
      </c>
      <c r="S212" s="121" t="str">
        <f>IFERROR(S185/EnCons!S6-1,"")</f>
        <v/>
      </c>
      <c r="T212" s="121" t="str">
        <f>IFERROR(T185/EnCons!T6-1,"")</f>
        <v/>
      </c>
      <c r="U212" s="121" t="str">
        <f>IFERROR(U185/EnCons!U6-1,"")</f>
        <v/>
      </c>
      <c r="V212" s="121" t="str">
        <f>IFERROR(V185/EnCons!V6-1,"")</f>
        <v/>
      </c>
      <c r="W212" s="121" t="str">
        <f>IFERROR(W185/EnCons!W6-1,"")</f>
        <v/>
      </c>
      <c r="X212" s="121">
        <f>IFERROR(X185/EnCons!X6-1,"")</f>
        <v>4.1271638731857019E-2</v>
      </c>
      <c r="Y212" s="121" t="str">
        <f>IFERROR(Y185/EnCons!Y6-1,"")</f>
        <v/>
      </c>
      <c r="Z212" s="121" t="str">
        <f>IFERROR(Z185/EnCons!Z6-1,"")</f>
        <v/>
      </c>
      <c r="AA212" s="121">
        <f>IFERROR(AA185/EnCons!AA6-1,"")</f>
        <v>3.8062901414389838E-2</v>
      </c>
      <c r="AB212" s="121" t="str">
        <f>IFERROR(AB185/EnCons!AB6-1,"")</f>
        <v/>
      </c>
      <c r="AC212" s="121">
        <f>IFERROR(AC185/EnCons!AC6-1,"")</f>
        <v>-8.8363817863627014E-3</v>
      </c>
      <c r="AD212" s="121">
        <f>IFERROR(AD185/EnCons!AD6-1,"")</f>
        <v>-5.9611320068459706E-2</v>
      </c>
      <c r="AE212" s="121" t="str">
        <f>IFERROR(AE185/EnCons!AE6-1,"")</f>
        <v/>
      </c>
      <c r="AF212" s="121" t="str">
        <f>IFERROR(AF185/EnCons!AF6-1,"")</f>
        <v/>
      </c>
      <c r="AG212" s="121" t="str">
        <f>IFERROR(AG185/EnCons!AG6-1,"")</f>
        <v/>
      </c>
      <c r="AH212" s="121" t="str">
        <f>IFERROR(AH185/EnCons!AH6-1,"")</f>
        <v/>
      </c>
      <c r="AI212" s="121">
        <f>IFERROR(AI185/EnCons!AI6-1,"")</f>
        <v>3.7308253022206417E-2</v>
      </c>
      <c r="AJ212" s="121" t="str">
        <f>IFERROR(AJ185/EnCons!AJ6-1,"")</f>
        <v/>
      </c>
      <c r="AK212" s="121" t="str">
        <f>IFERROR(AK185/EnCons!AK6-1,"")</f>
        <v/>
      </c>
      <c r="AL212" s="121" t="str">
        <f>IFERROR(AL185/EnCons!AL6-1,"")</f>
        <v/>
      </c>
      <c r="AM212" s="121" t="str">
        <f>IFERROR(AM185/EnCons!AM6-1,"")</f>
        <v/>
      </c>
      <c r="AN212" s="121" t="str">
        <f>IFERROR(AN185/EnCons!AN6-1,"")</f>
        <v/>
      </c>
    </row>
    <row r="213" spans="1:40">
      <c r="A213" s="117" t="s">
        <v>39</v>
      </c>
      <c r="B213" s="117" t="s">
        <v>51</v>
      </c>
      <c r="C213" s="117" t="s">
        <v>73</v>
      </c>
      <c r="D213" s="121">
        <f>IFERROR(D186/EnCons!D7-1,"")</f>
        <v>2.2204460492503131E-16</v>
      </c>
      <c r="E213" s="121">
        <f>IFERROR(E186/EnCons!E7-1,"")</f>
        <v>0</v>
      </c>
      <c r="F213" s="121">
        <f>IFERROR(F186/EnCons!F7-1,"")</f>
        <v>0</v>
      </c>
      <c r="G213" s="121">
        <f>IFERROR(G186/EnCons!G7-1,"")</f>
        <v>0</v>
      </c>
      <c r="H213" s="121">
        <f>IFERROR(H186/EnCons!H7-1,"")</f>
        <v>0</v>
      </c>
      <c r="I213" s="121">
        <f>IFERROR(I186/EnCons!I7-1,"")</f>
        <v>2.2204460492503131E-16</v>
      </c>
      <c r="J213" s="121">
        <f>IFERROR(J186/EnCons!J7-1,"")</f>
        <v>2.2204460492503131E-16</v>
      </c>
      <c r="K213" s="121">
        <f>IFERROR(K186/EnCons!K7-1,"")</f>
        <v>0</v>
      </c>
      <c r="L213" s="121">
        <f>IFERROR(L186/EnCons!L7-1,"")</f>
        <v>-1.1102230246251565E-16</v>
      </c>
      <c r="M213" s="121">
        <f>IFERROR(M186/EnCons!M7-1,"")</f>
        <v>0</v>
      </c>
      <c r="N213" s="121">
        <f>IFERROR(N186/EnCons!N7-1,"")</f>
        <v>-3.3306690738754696E-16</v>
      </c>
      <c r="O213" s="121">
        <f>IFERROR(O186/EnCons!O7-1,"")</f>
        <v>-1.1102230246251565E-16</v>
      </c>
      <c r="P213" s="121">
        <f>IFERROR(P186/EnCons!P7-1,"")</f>
        <v>2.2204460492503131E-16</v>
      </c>
      <c r="Q213" s="121">
        <f>IFERROR(Q186/EnCons!Q7-1,"")</f>
        <v>2.2204460492503131E-16</v>
      </c>
      <c r="R213" s="121">
        <f>IFERROR(R186/EnCons!R7-1,"")</f>
        <v>2.2204460492503131E-16</v>
      </c>
      <c r="S213" s="121">
        <f>IFERROR(S186/EnCons!S7-1,"")</f>
        <v>0</v>
      </c>
      <c r="T213" s="121">
        <f>IFERROR(T186/EnCons!T7-1,"")</f>
        <v>2.2204460492503131E-16</v>
      </c>
      <c r="U213" s="121">
        <f>IFERROR(U186/EnCons!U7-1,"")</f>
        <v>2.2204460492503131E-16</v>
      </c>
      <c r="V213" s="121">
        <f>IFERROR(V186/EnCons!V7-1,"")</f>
        <v>0</v>
      </c>
      <c r="W213" s="121">
        <f>IFERROR(W186/EnCons!W7-1,"")</f>
        <v>2.2204460492503131E-16</v>
      </c>
      <c r="X213" s="121">
        <f>IFERROR(X186/EnCons!X7-1,"")</f>
        <v>0</v>
      </c>
      <c r="Y213" s="121">
        <f>IFERROR(Y186/EnCons!Y7-1,"")</f>
        <v>4.4408920985006262E-16</v>
      </c>
      <c r="Z213" s="121">
        <f>IFERROR(Z186/EnCons!Z7-1,"")</f>
        <v>-1.1102230246251565E-16</v>
      </c>
      <c r="AA213" s="121">
        <f>IFERROR(AA186/EnCons!AA7-1,"")</f>
        <v>2.2204460492503131E-16</v>
      </c>
      <c r="AB213" s="121">
        <f>IFERROR(AB186/EnCons!AB7-1,"")</f>
        <v>0</v>
      </c>
      <c r="AC213" s="121">
        <f>IFERROR(AC186/EnCons!AC7-1,"")</f>
        <v>2.2204460492503131E-16</v>
      </c>
      <c r="AD213" s="121">
        <f>IFERROR(AD186/EnCons!AD7-1,"")</f>
        <v>2.2204460492503131E-16</v>
      </c>
      <c r="AE213" s="121">
        <f>IFERROR(AE186/EnCons!AE7-1,"")</f>
        <v>2.2204460492503131E-16</v>
      </c>
      <c r="AF213" s="121">
        <f>IFERROR(AF186/EnCons!AF7-1,"")</f>
        <v>2.2204460492503131E-16</v>
      </c>
      <c r="AG213" s="121">
        <f>IFERROR(AG186/EnCons!AG7-1,"")</f>
        <v>0</v>
      </c>
      <c r="AH213" s="121">
        <f>IFERROR(AH186/EnCons!AH7-1,"")</f>
        <v>0</v>
      </c>
      <c r="AI213" s="121">
        <f>IFERROR(AI186/EnCons!AI7-1,"")</f>
        <v>0</v>
      </c>
      <c r="AJ213" s="121">
        <f>IFERROR(AJ186/EnCons!AJ7-1,"")</f>
        <v>2.2204460492503131E-16</v>
      </c>
      <c r="AK213" s="121">
        <f>IFERROR(AK186/EnCons!AK7-1,"")</f>
        <v>-1.1102230246251565E-16</v>
      </c>
      <c r="AL213" s="121">
        <f>IFERROR(AL186/EnCons!AL7-1,"")</f>
        <v>2.2204460492503131E-16</v>
      </c>
      <c r="AM213" s="121">
        <f>IFERROR(AM186/EnCons!AM7-1,"")</f>
        <v>0</v>
      </c>
      <c r="AN213" s="121">
        <f>IFERROR(AN186/EnCons!AN7-1,"")</f>
        <v>0</v>
      </c>
    </row>
    <row r="214" spans="1:40">
      <c r="A214" s="117" t="s">
        <v>39</v>
      </c>
      <c r="B214" s="117" t="s">
        <v>135</v>
      </c>
      <c r="C214" s="117" t="s">
        <v>73</v>
      </c>
      <c r="D214" s="121" t="str">
        <f>IFERROR(D187/EnCons!D8-1,"")</f>
        <v/>
      </c>
      <c r="E214" s="121" t="str">
        <f>IFERROR(E187/EnCons!E8-1,"")</f>
        <v/>
      </c>
      <c r="F214" s="121">
        <f>IFERROR(F187/EnCons!F8-1,"")</f>
        <v>0</v>
      </c>
      <c r="G214" s="121" t="str">
        <f>IFERROR(G187/EnCons!G8-1,"")</f>
        <v/>
      </c>
      <c r="H214" s="121">
        <f>IFERROR(H187/EnCons!H8-1,"")</f>
        <v>0</v>
      </c>
      <c r="I214" s="121">
        <f>IFERROR(I187/EnCons!I8-1,"")</f>
        <v>2.2204460492503131E-16</v>
      </c>
      <c r="J214" s="121" t="str">
        <f>IFERROR(J187/EnCons!J8-1,"")</f>
        <v/>
      </c>
      <c r="K214" s="121">
        <f>IFERROR(K187/EnCons!K8-1,"")</f>
        <v>2.2204460492503131E-16</v>
      </c>
      <c r="L214" s="121">
        <f>IFERROR(L187/EnCons!L8-1,"")</f>
        <v>2.2204460492503131E-16</v>
      </c>
      <c r="M214" s="121">
        <f>IFERROR(M187/EnCons!M8-1,"")</f>
        <v>0</v>
      </c>
      <c r="N214" s="121">
        <f>IFERROR(N187/EnCons!N8-1,"")</f>
        <v>-1.1102230246251565E-16</v>
      </c>
      <c r="O214" s="121">
        <f>IFERROR(O187/EnCons!O8-1,"")</f>
        <v>0</v>
      </c>
      <c r="P214" s="121">
        <f>IFERROR(P187/EnCons!P8-1,"")</f>
        <v>0</v>
      </c>
      <c r="Q214" s="121">
        <f>IFERROR(Q187/EnCons!Q8-1,"")</f>
        <v>-1.1102230246251565E-16</v>
      </c>
      <c r="R214" s="121">
        <f>IFERROR(R187/EnCons!R8-1,"")</f>
        <v>2.2204460492503131E-16</v>
      </c>
      <c r="S214" s="121">
        <f>IFERROR(S187/EnCons!S8-1,"")</f>
        <v>2.2204460492503131E-16</v>
      </c>
      <c r="T214" s="121">
        <f>IFERROR(T187/EnCons!T8-1,"")</f>
        <v>-1.1102230246251565E-16</v>
      </c>
      <c r="U214" s="121">
        <f>IFERROR(U187/EnCons!U8-1,"")</f>
        <v>0</v>
      </c>
      <c r="V214" s="121">
        <f>IFERROR(V187/EnCons!V8-1,"")</f>
        <v>0</v>
      </c>
      <c r="W214" s="121">
        <f>IFERROR(W187/EnCons!W8-1,"")</f>
        <v>0</v>
      </c>
      <c r="X214" s="121">
        <f>IFERROR(X187/EnCons!X8-1,"")</f>
        <v>0</v>
      </c>
      <c r="Y214" s="121">
        <f>IFERROR(Y187/EnCons!Y8-1,"")</f>
        <v>2.2204460492503131E-16</v>
      </c>
      <c r="Z214" s="121" t="str">
        <f>IFERROR(Z187/EnCons!Z8-1,"")</f>
        <v/>
      </c>
      <c r="AA214" s="121">
        <f>IFERROR(AA187/EnCons!AA8-1,"")</f>
        <v>2.2204460492503131E-16</v>
      </c>
      <c r="AB214" s="121">
        <f>IFERROR(AB187/EnCons!AB8-1,"")</f>
        <v>0</v>
      </c>
      <c r="AC214" s="121">
        <f>IFERROR(AC187/EnCons!AC8-1,"")</f>
        <v>0</v>
      </c>
      <c r="AD214" s="121" t="str">
        <f>IFERROR(AD187/EnCons!AD8-1,"")</f>
        <v/>
      </c>
      <c r="AE214" s="121">
        <f>IFERROR(AE187/EnCons!AE8-1,"")</f>
        <v>-2.2204460492503131E-16</v>
      </c>
      <c r="AF214" s="121">
        <f>IFERROR(AF187/EnCons!AF8-1,"")</f>
        <v>0</v>
      </c>
      <c r="AG214" s="121">
        <f>IFERROR(AG187/EnCons!AG8-1,"")</f>
        <v>0</v>
      </c>
      <c r="AH214" s="121" t="str">
        <f>IFERROR(AH187/EnCons!AH8-1,"")</f>
        <v/>
      </c>
      <c r="AI214" s="121">
        <f>IFERROR(AI187/EnCons!AI8-1,"")</f>
        <v>2.2204460492503131E-16</v>
      </c>
      <c r="AJ214" s="121">
        <f>IFERROR(AJ187/EnCons!AJ8-1,"")</f>
        <v>0</v>
      </c>
      <c r="AK214" s="121">
        <f>IFERROR(AK187/EnCons!AK8-1,"")</f>
        <v>0</v>
      </c>
      <c r="AL214" s="121">
        <f>IFERROR(AL187/EnCons!AL8-1,"")</f>
        <v>-2.2204460492503131E-16</v>
      </c>
      <c r="AM214" s="121">
        <f>IFERROR(AM187/EnCons!AM8-1,"")</f>
        <v>0</v>
      </c>
      <c r="AN214" s="121">
        <f>IFERROR(AN187/EnCons!AN8-1,"")</f>
        <v>0</v>
      </c>
    </row>
    <row r="215" spans="1:40">
      <c r="A215" s="117" t="s">
        <v>40</v>
      </c>
      <c r="B215" s="117" t="s">
        <v>50</v>
      </c>
      <c r="C215" s="117" t="s">
        <v>74</v>
      </c>
      <c r="D215" s="121" t="str">
        <f>IFERROR(D188/EnCons!D9-1,"")</f>
        <v/>
      </c>
      <c r="E215" s="121" t="str">
        <f>IFERROR(E188/EnCons!E9-1,"")</f>
        <v/>
      </c>
      <c r="F215" s="121" t="str">
        <f>IFERROR(F188/EnCons!F9-1,"")</f>
        <v/>
      </c>
      <c r="G215" s="121">
        <f>IFERROR(G188/EnCons!G9-1,"")</f>
        <v>2.2204460492503131E-16</v>
      </c>
      <c r="H215" s="121" t="str">
        <f>IFERROR(H188/EnCons!H9-1,"")</f>
        <v/>
      </c>
      <c r="I215" s="121" t="str">
        <f>IFERROR(I188/EnCons!I9-1,"")</f>
        <v/>
      </c>
      <c r="J215" s="121">
        <f>IFERROR(J188/EnCons!J9-1,"")</f>
        <v>2.2204460492503131E-16</v>
      </c>
      <c r="K215" s="121" t="str">
        <f>IFERROR(K188/EnCons!K9-1,"")</f>
        <v/>
      </c>
      <c r="L215" s="121" t="str">
        <f>IFERROR(L188/EnCons!L9-1,"")</f>
        <v/>
      </c>
      <c r="M215" s="121" t="str">
        <f>IFERROR(M188/EnCons!M9-1,"")</f>
        <v/>
      </c>
      <c r="N215" s="121" t="str">
        <f>IFERROR(N188/EnCons!N9-1,"")</f>
        <v/>
      </c>
      <c r="O215" s="121" t="str">
        <f>IFERROR(O188/EnCons!O9-1,"")</f>
        <v/>
      </c>
      <c r="P215" s="121" t="str">
        <f>IFERROR(P188/EnCons!P9-1,"")</f>
        <v/>
      </c>
      <c r="Q215" s="121" t="str">
        <f>IFERROR(Q188/EnCons!Q9-1,"")</f>
        <v/>
      </c>
      <c r="R215" s="121" t="str">
        <f>IFERROR(R188/EnCons!R9-1,"")</f>
        <v/>
      </c>
      <c r="S215" s="121" t="str">
        <f>IFERROR(S188/EnCons!S9-1,"")</f>
        <v/>
      </c>
      <c r="T215" s="121" t="str">
        <f>IFERROR(T188/EnCons!T9-1,"")</f>
        <v/>
      </c>
      <c r="U215" s="121" t="str">
        <f>IFERROR(U188/EnCons!U9-1,"")</f>
        <v/>
      </c>
      <c r="V215" s="121" t="str">
        <f>IFERROR(V188/EnCons!V9-1,"")</f>
        <v/>
      </c>
      <c r="W215" s="121" t="str">
        <f>IFERROR(W188/EnCons!W9-1,"")</f>
        <v/>
      </c>
      <c r="X215" s="121" t="str">
        <f>IFERROR(X188/EnCons!X9-1,"")</f>
        <v/>
      </c>
      <c r="Y215" s="121" t="str">
        <f>IFERROR(Y188/EnCons!Y9-1,"")</f>
        <v/>
      </c>
      <c r="Z215" s="121" t="str">
        <f>IFERROR(Z188/EnCons!Z9-1,"")</f>
        <v/>
      </c>
      <c r="AA215" s="121">
        <f>IFERROR(AA188/EnCons!AA9-1,"")</f>
        <v>0</v>
      </c>
      <c r="AB215" s="121" t="str">
        <f>IFERROR(AB188/EnCons!AB9-1,"")</f>
        <v/>
      </c>
      <c r="AC215" s="121" t="str">
        <f>IFERROR(AC188/EnCons!AC9-1,"")</f>
        <v/>
      </c>
      <c r="AD215" s="121" t="str">
        <f>IFERROR(AD188/EnCons!AD9-1,"")</f>
        <v/>
      </c>
      <c r="AE215" s="121" t="str">
        <f>IFERROR(AE188/EnCons!AE9-1,"")</f>
        <v/>
      </c>
      <c r="AF215" s="121" t="str">
        <f>IFERROR(AF188/EnCons!AF9-1,"")</f>
        <v/>
      </c>
      <c r="AG215" s="121" t="str">
        <f>IFERROR(AG188/EnCons!AG9-1,"")</f>
        <v/>
      </c>
      <c r="AH215" s="121" t="str">
        <f>IFERROR(AH188/EnCons!AH9-1,"")</f>
        <v/>
      </c>
      <c r="AI215" s="121" t="str">
        <f>IFERROR(AI188/EnCons!AI9-1,"")</f>
        <v/>
      </c>
      <c r="AJ215" s="121" t="str">
        <f>IFERROR(AJ188/EnCons!AJ9-1,"")</f>
        <v/>
      </c>
      <c r="AK215" s="121" t="str">
        <f>IFERROR(AK188/EnCons!AK9-1,"")</f>
        <v/>
      </c>
      <c r="AL215" s="121" t="str">
        <f>IFERROR(AL188/EnCons!AL9-1,"")</f>
        <v/>
      </c>
      <c r="AM215" s="121" t="str">
        <f>IFERROR(AM188/EnCons!AM9-1,"")</f>
        <v/>
      </c>
      <c r="AN215" s="121" t="str">
        <f>IFERROR(AN188/EnCons!AN9-1,"")</f>
        <v/>
      </c>
    </row>
    <row r="216" spans="1:40">
      <c r="A216" s="117" t="s">
        <v>40</v>
      </c>
      <c r="B216" s="117" t="s">
        <v>51</v>
      </c>
      <c r="C216" s="117" t="s">
        <v>74</v>
      </c>
      <c r="D216" s="121">
        <f>IFERROR(D189/EnCons!D10-1,"")</f>
        <v>0</v>
      </c>
      <c r="E216" s="121">
        <f>IFERROR(E189/EnCons!E10-1,"")</f>
        <v>2.2204460492503131E-16</v>
      </c>
      <c r="F216" s="121">
        <f>IFERROR(F189/EnCons!F10-1,"")</f>
        <v>2.2204460492503131E-16</v>
      </c>
      <c r="G216" s="121">
        <f>IFERROR(G189/EnCons!G10-1,"")</f>
        <v>2.2204460492503131E-16</v>
      </c>
      <c r="H216" s="121">
        <f>IFERROR(H189/EnCons!H10-1,"")</f>
        <v>2.2204460492503131E-16</v>
      </c>
      <c r="I216" s="121">
        <f>IFERROR(I189/EnCons!I10-1,"")</f>
        <v>2.2204460492503131E-16</v>
      </c>
      <c r="J216" s="121">
        <f>IFERROR(J189/EnCons!J10-1,"")</f>
        <v>0</v>
      </c>
      <c r="K216" s="121">
        <f>IFERROR(K189/EnCons!K10-1,"")</f>
        <v>2.2204460492503131E-16</v>
      </c>
      <c r="L216" s="121">
        <f>IFERROR(L189/EnCons!L10-1,"")</f>
        <v>0</v>
      </c>
      <c r="M216" s="121">
        <f>IFERROR(M189/EnCons!M10-1,"")</f>
        <v>0</v>
      </c>
      <c r="N216" s="121">
        <f>IFERROR(N189/EnCons!N10-1,"")</f>
        <v>2.2204460492503131E-16</v>
      </c>
      <c r="O216" s="121">
        <f>IFERROR(O189/EnCons!O10-1,"")</f>
        <v>-1.1102230246251565E-16</v>
      </c>
      <c r="P216" s="121">
        <f>IFERROR(P189/EnCons!P10-1,"")</f>
        <v>2.2204460492503131E-16</v>
      </c>
      <c r="Q216" s="121">
        <f>IFERROR(Q189/EnCons!Q10-1,"")</f>
        <v>2.2204460492503131E-16</v>
      </c>
      <c r="R216" s="121">
        <f>IFERROR(R189/EnCons!R10-1,"")</f>
        <v>0</v>
      </c>
      <c r="S216" s="121">
        <f>IFERROR(S189/EnCons!S10-1,"")</f>
        <v>2.2204460492503131E-16</v>
      </c>
      <c r="T216" s="121">
        <f>IFERROR(T189/EnCons!T10-1,"")</f>
        <v>2.2204460492503131E-16</v>
      </c>
      <c r="U216" s="121">
        <f>IFERROR(U189/EnCons!U10-1,"")</f>
        <v>2.2204460492503131E-16</v>
      </c>
      <c r="V216" s="121">
        <f>IFERROR(V189/EnCons!V10-1,"")</f>
        <v>0</v>
      </c>
      <c r="W216" s="121">
        <f>IFERROR(W189/EnCons!W10-1,"")</f>
        <v>2.2204460492503131E-16</v>
      </c>
      <c r="X216" s="121">
        <f>IFERROR(X189/EnCons!X10-1,"")</f>
        <v>2.2204460492503131E-16</v>
      </c>
      <c r="Y216" s="121">
        <f>IFERROR(Y189/EnCons!Y10-1,"")</f>
        <v>-1.1102230246251565E-16</v>
      </c>
      <c r="Z216" s="121">
        <f>IFERROR(Z189/EnCons!Z10-1,"")</f>
        <v>2.2204460492503131E-16</v>
      </c>
      <c r="AA216" s="121">
        <f>IFERROR(AA189/EnCons!AA10-1,"")</f>
        <v>2.2204460492503131E-16</v>
      </c>
      <c r="AB216" s="121">
        <f>IFERROR(AB189/EnCons!AB10-1,"")</f>
        <v>-2.2204460492503131E-16</v>
      </c>
      <c r="AC216" s="121">
        <f>IFERROR(AC189/EnCons!AC10-1,"")</f>
        <v>2.2204460492503131E-16</v>
      </c>
      <c r="AD216" s="121">
        <f>IFERROR(AD189/EnCons!AD10-1,"")</f>
        <v>0</v>
      </c>
      <c r="AE216" s="121">
        <f>IFERROR(AE189/EnCons!AE10-1,"")</f>
        <v>-2.2204460492503131E-16</v>
      </c>
      <c r="AF216" s="121">
        <f>IFERROR(AF189/EnCons!AF10-1,"")</f>
        <v>2.2204460492503131E-16</v>
      </c>
      <c r="AG216" s="121">
        <f>IFERROR(AG189/EnCons!AG10-1,"")</f>
        <v>0</v>
      </c>
      <c r="AH216" s="121">
        <f>IFERROR(AH189/EnCons!AH10-1,"")</f>
        <v>0</v>
      </c>
      <c r="AI216" s="121">
        <f>IFERROR(AI189/EnCons!AI10-1,"")</f>
        <v>2.2204460492503131E-16</v>
      </c>
      <c r="AJ216" s="121">
        <f>IFERROR(AJ189/EnCons!AJ10-1,"")</f>
        <v>2.2204460492503131E-16</v>
      </c>
      <c r="AK216" s="121">
        <f>IFERROR(AK189/EnCons!AK10-1,"")</f>
        <v>0</v>
      </c>
      <c r="AL216" s="121">
        <f>IFERROR(AL189/EnCons!AL10-1,"")</f>
        <v>2.2204460492503131E-16</v>
      </c>
      <c r="AM216" s="121">
        <f>IFERROR(AM189/EnCons!AM10-1,"")</f>
        <v>2.2204460492503131E-16</v>
      </c>
      <c r="AN216" s="121">
        <f>IFERROR(AN189/EnCons!AN10-1,"")</f>
        <v>0</v>
      </c>
    </row>
    <row r="217" spans="1:40">
      <c r="A217" s="117" t="s">
        <v>40</v>
      </c>
      <c r="B217" s="117" t="s">
        <v>135</v>
      </c>
      <c r="C217" s="117" t="s">
        <v>74</v>
      </c>
      <c r="D217" s="121">
        <f>IFERROR(D190/EnCons!D11-1,"")</f>
        <v>-1.1102230246251565E-16</v>
      </c>
      <c r="E217" s="121">
        <f>IFERROR(E190/EnCons!E11-1,"")</f>
        <v>0</v>
      </c>
      <c r="F217" s="121">
        <f>IFERROR(F190/EnCons!F11-1,"")</f>
        <v>2.2204460492503131E-16</v>
      </c>
      <c r="G217" s="121">
        <f>IFERROR(G190/EnCons!G11-1,"")</f>
        <v>0</v>
      </c>
      <c r="H217" s="121">
        <f>IFERROR(H190/EnCons!H11-1,"")</f>
        <v>2.2204460492503131E-16</v>
      </c>
      <c r="I217" s="121">
        <f>IFERROR(I190/EnCons!I11-1,"")</f>
        <v>0</v>
      </c>
      <c r="J217" s="121">
        <f>IFERROR(J190/EnCons!J11-1,"")</f>
        <v>0</v>
      </c>
      <c r="K217" s="121">
        <f>IFERROR(K190/EnCons!K11-1,"")</f>
        <v>2.2204460492503131E-16</v>
      </c>
      <c r="L217" s="121">
        <f>IFERROR(L190/EnCons!L11-1,"")</f>
        <v>2.2204460492503131E-16</v>
      </c>
      <c r="M217" s="121">
        <f>IFERROR(M190/EnCons!M11-1,"")</f>
        <v>-1.1102230246251565E-16</v>
      </c>
      <c r="N217" s="121">
        <f>IFERROR(N190/EnCons!N11-1,"")</f>
        <v>-2.2204460492503131E-16</v>
      </c>
      <c r="O217" s="121">
        <f>IFERROR(O190/EnCons!O11-1,"")</f>
        <v>-1.1102230246251565E-16</v>
      </c>
      <c r="P217" s="121">
        <f>IFERROR(P190/EnCons!P11-1,"")</f>
        <v>2.2204460492503131E-16</v>
      </c>
      <c r="Q217" s="121">
        <f>IFERROR(Q190/EnCons!Q11-1,"")</f>
        <v>2.2204460492503131E-16</v>
      </c>
      <c r="R217" s="121">
        <f>IFERROR(R190/EnCons!R11-1,"")</f>
        <v>0</v>
      </c>
      <c r="S217" s="121">
        <f>IFERROR(S190/EnCons!S11-1,"")</f>
        <v>0</v>
      </c>
      <c r="T217" s="121">
        <f>IFERROR(T190/EnCons!T11-1,"")</f>
        <v>2.2204460492503131E-16</v>
      </c>
      <c r="U217" s="121">
        <f>IFERROR(U190/EnCons!U11-1,"")</f>
        <v>2.2204460492503131E-16</v>
      </c>
      <c r="V217" s="121">
        <f>IFERROR(V190/EnCons!V11-1,"")</f>
        <v>-1.1102230246251565E-16</v>
      </c>
      <c r="W217" s="121">
        <f>IFERROR(W190/EnCons!W11-1,"")</f>
        <v>0</v>
      </c>
      <c r="X217" s="121">
        <f>IFERROR(X190/EnCons!X11-1,"")</f>
        <v>2.2204460492503131E-16</v>
      </c>
      <c r="Y217" s="121">
        <f>IFERROR(Y190/EnCons!Y11-1,"")</f>
        <v>0</v>
      </c>
      <c r="Z217" s="121">
        <f>IFERROR(Z190/EnCons!Z11-1,"")</f>
        <v>4.4408920985006262E-16</v>
      </c>
      <c r="AA217" s="121">
        <f>IFERROR(AA190/EnCons!AA11-1,"")</f>
        <v>-1.1102230246251565E-16</v>
      </c>
      <c r="AB217" s="121">
        <f>IFERROR(AB190/EnCons!AB11-1,"")</f>
        <v>0</v>
      </c>
      <c r="AC217" s="121">
        <f>IFERROR(AC190/EnCons!AC11-1,"")</f>
        <v>2.2204460492503131E-16</v>
      </c>
      <c r="AD217" s="121">
        <f>IFERROR(AD190/EnCons!AD11-1,"")</f>
        <v>0</v>
      </c>
      <c r="AE217" s="121">
        <f>IFERROR(AE190/EnCons!AE11-1,"")</f>
        <v>0</v>
      </c>
      <c r="AF217" s="121">
        <f>IFERROR(AF190/EnCons!AF11-1,"")</f>
        <v>0</v>
      </c>
      <c r="AG217" s="121">
        <f>IFERROR(AG190/EnCons!AG11-1,"")</f>
        <v>2.2204460492503131E-16</v>
      </c>
      <c r="AH217" s="121">
        <f>IFERROR(AH190/EnCons!AH11-1,"")</f>
        <v>-1.1102230246251565E-16</v>
      </c>
      <c r="AI217" s="121">
        <f>IFERROR(AI190/EnCons!AI11-1,"")</f>
        <v>0</v>
      </c>
      <c r="AJ217" s="121">
        <f>IFERROR(AJ190/EnCons!AJ11-1,"")</f>
        <v>0</v>
      </c>
      <c r="AK217" s="121">
        <f>IFERROR(AK190/EnCons!AK11-1,"")</f>
        <v>0</v>
      </c>
      <c r="AL217" s="121">
        <f>IFERROR(AL190/EnCons!AL11-1,"")</f>
        <v>0</v>
      </c>
      <c r="AM217" s="121">
        <f>IFERROR(AM190/EnCons!AM11-1,"")</f>
        <v>-2.2204460492503131E-16</v>
      </c>
      <c r="AN217" s="121">
        <f>IFERROR(AN190/EnCons!AN11-1,"")</f>
        <v>0</v>
      </c>
    </row>
    <row r="218" spans="1:40">
      <c r="A218" s="117" t="s">
        <v>40</v>
      </c>
      <c r="B218" s="117" t="s">
        <v>38</v>
      </c>
      <c r="C218" s="117" t="s">
        <v>74</v>
      </c>
      <c r="D218" s="121" t="str">
        <f>IFERROR(D191/EnCons!D12-1,"")</f>
        <v/>
      </c>
      <c r="E218" s="121" t="str">
        <f>IFERROR(E191/EnCons!E12-1,"")</f>
        <v/>
      </c>
      <c r="F218" s="121" t="str">
        <f>IFERROR(F191/EnCons!F12-1,"")</f>
        <v/>
      </c>
      <c r="G218" s="121" t="str">
        <f>IFERROR(G191/EnCons!G12-1,"")</f>
        <v/>
      </c>
      <c r="H218" s="121" t="str">
        <f>IFERROR(H191/EnCons!H12-1,"")</f>
        <v/>
      </c>
      <c r="I218" s="121" t="str">
        <f>IFERROR(I191/EnCons!I12-1,"")</f>
        <v/>
      </c>
      <c r="J218" s="121">
        <f>IFERROR(J191/EnCons!J12-1,"")</f>
        <v>0</v>
      </c>
      <c r="K218" s="121">
        <f>IFERROR(K191/EnCons!K12-1,"")</f>
        <v>0</v>
      </c>
      <c r="L218" s="121" t="str">
        <f>IFERROR(L191/EnCons!L12-1,"")</f>
        <v/>
      </c>
      <c r="M218" s="121" t="str">
        <f>IFERROR(M191/EnCons!M12-1,"")</f>
        <v/>
      </c>
      <c r="N218" s="121" t="str">
        <f>IFERROR(N191/EnCons!N12-1,"")</f>
        <v/>
      </c>
      <c r="O218" s="121" t="str">
        <f>IFERROR(O191/EnCons!O12-1,"")</f>
        <v/>
      </c>
      <c r="P218" s="121" t="str">
        <f>IFERROR(P191/EnCons!P12-1,"")</f>
        <v/>
      </c>
      <c r="Q218" s="121" t="str">
        <f>IFERROR(Q191/EnCons!Q12-1,"")</f>
        <v/>
      </c>
      <c r="R218" s="121" t="str">
        <f>IFERROR(R191/EnCons!R12-1,"")</f>
        <v/>
      </c>
      <c r="S218" s="121" t="str">
        <f>IFERROR(S191/EnCons!S12-1,"")</f>
        <v/>
      </c>
      <c r="T218" s="121" t="str">
        <f>IFERROR(T191/EnCons!T12-1,"")</f>
        <v/>
      </c>
      <c r="U218" s="121" t="str">
        <f>IFERROR(U191/EnCons!U12-1,"")</f>
        <v/>
      </c>
      <c r="V218" s="121" t="str">
        <f>IFERROR(V191/EnCons!V12-1,"")</f>
        <v/>
      </c>
      <c r="W218" s="121" t="str">
        <f>IFERROR(W191/EnCons!W12-1,"")</f>
        <v/>
      </c>
      <c r="X218" s="121">
        <f>IFERROR(X191/EnCons!X12-1,"")</f>
        <v>2.2204460492503131E-16</v>
      </c>
      <c r="Y218" s="121" t="str">
        <f>IFERROR(Y191/EnCons!Y12-1,"")</f>
        <v/>
      </c>
      <c r="Z218" s="121" t="str">
        <f>IFERROR(Z191/EnCons!Z12-1,"")</f>
        <v/>
      </c>
      <c r="AA218" s="121">
        <f>IFERROR(AA191/EnCons!AA12-1,"")</f>
        <v>2.2204460492503131E-16</v>
      </c>
      <c r="AB218" s="121" t="str">
        <f>IFERROR(AB191/EnCons!AB12-1,"")</f>
        <v/>
      </c>
      <c r="AC218" s="121">
        <f>IFERROR(AC191/EnCons!AC12-1,"")</f>
        <v>-1.1102230246251565E-16</v>
      </c>
      <c r="AD218" s="121">
        <f>IFERROR(AD191/EnCons!AD12-1,"")</f>
        <v>2.2204460492503131E-16</v>
      </c>
      <c r="AE218" s="121" t="str">
        <f>IFERROR(AE191/EnCons!AE12-1,"")</f>
        <v/>
      </c>
      <c r="AF218" s="121" t="str">
        <f>IFERROR(AF191/EnCons!AF12-1,"")</f>
        <v/>
      </c>
      <c r="AG218" s="121" t="str">
        <f>IFERROR(AG191/EnCons!AG12-1,"")</f>
        <v/>
      </c>
      <c r="AH218" s="121" t="str">
        <f>IFERROR(AH191/EnCons!AH12-1,"")</f>
        <v/>
      </c>
      <c r="AI218" s="121">
        <f>IFERROR(AI191/EnCons!AI12-1,"")</f>
        <v>2.2204460492503131E-16</v>
      </c>
      <c r="AJ218" s="121" t="str">
        <f>IFERROR(AJ191/EnCons!AJ12-1,"")</f>
        <v/>
      </c>
      <c r="AK218" s="121" t="str">
        <f>IFERROR(AK191/EnCons!AK12-1,"")</f>
        <v/>
      </c>
      <c r="AL218" s="121" t="str">
        <f>IFERROR(AL191/EnCons!AL12-1,"")</f>
        <v/>
      </c>
      <c r="AM218" s="121" t="str">
        <f>IFERROR(AM191/EnCons!AM12-1,"")</f>
        <v/>
      </c>
      <c r="AN218" s="121" t="str">
        <f>IFERROR(AN191/EnCons!AN12-1,"")</f>
        <v/>
      </c>
    </row>
    <row r="219" spans="1:40">
      <c r="A219" s="117" t="s">
        <v>43</v>
      </c>
      <c r="B219" s="117" t="s">
        <v>135</v>
      </c>
      <c r="C219" s="117" t="s">
        <v>75</v>
      </c>
      <c r="D219" s="121">
        <f>IFERROR(D192/EnCons!D13-1,"")</f>
        <v>2.2204460492503131E-16</v>
      </c>
      <c r="E219" s="121">
        <f>IFERROR(E192/EnCons!E13-1,"")</f>
        <v>2.2204460492503131E-16</v>
      </c>
      <c r="F219" s="121">
        <f>IFERROR(F192/EnCons!F13-1,"")</f>
        <v>2.2204460492503131E-16</v>
      </c>
      <c r="G219" s="121">
        <f>IFERROR(G192/EnCons!G13-1,"")</f>
        <v>0</v>
      </c>
      <c r="H219" s="121">
        <f>IFERROR(H192/EnCons!H13-1,"")</f>
        <v>0</v>
      </c>
      <c r="I219" s="121">
        <f>IFERROR(I192/EnCons!I13-1,"")</f>
        <v>2.2204460492503131E-16</v>
      </c>
      <c r="J219" s="121">
        <f>IFERROR(J192/EnCons!J13-1,"")</f>
        <v>-1.1102230246251565E-16</v>
      </c>
      <c r="K219" s="121">
        <f>IFERROR(K192/EnCons!K13-1,"")</f>
        <v>-2.2204460492503131E-16</v>
      </c>
      <c r="L219" s="121" t="str">
        <f>IFERROR(L192/EnCons!L13-1,"")</f>
        <v/>
      </c>
      <c r="M219" s="121">
        <f>IFERROR(M192/EnCons!M13-1,"")</f>
        <v>0</v>
      </c>
      <c r="N219" s="121">
        <f>IFERROR(N192/EnCons!N13-1,"")</f>
        <v>2.2204460492503131E-16</v>
      </c>
      <c r="O219" s="121">
        <f>IFERROR(O192/EnCons!O13-1,"")</f>
        <v>0</v>
      </c>
      <c r="P219" s="121">
        <f>IFERROR(P192/EnCons!P13-1,"")</f>
        <v>-1.1102230246251565E-16</v>
      </c>
      <c r="Q219" s="121">
        <f>IFERROR(Q192/EnCons!Q13-1,"")</f>
        <v>2.2204460492503131E-16</v>
      </c>
      <c r="R219" s="121">
        <f>IFERROR(R192/EnCons!R13-1,"")</f>
        <v>2.2204460492503131E-16</v>
      </c>
      <c r="S219" s="121">
        <f>IFERROR(S192/EnCons!S13-1,"")</f>
        <v>0</v>
      </c>
      <c r="T219" s="121" t="str">
        <f>IFERROR(T192/EnCons!T13-1,"")</f>
        <v/>
      </c>
      <c r="U219" s="121">
        <f>IFERROR(U192/EnCons!U13-1,"")</f>
        <v>0</v>
      </c>
      <c r="V219" s="121">
        <f>IFERROR(V192/EnCons!V13-1,"")</f>
        <v>0</v>
      </c>
      <c r="W219" s="121">
        <f>IFERROR(W192/EnCons!W13-1,"")</f>
        <v>0</v>
      </c>
      <c r="X219" s="121">
        <f>IFERROR(X192/EnCons!X13-1,"")</f>
        <v>2.2204460492503131E-16</v>
      </c>
      <c r="Y219" s="121" t="str">
        <f>IFERROR(Y192/EnCons!Y13-1,"")</f>
        <v/>
      </c>
      <c r="Z219" s="121">
        <f>IFERROR(Z192/EnCons!Z13-1,"")</f>
        <v>0</v>
      </c>
      <c r="AA219" s="121">
        <f>IFERROR(AA192/EnCons!AA13-1,"")</f>
        <v>2.2204460492503131E-16</v>
      </c>
      <c r="AB219" s="121">
        <f>IFERROR(AB192/EnCons!AB13-1,"")</f>
        <v>0</v>
      </c>
      <c r="AC219" s="121">
        <f>IFERROR(AC192/EnCons!AC13-1,"")</f>
        <v>2.2204460492503131E-16</v>
      </c>
      <c r="AD219" s="121">
        <f>IFERROR(AD192/EnCons!AD13-1,"")</f>
        <v>2.2204460492503131E-16</v>
      </c>
      <c r="AE219" s="121">
        <f>IFERROR(AE192/EnCons!AE13-1,"")</f>
        <v>2.2204460492503131E-16</v>
      </c>
      <c r="AF219" s="121">
        <f>IFERROR(AF192/EnCons!AF13-1,"")</f>
        <v>-1.1102230246251565E-16</v>
      </c>
      <c r="AG219" s="121">
        <f>IFERROR(AG192/EnCons!AG13-1,"")</f>
        <v>-2.2204460492503131E-16</v>
      </c>
      <c r="AH219" s="121">
        <f>IFERROR(AH192/EnCons!AH13-1,"")</f>
        <v>2.2204460492503131E-16</v>
      </c>
      <c r="AI219" s="121">
        <f>IFERROR(AI192/EnCons!AI13-1,"")</f>
        <v>0</v>
      </c>
      <c r="AJ219" s="121">
        <f>IFERROR(AJ192/EnCons!AJ13-1,"")</f>
        <v>0</v>
      </c>
      <c r="AK219" s="121">
        <f>IFERROR(AK192/EnCons!AK13-1,"")</f>
        <v>2.2204460492503131E-16</v>
      </c>
      <c r="AL219" s="121">
        <f>IFERROR(AL192/EnCons!AL13-1,"")</f>
        <v>0</v>
      </c>
      <c r="AM219" s="121">
        <f>IFERROR(AM192/EnCons!AM13-1,"")</f>
        <v>2.2204460492503131E-16</v>
      </c>
      <c r="AN219" s="121">
        <f>IFERROR(AN192/EnCons!AN13-1,"")</f>
        <v>0</v>
      </c>
    </row>
    <row r="220" spans="1:40">
      <c r="A220" s="117" t="s">
        <v>44</v>
      </c>
      <c r="B220" s="117" t="s">
        <v>135</v>
      </c>
      <c r="C220" s="117" t="s">
        <v>76</v>
      </c>
      <c r="D220" s="121">
        <f>IFERROR(D193/EnCons!D14-1,"")</f>
        <v>0</v>
      </c>
      <c r="E220" s="121">
        <f>IFERROR(E193/EnCons!E14-1,"")</f>
        <v>0</v>
      </c>
      <c r="F220" s="121">
        <f>IFERROR(F193/EnCons!F14-1,"")</f>
        <v>2.2204460492503131E-16</v>
      </c>
      <c r="G220" s="121">
        <f>IFERROR(G193/EnCons!G14-1,"")</f>
        <v>-1.1102230246251565E-16</v>
      </c>
      <c r="H220" s="121">
        <f>IFERROR(H193/EnCons!H14-1,"")</f>
        <v>2.2204460492503131E-16</v>
      </c>
      <c r="I220" s="121">
        <f>IFERROR(I193/EnCons!I14-1,"")</f>
        <v>0</v>
      </c>
      <c r="J220" s="121">
        <f>IFERROR(J193/EnCons!J14-1,"")</f>
        <v>-1.1102230246251565E-16</v>
      </c>
      <c r="K220" s="121">
        <f>IFERROR(K193/EnCons!K14-1,"")</f>
        <v>2.2204460492503131E-16</v>
      </c>
      <c r="L220" s="121">
        <f>IFERROR(L193/EnCons!L14-1,"")</f>
        <v>0</v>
      </c>
      <c r="M220" s="121">
        <f>IFERROR(M193/EnCons!M14-1,"")</f>
        <v>0</v>
      </c>
      <c r="N220" s="121">
        <f>IFERROR(N193/EnCons!N14-1,"")</f>
        <v>0</v>
      </c>
      <c r="O220" s="121">
        <f>IFERROR(O193/EnCons!O14-1,"")</f>
        <v>2.2204460492503131E-16</v>
      </c>
      <c r="P220" s="121">
        <f>IFERROR(P193/EnCons!P14-1,"")</f>
        <v>0</v>
      </c>
      <c r="Q220" s="121">
        <f>IFERROR(Q193/EnCons!Q14-1,"")</f>
        <v>2.2204460492503131E-16</v>
      </c>
      <c r="R220" s="121">
        <f>IFERROR(R193/EnCons!R14-1,"")</f>
        <v>2.2204460492503131E-16</v>
      </c>
      <c r="S220" s="121">
        <f>IFERROR(S193/EnCons!S14-1,"")</f>
        <v>2.2204460492503131E-16</v>
      </c>
      <c r="T220" s="121">
        <f>IFERROR(T193/EnCons!T14-1,"")</f>
        <v>-2.2204460492503131E-16</v>
      </c>
      <c r="U220" s="121">
        <f>IFERROR(U193/EnCons!U14-1,"")</f>
        <v>2.2204460492503131E-16</v>
      </c>
      <c r="V220" s="121">
        <f>IFERROR(V193/EnCons!V14-1,"")</f>
        <v>2.2204460492503131E-16</v>
      </c>
      <c r="W220" s="121">
        <f>IFERROR(W193/EnCons!W14-1,"")</f>
        <v>2.2204460492503131E-16</v>
      </c>
      <c r="X220" s="121">
        <f>IFERROR(X193/EnCons!X14-1,"")</f>
        <v>-2.2204460492503131E-16</v>
      </c>
      <c r="Y220" s="121">
        <f>IFERROR(Y193/EnCons!Y14-1,"")</f>
        <v>0</v>
      </c>
      <c r="Z220" s="121">
        <f>IFERROR(Z193/EnCons!Z14-1,"")</f>
        <v>2.2204460492503131E-16</v>
      </c>
      <c r="AA220" s="121">
        <f>IFERROR(AA193/EnCons!AA14-1,"")</f>
        <v>0</v>
      </c>
      <c r="AB220" s="121">
        <f>IFERROR(AB193/EnCons!AB14-1,"")</f>
        <v>2.2204460492503131E-16</v>
      </c>
      <c r="AC220" s="121">
        <f>IFERROR(AC193/EnCons!AC14-1,"")</f>
        <v>0</v>
      </c>
      <c r="AD220" s="121">
        <f>IFERROR(AD193/EnCons!AD14-1,"")</f>
        <v>0</v>
      </c>
      <c r="AE220" s="121">
        <f>IFERROR(AE193/EnCons!AE14-1,"")</f>
        <v>0</v>
      </c>
      <c r="AF220" s="121">
        <f>IFERROR(AF193/EnCons!AF14-1,"")</f>
        <v>0</v>
      </c>
      <c r="AG220" s="121">
        <f>IFERROR(AG193/EnCons!AG14-1,"")</f>
        <v>0</v>
      </c>
      <c r="AH220" s="121">
        <f>IFERROR(AH193/EnCons!AH14-1,"")</f>
        <v>0</v>
      </c>
      <c r="AI220" s="121">
        <f>IFERROR(AI193/EnCons!AI14-1,"")</f>
        <v>0</v>
      </c>
      <c r="AJ220" s="121">
        <f>IFERROR(AJ193/EnCons!AJ14-1,"")</f>
        <v>0</v>
      </c>
      <c r="AK220" s="121">
        <f>IFERROR(AK193/EnCons!AK14-1,"")</f>
        <v>0</v>
      </c>
      <c r="AL220" s="121">
        <f>IFERROR(AL193/EnCons!AL14-1,"")</f>
        <v>2.2204460492503131E-16</v>
      </c>
      <c r="AM220" s="121">
        <f>IFERROR(AM193/EnCons!AM14-1,"")</f>
        <v>2.2204460492503131E-16</v>
      </c>
      <c r="AN220" s="121">
        <f>IFERROR(AN193/EnCons!AN14-1,"")</f>
        <v>2.2204460492503131E-16</v>
      </c>
    </row>
    <row r="221" spans="1:40">
      <c r="A221" s="117" t="s">
        <v>45</v>
      </c>
      <c r="B221" s="117" t="s">
        <v>50</v>
      </c>
      <c r="C221" s="117" t="s">
        <v>77</v>
      </c>
      <c r="D221" s="121" t="str">
        <f>IFERROR(D194/EnCons!D15-1,"")</f>
        <v/>
      </c>
      <c r="E221" s="121" t="str">
        <f>IFERROR(E194/EnCons!E15-1,"")</f>
        <v/>
      </c>
      <c r="F221" s="121" t="str">
        <f>IFERROR(F194/EnCons!F15-1,"")</f>
        <v/>
      </c>
      <c r="G221" s="121">
        <f>IFERROR(G194/EnCons!G15-1,"")</f>
        <v>7.9112617200718383E-3</v>
      </c>
      <c r="H221" s="121" t="str">
        <f>IFERROR(H194/EnCons!H15-1,"")</f>
        <v/>
      </c>
      <c r="I221" s="121" t="str">
        <f>IFERROR(I194/EnCons!I15-1,"")</f>
        <v/>
      </c>
      <c r="J221" s="121">
        <f>IFERROR(J194/EnCons!J15-1,"")</f>
        <v>7.7624622673344579E-3</v>
      </c>
      <c r="K221" s="121" t="str">
        <f>IFERROR(K194/EnCons!K15-1,"")</f>
        <v/>
      </c>
      <c r="L221" s="121" t="str">
        <f>IFERROR(L194/EnCons!L15-1,"")</f>
        <v/>
      </c>
      <c r="M221" s="121" t="str">
        <f>IFERROR(M194/EnCons!M15-1,"")</f>
        <v/>
      </c>
      <c r="N221" s="121" t="str">
        <f>IFERROR(N194/EnCons!N15-1,"")</f>
        <v/>
      </c>
      <c r="O221" s="121" t="str">
        <f>IFERROR(O194/EnCons!O15-1,"")</f>
        <v/>
      </c>
      <c r="P221" s="121" t="str">
        <f>IFERROR(P194/EnCons!P15-1,"")</f>
        <v/>
      </c>
      <c r="Q221" s="121" t="str">
        <f>IFERROR(Q194/EnCons!Q15-1,"")</f>
        <v/>
      </c>
      <c r="R221" s="121" t="str">
        <f>IFERROR(R194/EnCons!R15-1,"")</f>
        <v/>
      </c>
      <c r="S221" s="121" t="str">
        <f>IFERROR(S194/EnCons!S15-1,"")</f>
        <v/>
      </c>
      <c r="T221" s="121" t="str">
        <f>IFERROR(T194/EnCons!T15-1,"")</f>
        <v/>
      </c>
      <c r="U221" s="121">
        <f>IFERROR(U194/EnCons!U15-1,"")</f>
        <v>7.7772961755617764E-3</v>
      </c>
      <c r="V221" s="121" t="str">
        <f>IFERROR(V194/EnCons!V15-1,"")</f>
        <v/>
      </c>
      <c r="W221" s="121" t="str">
        <f>IFERROR(W194/EnCons!W15-1,"")</f>
        <v/>
      </c>
      <c r="X221" s="121" t="str">
        <f>IFERROR(X194/EnCons!X15-1,"")</f>
        <v/>
      </c>
      <c r="Y221" s="121" t="str">
        <f>IFERROR(Y194/EnCons!Y15-1,"")</f>
        <v/>
      </c>
      <c r="Z221" s="121" t="str">
        <f>IFERROR(Z194/EnCons!Z15-1,"")</f>
        <v/>
      </c>
      <c r="AA221" s="121">
        <f>IFERROR(AA194/EnCons!AA15-1,"")</f>
        <v>6.3144685662899214E-3</v>
      </c>
      <c r="AB221" s="121" t="str">
        <f>IFERROR(AB194/EnCons!AB15-1,"")</f>
        <v/>
      </c>
      <c r="AC221" s="121" t="str">
        <f>IFERROR(AC194/EnCons!AC15-1,"")</f>
        <v/>
      </c>
      <c r="AD221" s="121" t="str">
        <f>IFERROR(AD194/EnCons!AD15-1,"")</f>
        <v/>
      </c>
      <c r="AE221" s="121" t="str">
        <f>IFERROR(AE194/EnCons!AE15-1,"")</f>
        <v/>
      </c>
      <c r="AF221" s="121">
        <f>IFERROR(AF194/EnCons!AF15-1,"")</f>
        <v>7.3429947876522128E-3</v>
      </c>
      <c r="AG221" s="121" t="str">
        <f>IFERROR(AG194/EnCons!AG15-1,"")</f>
        <v/>
      </c>
      <c r="AH221" s="121" t="str">
        <f>IFERROR(AH194/EnCons!AH15-1,"")</f>
        <v/>
      </c>
      <c r="AI221" s="121" t="str">
        <f>IFERROR(AI194/EnCons!AI15-1,"")</f>
        <v/>
      </c>
      <c r="AJ221" s="121" t="str">
        <f>IFERROR(AJ194/EnCons!AJ15-1,"")</f>
        <v/>
      </c>
      <c r="AK221" s="121" t="str">
        <f>IFERROR(AK194/EnCons!AK15-1,"")</f>
        <v/>
      </c>
      <c r="AL221" s="121" t="str">
        <f>IFERROR(AL194/EnCons!AL15-1,"")</f>
        <v/>
      </c>
      <c r="AM221" s="121">
        <f>IFERROR(AM194/EnCons!AM15-1,"")</f>
        <v>7.7744567958750732E-3</v>
      </c>
      <c r="AN221" s="121" t="str">
        <f>IFERROR(AN194/EnCons!AN15-1,"")</f>
        <v/>
      </c>
    </row>
    <row r="222" spans="1:40">
      <c r="A222" s="117" t="s">
        <v>45</v>
      </c>
      <c r="B222" s="117" t="s">
        <v>51</v>
      </c>
      <c r="C222" s="117" t="s">
        <v>77</v>
      </c>
      <c r="D222" s="121">
        <f>IFERROR(D195/EnCons!D16-1,"")</f>
        <v>-3.0199939605619619E-3</v>
      </c>
      <c r="E222" s="121">
        <f>IFERROR(E195/EnCons!E16-1,"")</f>
        <v>4.4933109615101774E-3</v>
      </c>
      <c r="F222" s="121">
        <f>IFERROR(F195/EnCons!F16-1,"")</f>
        <v>2.8169959848831638E-3</v>
      </c>
      <c r="G222" s="121">
        <f>IFERROR(G195/EnCons!G16-1,"")</f>
        <v>-3.7233214095108158E-3</v>
      </c>
      <c r="H222" s="121">
        <f>IFERROR(H195/EnCons!H16-1,"")</f>
        <v>-1.0868454740796119E-2</v>
      </c>
      <c r="I222" s="121">
        <f>IFERROR(I195/EnCons!I16-1,"")</f>
        <v>-4.7809347949717695E-3</v>
      </c>
      <c r="J222" s="121">
        <f>IFERROR(J195/EnCons!J16-1,"")</f>
        <v>3.6402650632165745E-3</v>
      </c>
      <c r="K222" s="121">
        <f>IFERROR(K195/EnCons!K16-1,"")</f>
        <v>-1.5950533266931854E-3</v>
      </c>
      <c r="L222" s="121">
        <f>IFERROR(L195/EnCons!L16-1,"")</f>
        <v>1.1926158001738241E-3</v>
      </c>
      <c r="M222" s="121">
        <f>IFERROR(M195/EnCons!M16-1,"")</f>
        <v>1.3867290442750591E-3</v>
      </c>
      <c r="N222" s="121">
        <f>IFERROR(N195/EnCons!N16-1,"")</f>
        <v>3.6614256623110908E-3</v>
      </c>
      <c r="O222" s="121">
        <f>IFERROR(O195/EnCons!O16-1,"")</f>
        <v>4.233968136249322E-3</v>
      </c>
      <c r="P222" s="121">
        <f>IFERROR(P195/EnCons!P16-1,"")</f>
        <v>6.8762163000914978E-3</v>
      </c>
      <c r="Q222" s="121">
        <f>IFERROR(Q195/EnCons!Q16-1,"")</f>
        <v>-3.5624147762911562E-3</v>
      </c>
      <c r="R222" s="121">
        <f>IFERROR(R195/EnCons!R16-1,"")</f>
        <v>-3.5768717579633957E-3</v>
      </c>
      <c r="S222" s="121">
        <f>IFERROR(S195/EnCons!S16-1,"")</f>
        <v>-2.8721741383580524E-3</v>
      </c>
      <c r="T222" s="121">
        <f>IFERROR(T195/EnCons!T16-1,"")</f>
        <v>-5.7922538633004006E-3</v>
      </c>
      <c r="U222" s="121">
        <f>IFERROR(U195/EnCons!U16-1,"")</f>
        <v>3.4761866074568548E-3</v>
      </c>
      <c r="V222" s="121">
        <f>IFERROR(V195/EnCons!V16-1,"")</f>
        <v>-4.5504446028666878E-3</v>
      </c>
      <c r="W222" s="121">
        <f>IFERROR(W195/EnCons!W16-1,"")</f>
        <v>3.4108919572244378E-3</v>
      </c>
      <c r="X222" s="121">
        <f>IFERROR(X195/EnCons!X16-1,"")</f>
        <v>6.1822590023112856E-3</v>
      </c>
      <c r="Y222" s="121">
        <f>IFERROR(Y195/EnCons!Y16-1,"")</f>
        <v>-7.3571547409753135E-3</v>
      </c>
      <c r="Z222" s="121">
        <f>IFERROR(Z195/EnCons!Z16-1,"")</f>
        <v>-2.4014547559042532E-3</v>
      </c>
      <c r="AA222" s="121">
        <f>IFERROR(AA195/EnCons!AA16-1,"")</f>
        <v>-1.0654084034463773E-3</v>
      </c>
      <c r="AB222" s="121">
        <f>IFERROR(AB195/EnCons!AB16-1,"")</f>
        <v>-6.6242098353472834E-3</v>
      </c>
      <c r="AC222" s="121">
        <f>IFERROR(AC195/EnCons!AC16-1,"")</f>
        <v>-3.3794334294697803E-3</v>
      </c>
      <c r="AD222" s="121">
        <f>IFERROR(AD195/EnCons!AD16-1,"")</f>
        <v>-1.5213130064005709E-3</v>
      </c>
      <c r="AE222" s="121">
        <f>IFERROR(AE195/EnCons!AE16-1,"")</f>
        <v>-4.5008788077316453E-4</v>
      </c>
      <c r="AF222" s="121">
        <f>IFERROR(AF195/EnCons!AF16-1,"")</f>
        <v>-6.7711645789358954E-4</v>
      </c>
      <c r="AG222" s="121">
        <f>IFERROR(AG195/EnCons!AG16-1,"")</f>
        <v>-3.4588117741004565E-3</v>
      </c>
      <c r="AH222" s="121">
        <f>IFERROR(AH195/EnCons!AH16-1,"")</f>
        <v>-5.0649454862299326E-3</v>
      </c>
      <c r="AI222" s="121">
        <f>IFERROR(AI195/EnCons!AI16-1,"")</f>
        <v>2.8253928742869583E-3</v>
      </c>
      <c r="AJ222" s="121">
        <f>IFERROR(AJ195/EnCons!AJ16-1,"")</f>
        <v>6.8567166353843412E-3</v>
      </c>
      <c r="AK222" s="121">
        <f>IFERROR(AK195/EnCons!AK16-1,"")</f>
        <v>-3.5763324894948489E-3</v>
      </c>
      <c r="AL222" s="121">
        <f>IFERROR(AL195/EnCons!AL16-1,"")</f>
        <v>6.8567166353843412E-3</v>
      </c>
      <c r="AM222" s="121">
        <f>IFERROR(AM195/EnCons!AM16-1,"")</f>
        <v>-3.5763324894948489E-3</v>
      </c>
      <c r="AN222" s="121">
        <f>IFERROR(AN195/EnCons!AN16-1,"")</f>
        <v>-3.576332489495071E-3</v>
      </c>
    </row>
    <row r="223" spans="1:40">
      <c r="A223" s="117" t="s">
        <v>45</v>
      </c>
      <c r="B223" s="117" t="s">
        <v>135</v>
      </c>
      <c r="C223" s="117" t="s">
        <v>77</v>
      </c>
      <c r="D223" s="121" t="str">
        <f>IFERROR(D196/EnCons!D17-1,"")</f>
        <v/>
      </c>
      <c r="E223" s="121" t="str">
        <f>IFERROR(E196/EnCons!E17-1,"")</f>
        <v/>
      </c>
      <c r="F223" s="121" t="str">
        <f>IFERROR(F196/EnCons!F17-1,"")</f>
        <v/>
      </c>
      <c r="G223" s="121">
        <f>IFERROR(G196/EnCons!G17-1,"")</f>
        <v>-1.1530011614767188E-2</v>
      </c>
      <c r="H223" s="121" t="str">
        <f>IFERROR(H196/EnCons!H17-1,"")</f>
        <v/>
      </c>
      <c r="I223" s="121" t="str">
        <f>IFERROR(I196/EnCons!I17-1,"")</f>
        <v/>
      </c>
      <c r="J223" s="121" t="str">
        <f>IFERROR(J196/EnCons!J17-1,"")</f>
        <v/>
      </c>
      <c r="K223" s="121" t="str">
        <f>IFERROR(K196/EnCons!K17-1,"")</f>
        <v/>
      </c>
      <c r="L223" s="121" t="str">
        <f>IFERROR(L196/EnCons!L17-1,"")</f>
        <v/>
      </c>
      <c r="M223" s="121" t="str">
        <f>IFERROR(M196/EnCons!M17-1,"")</f>
        <v/>
      </c>
      <c r="N223" s="121" t="str">
        <f>IFERROR(N196/EnCons!N17-1,"")</f>
        <v/>
      </c>
      <c r="O223" s="121" t="str">
        <f>IFERROR(O196/EnCons!O17-1,"")</f>
        <v/>
      </c>
      <c r="P223" s="121" t="str">
        <f>IFERROR(P196/EnCons!P17-1,"")</f>
        <v/>
      </c>
      <c r="Q223" s="121" t="str">
        <f>IFERROR(Q196/EnCons!Q17-1,"")</f>
        <v/>
      </c>
      <c r="R223" s="121" t="str">
        <f>IFERROR(R196/EnCons!R17-1,"")</f>
        <v/>
      </c>
      <c r="S223" s="121" t="str">
        <f>IFERROR(S196/EnCons!S17-1,"")</f>
        <v/>
      </c>
      <c r="T223" s="121" t="str">
        <f>IFERROR(T196/EnCons!T17-1,"")</f>
        <v/>
      </c>
      <c r="U223" s="121" t="str">
        <f>IFERROR(U196/EnCons!U17-1,"")</f>
        <v/>
      </c>
      <c r="V223" s="121" t="str">
        <f>IFERROR(V196/EnCons!V17-1,"")</f>
        <v/>
      </c>
      <c r="W223" s="121" t="str">
        <f>IFERROR(W196/EnCons!W17-1,"")</f>
        <v/>
      </c>
      <c r="X223" s="121" t="str">
        <f>IFERROR(X196/EnCons!X17-1,"")</f>
        <v/>
      </c>
      <c r="Y223" s="121" t="str">
        <f>IFERROR(Y196/EnCons!Y17-1,"")</f>
        <v/>
      </c>
      <c r="Z223" s="121" t="str">
        <f>IFERROR(Z196/EnCons!Z17-1,"")</f>
        <v/>
      </c>
      <c r="AA223" s="121" t="str">
        <f>IFERROR(AA196/EnCons!AA17-1,"")</f>
        <v/>
      </c>
      <c r="AB223" s="121" t="str">
        <f>IFERROR(AB196/EnCons!AB17-1,"")</f>
        <v/>
      </c>
      <c r="AC223" s="121" t="str">
        <f>IFERROR(AC196/EnCons!AC17-1,"")</f>
        <v/>
      </c>
      <c r="AD223" s="121" t="str">
        <f>IFERROR(AD196/EnCons!AD17-1,"")</f>
        <v/>
      </c>
      <c r="AE223" s="121" t="str">
        <f>IFERROR(AE196/EnCons!AE17-1,"")</f>
        <v/>
      </c>
      <c r="AF223" s="121">
        <f>IFERROR(AF196/EnCons!AF17-1,"")</f>
        <v>1.3660859903330547E-4</v>
      </c>
      <c r="AG223" s="121" t="str">
        <f>IFERROR(AG196/EnCons!AG17-1,"")</f>
        <v/>
      </c>
      <c r="AH223" s="121" t="str">
        <f>IFERROR(AH196/EnCons!AH17-1,"")</f>
        <v/>
      </c>
      <c r="AI223" s="121" t="str">
        <f>IFERROR(AI196/EnCons!AI17-1,"")</f>
        <v/>
      </c>
      <c r="AJ223" s="121" t="str">
        <f>IFERROR(AJ196/EnCons!AJ17-1,"")</f>
        <v/>
      </c>
      <c r="AK223" s="121" t="str">
        <f>IFERROR(AK196/EnCons!AK17-1,"")</f>
        <v/>
      </c>
      <c r="AL223" s="121" t="str">
        <f>IFERROR(AL196/EnCons!AL17-1,"")</f>
        <v/>
      </c>
      <c r="AM223" s="121" t="str">
        <f>IFERROR(AM196/EnCons!AM17-1,"")</f>
        <v/>
      </c>
      <c r="AN223" s="121" t="str">
        <f>IFERROR(AN196/EnCons!AN17-1,"")</f>
        <v/>
      </c>
    </row>
    <row r="224" spans="1:40">
      <c r="A224" s="117" t="s">
        <v>45</v>
      </c>
      <c r="B224" s="117" t="s">
        <v>135</v>
      </c>
      <c r="C224" s="117" t="s">
        <v>77</v>
      </c>
      <c r="D224" s="121">
        <f>IFERROR(D197/EnCons!D18-1,"")</f>
        <v>-1.9915236386665036E-3</v>
      </c>
      <c r="E224" s="121">
        <f>IFERROR(E197/EnCons!E18-1,"")</f>
        <v>-6.5505551778307636E-3</v>
      </c>
      <c r="F224" s="121">
        <f>IFERROR(F197/EnCons!F18-1,"")</f>
        <v>3.8476465914056845E-3</v>
      </c>
      <c r="G224" s="121">
        <f>IFERROR(G197/EnCons!G18-1,"")</f>
        <v>-1.0733724048914706E-3</v>
      </c>
      <c r="H224" s="121">
        <f>IFERROR(H197/EnCons!H18-1,"")</f>
        <v>2.7577450760252198E-4</v>
      </c>
      <c r="I224" s="121">
        <f>IFERROR(I197/EnCons!I18-1,"")</f>
        <v>7.6625003740222741E-3</v>
      </c>
      <c r="J224" s="121">
        <f>IFERROR(J197/EnCons!J18-1,"")</f>
        <v>-1.6263018174736965E-3</v>
      </c>
      <c r="K224" s="121">
        <f>IFERROR(K197/EnCons!K18-1,"")</f>
        <v>-2.358979804689576E-3</v>
      </c>
      <c r="L224" s="121">
        <f>IFERROR(L197/EnCons!L18-1,"")</f>
        <v>-5.0232265809754262E-3</v>
      </c>
      <c r="M224" s="121">
        <f>IFERROR(M197/EnCons!M18-1,"")</f>
        <v>7.2100155694632129E-4</v>
      </c>
      <c r="N224" s="121">
        <f>IFERROR(N197/EnCons!N18-1,"")</f>
        <v>5.0421303487091507E-5</v>
      </c>
      <c r="O224" s="121">
        <f>IFERROR(O197/EnCons!O18-1,"")</f>
        <v>-5.7344751846847286E-3</v>
      </c>
      <c r="P224" s="121">
        <f>IFERROR(P197/EnCons!P18-1,"")</f>
        <v>-7.8482586197359261E-4</v>
      </c>
      <c r="Q224" s="121">
        <f>IFERROR(Q197/EnCons!Q18-1,"")</f>
        <v>6.3194626085416594E-4</v>
      </c>
      <c r="R224" s="121">
        <f>IFERROR(R197/EnCons!R18-1,"")</f>
        <v>-2.4940750178691351E-3</v>
      </c>
      <c r="S224" s="121">
        <f>IFERROR(S197/EnCons!S18-1,"")</f>
        <v>3.9927795210554784E-3</v>
      </c>
      <c r="T224" s="121">
        <f>IFERROR(T197/EnCons!T18-1,"")</f>
        <v>2.767423971496985E-4</v>
      </c>
      <c r="U224" s="121">
        <f>IFERROR(U197/EnCons!U18-1,"")</f>
        <v>6.6491018659784462E-3</v>
      </c>
      <c r="V224" s="121">
        <f>IFERROR(V197/EnCons!V18-1,"")</f>
        <v>-8.8148363087079407E-3</v>
      </c>
      <c r="W224" s="121">
        <f>IFERROR(W197/EnCons!W18-1,"")</f>
        <v>2.0006132038967728E-3</v>
      </c>
      <c r="X224" s="121">
        <f>IFERROR(X197/EnCons!X18-1,"")</f>
        <v>2.5055551106232254E-3</v>
      </c>
      <c r="Y224" s="121">
        <f>IFERROR(Y197/EnCons!Y18-1,"")</f>
        <v>-1.356913950033567E-3</v>
      </c>
      <c r="Z224" s="121">
        <f>IFERROR(Z197/EnCons!Z18-1,"")</f>
        <v>-5.7534479871390598E-4</v>
      </c>
      <c r="AA224" s="121">
        <f>IFERROR(AA197/EnCons!AA18-1,"")</f>
        <v>1.2250990612379109E-3</v>
      </c>
      <c r="AB224" s="121">
        <f>IFERROR(AB197/EnCons!AB18-1,"")</f>
        <v>4.3820311495856856E-4</v>
      </c>
      <c r="AC224" s="121">
        <f>IFERROR(AC197/EnCons!AC18-1,"")</f>
        <v>9.4453745203937345E-4</v>
      </c>
      <c r="AD224" s="121">
        <f>IFERROR(AD197/EnCons!AD18-1,"")</f>
        <v>-3.6633395284837444E-3</v>
      </c>
      <c r="AE224" s="121">
        <f>IFERROR(AE197/EnCons!AE18-1,"")</f>
        <v>-3.3442871252442607E-3</v>
      </c>
      <c r="AF224" s="121">
        <f>IFERROR(AF197/EnCons!AF18-1,"")</f>
        <v>-8.2215521846762396E-3</v>
      </c>
      <c r="AG224" s="121">
        <f>IFERROR(AG197/EnCons!AG18-1,"")</f>
        <v>-1.4845492946369276E-4</v>
      </c>
      <c r="AH224" s="121">
        <f>IFERROR(AH197/EnCons!AH18-1,"")</f>
        <v>1.3352816401548395E-3</v>
      </c>
      <c r="AI224" s="121">
        <f>IFERROR(AI197/EnCons!AI18-1,"")</f>
        <v>7.0577687972490644E-3</v>
      </c>
      <c r="AJ224" s="121">
        <f>IFERROR(AJ197/EnCons!AJ18-1,"")</f>
        <v>-7.833784121517029E-4</v>
      </c>
      <c r="AK224" s="121">
        <f>IFERROR(AK197/EnCons!AK18-1,"")</f>
        <v>6.2557712561828183E-4</v>
      </c>
      <c r="AL224" s="121">
        <f>IFERROR(AL197/EnCons!AL18-1,"")</f>
        <v>-7.8337841215181392E-4</v>
      </c>
      <c r="AM224" s="121">
        <f>IFERROR(AM197/EnCons!AM18-1,"")</f>
        <v>6.2557712561850387E-4</v>
      </c>
      <c r="AN224" s="121">
        <f>IFERROR(AN197/EnCons!AN18-1,"")</f>
        <v>6.2557712561850387E-4</v>
      </c>
    </row>
    <row r="225" spans="1:40">
      <c r="A225" s="117" t="s">
        <v>45</v>
      </c>
      <c r="B225" s="117" t="s">
        <v>38</v>
      </c>
      <c r="C225" s="117" t="s">
        <v>77</v>
      </c>
      <c r="D225" s="121" t="str">
        <f>IFERROR(D198/EnCons!D19-1,"")</f>
        <v/>
      </c>
      <c r="E225" s="121">
        <f>IFERROR(E198/EnCons!E19-1,"")</f>
        <v>-2.3612882804882052E-3</v>
      </c>
      <c r="F225" s="121">
        <f>IFERROR(F198/EnCons!F19-1,"")</f>
        <v>-3.0572676170950164E-3</v>
      </c>
      <c r="G225" s="121" t="str">
        <f>IFERROR(G198/EnCons!G19-1,"")</f>
        <v/>
      </c>
      <c r="H225" s="121" t="str">
        <f>IFERROR(H198/EnCons!H19-1,"")</f>
        <v/>
      </c>
      <c r="I225" s="121" t="str">
        <f>IFERROR(I198/EnCons!I19-1,"")</f>
        <v/>
      </c>
      <c r="J225" s="121">
        <f>IFERROR(J198/EnCons!J19-1,"")</f>
        <v>3.5451646758573041E-3</v>
      </c>
      <c r="K225" s="121">
        <f>IFERROR(K198/EnCons!K19-1,"")</f>
        <v>-8.0642110433900571E-3</v>
      </c>
      <c r="L225" s="121" t="str">
        <f>IFERROR(L198/EnCons!L19-1,"")</f>
        <v/>
      </c>
      <c r="M225" s="121" t="str">
        <f>IFERROR(M198/EnCons!M19-1,"")</f>
        <v/>
      </c>
      <c r="N225" s="121" t="str">
        <f>IFERROR(N198/EnCons!N19-1,"")</f>
        <v/>
      </c>
      <c r="O225" s="121">
        <f>IFERROR(O198/EnCons!O19-1,"")</f>
        <v>1.2967095944013129E-2</v>
      </c>
      <c r="P225" s="121">
        <f>IFERROR(P198/EnCons!P19-1,"")</f>
        <v>-5.2287585576376028E-3</v>
      </c>
      <c r="Q225" s="121">
        <f>IFERROR(Q198/EnCons!Q19-1,"")</f>
        <v>-6.5920618320133295E-3</v>
      </c>
      <c r="R225" s="121">
        <f>IFERROR(R198/EnCons!R19-1,"")</f>
        <v>-1.2004370719979063E-3</v>
      </c>
      <c r="S225" s="121">
        <f>IFERROR(S198/EnCons!S19-1,"")</f>
        <v>-1.6469518009097128E-2</v>
      </c>
      <c r="T225" s="121" t="str">
        <f>IFERROR(T198/EnCons!T19-1,"")</f>
        <v/>
      </c>
      <c r="U225" s="121">
        <f>IFERROR(U198/EnCons!U19-1,"")</f>
        <v>-1.1403587502717638E-2</v>
      </c>
      <c r="V225" s="121" t="str">
        <f>IFERROR(V198/EnCons!V19-1,"")</f>
        <v/>
      </c>
      <c r="W225" s="121" t="str">
        <f>IFERROR(W198/EnCons!W19-1,"")</f>
        <v/>
      </c>
      <c r="X225" s="121">
        <f>IFERROR(X198/EnCons!X19-1,"")</f>
        <v>7.4614791187235241E-3</v>
      </c>
      <c r="Y225" s="121" t="str">
        <f>IFERROR(Y198/EnCons!Y19-1,"")</f>
        <v/>
      </c>
      <c r="Z225" s="121" t="str">
        <f>IFERROR(Z198/EnCons!Z19-1,"")</f>
        <v/>
      </c>
      <c r="AA225" s="121">
        <f>IFERROR(AA198/EnCons!AA19-1,"")</f>
        <v>4.6804689894837104E-3</v>
      </c>
      <c r="AB225" s="121" t="str">
        <f>IFERROR(AB198/EnCons!AB19-1,"")</f>
        <v/>
      </c>
      <c r="AC225" s="121">
        <f>IFERROR(AC198/EnCons!AC19-1,"")</f>
        <v>-1.0872443288741374E-2</v>
      </c>
      <c r="AD225" s="121">
        <f>IFERROR(AD198/EnCons!AD19-1,"")</f>
        <v>8.4525976125235935E-3</v>
      </c>
      <c r="AE225" s="121">
        <f>IFERROR(AE198/EnCons!AE19-1,"")</f>
        <v>-8.6585489667329041E-3</v>
      </c>
      <c r="AF225" s="121" t="str">
        <f>IFERROR(AF198/EnCons!AF19-1,"")</f>
        <v/>
      </c>
      <c r="AG225" s="121" t="str">
        <f>IFERROR(AG198/EnCons!AG19-1,"")</f>
        <v/>
      </c>
      <c r="AH225" s="121">
        <f>IFERROR(AH198/EnCons!AH19-1,"")</f>
        <v>-5.2280934592338069E-3</v>
      </c>
      <c r="AI225" s="121">
        <f>IFERROR(AI198/EnCons!AI19-1,"")</f>
        <v>-1.2930283705488543E-2</v>
      </c>
      <c r="AJ225" s="121" t="str">
        <f>IFERROR(AJ198/EnCons!AJ19-1,"")</f>
        <v/>
      </c>
      <c r="AK225" s="121" t="str">
        <f>IFERROR(AK198/EnCons!AK19-1,"")</f>
        <v/>
      </c>
      <c r="AL225" s="121" t="str">
        <f>IFERROR(AL198/EnCons!AL19-1,"")</f>
        <v/>
      </c>
      <c r="AM225" s="121">
        <f>IFERROR(AM198/EnCons!AM19-1,"")</f>
        <v>-6.5504907592449646E-3</v>
      </c>
      <c r="AN225" s="121">
        <f>IFERROR(AN198/EnCons!AN19-1,"")</f>
        <v>-6.5504907592448536E-3</v>
      </c>
    </row>
    <row r="226" spans="1:40">
      <c r="A226" s="117" t="s">
        <v>45</v>
      </c>
      <c r="B226" s="117" t="s">
        <v>135</v>
      </c>
      <c r="C226" s="117" t="s">
        <v>77</v>
      </c>
      <c r="D226" s="121" t="str">
        <f>IFERROR(D199/EnCons!D20-1,"")</f>
        <v/>
      </c>
      <c r="E226" s="121" t="str">
        <f>IFERROR(E199/EnCons!E20-1,"")</f>
        <v/>
      </c>
      <c r="F226" s="121" t="str">
        <f>IFERROR(F199/EnCons!F20-1,"")</f>
        <v/>
      </c>
      <c r="G226" s="121" t="str">
        <f>IFERROR(G199/EnCons!G20-1,"")</f>
        <v/>
      </c>
      <c r="H226" s="121" t="str">
        <f>IFERROR(H199/EnCons!H20-1,"")</f>
        <v/>
      </c>
      <c r="I226" s="121" t="str">
        <f>IFERROR(I199/EnCons!I20-1,"")</f>
        <v/>
      </c>
      <c r="J226" s="121" t="str">
        <f>IFERROR(J199/EnCons!J20-1,"")</f>
        <v/>
      </c>
      <c r="K226" s="121" t="str">
        <f>IFERROR(K199/EnCons!K20-1,"")</f>
        <v/>
      </c>
      <c r="L226" s="121" t="str">
        <f>IFERROR(L199/EnCons!L20-1,"")</f>
        <v/>
      </c>
      <c r="M226" s="121" t="str">
        <f>IFERROR(M199/EnCons!M20-1,"")</f>
        <v/>
      </c>
      <c r="N226" s="121" t="str">
        <f>IFERROR(N199/EnCons!N20-1,"")</f>
        <v/>
      </c>
      <c r="O226" s="121" t="str">
        <f>IFERROR(O199/EnCons!O20-1,"")</f>
        <v/>
      </c>
      <c r="P226" s="121" t="str">
        <f>IFERROR(P199/EnCons!P20-1,"")</f>
        <v/>
      </c>
      <c r="Q226" s="121" t="str">
        <f>IFERROR(Q199/EnCons!Q20-1,"")</f>
        <v/>
      </c>
      <c r="R226" s="121" t="str">
        <f>IFERROR(R199/EnCons!R20-1,"")</f>
        <v/>
      </c>
      <c r="S226" s="121" t="str">
        <f>IFERROR(S199/EnCons!S20-1,"")</f>
        <v/>
      </c>
      <c r="T226" s="121" t="str">
        <f>IFERROR(T199/EnCons!T20-1,"")</f>
        <v/>
      </c>
      <c r="U226" s="121" t="str">
        <f>IFERROR(U199/EnCons!U20-1,"")</f>
        <v/>
      </c>
      <c r="V226" s="121" t="str">
        <f>IFERROR(V199/EnCons!V20-1,"")</f>
        <v/>
      </c>
      <c r="W226" s="121" t="str">
        <f>IFERROR(W199/EnCons!W20-1,"")</f>
        <v/>
      </c>
      <c r="X226" s="121" t="str">
        <f>IFERROR(X199/EnCons!X20-1,"")</f>
        <v/>
      </c>
      <c r="Y226" s="121" t="str">
        <f>IFERROR(Y199/EnCons!Y20-1,"")</f>
        <v/>
      </c>
      <c r="Z226" s="121" t="str">
        <f>IFERROR(Z199/EnCons!Z20-1,"")</f>
        <v/>
      </c>
      <c r="AA226" s="121" t="str">
        <f>IFERROR(AA199/EnCons!AA20-1,"")</f>
        <v/>
      </c>
      <c r="AB226" s="121" t="str">
        <f>IFERROR(AB199/EnCons!AB20-1,"")</f>
        <v/>
      </c>
      <c r="AC226" s="121" t="str">
        <f>IFERROR(AC199/EnCons!AC20-1,"")</f>
        <v/>
      </c>
      <c r="AD226" s="121" t="str">
        <f>IFERROR(AD199/EnCons!AD20-1,"")</f>
        <v/>
      </c>
      <c r="AE226" s="121" t="str">
        <f>IFERROR(AE199/EnCons!AE20-1,"")</f>
        <v/>
      </c>
      <c r="AF226" s="121" t="str">
        <f>IFERROR(AF199/EnCons!AF20-1,"")</f>
        <v/>
      </c>
      <c r="AG226" s="121" t="str">
        <f>IFERROR(AG199/EnCons!AG20-1,"")</f>
        <v/>
      </c>
      <c r="AH226" s="121" t="str">
        <f>IFERROR(AH199/EnCons!AH20-1,"")</f>
        <v/>
      </c>
      <c r="AI226" s="121" t="str">
        <f>IFERROR(AI199/EnCons!AI20-1,"")</f>
        <v/>
      </c>
      <c r="AJ226" s="121" t="str">
        <f>IFERROR(AJ199/EnCons!AJ20-1,"")</f>
        <v/>
      </c>
      <c r="AK226" s="121" t="str">
        <f>IFERROR(AK199/EnCons!AK20-1,"")</f>
        <v/>
      </c>
      <c r="AL226" s="121" t="str">
        <f>IFERROR(AL199/EnCons!AL20-1,"")</f>
        <v/>
      </c>
      <c r="AM226" s="121" t="str">
        <f>IFERROR(AM199/EnCons!AM20-1,"")</f>
        <v/>
      </c>
      <c r="AN226" s="121" t="str">
        <f>IFERROR(AN199/EnCons!AN20-1,"")</f>
        <v/>
      </c>
    </row>
    <row r="227" spans="1:40">
      <c r="A227" s="116" t="s">
        <v>410</v>
      </c>
      <c r="B227" s="116" t="s">
        <v>50</v>
      </c>
      <c r="C227" s="116"/>
      <c r="D227" s="124" t="str">
        <f>IFERROR(D200/EnCons!D22-1,"")</f>
        <v/>
      </c>
      <c r="E227" s="124" t="str">
        <f>IFERROR(E200/EnCons!E22-1,"")</f>
        <v/>
      </c>
      <c r="F227" s="124" t="str">
        <f>IFERROR(F200/EnCons!F22-1,"")</f>
        <v/>
      </c>
      <c r="G227" s="124">
        <f>IFERROR(G200/EnCons!G22-1,"")</f>
        <v>-1.01459527504425E-2</v>
      </c>
      <c r="H227" s="124" t="str">
        <f>IFERROR(H200/EnCons!H22-1,"")</f>
        <v/>
      </c>
      <c r="I227" s="124" t="str">
        <f>IFERROR(I200/EnCons!I22-1,"")</f>
        <v/>
      </c>
      <c r="J227" s="124">
        <f>IFERROR(J200/EnCons!J22-1,"")</f>
        <v>-8.6875331844075143E-3</v>
      </c>
      <c r="K227" s="124" t="str">
        <f>IFERROR(K200/EnCons!K22-1,"")</f>
        <v/>
      </c>
      <c r="L227" s="124" t="str">
        <f>IFERROR(L200/EnCons!L22-1,"")</f>
        <v/>
      </c>
      <c r="M227" s="124" t="str">
        <f>IFERROR(M200/EnCons!M22-1,"")</f>
        <v/>
      </c>
      <c r="N227" s="124" t="str">
        <f>IFERROR(N200/EnCons!N22-1,"")</f>
        <v/>
      </c>
      <c r="O227" s="124" t="str">
        <f>IFERROR(O200/EnCons!O22-1,"")</f>
        <v/>
      </c>
      <c r="P227" s="124" t="str">
        <f>IFERROR(P200/EnCons!P22-1,"")</f>
        <v/>
      </c>
      <c r="Q227" s="124" t="str">
        <f>IFERROR(Q200/EnCons!Q22-1,"")</f>
        <v/>
      </c>
      <c r="R227" s="124" t="str">
        <f>IFERROR(R200/EnCons!R22-1,"")</f>
        <v/>
      </c>
      <c r="S227" s="124" t="str">
        <f>IFERROR(S200/EnCons!S22-1,"")</f>
        <v/>
      </c>
      <c r="T227" s="124" t="str">
        <f>IFERROR(T200/EnCons!T22-1,"")</f>
        <v/>
      </c>
      <c r="U227" s="124">
        <f>IFERROR(U200/EnCons!U22-1,"")</f>
        <v>2.4380774486734147E-3</v>
      </c>
      <c r="V227" s="124" t="str">
        <f>IFERROR(V200/EnCons!V22-1,"")</f>
        <v/>
      </c>
      <c r="W227" s="124" t="str">
        <f>IFERROR(W200/EnCons!W22-1,"")</f>
        <v/>
      </c>
      <c r="X227" s="124" t="str">
        <f>IFERROR(X200/EnCons!X22-1,"")</f>
        <v/>
      </c>
      <c r="Y227" s="124" t="str">
        <f>IFERROR(Y200/EnCons!Y22-1,"")</f>
        <v/>
      </c>
      <c r="Z227" s="124" t="str">
        <f>IFERROR(Z200/EnCons!Z22-1,"")</f>
        <v/>
      </c>
      <c r="AA227" s="124">
        <f>IFERROR(AA200/EnCons!AA22-1,"")</f>
        <v>-4.9623603864992982E-2</v>
      </c>
      <c r="AB227" s="124" t="str">
        <f>IFERROR(AB200/EnCons!AB22-1,"")</f>
        <v/>
      </c>
      <c r="AC227" s="124" t="str">
        <f>IFERROR(AC200/EnCons!AC22-1,"")</f>
        <v/>
      </c>
      <c r="AD227" s="124" t="str">
        <f>IFERROR(AD200/EnCons!AD22-1,"")</f>
        <v/>
      </c>
      <c r="AE227" s="124" t="str">
        <f>IFERROR(AE200/EnCons!AE22-1,"")</f>
        <v/>
      </c>
      <c r="AF227" s="124">
        <f>IFERROR(AF200/EnCons!AF22-1,"")</f>
        <v>-4.3248421651044477E-2</v>
      </c>
      <c r="AG227" s="124" t="str">
        <f>IFERROR(AG200/EnCons!AG22-1,"")</f>
        <v/>
      </c>
      <c r="AH227" s="124" t="str">
        <f>IFERROR(AH200/EnCons!AH22-1,"")</f>
        <v/>
      </c>
      <c r="AI227" s="124" t="str">
        <f>IFERROR(AI200/EnCons!AI22-1,"")</f>
        <v/>
      </c>
      <c r="AJ227" s="124" t="str">
        <f>IFERROR(AJ200/EnCons!AJ22-1,"")</f>
        <v/>
      </c>
      <c r="AK227" s="124" t="str">
        <f>IFERROR(AK200/EnCons!AK22-1,"")</f>
        <v/>
      </c>
      <c r="AL227" s="124" t="str">
        <f>IFERROR(AL200/EnCons!AL22-1,"")</f>
        <v/>
      </c>
      <c r="AM227" s="124">
        <f>IFERROR(AM200/EnCons!AM22-1,"")</f>
        <v>2.4354570723728042E-3</v>
      </c>
      <c r="AN227" s="124" t="str">
        <f>IFERROR(AN200/EnCons!AN22-1,"")</f>
        <v/>
      </c>
    </row>
    <row r="228" spans="1:40">
      <c r="A228" s="117" t="s">
        <v>410</v>
      </c>
      <c r="B228" s="117" t="s">
        <v>51</v>
      </c>
      <c r="C228" s="117"/>
      <c r="D228" s="122">
        <f>IFERROR(D201/EnCons!D23-1,"")</f>
        <v>-2.1916338993218654E-3</v>
      </c>
      <c r="E228" s="122">
        <f>IFERROR(E201/EnCons!E23-1,"")</f>
        <v>2.6406686557807202E-3</v>
      </c>
      <c r="F228" s="122">
        <f>IFERROR(F201/EnCons!F23-1,"")</f>
        <v>3.0835477107598042E-3</v>
      </c>
      <c r="G228" s="122">
        <f>IFERROR(G201/EnCons!G23-1,"")</f>
        <v>-4.0148379923032884E-4</v>
      </c>
      <c r="H228" s="122">
        <f>IFERROR(H201/EnCons!H23-1,"")</f>
        <v>-4.4671688515973695E-3</v>
      </c>
      <c r="I228" s="122">
        <f>IFERROR(I201/EnCons!I23-1,"")</f>
        <v>-2.7371400810908275E-3</v>
      </c>
      <c r="J228" s="122">
        <f>IFERROR(J201/EnCons!J23-1,"")</f>
        <v>1.7284940522888093E-4</v>
      </c>
      <c r="K228" s="122">
        <f>IFERROR(K201/EnCons!K23-1,"")</f>
        <v>1.0376988099927154E-3</v>
      </c>
      <c r="L228" s="122">
        <f>IFERROR(L201/EnCons!L23-1,"")</f>
        <v>1.0487572877508899E-3</v>
      </c>
      <c r="M228" s="122">
        <f>IFERROR(M201/EnCons!M23-1,"")</f>
        <v>2.6943204834590784E-3</v>
      </c>
      <c r="N228" s="122">
        <f>IFERROR(N201/EnCons!N23-1,"")</f>
        <v>1.2074501702290519E-3</v>
      </c>
      <c r="O228" s="122">
        <f>IFERROR(O201/EnCons!O23-1,"")</f>
        <v>1.0526845786058558E-3</v>
      </c>
      <c r="P228" s="122">
        <f>IFERROR(P201/EnCons!P23-1,"")</f>
        <v>-1.4800068999205607E-3</v>
      </c>
      <c r="Q228" s="122">
        <f>IFERROR(Q201/EnCons!Q23-1,"")</f>
        <v>-8.5690149554173978E-4</v>
      </c>
      <c r="R228" s="122">
        <f>IFERROR(R201/EnCons!R23-1,"")</f>
        <v>2.7794329478547652E-3</v>
      </c>
      <c r="S228" s="122">
        <f>IFERROR(S201/EnCons!S23-1,"")</f>
        <v>-5.6489319461017207E-4</v>
      </c>
      <c r="T228" s="122">
        <f>IFERROR(T201/EnCons!T23-1,"")</f>
        <v>3.3319624791525726E-3</v>
      </c>
      <c r="U228" s="122">
        <f>IFERROR(U201/EnCons!U23-1,"")</f>
        <v>2.836912606967168E-4</v>
      </c>
      <c r="V228" s="122">
        <f>IFERROR(V201/EnCons!V23-1,"")</f>
        <v>-6.5057912073788193E-3</v>
      </c>
      <c r="W228" s="122">
        <f>IFERROR(W201/EnCons!W23-1,"")</f>
        <v>1.6686169687705199E-3</v>
      </c>
      <c r="X228" s="122">
        <f>IFERROR(X201/EnCons!X23-1,"")</f>
        <v>2.8247217333789987E-3</v>
      </c>
      <c r="Y228" s="122">
        <f>IFERROR(Y201/EnCons!Y23-1,"")</f>
        <v>-3.8957257407158385E-3</v>
      </c>
      <c r="Z228" s="122">
        <f>IFERROR(Z201/EnCons!Z23-1,"")</f>
        <v>1.0506990854706189E-3</v>
      </c>
      <c r="AA228" s="122">
        <f>IFERROR(AA201/EnCons!AA23-1,"")</f>
        <v>-5.239630701207032E-4</v>
      </c>
      <c r="AB228" s="122">
        <f>IFERROR(AB201/EnCons!AB23-1,"")</f>
        <v>-4.2685435829676877E-3</v>
      </c>
      <c r="AC228" s="122">
        <f>IFERROR(AC201/EnCons!AC23-1,"")</f>
        <v>-3.3548589293084241E-3</v>
      </c>
      <c r="AD228" s="122">
        <f>IFERROR(AD201/EnCons!AD23-1,"")</f>
        <v>4.6676507538512269E-4</v>
      </c>
      <c r="AE228" s="122">
        <f>IFERROR(AE201/EnCons!AE23-1,"")</f>
        <v>2.3303511257715126E-3</v>
      </c>
      <c r="AF228" s="122">
        <f>IFERROR(AF201/EnCons!AF23-1,"")</f>
        <v>1.8911204989888741E-3</v>
      </c>
      <c r="AG228" s="122">
        <f>IFERROR(AG201/EnCons!AG23-1,"")</f>
        <v>-8.9821047838456458E-4</v>
      </c>
      <c r="AH228" s="122">
        <f>IFERROR(AH201/EnCons!AH23-1,"")</f>
        <v>-2.5688270934520752E-5</v>
      </c>
      <c r="AI228" s="122">
        <f>IFERROR(AI201/EnCons!AI23-1,"")</f>
        <v>-2.9927461687634382E-3</v>
      </c>
      <c r="AJ228" s="122">
        <f>IFERROR(AJ201/EnCons!AJ23-1,"")</f>
        <v>-1.4735627297493004E-3</v>
      </c>
      <c r="AK228" s="122">
        <f>IFERROR(AK201/EnCons!AK23-1,"")</f>
        <v>-8.6276409023777756E-4</v>
      </c>
      <c r="AL228" s="122">
        <f>IFERROR(AL201/EnCons!AL23-1,"")</f>
        <v>-1.4735627297494114E-3</v>
      </c>
      <c r="AM228" s="122">
        <f>IFERROR(AM201/EnCons!AM23-1,"")</f>
        <v>-8.6276409023766654E-4</v>
      </c>
      <c r="AN228" s="122">
        <f>IFERROR(AN201/EnCons!AN23-1,"")</f>
        <v>-8.6276409023777756E-4</v>
      </c>
    </row>
    <row r="229" spans="1:40">
      <c r="A229" s="117" t="s">
        <v>410</v>
      </c>
      <c r="B229" s="117" t="s">
        <v>61</v>
      </c>
      <c r="C229" s="117"/>
      <c r="D229" s="122">
        <f>IFERROR(D202/EnCons!D24-1,"")</f>
        <v>-1.8896838686247586E-3</v>
      </c>
      <c r="E229" s="122">
        <f>IFERROR(E202/EnCons!E24-1,"")</f>
        <v>-6.0860611712069135E-3</v>
      </c>
      <c r="F229" s="122">
        <f>IFERROR(F202/EnCons!F24-1,"")</f>
        <v>3.6312044945427946E-3</v>
      </c>
      <c r="G229" s="122">
        <f>IFERROR(G202/EnCons!G24-1,"")</f>
        <v>-1.0229183927910057E-3</v>
      </c>
      <c r="H229" s="122">
        <f>IFERROR(H202/EnCons!H24-1,"")</f>
        <v>2.6261728968446363E-4</v>
      </c>
      <c r="I229" s="122">
        <f>IFERROR(I202/EnCons!I24-1,"")</f>
        <v>9.0594356501862983E-3</v>
      </c>
      <c r="J229" s="122">
        <f>IFERROR(J202/EnCons!J24-1,"")</f>
        <v>-1.5719984621398453E-3</v>
      </c>
      <c r="K229" s="122">
        <f>IFERROR(K202/EnCons!K24-1,"")</f>
        <v>-2.1211910222213026E-3</v>
      </c>
      <c r="L229" s="122">
        <f>IFERROR(L202/EnCons!L24-1,"")</f>
        <v>-4.7652813542419237E-3</v>
      </c>
      <c r="M229" s="122">
        <f>IFERROR(M202/EnCons!M24-1,"")</f>
        <v>6.1886900819452251E-4</v>
      </c>
      <c r="N229" s="122">
        <f>IFERROR(N202/EnCons!N24-1,"")</f>
        <v>4.8656422378945408E-5</v>
      </c>
      <c r="O229" s="122">
        <f>IFERROR(O202/EnCons!O24-1,"")</f>
        <v>-4.8931897338527763E-3</v>
      </c>
      <c r="P229" s="122">
        <f>IFERROR(P202/EnCons!P24-1,"")</f>
        <v>-4.9479545998609709E-4</v>
      </c>
      <c r="Q229" s="122">
        <f>IFERROR(Q202/EnCons!Q24-1,"")</f>
        <v>5.7383986498860118E-4</v>
      </c>
      <c r="R229" s="122">
        <f>IFERROR(R202/EnCons!R24-1,"")</f>
        <v>-2.3257815329859044E-3</v>
      </c>
      <c r="S229" s="122">
        <f>IFERROR(S202/EnCons!S24-1,"")</f>
        <v>3.9088285133099809E-3</v>
      </c>
      <c r="T229" s="122">
        <f>IFERROR(T202/EnCons!T24-1,"")</f>
        <v>3.8377367144464269E-3</v>
      </c>
      <c r="U229" s="122">
        <f>IFERROR(U202/EnCons!U24-1,"")</f>
        <v>5.41362510796084E-3</v>
      </c>
      <c r="V229" s="122">
        <f>IFERROR(V202/EnCons!V24-1,"")</f>
        <v>-8.3096760698022631E-3</v>
      </c>
      <c r="W229" s="122">
        <f>IFERROR(W202/EnCons!W24-1,"")</f>
        <v>1.8510324792582189E-3</v>
      </c>
      <c r="X229" s="122">
        <f>IFERROR(X202/EnCons!X24-1,"")</f>
        <v>2.3018391406539607E-3</v>
      </c>
      <c r="Y229" s="122">
        <f>IFERROR(Y202/EnCons!Y24-1,"")</f>
        <v>-1.0510466017058517E-3</v>
      </c>
      <c r="Z229" s="122">
        <f>IFERROR(Z202/EnCons!Z24-1,"")</f>
        <v>-5.4460050971461005E-4</v>
      </c>
      <c r="AA229" s="122">
        <f>IFERROR(AA202/EnCons!AA24-1,"")</f>
        <v>1.2101564895713235E-2</v>
      </c>
      <c r="AB229" s="122">
        <f>IFERROR(AB202/EnCons!AB24-1,"")</f>
        <v>3.9549758406387525E-4</v>
      </c>
      <c r="AC229" s="122">
        <f>IFERROR(AC202/EnCons!AC24-1,"")</f>
        <v>4.734031826283025E-2</v>
      </c>
      <c r="AD229" s="122">
        <f>IFERROR(AD202/EnCons!AD24-1,"")</f>
        <v>1.2171787341499485E-3</v>
      </c>
      <c r="AE229" s="122">
        <f>IFERROR(AE202/EnCons!AE24-1,"")</f>
        <v>-2.9629780578868115E-3</v>
      </c>
      <c r="AF229" s="122">
        <f>IFERROR(AF202/EnCons!AF24-1,"")</f>
        <v>-2.9683038263834671E-3</v>
      </c>
      <c r="AG229" s="122">
        <f>IFERROR(AG202/EnCons!AG24-1,"")</f>
        <v>-1.3959012993136621E-4</v>
      </c>
      <c r="AH229" s="122">
        <f>IFERROR(AH202/EnCons!AH24-1,"")</f>
        <v>1.1771626467538265E-3</v>
      </c>
      <c r="AI229" s="122">
        <f>IFERROR(AI202/EnCons!AI24-1,"")</f>
        <v>7.0237898885538996E-3</v>
      </c>
      <c r="AJ229" s="122">
        <f>IFERROR(AJ202/EnCons!AJ24-1,"")</f>
        <v>-4.9388291156604591E-4</v>
      </c>
      <c r="AK229" s="122">
        <f>IFERROR(AK202/EnCons!AK24-1,"")</f>
        <v>5.6805636102619239E-4</v>
      </c>
      <c r="AL229" s="122">
        <f>IFERROR(AL202/EnCons!AL24-1,"")</f>
        <v>-4.9388291156582387E-4</v>
      </c>
      <c r="AM229" s="122">
        <f>IFERROR(AM202/EnCons!AM24-1,"")</f>
        <v>5.6805636102619239E-4</v>
      </c>
      <c r="AN229" s="122">
        <f>IFERROR(AN202/EnCons!AN24-1,"")</f>
        <v>5.6805636102619239E-4</v>
      </c>
    </row>
    <row r="230" spans="1:40">
      <c r="A230" s="117" t="s">
        <v>410</v>
      </c>
      <c r="B230" s="117" t="s">
        <v>38</v>
      </c>
      <c r="C230" s="117"/>
      <c r="D230" s="122" t="str">
        <f>IFERROR(D203/EnCons!D25-1,"")</f>
        <v/>
      </c>
      <c r="E230" s="122">
        <f>IFERROR(E203/EnCons!E25-1,"")</f>
        <v>-2.3612882804882052E-3</v>
      </c>
      <c r="F230" s="122">
        <f>IFERROR(F203/EnCons!F25-1,"")</f>
        <v>-3.0572676170950164E-3</v>
      </c>
      <c r="G230" s="122" t="str">
        <f>IFERROR(G203/EnCons!G25-1,"")</f>
        <v/>
      </c>
      <c r="H230" s="122" t="str">
        <f>IFERROR(H203/EnCons!H25-1,"")</f>
        <v/>
      </c>
      <c r="I230" s="122" t="str">
        <f>IFERROR(I203/EnCons!I25-1,"")</f>
        <v/>
      </c>
      <c r="J230" s="122">
        <f>IFERROR(J203/EnCons!J25-1,"")</f>
        <v>3.4410810185963037E-3</v>
      </c>
      <c r="K230" s="122">
        <f>IFERROR(K203/EnCons!K25-1,"")</f>
        <v>-3.1446165766738643E-3</v>
      </c>
      <c r="L230" s="122" t="str">
        <f>IFERROR(L203/EnCons!L25-1,"")</f>
        <v/>
      </c>
      <c r="M230" s="122" t="str">
        <f>IFERROR(M203/EnCons!M25-1,"")</f>
        <v/>
      </c>
      <c r="N230" s="122" t="str">
        <f>IFERROR(N203/EnCons!N25-1,"")</f>
        <v/>
      </c>
      <c r="O230" s="122">
        <f>IFERROR(O203/EnCons!O25-1,"")</f>
        <v>1.2967095944013129E-2</v>
      </c>
      <c r="P230" s="122">
        <f>IFERROR(P203/EnCons!P25-1,"")</f>
        <v>-5.2287585576376028E-3</v>
      </c>
      <c r="Q230" s="122">
        <f>IFERROR(Q203/EnCons!Q25-1,"")</f>
        <v>-6.5920618320133295E-3</v>
      </c>
      <c r="R230" s="122">
        <f>IFERROR(R203/EnCons!R25-1,"")</f>
        <v>-1.2004370719979063E-3</v>
      </c>
      <c r="S230" s="122">
        <f>IFERROR(S203/EnCons!S25-1,"")</f>
        <v>-1.6469518009097128E-2</v>
      </c>
      <c r="T230" s="122" t="str">
        <f>IFERROR(T203/EnCons!T25-1,"")</f>
        <v/>
      </c>
      <c r="U230" s="122">
        <f>IFERROR(U203/EnCons!U25-1,"")</f>
        <v>-1.1403587502717638E-2</v>
      </c>
      <c r="V230" s="122" t="str">
        <f>IFERROR(V203/EnCons!V25-1,"")</f>
        <v/>
      </c>
      <c r="W230" s="122" t="str">
        <f>IFERROR(W203/EnCons!W25-1,"")</f>
        <v/>
      </c>
      <c r="X230" s="122">
        <f>IFERROR(X203/EnCons!X25-1,"")</f>
        <v>7.207278265400241E-3</v>
      </c>
      <c r="Y230" s="122" t="str">
        <f>IFERROR(Y203/EnCons!Y25-1,"")</f>
        <v/>
      </c>
      <c r="Z230" s="122" t="str">
        <f>IFERROR(Z203/EnCons!Z25-1,"")</f>
        <v/>
      </c>
      <c r="AA230" s="122">
        <f>IFERROR(AA203/EnCons!AA25-1,"")</f>
        <v>4.3205393542700143E-3</v>
      </c>
      <c r="AB230" s="122" t="str">
        <f>IFERROR(AB203/EnCons!AB25-1,"")</f>
        <v/>
      </c>
      <c r="AC230" s="122">
        <f>IFERROR(AC203/EnCons!AC25-1,"")</f>
        <v>-1.0088426275679407E-2</v>
      </c>
      <c r="AD230" s="122">
        <f>IFERROR(AD203/EnCons!AD25-1,"")</f>
        <v>8.091411554438821E-3</v>
      </c>
      <c r="AE230" s="122">
        <f>IFERROR(AE203/EnCons!AE25-1,"")</f>
        <v>-8.6585489667329041E-3</v>
      </c>
      <c r="AF230" s="122" t="str">
        <f>IFERROR(AF203/EnCons!AF25-1,"")</f>
        <v/>
      </c>
      <c r="AG230" s="122" t="str">
        <f>IFERROR(AG203/EnCons!AG25-1,"")</f>
        <v/>
      </c>
      <c r="AH230" s="122">
        <f>IFERROR(AH203/EnCons!AH25-1,"")</f>
        <v>-5.2280934592338069E-3</v>
      </c>
      <c r="AI230" s="122">
        <f>IFERROR(AI203/EnCons!AI25-1,"")</f>
        <v>-2.8981618865290271E-3</v>
      </c>
      <c r="AJ230" s="122" t="str">
        <f>IFERROR(AJ203/EnCons!AJ25-1,"")</f>
        <v/>
      </c>
      <c r="AK230" s="122" t="str">
        <f>IFERROR(AK203/EnCons!AK25-1,"")</f>
        <v/>
      </c>
      <c r="AL230" s="122" t="str">
        <f>IFERROR(AL203/EnCons!AL25-1,"")</f>
        <v/>
      </c>
      <c r="AM230" s="122">
        <f>IFERROR(AM203/EnCons!AM25-1,"")</f>
        <v>-6.5504907592449646E-3</v>
      </c>
      <c r="AN230" s="122">
        <f>IFERROR(AN203/EnCons!AN25-1,"")</f>
        <v>-6.5504907592448536E-3</v>
      </c>
    </row>
    <row r="231" spans="1:40">
      <c r="A231" s="120" t="s">
        <v>410</v>
      </c>
      <c r="B231" s="120" t="s">
        <v>52</v>
      </c>
      <c r="C231" s="120"/>
      <c r="D231" s="123">
        <f>IFERROR(D204/EnCons!D26-1,"")</f>
        <v>-2.1191142064843627E-3</v>
      </c>
      <c r="E231" s="123">
        <f>IFERROR(E204/EnCons!E26-1,"")</f>
        <v>1.305423056148447E-3</v>
      </c>
      <c r="F231" s="123">
        <f>IFERROR(F204/EnCons!F26-1,"")</f>
        <v>2.2754590365583471E-3</v>
      </c>
      <c r="G231" s="123">
        <f>IFERROR(G204/EnCons!G26-1,"")</f>
        <v>-8.1157480246663027E-4</v>
      </c>
      <c r="H231" s="123">
        <f>IFERROR(H204/EnCons!H26-1,"")</f>
        <v>-1.9689039125363461E-3</v>
      </c>
      <c r="I231" s="123">
        <f>IFERROR(I204/EnCons!I26-1,"")</f>
        <v>1.3598198671926909E-3</v>
      </c>
      <c r="J231" s="123">
        <f>IFERROR(J204/EnCons!J26-1,"")</f>
        <v>-5.1601462254402541E-4</v>
      </c>
      <c r="K231" s="123">
        <f>IFERROR(K204/EnCons!K26-1,"")</f>
        <v>-1.8153771745887948E-4</v>
      </c>
      <c r="L231" s="123">
        <f>IFERROR(L204/EnCons!L26-1,"")</f>
        <v>-1.3786677193270425E-3</v>
      </c>
      <c r="M231" s="123">
        <f>IFERROR(M204/EnCons!M26-1,"")</f>
        <v>2.268099505521759E-3</v>
      </c>
      <c r="N231" s="123">
        <f>IFERROR(N204/EnCons!N26-1,"")</f>
        <v>7.4538467895979288E-4</v>
      </c>
      <c r="O231" s="123">
        <f>IFERROR(O204/EnCons!O26-1,"")</f>
        <v>-9.1036213528572496E-5</v>
      </c>
      <c r="P231" s="123">
        <f>IFERROR(P204/EnCons!P26-1,"")</f>
        <v>-9.2278823922353759E-4</v>
      </c>
      <c r="Q231" s="123">
        <f>IFERROR(Q204/EnCons!Q26-1,"")</f>
        <v>-5.3953580931309641E-4</v>
      </c>
      <c r="R231" s="123">
        <f>IFERROR(R204/EnCons!R26-1,"")</f>
        <v>9.4913734650226012E-4</v>
      </c>
      <c r="S231" s="123">
        <f>IFERROR(S204/EnCons!S26-1,"")</f>
        <v>1.2662767616749004E-3</v>
      </c>
      <c r="T231" s="123">
        <f>IFERROR(T204/EnCons!T26-1,"")</f>
        <v>3.6304352234159953E-3</v>
      </c>
      <c r="U231" s="123">
        <f>IFERROR(U204/EnCons!U26-1,"")</f>
        <v>1.3277854609183848E-3</v>
      </c>
      <c r="V231" s="123">
        <f>IFERROR(V204/EnCons!V26-1,"")</f>
        <v>-6.959358955335837E-3</v>
      </c>
      <c r="W231" s="123">
        <f>IFERROR(W204/EnCons!W26-1,"")</f>
        <v>1.7002846915445957E-3</v>
      </c>
      <c r="X231" s="123">
        <f>IFERROR(X204/EnCons!X26-1,"")</f>
        <v>2.7702629945434154E-3</v>
      </c>
      <c r="Y231" s="123">
        <f>IFERROR(Y204/EnCons!Y26-1,"")</f>
        <v>-2.9758046256016524E-3</v>
      </c>
      <c r="Z231" s="123">
        <f>IFERROR(Z204/EnCons!Z26-1,"")</f>
        <v>3.2367842316927131E-4</v>
      </c>
      <c r="AA231" s="123">
        <f>IFERROR(AA204/EnCons!AA26-1,"")</f>
        <v>4.4926013742483395E-3</v>
      </c>
      <c r="AB231" s="123">
        <f>IFERROR(AB204/EnCons!AB26-1,"")</f>
        <v>-2.6420493680683332E-3</v>
      </c>
      <c r="AC231" s="123">
        <f>IFERROR(AC204/EnCons!AC26-1,"")</f>
        <v>9.7137912778109126E-3</v>
      </c>
      <c r="AD231" s="123">
        <f>IFERROR(AD204/EnCons!AD26-1,"")</f>
        <v>6.8348477533408669E-4</v>
      </c>
      <c r="AE231" s="123">
        <f>IFERROR(AE204/EnCons!AE26-1,"")</f>
        <v>5.7947609384489951E-4</v>
      </c>
      <c r="AF231" s="123">
        <f>IFERROR(AF204/EnCons!AF26-1,"")</f>
        <v>-8.092464612516892E-4</v>
      </c>
      <c r="AG231" s="123">
        <f>IFERROR(AG204/EnCons!AG26-1,"")</f>
        <v>-6.3912258546783285E-4</v>
      </c>
      <c r="AH231" s="123">
        <f>IFERROR(AH204/EnCons!AH26-1,"")</f>
        <v>2.5598111388158706E-4</v>
      </c>
      <c r="AI231" s="123">
        <f>IFERROR(AI204/EnCons!AI26-1,"")</f>
        <v>1.1908850944941651E-3</v>
      </c>
      <c r="AJ231" s="123">
        <f>IFERROR(AJ204/EnCons!AJ26-1,"")</f>
        <v>-1.3041695101704276E-3</v>
      </c>
      <c r="AK231" s="123">
        <f>IFERROR(AK204/EnCons!AK26-1,"")</f>
        <v>-5.1069622286825656E-4</v>
      </c>
      <c r="AL231" s="123">
        <f>IFERROR(AL204/EnCons!AL26-1,"")</f>
        <v>-1.2115313642379055E-3</v>
      </c>
      <c r="AM231" s="123">
        <f>IFERROR(AM204/EnCons!AM26-1,"")</f>
        <v>-1.4887419647108269E-3</v>
      </c>
      <c r="AN231" s="123">
        <f>IFERROR(AN204/EnCons!AN26-1,"")</f>
        <v>-7.6212481053028469E-4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FC6228ED6F043ACDD38E315A3264B" ma:contentTypeVersion="4" ma:contentTypeDescription="Create a new document." ma:contentTypeScope="" ma:versionID="4903a62a44d4969a6544b3c57069fc69">
  <xsd:schema xmlns:xsd="http://www.w3.org/2001/XMLSchema" xmlns:xs="http://www.w3.org/2001/XMLSchema" xmlns:p="http://schemas.microsoft.com/office/2006/metadata/properties" xmlns:ns2="4c9c69de-7b23-40f4-a877-90915b1fcdd7" targetNamespace="http://schemas.microsoft.com/office/2006/metadata/properties" ma:root="true" ma:fieldsID="3bd1b29532326ad299a2267fe1752ba2" ns2:_="">
    <xsd:import namespace="4c9c69de-7b23-40f4-a877-90915b1fcd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c69de-7b23-40f4-a877-90915b1fcd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A0BB2B-E333-4E37-80DE-D1DFE87583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3460578-16D4-4F52-99AE-54BB14D067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AE457A-4E1B-44B2-A7F0-441BC6AFB1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9c69de-7b23-40f4-a877-90915b1fcd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000Veh</vt:lpstr>
      <vt:lpstr>EnCons</vt:lpstr>
      <vt:lpstr>Occupancy</vt:lpstr>
      <vt:lpstr>mvkmPerTJ</vt:lpstr>
      <vt:lpstr>kmPerVeh</vt:lpstr>
      <vt:lpstr>Aviation</vt:lpstr>
      <vt:lpstr>Navigation</vt:lpstr>
      <vt:lpstr>Rail</vt:lpstr>
      <vt:lpstr>FuelTech</vt:lpstr>
      <vt:lpstr>Emi</vt:lpstr>
      <vt:lpstr>Bunkers</vt:lpstr>
      <vt:lpstr>Eurostat-IEA</vt:lpstr>
      <vt:lpstr>Codes</vt:lpstr>
      <vt:lpstr>Population</vt:lpstr>
      <vt:lpstr>Checks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Juliana Barbosa</cp:lastModifiedBy>
  <dcterms:created xsi:type="dcterms:W3CDTF">2015-04-17T11:32:58Z</dcterms:created>
  <dcterms:modified xsi:type="dcterms:W3CDTF">2025-06-15T12:03:06Z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427105128765106</vt:r8>
  </property>
  <property fmtid="{D5CDD505-2E9C-101B-9397-08002B2CF9AE}" pid="3" name="ContentTypeId">
    <vt:lpwstr>0x01010074EFC6228ED6F043ACDD38E315A3264B</vt:lpwstr>
  </property>
</Properties>
</file>