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yadvisors-my.sharepoint.com/personal/rharrison_vincienergyadvisors_com/Documents/LOS Program/for Python Developer/Sample LOS/Example 0/Gross/Step 5/"/>
    </mc:Choice>
  </mc:AlternateContent>
  <xr:revisionPtr revIDLastSave="68" documentId="8_{AEC71616-7C5D-4F68-90E5-FEBB72EE8D6A}" xr6:coauthVersionLast="47" xr6:coauthVersionMax="47" xr10:uidLastSave="{0A3F6ADE-FCE2-47F5-9E32-9F7C01636613}"/>
  <bookViews>
    <workbookView xWindow="-120" yWindow="-120" windowWidth="29040" windowHeight="17520" tabRatio="894" activeTab="2" xr2:uid="{00000000-000D-0000-FFFF-FFFF00000000}"/>
  </bookViews>
  <sheets>
    <sheet name="Example0gross_LOS" sheetId="1" r:id="rId1"/>
    <sheet name="Example0gross_NameIDRecon" sheetId="2" r:id="rId2"/>
    <sheet name="Example0gross_LOSDesignation" sheetId="3" r:id="rId3"/>
    <sheet name="Historical_NYMEX_Pricing_Input" sheetId="4" r:id="rId4"/>
    <sheet name="Example0gross_BTU" sheetId="5" r:id="rId5"/>
    <sheet name="Example0gross_HistoricalProd" sheetId="6" r:id="rId6"/>
  </sheets>
  <definedNames>
    <definedName name="_xlnm._FilterDatabase" localSheetId="0" hidden="1">Example0gross_LOS!$A$4:$P$388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8" i="1" l="1"/>
  <c r="J428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P426" i="1"/>
  <c r="P428" i="1" s="1"/>
  <c r="O426" i="1"/>
  <c r="O428" i="1" s="1"/>
  <c r="N426" i="1"/>
  <c r="Q428" i="1" s="1"/>
  <c r="M426" i="1"/>
  <c r="M428" i="1" s="1"/>
  <c r="L426" i="1"/>
  <c r="R428" i="1" s="1"/>
  <c r="K426" i="1"/>
  <c r="J426" i="1"/>
  <c r="I426" i="1"/>
  <c r="I428" i="1" s="1"/>
  <c r="H426" i="1"/>
  <c r="H428" i="1" s="1"/>
  <c r="G426" i="1"/>
  <c r="G428" i="1" s="1"/>
  <c r="F426" i="1"/>
  <c r="F428" i="1" s="1"/>
  <c r="E426" i="1"/>
  <c r="T428" i="1" s="1"/>
  <c r="P423" i="1"/>
  <c r="O423" i="1"/>
  <c r="N423" i="1"/>
  <c r="M423" i="1"/>
  <c r="L423" i="1"/>
  <c r="K423" i="1"/>
  <c r="J423" i="1"/>
  <c r="I423" i="1"/>
  <c r="H423" i="1"/>
  <c r="G423" i="1"/>
  <c r="F423" i="1"/>
  <c r="E423" i="1"/>
  <c r="M422" i="1"/>
  <c r="M424" i="1" s="1"/>
  <c r="P420" i="1"/>
  <c r="J420" i="1"/>
  <c r="F420" i="1"/>
  <c r="P419" i="1"/>
  <c r="P419" i="1" a="1"/>
  <c r="O419" i="1"/>
  <c r="O419" i="1" a="1"/>
  <c r="N419" i="1"/>
  <c r="N419" i="1" a="1"/>
  <c r="M419" i="1"/>
  <c r="M419" i="1" a="1"/>
  <c r="L419" i="1"/>
  <c r="L419" i="1" a="1"/>
  <c r="K419" i="1"/>
  <c r="K419" i="1" a="1"/>
  <c r="J419" i="1"/>
  <c r="J419" i="1" a="1"/>
  <c r="I419" i="1"/>
  <c r="I419" i="1" a="1"/>
  <c r="H419" i="1"/>
  <c r="H419" i="1" a="1"/>
  <c r="G419" i="1"/>
  <c r="G419" i="1" a="1"/>
  <c r="F419" i="1"/>
  <c r="F419" i="1" a="1"/>
  <c r="E419" i="1"/>
  <c r="E419" i="1" a="1"/>
  <c r="P418" i="1"/>
  <c r="O418" i="1"/>
  <c r="O420" i="1" s="1"/>
  <c r="N418" i="1"/>
  <c r="N420" i="1" s="1"/>
  <c r="Q420" i="1" s="1"/>
  <c r="M418" i="1"/>
  <c r="M420" i="1" s="1"/>
  <c r="L418" i="1"/>
  <c r="L420" i="1" s="1"/>
  <c r="K418" i="1"/>
  <c r="K420" i="1" s="1"/>
  <c r="J418" i="1"/>
  <c r="I418" i="1"/>
  <c r="I420" i="1" s="1"/>
  <c r="H418" i="1"/>
  <c r="H420" i="1" s="1"/>
  <c r="G418" i="1"/>
  <c r="G420" i="1" s="1"/>
  <c r="F418" i="1"/>
  <c r="E418" i="1"/>
  <c r="E420" i="1" s="1"/>
  <c r="E416" i="1"/>
  <c r="E415" i="1"/>
  <c r="L422" i="1" s="1"/>
  <c r="L424" i="1" s="1"/>
  <c r="E414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P410" i="1"/>
  <c r="O410" i="1"/>
  <c r="N410" i="1"/>
  <c r="Q410" i="1" s="1"/>
  <c r="M410" i="1"/>
  <c r="L410" i="1"/>
  <c r="R410" i="1" s="1"/>
  <c r="K410" i="1"/>
  <c r="J410" i="1"/>
  <c r="I410" i="1"/>
  <c r="H410" i="1"/>
  <c r="S410" i="1" s="1"/>
  <c r="G410" i="1"/>
  <c r="F410" i="1"/>
  <c r="T410" i="1" s="1"/>
  <c r="E410" i="1"/>
  <c r="P409" i="1"/>
  <c r="O409" i="1"/>
  <c r="N409" i="1"/>
  <c r="Q409" i="1" s="1"/>
  <c r="M409" i="1"/>
  <c r="L409" i="1"/>
  <c r="R409" i="1" s="1"/>
  <c r="K409" i="1"/>
  <c r="J409" i="1"/>
  <c r="I409" i="1"/>
  <c r="H409" i="1"/>
  <c r="T409" i="1" s="1"/>
  <c r="G409" i="1"/>
  <c r="F409" i="1"/>
  <c r="E409" i="1"/>
  <c r="P407" i="1"/>
  <c r="O407" i="1"/>
  <c r="N407" i="1"/>
  <c r="Q407" i="1" s="1"/>
  <c r="M407" i="1"/>
  <c r="L407" i="1"/>
  <c r="R407" i="1" s="1"/>
  <c r="K407" i="1"/>
  <c r="J407" i="1"/>
  <c r="I407" i="1"/>
  <c r="H407" i="1"/>
  <c r="S407" i="1" s="1"/>
  <c r="G407" i="1"/>
  <c r="F407" i="1"/>
  <c r="E407" i="1"/>
  <c r="P406" i="1"/>
  <c r="P406" i="1" a="1"/>
  <c r="O406" i="1"/>
  <c r="O406" i="1" a="1"/>
  <c r="N406" i="1"/>
  <c r="N406" i="1" a="1"/>
  <c r="M406" i="1"/>
  <c r="M406" i="1" a="1"/>
  <c r="L406" i="1"/>
  <c r="L406" i="1" a="1"/>
  <c r="K406" i="1"/>
  <c r="K406" i="1" a="1"/>
  <c r="J406" i="1"/>
  <c r="J406" i="1" a="1"/>
  <c r="I406" i="1"/>
  <c r="I406" i="1" a="1"/>
  <c r="H406" i="1"/>
  <c r="H406" i="1" a="1"/>
  <c r="G406" i="1"/>
  <c r="G406" i="1" a="1"/>
  <c r="F406" i="1"/>
  <c r="F406" i="1" a="1"/>
  <c r="E406" i="1"/>
  <c r="E406" i="1" a="1"/>
  <c r="L404" i="1"/>
  <c r="L400" i="1"/>
  <c r="I400" i="1"/>
  <c r="P396" i="1"/>
  <c r="P404" i="1" s="1"/>
  <c r="O396" i="1"/>
  <c r="O404" i="1" s="1"/>
  <c r="N396" i="1"/>
  <c r="N404" i="1" s="1"/>
  <c r="Q404" i="1" s="1"/>
  <c r="M396" i="1"/>
  <c r="M404" i="1" s="1"/>
  <c r="L396" i="1"/>
  <c r="K396" i="1"/>
  <c r="K404" i="1" s="1"/>
  <c r="J396" i="1"/>
  <c r="J404" i="1" s="1"/>
  <c r="I396" i="1"/>
  <c r="I404" i="1" s="1"/>
  <c r="H396" i="1"/>
  <c r="H404" i="1" s="1"/>
  <c r="G396" i="1"/>
  <c r="G404" i="1" s="1"/>
  <c r="F396" i="1"/>
  <c r="F404" i="1" s="1"/>
  <c r="E396" i="1"/>
  <c r="E404" i="1" s="1"/>
  <c r="H395" i="1"/>
  <c r="H403" i="1" s="1"/>
  <c r="P394" i="1"/>
  <c r="P402" i="1" s="1"/>
  <c r="O394" i="1"/>
  <c r="O402" i="1" s="1"/>
  <c r="N394" i="1"/>
  <c r="N402" i="1" s="1"/>
  <c r="Q402" i="1" s="1"/>
  <c r="M394" i="1"/>
  <c r="M402" i="1" s="1"/>
  <c r="L394" i="1"/>
  <c r="L402" i="1" s="1"/>
  <c r="K394" i="1"/>
  <c r="K402" i="1" s="1"/>
  <c r="J394" i="1"/>
  <c r="J402" i="1" s="1"/>
  <c r="I394" i="1"/>
  <c r="I402" i="1" s="1"/>
  <c r="H394" i="1"/>
  <c r="H402" i="1" s="1"/>
  <c r="G394" i="1"/>
  <c r="G402" i="1" s="1"/>
  <c r="F394" i="1"/>
  <c r="F402" i="1" s="1"/>
  <c r="E394" i="1"/>
  <c r="E402" i="1" s="1"/>
  <c r="E392" i="1"/>
  <c r="G395" i="1" s="1"/>
  <c r="P342" i="1"/>
  <c r="O342" i="1"/>
  <c r="N342" i="1"/>
  <c r="M342" i="1"/>
  <c r="L342" i="1"/>
  <c r="K342" i="1"/>
  <c r="J342" i="1"/>
  <c r="I342" i="1"/>
  <c r="H342" i="1"/>
  <c r="G342" i="1"/>
  <c r="F342" i="1"/>
  <c r="E342" i="1"/>
  <c r="K341" i="1"/>
  <c r="J341" i="1"/>
  <c r="J343" i="1" s="1"/>
  <c r="P338" i="1"/>
  <c r="O338" i="1"/>
  <c r="N338" i="1"/>
  <c r="M338" i="1"/>
  <c r="L338" i="1"/>
  <c r="K338" i="1"/>
  <c r="J338" i="1"/>
  <c r="I338" i="1"/>
  <c r="H338" i="1"/>
  <c r="G338" i="1"/>
  <c r="F338" i="1"/>
  <c r="E338" i="1"/>
  <c r="P334" i="1" a="1"/>
  <c r="P334" i="1" s="1"/>
  <c r="O334" i="1" a="1"/>
  <c r="O334" i="1" s="1"/>
  <c r="N334" i="1" a="1"/>
  <c r="N334" i="1" s="1"/>
  <c r="M334" i="1" a="1"/>
  <c r="M334" i="1" s="1"/>
  <c r="L334" i="1" a="1"/>
  <c r="L334" i="1" s="1"/>
  <c r="K334" i="1" a="1"/>
  <c r="K334" i="1" s="1"/>
  <c r="J334" i="1" a="1"/>
  <c r="J334" i="1" s="1"/>
  <c r="I334" i="1" a="1"/>
  <c r="I334" i="1" s="1"/>
  <c r="H334" i="1" a="1"/>
  <c r="H334" i="1" s="1"/>
  <c r="G334" i="1" a="1"/>
  <c r="G334" i="1" s="1"/>
  <c r="F334" i="1" a="1"/>
  <c r="F334" i="1" s="1"/>
  <c r="E334" i="1" a="1"/>
  <c r="E334" i="1" s="1"/>
  <c r="O333" i="1"/>
  <c r="M333" i="1"/>
  <c r="M335" i="1" s="1"/>
  <c r="K333" i="1"/>
  <c r="I333" i="1"/>
  <c r="I335" i="1" s="1"/>
  <c r="G333" i="1"/>
  <c r="G335" i="1" s="1"/>
  <c r="F333" i="1"/>
  <c r="F335" i="1" s="1"/>
  <c r="E333" i="1"/>
  <c r="E335" i="1" s="1"/>
  <c r="E331" i="1"/>
  <c r="H341" i="1" s="1"/>
  <c r="E330" i="1"/>
  <c r="L337" i="1" s="1"/>
  <c r="L339" i="1" s="1"/>
  <c r="E329" i="1"/>
  <c r="P333" i="1" s="1"/>
  <c r="P335" i="1" s="1"/>
  <c r="P327" i="1"/>
  <c r="O327" i="1"/>
  <c r="N327" i="1"/>
  <c r="M327" i="1"/>
  <c r="L327" i="1"/>
  <c r="K327" i="1"/>
  <c r="J327" i="1"/>
  <c r="I327" i="1"/>
  <c r="H327" i="1"/>
  <c r="G327" i="1"/>
  <c r="F327" i="1"/>
  <c r="E327" i="1"/>
  <c r="P325" i="1"/>
  <c r="L324" i="1"/>
  <c r="F324" i="1"/>
  <c r="L322" i="1"/>
  <c r="P321" i="1"/>
  <c r="P324" i="1" s="1"/>
  <c r="P321" i="1" a="1"/>
  <c r="O321" i="1"/>
  <c r="O321" i="1" a="1"/>
  <c r="N321" i="1"/>
  <c r="N321" i="1" a="1"/>
  <c r="M321" i="1"/>
  <c r="M321" i="1" a="1"/>
  <c r="L321" i="1"/>
  <c r="L325" i="1" s="1"/>
  <c r="L321" i="1" a="1"/>
  <c r="K321" i="1"/>
  <c r="K325" i="1" s="1"/>
  <c r="K321" i="1" a="1"/>
  <c r="J321" i="1" a="1"/>
  <c r="J321" i="1" s="1"/>
  <c r="I321" i="1"/>
  <c r="I321" i="1" a="1"/>
  <c r="H321" i="1"/>
  <c r="H324" i="1" s="1"/>
  <c r="H321" i="1" a="1"/>
  <c r="G321" i="1"/>
  <c r="G321" i="1" a="1"/>
  <c r="F321" i="1" a="1"/>
  <c r="F321" i="1" s="1"/>
  <c r="E321" i="1" a="1"/>
  <c r="E321" i="1" s="1"/>
  <c r="P319" i="1"/>
  <c r="O319" i="1"/>
  <c r="I319" i="1"/>
  <c r="H319" i="1"/>
  <c r="G319" i="1"/>
  <c r="F319" i="1"/>
  <c r="E319" i="1"/>
  <c r="P315" i="1"/>
  <c r="O315" i="1"/>
  <c r="I315" i="1"/>
  <c r="H315" i="1"/>
  <c r="G315" i="1"/>
  <c r="F315" i="1"/>
  <c r="E315" i="1"/>
  <c r="P311" i="1"/>
  <c r="O311" i="1"/>
  <c r="N311" i="1"/>
  <c r="N315" i="1" s="1"/>
  <c r="Q315" i="1" s="1"/>
  <c r="M311" i="1"/>
  <c r="L311" i="1"/>
  <c r="K311" i="1"/>
  <c r="J311" i="1"/>
  <c r="I311" i="1"/>
  <c r="H311" i="1"/>
  <c r="G311" i="1"/>
  <c r="F311" i="1"/>
  <c r="E311" i="1"/>
  <c r="O310" i="1"/>
  <c r="O318" i="1" s="1"/>
  <c r="N310" i="1"/>
  <c r="M310" i="1"/>
  <c r="L310" i="1"/>
  <c r="K310" i="1"/>
  <c r="J310" i="1"/>
  <c r="J314" i="1" s="1"/>
  <c r="P309" i="1"/>
  <c r="P317" i="1" s="1"/>
  <c r="O309" i="1"/>
  <c r="O317" i="1" s="1"/>
  <c r="N309" i="1"/>
  <c r="N317" i="1" s="1"/>
  <c r="Q317" i="1" s="1"/>
  <c r="M309" i="1"/>
  <c r="M313" i="1" s="1"/>
  <c r="L309" i="1"/>
  <c r="L313" i="1" s="1"/>
  <c r="K309" i="1"/>
  <c r="K313" i="1" s="1"/>
  <c r="J309" i="1"/>
  <c r="J313" i="1" s="1"/>
  <c r="I309" i="1"/>
  <c r="I317" i="1" s="1"/>
  <c r="H309" i="1"/>
  <c r="H317" i="1" s="1"/>
  <c r="G309" i="1"/>
  <c r="G317" i="1" s="1"/>
  <c r="F309" i="1"/>
  <c r="F317" i="1" s="1"/>
  <c r="E309" i="1"/>
  <c r="E317" i="1" s="1"/>
  <c r="E307" i="1"/>
  <c r="I310" i="1" s="1"/>
  <c r="I314" i="1" s="1"/>
  <c r="J258" i="1"/>
  <c r="I258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P256" i="1"/>
  <c r="P258" i="1" s="1"/>
  <c r="O256" i="1"/>
  <c r="O258" i="1" s="1"/>
  <c r="N256" i="1"/>
  <c r="Q258" i="1" s="1"/>
  <c r="M256" i="1"/>
  <c r="M258" i="1" s="1"/>
  <c r="L256" i="1"/>
  <c r="L258" i="1" s="1"/>
  <c r="K256" i="1"/>
  <c r="R258" i="1" s="1"/>
  <c r="J256" i="1"/>
  <c r="I256" i="1"/>
  <c r="H256" i="1"/>
  <c r="H258" i="1" s="1"/>
  <c r="G256" i="1"/>
  <c r="G258" i="1" s="1"/>
  <c r="F256" i="1"/>
  <c r="F258" i="1" s="1"/>
  <c r="E256" i="1"/>
  <c r="T258" i="1" s="1"/>
  <c r="P253" i="1"/>
  <c r="O253" i="1"/>
  <c r="N253" i="1"/>
  <c r="M253" i="1"/>
  <c r="L253" i="1"/>
  <c r="K253" i="1"/>
  <c r="J253" i="1"/>
  <c r="I253" i="1"/>
  <c r="H253" i="1"/>
  <c r="G253" i="1"/>
  <c r="F253" i="1"/>
  <c r="E253" i="1"/>
  <c r="M252" i="1"/>
  <c r="M254" i="1" s="1"/>
  <c r="F250" i="1"/>
  <c r="P249" i="1"/>
  <c r="P249" i="1" a="1"/>
  <c r="O249" i="1"/>
  <c r="O249" i="1" a="1"/>
  <c r="N249" i="1"/>
  <c r="N249" i="1" a="1"/>
  <c r="M249" i="1"/>
  <c r="M249" i="1" a="1"/>
  <c r="L249" i="1"/>
  <c r="L249" i="1" a="1"/>
  <c r="K249" i="1"/>
  <c r="K249" i="1" a="1"/>
  <c r="J249" i="1"/>
  <c r="J249" i="1" a="1"/>
  <c r="I249" i="1"/>
  <c r="I249" i="1" a="1"/>
  <c r="H249" i="1"/>
  <c r="H249" i="1" a="1"/>
  <c r="G249" i="1"/>
  <c r="G249" i="1" a="1"/>
  <c r="F249" i="1"/>
  <c r="F249" i="1" a="1"/>
  <c r="E249" i="1"/>
  <c r="E249" i="1" a="1"/>
  <c r="P248" i="1"/>
  <c r="P250" i="1" s="1"/>
  <c r="O248" i="1"/>
  <c r="O250" i="1" s="1"/>
  <c r="N248" i="1"/>
  <c r="N250" i="1" s="1"/>
  <c r="M248" i="1"/>
  <c r="M250" i="1" s="1"/>
  <c r="L248" i="1"/>
  <c r="L250" i="1" s="1"/>
  <c r="K248" i="1"/>
  <c r="K250" i="1" s="1"/>
  <c r="R250" i="1" s="1"/>
  <c r="J248" i="1"/>
  <c r="J250" i="1" s="1"/>
  <c r="I248" i="1"/>
  <c r="I250" i="1" s="1"/>
  <c r="H248" i="1"/>
  <c r="H250" i="1" s="1"/>
  <c r="G248" i="1"/>
  <c r="G250" i="1" s="1"/>
  <c r="F248" i="1"/>
  <c r="E248" i="1"/>
  <c r="E250" i="1" s="1"/>
  <c r="E246" i="1"/>
  <c r="E245" i="1"/>
  <c r="L252" i="1" s="1"/>
  <c r="L254" i="1" s="1"/>
  <c r="E244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P240" i="1"/>
  <c r="O240" i="1"/>
  <c r="N240" i="1"/>
  <c r="Q240" i="1" s="1"/>
  <c r="M240" i="1"/>
  <c r="L240" i="1"/>
  <c r="R240" i="1" s="1"/>
  <c r="K240" i="1"/>
  <c r="J240" i="1"/>
  <c r="I240" i="1"/>
  <c r="H240" i="1"/>
  <c r="S240" i="1" s="1"/>
  <c r="G240" i="1"/>
  <c r="F240" i="1"/>
  <c r="E240" i="1"/>
  <c r="T240" i="1" s="1"/>
  <c r="P239" i="1"/>
  <c r="O239" i="1"/>
  <c r="N239" i="1"/>
  <c r="Q239" i="1" s="1"/>
  <c r="M239" i="1"/>
  <c r="L239" i="1"/>
  <c r="K239" i="1"/>
  <c r="R239" i="1" s="1"/>
  <c r="J239" i="1"/>
  <c r="I239" i="1"/>
  <c r="H239" i="1"/>
  <c r="S239" i="1" s="1"/>
  <c r="G239" i="1"/>
  <c r="F239" i="1"/>
  <c r="T239" i="1" s="1"/>
  <c r="E239" i="1"/>
  <c r="R237" i="1"/>
  <c r="P237" i="1"/>
  <c r="O237" i="1"/>
  <c r="N237" i="1"/>
  <c r="Q237" i="1" s="1"/>
  <c r="M237" i="1"/>
  <c r="L237" i="1"/>
  <c r="K237" i="1"/>
  <c r="J237" i="1"/>
  <c r="I237" i="1"/>
  <c r="H237" i="1"/>
  <c r="S237" i="1" s="1"/>
  <c r="G237" i="1"/>
  <c r="F237" i="1"/>
  <c r="E237" i="1"/>
  <c r="P236" i="1"/>
  <c r="P236" i="1" a="1"/>
  <c r="O236" i="1"/>
  <c r="O236" i="1" a="1"/>
  <c r="N236" i="1"/>
  <c r="N236" i="1" a="1"/>
  <c r="M236" i="1"/>
  <c r="M236" i="1" a="1"/>
  <c r="L236" i="1"/>
  <c r="L236" i="1" a="1"/>
  <c r="K236" i="1"/>
  <c r="K236" i="1" a="1"/>
  <c r="J236" i="1"/>
  <c r="J236" i="1" a="1"/>
  <c r="I236" i="1"/>
  <c r="I236" i="1" a="1"/>
  <c r="H236" i="1"/>
  <c r="H236" i="1" a="1"/>
  <c r="G236" i="1"/>
  <c r="G236" i="1" a="1"/>
  <c r="F236" i="1"/>
  <c r="F236" i="1" a="1"/>
  <c r="E236" i="1"/>
  <c r="E236" i="1" a="1"/>
  <c r="L234" i="1"/>
  <c r="J234" i="1"/>
  <c r="I234" i="1"/>
  <c r="L230" i="1"/>
  <c r="J230" i="1"/>
  <c r="I230" i="1"/>
  <c r="P226" i="1"/>
  <c r="P234" i="1" s="1"/>
  <c r="O226" i="1"/>
  <c r="O234" i="1" s="1"/>
  <c r="N226" i="1"/>
  <c r="N234" i="1" s="1"/>
  <c r="Q234" i="1" s="1"/>
  <c r="M226" i="1"/>
  <c r="M234" i="1" s="1"/>
  <c r="L226" i="1"/>
  <c r="K226" i="1"/>
  <c r="K234" i="1" s="1"/>
  <c r="J226" i="1"/>
  <c r="I226" i="1"/>
  <c r="H226" i="1"/>
  <c r="H234" i="1" s="1"/>
  <c r="G226" i="1"/>
  <c r="G234" i="1" s="1"/>
  <c r="F226" i="1"/>
  <c r="F234" i="1" s="1"/>
  <c r="E226" i="1"/>
  <c r="E234" i="1" s="1"/>
  <c r="H225" i="1"/>
  <c r="H233" i="1" s="1"/>
  <c r="P224" i="1"/>
  <c r="P232" i="1" s="1"/>
  <c r="O224" i="1"/>
  <c r="O232" i="1" s="1"/>
  <c r="N224" i="1"/>
  <c r="N232" i="1" s="1"/>
  <c r="Q232" i="1" s="1"/>
  <c r="M224" i="1"/>
  <c r="M232" i="1" s="1"/>
  <c r="L224" i="1"/>
  <c r="L232" i="1" s="1"/>
  <c r="K224" i="1"/>
  <c r="K232" i="1" s="1"/>
  <c r="J224" i="1"/>
  <c r="J232" i="1" s="1"/>
  <c r="I224" i="1"/>
  <c r="I232" i="1" s="1"/>
  <c r="H224" i="1"/>
  <c r="H228" i="1" s="1"/>
  <c r="G224" i="1"/>
  <c r="G232" i="1" s="1"/>
  <c r="F224" i="1"/>
  <c r="F232" i="1" s="1"/>
  <c r="E224" i="1"/>
  <c r="E232" i="1" s="1"/>
  <c r="E222" i="1"/>
  <c r="G225" i="1" s="1"/>
  <c r="P172" i="1"/>
  <c r="O172" i="1"/>
  <c r="N172" i="1"/>
  <c r="M172" i="1"/>
  <c r="L172" i="1"/>
  <c r="K172" i="1"/>
  <c r="J172" i="1"/>
  <c r="I172" i="1"/>
  <c r="H172" i="1"/>
  <c r="G172" i="1"/>
  <c r="F172" i="1"/>
  <c r="E172" i="1"/>
  <c r="N171" i="1"/>
  <c r="N173" i="1" s="1"/>
  <c r="M171" i="1"/>
  <c r="M173" i="1" s="1"/>
  <c r="L171" i="1"/>
  <c r="L173" i="1" s="1"/>
  <c r="I171" i="1"/>
  <c r="I173" i="1" s="1"/>
  <c r="F171" i="1"/>
  <c r="F173" i="1" s="1"/>
  <c r="E171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P164" i="1" a="1"/>
  <c r="P164" i="1" s="1"/>
  <c r="O164" i="1" a="1"/>
  <c r="O164" i="1" s="1"/>
  <c r="N164" i="1" a="1"/>
  <c r="N164" i="1" s="1"/>
  <c r="M164" i="1" a="1"/>
  <c r="M164" i="1" s="1"/>
  <c r="L164" i="1" a="1"/>
  <c r="L164" i="1" s="1"/>
  <c r="K164" i="1" a="1"/>
  <c r="K164" i="1" s="1"/>
  <c r="J164" i="1" a="1"/>
  <c r="J164" i="1" s="1"/>
  <c r="I164" i="1" a="1"/>
  <c r="I164" i="1" s="1"/>
  <c r="H164" i="1" a="1"/>
  <c r="H164" i="1" s="1"/>
  <c r="G164" i="1" a="1"/>
  <c r="G164" i="1" s="1"/>
  <c r="F164" i="1" a="1"/>
  <c r="F164" i="1" s="1"/>
  <c r="E164" i="1" a="1"/>
  <c r="E164" i="1" s="1"/>
  <c r="O163" i="1"/>
  <c r="M163" i="1"/>
  <c r="K163" i="1"/>
  <c r="K165" i="1" s="1"/>
  <c r="I163" i="1"/>
  <c r="I165" i="1" s="1"/>
  <c r="G163" i="1"/>
  <c r="G165" i="1" s="1"/>
  <c r="E163" i="1"/>
  <c r="E165" i="1" s="1"/>
  <c r="E161" i="1"/>
  <c r="H171" i="1" s="1"/>
  <c r="E160" i="1"/>
  <c r="L167" i="1" s="1"/>
  <c r="L169" i="1" s="1"/>
  <c r="E159" i="1"/>
  <c r="P163" i="1" s="1"/>
  <c r="P165" i="1" s="1"/>
  <c r="P157" i="1"/>
  <c r="O157" i="1"/>
  <c r="N157" i="1"/>
  <c r="M157" i="1"/>
  <c r="L157" i="1"/>
  <c r="K157" i="1"/>
  <c r="J157" i="1"/>
  <c r="I157" i="1"/>
  <c r="H157" i="1"/>
  <c r="G157" i="1"/>
  <c r="F157" i="1"/>
  <c r="E157" i="1"/>
  <c r="H155" i="1"/>
  <c r="L154" i="1"/>
  <c r="H154" i="1"/>
  <c r="N152" i="1"/>
  <c r="L152" i="1"/>
  <c r="P151" i="1"/>
  <c r="P154" i="1" s="1"/>
  <c r="P151" i="1" a="1"/>
  <c r="O151" i="1"/>
  <c r="O151" i="1" a="1"/>
  <c r="N151" i="1"/>
  <c r="N151" i="1" a="1"/>
  <c r="M151" i="1"/>
  <c r="M154" i="1" s="1"/>
  <c r="M151" i="1" a="1"/>
  <c r="L151" i="1"/>
  <c r="L155" i="1" s="1"/>
  <c r="L151" i="1" a="1"/>
  <c r="K151" i="1"/>
  <c r="K155" i="1" s="1"/>
  <c r="K151" i="1" a="1"/>
  <c r="J151" i="1"/>
  <c r="J154" i="1" s="1"/>
  <c r="J151" i="1" a="1"/>
  <c r="I151" i="1"/>
  <c r="I151" i="1" a="1"/>
  <c r="H151" i="1"/>
  <c r="H152" i="1" s="1"/>
  <c r="H151" i="1" a="1"/>
  <c r="G151" i="1" a="1"/>
  <c r="G151" i="1" s="1"/>
  <c r="F151" i="1" a="1"/>
  <c r="F151" i="1" s="1"/>
  <c r="E151" i="1" a="1"/>
  <c r="E151" i="1" s="1"/>
  <c r="K149" i="1"/>
  <c r="J149" i="1"/>
  <c r="I149" i="1"/>
  <c r="H149" i="1"/>
  <c r="G149" i="1"/>
  <c r="F149" i="1"/>
  <c r="E149" i="1"/>
  <c r="N147" i="1"/>
  <c r="K145" i="1"/>
  <c r="J145" i="1"/>
  <c r="I145" i="1"/>
  <c r="H145" i="1"/>
  <c r="G145" i="1"/>
  <c r="F145" i="1"/>
  <c r="E145" i="1"/>
  <c r="O143" i="1"/>
  <c r="L143" i="1"/>
  <c r="P141" i="1"/>
  <c r="P145" i="1" s="1"/>
  <c r="O141" i="1"/>
  <c r="N141" i="1"/>
  <c r="M141" i="1"/>
  <c r="L141" i="1"/>
  <c r="K141" i="1"/>
  <c r="J141" i="1"/>
  <c r="I141" i="1"/>
  <c r="H141" i="1"/>
  <c r="G141" i="1"/>
  <c r="F141" i="1"/>
  <c r="E141" i="1"/>
  <c r="P139" i="1"/>
  <c r="P143" i="1" s="1"/>
  <c r="O139" i="1"/>
  <c r="O147" i="1" s="1"/>
  <c r="N139" i="1"/>
  <c r="N143" i="1" s="1"/>
  <c r="M139" i="1"/>
  <c r="M143" i="1" s="1"/>
  <c r="L139" i="1"/>
  <c r="L147" i="1" s="1"/>
  <c r="K139" i="1"/>
  <c r="K147" i="1" s="1"/>
  <c r="J139" i="1"/>
  <c r="J147" i="1" s="1"/>
  <c r="I139" i="1"/>
  <c r="I147" i="1" s="1"/>
  <c r="H139" i="1"/>
  <c r="H147" i="1" s="1"/>
  <c r="G139" i="1"/>
  <c r="G147" i="1" s="1"/>
  <c r="F139" i="1"/>
  <c r="F147" i="1" s="1"/>
  <c r="E139" i="1"/>
  <c r="E147" i="1" s="1"/>
  <c r="E137" i="1"/>
  <c r="P140" i="1" s="1"/>
  <c r="T88" i="1"/>
  <c r="S88" i="1"/>
  <c r="R88" i="1"/>
  <c r="Q88" i="1"/>
  <c r="T84" i="1"/>
  <c r="S84" i="1"/>
  <c r="R84" i="1"/>
  <c r="Q84" i="1"/>
  <c r="T80" i="1"/>
  <c r="S80" i="1"/>
  <c r="R80" i="1"/>
  <c r="Q80" i="1"/>
  <c r="T70" i="1"/>
  <c r="S70" i="1"/>
  <c r="R70" i="1"/>
  <c r="Q70" i="1"/>
  <c r="T69" i="1"/>
  <c r="S69" i="1"/>
  <c r="R69" i="1"/>
  <c r="Q69" i="1"/>
  <c r="T67" i="1"/>
  <c r="S67" i="1"/>
  <c r="R67" i="1"/>
  <c r="Q67" i="1"/>
  <c r="T64" i="1"/>
  <c r="S64" i="1"/>
  <c r="R64" i="1"/>
  <c r="Q64" i="1"/>
  <c r="T63" i="1"/>
  <c r="S63" i="1"/>
  <c r="R63" i="1"/>
  <c r="Q63" i="1"/>
  <c r="T62" i="1"/>
  <c r="S62" i="1"/>
  <c r="R62" i="1"/>
  <c r="Q62" i="1"/>
  <c r="T60" i="1"/>
  <c r="S60" i="1"/>
  <c r="R60" i="1"/>
  <c r="Q60" i="1"/>
  <c r="T59" i="1"/>
  <c r="S59" i="1"/>
  <c r="R59" i="1"/>
  <c r="Q59" i="1"/>
  <c r="T58" i="1"/>
  <c r="S58" i="1"/>
  <c r="R58" i="1"/>
  <c r="Q58" i="1"/>
  <c r="P87" i="1"/>
  <c r="O87" i="1"/>
  <c r="N87" i="1"/>
  <c r="M87" i="1"/>
  <c r="L87" i="1"/>
  <c r="K87" i="1"/>
  <c r="J87" i="1"/>
  <c r="I87" i="1"/>
  <c r="H87" i="1"/>
  <c r="G87" i="1"/>
  <c r="F87" i="1"/>
  <c r="P83" i="1"/>
  <c r="O83" i="1"/>
  <c r="N83" i="1"/>
  <c r="M83" i="1"/>
  <c r="L83" i="1"/>
  <c r="K83" i="1"/>
  <c r="J83" i="1"/>
  <c r="I83" i="1"/>
  <c r="H83" i="1"/>
  <c r="G83" i="1"/>
  <c r="F83" i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K79" i="1" a="1"/>
  <c r="K79" i="1" s="1"/>
  <c r="J79" i="1" a="1"/>
  <c r="J79" i="1" s="1"/>
  <c r="I79" i="1" a="1"/>
  <c r="I79" i="1" s="1"/>
  <c r="H79" i="1" a="1"/>
  <c r="H79" i="1" s="1"/>
  <c r="G79" i="1" a="1"/>
  <c r="G79" i="1" s="1"/>
  <c r="F79" i="1" a="1"/>
  <c r="F79" i="1" s="1"/>
  <c r="P72" i="1"/>
  <c r="O72" i="1"/>
  <c r="N72" i="1"/>
  <c r="M72" i="1"/>
  <c r="L72" i="1"/>
  <c r="K72" i="1"/>
  <c r="J72" i="1"/>
  <c r="I72" i="1"/>
  <c r="H72" i="1"/>
  <c r="G72" i="1"/>
  <c r="F72" i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O64" i="1"/>
  <c r="M64" i="1"/>
  <c r="L64" i="1"/>
  <c r="K64" i="1"/>
  <c r="J64" i="1"/>
  <c r="N63" i="1"/>
  <c r="L63" i="1"/>
  <c r="K63" i="1"/>
  <c r="J63" i="1"/>
  <c r="I63" i="1"/>
  <c r="M62" i="1"/>
  <c r="K62" i="1"/>
  <c r="J62" i="1"/>
  <c r="I62" i="1"/>
  <c r="P60" i="1"/>
  <c r="N60" i="1"/>
  <c r="L60" i="1"/>
  <c r="J60" i="1"/>
  <c r="H60" i="1"/>
  <c r="F60" i="1"/>
  <c r="O59" i="1"/>
  <c r="M59" i="1"/>
  <c r="K59" i="1"/>
  <c r="I59" i="1"/>
  <c r="G59" i="1"/>
  <c r="P58" i="1"/>
  <c r="N58" i="1"/>
  <c r="L58" i="1"/>
  <c r="J58" i="1"/>
  <c r="H58" i="1"/>
  <c r="F58" i="1"/>
  <c r="P56" i="1"/>
  <c r="P64" i="1" s="1"/>
  <c r="O56" i="1"/>
  <c r="O60" i="1" s="1"/>
  <c r="N56" i="1"/>
  <c r="N64" i="1" s="1"/>
  <c r="M56" i="1"/>
  <c r="M60" i="1" s="1"/>
  <c r="L56" i="1"/>
  <c r="K56" i="1"/>
  <c r="K60" i="1" s="1"/>
  <c r="J56" i="1"/>
  <c r="I56" i="1"/>
  <c r="I64" i="1" s="1"/>
  <c r="H56" i="1"/>
  <c r="H64" i="1" s="1"/>
  <c r="G56" i="1"/>
  <c r="G64" i="1" s="1"/>
  <c r="F56" i="1"/>
  <c r="F64" i="1" s="1"/>
  <c r="P55" i="1"/>
  <c r="P63" i="1" s="1"/>
  <c r="O55" i="1"/>
  <c r="O63" i="1" s="1"/>
  <c r="N55" i="1"/>
  <c r="N59" i="1" s="1"/>
  <c r="M55" i="1"/>
  <c r="M63" i="1" s="1"/>
  <c r="L55" i="1"/>
  <c r="L59" i="1" s="1"/>
  <c r="K55" i="1"/>
  <c r="J55" i="1"/>
  <c r="J59" i="1" s="1"/>
  <c r="I55" i="1"/>
  <c r="H55" i="1"/>
  <c r="H63" i="1" s="1"/>
  <c r="G55" i="1"/>
  <c r="G63" i="1" s="1"/>
  <c r="F55" i="1"/>
  <c r="F63" i="1" s="1"/>
  <c r="P54" i="1"/>
  <c r="P62" i="1" s="1"/>
  <c r="O54" i="1"/>
  <c r="O62" i="1" s="1"/>
  <c r="N54" i="1"/>
  <c r="N62" i="1" s="1"/>
  <c r="M54" i="1"/>
  <c r="M58" i="1" s="1"/>
  <c r="L54" i="1"/>
  <c r="L62" i="1" s="1"/>
  <c r="K54" i="1"/>
  <c r="K58" i="1" s="1"/>
  <c r="J54" i="1"/>
  <c r="I54" i="1"/>
  <c r="I58" i="1" s="1"/>
  <c r="H54" i="1"/>
  <c r="H62" i="1" s="1"/>
  <c r="G54" i="1"/>
  <c r="G62" i="1" s="1"/>
  <c r="F54" i="1"/>
  <c r="F62" i="1" s="1"/>
  <c r="E87" i="1"/>
  <c r="E83" i="1"/>
  <c r="E79" i="1" a="1"/>
  <c r="E79" i="1" s="1"/>
  <c r="E72" i="1"/>
  <c r="E70" i="1"/>
  <c r="E69" i="1"/>
  <c r="E67" i="1"/>
  <c r="E66" i="1" a="1"/>
  <c r="E66" i="1" s="1"/>
  <c r="E64" i="1"/>
  <c r="E63" i="1"/>
  <c r="E62" i="1"/>
  <c r="E60" i="1"/>
  <c r="E59" i="1"/>
  <c r="E58" i="1"/>
  <c r="E56" i="1"/>
  <c r="E55" i="1"/>
  <c r="E54" i="1"/>
  <c r="E52" i="1"/>
  <c r="B389" i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304" i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219" i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134" i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P2" i="1"/>
  <c r="O2" i="1"/>
  <c r="N2" i="1"/>
  <c r="M2" i="1"/>
  <c r="L2" i="1"/>
  <c r="K2" i="1"/>
  <c r="J2" i="1"/>
  <c r="I2" i="1"/>
  <c r="H2" i="1"/>
  <c r="G2" i="1"/>
  <c r="F2" i="1"/>
  <c r="P1" i="1"/>
  <c r="O1" i="1"/>
  <c r="N1" i="1"/>
  <c r="M1" i="1"/>
  <c r="L1" i="1"/>
  <c r="K1" i="1"/>
  <c r="J1" i="1"/>
  <c r="I1" i="1"/>
  <c r="H1" i="1"/>
  <c r="G1" i="1"/>
  <c r="F1" i="1"/>
  <c r="E2" i="1"/>
  <c r="E1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5" i="3"/>
  <c r="E76" i="1" s="1"/>
  <c r="F86" i="1" s="1"/>
  <c r="A388" i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03" i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18" i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33" i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T404" i="1" l="1"/>
  <c r="R420" i="1"/>
  <c r="S402" i="1"/>
  <c r="S404" i="1"/>
  <c r="R402" i="1"/>
  <c r="R404" i="1"/>
  <c r="T420" i="1"/>
  <c r="S420" i="1"/>
  <c r="G403" i="1"/>
  <c r="G399" i="1"/>
  <c r="T402" i="1"/>
  <c r="I395" i="1"/>
  <c r="I398" i="1"/>
  <c r="M400" i="1"/>
  <c r="N422" i="1"/>
  <c r="T407" i="1"/>
  <c r="J395" i="1"/>
  <c r="J398" i="1"/>
  <c r="N400" i="1"/>
  <c r="O422" i="1"/>
  <c r="O424" i="1" s="1"/>
  <c r="K395" i="1"/>
  <c r="K398" i="1"/>
  <c r="R398" i="1" s="1"/>
  <c r="O400" i="1"/>
  <c r="S409" i="1"/>
  <c r="P422" i="1"/>
  <c r="P424" i="1" s="1"/>
  <c r="L428" i="1"/>
  <c r="L395" i="1"/>
  <c r="L398" i="1"/>
  <c r="H399" i="1"/>
  <c r="P400" i="1"/>
  <c r="E422" i="1"/>
  <c r="M395" i="1"/>
  <c r="M398" i="1"/>
  <c r="E400" i="1"/>
  <c r="T400" i="1" s="1"/>
  <c r="F422" i="1"/>
  <c r="F424" i="1" s="1"/>
  <c r="N428" i="1"/>
  <c r="N395" i="1"/>
  <c r="N398" i="1"/>
  <c r="F400" i="1"/>
  <c r="G422" i="1"/>
  <c r="G424" i="1" s="1"/>
  <c r="O395" i="1"/>
  <c r="O398" i="1"/>
  <c r="G400" i="1"/>
  <c r="H422" i="1"/>
  <c r="P395" i="1"/>
  <c r="P398" i="1"/>
  <c r="H400" i="1"/>
  <c r="I422" i="1"/>
  <c r="I424" i="1" s="1"/>
  <c r="E428" i="1"/>
  <c r="E395" i="1"/>
  <c r="E398" i="1"/>
  <c r="J422" i="1"/>
  <c r="J424" i="1" s="1"/>
  <c r="H398" i="1"/>
  <c r="F395" i="1"/>
  <c r="F398" i="1"/>
  <c r="J400" i="1"/>
  <c r="K422" i="1"/>
  <c r="S428" i="1"/>
  <c r="G398" i="1"/>
  <c r="K400" i="1"/>
  <c r="R400" i="1" s="1"/>
  <c r="N313" i="1"/>
  <c r="O324" i="1"/>
  <c r="O322" i="1"/>
  <c r="O325" i="1"/>
  <c r="J319" i="1"/>
  <c r="J315" i="1"/>
  <c r="N319" i="1"/>
  <c r="Q319" i="1" s="1"/>
  <c r="I325" i="1"/>
  <c r="I324" i="1"/>
  <c r="S324" i="1" s="1"/>
  <c r="I322" i="1"/>
  <c r="K319" i="1"/>
  <c r="K315" i="1"/>
  <c r="J325" i="1"/>
  <c r="J324" i="1"/>
  <c r="H343" i="1"/>
  <c r="K318" i="1"/>
  <c r="K314" i="1"/>
  <c r="L319" i="1"/>
  <c r="T319" i="1" s="1"/>
  <c r="L315" i="1"/>
  <c r="I318" i="1"/>
  <c r="J322" i="1"/>
  <c r="L318" i="1"/>
  <c r="L314" i="1"/>
  <c r="M319" i="1"/>
  <c r="M315" i="1"/>
  <c r="J318" i="1"/>
  <c r="N318" i="1"/>
  <c r="N314" i="1"/>
  <c r="E322" i="1"/>
  <c r="T322" i="1" s="1"/>
  <c r="E325" i="1"/>
  <c r="E324" i="1"/>
  <c r="J317" i="1"/>
  <c r="T317" i="1" s="1"/>
  <c r="F322" i="1"/>
  <c r="F325" i="1"/>
  <c r="K335" i="1"/>
  <c r="K317" i="1"/>
  <c r="M324" i="1"/>
  <c r="M322" i="1"/>
  <c r="M325" i="1"/>
  <c r="R325" i="1" s="1"/>
  <c r="T315" i="1"/>
  <c r="L317" i="1"/>
  <c r="G322" i="1"/>
  <c r="G325" i="1"/>
  <c r="G324" i="1"/>
  <c r="O335" i="1"/>
  <c r="M318" i="1"/>
  <c r="M314" i="1"/>
  <c r="M317" i="1"/>
  <c r="N324" i="1"/>
  <c r="Q324" i="1" s="1"/>
  <c r="N322" i="1"/>
  <c r="Q322" i="1" s="1"/>
  <c r="N325" i="1"/>
  <c r="Q325" i="1" s="1"/>
  <c r="H322" i="1"/>
  <c r="S322" i="1" s="1"/>
  <c r="H325" i="1"/>
  <c r="M337" i="1"/>
  <c r="M339" i="1" s="1"/>
  <c r="I341" i="1"/>
  <c r="I343" i="1" s="1"/>
  <c r="O313" i="1"/>
  <c r="P310" i="1"/>
  <c r="P313" i="1"/>
  <c r="P322" i="1"/>
  <c r="E310" i="1"/>
  <c r="E313" i="1"/>
  <c r="F310" i="1"/>
  <c r="F313" i="1"/>
  <c r="G310" i="1"/>
  <c r="G313" i="1"/>
  <c r="O314" i="1"/>
  <c r="H310" i="1"/>
  <c r="H313" i="1"/>
  <c r="I313" i="1"/>
  <c r="N337" i="1"/>
  <c r="O337" i="1"/>
  <c r="O339" i="1" s="1"/>
  <c r="K343" i="1"/>
  <c r="K322" i="1"/>
  <c r="R322" i="1" s="1"/>
  <c r="H333" i="1"/>
  <c r="H335" i="1" s="1"/>
  <c r="S335" i="1" s="1"/>
  <c r="P337" i="1"/>
  <c r="P339" i="1" s="1"/>
  <c r="L341" i="1"/>
  <c r="L343" i="1" s="1"/>
  <c r="E337" i="1"/>
  <c r="M341" i="1"/>
  <c r="M343" i="1" s="1"/>
  <c r="J333" i="1"/>
  <c r="J335" i="1" s="1"/>
  <c r="F337" i="1"/>
  <c r="F339" i="1" s="1"/>
  <c r="N341" i="1"/>
  <c r="G337" i="1"/>
  <c r="G339" i="1" s="1"/>
  <c r="O341" i="1"/>
  <c r="O343" i="1" s="1"/>
  <c r="K324" i="1"/>
  <c r="R324" i="1" s="1"/>
  <c r="L333" i="1"/>
  <c r="L335" i="1" s="1"/>
  <c r="H337" i="1"/>
  <c r="P341" i="1"/>
  <c r="P343" i="1" s="1"/>
  <c r="I337" i="1"/>
  <c r="I339" i="1" s="1"/>
  <c r="E341" i="1"/>
  <c r="N333" i="1"/>
  <c r="N335" i="1" s="1"/>
  <c r="Q335" i="1" s="1"/>
  <c r="J337" i="1"/>
  <c r="J339" i="1" s="1"/>
  <c r="F341" i="1"/>
  <c r="F343" i="1" s="1"/>
  <c r="K337" i="1"/>
  <c r="G341" i="1"/>
  <c r="G343" i="1" s="1"/>
  <c r="S234" i="1"/>
  <c r="R232" i="1"/>
  <c r="R234" i="1"/>
  <c r="Q250" i="1"/>
  <c r="G233" i="1"/>
  <c r="G229" i="1"/>
  <c r="T250" i="1"/>
  <c r="T232" i="1"/>
  <c r="T234" i="1"/>
  <c r="S250" i="1"/>
  <c r="I225" i="1"/>
  <c r="I228" i="1"/>
  <c r="S228" i="1" s="1"/>
  <c r="M230" i="1"/>
  <c r="N252" i="1"/>
  <c r="J225" i="1"/>
  <c r="J228" i="1"/>
  <c r="N230" i="1"/>
  <c r="O252" i="1"/>
  <c r="O254" i="1" s="1"/>
  <c r="K258" i="1"/>
  <c r="K225" i="1"/>
  <c r="K228" i="1"/>
  <c r="O230" i="1"/>
  <c r="P252" i="1"/>
  <c r="P254" i="1" s="1"/>
  <c r="H232" i="1"/>
  <c r="S232" i="1" s="1"/>
  <c r="T237" i="1"/>
  <c r="L225" i="1"/>
  <c r="L228" i="1"/>
  <c r="H229" i="1"/>
  <c r="P230" i="1"/>
  <c r="E252" i="1"/>
  <c r="M225" i="1"/>
  <c r="M228" i="1"/>
  <c r="E230" i="1"/>
  <c r="F252" i="1"/>
  <c r="F254" i="1" s="1"/>
  <c r="N258" i="1"/>
  <c r="N225" i="1"/>
  <c r="N228" i="1"/>
  <c r="F230" i="1"/>
  <c r="G252" i="1"/>
  <c r="G254" i="1" s="1"/>
  <c r="O225" i="1"/>
  <c r="O228" i="1"/>
  <c r="G230" i="1"/>
  <c r="H252" i="1"/>
  <c r="P225" i="1"/>
  <c r="P228" i="1"/>
  <c r="H230" i="1"/>
  <c r="S230" i="1" s="1"/>
  <c r="I252" i="1"/>
  <c r="I254" i="1" s="1"/>
  <c r="E258" i="1"/>
  <c r="E225" i="1"/>
  <c r="E228" i="1"/>
  <c r="J252" i="1"/>
  <c r="J254" i="1" s="1"/>
  <c r="F225" i="1"/>
  <c r="F228" i="1"/>
  <c r="K252" i="1"/>
  <c r="S258" i="1"/>
  <c r="G228" i="1"/>
  <c r="K230" i="1"/>
  <c r="P148" i="1"/>
  <c r="P144" i="1"/>
  <c r="Q143" i="1"/>
  <c r="N140" i="1"/>
  <c r="N149" i="1"/>
  <c r="Q149" i="1" s="1"/>
  <c r="N145" i="1"/>
  <c r="Q145" i="1" s="1"/>
  <c r="P152" i="1"/>
  <c r="O140" i="1"/>
  <c r="O149" i="1"/>
  <c r="O145" i="1"/>
  <c r="E152" i="1"/>
  <c r="E155" i="1"/>
  <c r="E154" i="1"/>
  <c r="F154" i="1"/>
  <c r="F152" i="1"/>
  <c r="M147" i="1"/>
  <c r="S147" i="1" s="1"/>
  <c r="G152" i="1"/>
  <c r="G155" i="1"/>
  <c r="G154" i="1"/>
  <c r="M165" i="1"/>
  <c r="N155" i="1"/>
  <c r="N154" i="1"/>
  <c r="Q154" i="1" s="1"/>
  <c r="F155" i="1"/>
  <c r="O165" i="1"/>
  <c r="P147" i="1"/>
  <c r="Q147" i="1" s="1"/>
  <c r="I155" i="1"/>
  <c r="I154" i="1"/>
  <c r="I152" i="1"/>
  <c r="S152" i="1" s="1"/>
  <c r="O154" i="1"/>
  <c r="O152" i="1"/>
  <c r="Q152" i="1" s="1"/>
  <c r="O155" i="1"/>
  <c r="P155" i="1"/>
  <c r="P149" i="1"/>
  <c r="K140" i="1"/>
  <c r="J140" i="1"/>
  <c r="I140" i="1"/>
  <c r="H140" i="1"/>
  <c r="G140" i="1"/>
  <c r="F140" i="1"/>
  <c r="E140" i="1"/>
  <c r="J152" i="1"/>
  <c r="J155" i="1"/>
  <c r="S155" i="1" s="1"/>
  <c r="T147" i="1"/>
  <c r="L140" i="1"/>
  <c r="L149" i="1"/>
  <c r="L145" i="1"/>
  <c r="R145" i="1" s="1"/>
  <c r="M140" i="1"/>
  <c r="M149" i="1"/>
  <c r="M145" i="1"/>
  <c r="H173" i="1"/>
  <c r="M167" i="1"/>
  <c r="M169" i="1" s="1"/>
  <c r="M155" i="1"/>
  <c r="R155" i="1" s="1"/>
  <c r="F163" i="1"/>
  <c r="F165" i="1" s="1"/>
  <c r="T165" i="1" s="1"/>
  <c r="N167" i="1"/>
  <c r="J171" i="1"/>
  <c r="J173" i="1" s="1"/>
  <c r="O167" i="1"/>
  <c r="O169" i="1" s="1"/>
  <c r="K171" i="1"/>
  <c r="E143" i="1"/>
  <c r="F143" i="1"/>
  <c r="G143" i="1"/>
  <c r="H143" i="1"/>
  <c r="I143" i="1"/>
  <c r="J143" i="1"/>
  <c r="K143" i="1"/>
  <c r="R143" i="1" s="1"/>
  <c r="K152" i="1"/>
  <c r="H163" i="1"/>
  <c r="H165" i="1" s="1"/>
  <c r="S165" i="1" s="1"/>
  <c r="P167" i="1"/>
  <c r="P169" i="1" s="1"/>
  <c r="E167" i="1"/>
  <c r="M152" i="1"/>
  <c r="J163" i="1"/>
  <c r="J165" i="1" s="1"/>
  <c r="F167" i="1"/>
  <c r="F169" i="1" s="1"/>
  <c r="G167" i="1"/>
  <c r="G169" i="1" s="1"/>
  <c r="O171" i="1"/>
  <c r="K154" i="1"/>
  <c r="S154" i="1" s="1"/>
  <c r="L163" i="1"/>
  <c r="L165" i="1" s="1"/>
  <c r="R165" i="1" s="1"/>
  <c r="H167" i="1"/>
  <c r="P171" i="1"/>
  <c r="P173" i="1" s="1"/>
  <c r="I167" i="1"/>
  <c r="I169" i="1" s="1"/>
  <c r="E173" i="1"/>
  <c r="N163" i="1"/>
  <c r="N165" i="1" s="1"/>
  <c r="Q165" i="1" s="1"/>
  <c r="J167" i="1"/>
  <c r="J169" i="1" s="1"/>
  <c r="K167" i="1"/>
  <c r="G171" i="1"/>
  <c r="G173" i="1" s="1"/>
  <c r="I86" i="1"/>
  <c r="I88" i="1" s="1"/>
  <c r="J86" i="1"/>
  <c r="J88" i="1" s="1"/>
  <c r="K86" i="1"/>
  <c r="K88" i="1" s="1"/>
  <c r="H86" i="1"/>
  <c r="H88" i="1" s="1"/>
  <c r="L86" i="1"/>
  <c r="L88" i="1" s="1"/>
  <c r="M86" i="1"/>
  <c r="M88" i="1" s="1"/>
  <c r="N86" i="1"/>
  <c r="N88" i="1" s="1"/>
  <c r="G86" i="1"/>
  <c r="G88" i="1" s="1"/>
  <c r="E86" i="1"/>
  <c r="E88" i="1" s="1"/>
  <c r="O86" i="1"/>
  <c r="O88" i="1" s="1"/>
  <c r="P86" i="1"/>
  <c r="P88" i="1" s="1"/>
  <c r="F88" i="1"/>
  <c r="O69" i="1"/>
  <c r="O67" i="1"/>
  <c r="O70" i="1"/>
  <c r="P70" i="1"/>
  <c r="P67" i="1"/>
  <c r="P69" i="1"/>
  <c r="F67" i="1"/>
  <c r="F69" i="1"/>
  <c r="F70" i="1"/>
  <c r="M69" i="1"/>
  <c r="M70" i="1"/>
  <c r="M67" i="1"/>
  <c r="N70" i="1"/>
  <c r="N67" i="1"/>
  <c r="N69" i="1"/>
  <c r="G69" i="1"/>
  <c r="G67" i="1"/>
  <c r="G70" i="1"/>
  <c r="H70" i="1"/>
  <c r="H67" i="1"/>
  <c r="H69" i="1"/>
  <c r="J67" i="1"/>
  <c r="J69" i="1"/>
  <c r="J70" i="1"/>
  <c r="I67" i="1"/>
  <c r="I69" i="1"/>
  <c r="I70" i="1"/>
  <c r="K69" i="1"/>
  <c r="K67" i="1"/>
  <c r="K70" i="1"/>
  <c r="L67" i="1"/>
  <c r="L70" i="1"/>
  <c r="L69" i="1"/>
  <c r="F59" i="1"/>
  <c r="G60" i="1"/>
  <c r="G58" i="1"/>
  <c r="H59" i="1"/>
  <c r="I60" i="1"/>
  <c r="O58" i="1"/>
  <c r="P59" i="1"/>
  <c r="E74" i="1"/>
  <c r="E75" i="1"/>
  <c r="S400" i="1" l="1"/>
  <c r="P399" i="1"/>
  <c r="P403" i="1"/>
  <c r="K403" i="1"/>
  <c r="K399" i="1"/>
  <c r="M403" i="1"/>
  <c r="M399" i="1"/>
  <c r="H424" i="1"/>
  <c r="S424" i="1"/>
  <c r="T424" i="1"/>
  <c r="E424" i="1"/>
  <c r="Q400" i="1"/>
  <c r="K424" i="1"/>
  <c r="R424" i="1"/>
  <c r="F403" i="1"/>
  <c r="F399" i="1"/>
  <c r="S398" i="1"/>
  <c r="J403" i="1"/>
  <c r="J399" i="1"/>
  <c r="O403" i="1"/>
  <c r="O399" i="1"/>
  <c r="L403" i="1"/>
  <c r="L399" i="1"/>
  <c r="Q424" i="1"/>
  <c r="N424" i="1"/>
  <c r="E403" i="1"/>
  <c r="E399" i="1"/>
  <c r="Q398" i="1"/>
  <c r="T398" i="1"/>
  <c r="N403" i="1"/>
  <c r="N399" i="1"/>
  <c r="Q399" i="1" s="1"/>
  <c r="I403" i="1"/>
  <c r="I399" i="1"/>
  <c r="S399" i="1" s="1"/>
  <c r="H339" i="1"/>
  <c r="S339" i="1"/>
  <c r="T313" i="1"/>
  <c r="E318" i="1"/>
  <c r="E314" i="1"/>
  <c r="S317" i="1"/>
  <c r="F314" i="1"/>
  <c r="F318" i="1"/>
  <c r="R318" i="1"/>
  <c r="S315" i="1"/>
  <c r="Q339" i="1"/>
  <c r="N339" i="1"/>
  <c r="R317" i="1"/>
  <c r="S319" i="1"/>
  <c r="K339" i="1"/>
  <c r="R339" i="1"/>
  <c r="P318" i="1"/>
  <c r="Q318" i="1" s="1"/>
  <c r="P314" i="1"/>
  <c r="Q314" i="1" s="1"/>
  <c r="R335" i="1"/>
  <c r="S343" i="1"/>
  <c r="Q343" i="1"/>
  <c r="N343" i="1"/>
  <c r="S313" i="1"/>
  <c r="Q313" i="1"/>
  <c r="H314" i="1"/>
  <c r="H318" i="1"/>
  <c r="T343" i="1"/>
  <c r="E343" i="1"/>
  <c r="T339" i="1"/>
  <c r="E339" i="1"/>
  <c r="R343" i="1"/>
  <c r="T324" i="1"/>
  <c r="T335" i="1"/>
  <c r="R315" i="1"/>
  <c r="R313" i="1"/>
  <c r="G314" i="1"/>
  <c r="G318" i="1"/>
  <c r="S325" i="1"/>
  <c r="T325" i="1"/>
  <c r="R319" i="1"/>
  <c r="P233" i="1"/>
  <c r="P229" i="1"/>
  <c r="K233" i="1"/>
  <c r="K229" i="1"/>
  <c r="R228" i="1"/>
  <c r="H254" i="1"/>
  <c r="S254" i="1"/>
  <c r="M233" i="1"/>
  <c r="M229" i="1"/>
  <c r="T230" i="1"/>
  <c r="K254" i="1"/>
  <c r="R254" i="1"/>
  <c r="T254" i="1"/>
  <c r="E254" i="1"/>
  <c r="Q230" i="1"/>
  <c r="O233" i="1"/>
  <c r="O229" i="1"/>
  <c r="R230" i="1"/>
  <c r="J233" i="1"/>
  <c r="J229" i="1"/>
  <c r="F233" i="1"/>
  <c r="F229" i="1"/>
  <c r="L233" i="1"/>
  <c r="L229" i="1"/>
  <c r="Q254" i="1"/>
  <c r="N254" i="1"/>
  <c r="T228" i="1"/>
  <c r="E233" i="1"/>
  <c r="E229" i="1"/>
  <c r="Q228" i="1"/>
  <c r="N233" i="1"/>
  <c r="Q233" i="1" s="1"/>
  <c r="N229" i="1"/>
  <c r="Q229" i="1" s="1"/>
  <c r="I233" i="1"/>
  <c r="I229" i="1"/>
  <c r="S229" i="1" s="1"/>
  <c r="R173" i="1"/>
  <c r="K173" i="1"/>
  <c r="M148" i="1"/>
  <c r="M144" i="1"/>
  <c r="J144" i="1"/>
  <c r="J148" i="1"/>
  <c r="T169" i="1"/>
  <c r="E169" i="1"/>
  <c r="K144" i="1"/>
  <c r="R144" i="1" s="1"/>
  <c r="K148" i="1"/>
  <c r="S149" i="1"/>
  <c r="R149" i="1"/>
  <c r="Q155" i="1"/>
  <c r="N148" i="1"/>
  <c r="N144" i="1"/>
  <c r="H169" i="1"/>
  <c r="S169" i="1"/>
  <c r="T154" i="1"/>
  <c r="Q169" i="1"/>
  <c r="N169" i="1"/>
  <c r="T155" i="1"/>
  <c r="S145" i="1"/>
  <c r="R154" i="1"/>
  <c r="S173" i="1"/>
  <c r="E148" i="1"/>
  <c r="E144" i="1"/>
  <c r="T152" i="1"/>
  <c r="R152" i="1"/>
  <c r="Q173" i="1"/>
  <c r="O173" i="1"/>
  <c r="S143" i="1"/>
  <c r="F148" i="1"/>
  <c r="F144" i="1"/>
  <c r="R147" i="1"/>
  <c r="T145" i="1"/>
  <c r="L148" i="1"/>
  <c r="L144" i="1"/>
  <c r="G148" i="1"/>
  <c r="G144" i="1"/>
  <c r="H144" i="1"/>
  <c r="H148" i="1"/>
  <c r="T173" i="1"/>
  <c r="O148" i="1"/>
  <c r="O144" i="1"/>
  <c r="K169" i="1"/>
  <c r="R169" i="1"/>
  <c r="T143" i="1"/>
  <c r="I144" i="1"/>
  <c r="I148" i="1"/>
  <c r="T149" i="1"/>
  <c r="G82" i="1"/>
  <c r="G84" i="1" s="1"/>
  <c r="F82" i="1"/>
  <c r="F84" i="1" s="1"/>
  <c r="I82" i="1"/>
  <c r="I84" i="1" s="1"/>
  <c r="P82" i="1"/>
  <c r="P84" i="1" s="1"/>
  <c r="O82" i="1"/>
  <c r="O84" i="1" s="1"/>
  <c r="N82" i="1"/>
  <c r="N84" i="1" s="1"/>
  <c r="E82" i="1"/>
  <c r="E84" i="1" s="1"/>
  <c r="M82" i="1"/>
  <c r="M84" i="1" s="1"/>
  <c r="H82" i="1"/>
  <c r="H84" i="1" s="1"/>
  <c r="L82" i="1"/>
  <c r="L84" i="1" s="1"/>
  <c r="K82" i="1"/>
  <c r="K84" i="1" s="1"/>
  <c r="J82" i="1"/>
  <c r="J84" i="1" s="1"/>
  <c r="P78" i="1"/>
  <c r="P80" i="1" s="1"/>
  <c r="O78" i="1"/>
  <c r="O80" i="1" s="1"/>
  <c r="N78" i="1"/>
  <c r="N80" i="1" s="1"/>
  <c r="M78" i="1"/>
  <c r="M80" i="1" s="1"/>
  <c r="F78" i="1"/>
  <c r="F80" i="1" s="1"/>
  <c r="L78" i="1"/>
  <c r="L80" i="1" s="1"/>
  <c r="K78" i="1"/>
  <c r="K80" i="1" s="1"/>
  <c r="J78" i="1"/>
  <c r="J80" i="1" s="1"/>
  <c r="E78" i="1"/>
  <c r="E80" i="1" s="1"/>
  <c r="I78" i="1"/>
  <c r="I80" i="1" s="1"/>
  <c r="H78" i="1"/>
  <c r="H80" i="1" s="1"/>
  <c r="G78" i="1"/>
  <c r="G80" i="1" s="1"/>
  <c r="S403" i="1" l="1"/>
  <c r="Q403" i="1"/>
  <c r="R399" i="1"/>
  <c r="T399" i="1"/>
  <c r="R403" i="1"/>
  <c r="T403" i="1"/>
  <c r="R314" i="1"/>
  <c r="T314" i="1"/>
  <c r="T318" i="1"/>
  <c r="S318" i="1"/>
  <c r="S314" i="1"/>
  <c r="S233" i="1"/>
  <c r="T229" i="1"/>
  <c r="T233" i="1"/>
  <c r="R229" i="1"/>
  <c r="R233" i="1"/>
  <c r="R148" i="1"/>
  <c r="S148" i="1"/>
  <c r="S144" i="1"/>
  <c r="Q144" i="1"/>
  <c r="T144" i="1"/>
  <c r="Q148" i="1"/>
  <c r="T1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<sst xmlns="http://schemas.openxmlformats.org/spreadsheetml/2006/main" count="773" uniqueCount="120">
  <si>
    <t>Description</t>
  </si>
  <si>
    <t>Account</t>
  </si>
  <si>
    <t>Volumes:</t>
  </si>
  <si>
    <t>Oil Sales - Bbls</t>
  </si>
  <si>
    <t>Gas Sales - mcf</t>
  </si>
  <si>
    <t>NGL Sales - Bbls</t>
  </si>
  <si>
    <t>NGL Sales - Gal</t>
  </si>
  <si>
    <t>Revenue:</t>
  </si>
  <si>
    <t>Oil Sales Rev</t>
  </si>
  <si>
    <t>Gas Sales Rev</t>
  </si>
  <si>
    <t>NGL Sales Rev</t>
  </si>
  <si>
    <t>Oil Rev Deduct</t>
  </si>
  <si>
    <t>Gas Rev Deduct</t>
  </si>
  <si>
    <t>NGL Rev Deduct</t>
  </si>
  <si>
    <t>Operating Expenses:</t>
  </si>
  <si>
    <t>Severance Taxes</t>
  </si>
  <si>
    <t>Other Deductions</t>
  </si>
  <si>
    <t>Chemicals</t>
  </si>
  <si>
    <t>Communications</t>
  </si>
  <si>
    <t>Consulting</t>
  </si>
  <si>
    <t>Contract Labor</t>
  </si>
  <si>
    <t>Fuel &amp; Power</t>
  </si>
  <si>
    <t>Hot Oil &amp; Other Treatments</t>
  </si>
  <si>
    <t>Insurance</t>
  </si>
  <si>
    <t>Legal</t>
  </si>
  <si>
    <t>Marketing</t>
  </si>
  <si>
    <t>Measurement/Metering</t>
  </si>
  <si>
    <t>Miscellaneous</t>
  </si>
  <si>
    <t>Overhead</t>
  </si>
  <si>
    <t>Professional Services</t>
  </si>
  <si>
    <t>Pumping &amp; Gauging</t>
  </si>
  <si>
    <t>Rental Equipment</t>
  </si>
  <si>
    <t>Repairs &amp; Maintenance</t>
  </si>
  <si>
    <t>Road &amp; Lease Maintenance</t>
  </si>
  <si>
    <t>Salt Water Disposal</t>
  </si>
  <si>
    <t>Supervision</t>
  </si>
  <si>
    <t>Supplies</t>
  </si>
  <si>
    <t>Ad Valorem</t>
  </si>
  <si>
    <t>Trucking &amp; Hauling</t>
  </si>
  <si>
    <t>Vacuum Truck/Clean Up</t>
  </si>
  <si>
    <t>Well Servicing</t>
  </si>
  <si>
    <t>Workover Rig</t>
  </si>
  <si>
    <t>Gathering &amp; Transport Chg</t>
  </si>
  <si>
    <t>Swd Disposal Chg</t>
  </si>
  <si>
    <t>Total Expenses</t>
  </si>
  <si>
    <t>Net Operating Profit</t>
  </si>
  <si>
    <t>Annie 7H</t>
  </si>
  <si>
    <t>Bobby 3H</t>
  </si>
  <si>
    <t>Eric 2H</t>
  </si>
  <si>
    <t>Jimmy 1H</t>
  </si>
  <si>
    <t>Kyle 2H</t>
  </si>
  <si>
    <t>Database Name</t>
  </si>
  <si>
    <t>LOS Name</t>
  </si>
  <si>
    <t>PHDWIN Id</t>
  </si>
  <si>
    <t>Jimmy 1-H</t>
  </si>
  <si>
    <t>Bobby 3-H</t>
  </si>
  <si>
    <t>Annie 7-H</t>
  </si>
  <si>
    <t>Kyle 2-H</t>
  </si>
  <si>
    <t>Eric 2-H</t>
  </si>
  <si>
    <t>LOS Designation</t>
  </si>
  <si>
    <t>Expense %</t>
  </si>
  <si>
    <t>Fixed Expense (%)</t>
  </si>
  <si>
    <t>Oil Sales Volumes (bbl)</t>
  </si>
  <si>
    <t>Oil Variable Expense (%)</t>
  </si>
  <si>
    <t>Gas Sales Volumes (mcf)</t>
  </si>
  <si>
    <t>Gas Variable Expense (%)</t>
  </si>
  <si>
    <t>NGL Sales Volumes (bbl)</t>
  </si>
  <si>
    <t>Total %</t>
  </si>
  <si>
    <t>NGL Sales Volumes (gal)</t>
  </si>
  <si>
    <t>Oil Sales Revenue ($)</t>
  </si>
  <si>
    <t>Gas Sales Revenue ($)</t>
  </si>
  <si>
    <t>NGL Sales Revenue ($)</t>
  </si>
  <si>
    <t>Oil Revenue Deductions ($)</t>
  </si>
  <si>
    <t>Gas Revenue Deductions ($)</t>
  </si>
  <si>
    <t>NGL Revenue Deductions ($)</t>
  </si>
  <si>
    <t>Severance Tax</t>
  </si>
  <si>
    <t>Oil Variable Expense ($)</t>
  </si>
  <si>
    <t>Fixed Expense ($)</t>
  </si>
  <si>
    <t>Gas Variable Expense ($)</t>
  </si>
  <si>
    <t>Ad Val Tax</t>
  </si>
  <si>
    <t>Date</t>
  </si>
  <si>
    <t>Historical NYMEX Oil Price ($/bbl)</t>
  </si>
  <si>
    <t>Historical NYMEX Gas Price ($/mmbtu)</t>
  </si>
  <si>
    <t>NYMEX Oil</t>
  </si>
  <si>
    <t>NYMEX Gas</t>
  </si>
  <si>
    <t>3-Mo Avg</t>
  </si>
  <si>
    <t>6-Mo Avg</t>
  </si>
  <si>
    <t>9-Mo Avg</t>
  </si>
  <si>
    <t>12-Mo Avg</t>
  </si>
  <si>
    <t>Vinci</t>
  </si>
  <si>
    <t>BTU</t>
  </si>
  <si>
    <t>Oil Price ($/bbl)</t>
  </si>
  <si>
    <t>Gas Price ($/mmbtu)</t>
  </si>
  <si>
    <t>NGL Price ($/bbl)</t>
  </si>
  <si>
    <t>Oil Differential ($/bbl)</t>
  </si>
  <si>
    <t>Gas Differential ($/mmbtu)</t>
  </si>
  <si>
    <t>NGL Differential ($/bbl)</t>
  </si>
  <si>
    <t>Oil Differential (%)</t>
  </si>
  <si>
    <t>Gas Differential (%)</t>
  </si>
  <si>
    <t>NGL Differential (%)</t>
  </si>
  <si>
    <t>Gross Historical Gas Production (mcf)</t>
  </si>
  <si>
    <t>Shrink (% remaining)</t>
  </si>
  <si>
    <t>NGL Yield (bbl/mmcf)</t>
  </si>
  <si>
    <t>NGL Yield (bbl/mcf)</t>
  </si>
  <si>
    <t>Total Expenses ($/mo)</t>
  </si>
  <si>
    <t>Fixed Expenses ($/mo)</t>
  </si>
  <si>
    <t>Well Count</t>
  </si>
  <si>
    <t>Fixed Expense ($/well/mo)</t>
  </si>
  <si>
    <t>Oil Variable Expenses ($/mo)</t>
  </si>
  <si>
    <t>Gross Oil Sales Volumes (bbl)</t>
  </si>
  <si>
    <t>Oil Variable Expense ($/bbl)</t>
  </si>
  <si>
    <t>Gas Variable Expenses ($/mo)</t>
  </si>
  <si>
    <t>Gross Gas Sales Volumes (mcf)</t>
  </si>
  <si>
    <t>Gas Variable Expense ($/mcf)</t>
  </si>
  <si>
    <t>Case Name</t>
  </si>
  <si>
    <t>BTU Factor</t>
  </si>
  <si>
    <t>Historical Gas Production</t>
  </si>
  <si>
    <t>Historical Oil Production</t>
  </si>
  <si>
    <t>Historical Water Production</t>
  </si>
  <si>
    <t>Historical Well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</si>
</sst>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_);[Red]\(#,##0.000\)"/>
    <numFmt numFmtId="165" formatCode="#,##0.0_);[Red]\(#,##0.0\)"/>
    <numFmt numFmtId="166" formatCode="#,##0.0000_);[Red]\(#,##0.00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3">
    <xf numFmtId="0" fontId="0" fillId="0" borderId="0" xfId="0"/>
    <xf numFmtId="0" fontId="4" fillId="0" borderId="0" xfId="1" applyFont="1"/>
    <xf numFmtId="0" fontId="3" fillId="0" borderId="0" xfId="1"/>
    <xf numFmtId="0" fontId="0" fillId="2" borderId="0" xfId="0" applyFill="1"/>
    <xf numFmtId="0" fontId="1" fillId="0" borderId="0" xfId="1" applyFont="1"/>
    <xf numFmtId="0" fontId="1" fillId="0" borderId="0" xfId="2" applyFont="1"/>
    <xf numFmtId="17" fontId="2" fillId="0" borderId="0" xfId="2" applyNumberFormat="1"/>
    <xf numFmtId="2" fontId="2" fillId="0" borderId="0" xfId="2" applyNumberFormat="1"/>
    <xf numFmtId="0" fontId="2" fillId="0" borderId="0" xfId="2"/>
    <xf numFmtId="40" fontId="0" fillId="2" borderId="0" xfId="0" applyNumberFormat="1" applyFill="1"/>
    <xf numFmtId="0" fontId="4" fillId="0" borderId="0" xfId="0" applyFont="1"/>
    <xf numFmtId="40" fontId="0" fillId="0" borderId="0" xfId="0" applyNumberFormat="1"/>
    <xf numFmtId="0" fontId="1" fillId="0" borderId="1" xfId="0" applyFont="1" applyBorder="1" applyAlignment="1">
      <alignment horizontal="center" vertical="top"/>
    </xf>
    <xf numFmtId="17" fontId="1" fillId="0" borderId="0" xfId="1" applyNumberFormat="1" applyFont="1"/>
    <xf numFmtId="164" fontId="0" fillId="2" borderId="0" xfId="0" applyNumberFormat="1" applyFill="1"/>
    <xf numFmtId="10" fontId="0" fillId="2" borderId="0" xfId="0" applyNumberFormat="1" applyFill="1"/>
    <xf numFmtId="38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9" fontId="0" fillId="2" borderId="0" xfId="0" applyNumberFormat="1" applyFill="1"/>
    <xf numFmtId="0" fontId="4" fillId="0" borderId="0" xfId="1" applyFont="1" applyFill="1"/>
    <xf numFmtId="0" fontId="3" fillId="0" borderId="0" xfId="1" applyFill="1"/>
    <xf numFmtId="9" fontId="3" fillId="0" borderId="0" xfId="1" applyNumberFormat="1" applyFill="1"/>
  </cellXfs>
  <cellStyles count="3">
    <cellStyle name="Normal" xfId="0" builtinId="0"/>
    <cellStyle name="Normal 2" xfId="1" xr:uid="{42547531-7C1A-40C8-82C1-70A83B675B24}"/>
    <cellStyle name="Normal 2 2" xfId="2" xr:uid="{588068C1-D1D6-4305-A034-EDC80759EC62}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workbookViewId="0">
      <pane xSplit="4" ySplit="4" topLeftCell="E5" activePane="bottomRight" state="frozen"/>
      <selection pane="topRight" activeCell="E1" sqref="E1"/>
      <selection pane="bottomLeft" activeCell="A2" sqref="A2"/>
      <selection pane="bottomRight" activeCell="C4" sqref="C4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25.7109375" bestFit="1" customWidth="1"/>
    <col min="4" max="4" width="34.28515625" bestFit="1" customWidth="1"/>
    <col min="5" max="16" width="12" bestFit="1" customWidth="1"/>
    <col min="17" max="19" width="9.42578125" bestFit="1" customWidth="1"/>
    <col min="20" max="20" width="10.42578125" bestFit="1" customWidth="1"/>
  </cols>
  <sheetData>
    <row r="1" spans="1:20" x14ac:dyDescent="0.25">
      <c r="D1" s="10" t="s">
        <v>83</v>
      </c>
      <c r="E1" s="11">
        <f>VLOOKUP(E$4,Historical_NYMEX_Pricing_Input!$A:$C,2,0)</f>
        <v>78.16</v>
      </c>
      <c r="F1" s="11">
        <f>VLOOKUP(F$4,Historical_NYMEX_Pricing_Input!$A:$C,2,0)</f>
        <v>76.86</v>
      </c>
      <c r="G1" s="11">
        <f>VLOOKUP(G$4,Historical_NYMEX_Pricing_Input!$A:$C,2,0)</f>
        <v>73.37</v>
      </c>
      <c r="H1" s="11">
        <f>VLOOKUP(H$4,Historical_NYMEX_Pricing_Input!$A:$C,2,0)</f>
        <v>79.44</v>
      </c>
      <c r="I1" s="11">
        <f>VLOOKUP(I$4,Historical_NYMEX_Pricing_Input!$A:$C,2,0)</f>
        <v>71.62</v>
      </c>
      <c r="J1" s="11">
        <f>VLOOKUP(J$4,Historical_NYMEX_Pricing_Input!$A:$C,2,0)</f>
        <v>70.27</v>
      </c>
      <c r="K1" s="11">
        <f>VLOOKUP(K$4,Historical_NYMEX_Pricing_Input!$A:$C,2,0)</f>
        <v>76.040000000000006</v>
      </c>
      <c r="L1" s="11">
        <f>VLOOKUP(L$4,Historical_NYMEX_Pricing_Input!$A:$C,2,0)</f>
        <v>81.319999999999993</v>
      </c>
      <c r="M1" s="11">
        <f>VLOOKUP(M$4,Historical_NYMEX_Pricing_Input!$A:$C,2,0)</f>
        <v>89.43</v>
      </c>
      <c r="N1" s="11">
        <f>VLOOKUP(N$4,Historical_NYMEX_Pricing_Input!$A:$C,2,0)</f>
        <v>85.47</v>
      </c>
      <c r="O1" s="11">
        <f>VLOOKUP(O$4,Historical_NYMEX_Pricing_Input!$A:$C,2,0)</f>
        <v>77.38</v>
      </c>
      <c r="P1" s="11">
        <f>VLOOKUP(P$4,Historical_NYMEX_Pricing_Input!$A:$C,2,0)</f>
        <v>72.12</v>
      </c>
    </row>
    <row r="2" spans="1:20" x14ac:dyDescent="0.25">
      <c r="D2" s="10" t="s">
        <v>84</v>
      </c>
      <c r="E2" s="11">
        <f>VLOOKUP(E$4,Historical_NYMEX_Pricing_Input!$A:$C,3,0)</f>
        <v>4.7089999999999996</v>
      </c>
      <c r="F2" s="11">
        <f>VLOOKUP(F$4,Historical_NYMEX_Pricing_Input!$A:$C,3,0)</f>
        <v>3.109</v>
      </c>
      <c r="G2" s="11">
        <f>VLOOKUP(G$4,Historical_NYMEX_Pricing_Input!$A:$C,3,0)</f>
        <v>2.4510000000000001</v>
      </c>
      <c r="H2" s="11">
        <f>VLOOKUP(H$4,Historical_NYMEX_Pricing_Input!$A:$C,3,0)</f>
        <v>1.9910000000000001</v>
      </c>
      <c r="I2" s="11">
        <f>VLOOKUP(I$4,Historical_NYMEX_Pricing_Input!$A:$C,3,0)</f>
        <v>2.117</v>
      </c>
      <c r="J2" s="11">
        <f>VLOOKUP(J$4,Historical_NYMEX_Pricing_Input!$A:$C,3,0)</f>
        <v>2.181</v>
      </c>
      <c r="K2" s="11">
        <f>VLOOKUP(K$4,Historical_NYMEX_Pricing_Input!$A:$C,3,0)</f>
        <v>2.6030000000000002</v>
      </c>
      <c r="L2" s="11">
        <f>VLOOKUP(L$4,Historical_NYMEX_Pricing_Input!$A:$C,3,0)</f>
        <v>2.492</v>
      </c>
      <c r="M2" s="11">
        <f>VLOOKUP(M$4,Historical_NYMEX_Pricing_Input!$A:$C,3,0)</f>
        <v>2.556</v>
      </c>
      <c r="N2" s="11">
        <f>VLOOKUP(N$4,Historical_NYMEX_Pricing_Input!$A:$C,3,0)</f>
        <v>2.7639999999999998</v>
      </c>
      <c r="O2" s="11">
        <f>VLOOKUP(O$4,Historical_NYMEX_Pricing_Input!$A:$C,3,0)</f>
        <v>3.1640000000000001</v>
      </c>
      <c r="P2" s="11">
        <f>VLOOKUP(P$4,Historical_NYMEX_Pricing_Input!$A:$C,3,0)</f>
        <v>2.706</v>
      </c>
    </row>
    <row r="4" spans="1:20" x14ac:dyDescent="0.25">
      <c r="A4" s="10" t="s">
        <v>53</v>
      </c>
      <c r="B4" s="12" t="s">
        <v>1</v>
      </c>
      <c r="C4" s="12" t="s">
        <v>0</v>
      </c>
      <c r="D4" s="10" t="s">
        <v>59</v>
      </c>
      <c r="E4" s="13">
        <v>44927</v>
      </c>
      <c r="F4" s="13">
        <v>44958</v>
      </c>
      <c r="G4" s="13">
        <v>44986</v>
      </c>
      <c r="H4" s="13">
        <v>45017</v>
      </c>
      <c r="I4" s="13">
        <v>45047</v>
      </c>
      <c r="J4" s="13">
        <v>45078</v>
      </c>
      <c r="K4" s="13">
        <v>45108</v>
      </c>
      <c r="L4" s="13">
        <v>45139</v>
      </c>
      <c r="M4" s="13">
        <v>45170</v>
      </c>
      <c r="N4" s="13">
        <v>45200</v>
      </c>
      <c r="O4" s="13">
        <v>45231</v>
      </c>
      <c r="P4" s="13">
        <v>45261</v>
      </c>
      <c r="Q4" s="10" t="s">
        <v>85</v>
      </c>
      <c r="R4" s="10" t="s">
        <v>86</v>
      </c>
      <c r="S4" s="10" t="s">
        <v>87</v>
      </c>
      <c r="T4" s="10" t="s">
        <v>88</v>
      </c>
    </row>
    <row r="5" spans="1:20" x14ac:dyDescent="0.25">
      <c r="A5">
        <f>VLOOKUP($B5,Example0gross_NameIDRecon!$B:$C,2,0)</f>
        <v>105</v>
      </c>
      <c r="B5" t="s">
        <v>46</v>
      </c>
      <c r="C5" t="s">
        <v>2</v>
      </c>
      <c r="D5" t="str">
        <f>IF(VLOOKUP($C5,Example0gross_LOSDesignation!$A:$B,2,0)=0,"",VLOOKUP($C5,Example0gross_LOSDesignation!$A:$B,2,0))</f>
        <v/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20" x14ac:dyDescent="0.25">
      <c r="A6">
        <f>VLOOKUP($B6,Example0gross_NameIDRecon!$B:$C,2,0)</f>
        <v>105</v>
      </c>
      <c r="B6" t="s">
        <v>46</v>
      </c>
      <c r="C6" t="s">
        <v>3</v>
      </c>
      <c r="D6" t="str">
        <f>IF(VLOOKUP($C6,Example0gross_LOSDesignation!$A:$B,2,0)=0,"",VLOOKUP($C6,Example0gross_LOSDesignation!$A:$B,2,0))</f>
        <v>Oil Sales Volumes (bbl)</v>
      </c>
      <c r="E6" s="11">
        <v>912</v>
      </c>
      <c r="F6" s="11">
        <v>934.8</v>
      </c>
      <c r="G6" s="11">
        <v>958.17</v>
      </c>
      <c r="H6" s="11">
        <v>982.12424999999996</v>
      </c>
      <c r="I6" s="11">
        <v>1006.677356</v>
      </c>
      <c r="J6" s="11">
        <v>1031.84429</v>
      </c>
      <c r="K6" s="11">
        <v>1057.6403969999999</v>
      </c>
      <c r="L6" s="11">
        <v>1084.0814069999999</v>
      </c>
      <c r="M6" s="11">
        <v>1111.1834429999999</v>
      </c>
      <c r="N6" s="11">
        <v>1138.963029</v>
      </c>
      <c r="O6" s="11">
        <v>1167.4371040000001</v>
      </c>
      <c r="P6" s="11">
        <v>1196.623032</v>
      </c>
    </row>
    <row r="7" spans="1:20" x14ac:dyDescent="0.25">
      <c r="A7">
        <f>VLOOKUP($B7,Example0gross_NameIDRecon!$B:$C,2,0)</f>
        <v>105</v>
      </c>
      <c r="B7" t="s">
        <v>46</v>
      </c>
      <c r="C7" t="s">
        <v>4</v>
      </c>
      <c r="D7" t="str">
        <f>IF(VLOOKUP($C7,Example0gross_LOSDesignation!$A:$B,2,0)=0,"",VLOOKUP($C7,Example0gross_LOSDesignation!$A:$B,2,0))</f>
        <v>Gas Sales Volumes (mcf)</v>
      </c>
      <c r="E7" s="11">
        <v>5700</v>
      </c>
      <c r="F7" s="11">
        <v>5842.5</v>
      </c>
      <c r="G7" s="11">
        <v>5988.5625</v>
      </c>
      <c r="H7" s="11">
        <v>6138.276562</v>
      </c>
      <c r="I7" s="11">
        <v>6291.7334769999998</v>
      </c>
      <c r="J7" s="11">
        <v>6449.0268130000004</v>
      </c>
      <c r="K7" s="11">
        <v>6610.2524839999996</v>
      </c>
      <c r="L7" s="11">
        <v>6775.5087960000001</v>
      </c>
      <c r="M7" s="11">
        <v>6944.8965159999998</v>
      </c>
      <c r="N7" s="11">
        <v>7118.5189289999998</v>
      </c>
      <c r="O7" s="11">
        <v>7296.4819020000004</v>
      </c>
      <c r="P7" s="11">
        <v>7478.8939490000002</v>
      </c>
    </row>
    <row r="8" spans="1:20" x14ac:dyDescent="0.25">
      <c r="A8">
        <f>VLOOKUP($B8,Example0gross_NameIDRecon!$B:$C,2,0)</f>
        <v>105</v>
      </c>
      <c r="B8" t="s">
        <v>46</v>
      </c>
      <c r="C8" t="s">
        <v>5</v>
      </c>
      <c r="D8" t="str">
        <f>IF(VLOOKUP($C8,Example0gross_LOSDesignation!$A:$B,2,0)=0,"",VLOOKUP($C8,Example0gross_LOSDesignation!$A:$B,2,0))</f>
        <v>NGL Sales Volumes (bbl)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 spans="1:20" x14ac:dyDescent="0.25">
      <c r="A9">
        <f>VLOOKUP($B9,Example0gross_NameIDRecon!$B:$C,2,0)</f>
        <v>105</v>
      </c>
      <c r="B9" t="s">
        <v>46</v>
      </c>
      <c r="C9" t="s">
        <v>6</v>
      </c>
      <c r="D9" t="str">
        <f>IF(VLOOKUP($C9,Example0gross_LOSDesignation!$A:$B,2,0)=0,"",VLOOKUP($C9,Example0gross_LOSDesignation!$A:$B,2,0))</f>
        <v>NGL Sales Volumes (gal)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</row>
    <row r="10" spans="1:20" x14ac:dyDescent="0.25">
      <c r="A10">
        <f>VLOOKUP($B10,Example0gross_NameIDRecon!$B:$C,2,0)</f>
        <v>105</v>
      </c>
      <c r="B10" t="s">
        <v>46</v>
      </c>
      <c r="C10" t="s">
        <v>7</v>
      </c>
      <c r="D10" t="str">
        <f>IF(VLOOKUP($C10,Example0gross_LOSDesignation!$A:$B,2,0)=0,"",VLOOKUP($C10,Example0gross_LOSDesignation!$A:$B,2,0))</f>
        <v/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20" x14ac:dyDescent="0.25">
      <c r="A11">
        <f>VLOOKUP($B11,Example0gross_NameIDRecon!$B:$C,2,0)</f>
        <v>105</v>
      </c>
      <c r="B11" t="s">
        <v>46</v>
      </c>
      <c r="C11" t="s">
        <v>8</v>
      </c>
      <c r="D11" t="str">
        <f>IF(VLOOKUP($C11,Example0gross_LOSDesignation!$A:$B,2,0)=0,"",VLOOKUP($C11,Example0gross_LOSDesignation!$A:$B,2,0))</f>
        <v>Oil Sales Revenue ($)</v>
      </c>
      <c r="E11" s="11">
        <v>65835</v>
      </c>
      <c r="F11" s="11">
        <v>66822.524999999994</v>
      </c>
      <c r="G11" s="11">
        <v>67824.862875000006</v>
      </c>
      <c r="H11" s="11">
        <v>68842.235818000001</v>
      </c>
      <c r="I11" s="11">
        <v>69874.869355000003</v>
      </c>
      <c r="J11" s="11">
        <v>70922.992396000001</v>
      </c>
      <c r="K11" s="11">
        <v>71986.837281999993</v>
      </c>
      <c r="L11" s="11">
        <v>73066.639840999997</v>
      </c>
      <c r="M11" s="11">
        <v>74162.639439000006</v>
      </c>
      <c r="N11" s="11">
        <v>75275.079029999994</v>
      </c>
      <c r="O11" s="11">
        <v>76404.205216000002</v>
      </c>
      <c r="P11" s="11">
        <v>77550.268293999994</v>
      </c>
    </row>
    <row r="12" spans="1:20" x14ac:dyDescent="0.25">
      <c r="A12">
        <f>VLOOKUP($B12,Example0gross_NameIDRecon!$B:$C,2,0)</f>
        <v>105</v>
      </c>
      <c r="B12" t="s">
        <v>46</v>
      </c>
      <c r="C12" t="s">
        <v>9</v>
      </c>
      <c r="D12" t="str">
        <f>IF(VLOOKUP($C12,Example0gross_LOSDesignation!$A:$B,2,0)=0,"",VLOOKUP($C12,Example0gross_LOSDesignation!$A:$B,2,0))</f>
        <v>Gas Sales Revenue ($)</v>
      </c>
      <c r="E12" s="11">
        <v>16031.25</v>
      </c>
      <c r="F12" s="11">
        <v>16271.71875</v>
      </c>
      <c r="G12" s="11">
        <v>16515.794531</v>
      </c>
      <c r="H12" s="11">
        <v>16763.531448999998</v>
      </c>
      <c r="I12" s="11">
        <v>17014.984421000001</v>
      </c>
      <c r="J12" s="11">
        <v>17270.209187</v>
      </c>
      <c r="K12" s="11">
        <v>17529.262325</v>
      </c>
      <c r="L12" s="11">
        <v>17792.201260000002</v>
      </c>
      <c r="M12" s="11">
        <v>18059.084278999999</v>
      </c>
      <c r="N12" s="11">
        <v>18329.970542999999</v>
      </c>
      <c r="O12" s="11">
        <v>18604.920101</v>
      </c>
      <c r="P12" s="11">
        <v>18883.993902999999</v>
      </c>
    </row>
    <row r="13" spans="1:20" x14ac:dyDescent="0.25">
      <c r="A13">
        <f>VLOOKUP($B13,Example0gross_NameIDRecon!$B:$C,2,0)</f>
        <v>105</v>
      </c>
      <c r="B13" t="s">
        <v>46</v>
      </c>
      <c r="C13" t="s">
        <v>10</v>
      </c>
      <c r="D13" t="str">
        <f>IF(VLOOKUP($C13,Example0gross_LOSDesignation!$A:$B,2,0)=0,"",VLOOKUP($C13,Example0gross_LOSDesignation!$A:$B,2,0))</f>
        <v>NGL Sales Revenue ($)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</row>
    <row r="14" spans="1:20" x14ac:dyDescent="0.25">
      <c r="A14">
        <f>VLOOKUP($B14,Example0gross_NameIDRecon!$B:$C,2,0)</f>
        <v>105</v>
      </c>
      <c r="B14" t="s">
        <v>46</v>
      </c>
      <c r="C14" t="s">
        <v>11</v>
      </c>
      <c r="D14" t="str">
        <f>IF(VLOOKUP($C14,Example0gross_LOSDesignation!$A:$B,2,0)=0,"",VLOOKUP($C14,Example0gross_LOSDesignation!$A:$B,2,0))</f>
        <v>Oil Revenue Deductions ($)</v>
      </c>
      <c r="E14" s="11">
        <v>522.5</v>
      </c>
      <c r="F14" s="11">
        <v>525.11249999999995</v>
      </c>
      <c r="G14" s="11">
        <v>527.73806200000001</v>
      </c>
      <c r="H14" s="11">
        <v>530.37675300000001</v>
      </c>
      <c r="I14" s="11">
        <v>533.028637</v>
      </c>
      <c r="J14" s="11">
        <v>535.69377999999995</v>
      </c>
      <c r="K14" s="11">
        <v>538.37224900000001</v>
      </c>
      <c r="L14" s="11">
        <v>541.06411000000003</v>
      </c>
      <c r="M14" s="11">
        <v>543.76943000000006</v>
      </c>
      <c r="N14" s="11">
        <v>546.48827800000004</v>
      </c>
      <c r="O14" s="11">
        <v>549.22071900000003</v>
      </c>
      <c r="P14" s="11">
        <v>551.96682299999998</v>
      </c>
    </row>
    <row r="15" spans="1:20" x14ac:dyDescent="0.25">
      <c r="A15">
        <f>VLOOKUP($B15,Example0gross_NameIDRecon!$B:$C,2,0)</f>
        <v>105</v>
      </c>
      <c r="B15" t="s">
        <v>46</v>
      </c>
      <c r="C15" t="s">
        <v>12</v>
      </c>
      <c r="D15" t="str">
        <f>IF(VLOOKUP($C15,Example0gross_LOSDesignation!$A:$B,2,0)=0,"",VLOOKUP($C15,Example0gross_LOSDesignation!$A:$B,2,0))</f>
        <v>Gas Revenue Deductions ($)</v>
      </c>
      <c r="E15" s="11">
        <v>403.75</v>
      </c>
      <c r="F15" s="11">
        <v>405.76875000000001</v>
      </c>
      <c r="G15" s="11">
        <v>407.797594</v>
      </c>
      <c r="H15" s="11">
        <v>409.83658200000002</v>
      </c>
      <c r="I15" s="11">
        <v>411.88576499999999</v>
      </c>
      <c r="J15" s="11">
        <v>413.94519300000002</v>
      </c>
      <c r="K15" s="11">
        <v>416.01491900000002</v>
      </c>
      <c r="L15" s="11">
        <v>418.09499399999999</v>
      </c>
      <c r="M15" s="11">
        <v>420.18546900000001</v>
      </c>
      <c r="N15" s="11">
        <v>422.28639600000002</v>
      </c>
      <c r="O15" s="11">
        <v>424.397828</v>
      </c>
      <c r="P15" s="11">
        <v>426.51981699999999</v>
      </c>
    </row>
    <row r="16" spans="1:20" x14ac:dyDescent="0.25">
      <c r="A16">
        <f>VLOOKUP($B16,Example0gross_NameIDRecon!$B:$C,2,0)</f>
        <v>105</v>
      </c>
      <c r="B16" t="s">
        <v>46</v>
      </c>
      <c r="C16" t="s">
        <v>13</v>
      </c>
      <c r="D16" t="str">
        <f>IF(VLOOKUP($C16,Example0gross_LOSDesignation!$A:$B,2,0)=0,"",VLOOKUP($C16,Example0gross_LOSDesignation!$A:$B,2,0))</f>
        <v>NGL Revenue Deductions ($)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 spans="1:16" x14ac:dyDescent="0.25">
      <c r="A17">
        <f>VLOOKUP($B17,Example0gross_NameIDRecon!$B:$C,2,0)</f>
        <v>105</v>
      </c>
      <c r="B17" t="s">
        <v>46</v>
      </c>
      <c r="C17" t="s">
        <v>14</v>
      </c>
      <c r="D17" t="str">
        <f>IF(VLOOKUP($C17,Example0gross_LOSDesignation!$A:$B,2,0)=0,"",VLOOKUP($C17,Example0gross_LOSDesignation!$A:$B,2,0))</f>
        <v/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>
        <f>VLOOKUP($B18,Example0gross_NameIDRecon!$B:$C,2,0)</f>
        <v>105</v>
      </c>
      <c r="B18" t="s">
        <v>46</v>
      </c>
      <c r="C18" t="s">
        <v>15</v>
      </c>
      <c r="D18" t="str">
        <f>IF(VLOOKUP($C18,Example0gross_LOSDesignation!$A:$B,2,0)=0,"",VLOOKUP($C18,Example0gross_LOSDesignation!$A:$B,2,0))</f>
        <v>Severance Tax</v>
      </c>
      <c r="E18" s="11">
        <v>1304.366417</v>
      </c>
      <c r="F18" s="11">
        <v>1239.1480959999999</v>
      </c>
      <c r="G18" s="11">
        <v>1177.1906919999999</v>
      </c>
      <c r="H18" s="11">
        <v>1118.3311570000001</v>
      </c>
      <c r="I18" s="11">
        <v>1062.414599</v>
      </c>
      <c r="J18" s="11">
        <v>1009.293869</v>
      </c>
      <c r="K18" s="11">
        <v>958.82917599999996</v>
      </c>
      <c r="L18" s="11">
        <v>910.88771699999995</v>
      </c>
      <c r="M18" s="11">
        <v>865.34333100000003</v>
      </c>
      <c r="N18" s="11">
        <v>822.07616499999995</v>
      </c>
      <c r="O18" s="11">
        <v>780.97235599999999</v>
      </c>
      <c r="P18" s="11">
        <v>741.92373899999996</v>
      </c>
    </row>
    <row r="19" spans="1:16" x14ac:dyDescent="0.25">
      <c r="A19">
        <f>VLOOKUP($B19,Example0gross_NameIDRecon!$B:$C,2,0)</f>
        <v>105</v>
      </c>
      <c r="B19" t="s">
        <v>46</v>
      </c>
      <c r="C19" t="s">
        <v>16</v>
      </c>
      <c r="D19" t="str">
        <f>IF(VLOOKUP($C19,Example0gross_LOSDesignation!$A:$B,2,0)=0,"",VLOOKUP($C19,Example0gross_LOSDesignation!$A:$B,2,0))</f>
        <v>Oil Variable Expense ($)</v>
      </c>
      <c r="E19" s="11">
        <v>248.62182999999999</v>
      </c>
      <c r="F19" s="11">
        <v>236.19073900000001</v>
      </c>
      <c r="G19" s="11">
        <v>224.381202</v>
      </c>
      <c r="H19" s="11">
        <v>213.16214199999999</v>
      </c>
      <c r="I19" s="11">
        <v>202.50403399999999</v>
      </c>
      <c r="J19" s="11">
        <v>192.37883299999999</v>
      </c>
      <c r="K19" s="11">
        <v>182.75989100000001</v>
      </c>
      <c r="L19" s="11">
        <v>173.62189699999999</v>
      </c>
      <c r="M19" s="11">
        <v>164.94080199999999</v>
      </c>
      <c r="N19" s="11">
        <v>156.69376199999999</v>
      </c>
      <c r="O19" s="11">
        <v>148.85907399999999</v>
      </c>
      <c r="P19" s="11">
        <v>141.41612000000001</v>
      </c>
    </row>
    <row r="20" spans="1:16" x14ac:dyDescent="0.25">
      <c r="A20">
        <f>VLOOKUP($B20,Example0gross_NameIDRecon!$B:$C,2,0)</f>
        <v>105</v>
      </c>
      <c r="B20" t="s">
        <v>46</v>
      </c>
      <c r="C20" t="s">
        <v>17</v>
      </c>
      <c r="D20" t="str">
        <f>IF(VLOOKUP($C20,Example0gross_LOSDesignation!$A:$B,2,0)=0,"",VLOOKUP($C20,Example0gross_LOSDesignation!$A:$B,2,0))</f>
        <v>Fixed Expense ($)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 spans="1:16" x14ac:dyDescent="0.25">
      <c r="A21">
        <f>VLOOKUP($B21,Example0gross_NameIDRecon!$B:$C,2,0)</f>
        <v>105</v>
      </c>
      <c r="B21" t="s">
        <v>46</v>
      </c>
      <c r="C21" t="s">
        <v>18</v>
      </c>
      <c r="D21" t="str">
        <f>IF(VLOOKUP($C21,Example0gross_LOSDesignation!$A:$B,2,0)=0,"",VLOOKUP($C21,Example0gross_LOSDesignation!$A:$B,2,0))</f>
        <v>Fixed Expense ($)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</row>
    <row r="22" spans="1:16" x14ac:dyDescent="0.25">
      <c r="A22">
        <f>VLOOKUP($B22,Example0gross_NameIDRecon!$B:$C,2,0)</f>
        <v>105</v>
      </c>
      <c r="B22" t="s">
        <v>46</v>
      </c>
      <c r="C22" t="s">
        <v>19</v>
      </c>
      <c r="D22" t="str">
        <f>IF(VLOOKUP($C22,Example0gross_LOSDesignation!$A:$B,2,0)=0,"",VLOOKUP($C22,Example0gross_LOSDesignation!$A:$B,2,0))</f>
        <v>Fixed Expense ($)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 spans="1:16" x14ac:dyDescent="0.25">
      <c r="A23">
        <f>VLOOKUP($B23,Example0gross_NameIDRecon!$B:$C,2,0)</f>
        <v>105</v>
      </c>
      <c r="B23" t="s">
        <v>46</v>
      </c>
      <c r="C23" t="s">
        <v>20</v>
      </c>
      <c r="D23" t="str">
        <f>IF(VLOOKUP($C23,Example0gross_LOSDesignation!$A:$B,2,0)=0,"",VLOOKUP($C23,Example0gross_LOSDesignation!$A:$B,2,0))</f>
        <v>Fixed Expense ($)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</row>
    <row r="24" spans="1:16" x14ac:dyDescent="0.25">
      <c r="A24">
        <f>VLOOKUP($B24,Example0gross_NameIDRecon!$B:$C,2,0)</f>
        <v>105</v>
      </c>
      <c r="B24" t="s">
        <v>46</v>
      </c>
      <c r="C24" t="s">
        <v>21</v>
      </c>
      <c r="D24" t="str">
        <f>IF(VLOOKUP($C24,Example0gross_LOSDesignation!$A:$B,2,0)=0,"",VLOOKUP($C24,Example0gross_LOSDesignation!$A:$B,2,0))</f>
        <v>Fixed Expense ($)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 spans="1:16" x14ac:dyDescent="0.25">
      <c r="A25">
        <f>VLOOKUP($B25,Example0gross_NameIDRecon!$B:$C,2,0)</f>
        <v>105</v>
      </c>
      <c r="B25" t="s">
        <v>46</v>
      </c>
      <c r="C25" t="s">
        <v>22</v>
      </c>
      <c r="D25" t="str">
        <f>IF(VLOOKUP($C25,Example0gross_LOSDesignation!$A:$B,2,0)=0,"",VLOOKUP($C25,Example0gross_LOSDesignation!$A:$B,2,0))</f>
        <v>Oil Variable Expense ($)</v>
      </c>
      <c r="E25" s="11">
        <v>1306.923605</v>
      </c>
      <c r="F25" s="11">
        <v>1241.5774249999999</v>
      </c>
      <c r="G25" s="11">
        <v>1179.498554</v>
      </c>
      <c r="H25" s="11">
        <v>1120.5236259999999</v>
      </c>
      <c r="I25" s="11">
        <v>1064.497445</v>
      </c>
      <c r="J25" s="11">
        <v>1011.272572</v>
      </c>
      <c r="K25" s="11">
        <v>960.70894399999997</v>
      </c>
      <c r="L25" s="11">
        <v>912.673497</v>
      </c>
      <c r="M25" s="11">
        <v>867.03982199999996</v>
      </c>
      <c r="N25" s="11">
        <v>823.68783099999996</v>
      </c>
      <c r="O25" s="11">
        <v>782.50343899999996</v>
      </c>
      <c r="P25" s="11">
        <v>743.37826700000005</v>
      </c>
    </row>
    <row r="26" spans="1:16" x14ac:dyDescent="0.25">
      <c r="A26">
        <f>VLOOKUP($B26,Example0gross_NameIDRecon!$B:$C,2,0)</f>
        <v>105</v>
      </c>
      <c r="B26" t="s">
        <v>46</v>
      </c>
      <c r="C26" t="s">
        <v>23</v>
      </c>
      <c r="D26" t="str">
        <f>IF(VLOOKUP($C26,Example0gross_LOSDesignation!$A:$B,2,0)=0,"",VLOOKUP($C26,Example0gross_LOSDesignation!$A:$B,2,0))</f>
        <v>Fixed Expense ($)</v>
      </c>
      <c r="E26" s="11">
        <v>407.10670299999998</v>
      </c>
      <c r="F26" s="11">
        <v>386.75136800000001</v>
      </c>
      <c r="G26" s="11">
        <v>367.41379899999998</v>
      </c>
      <c r="H26" s="11">
        <v>349.04310900000002</v>
      </c>
      <c r="I26" s="11">
        <v>331.59095400000001</v>
      </c>
      <c r="J26" s="11">
        <v>315.01140600000002</v>
      </c>
      <c r="K26" s="11">
        <v>299.26083599999998</v>
      </c>
      <c r="L26" s="11">
        <v>284.29779400000001</v>
      </c>
      <c r="M26" s="11">
        <v>270.08290399999998</v>
      </c>
      <c r="N26" s="11">
        <v>256.57875899999999</v>
      </c>
      <c r="O26" s="11">
        <v>243.749821</v>
      </c>
      <c r="P26" s="11">
        <v>231.56233</v>
      </c>
    </row>
    <row r="27" spans="1:16" x14ac:dyDescent="0.25">
      <c r="A27">
        <f>VLOOKUP($B27,Example0gross_NameIDRecon!$B:$C,2,0)</f>
        <v>105</v>
      </c>
      <c r="B27" t="s">
        <v>46</v>
      </c>
      <c r="C27" t="s">
        <v>24</v>
      </c>
      <c r="D27" t="str">
        <f>IF(VLOOKUP($C27,Example0gross_LOSDesignation!$A:$B,2,0)=0,"",VLOOKUP($C27,Example0gross_LOSDesignation!$A:$B,2,0))</f>
        <v>Fixed Expense ($)</v>
      </c>
      <c r="E27" s="11">
        <v>271.18664799999999</v>
      </c>
      <c r="F27" s="11">
        <v>257.62731600000001</v>
      </c>
      <c r="G27" s="11">
        <v>244.74594999999999</v>
      </c>
      <c r="H27" s="11">
        <v>232.50865200000001</v>
      </c>
      <c r="I27" s="11">
        <v>220.88321999999999</v>
      </c>
      <c r="J27" s="11">
        <v>209.83905899999999</v>
      </c>
      <c r="K27" s="11">
        <v>199.347106</v>
      </c>
      <c r="L27" s="11">
        <v>189.379751</v>
      </c>
      <c r="M27" s="11">
        <v>179.910763</v>
      </c>
      <c r="N27" s="11">
        <v>170.91522499999999</v>
      </c>
      <c r="O27" s="11">
        <v>162.36946399999999</v>
      </c>
      <c r="P27" s="11">
        <v>154.25099</v>
      </c>
    </row>
    <row r="28" spans="1:16" x14ac:dyDescent="0.25">
      <c r="A28">
        <f>VLOOKUP($B28,Example0gross_NameIDRecon!$B:$C,2,0)</f>
        <v>105</v>
      </c>
      <c r="B28" t="s">
        <v>46</v>
      </c>
      <c r="C28" t="s">
        <v>25</v>
      </c>
      <c r="D28" t="str">
        <f>IF(VLOOKUP($C28,Example0gross_LOSDesignation!$A:$B,2,0)=0,"",VLOOKUP($C28,Example0gross_LOSDesignation!$A:$B,2,0))</f>
        <v>Gas Variable Expense ($)</v>
      </c>
      <c r="E28" s="11">
        <v>1235.042807</v>
      </c>
      <c r="F28" s="11">
        <v>1173.290667</v>
      </c>
      <c r="G28" s="11">
        <v>1114.626133</v>
      </c>
      <c r="H28" s="11">
        <v>1058.8948270000001</v>
      </c>
      <c r="I28" s="11">
        <v>1005.9500849999999</v>
      </c>
      <c r="J28" s="11">
        <v>955.65258100000005</v>
      </c>
      <c r="K28" s="11">
        <v>907.86995200000001</v>
      </c>
      <c r="L28" s="11">
        <v>862.47645399999999</v>
      </c>
      <c r="M28" s="11">
        <v>819.35263199999997</v>
      </c>
      <c r="N28" s="11">
        <v>778.38499999999999</v>
      </c>
      <c r="O28" s="11">
        <v>739.46574999999996</v>
      </c>
      <c r="P28" s="11">
        <v>702.49246300000004</v>
      </c>
    </row>
    <row r="29" spans="1:16" x14ac:dyDescent="0.25">
      <c r="A29">
        <f>VLOOKUP($B29,Example0gross_NameIDRecon!$B:$C,2,0)</f>
        <v>105</v>
      </c>
      <c r="B29" t="s">
        <v>46</v>
      </c>
      <c r="C29" t="s">
        <v>26</v>
      </c>
      <c r="D29" t="str">
        <f>IF(VLOOKUP($C29,Example0gross_LOSDesignation!$A:$B,2,0)=0,"",VLOOKUP($C29,Example0gross_LOSDesignation!$A:$B,2,0))</f>
        <v>Fixed Expense ($)</v>
      </c>
      <c r="E29" s="11">
        <v>1045.5388840000001</v>
      </c>
      <c r="F29" s="11">
        <v>993.26193999999998</v>
      </c>
      <c r="G29" s="11">
        <v>943.59884299999999</v>
      </c>
      <c r="H29" s="11">
        <v>896.41890100000001</v>
      </c>
      <c r="I29" s="11">
        <v>851.59795599999995</v>
      </c>
      <c r="J29" s="11">
        <v>809.018058</v>
      </c>
      <c r="K29" s="11">
        <v>768.56715499999996</v>
      </c>
      <c r="L29" s="11">
        <v>730.13879699999995</v>
      </c>
      <c r="M29" s="11">
        <v>693.63185699999997</v>
      </c>
      <c r="N29" s="11">
        <v>658.95026499999994</v>
      </c>
      <c r="O29" s="11">
        <v>626.00275099999999</v>
      </c>
      <c r="P29" s="11">
        <v>594.70261400000004</v>
      </c>
    </row>
    <row r="30" spans="1:16" x14ac:dyDescent="0.25">
      <c r="A30">
        <f>VLOOKUP($B30,Example0gross_NameIDRecon!$B:$C,2,0)</f>
        <v>105</v>
      </c>
      <c r="B30" t="s">
        <v>46</v>
      </c>
      <c r="C30" t="s">
        <v>27</v>
      </c>
      <c r="D30" t="str">
        <f>IF(VLOOKUP($C30,Example0gross_LOSDesignation!$A:$B,2,0)=0,"",VLOOKUP($C30,Example0gross_LOSDesignation!$A:$B,2,0))</f>
        <v>Gas Variable Expense ($)</v>
      </c>
      <c r="E30" s="11">
        <v>440.43325499999997</v>
      </c>
      <c r="F30" s="11">
        <v>418.41159199999998</v>
      </c>
      <c r="G30" s="11">
        <v>397.49101300000001</v>
      </c>
      <c r="H30" s="11">
        <v>377.61646200000001</v>
      </c>
      <c r="I30" s="11">
        <v>358.73563899999999</v>
      </c>
      <c r="J30" s="11">
        <v>340.798857</v>
      </c>
      <c r="K30" s="11">
        <v>323.758914</v>
      </c>
      <c r="L30" s="11">
        <v>307.57096799999999</v>
      </c>
      <c r="M30" s="11">
        <v>292.19242000000003</v>
      </c>
      <c r="N30" s="11">
        <v>277.58279900000002</v>
      </c>
      <c r="O30" s="11">
        <v>263.70365900000002</v>
      </c>
      <c r="P30" s="11">
        <v>250.51847599999999</v>
      </c>
    </row>
    <row r="31" spans="1:16" x14ac:dyDescent="0.25">
      <c r="A31">
        <f>VLOOKUP($B31,Example0gross_NameIDRecon!$B:$C,2,0)</f>
        <v>105</v>
      </c>
      <c r="B31" t="s">
        <v>46</v>
      </c>
      <c r="C31" t="s">
        <v>28</v>
      </c>
      <c r="D31" t="str">
        <f>IF(VLOOKUP($C31,Example0gross_LOSDesignation!$A:$B,2,0)=0,"",VLOOKUP($C31,Example0gross_LOSDesignation!$A:$B,2,0))</f>
        <v>Overhead</v>
      </c>
      <c r="E31" s="11">
        <v>509.70020599999998</v>
      </c>
      <c r="F31" s="11">
        <v>484.21519599999999</v>
      </c>
      <c r="G31" s="11">
        <v>460.004436</v>
      </c>
      <c r="H31" s="11">
        <v>437.00421399999999</v>
      </c>
      <c r="I31" s="11">
        <v>415.15400299999999</v>
      </c>
      <c r="J31" s="11">
        <v>394.39630299999999</v>
      </c>
      <c r="K31" s="11">
        <v>374.67648800000001</v>
      </c>
      <c r="L31" s="11">
        <v>355.94266399999998</v>
      </c>
      <c r="M31" s="11">
        <v>338.14553000000001</v>
      </c>
      <c r="N31" s="11">
        <v>321.23825399999998</v>
      </c>
      <c r="O31" s="11">
        <v>305.17634099999998</v>
      </c>
      <c r="P31" s="11">
        <v>289.91752400000001</v>
      </c>
    </row>
    <row r="32" spans="1:16" x14ac:dyDescent="0.25">
      <c r="A32">
        <f>VLOOKUP($B32,Example0gross_NameIDRecon!$B:$C,2,0)</f>
        <v>105</v>
      </c>
      <c r="B32" t="s">
        <v>46</v>
      </c>
      <c r="C32" t="s">
        <v>29</v>
      </c>
      <c r="D32" t="str">
        <f>IF(VLOOKUP($C32,Example0gross_LOSDesignation!$A:$B,2,0)=0,"",VLOOKUP($C32,Example0gross_LOSDesignation!$A:$B,2,0))</f>
        <v>Fixed Expense ($)</v>
      </c>
      <c r="E32" s="11">
        <v>669.79834800000003</v>
      </c>
      <c r="F32" s="11">
        <v>636.30843000000004</v>
      </c>
      <c r="G32" s="11">
        <v>604.49300900000003</v>
      </c>
      <c r="H32" s="11">
        <v>574.26835800000003</v>
      </c>
      <c r="I32" s="11">
        <v>545.55493999999999</v>
      </c>
      <c r="J32" s="11">
        <v>518.27719300000001</v>
      </c>
      <c r="K32" s="11">
        <v>492.36333400000001</v>
      </c>
      <c r="L32" s="11">
        <v>467.74516699999998</v>
      </c>
      <c r="M32" s="11">
        <v>444.35790900000001</v>
      </c>
      <c r="N32" s="11">
        <v>422.14001300000001</v>
      </c>
      <c r="O32" s="11">
        <v>401.03301299999998</v>
      </c>
      <c r="P32" s="11">
        <v>380.98136199999999</v>
      </c>
    </row>
    <row r="33" spans="1:16" x14ac:dyDescent="0.25">
      <c r="A33">
        <f>VLOOKUP($B33,Example0gross_NameIDRecon!$B:$C,2,0)</f>
        <v>105</v>
      </c>
      <c r="B33" t="s">
        <v>46</v>
      </c>
      <c r="C33" t="s">
        <v>30</v>
      </c>
      <c r="D33" t="str">
        <f>IF(VLOOKUP($C33,Example0gross_LOSDesignation!$A:$B,2,0)=0,"",VLOOKUP($C33,Example0gross_LOSDesignation!$A:$B,2,0))</f>
        <v>Fixed Expense ($)</v>
      </c>
      <c r="E33" s="11">
        <v>167.28622100000001</v>
      </c>
      <c r="F33" s="11">
        <v>158.92191</v>
      </c>
      <c r="G33" s="11">
        <v>150.97581500000001</v>
      </c>
      <c r="H33" s="11">
        <v>143.42702399999999</v>
      </c>
      <c r="I33" s="11">
        <v>136.255673</v>
      </c>
      <c r="J33" s="11">
        <v>129.44288900000001</v>
      </c>
      <c r="K33" s="11">
        <v>122.97074499999999</v>
      </c>
      <c r="L33" s="11">
        <v>116.822208</v>
      </c>
      <c r="M33" s="11">
        <v>110.98109700000001</v>
      </c>
      <c r="N33" s="11">
        <v>105.432042</v>
      </c>
      <c r="O33" s="11">
        <v>100.16043999999999</v>
      </c>
      <c r="P33" s="11">
        <v>95.152417999999997</v>
      </c>
    </row>
    <row r="34" spans="1:16" x14ac:dyDescent="0.25">
      <c r="A34">
        <f>VLOOKUP($B34,Example0gross_NameIDRecon!$B:$C,2,0)</f>
        <v>105</v>
      </c>
      <c r="B34" t="s">
        <v>46</v>
      </c>
      <c r="C34" t="s">
        <v>31</v>
      </c>
      <c r="D34" t="str">
        <f>IF(VLOOKUP($C34,Example0gross_LOSDesignation!$A:$B,2,0)=0,"",VLOOKUP($C34,Example0gross_LOSDesignation!$A:$B,2,0))</f>
        <v>Fixed Expense ($)</v>
      </c>
      <c r="E34" s="11">
        <v>435.85902199999998</v>
      </c>
      <c r="F34" s="11">
        <v>414.06607100000002</v>
      </c>
      <c r="G34" s="11">
        <v>393.36276800000002</v>
      </c>
      <c r="H34" s="11">
        <v>373.69462900000002</v>
      </c>
      <c r="I34" s="11">
        <v>355.00989800000002</v>
      </c>
      <c r="J34" s="11">
        <v>337.25940300000002</v>
      </c>
      <c r="K34" s="11">
        <v>320.396433</v>
      </c>
      <c r="L34" s="11">
        <v>304.37661100000003</v>
      </c>
      <c r="M34" s="11">
        <v>289.157781</v>
      </c>
      <c r="N34" s="11">
        <v>274.69989199999998</v>
      </c>
      <c r="O34" s="11">
        <v>260.96489700000001</v>
      </c>
      <c r="P34" s="11">
        <v>247.916652</v>
      </c>
    </row>
    <row r="35" spans="1:16" x14ac:dyDescent="0.25">
      <c r="A35">
        <f>VLOOKUP($B35,Example0gross_NameIDRecon!$B:$C,2,0)</f>
        <v>105</v>
      </c>
      <c r="B35" t="s">
        <v>46</v>
      </c>
      <c r="C35" t="s">
        <v>32</v>
      </c>
      <c r="D35" t="str">
        <f>IF(VLOOKUP($C35,Example0gross_LOSDesignation!$A:$B,2,0)=0,"",VLOOKUP($C35,Example0gross_LOSDesignation!$A:$B,2,0))</f>
        <v>Fixed Expense ($)</v>
      </c>
      <c r="E35" s="11">
        <v>261.38472100000001</v>
      </c>
      <c r="F35" s="11">
        <v>248.315485</v>
      </c>
      <c r="G35" s="11">
        <v>235.899711</v>
      </c>
      <c r="H35" s="11">
        <v>224.104725</v>
      </c>
      <c r="I35" s="11">
        <v>212.89948899999999</v>
      </c>
      <c r="J35" s="11">
        <v>202.254514</v>
      </c>
      <c r="K35" s="11">
        <v>192.14178899999999</v>
      </c>
      <c r="L35" s="11">
        <v>182.53469899999999</v>
      </c>
      <c r="M35" s="11">
        <v>173.40796399999999</v>
      </c>
      <c r="N35" s="11">
        <v>164.73756599999999</v>
      </c>
      <c r="O35" s="11">
        <v>156.500688</v>
      </c>
      <c r="P35" s="11">
        <v>148.67565300000001</v>
      </c>
    </row>
    <row r="36" spans="1:16" x14ac:dyDescent="0.25">
      <c r="A36">
        <f>VLOOKUP($B36,Example0gross_NameIDRecon!$B:$C,2,0)</f>
        <v>105</v>
      </c>
      <c r="B36" t="s">
        <v>46</v>
      </c>
      <c r="C36" t="s">
        <v>33</v>
      </c>
      <c r="D36" t="str">
        <f>IF(VLOOKUP($C36,Example0gross_LOSDesignation!$A:$B,2,0)=0,"",VLOOKUP($C36,Example0gross_LOSDesignation!$A:$B,2,0))</f>
        <v>Fixed Expense ($)</v>
      </c>
      <c r="E36" s="11">
        <v>718.80798300000004</v>
      </c>
      <c r="F36" s="11">
        <v>682.86758399999997</v>
      </c>
      <c r="G36" s="11">
        <v>648.72420499999998</v>
      </c>
      <c r="H36" s="11">
        <v>616.28799400000003</v>
      </c>
      <c r="I36" s="11">
        <v>585.47359500000005</v>
      </c>
      <c r="J36" s="11">
        <v>556.19991500000003</v>
      </c>
      <c r="K36" s="11">
        <v>528.38991899999996</v>
      </c>
      <c r="L36" s="11">
        <v>501.97042299999998</v>
      </c>
      <c r="M36" s="11">
        <v>476.87190199999998</v>
      </c>
      <c r="N36" s="11">
        <v>453.02830699999998</v>
      </c>
      <c r="O36" s="11">
        <v>430.376892</v>
      </c>
      <c r="P36" s="11">
        <v>408.858047</v>
      </c>
    </row>
    <row r="37" spans="1:16" x14ac:dyDescent="0.25">
      <c r="A37">
        <f>VLOOKUP($B37,Example0gross_NameIDRecon!$B:$C,2,0)</f>
        <v>105</v>
      </c>
      <c r="B37" t="s">
        <v>46</v>
      </c>
      <c r="C37" t="s">
        <v>34</v>
      </c>
      <c r="D37" t="str">
        <f>IF(VLOOKUP($C37,Example0gross_LOSDesignation!$A:$B,2,0)=0,"",VLOOKUP($C37,Example0gross_LOSDesignation!$A:$B,2,0))</f>
        <v>Oil Variable Expense ($)</v>
      </c>
      <c r="E37" s="11">
        <v>1131.14238</v>
      </c>
      <c r="F37" s="11">
        <v>1074.5852609999999</v>
      </c>
      <c r="G37" s="11">
        <v>1020.855998</v>
      </c>
      <c r="H37" s="11">
        <v>969.81319800000006</v>
      </c>
      <c r="I37" s="11">
        <v>921.32253800000001</v>
      </c>
      <c r="J37" s="11">
        <v>875.25641099999996</v>
      </c>
      <c r="K37" s="11">
        <v>831.49359100000004</v>
      </c>
      <c r="L37" s="11">
        <v>789.91891099999998</v>
      </c>
      <c r="M37" s="11">
        <v>750.42296599999997</v>
      </c>
      <c r="N37" s="11">
        <v>712.90181700000005</v>
      </c>
      <c r="O37" s="11">
        <v>677.25672699999996</v>
      </c>
      <c r="P37" s="11">
        <v>643.39389000000006</v>
      </c>
    </row>
    <row r="38" spans="1:16" x14ac:dyDescent="0.25">
      <c r="A38">
        <f>VLOOKUP($B38,Example0gross_NameIDRecon!$B:$C,2,0)</f>
        <v>105</v>
      </c>
      <c r="B38" t="s">
        <v>46</v>
      </c>
      <c r="C38" t="s">
        <v>35</v>
      </c>
      <c r="D38" t="str">
        <f>IF(VLOOKUP($C38,Example0gross_LOSDesignation!$A:$B,2,0)=0,"",VLOOKUP($C38,Example0gross_LOSDesignation!$A:$B,2,0))</f>
        <v>Fixed Expense ($)</v>
      </c>
      <c r="E38" s="11">
        <v>718.80798300000004</v>
      </c>
      <c r="F38" s="11">
        <v>682.86758399999997</v>
      </c>
      <c r="G38" s="11">
        <v>648.72420499999998</v>
      </c>
      <c r="H38" s="11">
        <v>616.28799400000003</v>
      </c>
      <c r="I38" s="11">
        <v>585.47359500000005</v>
      </c>
      <c r="J38" s="11">
        <v>556.19991500000003</v>
      </c>
      <c r="K38" s="11">
        <v>528.38991899999996</v>
      </c>
      <c r="L38" s="11">
        <v>501.97042299999998</v>
      </c>
      <c r="M38" s="11">
        <v>476.87190199999998</v>
      </c>
      <c r="N38" s="11">
        <v>453.02830699999998</v>
      </c>
      <c r="O38" s="11">
        <v>430.376892</v>
      </c>
      <c r="P38" s="11">
        <v>408.858047</v>
      </c>
    </row>
    <row r="39" spans="1:16" x14ac:dyDescent="0.25">
      <c r="A39">
        <f>VLOOKUP($B39,Example0gross_NameIDRecon!$B:$C,2,0)</f>
        <v>105</v>
      </c>
      <c r="B39" t="s">
        <v>46</v>
      </c>
      <c r="C39" t="s">
        <v>36</v>
      </c>
      <c r="D39" t="str">
        <f>IF(VLOOKUP($C39,Example0gross_LOSDesignation!$A:$B,2,0)=0,"",VLOOKUP($C39,Example0gross_LOSDesignation!$A:$B,2,0))</f>
        <v>Fixed Expense ($)</v>
      </c>
      <c r="E39" s="11">
        <v>490.09635200000002</v>
      </c>
      <c r="F39" s="11">
        <v>465.59153400000002</v>
      </c>
      <c r="G39" s="11">
        <v>442.311958</v>
      </c>
      <c r="H39" s="11">
        <v>420.19636000000003</v>
      </c>
      <c r="I39" s="11">
        <v>399.18654199999997</v>
      </c>
      <c r="J39" s="11">
        <v>379.227215</v>
      </c>
      <c r="K39" s="11">
        <v>360.26585399999999</v>
      </c>
      <c r="L39" s="11">
        <v>342.25256100000001</v>
      </c>
      <c r="M39" s="11">
        <v>325.13993299999998</v>
      </c>
      <c r="N39" s="11">
        <v>308.88293700000003</v>
      </c>
      <c r="O39" s="11">
        <v>293.43878999999998</v>
      </c>
      <c r="P39" s="11">
        <v>278.76684999999998</v>
      </c>
    </row>
    <row r="40" spans="1:16" x14ac:dyDescent="0.25">
      <c r="A40">
        <f>VLOOKUP($B40,Example0gross_NameIDRecon!$B:$C,2,0)</f>
        <v>105</v>
      </c>
      <c r="B40" t="s">
        <v>46</v>
      </c>
      <c r="C40" t="s">
        <v>37</v>
      </c>
      <c r="D40" t="str">
        <f>IF(VLOOKUP($C40,Example0gross_LOSDesignation!$A:$B,2,0)=0,"",VLOOKUP($C40,Example0gross_LOSDesignation!$A:$B,2,0))</f>
        <v>Ad Val Tax</v>
      </c>
      <c r="E40" s="11">
        <v>2613.8472099999999</v>
      </c>
      <c r="F40" s="11">
        <v>2483.1548499999999</v>
      </c>
      <c r="G40" s="11">
        <v>2358.9971070000001</v>
      </c>
      <c r="H40" s="11">
        <v>2241.0472519999998</v>
      </c>
      <c r="I40" s="11">
        <v>2128.9948890000001</v>
      </c>
      <c r="J40" s="11">
        <v>2022.545145</v>
      </c>
      <c r="K40" s="11">
        <v>1921.4178879999999</v>
      </c>
      <c r="L40" s="11">
        <v>1825.3469930000001</v>
      </c>
      <c r="M40" s="11">
        <v>1734.0796439999999</v>
      </c>
      <c r="N40" s="11">
        <v>1647.375661</v>
      </c>
      <c r="O40" s="11">
        <v>1565.0068779999999</v>
      </c>
      <c r="P40" s="11">
        <v>1486.7565340000001</v>
      </c>
    </row>
    <row r="41" spans="1:16" x14ac:dyDescent="0.25">
      <c r="A41">
        <f>VLOOKUP($B41,Example0gross_NameIDRecon!$B:$C,2,0)</f>
        <v>105</v>
      </c>
      <c r="B41" t="s">
        <v>46</v>
      </c>
      <c r="C41" t="s">
        <v>38</v>
      </c>
      <c r="D41" t="str">
        <f>IF(VLOOKUP($C41,Example0gross_LOSDesignation!$A:$B,2,0)=0,"",VLOOKUP($C41,Example0gross_LOSDesignation!$A:$B,2,0))</f>
        <v>Oil Variable Expense ($)</v>
      </c>
      <c r="E41" s="11">
        <v>865.83688800000004</v>
      </c>
      <c r="F41" s="11">
        <v>822.54504399999996</v>
      </c>
      <c r="G41" s="11">
        <v>781.41779199999996</v>
      </c>
      <c r="H41" s="11">
        <v>742.346902</v>
      </c>
      <c r="I41" s="11">
        <v>705.229557</v>
      </c>
      <c r="J41" s="11">
        <v>669.96807899999999</v>
      </c>
      <c r="K41" s="11">
        <v>636.46967500000005</v>
      </c>
      <c r="L41" s="11">
        <v>604.64619200000004</v>
      </c>
      <c r="M41" s="11">
        <v>574.41388199999994</v>
      </c>
      <c r="N41" s="11">
        <v>545.69318799999996</v>
      </c>
      <c r="O41" s="11">
        <v>518.40852800000005</v>
      </c>
      <c r="P41" s="11">
        <v>492.48810200000003</v>
      </c>
    </row>
    <row r="42" spans="1:16" x14ac:dyDescent="0.25">
      <c r="A42">
        <f>VLOOKUP($B42,Example0gross_NameIDRecon!$B:$C,2,0)</f>
        <v>105</v>
      </c>
      <c r="B42" t="s">
        <v>46</v>
      </c>
      <c r="C42" t="s">
        <v>39</v>
      </c>
      <c r="D42" t="str">
        <f>IF(VLOOKUP($C42,Example0gross_LOSDesignation!$A:$B,2,0)=0,"",VLOOKUP($C42,Example0gross_LOSDesignation!$A:$B,2,0))</f>
        <v>Fixed Expense ($)</v>
      </c>
      <c r="E42" s="11">
        <v>555.44253200000003</v>
      </c>
      <c r="F42" s="11">
        <v>527.67040599999996</v>
      </c>
      <c r="G42" s="11">
        <v>501.28688499999998</v>
      </c>
      <c r="H42" s="11">
        <v>476.22254099999998</v>
      </c>
      <c r="I42" s="11">
        <v>452.41141399999998</v>
      </c>
      <c r="J42" s="11">
        <v>429.790843</v>
      </c>
      <c r="K42" s="11">
        <v>408.30130100000002</v>
      </c>
      <c r="L42" s="11">
        <v>387.886236</v>
      </c>
      <c r="M42" s="11">
        <v>368.49192399999998</v>
      </c>
      <c r="N42" s="11">
        <v>350.06732799999997</v>
      </c>
      <c r="O42" s="11">
        <v>332.563962</v>
      </c>
      <c r="P42" s="11">
        <v>315.93576400000001</v>
      </c>
    </row>
    <row r="43" spans="1:16" x14ac:dyDescent="0.25">
      <c r="A43">
        <f>VLOOKUP($B43,Example0gross_NameIDRecon!$B:$C,2,0)</f>
        <v>105</v>
      </c>
      <c r="B43" t="s">
        <v>46</v>
      </c>
      <c r="C43" t="s">
        <v>40</v>
      </c>
      <c r="D43" t="str">
        <f>IF(VLOOKUP($C43,Example0gross_LOSDesignation!$A:$B,2,0)=0,"",VLOOKUP($C43,Example0gross_LOSDesignation!$A:$B,2,0))</f>
        <v>Fixed Expense ($)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</row>
    <row r="44" spans="1:16" x14ac:dyDescent="0.25">
      <c r="A44">
        <f>VLOOKUP($B44,Example0gross_NameIDRecon!$B:$C,2,0)</f>
        <v>105</v>
      </c>
      <c r="B44" t="s">
        <v>46</v>
      </c>
      <c r="C44" t="s">
        <v>41</v>
      </c>
      <c r="D44" t="str">
        <f>IF(VLOOKUP($C44,Example0gross_LOSDesignation!$A:$B,2,0)=0,"",VLOOKUP($C44,Example0gross_LOSDesignation!$A:$B,2,0))</f>
        <v>Fixed Expense ($)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 spans="1:16" x14ac:dyDescent="0.25">
      <c r="A45">
        <f>VLOOKUP($B45,Example0gross_NameIDRecon!$B:$C,2,0)</f>
        <v>105</v>
      </c>
      <c r="B45" t="s">
        <v>46</v>
      </c>
      <c r="C45" t="s">
        <v>42</v>
      </c>
      <c r="D45" t="str">
        <f>IF(VLOOKUP($C45,Example0gross_LOSDesignation!$A:$B,2,0)=0,"",VLOOKUP($C45,Example0gross_LOSDesignation!$A:$B,2,0))</f>
        <v>Oil Variable Expense ($)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</row>
    <row r="46" spans="1:16" x14ac:dyDescent="0.25">
      <c r="A46">
        <f>VLOOKUP($B46,Example0gross_NameIDRecon!$B:$C,2,0)</f>
        <v>105</v>
      </c>
      <c r="B46" t="s">
        <v>46</v>
      </c>
      <c r="C46" t="s">
        <v>43</v>
      </c>
      <c r="D46" t="str">
        <f>IF(VLOOKUP($C46,Example0gross_LOSDesignation!$A:$B,2,0)=0,"",VLOOKUP($C46,Example0gross_LOSDesignation!$A:$B,2,0))</f>
        <v>Oil Variable Expense ($)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 spans="1:16" x14ac:dyDescent="0.25">
      <c r="A47">
        <f>VLOOKUP($B47,Example0gross_NameIDRecon!$B:$C,2,0)</f>
        <v>105</v>
      </c>
      <c r="B47" t="s">
        <v>46</v>
      </c>
      <c r="C47" t="s">
        <v>44</v>
      </c>
      <c r="D47" t="str">
        <f>IF(VLOOKUP($C47,Example0gross_LOSDesignation!$A:$B,2,0)=0,"",VLOOKUP($C47,Example0gross_LOSDesignation!$A:$B,2,0))</f>
        <v>Total Expenses</v>
      </c>
      <c r="E47" s="11">
        <v>15397.229997</v>
      </c>
      <c r="F47" s="11">
        <v>14627.368496999999</v>
      </c>
      <c r="G47" s="11">
        <v>13896.000072000001</v>
      </c>
      <c r="H47" s="11">
        <v>13201.200068</v>
      </c>
      <c r="I47" s="11">
        <v>12541.140065</v>
      </c>
      <c r="J47" s="11">
        <v>11914.083062</v>
      </c>
      <c r="K47" s="11">
        <v>11318.378908999999</v>
      </c>
      <c r="L47" s="11">
        <v>10752.459962999999</v>
      </c>
      <c r="M47" s="11">
        <v>10214.836965</v>
      </c>
      <c r="N47" s="11">
        <v>9704.0951170000008</v>
      </c>
      <c r="O47" s="11">
        <v>9218.8903609999998</v>
      </c>
      <c r="P47" s="11">
        <v>8757.9458429999995</v>
      </c>
    </row>
    <row r="48" spans="1:16" x14ac:dyDescent="0.25">
      <c r="A48">
        <f>VLOOKUP($B48,Example0gross_NameIDRecon!$B:$C,2,0)</f>
        <v>105</v>
      </c>
      <c r="B48" t="s">
        <v>46</v>
      </c>
      <c r="C48" t="s">
        <v>45</v>
      </c>
      <c r="D48" t="str">
        <f>IF(VLOOKUP($C48,Example0gross_LOSDesignation!$A:$B,2,0)=0,"",VLOOKUP($C48,Example0gross_LOSDesignation!$A:$B,2,0))</f>
        <v>Net Operating Profit</v>
      </c>
      <c r="E48" s="11">
        <v>65542.770002999998</v>
      </c>
      <c r="F48" s="11">
        <v>67535.994003</v>
      </c>
      <c r="G48" s="11">
        <v>69509.121677999996</v>
      </c>
      <c r="H48" s="11">
        <v>71464.353864000004</v>
      </c>
      <c r="I48" s="11">
        <v>73403.799310000002</v>
      </c>
      <c r="J48" s="11">
        <v>75329.479548000003</v>
      </c>
      <c r="K48" s="11">
        <v>77243.333530000004</v>
      </c>
      <c r="L48" s="11">
        <v>79147.222034000006</v>
      </c>
      <c r="M48" s="11">
        <v>81042.931853000002</v>
      </c>
      <c r="N48" s="11">
        <v>82932.179782000007</v>
      </c>
      <c r="O48" s="11">
        <v>84816.616408000002</v>
      </c>
      <c r="P48" s="11">
        <v>86697.829712999999</v>
      </c>
    </row>
    <row r="49" spans="1:20" x14ac:dyDescent="0.25">
      <c r="A49">
        <f>A48</f>
        <v>105</v>
      </c>
      <c r="B49" t="str">
        <f>B48</f>
        <v>Annie 7H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20" x14ac:dyDescent="0.25">
      <c r="A50">
        <f t="shared" ref="A50:B65" si="0">A49</f>
        <v>105</v>
      </c>
      <c r="B50" t="str">
        <f t="shared" si="0"/>
        <v>Annie 7H</v>
      </c>
      <c r="D50" s="10" t="s">
        <v>89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20" x14ac:dyDescent="0.25">
      <c r="A51">
        <f t="shared" si="0"/>
        <v>105</v>
      </c>
      <c r="B51" t="str">
        <f t="shared" si="0"/>
        <v>Annie 7H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20" x14ac:dyDescent="0.25">
      <c r="A52">
        <f t="shared" si="0"/>
        <v>105</v>
      </c>
      <c r="B52" t="str">
        <f t="shared" si="0"/>
        <v>Annie 7H</v>
      </c>
      <c r="D52" t="s">
        <v>90</v>
      </c>
      <c r="E52" s="14">
        <f>IFERROR(VLOOKUP($A52,Example0gross_BTU!$B:$C,2,0),"")</f>
        <v>1.27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3"/>
      <c r="R52" s="3"/>
      <c r="S52" s="3"/>
      <c r="T52" s="3"/>
    </row>
    <row r="53" spans="1:20" x14ac:dyDescent="0.25">
      <c r="A53">
        <f t="shared" si="0"/>
        <v>105</v>
      </c>
      <c r="B53" t="str">
        <f t="shared" si="0"/>
        <v>Annie 7H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3"/>
      <c r="R53" s="3"/>
      <c r="S53" s="3"/>
      <c r="T53" s="3"/>
    </row>
    <row r="54" spans="1:20" x14ac:dyDescent="0.25">
      <c r="A54">
        <f t="shared" si="0"/>
        <v>105</v>
      </c>
      <c r="B54" t="str">
        <f t="shared" si="0"/>
        <v>Annie 7H</v>
      </c>
      <c r="D54" t="s">
        <v>91</v>
      </c>
      <c r="E54" s="9">
        <f>IFERROR((SUMIF($D5:$D48,"Oil Sales Revenue ($)",E5:E48)-ABS(SUMIF($D5:$D48,"Oil Revenue Deductions ($)",E5:E48)))/SUMIF($D5:$D48,"Oil Sales Volumes (bbl)",E5:E48),"")</f>
        <v>71.614583333333329</v>
      </c>
      <c r="F54" s="9">
        <f t="shared" ref="F54:P54" si="1">IFERROR((SUMIF($D5:$D48,"Oil Sales Revenue ($)",F5:F48)-ABS(SUMIF($D5:$D48,"Oil Revenue Deductions ($)",F5:F48)))/SUMIF($D5:$D48,"Oil Sales Volumes (bbl)",F5:F48),"")</f>
        <v>70.921493902439025</v>
      </c>
      <c r="G54" s="9">
        <f t="shared" si="1"/>
        <v>70.235057258106607</v>
      </c>
      <c r="H54" s="9">
        <f t="shared" si="1"/>
        <v>69.555210621263043</v>
      </c>
      <c r="I54" s="9">
        <f t="shared" si="1"/>
        <v>68.881891804468083</v>
      </c>
      <c r="J54" s="9">
        <f t="shared" si="1"/>
        <v>68.215039127657533</v>
      </c>
      <c r="K54" s="9">
        <f t="shared" si="1"/>
        <v>67.554591556509919</v>
      </c>
      <c r="L54" s="9">
        <f t="shared" si="1"/>
        <v>66.900488526688662</v>
      </c>
      <c r="M54" s="9">
        <f t="shared" si="1"/>
        <v>66.252670045408522</v>
      </c>
      <c r="N54" s="9">
        <f t="shared" si="1"/>
        <v>65.611076785882219</v>
      </c>
      <c r="O54" s="9">
        <f t="shared" si="1"/>
        <v>64.97564985479508</v>
      </c>
      <c r="P54" s="9">
        <f t="shared" si="1"/>
        <v>64.346330809216781</v>
      </c>
      <c r="Q54" s="3"/>
      <c r="R54" s="3"/>
      <c r="S54" s="3"/>
      <c r="T54" s="3"/>
    </row>
    <row r="55" spans="1:20" x14ac:dyDescent="0.25">
      <c r="A55">
        <f t="shared" si="0"/>
        <v>105</v>
      </c>
      <c r="B55" t="str">
        <f t="shared" si="0"/>
        <v>Annie 7H</v>
      </c>
      <c r="D55" t="s">
        <v>92</v>
      </c>
      <c r="E55" s="9">
        <f>IFERROR(((SUMIF($D5:$D48,"Gas Sales Revenue ($)",E5:E48)-ABS(SUMIF($D5:$D48,"Gas Revenue Deductions ($)",E5:E48)))/SUMIF($D5:$D48,"Gas Sales Volumes (mcf)",E5:E48))/$E52,"")</f>
        <v>2.158792650918635</v>
      </c>
      <c r="F55" s="9">
        <f t="shared" ref="F55:P55" si="2">IFERROR(((SUMIF($D5:$D48,"Gas Sales Revenue ($)",F5:F48)-ABS(SUMIF($D5:$D48,"Gas Revenue Deductions ($)",F5:F48)))/SUMIF($D5:$D48,"Gas Sales Volumes (mcf)",F5:F48))/$E52,"")</f>
        <v>2.1382753985020164</v>
      </c>
      <c r="G55" s="9">
        <f t="shared" si="2"/>
        <v>2.1179476969837272</v>
      </c>
      <c r="H55" s="9">
        <f t="shared" si="2"/>
        <v>2.0978079045578824</v>
      </c>
      <c r="I55" s="9">
        <f t="shared" si="2"/>
        <v>2.0778543903897249</v>
      </c>
      <c r="J55" s="9">
        <f t="shared" si="2"/>
        <v>2.0580855374051348</v>
      </c>
      <c r="K55" s="9">
        <f t="shared" si="2"/>
        <v>2.0384997381108074</v>
      </c>
      <c r="L55" s="9">
        <f t="shared" si="2"/>
        <v>2.0190953988166989</v>
      </c>
      <c r="M55" s="9">
        <f t="shared" si="2"/>
        <v>1.9998709367071872</v>
      </c>
      <c r="N55" s="9">
        <f t="shared" si="2"/>
        <v>1.9808247809781441</v>
      </c>
      <c r="O55" s="9">
        <f t="shared" si="2"/>
        <v>1.961955372572092</v>
      </c>
      <c r="P55" s="9">
        <f t="shared" si="2"/>
        <v>1.9432611641923314</v>
      </c>
      <c r="Q55" s="3"/>
      <c r="R55" s="3"/>
      <c r="S55" s="3"/>
      <c r="T55" s="3"/>
    </row>
    <row r="56" spans="1:20" x14ac:dyDescent="0.25">
      <c r="A56">
        <f t="shared" si="0"/>
        <v>105</v>
      </c>
      <c r="B56" t="str">
        <f t="shared" si="0"/>
        <v>Annie 7H</v>
      </c>
      <c r="D56" t="s">
        <v>93</v>
      </c>
      <c r="E56" s="9" t="str">
        <f>IFERROR((SUMIF($D5:$D48,"NGL Sales Revenue ($)",E5:E48)-ABS(SUMIF($D5:$D48,"NGL Revenue Deductions ($)",E5:E48)))/(SUMIF($D5:$D48,"NGL Sales Volumes (bbl)",E5:E48)+(SUMIF($D5:$D48,"NGL Sales Volumes (gal)",E5:E48)/42)),"")</f>
        <v/>
      </c>
      <c r="F56" s="9" t="str">
        <f t="shared" ref="F56:P56" si="3">IFERROR((SUMIF($D5:$D48,"NGL Sales Revenue ($)",F5:F48)-ABS(SUMIF($D5:$D48,"NGL Revenue Deductions ($)",F5:F48)))/(SUMIF($D5:$D48,"NGL Sales Volumes (bbl)",F5:F48)+(SUMIF($D5:$D48,"NGL Sales Volumes (gal)",F5:F48)/42)),"")</f>
        <v/>
      </c>
      <c r="G56" s="9" t="str">
        <f t="shared" si="3"/>
        <v/>
      </c>
      <c r="H56" s="9" t="str">
        <f t="shared" si="3"/>
        <v/>
      </c>
      <c r="I56" s="9" t="str">
        <f t="shared" si="3"/>
        <v/>
      </c>
      <c r="J56" s="9" t="str">
        <f t="shared" si="3"/>
        <v/>
      </c>
      <c r="K56" s="9" t="str">
        <f t="shared" si="3"/>
        <v/>
      </c>
      <c r="L56" s="9" t="str">
        <f t="shared" si="3"/>
        <v/>
      </c>
      <c r="M56" s="9" t="str">
        <f t="shared" si="3"/>
        <v/>
      </c>
      <c r="N56" s="9" t="str">
        <f t="shared" si="3"/>
        <v/>
      </c>
      <c r="O56" s="9" t="str">
        <f t="shared" si="3"/>
        <v/>
      </c>
      <c r="P56" s="9" t="str">
        <f t="shared" si="3"/>
        <v/>
      </c>
      <c r="Q56" s="3"/>
      <c r="R56" s="3"/>
      <c r="S56" s="3"/>
      <c r="T56" s="3"/>
    </row>
    <row r="57" spans="1:20" x14ac:dyDescent="0.25">
      <c r="A57">
        <f t="shared" si="0"/>
        <v>105</v>
      </c>
      <c r="B57" t="str">
        <f t="shared" si="0"/>
        <v>Annie 7H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3"/>
      <c r="R57" s="3"/>
      <c r="S57" s="3"/>
      <c r="T57" s="3"/>
    </row>
    <row r="58" spans="1:20" x14ac:dyDescent="0.25">
      <c r="A58">
        <f t="shared" si="0"/>
        <v>105</v>
      </c>
      <c r="B58" t="str">
        <f t="shared" si="0"/>
        <v>Annie 7H</v>
      </c>
      <c r="D58" t="s">
        <v>94</v>
      </c>
      <c r="E58" s="9">
        <f>IFERROR(E54-E$1,"")</f>
        <v>-6.545416666666668</v>
      </c>
      <c r="F58" s="9">
        <f t="shared" ref="F58:P58" si="4">IFERROR(F54-F$1,"")</f>
        <v>-5.9385060975609747</v>
      </c>
      <c r="G58" s="9">
        <f t="shared" si="4"/>
        <v>-3.1349427418933971</v>
      </c>
      <c r="H58" s="9">
        <f t="shared" si="4"/>
        <v>-9.8847893787369543</v>
      </c>
      <c r="I58" s="9">
        <f t="shared" si="4"/>
        <v>-2.7381081955319218</v>
      </c>
      <c r="J58" s="9">
        <f t="shared" si="4"/>
        <v>-2.0549608723424626</v>
      </c>
      <c r="K58" s="9">
        <f t="shared" si="4"/>
        <v>-8.4854084434900869</v>
      </c>
      <c r="L58" s="9">
        <f t="shared" si="4"/>
        <v>-14.419511473311331</v>
      </c>
      <c r="M58" s="9">
        <f t="shared" si="4"/>
        <v>-23.177329954591485</v>
      </c>
      <c r="N58" s="9">
        <f t="shared" si="4"/>
        <v>-19.85892321411778</v>
      </c>
      <c r="O58" s="9">
        <f t="shared" si="4"/>
        <v>-12.404350145204916</v>
      </c>
      <c r="P58" s="9">
        <f t="shared" si="4"/>
        <v>-7.7736691907832238</v>
      </c>
      <c r="Q58" s="9">
        <f>IFERROR(AVERAGE(N58:P58),"")</f>
        <v>-13.345647516701973</v>
      </c>
      <c r="R58" s="9">
        <f>IFERROR(AVERAGE(K58:P58),"")</f>
        <v>-14.35319873691647</v>
      </c>
      <c r="S58" s="9">
        <f>IFERROR(AVERAGE(H58:P58),"")</f>
        <v>-11.199672318678907</v>
      </c>
      <c r="T58" s="9">
        <f>IFERROR(AVERAGE(E58:P58),"")</f>
        <v>-9.7013263645192662</v>
      </c>
    </row>
    <row r="59" spans="1:20" x14ac:dyDescent="0.25">
      <c r="A59">
        <f t="shared" si="0"/>
        <v>105</v>
      </c>
      <c r="B59" t="str">
        <f t="shared" si="0"/>
        <v>Annie 7H</v>
      </c>
      <c r="D59" t="s">
        <v>95</v>
      </c>
      <c r="E59" s="9">
        <f>IFERROR(E55-E$2,"")</f>
        <v>-2.5502073490813646</v>
      </c>
      <c r="F59" s="9">
        <f t="shared" ref="F59:P59" si="5">IFERROR(F55-F$2,"")</f>
        <v>-0.97072460149798356</v>
      </c>
      <c r="G59" s="9">
        <f t="shared" si="5"/>
        <v>-0.33305230301627287</v>
      </c>
      <c r="H59" s="9">
        <f t="shared" si="5"/>
        <v>0.10680790455788225</v>
      </c>
      <c r="I59" s="9">
        <f t="shared" si="5"/>
        <v>-3.9145609610275134E-2</v>
      </c>
      <c r="J59" s="9">
        <f t="shared" si="5"/>
        <v>-0.12291446259486527</v>
      </c>
      <c r="K59" s="9">
        <f t="shared" si="5"/>
        <v>-0.56450026188919278</v>
      </c>
      <c r="L59" s="9">
        <f t="shared" si="5"/>
        <v>-0.47290460118330113</v>
      </c>
      <c r="M59" s="9">
        <f t="shared" si="5"/>
        <v>-0.55612906329281286</v>
      </c>
      <c r="N59" s="9">
        <f t="shared" si="5"/>
        <v>-0.78317521902185572</v>
      </c>
      <c r="O59" s="9">
        <f t="shared" si="5"/>
        <v>-1.2020446274279082</v>
      </c>
      <c r="P59" s="9">
        <f t="shared" si="5"/>
        <v>-0.76273883580766855</v>
      </c>
      <c r="Q59" s="9">
        <f>IFERROR(AVERAGE(N59:P59),"")</f>
        <v>-0.91598622741914415</v>
      </c>
      <c r="R59" s="9">
        <f>IFERROR(AVERAGE(K59:P59),"")</f>
        <v>-0.7235821014371232</v>
      </c>
      <c r="S59" s="9">
        <f>IFERROR(AVERAGE(H59:P59),"")</f>
        <v>-0.48852719736333305</v>
      </c>
      <c r="T59" s="9">
        <f>IFERROR(AVERAGE(E59:P59),"")</f>
        <v>-0.68756075248880155</v>
      </c>
    </row>
    <row r="60" spans="1:20" x14ac:dyDescent="0.25">
      <c r="A60">
        <f t="shared" si="0"/>
        <v>105</v>
      </c>
      <c r="B60" t="str">
        <f t="shared" si="0"/>
        <v>Annie 7H</v>
      </c>
      <c r="D60" t="s">
        <v>96</v>
      </c>
      <c r="E60" s="9" t="str">
        <f>IFERROR(E56-E$1,"")</f>
        <v/>
      </c>
      <c r="F60" s="9" t="str">
        <f t="shared" ref="F60:P60" si="6">IFERROR(F56-F$1,"")</f>
        <v/>
      </c>
      <c r="G60" s="9" t="str">
        <f t="shared" si="6"/>
        <v/>
      </c>
      <c r="H60" s="9" t="str">
        <f t="shared" si="6"/>
        <v/>
      </c>
      <c r="I60" s="9" t="str">
        <f t="shared" si="6"/>
        <v/>
      </c>
      <c r="J60" s="9" t="str">
        <f t="shared" si="6"/>
        <v/>
      </c>
      <c r="K60" s="9" t="str">
        <f t="shared" si="6"/>
        <v/>
      </c>
      <c r="L60" s="9" t="str">
        <f t="shared" si="6"/>
        <v/>
      </c>
      <c r="M60" s="9" t="str">
        <f t="shared" si="6"/>
        <v/>
      </c>
      <c r="N60" s="9" t="str">
        <f t="shared" si="6"/>
        <v/>
      </c>
      <c r="O60" s="9" t="str">
        <f t="shared" si="6"/>
        <v/>
      </c>
      <c r="P60" s="9" t="str">
        <f t="shared" si="6"/>
        <v/>
      </c>
      <c r="Q60" s="9" t="str">
        <f>IFERROR(AVERAGE(N60:P60),"")</f>
        <v/>
      </c>
      <c r="R60" s="9" t="str">
        <f>IFERROR(AVERAGE(K60:P60),"")</f>
        <v/>
      </c>
      <c r="S60" s="9" t="str">
        <f>IFERROR(AVERAGE(H60:P60),"")</f>
        <v/>
      </c>
      <c r="T60" s="9" t="str">
        <f>IFERROR(AVERAGE(E60:P60),"")</f>
        <v/>
      </c>
    </row>
    <row r="61" spans="1:20" x14ac:dyDescent="0.25">
      <c r="A61">
        <f t="shared" si="0"/>
        <v>105</v>
      </c>
      <c r="B61" t="str">
        <f t="shared" si="0"/>
        <v>Annie 7H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3"/>
      <c r="R61" s="3"/>
      <c r="S61" s="3"/>
      <c r="T61" s="3"/>
    </row>
    <row r="62" spans="1:20" x14ac:dyDescent="0.25">
      <c r="A62">
        <f t="shared" si="0"/>
        <v>105</v>
      </c>
      <c r="B62" t="str">
        <f t="shared" si="0"/>
        <v>Annie 7H</v>
      </c>
      <c r="D62" t="s">
        <v>97</v>
      </c>
      <c r="E62" s="15">
        <f>IFERROR(E54/E$1,"")</f>
        <v>0.91625618389628116</v>
      </c>
      <c r="F62" s="15">
        <f t="shared" ref="F62:P62" si="7">IFERROR(F54/F$1,"")</f>
        <v>0.922736064304437</v>
      </c>
      <c r="G62" s="15">
        <f t="shared" si="7"/>
        <v>0.95727214472000277</v>
      </c>
      <c r="H62" s="15">
        <f t="shared" si="7"/>
        <v>0.8755691165818611</v>
      </c>
      <c r="I62" s="15">
        <f t="shared" si="7"/>
        <v>0.96176894449131634</v>
      </c>
      <c r="J62" s="15">
        <f t="shared" si="7"/>
        <v>0.97075621357133257</v>
      </c>
      <c r="K62" s="15">
        <f t="shared" si="7"/>
        <v>0.88840862120607467</v>
      </c>
      <c r="L62" s="15">
        <f t="shared" si="7"/>
        <v>0.822681855960264</v>
      </c>
      <c r="M62" s="15">
        <f t="shared" si="7"/>
        <v>0.74083271883493818</v>
      </c>
      <c r="N62" s="15">
        <f t="shared" si="7"/>
        <v>0.76765036604518799</v>
      </c>
      <c r="O62" s="15">
        <f t="shared" si="7"/>
        <v>0.83969565591619388</v>
      </c>
      <c r="P62" s="15">
        <f t="shared" si="7"/>
        <v>0.89221201898525759</v>
      </c>
      <c r="Q62" s="15">
        <f>IFERROR(AVERAGE(N62:P62),"")</f>
        <v>0.83318601364887979</v>
      </c>
      <c r="R62" s="15">
        <f>IFERROR(AVERAGE(K62:P62),"")</f>
        <v>0.82524687282465281</v>
      </c>
      <c r="S62" s="15">
        <f>IFERROR(AVERAGE(H62:P62),"")</f>
        <v>0.86217505684360296</v>
      </c>
      <c r="T62" s="15">
        <f>IFERROR(AVERAGE(E62:P62),"")</f>
        <v>0.87965332537609553</v>
      </c>
    </row>
    <row r="63" spans="1:20" x14ac:dyDescent="0.25">
      <c r="A63">
        <f t="shared" si="0"/>
        <v>105</v>
      </c>
      <c r="B63" t="str">
        <f t="shared" si="0"/>
        <v>Annie 7H</v>
      </c>
      <c r="D63" t="s">
        <v>98</v>
      </c>
      <c r="E63" s="15">
        <f>IFERROR(E55/E$2,"")</f>
        <v>0.4584397220043821</v>
      </c>
      <c r="F63" s="15">
        <f t="shared" ref="F63:P63" si="8">IFERROR(F55/F$2,"")</f>
        <v>0.68776950739852571</v>
      </c>
      <c r="G63" s="15">
        <f t="shared" si="8"/>
        <v>0.86411574744338115</v>
      </c>
      <c r="H63" s="15">
        <f t="shared" si="8"/>
        <v>1.0536453563826631</v>
      </c>
      <c r="I63" s="15">
        <f t="shared" si="8"/>
        <v>0.98150892318834426</v>
      </c>
      <c r="J63" s="15">
        <f t="shared" si="8"/>
        <v>0.94364307079556842</v>
      </c>
      <c r="K63" s="15">
        <f t="shared" si="8"/>
        <v>0.78313474379977233</v>
      </c>
      <c r="L63" s="15">
        <f t="shared" si="8"/>
        <v>0.81023089840156459</v>
      </c>
      <c r="M63" s="15">
        <f t="shared" si="8"/>
        <v>0.78242211921251459</v>
      </c>
      <c r="N63" s="15">
        <f t="shared" si="8"/>
        <v>0.71665151265490024</v>
      </c>
      <c r="O63" s="15">
        <f t="shared" si="8"/>
        <v>0.62008703305059798</v>
      </c>
      <c r="P63" s="15">
        <f t="shared" si="8"/>
        <v>0.71813051152709961</v>
      </c>
      <c r="Q63" s="15">
        <f>IFERROR(AVERAGE(N63:P63),"")</f>
        <v>0.68495635241086594</v>
      </c>
      <c r="R63" s="15">
        <f>IFERROR(AVERAGE(K63:P63),"")</f>
        <v>0.73844280310774157</v>
      </c>
      <c r="S63" s="15">
        <f>IFERROR(AVERAGE(H63:P63),"")</f>
        <v>0.82327268544589172</v>
      </c>
      <c r="T63" s="15">
        <f>IFERROR(AVERAGE(E63:P63),"")</f>
        <v>0.78498159548827628</v>
      </c>
    </row>
    <row r="64" spans="1:20" x14ac:dyDescent="0.25">
      <c r="A64">
        <f t="shared" si="0"/>
        <v>105</v>
      </c>
      <c r="B64" t="str">
        <f t="shared" si="0"/>
        <v>Annie 7H</v>
      </c>
      <c r="D64" t="s">
        <v>99</v>
      </c>
      <c r="E64" s="15" t="str">
        <f>IFERROR(E56/E$1,"")</f>
        <v/>
      </c>
      <c r="F64" s="15" t="str">
        <f t="shared" ref="F64:P64" si="9">IFERROR(F56/F$1,"")</f>
        <v/>
      </c>
      <c r="G64" s="15" t="str">
        <f t="shared" si="9"/>
        <v/>
      </c>
      <c r="H64" s="15" t="str">
        <f t="shared" si="9"/>
        <v/>
      </c>
      <c r="I64" s="15" t="str">
        <f t="shared" si="9"/>
        <v/>
      </c>
      <c r="J64" s="15" t="str">
        <f t="shared" si="9"/>
        <v/>
      </c>
      <c r="K64" s="15" t="str">
        <f t="shared" si="9"/>
        <v/>
      </c>
      <c r="L64" s="15" t="str">
        <f t="shared" si="9"/>
        <v/>
      </c>
      <c r="M64" s="15" t="str">
        <f t="shared" si="9"/>
        <v/>
      </c>
      <c r="N64" s="15" t="str">
        <f t="shared" si="9"/>
        <v/>
      </c>
      <c r="O64" s="15" t="str">
        <f t="shared" si="9"/>
        <v/>
      </c>
      <c r="P64" s="15" t="str">
        <f t="shared" si="9"/>
        <v/>
      </c>
      <c r="Q64" s="15" t="str">
        <f>IFERROR(AVERAGE(N64:P64),"")</f>
        <v/>
      </c>
      <c r="R64" s="15" t="str">
        <f>IFERROR(AVERAGE(K64:P64),"")</f>
        <v/>
      </c>
      <c r="S64" s="15" t="str">
        <f>IFERROR(AVERAGE(H64:P64),"")</f>
        <v/>
      </c>
      <c r="T64" s="15" t="str">
        <f>IFERROR(AVERAGE(E64:P64),"")</f>
        <v/>
      </c>
    </row>
    <row r="65" spans="1:20" x14ac:dyDescent="0.25">
      <c r="A65">
        <f t="shared" si="0"/>
        <v>105</v>
      </c>
      <c r="B65" t="str">
        <f t="shared" si="0"/>
        <v>Annie 7H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3"/>
      <c r="R65" s="3"/>
      <c r="S65" s="3"/>
      <c r="T65" s="3"/>
    </row>
    <row r="66" spans="1:20" x14ac:dyDescent="0.25">
      <c r="A66">
        <f t="shared" ref="A66:B81" si="10">A65</f>
        <v>105</v>
      </c>
      <c r="B66" t="str">
        <f t="shared" si="10"/>
        <v>Annie 7H</v>
      </c>
      <c r="D66" t="s">
        <v>100</v>
      </c>
      <c r="E66" s="16" cm="1">
        <f t="array" ref="E66">_xlfn.XLOOKUP($A66&amp;"|"&amp;E$4,Example0gross_HistoricalProd!$B:$B&amp;"|"&amp;Example0gross_HistoricalProd!$C:$C,Example0gross_HistoricalProd!$D:$D,"",0,1)</f>
        <v>6555</v>
      </c>
      <c r="F66" s="16" cm="1">
        <f t="array" ref="F66">_xlfn.XLOOKUP($A66&amp;"|"&amp;F$4,Example0gross_HistoricalProd!$B:$B&amp;"|"&amp;Example0gross_HistoricalProd!$C:$C,Example0gross_HistoricalProd!$D:$D,"",0,1)</f>
        <v>6719</v>
      </c>
      <c r="G66" s="16" cm="1">
        <f t="array" ref="G66">_xlfn.XLOOKUP($A66&amp;"|"&amp;G$4,Example0gross_HistoricalProd!$B:$B&amp;"|"&amp;Example0gross_HistoricalProd!$C:$C,Example0gross_HistoricalProd!$D:$D,"",0,1)</f>
        <v>6887</v>
      </c>
      <c r="H66" s="16" cm="1">
        <f t="array" ref="H66">_xlfn.XLOOKUP($A66&amp;"|"&amp;H$4,Example0gross_HistoricalProd!$B:$B&amp;"|"&amp;Example0gross_HistoricalProd!$C:$C,Example0gross_HistoricalProd!$D:$D,"",0,1)</f>
        <v>7059</v>
      </c>
      <c r="I66" s="16" cm="1">
        <f t="array" ref="I66">_xlfn.XLOOKUP($A66&amp;"|"&amp;I$4,Example0gross_HistoricalProd!$B:$B&amp;"|"&amp;Example0gross_HistoricalProd!$C:$C,Example0gross_HistoricalProd!$D:$D,"",0,1)</f>
        <v>7235</v>
      </c>
      <c r="J66" s="16" cm="1">
        <f t="array" ref="J66">_xlfn.XLOOKUP($A66&amp;"|"&amp;J$4,Example0gross_HistoricalProd!$B:$B&amp;"|"&amp;Example0gross_HistoricalProd!$C:$C,Example0gross_HistoricalProd!$D:$D,"",0,1)</f>
        <v>7416</v>
      </c>
      <c r="K66" s="16" cm="1">
        <f t="array" ref="K66">_xlfn.XLOOKUP($A66&amp;"|"&amp;K$4,Example0gross_HistoricalProd!$B:$B&amp;"|"&amp;Example0gross_HistoricalProd!$C:$C,Example0gross_HistoricalProd!$D:$D,"",0,1)</f>
        <v>7602</v>
      </c>
      <c r="L66" s="16" cm="1">
        <f t="array" ref="L66">_xlfn.XLOOKUP($A66&amp;"|"&amp;L$4,Example0gross_HistoricalProd!$B:$B&amp;"|"&amp;Example0gross_HistoricalProd!$C:$C,Example0gross_HistoricalProd!$D:$D,"",0,1)</f>
        <v>7792</v>
      </c>
      <c r="M66" s="16" cm="1">
        <f t="array" ref="M66">_xlfn.XLOOKUP($A66&amp;"|"&amp;M$4,Example0gross_HistoricalProd!$B:$B&amp;"|"&amp;Example0gross_HistoricalProd!$C:$C,Example0gross_HistoricalProd!$D:$D,"",0,1)</f>
        <v>7987</v>
      </c>
      <c r="N66" s="16" cm="1">
        <f t="array" ref="N66">_xlfn.XLOOKUP($A66&amp;"|"&amp;N$4,Example0gross_HistoricalProd!$B:$B&amp;"|"&amp;Example0gross_HistoricalProd!$C:$C,Example0gross_HistoricalProd!$D:$D,"",0,1)</f>
        <v>8186</v>
      </c>
      <c r="O66" s="16" cm="1">
        <f t="array" ref="O66">_xlfn.XLOOKUP($A66&amp;"|"&amp;O$4,Example0gross_HistoricalProd!$B:$B&amp;"|"&amp;Example0gross_HistoricalProd!$C:$C,Example0gross_HistoricalProd!$D:$D,"",0,1)</f>
        <v>8391</v>
      </c>
      <c r="P66" s="16" cm="1">
        <f t="array" ref="P66">_xlfn.XLOOKUP($A66&amp;"|"&amp;P$4,Example0gross_HistoricalProd!$B:$B&amp;"|"&amp;Example0gross_HistoricalProd!$C:$C,Example0gross_HistoricalProd!$D:$D,"",0,1)</f>
        <v>8601</v>
      </c>
      <c r="Q66" s="3"/>
      <c r="R66" s="3"/>
      <c r="S66" s="3"/>
      <c r="T66" s="3"/>
    </row>
    <row r="67" spans="1:20" x14ac:dyDescent="0.25">
      <c r="A67">
        <f t="shared" si="10"/>
        <v>105</v>
      </c>
      <c r="B67" t="str">
        <f t="shared" si="10"/>
        <v>Annie 7H</v>
      </c>
      <c r="D67" t="s">
        <v>101</v>
      </c>
      <c r="E67" s="15">
        <f>IFERROR(SUMIF($D5:$D48,"Gas Sales Volumes (mcf)",E5:E48)/E66,"")</f>
        <v>0.86956521739130432</v>
      </c>
      <c r="F67" s="15">
        <f t="shared" ref="F67:P67" si="11">IFERROR(SUMIF($D5:$D48,"Gas Sales Volumes (mcf)",F5:F48)/F66,"")</f>
        <v>0.86954904003571964</v>
      </c>
      <c r="G67" s="15">
        <f t="shared" si="11"/>
        <v>0.86954588354871498</v>
      </c>
      <c r="H67" s="15">
        <f t="shared" si="11"/>
        <v>0.86956744043065592</v>
      </c>
      <c r="I67" s="15">
        <f t="shared" si="11"/>
        <v>0.86962453033863163</v>
      </c>
      <c r="J67" s="15">
        <f t="shared" si="11"/>
        <v>0.86960987230312847</v>
      </c>
      <c r="K67" s="15">
        <f t="shared" si="11"/>
        <v>0.86954123704288344</v>
      </c>
      <c r="L67" s="15">
        <f t="shared" si="11"/>
        <v>0.86954681673511292</v>
      </c>
      <c r="M67" s="15">
        <f t="shared" si="11"/>
        <v>0.86952504269437836</v>
      </c>
      <c r="N67" s="15">
        <f t="shared" si="11"/>
        <v>0.86959674187637426</v>
      </c>
      <c r="O67" s="15">
        <f t="shared" si="11"/>
        <v>0.86956046978905976</v>
      </c>
      <c r="P67" s="15">
        <f t="shared" si="11"/>
        <v>0.86953772224159986</v>
      </c>
      <c r="Q67" s="15">
        <f>IFERROR(AVERAGE(N67:P67),"")</f>
        <v>0.86956497796901144</v>
      </c>
      <c r="R67" s="15">
        <f>IFERROR(AVERAGE(K67:P67),"")</f>
        <v>0.86955133839656817</v>
      </c>
      <c r="S67" s="15">
        <f>IFERROR(AVERAGE(H67:P67),"")</f>
        <v>0.86956776371686939</v>
      </c>
      <c r="T67" s="15">
        <f>IFERROR(AVERAGE(E67:P67),"")</f>
        <v>0.86956416786896351</v>
      </c>
    </row>
    <row r="68" spans="1:20" x14ac:dyDescent="0.25">
      <c r="A68">
        <f t="shared" si="10"/>
        <v>105</v>
      </c>
      <c r="B68" t="str">
        <f t="shared" si="10"/>
        <v>Annie 7H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3"/>
      <c r="R68" s="3"/>
      <c r="S68" s="3"/>
      <c r="T68" s="3"/>
    </row>
    <row r="69" spans="1:20" x14ac:dyDescent="0.25">
      <c r="A69">
        <f t="shared" si="10"/>
        <v>105</v>
      </c>
      <c r="B69" t="str">
        <f t="shared" si="10"/>
        <v>Annie 7H</v>
      </c>
      <c r="D69" t="s">
        <v>102</v>
      </c>
      <c r="E69" s="17">
        <f>IFERROR((SUMIF($D5:$D48,"NGL Sales Volumes (bbl)",E5:E48)+(SUMIF($D5:$D48,"NGL Sales Volumes (gal)",E5:E48)/42))/(E66/1000),"")</f>
        <v>0</v>
      </c>
      <c r="F69" s="17">
        <f t="shared" ref="F69:P69" si="12">IFERROR((SUMIF($D5:$D48,"NGL Sales Volumes (bbl)",F5:F48)+(SUMIF($D5:$D48,"NGL Sales Volumes (gal)",F5:F48)/42))/(F66/1000),"")</f>
        <v>0</v>
      </c>
      <c r="G69" s="17">
        <f t="shared" si="12"/>
        <v>0</v>
      </c>
      <c r="H69" s="17">
        <f t="shared" si="12"/>
        <v>0</v>
      </c>
      <c r="I69" s="17">
        <f t="shared" si="12"/>
        <v>0</v>
      </c>
      <c r="J69" s="17">
        <f t="shared" si="12"/>
        <v>0</v>
      </c>
      <c r="K69" s="17">
        <f t="shared" si="12"/>
        <v>0</v>
      </c>
      <c r="L69" s="17">
        <f t="shared" si="12"/>
        <v>0</v>
      </c>
      <c r="M69" s="17">
        <f t="shared" si="12"/>
        <v>0</v>
      </c>
      <c r="N69" s="17">
        <f t="shared" si="12"/>
        <v>0</v>
      </c>
      <c r="O69" s="17">
        <f t="shared" si="12"/>
        <v>0</v>
      </c>
      <c r="P69" s="17">
        <f t="shared" si="12"/>
        <v>0</v>
      </c>
      <c r="Q69" s="17">
        <f>IFERROR(AVERAGE(N69:P69),"")</f>
        <v>0</v>
      </c>
      <c r="R69" s="17">
        <f>IFERROR(AVERAGE(K69:P69),"")</f>
        <v>0</v>
      </c>
      <c r="S69" s="17">
        <f>IFERROR(AVERAGE(H69:P69),"")</f>
        <v>0</v>
      </c>
      <c r="T69" s="17">
        <f>IFERROR(AVERAGE(E69:P69),"")</f>
        <v>0</v>
      </c>
    </row>
    <row r="70" spans="1:20" x14ac:dyDescent="0.25">
      <c r="A70">
        <f t="shared" si="10"/>
        <v>105</v>
      </c>
      <c r="B70" t="str">
        <f t="shared" si="10"/>
        <v>Annie 7H</v>
      </c>
      <c r="D70" t="s">
        <v>103</v>
      </c>
      <c r="E70" s="18">
        <f>IFERROR((SUMIF($D5:$D48,"NGL Sales Volumes (bbl)",E5:E48)+(SUMIF($D5:$D48,"NGL Sales Volumes (gal)",E5:E48)/42))/(E66),"")</f>
        <v>0</v>
      </c>
      <c r="F70" s="18">
        <f t="shared" ref="F70:P70" si="13">IFERROR((SUMIF($D5:$D48,"NGL Sales Volumes (bbl)",F5:F48)+(SUMIF($D5:$D48,"NGL Sales Volumes (gal)",F5:F48)/42))/(F66),"")</f>
        <v>0</v>
      </c>
      <c r="G70" s="18">
        <f t="shared" si="13"/>
        <v>0</v>
      </c>
      <c r="H70" s="18">
        <f t="shared" si="13"/>
        <v>0</v>
      </c>
      <c r="I70" s="18">
        <f t="shared" si="13"/>
        <v>0</v>
      </c>
      <c r="J70" s="18">
        <f t="shared" si="13"/>
        <v>0</v>
      </c>
      <c r="K70" s="18">
        <f t="shared" si="13"/>
        <v>0</v>
      </c>
      <c r="L70" s="18">
        <f t="shared" si="13"/>
        <v>0</v>
      </c>
      <c r="M70" s="18">
        <f t="shared" si="13"/>
        <v>0</v>
      </c>
      <c r="N70" s="18">
        <f t="shared" si="13"/>
        <v>0</v>
      </c>
      <c r="O70" s="18">
        <f t="shared" si="13"/>
        <v>0</v>
      </c>
      <c r="P70" s="18">
        <f t="shared" si="13"/>
        <v>0</v>
      </c>
      <c r="Q70" s="18">
        <f>IFERROR(AVERAGE(N70:P70),"")</f>
        <v>0</v>
      </c>
      <c r="R70" s="18">
        <f>IFERROR(AVERAGE(K70:P70),"")</f>
        <v>0</v>
      </c>
      <c r="S70" s="18">
        <f>IFERROR(AVERAGE(H70:P70),"")</f>
        <v>0</v>
      </c>
      <c r="T70" s="18">
        <f>IFERROR(AVERAGE(E70:P70),"")</f>
        <v>0</v>
      </c>
    </row>
    <row r="71" spans="1:20" x14ac:dyDescent="0.25">
      <c r="A71">
        <f t="shared" si="10"/>
        <v>105</v>
      </c>
      <c r="B71" t="str">
        <f t="shared" si="10"/>
        <v>Annie 7H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3"/>
      <c r="R71" s="3"/>
      <c r="S71" s="3"/>
      <c r="T71" s="3"/>
    </row>
    <row r="72" spans="1:20" x14ac:dyDescent="0.25">
      <c r="A72">
        <f t="shared" si="10"/>
        <v>105</v>
      </c>
      <c r="B72" t="str">
        <f t="shared" si="10"/>
        <v>Annie 7H</v>
      </c>
      <c r="D72" t="s">
        <v>104</v>
      </c>
      <c r="E72" s="16">
        <f>IFERROR(SUMIF($D5:$D48,"Fixed Expense ($)",E5:E48)+SUMIF($D5:$D48,"Oil Variable Expense ($)",E5:E48)+SUMIF($D5:$D48,"Gas Variable Expense ($)",E5:E48),"")</f>
        <v>10969.316161999999</v>
      </c>
      <c r="F72" s="16">
        <f t="shared" ref="F72:P72" si="14">IFERROR(SUMIF($D5:$D48,"Fixed Expense ($)",F5:F48)+SUMIF($D5:$D48,"Oil Variable Expense ($)",F5:F48)+SUMIF($D5:$D48,"Gas Variable Expense ($)",F5:F48),"")</f>
        <v>10420.850356000001</v>
      </c>
      <c r="G72" s="16">
        <f t="shared" si="14"/>
        <v>9899.8078400000013</v>
      </c>
      <c r="H72" s="16">
        <f t="shared" si="14"/>
        <v>9404.8174440000003</v>
      </c>
      <c r="I72" s="16">
        <f t="shared" si="14"/>
        <v>8934.5765739999988</v>
      </c>
      <c r="J72" s="16">
        <f t="shared" si="14"/>
        <v>8487.8477430000003</v>
      </c>
      <c r="K72" s="16">
        <f t="shared" si="14"/>
        <v>8063.4553580000011</v>
      </c>
      <c r="L72" s="16">
        <f t="shared" si="14"/>
        <v>7660.2825890000004</v>
      </c>
      <c r="M72" s="16">
        <f t="shared" si="14"/>
        <v>7277.2684599999993</v>
      </c>
      <c r="N72" s="16">
        <f t="shared" si="14"/>
        <v>6913.4050379999999</v>
      </c>
      <c r="O72" s="16">
        <f t="shared" si="14"/>
        <v>6567.7347870000003</v>
      </c>
      <c r="P72" s="16">
        <f t="shared" si="14"/>
        <v>6239.3480449999997</v>
      </c>
      <c r="Q72" s="3"/>
      <c r="R72" s="3"/>
      <c r="S72" s="3"/>
      <c r="T72" s="3"/>
    </row>
    <row r="73" spans="1:20" x14ac:dyDescent="0.25">
      <c r="A73">
        <f t="shared" si="10"/>
        <v>105</v>
      </c>
      <c r="B73" t="str">
        <f t="shared" si="10"/>
        <v>Annie 7H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3"/>
      <c r="R73" s="3"/>
      <c r="S73" s="3"/>
      <c r="T73" s="3"/>
    </row>
    <row r="74" spans="1:20" x14ac:dyDescent="0.25">
      <c r="A74">
        <f t="shared" si="10"/>
        <v>105</v>
      </c>
      <c r="B74" t="str">
        <f t="shared" si="10"/>
        <v>Annie 7H</v>
      </c>
      <c r="D74" t="s">
        <v>61</v>
      </c>
      <c r="E74" s="19" t="str">
        <f>IF(Example0gross_LOSDesignation!$E$5="","",IF(Example0gross_LOSDesignation!$E$5=0,"",VLOOKUP($D74,Example0gross_LOSDesignation!$D$1:$E$5,2,0)))</f>
        <v/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3"/>
      <c r="R74" s="3"/>
      <c r="S74" s="3"/>
      <c r="T74" s="3"/>
    </row>
    <row r="75" spans="1:20" x14ac:dyDescent="0.25">
      <c r="A75">
        <f t="shared" si="10"/>
        <v>105</v>
      </c>
      <c r="B75" t="str">
        <f t="shared" si="10"/>
        <v>Annie 7H</v>
      </c>
      <c r="D75" t="s">
        <v>63</v>
      </c>
      <c r="E75" s="19" t="str">
        <f>IF(Example0gross_LOSDesignation!$E$5="","",IF(Example0gross_LOSDesignation!$E$5=0,"",VLOOKUP($D75,Example0gross_LOSDesignation!$D$1:$E$5,2,0)))</f>
        <v/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3"/>
      <c r="R75" s="3"/>
      <c r="S75" s="3"/>
      <c r="T75" s="3"/>
    </row>
    <row r="76" spans="1:20" x14ac:dyDescent="0.25">
      <c r="A76">
        <f t="shared" si="10"/>
        <v>105</v>
      </c>
      <c r="B76" t="str">
        <f t="shared" si="10"/>
        <v>Annie 7H</v>
      </c>
      <c r="D76" t="s">
        <v>65</v>
      </c>
      <c r="E76" s="19" t="str">
        <f>IF(Example0gross_LOSDesignation!$E$5="","",IF(Example0gross_LOSDesignation!$E$5=0,"",VLOOKUP($D76,Example0gross_LOSDesignation!$D$1:$E$5,2,0)))</f>
        <v/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3"/>
      <c r="R76" s="3"/>
      <c r="S76" s="3"/>
      <c r="T76" s="3"/>
    </row>
    <row r="77" spans="1:20" x14ac:dyDescent="0.25">
      <c r="A77">
        <f t="shared" si="10"/>
        <v>105</v>
      </c>
      <c r="B77" t="str">
        <f t="shared" si="10"/>
        <v>Annie 7H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3"/>
      <c r="R77" s="3"/>
      <c r="S77" s="3"/>
      <c r="T77" s="3"/>
    </row>
    <row r="78" spans="1:20" x14ac:dyDescent="0.25">
      <c r="A78">
        <f t="shared" si="10"/>
        <v>105</v>
      </c>
      <c r="B78" t="str">
        <f t="shared" si="10"/>
        <v>Annie 7H</v>
      </c>
      <c r="D78" t="s">
        <v>105</v>
      </c>
      <c r="E78" s="16">
        <f>IF($E74&lt;&gt;"",$E74*E72,IFERROR(SUMIF($D5:$D48,"Fixed Expense ($)",E5:E48),""))</f>
        <v>5741.3153969999994</v>
      </c>
      <c r="F78" s="16">
        <f t="shared" ref="F78:P78" si="15">IF($E74&lt;&gt;"",$E74*F72,IFERROR(SUMIF($D5:$D48,"Fixed Expense ($)",F5:F48),""))</f>
        <v>5454.2496280000005</v>
      </c>
      <c r="G78" s="16">
        <f t="shared" si="15"/>
        <v>5181.5371479999994</v>
      </c>
      <c r="H78" s="16">
        <f t="shared" si="15"/>
        <v>4922.4602870000008</v>
      </c>
      <c r="I78" s="16">
        <f t="shared" si="15"/>
        <v>4676.3372760000002</v>
      </c>
      <c r="J78" s="16">
        <f t="shared" si="15"/>
        <v>4442.5204100000001</v>
      </c>
      <c r="K78" s="16">
        <f t="shared" si="15"/>
        <v>4220.3943910000007</v>
      </c>
      <c r="L78" s="16">
        <f t="shared" si="15"/>
        <v>4009.3746699999997</v>
      </c>
      <c r="M78" s="16">
        <f t="shared" si="15"/>
        <v>3808.9059359999997</v>
      </c>
      <c r="N78" s="16">
        <f t="shared" si="15"/>
        <v>3618.4606409999997</v>
      </c>
      <c r="O78" s="16">
        <f t="shared" si="15"/>
        <v>3437.5376100000003</v>
      </c>
      <c r="P78" s="16">
        <f t="shared" si="15"/>
        <v>3265.660727</v>
      </c>
      <c r="Q78" s="3"/>
      <c r="R78" s="3"/>
      <c r="S78" s="3"/>
      <c r="T78" s="3"/>
    </row>
    <row r="79" spans="1:20" x14ac:dyDescent="0.25">
      <c r="A79">
        <f t="shared" si="10"/>
        <v>105</v>
      </c>
      <c r="B79" t="str">
        <f t="shared" si="10"/>
        <v>Annie 7H</v>
      </c>
      <c r="D79" t="s">
        <v>106</v>
      </c>
      <c r="E79" s="16" cm="1">
        <f t="array" ref="E79">_xlfn.XLOOKUP($A79&amp;"|"&amp;E$4,Example0gross_HistoricalProd!$B:$B&amp;"|"&amp;Example0gross_HistoricalProd!$C:$C,Example0gross_HistoricalProd!$G:$G,"",0,1)</f>
        <v>1</v>
      </c>
      <c r="F79" s="16" cm="1">
        <f t="array" ref="F79">_xlfn.XLOOKUP($A79&amp;"|"&amp;F$4,Example0gross_HistoricalProd!$B:$B&amp;"|"&amp;Example0gross_HistoricalProd!$C:$C,Example0gross_HistoricalProd!$G:$G,"",0,1)</f>
        <v>1</v>
      </c>
      <c r="G79" s="16" cm="1">
        <f t="array" ref="G79">_xlfn.XLOOKUP($A79&amp;"|"&amp;G$4,Example0gross_HistoricalProd!$B:$B&amp;"|"&amp;Example0gross_HistoricalProd!$C:$C,Example0gross_HistoricalProd!$G:$G,"",0,1)</f>
        <v>1</v>
      </c>
      <c r="H79" s="16" cm="1">
        <f t="array" ref="H79">_xlfn.XLOOKUP($A79&amp;"|"&amp;H$4,Example0gross_HistoricalProd!$B:$B&amp;"|"&amp;Example0gross_HistoricalProd!$C:$C,Example0gross_HistoricalProd!$G:$G,"",0,1)</f>
        <v>1</v>
      </c>
      <c r="I79" s="16" cm="1">
        <f t="array" ref="I79">_xlfn.XLOOKUP($A79&amp;"|"&amp;I$4,Example0gross_HistoricalProd!$B:$B&amp;"|"&amp;Example0gross_HistoricalProd!$C:$C,Example0gross_HistoricalProd!$G:$G,"",0,1)</f>
        <v>1</v>
      </c>
      <c r="J79" s="16" cm="1">
        <f t="array" ref="J79">_xlfn.XLOOKUP($A79&amp;"|"&amp;J$4,Example0gross_HistoricalProd!$B:$B&amp;"|"&amp;Example0gross_HistoricalProd!$C:$C,Example0gross_HistoricalProd!$G:$G,"",0,1)</f>
        <v>1</v>
      </c>
      <c r="K79" s="16" cm="1">
        <f t="array" ref="K79">_xlfn.XLOOKUP($A79&amp;"|"&amp;K$4,Example0gross_HistoricalProd!$B:$B&amp;"|"&amp;Example0gross_HistoricalProd!$C:$C,Example0gross_HistoricalProd!$G:$G,"",0,1)</f>
        <v>1</v>
      </c>
      <c r="L79" s="16" cm="1">
        <f t="array" ref="L79">_xlfn.XLOOKUP($A79&amp;"|"&amp;L$4,Example0gross_HistoricalProd!$B:$B&amp;"|"&amp;Example0gross_HistoricalProd!$C:$C,Example0gross_HistoricalProd!$G:$G,"",0,1)</f>
        <v>1</v>
      </c>
      <c r="M79" s="16" cm="1">
        <f t="array" ref="M79">_xlfn.XLOOKUP($A79&amp;"|"&amp;M$4,Example0gross_HistoricalProd!$B:$B&amp;"|"&amp;Example0gross_HistoricalProd!$C:$C,Example0gross_HistoricalProd!$G:$G,"",0,1)</f>
        <v>1</v>
      </c>
      <c r="N79" s="16" cm="1">
        <f t="array" ref="N79">_xlfn.XLOOKUP($A79&amp;"|"&amp;N$4,Example0gross_HistoricalProd!$B:$B&amp;"|"&amp;Example0gross_HistoricalProd!$C:$C,Example0gross_HistoricalProd!$G:$G,"",0,1)</f>
        <v>1</v>
      </c>
      <c r="O79" s="16" cm="1">
        <f t="array" ref="O79">_xlfn.XLOOKUP($A79&amp;"|"&amp;O$4,Example0gross_HistoricalProd!$B:$B&amp;"|"&amp;Example0gross_HistoricalProd!$C:$C,Example0gross_HistoricalProd!$G:$G,"",0,1)</f>
        <v>1</v>
      </c>
      <c r="P79" s="16" cm="1">
        <f t="array" ref="P79">_xlfn.XLOOKUP($A79&amp;"|"&amp;P$4,Example0gross_HistoricalProd!$B:$B&amp;"|"&amp;Example0gross_HistoricalProd!$C:$C,Example0gross_HistoricalProd!$G:$G,"",0,1)</f>
        <v>1</v>
      </c>
      <c r="Q79" s="3"/>
      <c r="R79" s="3"/>
      <c r="S79" s="3"/>
      <c r="T79" s="3"/>
    </row>
    <row r="80" spans="1:20" x14ac:dyDescent="0.25">
      <c r="A80">
        <f t="shared" si="10"/>
        <v>105</v>
      </c>
      <c r="B80" t="str">
        <f t="shared" si="10"/>
        <v>Annie 7H</v>
      </c>
      <c r="D80" t="s">
        <v>107</v>
      </c>
      <c r="E80" s="16">
        <f>IFERROR(E78/E79,"")</f>
        <v>5741.3153969999994</v>
      </c>
      <c r="F80" s="16">
        <f t="shared" ref="F80:P80" si="16">IFERROR(F78/F79,"")</f>
        <v>5454.2496280000005</v>
      </c>
      <c r="G80" s="16">
        <f t="shared" si="16"/>
        <v>5181.5371479999994</v>
      </c>
      <c r="H80" s="16">
        <f t="shared" si="16"/>
        <v>4922.4602870000008</v>
      </c>
      <c r="I80" s="16">
        <f t="shared" si="16"/>
        <v>4676.3372760000002</v>
      </c>
      <c r="J80" s="16">
        <f t="shared" si="16"/>
        <v>4442.5204100000001</v>
      </c>
      <c r="K80" s="16">
        <f t="shared" si="16"/>
        <v>4220.3943910000007</v>
      </c>
      <c r="L80" s="16">
        <f t="shared" si="16"/>
        <v>4009.3746699999997</v>
      </c>
      <c r="M80" s="16">
        <f t="shared" si="16"/>
        <v>3808.9059359999997</v>
      </c>
      <c r="N80" s="16">
        <f t="shared" si="16"/>
        <v>3618.4606409999997</v>
      </c>
      <c r="O80" s="16">
        <f t="shared" si="16"/>
        <v>3437.5376100000003</v>
      </c>
      <c r="P80" s="16">
        <f t="shared" si="16"/>
        <v>3265.660727</v>
      </c>
      <c r="Q80" s="16">
        <f>IFERROR(AVERAGE(N80:P80),"")</f>
        <v>3440.5529926666663</v>
      </c>
      <c r="R80" s="16">
        <f>IFERROR(AVERAGE(K80:P80),"")</f>
        <v>3726.7223291666664</v>
      </c>
      <c r="S80" s="16">
        <f>IFERROR(AVERAGE(H80:P80),"")</f>
        <v>4044.6279942222227</v>
      </c>
      <c r="T80" s="16">
        <f>IFERROR(AVERAGE(E80:P80),"")</f>
        <v>4398.2295100833335</v>
      </c>
    </row>
    <row r="81" spans="1:20" x14ac:dyDescent="0.25">
      <c r="A81">
        <f t="shared" si="10"/>
        <v>105</v>
      </c>
      <c r="B81" t="str">
        <f t="shared" si="10"/>
        <v>Annie 7H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3"/>
      <c r="R81" s="3"/>
      <c r="S81" s="3"/>
      <c r="T81" s="3"/>
    </row>
    <row r="82" spans="1:20" x14ac:dyDescent="0.25">
      <c r="A82">
        <f t="shared" ref="A82:B89" si="17">A81</f>
        <v>105</v>
      </c>
      <c r="B82" t="str">
        <f t="shared" si="17"/>
        <v>Annie 7H</v>
      </c>
      <c r="D82" t="s">
        <v>108</v>
      </c>
      <c r="E82" s="16">
        <f>IFERROR(IF($E75&lt;&gt;"",$E75*E72,SUMIF($D5:$D48,"Oil Variable Expense ($)",E5:E48)),"")</f>
        <v>3552.524703</v>
      </c>
      <c r="F82" s="16">
        <f t="shared" ref="F82:P82" si="18">IFERROR(IF($E75&lt;&gt;"",$E75*F72,SUMIF($D5:$D48,"Oil Variable Expense ($)",F5:F48)),"")</f>
        <v>3374.8984690000002</v>
      </c>
      <c r="G82" s="16">
        <f t="shared" si="18"/>
        <v>3206.1535460000005</v>
      </c>
      <c r="H82" s="16">
        <f t="shared" si="18"/>
        <v>3045.8458680000003</v>
      </c>
      <c r="I82" s="16">
        <f t="shared" si="18"/>
        <v>2893.553574</v>
      </c>
      <c r="J82" s="16">
        <f t="shared" si="18"/>
        <v>2748.8758950000001</v>
      </c>
      <c r="K82" s="16">
        <f t="shared" si="18"/>
        <v>2611.4321010000003</v>
      </c>
      <c r="L82" s="16">
        <f t="shared" si="18"/>
        <v>2480.8604970000001</v>
      </c>
      <c r="M82" s="16">
        <f t="shared" si="18"/>
        <v>2356.8174719999997</v>
      </c>
      <c r="N82" s="16">
        <f t="shared" si="18"/>
        <v>2238.9765980000002</v>
      </c>
      <c r="O82" s="16">
        <f t="shared" si="18"/>
        <v>2127.0277679999999</v>
      </c>
      <c r="P82" s="16">
        <f t="shared" si="18"/>
        <v>2020.6763790000002</v>
      </c>
      <c r="Q82" s="3"/>
      <c r="R82" s="3"/>
      <c r="S82" s="3"/>
      <c r="T82" s="3"/>
    </row>
    <row r="83" spans="1:20" x14ac:dyDescent="0.25">
      <c r="A83">
        <f t="shared" si="17"/>
        <v>105</v>
      </c>
      <c r="B83" t="str">
        <f t="shared" si="17"/>
        <v>Annie 7H</v>
      </c>
      <c r="D83" t="s">
        <v>109</v>
      </c>
      <c r="E83" s="16">
        <f>IFERROR(SUMIF($D5:$D48,"Oil Sales Volumes (bbl)",E5:E48),"")</f>
        <v>912</v>
      </c>
      <c r="F83" s="16">
        <f t="shared" ref="F83:P83" si="19">IFERROR(SUMIF($D5:$D48,"Oil Sales Volumes (bbl)",F5:F48),"")</f>
        <v>934.8</v>
      </c>
      <c r="G83" s="16">
        <f t="shared" si="19"/>
        <v>958.17</v>
      </c>
      <c r="H83" s="16">
        <f t="shared" si="19"/>
        <v>982.12424999999996</v>
      </c>
      <c r="I83" s="16">
        <f t="shared" si="19"/>
        <v>1006.677356</v>
      </c>
      <c r="J83" s="16">
        <f t="shared" si="19"/>
        <v>1031.84429</v>
      </c>
      <c r="K83" s="16">
        <f t="shared" si="19"/>
        <v>1057.6403969999999</v>
      </c>
      <c r="L83" s="16">
        <f t="shared" si="19"/>
        <v>1084.0814069999999</v>
      </c>
      <c r="M83" s="16">
        <f t="shared" si="19"/>
        <v>1111.1834429999999</v>
      </c>
      <c r="N83" s="16">
        <f t="shared" si="19"/>
        <v>1138.963029</v>
      </c>
      <c r="O83" s="16">
        <f t="shared" si="19"/>
        <v>1167.4371040000001</v>
      </c>
      <c r="P83" s="16">
        <f t="shared" si="19"/>
        <v>1196.623032</v>
      </c>
      <c r="Q83" s="3"/>
      <c r="R83" s="3"/>
      <c r="S83" s="3"/>
      <c r="T83" s="3"/>
    </row>
    <row r="84" spans="1:20" x14ac:dyDescent="0.25">
      <c r="A84">
        <f t="shared" si="17"/>
        <v>105</v>
      </c>
      <c r="B84" t="str">
        <f t="shared" si="17"/>
        <v>Annie 7H</v>
      </c>
      <c r="D84" t="s">
        <v>110</v>
      </c>
      <c r="E84" s="9">
        <f>IFERROR(E82/E83,"")</f>
        <v>3.8953121743421053</v>
      </c>
      <c r="F84" s="9">
        <f t="shared" ref="F84:P84" si="20">IFERROR(F82/F83,"")</f>
        <v>3.6102893335472834</v>
      </c>
      <c r="G84" s="9">
        <f t="shared" si="20"/>
        <v>3.3461218218061521</v>
      </c>
      <c r="H84" s="9">
        <f t="shared" si="20"/>
        <v>3.1012836390100342</v>
      </c>
      <c r="I84" s="9">
        <f t="shared" si="20"/>
        <v>2.874360446029542</v>
      </c>
      <c r="J84" s="9">
        <f t="shared" si="20"/>
        <v>2.6640413884540664</v>
      </c>
      <c r="K84" s="9">
        <f t="shared" si="20"/>
        <v>2.4691115320550683</v>
      </c>
      <c r="L84" s="9">
        <f t="shared" si="20"/>
        <v>2.2884448353978644</v>
      </c>
      <c r="M84" s="9">
        <f t="shared" si="20"/>
        <v>2.1209976506102421</v>
      </c>
      <c r="N84" s="9">
        <f t="shared" si="20"/>
        <v>1.9658027003438407</v>
      </c>
      <c r="O84" s="9">
        <f t="shared" si="20"/>
        <v>1.8219634794132771</v>
      </c>
      <c r="P84" s="9">
        <f t="shared" si="20"/>
        <v>1.688649077414716</v>
      </c>
      <c r="Q84" s="9">
        <f>IFERROR(SUM(N82:P82)/SUM(N83:P83),"")</f>
        <v>1.8231911249721926</v>
      </c>
      <c r="R84" s="9">
        <f>IFERROR(SUM(K82:P82)/SUM(K83:P83),"")</f>
        <v>2.0479481088675575</v>
      </c>
      <c r="S84" s="9">
        <f>IFERROR(SUM(H82:P82)/SUM(H83:P83),"")</f>
        <v>2.3038812412614664</v>
      </c>
      <c r="T84" s="9">
        <f>IFERROR(SUM(E82:P82)/SUM(E83:P83),"")</f>
        <v>2.5956784056496609</v>
      </c>
    </row>
    <row r="85" spans="1:20" x14ac:dyDescent="0.25">
      <c r="A85">
        <f t="shared" si="17"/>
        <v>105</v>
      </c>
      <c r="B85" t="str">
        <f t="shared" si="17"/>
        <v>Annie 7H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3"/>
      <c r="R85" s="3"/>
      <c r="S85" s="3"/>
      <c r="T85" s="3"/>
    </row>
    <row r="86" spans="1:20" x14ac:dyDescent="0.25">
      <c r="A86">
        <f t="shared" si="17"/>
        <v>105</v>
      </c>
      <c r="B86" t="str">
        <f t="shared" si="17"/>
        <v>Annie 7H</v>
      </c>
      <c r="D86" t="s">
        <v>111</v>
      </c>
      <c r="E86" s="16">
        <f>IFERROR(IF($E76&lt;&gt;"",$E76*E72,SUMIF($D5:$D48,"Gas Variable Expense ($)",E5:E48)),"")</f>
        <v>1675.476062</v>
      </c>
      <c r="F86" s="16">
        <f t="shared" ref="F86:P86" si="21">IFERROR(IF($E76&lt;&gt;"",$E76*F72,SUMIF($D5:$D48,"Gas Variable Expense ($)",F5:F48)),"")</f>
        <v>1591.7022589999999</v>
      </c>
      <c r="G86" s="16">
        <f t="shared" si="21"/>
        <v>1512.117146</v>
      </c>
      <c r="H86" s="16">
        <f t="shared" si="21"/>
        <v>1436.511289</v>
      </c>
      <c r="I86" s="16">
        <f t="shared" si="21"/>
        <v>1364.6857239999999</v>
      </c>
      <c r="J86" s="16">
        <f t="shared" si="21"/>
        <v>1296.4514380000001</v>
      </c>
      <c r="K86" s="16">
        <f t="shared" si="21"/>
        <v>1231.628866</v>
      </c>
      <c r="L86" s="16">
        <f t="shared" si="21"/>
        <v>1170.0474220000001</v>
      </c>
      <c r="M86" s="16">
        <f t="shared" si="21"/>
        <v>1111.5450519999999</v>
      </c>
      <c r="N86" s="16">
        <f t="shared" si="21"/>
        <v>1055.967799</v>
      </c>
      <c r="O86" s="16">
        <f t="shared" si="21"/>
        <v>1003.169409</v>
      </c>
      <c r="P86" s="16">
        <f t="shared" si="21"/>
        <v>953.01093900000001</v>
      </c>
      <c r="Q86" s="3"/>
      <c r="R86" s="3"/>
      <c r="S86" s="3"/>
      <c r="T86" s="3"/>
    </row>
    <row r="87" spans="1:20" x14ac:dyDescent="0.25">
      <c r="A87">
        <f t="shared" si="17"/>
        <v>105</v>
      </c>
      <c r="B87" t="str">
        <f t="shared" si="17"/>
        <v>Annie 7H</v>
      </c>
      <c r="D87" t="s">
        <v>112</v>
      </c>
      <c r="E87" s="16">
        <f>IFERROR(SUMIF($D5:$D48,"Gas Sales Volumes (mcf)",E5:E48),"")</f>
        <v>5700</v>
      </c>
      <c r="F87" s="16">
        <f t="shared" ref="F87:P87" si="22">IFERROR(SUMIF($D5:$D48,"Gas Sales Volumes (mcf)",F5:F48),"")</f>
        <v>5842.5</v>
      </c>
      <c r="G87" s="16">
        <f t="shared" si="22"/>
        <v>5988.5625</v>
      </c>
      <c r="H87" s="16">
        <f t="shared" si="22"/>
        <v>6138.276562</v>
      </c>
      <c r="I87" s="16">
        <f t="shared" si="22"/>
        <v>6291.7334769999998</v>
      </c>
      <c r="J87" s="16">
        <f t="shared" si="22"/>
        <v>6449.0268130000004</v>
      </c>
      <c r="K87" s="16">
        <f t="shared" si="22"/>
        <v>6610.2524839999996</v>
      </c>
      <c r="L87" s="16">
        <f t="shared" si="22"/>
        <v>6775.5087960000001</v>
      </c>
      <c r="M87" s="16">
        <f t="shared" si="22"/>
        <v>6944.8965159999998</v>
      </c>
      <c r="N87" s="16">
        <f t="shared" si="22"/>
        <v>7118.5189289999998</v>
      </c>
      <c r="O87" s="16">
        <f t="shared" si="22"/>
        <v>7296.4819020000004</v>
      </c>
      <c r="P87" s="16">
        <f t="shared" si="22"/>
        <v>7478.8939490000002</v>
      </c>
      <c r="Q87" s="3"/>
      <c r="R87" s="3"/>
      <c r="S87" s="3"/>
      <c r="T87" s="3"/>
    </row>
    <row r="88" spans="1:20" x14ac:dyDescent="0.25">
      <c r="A88">
        <f t="shared" si="17"/>
        <v>105</v>
      </c>
      <c r="B88" t="str">
        <f t="shared" si="17"/>
        <v>Annie 7H</v>
      </c>
      <c r="D88" t="s">
        <v>113</v>
      </c>
      <c r="E88" s="9">
        <f>IFERROR(E86/E87,"")</f>
        <v>0.29394316877192983</v>
      </c>
      <c r="F88" s="9">
        <f t="shared" ref="F88:P88" si="23">IFERROR(F86/F87,"")</f>
        <v>0.27243513204963626</v>
      </c>
      <c r="G88" s="9">
        <f t="shared" si="23"/>
        <v>0.25250085408643563</v>
      </c>
      <c r="H88" s="9">
        <f t="shared" si="23"/>
        <v>0.23402518190414504</v>
      </c>
      <c r="I88" s="9">
        <f t="shared" si="23"/>
        <v>0.21690138798611414</v>
      </c>
      <c r="J88" s="9">
        <f t="shared" si="23"/>
        <v>0.20103055477868426</v>
      </c>
      <c r="K88" s="9">
        <f t="shared" si="23"/>
        <v>0.18632100195584603</v>
      </c>
      <c r="L88" s="9">
        <f t="shared" si="23"/>
        <v>0.17268775780953174</v>
      </c>
      <c r="M88" s="9">
        <f t="shared" si="23"/>
        <v>0.16005206836979743</v>
      </c>
      <c r="N88" s="9">
        <f t="shared" si="23"/>
        <v>0.14834094135763448</v>
      </c>
      <c r="O88" s="9">
        <f t="shared" si="23"/>
        <v>0.13748672613373117</v>
      </c>
      <c r="P88" s="9">
        <f t="shared" si="23"/>
        <v>0.12742672185202289</v>
      </c>
      <c r="Q88" s="9">
        <f>IFERROR(SUM(N86:P86)/SUM(N87:P87),"")</f>
        <v>0.13757936526449313</v>
      </c>
      <c r="R88" s="9">
        <f>IFERROR(SUM(K86:P86)/SUM(K87:P87),"")</f>
        <v>0.15453969524614816</v>
      </c>
      <c r="S88" s="9">
        <f>IFERROR(SUM(H86:P86)/SUM(H87:P87),"")</f>
        <v>0.17385260076279785</v>
      </c>
      <c r="T88" s="9">
        <f>IFERROR(SUM(E86:P86)/SUM(E87:P87),"")</f>
        <v>0.19587183293063687</v>
      </c>
    </row>
    <row r="89" spans="1:20" x14ac:dyDescent="0.25">
      <c r="A89">
        <f t="shared" si="17"/>
        <v>105</v>
      </c>
      <c r="B89" t="str">
        <f t="shared" si="17"/>
        <v>Annie 7H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20" x14ac:dyDescent="0.25">
      <c r="A90">
        <f>VLOOKUP($B90,Example0gross_NameIDRecon!$B:$C,2,0)</f>
        <v>104</v>
      </c>
      <c r="B90" t="s">
        <v>47</v>
      </c>
      <c r="C90" t="s">
        <v>2</v>
      </c>
      <c r="D90" t="str">
        <f>IF(VLOOKUP($C90,Example0gross_LOSDesignation!$A:$B,2,0)=0,"",VLOOKUP($C90,Example0gross_LOSDesignation!$A:$B,2,0))</f>
        <v/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20" x14ac:dyDescent="0.25">
      <c r="A91">
        <f>VLOOKUP($B91,Example0gross_NameIDRecon!$B:$C,2,0)</f>
        <v>104</v>
      </c>
      <c r="B91" t="s">
        <v>47</v>
      </c>
      <c r="C91" t="s">
        <v>3</v>
      </c>
      <c r="D91" t="str">
        <f>IF(VLOOKUP($C91,Example0gross_LOSDesignation!$A:$B,2,0)=0,"",VLOOKUP($C91,Example0gross_LOSDesignation!$A:$B,2,0))</f>
        <v>Oil Sales Volumes (bbl)</v>
      </c>
      <c r="E91" s="11">
        <v>1140</v>
      </c>
      <c r="F91" s="11">
        <v>1168.5</v>
      </c>
      <c r="G91" s="11">
        <v>1197.7125000000001</v>
      </c>
      <c r="H91" s="11">
        <v>1227.6553120000001</v>
      </c>
      <c r="I91" s="11">
        <v>1258.346695</v>
      </c>
      <c r="J91" s="11">
        <v>1289.8053629999999</v>
      </c>
      <c r="K91" s="11">
        <v>1322.050497</v>
      </c>
      <c r="L91" s="11">
        <v>1355.1017589999999</v>
      </c>
      <c r="M91" s="11">
        <v>1388.9793030000001</v>
      </c>
      <c r="N91" s="11">
        <v>1423.703786</v>
      </c>
      <c r="O91" s="11">
        <v>1459.29638</v>
      </c>
      <c r="P91" s="11">
        <v>1495.7787900000001</v>
      </c>
    </row>
    <row r="92" spans="1:20" x14ac:dyDescent="0.25">
      <c r="A92">
        <f>VLOOKUP($B92,Example0gross_NameIDRecon!$B:$C,2,0)</f>
        <v>104</v>
      </c>
      <c r="B92" t="s">
        <v>47</v>
      </c>
      <c r="C92" t="s">
        <v>4</v>
      </c>
      <c r="D92" t="str">
        <f>IF(VLOOKUP($C92,Example0gross_LOSDesignation!$A:$B,2,0)=0,"",VLOOKUP($C92,Example0gross_LOSDesignation!$A:$B,2,0))</f>
        <v>Gas Sales Volumes (mcf)</v>
      </c>
      <c r="E92" s="11">
        <v>7125</v>
      </c>
      <c r="F92" s="11">
        <v>7303.125</v>
      </c>
      <c r="G92" s="11">
        <v>7485.703125</v>
      </c>
      <c r="H92" s="11">
        <v>7672.845703</v>
      </c>
      <c r="I92" s="11">
        <v>7864.6668460000001</v>
      </c>
      <c r="J92" s="11">
        <v>8061.2835169999998</v>
      </c>
      <c r="K92" s="11">
        <v>8262.8156049999998</v>
      </c>
      <c r="L92" s="11">
        <v>8469.3859950000005</v>
      </c>
      <c r="M92" s="11">
        <v>8681.1206450000009</v>
      </c>
      <c r="N92" s="11">
        <v>8898.1486609999993</v>
      </c>
      <c r="O92" s="11">
        <v>9120.6023769999993</v>
      </c>
      <c r="P92" s="11">
        <v>9348.6174370000008</v>
      </c>
    </row>
    <row r="93" spans="1:20" x14ac:dyDescent="0.25">
      <c r="A93">
        <f>VLOOKUP($B93,Example0gross_NameIDRecon!$B:$C,2,0)</f>
        <v>104</v>
      </c>
      <c r="B93" t="s">
        <v>47</v>
      </c>
      <c r="C93" t="s">
        <v>5</v>
      </c>
      <c r="D93" t="str">
        <f>IF(VLOOKUP($C93,Example0gross_LOSDesignation!$A:$B,2,0)=0,"",VLOOKUP($C93,Example0gross_LOSDesignation!$A:$B,2,0))</f>
        <v>NGL Sales Volumes (bbl)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</row>
    <row r="94" spans="1:20" x14ac:dyDescent="0.25">
      <c r="A94">
        <f>VLOOKUP($B94,Example0gross_NameIDRecon!$B:$C,2,0)</f>
        <v>104</v>
      </c>
      <c r="B94" t="s">
        <v>47</v>
      </c>
      <c r="C94" t="s">
        <v>6</v>
      </c>
      <c r="D94" t="str">
        <f>IF(VLOOKUP($C94,Example0gross_LOSDesignation!$A:$B,2,0)=0,"",VLOOKUP($C94,Example0gross_LOSDesignation!$A:$B,2,0))</f>
        <v>NGL Sales Volumes (gal)</v>
      </c>
      <c r="E94" s="11">
        <v>41076</v>
      </c>
      <c r="F94" s="11">
        <v>42102.9</v>
      </c>
      <c r="G94" s="11">
        <v>43155.472500000003</v>
      </c>
      <c r="H94" s="11">
        <v>44234.359312000001</v>
      </c>
      <c r="I94" s="11">
        <v>45340.218294999999</v>
      </c>
      <c r="J94" s="11">
        <v>46473.723752999998</v>
      </c>
      <c r="K94" s="11">
        <v>47635.566847000002</v>
      </c>
      <c r="L94" s="11">
        <v>48826.456017999997</v>
      </c>
      <c r="M94" s="11">
        <v>50047.117418000002</v>
      </c>
      <c r="N94" s="11">
        <v>51298.295354000002</v>
      </c>
      <c r="O94" s="11">
        <v>52580.752737000003</v>
      </c>
      <c r="P94" s="11">
        <v>53895.271556</v>
      </c>
    </row>
    <row r="95" spans="1:20" x14ac:dyDescent="0.25">
      <c r="A95">
        <f>VLOOKUP($B95,Example0gross_NameIDRecon!$B:$C,2,0)</f>
        <v>104</v>
      </c>
      <c r="B95" t="s">
        <v>47</v>
      </c>
      <c r="C95" t="s">
        <v>7</v>
      </c>
      <c r="D95" t="str">
        <f>IF(VLOOKUP($C95,Example0gross_LOSDesignation!$A:$B,2,0)=0,"",VLOOKUP($C95,Example0gross_LOSDesignation!$A:$B,2,0))</f>
        <v/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20" x14ac:dyDescent="0.25">
      <c r="A96">
        <f>VLOOKUP($B96,Example0gross_NameIDRecon!$B:$C,2,0)</f>
        <v>104</v>
      </c>
      <c r="B96" t="s">
        <v>47</v>
      </c>
      <c r="C96" t="s">
        <v>8</v>
      </c>
      <c r="D96" t="str">
        <f>IF(VLOOKUP($C96,Example0gross_LOSDesignation!$A:$B,2,0)=0,"",VLOOKUP($C96,Example0gross_LOSDesignation!$A:$B,2,0))</f>
        <v>Oil Sales Revenue ($)</v>
      </c>
      <c r="E96" s="11">
        <v>87780</v>
      </c>
      <c r="F96" s="11">
        <v>89096.7</v>
      </c>
      <c r="G96" s="11">
        <v>90433.150500000003</v>
      </c>
      <c r="H96" s="11">
        <v>91789.647756999999</v>
      </c>
      <c r="I96" s="11">
        <v>93166.492473999999</v>
      </c>
      <c r="J96" s="11">
        <v>94563.989860999995</v>
      </c>
      <c r="K96" s="11">
        <v>95982.449708999993</v>
      </c>
      <c r="L96" s="11">
        <v>97422.186455000003</v>
      </c>
      <c r="M96" s="11">
        <v>98883.519251000005</v>
      </c>
      <c r="N96" s="11">
        <v>100366.77204</v>
      </c>
      <c r="O96" s="11">
        <v>101872.273621</v>
      </c>
      <c r="P96" s="11">
        <v>103400.35772499999</v>
      </c>
    </row>
    <row r="97" spans="1:16" x14ac:dyDescent="0.25">
      <c r="A97">
        <f>VLOOKUP($B97,Example0gross_NameIDRecon!$B:$C,2,0)</f>
        <v>104</v>
      </c>
      <c r="B97" t="s">
        <v>47</v>
      </c>
      <c r="C97" t="s">
        <v>9</v>
      </c>
      <c r="D97" t="str">
        <f>IF(VLOOKUP($C97,Example0gross_LOSDesignation!$A:$B,2,0)=0,"",VLOOKUP($C97,Example0gross_LOSDesignation!$A:$B,2,0))</f>
        <v>Gas Sales Revenue ($)</v>
      </c>
      <c r="E97" s="11">
        <v>21375</v>
      </c>
      <c r="F97" s="11">
        <v>21695.625</v>
      </c>
      <c r="G97" s="11">
        <v>22021.059375000001</v>
      </c>
      <c r="H97" s="11">
        <v>22351.375265999999</v>
      </c>
      <c r="I97" s="11">
        <v>22686.645895000001</v>
      </c>
      <c r="J97" s="11">
        <v>23026.945583000001</v>
      </c>
      <c r="K97" s="11">
        <v>23372.349767</v>
      </c>
      <c r="L97" s="11">
        <v>23722.935012999998</v>
      </c>
      <c r="M97" s="11">
        <v>24078.779038000001</v>
      </c>
      <c r="N97" s="11">
        <v>24439.960724</v>
      </c>
      <c r="O97" s="11">
        <v>24806.560135</v>
      </c>
      <c r="P97" s="11">
        <v>25178.658536999999</v>
      </c>
    </row>
    <row r="98" spans="1:16" x14ac:dyDescent="0.25">
      <c r="A98">
        <f>VLOOKUP($B98,Example0gross_NameIDRecon!$B:$C,2,0)</f>
        <v>104</v>
      </c>
      <c r="B98" t="s">
        <v>47</v>
      </c>
      <c r="C98" t="s">
        <v>10</v>
      </c>
      <c r="D98" t="str">
        <f>IF(VLOOKUP($C98,Example0gross_LOSDesignation!$A:$B,2,0)=0,"",VLOOKUP($C98,Example0gross_LOSDesignation!$A:$B,2,0))</f>
        <v>NGL Sales Revenue ($)</v>
      </c>
      <c r="E98" s="11">
        <v>30800</v>
      </c>
      <c r="F98" s="11">
        <v>31262</v>
      </c>
      <c r="G98" s="11">
        <v>31730.93</v>
      </c>
      <c r="H98" s="11">
        <v>32206.893950000001</v>
      </c>
      <c r="I98" s="11">
        <v>32689.997359000001</v>
      </c>
      <c r="J98" s="11">
        <v>33180.347320000001</v>
      </c>
      <c r="K98" s="11">
        <v>33678.052529000001</v>
      </c>
      <c r="L98" s="11">
        <v>34183.223317000004</v>
      </c>
      <c r="M98" s="11">
        <v>34695.971666999998</v>
      </c>
      <c r="N98" s="11">
        <v>35216.411242000002</v>
      </c>
      <c r="O98" s="11">
        <v>35744.657411</v>
      </c>
      <c r="P98" s="11">
        <v>36280.827272000002</v>
      </c>
    </row>
    <row r="99" spans="1:16" x14ac:dyDescent="0.25">
      <c r="A99">
        <f>VLOOKUP($B99,Example0gross_NameIDRecon!$B:$C,2,0)</f>
        <v>104</v>
      </c>
      <c r="B99" t="s">
        <v>47</v>
      </c>
      <c r="C99" t="s">
        <v>11</v>
      </c>
      <c r="D99" t="str">
        <f>IF(VLOOKUP($C99,Example0gross_LOSDesignation!$A:$B,2,0)=0,"",VLOOKUP($C99,Example0gross_LOSDesignation!$A:$B,2,0))</f>
        <v>Oil Revenue Deductions ($)</v>
      </c>
      <c r="E99" s="11">
        <v>1045</v>
      </c>
      <c r="F99" s="11">
        <v>1050.2249999999999</v>
      </c>
      <c r="G99" s="11">
        <v>1055.4761249999999</v>
      </c>
      <c r="H99" s="11">
        <v>1060.753506</v>
      </c>
      <c r="I99" s="11">
        <v>1066.0572729999999</v>
      </c>
      <c r="J99" s="11">
        <v>1071.3875599999999</v>
      </c>
      <c r="K99" s="11">
        <v>1076.7444969999999</v>
      </c>
      <c r="L99" s="11">
        <v>1082.1282200000001</v>
      </c>
      <c r="M99" s="11">
        <v>1087.538861</v>
      </c>
      <c r="N99" s="11">
        <v>1092.976555</v>
      </c>
      <c r="O99" s="11">
        <v>1098.4414380000001</v>
      </c>
      <c r="P99" s="11">
        <v>1103.9336450000001</v>
      </c>
    </row>
    <row r="100" spans="1:16" x14ac:dyDescent="0.25">
      <c r="A100">
        <f>VLOOKUP($B100,Example0gross_NameIDRecon!$B:$C,2,0)</f>
        <v>104</v>
      </c>
      <c r="B100" t="s">
        <v>47</v>
      </c>
      <c r="C100" t="s">
        <v>12</v>
      </c>
      <c r="D100" t="str">
        <f>IF(VLOOKUP($C100,Example0gross_LOSDesignation!$A:$B,2,0)=0,"",VLOOKUP($C100,Example0gross_LOSDesignation!$A:$B,2,0))</f>
        <v>Gas Revenue Deductions ($)</v>
      </c>
      <c r="E100" s="11">
        <v>807.5</v>
      </c>
      <c r="F100" s="11">
        <v>811.53750000000002</v>
      </c>
      <c r="G100" s="11">
        <v>815.59518700000001</v>
      </c>
      <c r="H100" s="11">
        <v>819.67316300000005</v>
      </c>
      <c r="I100" s="11">
        <v>823.77152899999999</v>
      </c>
      <c r="J100" s="11">
        <v>827.89038700000003</v>
      </c>
      <c r="K100" s="11">
        <v>832.02983900000004</v>
      </c>
      <c r="L100" s="11">
        <v>836.18998799999997</v>
      </c>
      <c r="M100" s="11">
        <v>840.37093800000002</v>
      </c>
      <c r="N100" s="11">
        <v>844.57279300000005</v>
      </c>
      <c r="O100" s="11">
        <v>848.79565700000001</v>
      </c>
      <c r="P100" s="11">
        <v>853.03963499999998</v>
      </c>
    </row>
    <row r="101" spans="1:16" x14ac:dyDescent="0.25">
      <c r="A101">
        <f>VLOOKUP($B101,Example0gross_NameIDRecon!$B:$C,2,0)</f>
        <v>104</v>
      </c>
      <c r="B101" t="s">
        <v>47</v>
      </c>
      <c r="C101" t="s">
        <v>13</v>
      </c>
      <c r="D101" t="str">
        <f>IF(VLOOKUP($C101,Example0gross_LOSDesignation!$A:$B,2,0)=0,"",VLOOKUP($C101,Example0gross_LOSDesignation!$A:$B,2,0))</f>
        <v>NGL Revenue Deductions ($)</v>
      </c>
      <c r="E101" s="11">
        <v>366.66666700000002</v>
      </c>
      <c r="F101" s="11">
        <v>368.5</v>
      </c>
      <c r="G101" s="11">
        <v>370.34249999999997</v>
      </c>
      <c r="H101" s="11">
        <v>372.19421199999999</v>
      </c>
      <c r="I101" s="11">
        <v>374.055184</v>
      </c>
      <c r="J101" s="11">
        <v>375.92545899999999</v>
      </c>
      <c r="K101" s="11">
        <v>377.80508700000001</v>
      </c>
      <c r="L101" s="11">
        <v>379.69411200000002</v>
      </c>
      <c r="M101" s="11">
        <v>381.59258299999999</v>
      </c>
      <c r="N101" s="11">
        <v>383.50054599999999</v>
      </c>
      <c r="O101" s="11">
        <v>385.418048</v>
      </c>
      <c r="P101" s="11">
        <v>387.34513900000002</v>
      </c>
    </row>
    <row r="102" spans="1:16" x14ac:dyDescent="0.25">
      <c r="A102">
        <f>VLOOKUP($B102,Example0gross_NameIDRecon!$B:$C,2,0)</f>
        <v>104</v>
      </c>
      <c r="B102" t="s">
        <v>47</v>
      </c>
      <c r="C102" t="s">
        <v>14</v>
      </c>
      <c r="D102" t="str">
        <f>IF(VLOOKUP($C102,Example0gross_LOSDesignation!$A:$B,2,0)=0,"",VLOOKUP($C102,Example0gross_LOSDesignation!$A:$B,2,0))</f>
        <v/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x14ac:dyDescent="0.25">
      <c r="A103">
        <f>VLOOKUP($B103,Example0gross_NameIDRecon!$B:$C,2,0)</f>
        <v>104</v>
      </c>
      <c r="B103" t="s">
        <v>47</v>
      </c>
      <c r="C103" t="s">
        <v>15</v>
      </c>
      <c r="D103" t="str">
        <f>IF(VLOOKUP($C103,Example0gross_LOSDesignation!$A:$B,2,0)=0,"",VLOOKUP($C103,Example0gross_LOSDesignation!$A:$B,2,0))</f>
        <v>Severance Tax</v>
      </c>
      <c r="E103" s="11">
        <v>6521.8320869999998</v>
      </c>
      <c r="F103" s="11">
        <v>6195.7404820000002</v>
      </c>
      <c r="G103" s="11">
        <v>5885.953458</v>
      </c>
      <c r="H103" s="11">
        <v>5591.6557849999999</v>
      </c>
      <c r="I103" s="11">
        <v>5312.0729959999999</v>
      </c>
      <c r="J103" s="11">
        <v>5046.4693459999999</v>
      </c>
      <c r="K103" s="11">
        <v>4794.1458789999997</v>
      </c>
      <c r="L103" s="11">
        <v>4554.4385849999999</v>
      </c>
      <c r="M103" s="11">
        <v>4326.7166559999996</v>
      </c>
      <c r="N103" s="11">
        <v>4110.3808230000004</v>
      </c>
      <c r="O103" s="11">
        <v>3904.8617819999999</v>
      </c>
      <c r="P103" s="11">
        <v>3709.6186929999999</v>
      </c>
    </row>
    <row r="104" spans="1:16" x14ac:dyDescent="0.25">
      <c r="A104">
        <f>VLOOKUP($B104,Example0gross_NameIDRecon!$B:$C,2,0)</f>
        <v>104</v>
      </c>
      <c r="B104" t="s">
        <v>47</v>
      </c>
      <c r="C104" t="s">
        <v>16</v>
      </c>
      <c r="D104" t="str">
        <f>IF(VLOOKUP($C104,Example0gross_LOSDesignation!$A:$B,2,0)=0,"",VLOOKUP($C104,Example0gross_LOSDesignation!$A:$B,2,0))</f>
        <v>Oil Variable Expense ($)</v>
      </c>
      <c r="E104" s="11">
        <v>1243.10915</v>
      </c>
      <c r="F104" s="11">
        <v>1180.9536929999999</v>
      </c>
      <c r="G104" s="11">
        <v>1121.9060079999999</v>
      </c>
      <c r="H104" s="11">
        <v>1065.810708</v>
      </c>
      <c r="I104" s="11">
        <v>1012.520172</v>
      </c>
      <c r="J104" s="11">
        <v>961.89416400000005</v>
      </c>
      <c r="K104" s="11">
        <v>913.79945599999996</v>
      </c>
      <c r="L104" s="11">
        <v>868.10948299999995</v>
      </c>
      <c r="M104" s="11">
        <v>824.70400900000004</v>
      </c>
      <c r="N104" s="11">
        <v>783.46880799999997</v>
      </c>
      <c r="O104" s="11">
        <v>744.29536800000005</v>
      </c>
      <c r="P104" s="11">
        <v>707.08059900000001</v>
      </c>
    </row>
    <row r="105" spans="1:16" x14ac:dyDescent="0.25">
      <c r="A105">
        <f>VLOOKUP($B105,Example0gross_NameIDRecon!$B:$C,2,0)</f>
        <v>104</v>
      </c>
      <c r="B105" t="s">
        <v>47</v>
      </c>
      <c r="C105" t="s">
        <v>17</v>
      </c>
      <c r="D105" t="str">
        <f>IF(VLOOKUP($C105,Example0gross_LOSDesignation!$A:$B,2,0)=0,"",VLOOKUP($C105,Example0gross_LOSDesignation!$A:$B,2,0))</f>
        <v>Fixed Expense ($)</v>
      </c>
      <c r="E105" s="11">
        <v>2178.206009</v>
      </c>
      <c r="F105" s="11">
        <v>2069.2957080000001</v>
      </c>
      <c r="G105" s="11">
        <v>1965.830923</v>
      </c>
      <c r="H105" s="11">
        <v>1867.5393770000001</v>
      </c>
      <c r="I105" s="11">
        <v>1774.1624079999999</v>
      </c>
      <c r="J105" s="11">
        <v>1685.454287</v>
      </c>
      <c r="K105" s="11">
        <v>1601.1815730000001</v>
      </c>
      <c r="L105" s="11">
        <v>1521.122494</v>
      </c>
      <c r="M105" s="11">
        <v>1445.06637</v>
      </c>
      <c r="N105" s="11">
        <v>1372.8130510000001</v>
      </c>
      <c r="O105" s="11">
        <v>1304.172399</v>
      </c>
      <c r="P105" s="11">
        <v>1238.9637789999999</v>
      </c>
    </row>
    <row r="106" spans="1:16" x14ac:dyDescent="0.25">
      <c r="A106">
        <f>VLOOKUP($B106,Example0gross_NameIDRecon!$B:$C,2,0)</f>
        <v>104</v>
      </c>
      <c r="B106" t="s">
        <v>47</v>
      </c>
      <c r="C106" t="s">
        <v>18</v>
      </c>
      <c r="D106" t="str">
        <f>IF(VLOOKUP($C106,Example0gross_LOSDesignation!$A:$B,2,0)=0,"",VLOOKUP($C106,Example0gross_LOSDesignation!$A:$B,2,0))</f>
        <v>Fixed Expense ($)</v>
      </c>
      <c r="E106" s="11">
        <v>678.51117199999999</v>
      </c>
      <c r="F106" s="11">
        <v>644.58561299999997</v>
      </c>
      <c r="G106" s="11">
        <v>612.35633199999995</v>
      </c>
      <c r="H106" s="11">
        <v>581.738516</v>
      </c>
      <c r="I106" s="11">
        <v>552.65159000000006</v>
      </c>
      <c r="J106" s="11">
        <v>525.01901099999998</v>
      </c>
      <c r="K106" s="11">
        <v>498.76805999999999</v>
      </c>
      <c r="L106" s="11">
        <v>473.829657</v>
      </c>
      <c r="M106" s="11">
        <v>450.13817399999999</v>
      </c>
      <c r="N106" s="11">
        <v>427.63126499999998</v>
      </c>
      <c r="O106" s="11">
        <v>406.24970200000001</v>
      </c>
      <c r="P106" s="11">
        <v>385.93721699999998</v>
      </c>
    </row>
    <row r="107" spans="1:16" x14ac:dyDescent="0.25">
      <c r="A107">
        <f>VLOOKUP($B107,Example0gross_NameIDRecon!$B:$C,2,0)</f>
        <v>104</v>
      </c>
      <c r="B107" t="s">
        <v>47</v>
      </c>
      <c r="C107" t="s">
        <v>19</v>
      </c>
      <c r="D107" t="str">
        <f>IF(VLOOKUP($C107,Example0gross_LOSDesignation!$A:$B,2,0)=0,"",VLOOKUP($C107,Example0gross_LOSDesignation!$A:$B,2,0))</f>
        <v>Fixed Expense ($)</v>
      </c>
      <c r="E107" s="11">
        <v>451.97774700000002</v>
      </c>
      <c r="F107" s="11">
        <v>429.37885899999998</v>
      </c>
      <c r="G107" s="11">
        <v>407.90991600000001</v>
      </c>
      <c r="H107" s="11">
        <v>387.51442100000003</v>
      </c>
      <c r="I107" s="11">
        <v>368.13869999999997</v>
      </c>
      <c r="J107" s="11">
        <v>349.731765</v>
      </c>
      <c r="K107" s="11">
        <v>332.24517600000001</v>
      </c>
      <c r="L107" s="11">
        <v>315.63291800000002</v>
      </c>
      <c r="M107" s="11">
        <v>299.85127199999999</v>
      </c>
      <c r="N107" s="11">
        <v>284.85870799999998</v>
      </c>
      <c r="O107" s="11">
        <v>270.61577299999999</v>
      </c>
      <c r="P107" s="11">
        <v>257.08498400000002</v>
      </c>
    </row>
    <row r="108" spans="1:16" x14ac:dyDescent="0.25">
      <c r="A108">
        <f>VLOOKUP($B108,Example0gross_NameIDRecon!$B:$C,2,0)</f>
        <v>104</v>
      </c>
      <c r="B108" t="s">
        <v>47</v>
      </c>
      <c r="C108" t="s">
        <v>20</v>
      </c>
      <c r="D108" t="str">
        <f>IF(VLOOKUP($C108,Example0gross_LOSDesignation!$A:$B,2,0)=0,"",VLOOKUP($C108,Example0gross_LOSDesignation!$A:$B,2,0))</f>
        <v>Fixed Expense ($)</v>
      </c>
      <c r="E108" s="11">
        <v>2058.4046779999999</v>
      </c>
      <c r="F108" s="11">
        <v>1955.4844439999999</v>
      </c>
      <c r="G108" s="11">
        <v>1857.7102219999999</v>
      </c>
      <c r="H108" s="11">
        <v>1764.824711</v>
      </c>
      <c r="I108" s="11">
        <v>1676.5834749999999</v>
      </c>
      <c r="J108" s="11">
        <v>1592.7543020000001</v>
      </c>
      <c r="K108" s="11">
        <v>1513.1165860000001</v>
      </c>
      <c r="L108" s="11">
        <v>1437.4607570000001</v>
      </c>
      <c r="M108" s="11">
        <v>1365.5877190000001</v>
      </c>
      <c r="N108" s="11">
        <v>1297.3083329999999</v>
      </c>
      <c r="O108" s="11">
        <v>1232.4429170000001</v>
      </c>
      <c r="P108" s="11">
        <v>1170.8207709999999</v>
      </c>
    </row>
    <row r="109" spans="1:16" x14ac:dyDescent="0.25">
      <c r="A109">
        <f>VLOOKUP($B109,Example0gross_NameIDRecon!$B:$C,2,0)</f>
        <v>104</v>
      </c>
      <c r="B109" t="s">
        <v>47</v>
      </c>
      <c r="C109" t="s">
        <v>21</v>
      </c>
      <c r="D109" t="str">
        <f>IF(VLOOKUP($C109,Example0gross_LOSDesignation!$A:$B,2,0)=0,"",VLOOKUP($C109,Example0gross_LOSDesignation!$A:$B,2,0))</f>
        <v>Fixed Expense ($)</v>
      </c>
      <c r="E109" s="11">
        <v>1742.564807</v>
      </c>
      <c r="F109" s="11">
        <v>1655.436567</v>
      </c>
      <c r="G109" s="11">
        <v>1572.6647379999999</v>
      </c>
      <c r="H109" s="11">
        <v>1494.0315009999999</v>
      </c>
      <c r="I109" s="11">
        <v>1419.3299259999999</v>
      </c>
      <c r="J109" s="11">
        <v>1348.3634300000001</v>
      </c>
      <c r="K109" s="11">
        <v>1280.945258</v>
      </c>
      <c r="L109" s="11">
        <v>1216.897995</v>
      </c>
      <c r="M109" s="11">
        <v>1156.0530960000001</v>
      </c>
      <c r="N109" s="11">
        <v>1098.2504409999999</v>
      </c>
      <c r="O109" s="11">
        <v>1043.3379190000001</v>
      </c>
      <c r="P109" s="11">
        <v>991.17102299999999</v>
      </c>
    </row>
    <row r="110" spans="1:16" x14ac:dyDescent="0.25">
      <c r="A110">
        <f>VLOOKUP($B110,Example0gross_NameIDRecon!$B:$C,2,0)</f>
        <v>104</v>
      </c>
      <c r="B110" t="s">
        <v>47</v>
      </c>
      <c r="C110" t="s">
        <v>22</v>
      </c>
      <c r="D110" t="str">
        <f>IF(VLOOKUP($C110,Example0gross_LOSDesignation!$A:$B,2,0)=0,"",VLOOKUP($C110,Example0gross_LOSDesignation!$A:$B,2,0))</f>
        <v>Oil Variable Expense ($)</v>
      </c>
      <c r="E110" s="11">
        <v>734.05542500000001</v>
      </c>
      <c r="F110" s="11">
        <v>697.35265400000003</v>
      </c>
      <c r="G110" s="11">
        <v>662.48502099999996</v>
      </c>
      <c r="H110" s="11">
        <v>629.36077</v>
      </c>
      <c r="I110" s="11">
        <v>597.89273100000003</v>
      </c>
      <c r="J110" s="11">
        <v>567.99809500000003</v>
      </c>
      <c r="K110" s="11">
        <v>539.59819000000005</v>
      </c>
      <c r="L110" s="11">
        <v>512.61828100000002</v>
      </c>
      <c r="M110" s="11">
        <v>486.98736700000001</v>
      </c>
      <c r="N110" s="11">
        <v>462.63799799999998</v>
      </c>
      <c r="O110" s="11">
        <v>439.50609800000001</v>
      </c>
      <c r="P110" s="11">
        <v>417.53079300000002</v>
      </c>
    </row>
    <row r="111" spans="1:16" x14ac:dyDescent="0.25">
      <c r="A111">
        <f>VLOOKUP($B111,Example0gross_NameIDRecon!$B:$C,2,0)</f>
        <v>104</v>
      </c>
      <c r="B111" t="s">
        <v>47</v>
      </c>
      <c r="C111" t="s">
        <v>23</v>
      </c>
      <c r="D111" t="str">
        <f>IF(VLOOKUP($C111,Example0gross_LOSDesignation!$A:$B,2,0)=0,"",VLOOKUP($C111,Example0gross_LOSDesignation!$A:$B,2,0))</f>
        <v>Fixed Expense ($)</v>
      </c>
      <c r="E111" s="11">
        <v>849.50034300000004</v>
      </c>
      <c r="F111" s="11">
        <v>807.02532599999995</v>
      </c>
      <c r="G111" s="11">
        <v>766.67406000000005</v>
      </c>
      <c r="H111" s="11">
        <v>728.34035700000004</v>
      </c>
      <c r="I111" s="11">
        <v>691.92333900000006</v>
      </c>
      <c r="J111" s="11">
        <v>657.32717200000002</v>
      </c>
      <c r="K111" s="11">
        <v>624.46081300000003</v>
      </c>
      <c r="L111" s="11">
        <v>593.23777299999995</v>
      </c>
      <c r="M111" s="11">
        <v>563.57588399999997</v>
      </c>
      <c r="N111" s="11">
        <v>535.39709000000005</v>
      </c>
      <c r="O111" s="11">
        <v>508.62723499999998</v>
      </c>
      <c r="P111" s="11">
        <v>483.195874</v>
      </c>
    </row>
    <row r="112" spans="1:16" x14ac:dyDescent="0.25">
      <c r="A112">
        <f>VLOOKUP($B112,Example0gross_NameIDRecon!$B:$C,2,0)</f>
        <v>104</v>
      </c>
      <c r="B112" t="s">
        <v>47</v>
      </c>
      <c r="C112" t="s">
        <v>24</v>
      </c>
      <c r="D112" t="str">
        <f>IF(VLOOKUP($C112,Example0gross_LOSDesignation!$A:$B,2,0)=0,"",VLOOKUP($C112,Example0gross_LOSDesignation!$A:$B,2,0))</f>
        <v>Fixed Expense ($)</v>
      </c>
      <c r="E112" s="11">
        <v>1116.3305789999999</v>
      </c>
      <c r="F112" s="11">
        <v>1060.51405</v>
      </c>
      <c r="G112" s="11">
        <v>1007.488348</v>
      </c>
      <c r="H112" s="11">
        <v>957.11393099999998</v>
      </c>
      <c r="I112" s="11">
        <v>909.25823400000002</v>
      </c>
      <c r="J112" s="11">
        <v>863.79532200000006</v>
      </c>
      <c r="K112" s="11">
        <v>820.60555599999998</v>
      </c>
      <c r="L112" s="11">
        <v>779.57527800000003</v>
      </c>
      <c r="M112" s="11">
        <v>740.59651399999996</v>
      </c>
      <c r="N112" s="11">
        <v>703.566689</v>
      </c>
      <c r="O112" s="11">
        <v>668.38835400000005</v>
      </c>
      <c r="P112" s="11">
        <v>634.96893699999998</v>
      </c>
    </row>
    <row r="113" spans="1:16" x14ac:dyDescent="0.25">
      <c r="A113">
        <f>VLOOKUP($B113,Example0gross_NameIDRecon!$B:$C,2,0)</f>
        <v>104</v>
      </c>
      <c r="B113" t="s">
        <v>47</v>
      </c>
      <c r="C113" t="s">
        <v>25</v>
      </c>
      <c r="D113" t="str">
        <f>IF(VLOOKUP($C113,Example0gross_LOSDesignation!$A:$B,2,0)=0,"",VLOOKUP($C113,Example0gross_LOSDesignation!$A:$B,2,0))</f>
        <v>Gas Variable Expense ($)</v>
      </c>
      <c r="E113" s="11">
        <v>278.81036899999998</v>
      </c>
      <c r="F113" s="11">
        <v>264.86985099999998</v>
      </c>
      <c r="G113" s="11">
        <v>251.62635800000001</v>
      </c>
      <c r="H113" s="11">
        <v>239.04504</v>
      </c>
      <c r="I113" s="11">
        <v>227.09278800000001</v>
      </c>
      <c r="J113" s="11">
        <v>215.73814899999999</v>
      </c>
      <c r="K113" s="11">
        <v>204.95124100000001</v>
      </c>
      <c r="L113" s="11">
        <v>194.70367899999999</v>
      </c>
      <c r="M113" s="11">
        <v>184.96849499999999</v>
      </c>
      <c r="N113" s="11">
        <v>175.72007099999999</v>
      </c>
      <c r="O113" s="11">
        <v>166.934067</v>
      </c>
      <c r="P113" s="11">
        <v>158.58736400000001</v>
      </c>
    </row>
    <row r="114" spans="1:16" x14ac:dyDescent="0.25">
      <c r="A114">
        <f>VLOOKUP($B114,Example0gross_NameIDRecon!$B:$C,2,0)</f>
        <v>104</v>
      </c>
      <c r="B114" t="s">
        <v>47</v>
      </c>
      <c r="C114" t="s">
        <v>26</v>
      </c>
      <c r="D114" t="str">
        <f>IF(VLOOKUP($C114,Example0gross_LOSDesignation!$A:$B,2,0)=0,"",VLOOKUP($C114,Example0gross_LOSDesignation!$A:$B,2,0))</f>
        <v>Fixed Expense ($)</v>
      </c>
      <c r="E114" s="11">
        <v>726.43170399999997</v>
      </c>
      <c r="F114" s="11">
        <v>690.11011900000005</v>
      </c>
      <c r="G114" s="11">
        <v>655.60461299999997</v>
      </c>
      <c r="H114" s="11">
        <v>622.82438200000001</v>
      </c>
      <c r="I114" s="11">
        <v>591.68316300000004</v>
      </c>
      <c r="J114" s="11">
        <v>562.09900500000003</v>
      </c>
      <c r="K114" s="11">
        <v>533.994055</v>
      </c>
      <c r="L114" s="11">
        <v>507.294352</v>
      </c>
      <c r="M114" s="11">
        <v>481.92963400000002</v>
      </c>
      <c r="N114" s="11">
        <v>457.83315299999998</v>
      </c>
      <c r="O114" s="11">
        <v>434.94149499999997</v>
      </c>
      <c r="P114" s="11">
        <v>413.19441999999998</v>
      </c>
    </row>
    <row r="115" spans="1:16" x14ac:dyDescent="0.25">
      <c r="A115">
        <f>VLOOKUP($B115,Example0gross_NameIDRecon!$B:$C,2,0)</f>
        <v>104</v>
      </c>
      <c r="B115" t="s">
        <v>47</v>
      </c>
      <c r="C115" t="s">
        <v>27</v>
      </c>
      <c r="D115" t="str">
        <f>IF(VLOOKUP($C115,Example0gross_LOSDesignation!$A:$B,2,0)=0,"",VLOOKUP($C115,Example0gross_LOSDesignation!$A:$B,2,0))</f>
        <v>Gas Variable Expense ($)</v>
      </c>
      <c r="E115" s="11">
        <v>435.64120200000002</v>
      </c>
      <c r="F115" s="11">
        <v>413.85914200000002</v>
      </c>
      <c r="G115" s="11">
        <v>393.16618499999998</v>
      </c>
      <c r="H115" s="11">
        <v>373.50787500000001</v>
      </c>
      <c r="I115" s="11">
        <v>354.83248200000003</v>
      </c>
      <c r="J115" s="11">
        <v>337.09085700000003</v>
      </c>
      <c r="K115" s="11">
        <v>320.23631499999999</v>
      </c>
      <c r="L115" s="11">
        <v>304.22449899999998</v>
      </c>
      <c r="M115" s="11">
        <v>289.01327400000002</v>
      </c>
      <c r="N115" s="11">
        <v>274.56261000000001</v>
      </c>
      <c r="O115" s="11">
        <v>260.83447999999999</v>
      </c>
      <c r="P115" s="11">
        <v>247.792756</v>
      </c>
    </row>
    <row r="116" spans="1:16" x14ac:dyDescent="0.25">
      <c r="A116">
        <f>VLOOKUP($B116,Example0gross_NameIDRecon!$B:$C,2,0)</f>
        <v>104</v>
      </c>
      <c r="B116" t="s">
        <v>47</v>
      </c>
      <c r="C116" t="s">
        <v>28</v>
      </c>
      <c r="D116" t="str">
        <f>IF(VLOOKUP($C116,Example0gross_LOSDesignation!$A:$B,2,0)=0,"",VLOOKUP($C116,Example0gross_LOSDesignation!$A:$B,2,0))</f>
        <v>Overhead</v>
      </c>
      <c r="E116" s="11">
        <v>1198.0133049999999</v>
      </c>
      <c r="F116" s="11">
        <v>1138.1126389999999</v>
      </c>
      <c r="G116" s="11">
        <v>1081.2070080000001</v>
      </c>
      <c r="H116" s="11">
        <v>1027.146657</v>
      </c>
      <c r="I116" s="11">
        <v>975.78932399999997</v>
      </c>
      <c r="J116" s="11">
        <v>926.99985800000002</v>
      </c>
      <c r="K116" s="11">
        <v>880.64986499999998</v>
      </c>
      <c r="L116" s="11">
        <v>836.61737200000005</v>
      </c>
      <c r="M116" s="11">
        <v>794.78650300000004</v>
      </c>
      <c r="N116" s="11">
        <v>755.04717800000003</v>
      </c>
      <c r="O116" s="11">
        <v>717.29481899999996</v>
      </c>
      <c r="P116" s="11">
        <v>681.43007799999998</v>
      </c>
    </row>
    <row r="117" spans="1:16" x14ac:dyDescent="0.25">
      <c r="A117">
        <f>VLOOKUP($B117,Example0gross_NameIDRecon!$B:$C,2,0)</f>
        <v>104</v>
      </c>
      <c r="B117" t="s">
        <v>47</v>
      </c>
      <c r="C117" t="s">
        <v>29</v>
      </c>
      <c r="D117" t="str">
        <f>IF(VLOOKUP($C117,Example0gross_LOSDesignation!$A:$B,2,0)=0,"",VLOOKUP($C117,Example0gross_LOSDesignation!$A:$B,2,0))</f>
        <v>Fixed Expense ($)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</row>
    <row r="118" spans="1:16" x14ac:dyDescent="0.25">
      <c r="A118">
        <f>VLOOKUP($B118,Example0gross_NameIDRecon!$B:$C,2,0)</f>
        <v>104</v>
      </c>
      <c r="B118" t="s">
        <v>47</v>
      </c>
      <c r="C118" t="s">
        <v>30</v>
      </c>
      <c r="D118" t="str">
        <f>IF(VLOOKUP($C118,Example0gross_LOSDesignation!$A:$B,2,0)=0,"",VLOOKUP($C118,Example0gross_LOSDesignation!$A:$B,2,0))</f>
        <v>Fixed Expense ($)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 spans="1:16" x14ac:dyDescent="0.25">
      <c r="A119">
        <f>VLOOKUP($B119,Example0gross_NameIDRecon!$B:$C,2,0)</f>
        <v>104</v>
      </c>
      <c r="B119" t="s">
        <v>47</v>
      </c>
      <c r="C119" t="s">
        <v>31</v>
      </c>
      <c r="D119" t="str">
        <f>IF(VLOOKUP($C119,Example0gross_LOSDesignation!$A:$B,2,0)=0,"",VLOOKUP($C119,Example0gross_LOSDesignation!$A:$B,2,0))</f>
        <v>Fixed Expense ($)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</row>
    <row r="120" spans="1:16" x14ac:dyDescent="0.25">
      <c r="A120">
        <f>VLOOKUP($B120,Example0gross_NameIDRecon!$B:$C,2,0)</f>
        <v>104</v>
      </c>
      <c r="B120" t="s">
        <v>47</v>
      </c>
      <c r="C120" t="s">
        <v>32</v>
      </c>
      <c r="D120" t="str">
        <f>IF(VLOOKUP($C120,Example0gross_LOSDesignation!$A:$B,2,0)=0,"",VLOOKUP($C120,Example0gross_LOSDesignation!$A:$B,2,0))</f>
        <v>Fixed Expense ($)</v>
      </c>
      <c r="E120" s="11">
        <v>1885.2373</v>
      </c>
      <c r="F120" s="11">
        <v>1790.9754350000001</v>
      </c>
      <c r="G120" s="11">
        <v>1701.4266640000001</v>
      </c>
      <c r="H120" s="11">
        <v>1616.3553300000001</v>
      </c>
      <c r="I120" s="11">
        <v>1535.537564</v>
      </c>
      <c r="J120" s="11">
        <v>1458.7606860000001</v>
      </c>
      <c r="K120" s="11">
        <v>1385.822651</v>
      </c>
      <c r="L120" s="11">
        <v>1316.5315189999999</v>
      </c>
      <c r="M120" s="11">
        <v>1250.704943</v>
      </c>
      <c r="N120" s="11">
        <v>1188.1696959999999</v>
      </c>
      <c r="O120" s="11">
        <v>1128.761211</v>
      </c>
      <c r="P120" s="11">
        <v>1072.3231499999999</v>
      </c>
    </row>
    <row r="121" spans="1:16" x14ac:dyDescent="0.25">
      <c r="A121">
        <f>VLOOKUP($B121,Example0gross_NameIDRecon!$B:$C,2,0)</f>
        <v>104</v>
      </c>
      <c r="B121" t="s">
        <v>47</v>
      </c>
      <c r="C121" t="s">
        <v>33</v>
      </c>
      <c r="D121" t="str">
        <f>IF(VLOOKUP($C121,Example0gross_LOSDesignation!$A:$B,2,0)=0,"",VLOOKUP($C121,Example0gross_LOSDesignation!$A:$B,2,0))</f>
        <v>Fixed Expense ($)</v>
      </c>
      <c r="E121" s="11">
        <v>1198.0133049999999</v>
      </c>
      <c r="F121" s="11">
        <v>1138.1126389999999</v>
      </c>
      <c r="G121" s="11">
        <v>1081.2070080000001</v>
      </c>
      <c r="H121" s="11">
        <v>1027.146657</v>
      </c>
      <c r="I121" s="11">
        <v>975.78932399999997</v>
      </c>
      <c r="J121" s="11">
        <v>926.99985800000002</v>
      </c>
      <c r="K121" s="11">
        <v>880.64986499999998</v>
      </c>
      <c r="L121" s="11">
        <v>836.61737200000005</v>
      </c>
      <c r="M121" s="11">
        <v>794.78650300000004</v>
      </c>
      <c r="N121" s="11">
        <v>755.04717800000003</v>
      </c>
      <c r="O121" s="11">
        <v>717.29481899999996</v>
      </c>
      <c r="P121" s="11">
        <v>681.43007799999998</v>
      </c>
    </row>
    <row r="122" spans="1:16" x14ac:dyDescent="0.25">
      <c r="A122">
        <f>VLOOKUP($B122,Example0gross_NameIDRecon!$B:$C,2,0)</f>
        <v>104</v>
      </c>
      <c r="B122" t="s">
        <v>47</v>
      </c>
      <c r="C122" t="s">
        <v>34</v>
      </c>
      <c r="D122" t="str">
        <f>IF(VLOOKUP($C122,Example0gross_LOSDesignation!$A:$B,2,0)=0,"",VLOOKUP($C122,Example0gross_LOSDesignation!$A:$B,2,0))</f>
        <v>Oil Variable Expense ($)</v>
      </c>
      <c r="E122" s="11">
        <v>816.82725300000004</v>
      </c>
      <c r="F122" s="11">
        <v>775.98589100000004</v>
      </c>
      <c r="G122" s="11">
        <v>737.18659600000001</v>
      </c>
      <c r="H122" s="11">
        <v>700.32726600000001</v>
      </c>
      <c r="I122" s="11">
        <v>665.31090300000005</v>
      </c>
      <c r="J122" s="11">
        <v>632.04535799999996</v>
      </c>
      <c r="K122" s="11">
        <v>600.44308999999998</v>
      </c>
      <c r="L122" s="11">
        <v>570.42093499999999</v>
      </c>
      <c r="M122" s="11">
        <v>541.89988900000003</v>
      </c>
      <c r="N122" s="11">
        <v>514.80489399999999</v>
      </c>
      <c r="O122" s="11">
        <v>489.06464899999997</v>
      </c>
      <c r="P122" s="11">
        <v>464.61141700000002</v>
      </c>
    </row>
    <row r="123" spans="1:16" x14ac:dyDescent="0.25">
      <c r="A123">
        <f>VLOOKUP($B123,Example0gross_NameIDRecon!$B:$C,2,0)</f>
        <v>104</v>
      </c>
      <c r="B123" t="s">
        <v>47</v>
      </c>
      <c r="C123" t="s">
        <v>35</v>
      </c>
      <c r="D123" t="str">
        <f>IF(VLOOKUP($C123,Example0gross_LOSDesignation!$A:$B,2,0)=0,"",VLOOKUP($C123,Example0gross_LOSDesignation!$A:$B,2,0))</f>
        <v>Fixed Expense ($)</v>
      </c>
      <c r="E123" s="11">
        <v>4356.4120169999997</v>
      </c>
      <c r="F123" s="11">
        <v>4138.5914160000002</v>
      </c>
      <c r="G123" s="11">
        <v>3931.6618450000001</v>
      </c>
      <c r="H123" s="11">
        <v>3735.0787529999998</v>
      </c>
      <c r="I123" s="11">
        <v>3548.3248159999998</v>
      </c>
      <c r="J123" s="11">
        <v>3370.9085749999999</v>
      </c>
      <c r="K123" s="11">
        <v>3202.3631460000001</v>
      </c>
      <c r="L123" s="11">
        <v>3042.2449889999998</v>
      </c>
      <c r="M123" s="11">
        <v>2890.1327390000001</v>
      </c>
      <c r="N123" s="11">
        <v>2745.6261020000002</v>
      </c>
      <c r="O123" s="11">
        <v>2608.3447970000002</v>
      </c>
      <c r="P123" s="11">
        <v>2477.927557</v>
      </c>
    </row>
    <row r="124" spans="1:16" x14ac:dyDescent="0.25">
      <c r="A124">
        <f>VLOOKUP($B124,Example0gross_NameIDRecon!$B:$C,2,0)</f>
        <v>104</v>
      </c>
      <c r="B124" t="s">
        <v>47</v>
      </c>
      <c r="C124" t="s">
        <v>36</v>
      </c>
      <c r="D124" t="str">
        <f>IF(VLOOKUP($C124,Example0gross_LOSDesignation!$A:$B,2,0)=0,"",VLOOKUP($C124,Example0gross_LOSDesignation!$A:$B,2,0))</f>
        <v>Fixed Expense ($)</v>
      </c>
      <c r="E124" s="11">
        <v>1443.061481</v>
      </c>
      <c r="F124" s="11">
        <v>1370.9084069999999</v>
      </c>
      <c r="G124" s="11">
        <v>1302.3629860000001</v>
      </c>
      <c r="H124" s="11">
        <v>1237.244837</v>
      </c>
      <c r="I124" s="11">
        <v>1175.382595</v>
      </c>
      <c r="J124" s="11">
        <v>1116.6134649999999</v>
      </c>
      <c r="K124" s="11">
        <v>1060.782792</v>
      </c>
      <c r="L124" s="11">
        <v>1007.743653</v>
      </c>
      <c r="M124" s="11">
        <v>957.35646999999994</v>
      </c>
      <c r="N124" s="11">
        <v>909.48864600000002</v>
      </c>
      <c r="O124" s="11">
        <v>864.01421400000004</v>
      </c>
      <c r="P124" s="11">
        <v>820.81350299999997</v>
      </c>
    </row>
    <row r="125" spans="1:16" x14ac:dyDescent="0.25">
      <c r="A125">
        <f>VLOOKUP($B125,Example0gross_NameIDRecon!$B:$C,2,0)</f>
        <v>104</v>
      </c>
      <c r="B125" t="s">
        <v>47</v>
      </c>
      <c r="C125" t="s">
        <v>37</v>
      </c>
      <c r="D125" t="str">
        <f>IF(VLOOKUP($C125,Example0gross_LOSDesignation!$A:$B,2,0)=0,"",VLOOKUP($C125,Example0gross_LOSDesignation!$A:$B,2,0))</f>
        <v>Ad Val Tax</v>
      </c>
      <c r="E125" s="11">
        <v>925.73755400000005</v>
      </c>
      <c r="F125" s="11">
        <v>879.45067600000004</v>
      </c>
      <c r="G125" s="11">
        <v>835.47814200000005</v>
      </c>
      <c r="H125" s="11">
        <v>793.70423500000004</v>
      </c>
      <c r="I125" s="11">
        <v>754.01902299999995</v>
      </c>
      <c r="J125" s="11">
        <v>716.31807200000003</v>
      </c>
      <c r="K125" s="11">
        <v>680.50216899999998</v>
      </c>
      <c r="L125" s="11">
        <v>646.47706000000005</v>
      </c>
      <c r="M125" s="11">
        <v>614.15320699999995</v>
      </c>
      <c r="N125" s="11">
        <v>583.44554700000003</v>
      </c>
      <c r="O125" s="11">
        <v>554.27326900000003</v>
      </c>
      <c r="P125" s="11">
        <v>526.55960600000003</v>
      </c>
    </row>
    <row r="126" spans="1:16" x14ac:dyDescent="0.25">
      <c r="A126">
        <f>VLOOKUP($B126,Example0gross_NameIDRecon!$B:$C,2,0)</f>
        <v>104</v>
      </c>
      <c r="B126" t="s">
        <v>47</v>
      </c>
      <c r="C126" t="s">
        <v>38</v>
      </c>
      <c r="D126" t="str">
        <f>IF(VLOOKUP($C126,Example0gross_LOSDesignation!$A:$B,2,0)=0,"",VLOOKUP($C126,Example0gross_LOSDesignation!$A:$B,2,0))</f>
        <v>Oil Variable Expense ($)</v>
      </c>
      <c r="E126" s="11">
        <v>653.46180300000003</v>
      </c>
      <c r="F126" s="11">
        <v>620.78871200000003</v>
      </c>
      <c r="G126" s="11">
        <v>589.74927700000001</v>
      </c>
      <c r="H126" s="11">
        <v>560.26181299999996</v>
      </c>
      <c r="I126" s="11">
        <v>532.24872200000004</v>
      </c>
      <c r="J126" s="11">
        <v>505.63628599999998</v>
      </c>
      <c r="K126" s="11">
        <v>480.35447199999999</v>
      </c>
      <c r="L126" s="11">
        <v>456.336748</v>
      </c>
      <c r="M126" s="11">
        <v>433.51991099999998</v>
      </c>
      <c r="N126" s="11">
        <v>411.84391499999998</v>
      </c>
      <c r="O126" s="11">
        <v>391.25171999999998</v>
      </c>
      <c r="P126" s="11">
        <v>371.68913400000002</v>
      </c>
    </row>
    <row r="127" spans="1:16" x14ac:dyDescent="0.25">
      <c r="A127">
        <f>VLOOKUP($B127,Example0gross_NameIDRecon!$B:$C,2,0)</f>
        <v>104</v>
      </c>
      <c r="B127" t="s">
        <v>47</v>
      </c>
      <c r="C127" t="s">
        <v>39</v>
      </c>
      <c r="D127" t="str">
        <f>IF(VLOOKUP($C127,Example0gross_LOSDesignation!$A:$B,2,0)=0,"",VLOOKUP($C127,Example0gross_LOSDesignation!$A:$B,2,0))</f>
        <v>Fixed Expense ($)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</row>
    <row r="128" spans="1:16" x14ac:dyDescent="0.25">
      <c r="A128">
        <f>VLOOKUP($B128,Example0gross_NameIDRecon!$B:$C,2,0)</f>
        <v>104</v>
      </c>
      <c r="B128" t="s">
        <v>47</v>
      </c>
      <c r="C128" t="s">
        <v>40</v>
      </c>
      <c r="D128" t="str">
        <f>IF(VLOOKUP($C128,Example0gross_LOSDesignation!$A:$B,2,0)=0,"",VLOOKUP($C128,Example0gross_LOSDesignation!$A:$B,2,0))</f>
        <v>Fixed Expense ($)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 spans="1:20" x14ac:dyDescent="0.25">
      <c r="A129">
        <f>VLOOKUP($B129,Example0gross_NameIDRecon!$B:$C,2,0)</f>
        <v>104</v>
      </c>
      <c r="B129" t="s">
        <v>47</v>
      </c>
      <c r="C129" t="s">
        <v>41</v>
      </c>
      <c r="D129" t="str">
        <f>IF(VLOOKUP($C129,Example0gross_LOSDesignation!$A:$B,2,0)=0,"",VLOOKUP($C129,Example0gross_LOSDesignation!$A:$B,2,0))</f>
        <v>Fixed Expense ($)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</row>
    <row r="130" spans="1:20" x14ac:dyDescent="0.25">
      <c r="A130">
        <f>VLOOKUP($B130,Example0gross_NameIDRecon!$B:$C,2,0)</f>
        <v>104</v>
      </c>
      <c r="B130" t="s">
        <v>47</v>
      </c>
      <c r="C130" t="s">
        <v>42</v>
      </c>
      <c r="D130" t="str">
        <f>IF(VLOOKUP($C130,Example0gross_LOSDesignation!$A:$B,2,0)=0,"",VLOOKUP($C130,Example0gross_LOSDesignation!$A:$B,2,0))</f>
        <v>Oil Variable Expense ($)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 spans="1:20" x14ac:dyDescent="0.25">
      <c r="A131">
        <f>VLOOKUP($B131,Example0gross_NameIDRecon!$B:$C,2,0)</f>
        <v>104</v>
      </c>
      <c r="B131" t="s">
        <v>47</v>
      </c>
      <c r="C131" t="s">
        <v>43</v>
      </c>
      <c r="D131" t="str">
        <f>IF(VLOOKUP($C131,Example0gross_LOSDesignation!$A:$B,2,0)=0,"",VLOOKUP($C131,Example0gross_LOSDesignation!$A:$B,2,0))</f>
        <v>Oil Variable Expense ($)</v>
      </c>
      <c r="E131" s="11">
        <v>5111.1603990000003</v>
      </c>
      <c r="F131" s="11">
        <v>4855.6023789999999</v>
      </c>
      <c r="G131" s="11">
        <v>4612.8222599999999</v>
      </c>
      <c r="H131" s="11">
        <v>4382.1811470000002</v>
      </c>
      <c r="I131" s="11">
        <v>4163.0720899999997</v>
      </c>
      <c r="J131" s="11">
        <v>3954.9184850000001</v>
      </c>
      <c r="K131" s="11">
        <v>3757.1725609999999</v>
      </c>
      <c r="L131" s="11">
        <v>3569.3139329999999</v>
      </c>
      <c r="M131" s="11">
        <v>3390.8482359999998</v>
      </c>
      <c r="N131" s="11">
        <v>3221.3058249999999</v>
      </c>
      <c r="O131" s="11">
        <v>3060.2405330000001</v>
      </c>
      <c r="P131" s="11">
        <v>2907.2285069999998</v>
      </c>
    </row>
    <row r="132" spans="1:20" x14ac:dyDescent="0.25">
      <c r="A132">
        <f>VLOOKUP($B132,Example0gross_NameIDRecon!$B:$C,2,0)</f>
        <v>104</v>
      </c>
      <c r="B132" t="s">
        <v>47</v>
      </c>
      <c r="C132" t="s">
        <v>44</v>
      </c>
      <c r="D132" t="str">
        <f>IF(VLOOKUP($C132,Example0gross_LOSDesignation!$A:$B,2,0)=0,"",VLOOKUP($C132,Example0gross_LOSDesignation!$A:$B,2,0))</f>
        <v>Total Expenses</v>
      </c>
      <c r="E132" s="11">
        <v>36603.299687999999</v>
      </c>
      <c r="F132" s="11">
        <v>34773.134703000003</v>
      </c>
      <c r="G132" s="11">
        <v>33034.477967999999</v>
      </c>
      <c r="H132" s="11">
        <v>31382.754069999999</v>
      </c>
      <c r="I132" s="11">
        <v>29813.616365999998</v>
      </c>
      <c r="J132" s="11">
        <v>28322.935548000001</v>
      </c>
      <c r="K132" s="11">
        <v>26906.788771</v>
      </c>
      <c r="L132" s="11">
        <v>25561.449332</v>
      </c>
      <c r="M132" s="11">
        <v>24283.376864999998</v>
      </c>
      <c r="N132" s="11">
        <v>23069.208021999999</v>
      </c>
      <c r="O132" s="11">
        <v>21915.747620999999</v>
      </c>
      <c r="P132" s="11">
        <v>20819.96024</v>
      </c>
    </row>
    <row r="133" spans="1:20" x14ac:dyDescent="0.25">
      <c r="A133">
        <f>VLOOKUP($B133,Example0gross_NameIDRecon!$B:$C,2,0)</f>
        <v>104</v>
      </c>
      <c r="B133" t="s">
        <v>47</v>
      </c>
      <c r="C133" t="s">
        <v>45</v>
      </c>
      <c r="D133" t="str">
        <f>IF(VLOOKUP($C133,Example0gross_LOSDesignation!$A:$B,2,0)=0,"",VLOOKUP($C133,Example0gross_LOSDesignation!$A:$B,2,0))</f>
        <v>Net Operating Profit</v>
      </c>
      <c r="E133" s="11">
        <v>101132.533646</v>
      </c>
      <c r="F133" s="11">
        <v>105050.927797</v>
      </c>
      <c r="G133" s="11">
        <v>108909.248094</v>
      </c>
      <c r="H133" s="11">
        <v>112712.54202199999</v>
      </c>
      <c r="I133" s="11">
        <v>116465.635375</v>
      </c>
      <c r="J133" s="11">
        <v>120173.14380999999</v>
      </c>
      <c r="K133" s="11">
        <v>123839.48381200001</v>
      </c>
      <c r="L133" s="11">
        <v>127468.883133</v>
      </c>
      <c r="M133" s="11">
        <v>131065.39071000001</v>
      </c>
      <c r="N133" s="11">
        <v>134632.88609099999</v>
      </c>
      <c r="O133" s="11">
        <v>138175.08840199999</v>
      </c>
      <c r="P133" s="11">
        <v>141695.56487500001</v>
      </c>
    </row>
    <row r="134" spans="1:20" x14ac:dyDescent="0.25">
      <c r="A134">
        <f>A133</f>
        <v>104</v>
      </c>
      <c r="B134" t="str">
        <f>B133</f>
        <v>Bobby 3H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20" x14ac:dyDescent="0.25">
      <c r="A135">
        <f t="shared" ref="A135:B150" si="24">A134</f>
        <v>104</v>
      </c>
      <c r="B135" t="str">
        <f t="shared" si="24"/>
        <v>Bobby 3H</v>
      </c>
      <c r="D135" s="10" t="s">
        <v>89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20" x14ac:dyDescent="0.25">
      <c r="A136">
        <f t="shared" si="24"/>
        <v>104</v>
      </c>
      <c r="B136" t="str">
        <f t="shared" si="24"/>
        <v>Bobby 3H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20" x14ac:dyDescent="0.25">
      <c r="A137">
        <f t="shared" si="24"/>
        <v>104</v>
      </c>
      <c r="B137" t="str">
        <f t="shared" si="24"/>
        <v>Bobby 3H</v>
      </c>
      <c r="D137" t="s">
        <v>90</v>
      </c>
      <c r="E137" s="14">
        <f>IFERROR(VLOOKUP($A137,Example0gross_BTU!$B:$C,2,0),"")</f>
        <v>1.1499999999999999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3"/>
      <c r="R137" s="3"/>
      <c r="S137" s="3"/>
      <c r="T137" s="3"/>
    </row>
    <row r="138" spans="1:20" x14ac:dyDescent="0.25">
      <c r="A138">
        <f t="shared" si="24"/>
        <v>104</v>
      </c>
      <c r="B138" t="str">
        <f t="shared" si="24"/>
        <v>Bobby 3H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3"/>
      <c r="R138" s="3"/>
      <c r="S138" s="3"/>
      <c r="T138" s="3"/>
    </row>
    <row r="139" spans="1:20" x14ac:dyDescent="0.25">
      <c r="A139">
        <f t="shared" si="24"/>
        <v>104</v>
      </c>
      <c r="B139" t="str">
        <f t="shared" si="24"/>
        <v>Bobby 3H</v>
      </c>
      <c r="D139" t="s">
        <v>91</v>
      </c>
      <c r="E139" s="9">
        <f>IFERROR((SUMIF($D90:$D133,"Oil Sales Revenue ($)",E90:E133)-ABS(SUMIF($D90:$D133,"Oil Revenue Deductions ($)",E90:E133)))/SUMIF($D90:$D133,"Oil Sales Volumes (bbl)",E90:E133),"")</f>
        <v>76.083333333333329</v>
      </c>
      <c r="F139" s="9">
        <f t="shared" ref="F139:P139" si="25">IFERROR((SUMIF($D90:$D133,"Oil Sales Revenue ($)",F90:F133)-ABS(SUMIF($D90:$D133,"Oil Revenue Deductions ($)",F90:F133)))/SUMIF($D90:$D133,"Oil Sales Volumes (bbl)",F90:F133),"")</f>
        <v>75.349999999999994</v>
      </c>
      <c r="G139" s="9">
        <f t="shared" si="25"/>
        <v>74.623646638905413</v>
      </c>
      <c r="H139" s="9">
        <f t="shared" si="25"/>
        <v>73.904208587010942</v>
      </c>
      <c r="I139" s="9">
        <f t="shared" si="25"/>
        <v>73.191621646846698</v>
      </c>
      <c r="J139" s="9">
        <f t="shared" si="25"/>
        <v>72.485822266657763</v>
      </c>
      <c r="K139" s="9">
        <f t="shared" si="25"/>
        <v>71.786747501218926</v>
      </c>
      <c r="L139" s="9">
        <f t="shared" si="25"/>
        <v>71.094334868323358</v>
      </c>
      <c r="M139" s="9">
        <f t="shared" si="25"/>
        <v>70.408522415542436</v>
      </c>
      <c r="N139" s="9">
        <f t="shared" si="25"/>
        <v>69.729248781389416</v>
      </c>
      <c r="O139" s="9">
        <f t="shared" si="25"/>
        <v>69.056453208634707</v>
      </c>
      <c r="P139" s="9">
        <f t="shared" si="25"/>
        <v>68.390075299837619</v>
      </c>
      <c r="Q139" s="3"/>
      <c r="R139" s="3"/>
      <c r="S139" s="3"/>
      <c r="T139" s="3"/>
    </row>
    <row r="140" spans="1:20" x14ac:dyDescent="0.25">
      <c r="A140">
        <f t="shared" si="24"/>
        <v>104</v>
      </c>
      <c r="B140" t="str">
        <f t="shared" si="24"/>
        <v>Bobby 3H</v>
      </c>
      <c r="D140" t="s">
        <v>92</v>
      </c>
      <c r="E140" s="9">
        <f>IFERROR(((SUMIF($D90:$D133,"Gas Sales Revenue ($)",E90:E133)-ABS(SUMIF($D90:$D133,"Gas Revenue Deductions ($)",E90:E133)))/SUMIF($D90:$D133,"Gas Sales Volumes (mcf)",E90:E133))/$E137,"")</f>
        <v>2.5101449275362322</v>
      </c>
      <c r="F140" s="9">
        <f t="shared" ref="F140:P140" si="26">IFERROR(((SUMIF($D90:$D133,"Gas Sales Revenue ($)",F90:F133)-ABS(SUMIF($D90:$D133,"Gas Revenue Deductions ($)",F90:F133)))/SUMIF($D90:$D133,"Gas Sales Volumes (mcf)",F90:F133))/$E137,"")</f>
        <v>2.4866171792152709</v>
      </c>
      <c r="G140" s="9">
        <f t="shared" si="26"/>
        <v>2.4633002095607073</v>
      </c>
      <c r="H140" s="9">
        <f t="shared" si="26"/>
        <v>2.4401923282100437</v>
      </c>
      <c r="I140" s="9">
        <f t="shared" si="26"/>
        <v>2.4172918539503976</v>
      </c>
      <c r="J140" s="9">
        <f t="shared" si="26"/>
        <v>2.394597115544089</v>
      </c>
      <c r="K140" s="9">
        <f t="shared" si="26"/>
        <v>2.3721064507842025</v>
      </c>
      <c r="L140" s="9">
        <f t="shared" si="26"/>
        <v>2.3498182069860283</v>
      </c>
      <c r="M140" s="9">
        <f t="shared" si="26"/>
        <v>2.327730740954856</v>
      </c>
      <c r="N140" s="9">
        <f t="shared" si="26"/>
        <v>2.3058424192866132</v>
      </c>
      <c r="O140" s="9">
        <f t="shared" si="26"/>
        <v>2.2841516179958936</v>
      </c>
      <c r="P140" s="9">
        <f t="shared" si="26"/>
        <v>2.2626567223702354</v>
      </c>
      <c r="Q140" s="3"/>
      <c r="R140" s="3"/>
      <c r="S140" s="3"/>
      <c r="T140" s="3"/>
    </row>
    <row r="141" spans="1:20" x14ac:dyDescent="0.25">
      <c r="A141">
        <f t="shared" si="24"/>
        <v>104</v>
      </c>
      <c r="B141" t="str">
        <f t="shared" si="24"/>
        <v>Bobby 3H</v>
      </c>
      <c r="D141" t="s">
        <v>93</v>
      </c>
      <c r="E141" s="9">
        <f>IFERROR((SUMIF($D90:$D133,"NGL Sales Revenue ($)",E90:E133)-ABS(SUMIF($D90:$D133,"NGL Revenue Deductions ($)",E90:E133)))/(SUMIF($D90:$D133,"NGL Sales Volumes (bbl)",E90:E133)+(SUMIF($D90:$D133,"NGL Sales Volumes (gal)",E90:E133)/42)),"")</f>
        <v>31.117927743353782</v>
      </c>
      <c r="F141" s="9">
        <f t="shared" ref="F141:P141" si="27">IFERROR((SUMIF($D90:$D133,"NGL Sales Revenue ($)",F90:F133)-ABS(SUMIF($D90:$D133,"NGL Revenue Deductions ($)",F90:F133)))/(SUMIF($D90:$D133,"NGL Sales Volumes (bbl)",F90:F133)+(SUMIF($D90:$D133,"NGL Sales Volumes (gal)",F90:F133)/42)),"")</f>
        <v>30.81799591002045</v>
      </c>
      <c r="G141" s="9">
        <f t="shared" si="27"/>
        <v>30.52091887071796</v>
      </c>
      <c r="H141" s="9">
        <f t="shared" si="27"/>
        <v>30.226670167533769</v>
      </c>
      <c r="I141" s="9">
        <f t="shared" si="27"/>
        <v>29.935223569483259</v>
      </c>
      <c r="J141" s="9">
        <f t="shared" si="27"/>
        <v>29.646553082010357</v>
      </c>
      <c r="K141" s="9">
        <f t="shared" si="27"/>
        <v>29.360632929092176</v>
      </c>
      <c r="L141" s="9">
        <f t="shared" si="27"/>
        <v>29.077437569636558</v>
      </c>
      <c r="M141" s="9">
        <f t="shared" si="27"/>
        <v>28.796941679795026</v>
      </c>
      <c r="N141" s="9">
        <f t="shared" si="27"/>
        <v>28.519120160547857</v>
      </c>
      <c r="O141" s="9">
        <f t="shared" si="27"/>
        <v>28.24394813581613</v>
      </c>
      <c r="P141" s="9">
        <f t="shared" si="27"/>
        <v>27.971400942281214</v>
      </c>
      <c r="Q141" s="3"/>
      <c r="R141" s="3"/>
      <c r="S141" s="3"/>
      <c r="T141" s="3"/>
    </row>
    <row r="142" spans="1:20" x14ac:dyDescent="0.25">
      <c r="A142">
        <f t="shared" si="24"/>
        <v>104</v>
      </c>
      <c r="B142" t="str">
        <f t="shared" si="24"/>
        <v>Bobby 3H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3"/>
      <c r="R142" s="3"/>
      <c r="S142" s="3"/>
      <c r="T142" s="3"/>
    </row>
    <row r="143" spans="1:20" x14ac:dyDescent="0.25">
      <c r="A143">
        <f t="shared" si="24"/>
        <v>104</v>
      </c>
      <c r="B143" t="str">
        <f t="shared" si="24"/>
        <v>Bobby 3H</v>
      </c>
      <c r="D143" t="s">
        <v>94</v>
      </c>
      <c r="E143" s="9">
        <f>IFERROR(E139-E$1,"")</f>
        <v>-2.076666666666668</v>
      </c>
      <c r="F143" s="9">
        <f t="shared" ref="F143:P143" si="28">IFERROR(F139-F$1,"")</f>
        <v>-1.5100000000000051</v>
      </c>
      <c r="G143" s="9">
        <f t="shared" si="28"/>
        <v>1.2536466389054084</v>
      </c>
      <c r="H143" s="9">
        <f t="shared" si="28"/>
        <v>-5.535791412989056</v>
      </c>
      <c r="I143" s="9">
        <f t="shared" si="28"/>
        <v>1.5716216468466939</v>
      </c>
      <c r="J143" s="9">
        <f t="shared" si="28"/>
        <v>2.2158222666577672</v>
      </c>
      <c r="K143" s="9">
        <f t="shared" si="28"/>
        <v>-4.2532524987810802</v>
      </c>
      <c r="L143" s="9">
        <f t="shared" si="28"/>
        <v>-10.225665131676635</v>
      </c>
      <c r="M143" s="9">
        <f t="shared" si="28"/>
        <v>-19.021477584457571</v>
      </c>
      <c r="N143" s="9">
        <f t="shared" si="28"/>
        <v>-15.740751218610583</v>
      </c>
      <c r="O143" s="9">
        <f t="shared" si="28"/>
        <v>-8.3235467913652883</v>
      </c>
      <c r="P143" s="9">
        <f t="shared" si="28"/>
        <v>-3.7299247001623854</v>
      </c>
      <c r="Q143" s="9">
        <f>IFERROR(AVERAGE(N143:P143),"")</f>
        <v>-9.264740903379419</v>
      </c>
      <c r="R143" s="9">
        <f>IFERROR(AVERAGE(K143:P143),"")</f>
        <v>-10.21576965417559</v>
      </c>
      <c r="S143" s="9">
        <f>IFERROR(AVERAGE(H143:P143),"")</f>
        <v>-7.0047739360597934</v>
      </c>
      <c r="T143" s="9">
        <f>IFERROR(AVERAGE(E143:P143),"")</f>
        <v>-5.4479987876916169</v>
      </c>
    </row>
    <row r="144" spans="1:20" x14ac:dyDescent="0.25">
      <c r="A144">
        <f t="shared" si="24"/>
        <v>104</v>
      </c>
      <c r="B144" t="str">
        <f t="shared" si="24"/>
        <v>Bobby 3H</v>
      </c>
      <c r="D144" t="s">
        <v>95</v>
      </c>
      <c r="E144" s="9">
        <f>IFERROR(E140-E$2,"")</f>
        <v>-2.1988550724637674</v>
      </c>
      <c r="F144" s="9">
        <f t="shared" ref="F144:P144" si="29">IFERROR(F140-F$2,"")</f>
        <v>-0.62238282078472906</v>
      </c>
      <c r="G144" s="9">
        <f t="shared" si="29"/>
        <v>1.2300209560707209E-2</v>
      </c>
      <c r="H144" s="9">
        <f t="shared" si="29"/>
        <v>0.44919232821004362</v>
      </c>
      <c r="I144" s="9">
        <f t="shared" si="29"/>
        <v>0.30029185395039759</v>
      </c>
      <c r="J144" s="9">
        <f t="shared" si="29"/>
        <v>0.213597115544089</v>
      </c>
      <c r="K144" s="9">
        <f t="shared" si="29"/>
        <v>-0.23089354921579774</v>
      </c>
      <c r="L144" s="9">
        <f t="shared" si="29"/>
        <v>-0.14218179301397171</v>
      </c>
      <c r="M144" s="9">
        <f t="shared" si="29"/>
        <v>-0.22826925904514406</v>
      </c>
      <c r="N144" s="9">
        <f t="shared" si="29"/>
        <v>-0.45815758071338664</v>
      </c>
      <c r="O144" s="9">
        <f t="shared" si="29"/>
        <v>-0.87984838200410653</v>
      </c>
      <c r="P144" s="9">
        <f t="shared" si="29"/>
        <v>-0.44334327762976455</v>
      </c>
      <c r="Q144" s="9">
        <f>IFERROR(AVERAGE(N144:P144),"")</f>
        <v>-0.59378308011575254</v>
      </c>
      <c r="R144" s="9">
        <f>IFERROR(AVERAGE(K144:P144),"")</f>
        <v>-0.39711564027036189</v>
      </c>
      <c r="S144" s="9">
        <f>IFERROR(AVERAGE(H144:P144),"")</f>
        <v>-0.15773472710196013</v>
      </c>
      <c r="T144" s="9">
        <f>IFERROR(AVERAGE(E144:P144),"")</f>
        <v>-0.35237918563378584</v>
      </c>
    </row>
    <row r="145" spans="1:20" x14ac:dyDescent="0.25">
      <c r="A145">
        <f t="shared" si="24"/>
        <v>104</v>
      </c>
      <c r="B145" t="str">
        <f t="shared" si="24"/>
        <v>Bobby 3H</v>
      </c>
      <c r="D145" t="s">
        <v>96</v>
      </c>
      <c r="E145" s="9">
        <f>IFERROR(E141-E$1,"")</f>
        <v>-47.042072256646215</v>
      </c>
      <c r="F145" s="9">
        <f t="shared" ref="F145:P145" si="30">IFERROR(F141-F$1,"")</f>
        <v>-46.04200408997955</v>
      </c>
      <c r="G145" s="9">
        <f t="shared" si="30"/>
        <v>-42.849081129282041</v>
      </c>
      <c r="H145" s="9">
        <f t="shared" si="30"/>
        <v>-49.213329832466229</v>
      </c>
      <c r="I145" s="9">
        <f t="shared" si="30"/>
        <v>-41.684776430516749</v>
      </c>
      <c r="J145" s="9">
        <f t="shared" si="30"/>
        <v>-40.623446917989639</v>
      </c>
      <c r="K145" s="9">
        <f t="shared" si="30"/>
        <v>-46.67936707090783</v>
      </c>
      <c r="L145" s="9">
        <f t="shared" si="30"/>
        <v>-52.242562430363435</v>
      </c>
      <c r="M145" s="9">
        <f t="shared" si="30"/>
        <v>-60.633058320204981</v>
      </c>
      <c r="N145" s="9">
        <f t="shared" si="30"/>
        <v>-56.950879839452142</v>
      </c>
      <c r="O145" s="9">
        <f t="shared" si="30"/>
        <v>-49.136051864183869</v>
      </c>
      <c r="P145" s="9">
        <f t="shared" si="30"/>
        <v>-44.148599057718791</v>
      </c>
      <c r="Q145" s="9">
        <f>IFERROR(AVERAGE(N145:P145),"")</f>
        <v>-50.078510253784934</v>
      </c>
      <c r="R145" s="9">
        <f>IFERROR(AVERAGE(K145:P145),"")</f>
        <v>-51.631753097138507</v>
      </c>
      <c r="S145" s="9">
        <f>IFERROR(AVERAGE(H145:P145),"")</f>
        <v>-49.034674640422622</v>
      </c>
      <c r="T145" s="9">
        <f>IFERROR(AVERAGE(E145:P145),"")</f>
        <v>-48.103769103309283</v>
      </c>
    </row>
    <row r="146" spans="1:20" x14ac:dyDescent="0.25">
      <c r="A146">
        <f t="shared" si="24"/>
        <v>104</v>
      </c>
      <c r="B146" t="str">
        <f t="shared" si="24"/>
        <v>Bobby 3H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3"/>
      <c r="R146" s="3"/>
      <c r="S146" s="3"/>
      <c r="T146" s="3"/>
    </row>
    <row r="147" spans="1:20" x14ac:dyDescent="0.25">
      <c r="A147">
        <f t="shared" si="24"/>
        <v>104</v>
      </c>
      <c r="B147" t="str">
        <f t="shared" si="24"/>
        <v>Bobby 3H</v>
      </c>
      <c r="D147" t="s">
        <v>97</v>
      </c>
      <c r="E147" s="15">
        <f>IFERROR(E139/E$1,"")</f>
        <v>0.97343056977140907</v>
      </c>
      <c r="F147" s="15">
        <f t="shared" ref="F147:P147" si="31">IFERROR(F139/F$1,"")</f>
        <v>0.98035389018995567</v>
      </c>
      <c r="G147" s="15">
        <f t="shared" si="31"/>
        <v>1.017086638120559</v>
      </c>
      <c r="H147" s="15">
        <f t="shared" si="31"/>
        <v>0.93031481101474001</v>
      </c>
      <c r="I147" s="15">
        <f t="shared" si="31"/>
        <v>1.0219438934214842</v>
      </c>
      <c r="J147" s="15">
        <f t="shared" si="31"/>
        <v>1.0315329766138859</v>
      </c>
      <c r="K147" s="15">
        <f t="shared" si="31"/>
        <v>0.94406559049472538</v>
      </c>
      <c r="L147" s="15">
        <f t="shared" si="31"/>
        <v>0.87425399493757217</v>
      </c>
      <c r="M147" s="15">
        <f t="shared" si="31"/>
        <v>0.78730316913275666</v>
      </c>
      <c r="N147" s="15">
        <f t="shared" si="31"/>
        <v>0.81583302657528278</v>
      </c>
      <c r="O147" s="15">
        <f t="shared" si="31"/>
        <v>0.89243284063885642</v>
      </c>
      <c r="P147" s="15">
        <f t="shared" si="31"/>
        <v>0.94828168746308394</v>
      </c>
      <c r="Q147" s="15">
        <f>IFERROR(AVERAGE(N147:P147),"")</f>
        <v>0.88551585155907431</v>
      </c>
      <c r="R147" s="15">
        <f>IFERROR(AVERAGE(K147:P147),"")</f>
        <v>0.87702838487371293</v>
      </c>
      <c r="S147" s="15">
        <f>IFERROR(AVERAGE(H147:P147),"")</f>
        <v>0.91621799892137623</v>
      </c>
      <c r="T147" s="15">
        <f>IFERROR(AVERAGE(E147:P147),"")</f>
        <v>0.93473609069785901</v>
      </c>
    </row>
    <row r="148" spans="1:20" x14ac:dyDescent="0.25">
      <c r="A148">
        <f t="shared" si="24"/>
        <v>104</v>
      </c>
      <c r="B148" t="str">
        <f t="shared" si="24"/>
        <v>Bobby 3H</v>
      </c>
      <c r="D148" t="s">
        <v>98</v>
      </c>
      <c r="E148" s="15">
        <f>IFERROR(E140/E$2,"")</f>
        <v>0.53305264972100919</v>
      </c>
      <c r="F148" s="15">
        <f t="shared" ref="F148:P148" si="32">IFERROR(F140/F$2,"")</f>
        <v>0.79981253754109716</v>
      </c>
      <c r="G148" s="15">
        <f t="shared" si="32"/>
        <v>1.0050184453532056</v>
      </c>
      <c r="H148" s="15">
        <f t="shared" si="32"/>
        <v>1.2256114154746578</v>
      </c>
      <c r="I148" s="15">
        <f t="shared" si="32"/>
        <v>1.1418478289798761</v>
      </c>
      <c r="J148" s="15">
        <f t="shared" si="32"/>
        <v>1.0979354037341078</v>
      </c>
      <c r="K148" s="15">
        <f t="shared" si="32"/>
        <v>0.91129713821905578</v>
      </c>
      <c r="L148" s="15">
        <f t="shared" si="32"/>
        <v>0.94294470585314138</v>
      </c>
      <c r="M148" s="15">
        <f t="shared" si="32"/>
        <v>0.91069277815135208</v>
      </c>
      <c r="N148" s="15">
        <f t="shared" si="32"/>
        <v>0.83424110683307284</v>
      </c>
      <c r="O148" s="15">
        <f t="shared" si="32"/>
        <v>0.72191896902525077</v>
      </c>
      <c r="P148" s="15">
        <f t="shared" si="32"/>
        <v>0.8361628685773228</v>
      </c>
      <c r="Q148" s="15">
        <f>IFERROR(AVERAGE(N148:P148),"")</f>
        <v>0.79744098147854869</v>
      </c>
      <c r="R148" s="15">
        <f>IFERROR(AVERAGE(K148:P148),"")</f>
        <v>0.85954292777653263</v>
      </c>
      <c r="S148" s="15">
        <f>IFERROR(AVERAGE(H148:P148),"")</f>
        <v>0.95807246831642645</v>
      </c>
      <c r="T148" s="15">
        <f>IFERROR(AVERAGE(E148:P148),"")</f>
        <v>0.91337798728859576</v>
      </c>
    </row>
    <row r="149" spans="1:20" x14ac:dyDescent="0.25">
      <c r="A149">
        <f t="shared" si="24"/>
        <v>104</v>
      </c>
      <c r="B149" t="str">
        <f t="shared" si="24"/>
        <v>Bobby 3H</v>
      </c>
      <c r="D149" t="s">
        <v>99</v>
      </c>
      <c r="E149" s="15">
        <f>IFERROR(E141/E$1,"")</f>
        <v>0.39813111237658372</v>
      </c>
      <c r="F149" s="15">
        <f t="shared" ref="F149:P149" si="33">IFERROR(F141/F$1,"")</f>
        <v>0.40096273627401052</v>
      </c>
      <c r="G149" s="15">
        <f t="shared" si="33"/>
        <v>0.4159863550595333</v>
      </c>
      <c r="H149" s="15">
        <f t="shared" si="33"/>
        <v>0.38049685507973025</v>
      </c>
      <c r="I149" s="15">
        <f t="shared" si="33"/>
        <v>0.41797296243344395</v>
      </c>
      <c r="J149" s="15">
        <f t="shared" si="33"/>
        <v>0.42189487807044768</v>
      </c>
      <c r="K149" s="15">
        <f t="shared" si="33"/>
        <v>0.3861208959638634</v>
      </c>
      <c r="L149" s="15">
        <f t="shared" si="33"/>
        <v>0.35756809603586526</v>
      </c>
      <c r="M149" s="15">
        <f t="shared" si="33"/>
        <v>0.32200538610975094</v>
      </c>
      <c r="N149" s="15">
        <f t="shared" si="33"/>
        <v>0.33367403955244951</v>
      </c>
      <c r="O149" s="15">
        <f t="shared" si="33"/>
        <v>0.36500320671770653</v>
      </c>
      <c r="P149" s="15">
        <f t="shared" si="33"/>
        <v>0.38784527096895749</v>
      </c>
      <c r="Q149" s="15">
        <f>IFERROR(AVERAGE(N149:P149),"")</f>
        <v>0.36217417241303784</v>
      </c>
      <c r="R149" s="15">
        <f>IFERROR(AVERAGE(K149:P149),"")</f>
        <v>0.35870281589143221</v>
      </c>
      <c r="S149" s="15">
        <f>IFERROR(AVERAGE(H149:P149),"")</f>
        <v>0.37473128788135723</v>
      </c>
      <c r="T149" s="15">
        <f>IFERROR(AVERAGE(E149:P149),"")</f>
        <v>0.38230514955352851</v>
      </c>
    </row>
    <row r="150" spans="1:20" x14ac:dyDescent="0.25">
      <c r="A150">
        <f t="shared" si="24"/>
        <v>104</v>
      </c>
      <c r="B150" t="str">
        <f t="shared" si="24"/>
        <v>Bobby 3H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3"/>
      <c r="R150" s="3"/>
      <c r="S150" s="3"/>
      <c r="T150" s="3"/>
    </row>
    <row r="151" spans="1:20" x14ac:dyDescent="0.25">
      <c r="A151">
        <f t="shared" ref="A151:B166" si="34">A150</f>
        <v>104</v>
      </c>
      <c r="B151" t="str">
        <f t="shared" si="34"/>
        <v>Bobby 3H</v>
      </c>
      <c r="D151" t="s">
        <v>100</v>
      </c>
      <c r="E151" s="16" cm="1">
        <f t="array" ref="E151">_xlfn.XLOOKUP($A151&amp;"|"&amp;E$4,Example0gross_HistoricalProd!$B:$B&amp;"|"&amp;Example0gross_HistoricalProd!$C:$C,Example0gross_HistoricalProd!$D:$D,"",0,1)</f>
        <v>7838</v>
      </c>
      <c r="F151" s="16" cm="1">
        <f t="array" ref="F151">_xlfn.XLOOKUP($A151&amp;"|"&amp;F$4,Example0gross_HistoricalProd!$B:$B&amp;"|"&amp;Example0gross_HistoricalProd!$C:$C,Example0gross_HistoricalProd!$D:$D,"",0,1)</f>
        <v>8033</v>
      </c>
      <c r="G151" s="16" cm="1">
        <f t="array" ref="G151">_xlfn.XLOOKUP($A151&amp;"|"&amp;G$4,Example0gross_HistoricalProd!$B:$B&amp;"|"&amp;Example0gross_HistoricalProd!$C:$C,Example0gross_HistoricalProd!$D:$D,"",0,1)</f>
        <v>8234</v>
      </c>
      <c r="H151" s="16" cm="1">
        <f t="array" ref="H151">_xlfn.XLOOKUP($A151&amp;"|"&amp;H$4,Example0gross_HistoricalProd!$B:$B&amp;"|"&amp;Example0gross_HistoricalProd!$C:$C,Example0gross_HistoricalProd!$D:$D,"",0,1)</f>
        <v>8440</v>
      </c>
      <c r="I151" s="16" cm="1">
        <f t="array" ref="I151">_xlfn.XLOOKUP($A151&amp;"|"&amp;I$4,Example0gross_HistoricalProd!$B:$B&amp;"|"&amp;Example0gross_HistoricalProd!$C:$C,Example0gross_HistoricalProd!$D:$D,"",0,1)</f>
        <v>8651</v>
      </c>
      <c r="J151" s="16" cm="1">
        <f t="array" ref="J151">_xlfn.XLOOKUP($A151&amp;"|"&amp;J$4,Example0gross_HistoricalProd!$B:$B&amp;"|"&amp;Example0gross_HistoricalProd!$C:$C,Example0gross_HistoricalProd!$D:$D,"",0,1)</f>
        <v>8867</v>
      </c>
      <c r="K151" s="16" cm="1">
        <f t="array" ref="K151">_xlfn.XLOOKUP($A151&amp;"|"&amp;K$4,Example0gross_HistoricalProd!$B:$B&amp;"|"&amp;Example0gross_HistoricalProd!$C:$C,Example0gross_HistoricalProd!$D:$D,"",0,1)</f>
        <v>9089</v>
      </c>
      <c r="L151" s="16" cm="1">
        <f t="array" ref="L151">_xlfn.XLOOKUP($A151&amp;"|"&amp;L$4,Example0gross_HistoricalProd!$B:$B&amp;"|"&amp;Example0gross_HistoricalProd!$C:$C,Example0gross_HistoricalProd!$D:$D,"",0,1)</f>
        <v>9316</v>
      </c>
      <c r="M151" s="16" cm="1">
        <f t="array" ref="M151">_xlfn.XLOOKUP($A151&amp;"|"&amp;M$4,Example0gross_HistoricalProd!$B:$B&amp;"|"&amp;Example0gross_HistoricalProd!$C:$C,Example0gross_HistoricalProd!$D:$D,"",0,1)</f>
        <v>9549</v>
      </c>
      <c r="N151" s="16" cm="1">
        <f t="array" ref="N151">_xlfn.XLOOKUP($A151&amp;"|"&amp;N$4,Example0gross_HistoricalProd!$B:$B&amp;"|"&amp;Example0gross_HistoricalProd!$C:$C,Example0gross_HistoricalProd!$D:$D,"",0,1)</f>
        <v>9788</v>
      </c>
      <c r="O151" s="16" cm="1">
        <f t="array" ref="O151">_xlfn.XLOOKUP($A151&amp;"|"&amp;O$4,Example0gross_HistoricalProd!$B:$B&amp;"|"&amp;Example0gross_HistoricalProd!$C:$C,Example0gross_HistoricalProd!$D:$D,"",0,1)</f>
        <v>10033</v>
      </c>
      <c r="P151" s="16" cm="1">
        <f t="array" ref="P151">_xlfn.XLOOKUP($A151&amp;"|"&amp;P$4,Example0gross_HistoricalProd!$B:$B&amp;"|"&amp;Example0gross_HistoricalProd!$C:$C,Example0gross_HistoricalProd!$D:$D,"",0,1)</f>
        <v>10283</v>
      </c>
      <c r="Q151" s="3"/>
      <c r="R151" s="3"/>
      <c r="S151" s="3"/>
      <c r="T151" s="3"/>
    </row>
    <row r="152" spans="1:20" x14ac:dyDescent="0.25">
      <c r="A152">
        <f t="shared" si="34"/>
        <v>104</v>
      </c>
      <c r="B152" t="str">
        <f t="shared" si="34"/>
        <v>Bobby 3H</v>
      </c>
      <c r="D152" t="s">
        <v>101</v>
      </c>
      <c r="E152" s="15">
        <f>IFERROR(SUMIF($D90:$D133,"Gas Sales Volumes (mcf)",E90:E133)/E151,"")</f>
        <v>0.90903291656034702</v>
      </c>
      <c r="F152" s="15">
        <f t="shared" ref="F152" si="35">IFERROR(SUMIF($D90:$D133,"Gas Sales Volumes (mcf)",F90:F133)/F151,"")</f>
        <v>0.90914042076434709</v>
      </c>
      <c r="G152" s="15">
        <f t="shared" ref="G152" si="36">IFERROR(SUMIF($D90:$D133,"Gas Sales Volumes (mcf)",G90:G133)/G151,"")</f>
        <v>0.9091210984940491</v>
      </c>
      <c r="H152" s="15">
        <f t="shared" ref="H152" si="37">IFERROR(SUMIF($D90:$D133,"Gas Sales Volumes (mcf)",H90:H133)/H151,"")</f>
        <v>0.90910494111374407</v>
      </c>
      <c r="I152" s="15">
        <f t="shared" ref="I152" si="38">IFERROR(SUMIF($D90:$D133,"Gas Sales Volumes (mcf)",I90:I133)/I151,"")</f>
        <v>0.90910494116287133</v>
      </c>
      <c r="J152" s="15">
        <f t="shared" ref="J152" si="39">IFERROR(SUMIF($D90:$D133,"Gas Sales Volumes (mcf)",J90:J133)/J151,"")</f>
        <v>0.9091331360099244</v>
      </c>
      <c r="K152" s="15">
        <f t="shared" ref="K152" si="40">IFERROR(SUMIF($D90:$D133,"Gas Sales Volumes (mcf)",K90:K133)/K151,"")</f>
        <v>0.90910062768181321</v>
      </c>
      <c r="L152" s="15">
        <f t="shared" ref="L152" si="41">IFERROR(SUMIF($D90:$D133,"Gas Sales Volumes (mcf)",L90:L133)/L151,"")</f>
        <v>0.90912258426363257</v>
      </c>
      <c r="M152" s="15">
        <f t="shared" ref="M152" si="42">IFERROR(SUMIF($D90:$D133,"Gas Sales Volumes (mcf)",M90:M133)/M151,"")</f>
        <v>0.90911306367158873</v>
      </c>
      <c r="N152" s="15">
        <f t="shared" ref="N152" si="43">IFERROR(SUMIF($D90:$D133,"Gas Sales Volumes (mcf)",N90:N133)/N151,"")</f>
        <v>0.90908752155700856</v>
      </c>
      <c r="O152" s="15">
        <f t="shared" ref="O152" si="44">IFERROR(SUMIF($D90:$D133,"Gas Sales Volumes (mcf)",O90:O133)/O151,"")</f>
        <v>0.9090603385826771</v>
      </c>
      <c r="P152" s="15">
        <f t="shared" ref="P152" si="45">IFERROR(SUMIF($D90:$D133,"Gas Sales Volumes (mcf)",P90:P133)/P151,"")</f>
        <v>0.90913327209958195</v>
      </c>
      <c r="Q152" s="15">
        <f>IFERROR(AVERAGE(N152:P152),"")</f>
        <v>0.90909371074642253</v>
      </c>
      <c r="R152" s="15">
        <f>IFERROR(AVERAGE(K152:P152),"")</f>
        <v>0.90910290130938354</v>
      </c>
      <c r="S152" s="15">
        <f>IFERROR(AVERAGE(H152:P152),"")</f>
        <v>0.90910671401587129</v>
      </c>
      <c r="T152" s="15">
        <f>IFERROR(AVERAGE(E152:P152),"")</f>
        <v>0.90910457183013216</v>
      </c>
    </row>
    <row r="153" spans="1:20" x14ac:dyDescent="0.25">
      <c r="A153">
        <f t="shared" si="34"/>
        <v>104</v>
      </c>
      <c r="B153" t="str">
        <f t="shared" si="34"/>
        <v>Bobby 3H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3"/>
      <c r="R153" s="3"/>
      <c r="S153" s="3"/>
      <c r="T153" s="3"/>
    </row>
    <row r="154" spans="1:20" x14ac:dyDescent="0.25">
      <c r="A154">
        <f t="shared" si="34"/>
        <v>104</v>
      </c>
      <c r="B154" t="str">
        <f t="shared" si="34"/>
        <v>Bobby 3H</v>
      </c>
      <c r="D154" t="s">
        <v>102</v>
      </c>
      <c r="E154" s="17">
        <f>IFERROR((SUMIF($D90:$D133,"NGL Sales Volumes (bbl)",E90:E133)+(SUMIF($D90:$D133,"NGL Sales Volumes (gal)",E90:E133)/42))/(E151/1000),"")</f>
        <v>124.77672875733606</v>
      </c>
      <c r="F154" s="17">
        <f t="shared" ref="F154:P154" si="46">IFERROR((SUMIF($D90:$D133,"NGL Sales Volumes (bbl)",F90:F133)+(SUMIF($D90:$D133,"NGL Sales Volumes (gal)",F90:F133)/42))/(F151/1000),"")</f>
        <v>124.79148512386408</v>
      </c>
      <c r="G154" s="17">
        <f t="shared" si="46"/>
        <v>124.78883288802527</v>
      </c>
      <c r="H154" s="17">
        <f t="shared" si="46"/>
        <v>124.78661507560372</v>
      </c>
      <c r="I154" s="17">
        <f t="shared" si="46"/>
        <v>124.78661507615415</v>
      </c>
      <c r="J154" s="17">
        <f t="shared" si="46"/>
        <v>124.79048519389711</v>
      </c>
      <c r="K154" s="17">
        <f t="shared" si="46"/>
        <v>124.78602299744853</v>
      </c>
      <c r="L154" s="17">
        <f t="shared" si="46"/>
        <v>124.78903682860005</v>
      </c>
      <c r="M154" s="17">
        <f t="shared" si="46"/>
        <v>124.78772999915226</v>
      </c>
      <c r="N154" s="17">
        <f t="shared" si="46"/>
        <v>124.78422401093663</v>
      </c>
      <c r="O154" s="17">
        <f t="shared" si="46"/>
        <v>124.78049279520441</v>
      </c>
      <c r="P154" s="17">
        <f t="shared" si="46"/>
        <v>124.79050387370741</v>
      </c>
      <c r="Q154" s="17">
        <f>IFERROR(AVERAGE(N154:P154),"")</f>
        <v>124.78507355994948</v>
      </c>
      <c r="R154" s="17">
        <f>IFERROR(AVERAGE(K154:P154),"")</f>
        <v>124.78633508417488</v>
      </c>
      <c r="S154" s="17">
        <f>IFERROR(AVERAGE(H154:P154),"")</f>
        <v>124.78685842785603</v>
      </c>
      <c r="T154" s="17">
        <f>IFERROR(AVERAGE(E154:P154),"")</f>
        <v>124.78656438499415</v>
      </c>
    </row>
    <row r="155" spans="1:20" x14ac:dyDescent="0.25">
      <c r="A155">
        <f t="shared" si="34"/>
        <v>104</v>
      </c>
      <c r="B155" t="str">
        <f t="shared" si="34"/>
        <v>Bobby 3H</v>
      </c>
      <c r="D155" t="s">
        <v>103</v>
      </c>
      <c r="E155" s="18">
        <f>IFERROR((SUMIF($D90:$D133,"NGL Sales Volumes (bbl)",E90:E133)+(SUMIF($D90:$D133,"NGL Sales Volumes (gal)",E90:E133)/42))/(E151),"")</f>
        <v>0.12477672875733606</v>
      </c>
      <c r="F155" s="18">
        <f t="shared" ref="F155:P155" si="47">IFERROR((SUMIF($D90:$D133,"NGL Sales Volumes (bbl)",F90:F133)+(SUMIF($D90:$D133,"NGL Sales Volumes (gal)",F90:F133)/42))/(F151),"")</f>
        <v>0.12479148512386407</v>
      </c>
      <c r="G155" s="18">
        <f t="shared" si="47"/>
        <v>0.12478883288802527</v>
      </c>
      <c r="H155" s="18">
        <f t="shared" si="47"/>
        <v>0.12478661507560372</v>
      </c>
      <c r="I155" s="18">
        <f t="shared" si="47"/>
        <v>0.12478661507615414</v>
      </c>
      <c r="J155" s="18">
        <f t="shared" si="47"/>
        <v>0.12479048519389711</v>
      </c>
      <c r="K155" s="18">
        <f t="shared" si="47"/>
        <v>0.12478602299744852</v>
      </c>
      <c r="L155" s="18">
        <f t="shared" si="47"/>
        <v>0.12478903682860006</v>
      </c>
      <c r="M155" s="18">
        <f t="shared" si="47"/>
        <v>0.12478772999915225</v>
      </c>
      <c r="N155" s="18">
        <f t="shared" si="47"/>
        <v>0.12478422401093663</v>
      </c>
      <c r="O155" s="18">
        <f t="shared" si="47"/>
        <v>0.1247804927952044</v>
      </c>
      <c r="P155" s="18">
        <f t="shared" si="47"/>
        <v>0.12479050387370741</v>
      </c>
      <c r="Q155" s="18">
        <f>IFERROR(AVERAGE(N155:P155),"")</f>
        <v>0.12478507355994946</v>
      </c>
      <c r="R155" s="18">
        <f>IFERROR(AVERAGE(K155:P155),"")</f>
        <v>0.12478633508417487</v>
      </c>
      <c r="S155" s="18">
        <f>IFERROR(AVERAGE(H155:P155),"")</f>
        <v>0.12478685842785603</v>
      </c>
      <c r="T155" s="18">
        <f>IFERROR(AVERAGE(E155:P155),"")</f>
        <v>0.12478656438499414</v>
      </c>
    </row>
    <row r="156" spans="1:20" x14ac:dyDescent="0.25">
      <c r="A156">
        <f t="shared" si="34"/>
        <v>104</v>
      </c>
      <c r="B156" t="str">
        <f t="shared" si="34"/>
        <v>Bobby 3H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3"/>
      <c r="R156" s="3"/>
      <c r="S156" s="3"/>
      <c r="T156" s="3"/>
    </row>
    <row r="157" spans="1:20" x14ac:dyDescent="0.25">
      <c r="A157">
        <f t="shared" si="34"/>
        <v>104</v>
      </c>
      <c r="B157" t="str">
        <f t="shared" si="34"/>
        <v>Bobby 3H</v>
      </c>
      <c r="D157" t="s">
        <v>104</v>
      </c>
      <c r="E157" s="16">
        <f>IFERROR(SUMIF($D90:$D133,"Fixed Expense ($)",E90:E133)+SUMIF($D90:$D133,"Oil Variable Expense ($)",E90:E133)+SUMIF($D90:$D133,"Gas Variable Expense ($)",E90:E133),"")</f>
        <v>27957.716743000004</v>
      </c>
      <c r="F157" s="16">
        <f t="shared" ref="F157:P157" si="48">IFERROR(SUMIF($D90:$D133,"Fixed Expense ($)",F90:F133)+SUMIF($D90:$D133,"Oil Variable Expense ($)",F90:F133)+SUMIF($D90:$D133,"Gas Variable Expense ($)",F90:F133),"")</f>
        <v>26559.830904999999</v>
      </c>
      <c r="G157" s="16">
        <f t="shared" si="48"/>
        <v>25231.839360000002</v>
      </c>
      <c r="H157" s="16">
        <f t="shared" si="48"/>
        <v>23970.247391999997</v>
      </c>
      <c r="I157" s="16">
        <f t="shared" si="48"/>
        <v>22771.735022000001</v>
      </c>
      <c r="J157" s="16">
        <f t="shared" si="48"/>
        <v>21633.148271999999</v>
      </c>
      <c r="K157" s="16">
        <f t="shared" si="48"/>
        <v>20551.490856</v>
      </c>
      <c r="L157" s="16">
        <f t="shared" si="48"/>
        <v>19523.916314999999</v>
      </c>
      <c r="M157" s="16">
        <f t="shared" si="48"/>
        <v>18547.720499000003</v>
      </c>
      <c r="N157" s="16">
        <f t="shared" si="48"/>
        <v>17620.334472999999</v>
      </c>
      <c r="O157" s="16">
        <f t="shared" si="48"/>
        <v>16739.317749999998</v>
      </c>
      <c r="P157" s="16">
        <f t="shared" si="48"/>
        <v>15902.351862999998</v>
      </c>
      <c r="Q157" s="3"/>
      <c r="R157" s="3"/>
      <c r="S157" s="3"/>
      <c r="T157" s="3"/>
    </row>
    <row r="158" spans="1:20" x14ac:dyDescent="0.25">
      <c r="A158">
        <f t="shared" si="34"/>
        <v>104</v>
      </c>
      <c r="B158" t="str">
        <f t="shared" si="34"/>
        <v>Bobby 3H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3"/>
      <c r="R158" s="3"/>
      <c r="S158" s="3"/>
      <c r="T158" s="3"/>
    </row>
    <row r="159" spans="1:20" x14ac:dyDescent="0.25">
      <c r="A159">
        <f t="shared" si="34"/>
        <v>104</v>
      </c>
      <c r="B159" t="str">
        <f t="shared" si="34"/>
        <v>Bobby 3H</v>
      </c>
      <c r="D159" t="s">
        <v>61</v>
      </c>
      <c r="E159" s="19" t="str">
        <f>IF(Example0gross_LOSDesignation!$E$5="","",IF(Example0gross_LOSDesignation!$E$5=0,"",VLOOKUP($D159,Example0gross_LOSDesignation!$D$1:$E$5,2,0)))</f>
        <v/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3"/>
      <c r="R159" s="3"/>
      <c r="S159" s="3"/>
      <c r="T159" s="3"/>
    </row>
    <row r="160" spans="1:20" x14ac:dyDescent="0.25">
      <c r="A160">
        <f t="shared" si="34"/>
        <v>104</v>
      </c>
      <c r="B160" t="str">
        <f t="shared" si="34"/>
        <v>Bobby 3H</v>
      </c>
      <c r="D160" t="s">
        <v>63</v>
      </c>
      <c r="E160" s="19" t="str">
        <f>IF(Example0gross_LOSDesignation!$E$5="","",IF(Example0gross_LOSDesignation!$E$5=0,"",VLOOKUP($D160,Example0gross_LOSDesignation!$D$1:$E$5,2,0)))</f>
        <v/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3"/>
      <c r="R160" s="3"/>
      <c r="S160" s="3"/>
      <c r="T160" s="3"/>
    </row>
    <row r="161" spans="1:20" x14ac:dyDescent="0.25">
      <c r="A161">
        <f t="shared" si="34"/>
        <v>104</v>
      </c>
      <c r="B161" t="str">
        <f t="shared" si="34"/>
        <v>Bobby 3H</v>
      </c>
      <c r="D161" t="s">
        <v>65</v>
      </c>
      <c r="E161" s="19" t="str">
        <f>IF(Example0gross_LOSDesignation!$E$5="","",IF(Example0gross_LOSDesignation!$E$5=0,"",VLOOKUP($D161,Example0gross_LOSDesignation!$D$1:$E$5,2,0)))</f>
        <v/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3"/>
      <c r="R161" s="3"/>
      <c r="S161" s="3"/>
      <c r="T161" s="3"/>
    </row>
    <row r="162" spans="1:20" x14ac:dyDescent="0.25">
      <c r="A162">
        <f t="shared" si="34"/>
        <v>104</v>
      </c>
      <c r="B162" t="str">
        <f t="shared" si="34"/>
        <v>Bobby 3H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3"/>
      <c r="R162" s="3"/>
      <c r="S162" s="3"/>
      <c r="T162" s="3"/>
    </row>
    <row r="163" spans="1:20" x14ac:dyDescent="0.25">
      <c r="A163">
        <f t="shared" si="34"/>
        <v>104</v>
      </c>
      <c r="B163" t="str">
        <f t="shared" si="34"/>
        <v>Bobby 3H</v>
      </c>
      <c r="D163" t="s">
        <v>105</v>
      </c>
      <c r="E163" s="16">
        <f>IF($E159&lt;&gt;"",$E159*E157,IFERROR(SUMIF($D90:$D133,"Fixed Expense ($)",E90:E133),""))</f>
        <v>18684.651142000002</v>
      </c>
      <c r="F163" s="16">
        <f t="shared" ref="F163:P163" si="49">IF($E159&lt;&gt;"",$E159*F157,IFERROR(SUMIF($D90:$D133,"Fixed Expense ($)",F90:F133),""))</f>
        <v>17750.418582999999</v>
      </c>
      <c r="G163" s="16">
        <f t="shared" si="49"/>
        <v>16862.897655000001</v>
      </c>
      <c r="H163" s="16">
        <f t="shared" si="49"/>
        <v>16019.752772999998</v>
      </c>
      <c r="I163" s="16">
        <f t="shared" si="49"/>
        <v>15218.765134000001</v>
      </c>
      <c r="J163" s="16">
        <f t="shared" si="49"/>
        <v>14457.826878</v>
      </c>
      <c r="K163" s="16">
        <f t="shared" si="49"/>
        <v>13734.935530999999</v>
      </c>
      <c r="L163" s="16">
        <f t="shared" si="49"/>
        <v>13048.188756999998</v>
      </c>
      <c r="M163" s="16">
        <f t="shared" si="49"/>
        <v>12395.779318000001</v>
      </c>
      <c r="N163" s="16">
        <f t="shared" si="49"/>
        <v>11775.990351999999</v>
      </c>
      <c r="O163" s="16">
        <f t="shared" si="49"/>
        <v>11187.190834999999</v>
      </c>
      <c r="P163" s="16">
        <f t="shared" si="49"/>
        <v>10627.831292999999</v>
      </c>
      <c r="Q163" s="3"/>
      <c r="R163" s="3"/>
      <c r="S163" s="3"/>
      <c r="T163" s="3"/>
    </row>
    <row r="164" spans="1:20" x14ac:dyDescent="0.25">
      <c r="A164">
        <f t="shared" si="34"/>
        <v>104</v>
      </c>
      <c r="B164" t="str">
        <f t="shared" si="34"/>
        <v>Bobby 3H</v>
      </c>
      <c r="D164" t="s">
        <v>106</v>
      </c>
      <c r="E164" s="16" cm="1">
        <f t="array" ref="E164">_xlfn.XLOOKUP($A164&amp;"|"&amp;E$4,Example0gross_HistoricalProd!$B:$B&amp;"|"&amp;Example0gross_HistoricalProd!$C:$C,Example0gross_HistoricalProd!$G:$G,"",0,1)</f>
        <v>1</v>
      </c>
      <c r="F164" s="16" cm="1">
        <f t="array" ref="F164">_xlfn.XLOOKUP($A164&amp;"|"&amp;F$4,Example0gross_HistoricalProd!$B:$B&amp;"|"&amp;Example0gross_HistoricalProd!$C:$C,Example0gross_HistoricalProd!$G:$G,"",0,1)</f>
        <v>1</v>
      </c>
      <c r="G164" s="16" cm="1">
        <f t="array" ref="G164">_xlfn.XLOOKUP($A164&amp;"|"&amp;G$4,Example0gross_HistoricalProd!$B:$B&amp;"|"&amp;Example0gross_HistoricalProd!$C:$C,Example0gross_HistoricalProd!$G:$G,"",0,1)</f>
        <v>1</v>
      </c>
      <c r="H164" s="16" cm="1">
        <f t="array" ref="H164">_xlfn.XLOOKUP($A164&amp;"|"&amp;H$4,Example0gross_HistoricalProd!$B:$B&amp;"|"&amp;Example0gross_HistoricalProd!$C:$C,Example0gross_HistoricalProd!$G:$G,"",0,1)</f>
        <v>1</v>
      </c>
      <c r="I164" s="16" cm="1">
        <f t="array" ref="I164">_xlfn.XLOOKUP($A164&amp;"|"&amp;I$4,Example0gross_HistoricalProd!$B:$B&amp;"|"&amp;Example0gross_HistoricalProd!$C:$C,Example0gross_HistoricalProd!$G:$G,"",0,1)</f>
        <v>1</v>
      </c>
      <c r="J164" s="16" cm="1">
        <f t="array" ref="J164">_xlfn.XLOOKUP($A164&amp;"|"&amp;J$4,Example0gross_HistoricalProd!$B:$B&amp;"|"&amp;Example0gross_HistoricalProd!$C:$C,Example0gross_HistoricalProd!$G:$G,"",0,1)</f>
        <v>1</v>
      </c>
      <c r="K164" s="16" cm="1">
        <f t="array" ref="K164">_xlfn.XLOOKUP($A164&amp;"|"&amp;K$4,Example0gross_HistoricalProd!$B:$B&amp;"|"&amp;Example0gross_HistoricalProd!$C:$C,Example0gross_HistoricalProd!$G:$G,"",0,1)</f>
        <v>1</v>
      </c>
      <c r="L164" s="16" cm="1">
        <f t="array" ref="L164">_xlfn.XLOOKUP($A164&amp;"|"&amp;L$4,Example0gross_HistoricalProd!$B:$B&amp;"|"&amp;Example0gross_HistoricalProd!$C:$C,Example0gross_HistoricalProd!$G:$G,"",0,1)</f>
        <v>1</v>
      </c>
      <c r="M164" s="16" cm="1">
        <f t="array" ref="M164">_xlfn.XLOOKUP($A164&amp;"|"&amp;M$4,Example0gross_HistoricalProd!$B:$B&amp;"|"&amp;Example0gross_HistoricalProd!$C:$C,Example0gross_HistoricalProd!$G:$G,"",0,1)</f>
        <v>1</v>
      </c>
      <c r="N164" s="16" cm="1">
        <f t="array" ref="N164">_xlfn.XLOOKUP($A164&amp;"|"&amp;N$4,Example0gross_HistoricalProd!$B:$B&amp;"|"&amp;Example0gross_HistoricalProd!$C:$C,Example0gross_HistoricalProd!$G:$G,"",0,1)</f>
        <v>1</v>
      </c>
      <c r="O164" s="16" cm="1">
        <f t="array" ref="O164">_xlfn.XLOOKUP($A164&amp;"|"&amp;O$4,Example0gross_HistoricalProd!$B:$B&amp;"|"&amp;Example0gross_HistoricalProd!$C:$C,Example0gross_HistoricalProd!$G:$G,"",0,1)</f>
        <v>1</v>
      </c>
      <c r="P164" s="16" cm="1">
        <f t="array" ref="P164">_xlfn.XLOOKUP($A164&amp;"|"&amp;P$4,Example0gross_HistoricalProd!$B:$B&amp;"|"&amp;Example0gross_HistoricalProd!$C:$C,Example0gross_HistoricalProd!$G:$G,"",0,1)</f>
        <v>1</v>
      </c>
      <c r="Q164" s="3"/>
      <c r="R164" s="3"/>
      <c r="S164" s="3"/>
      <c r="T164" s="3"/>
    </row>
    <row r="165" spans="1:20" x14ac:dyDescent="0.25">
      <c r="A165">
        <f t="shared" si="34"/>
        <v>104</v>
      </c>
      <c r="B165" t="str">
        <f t="shared" si="34"/>
        <v>Bobby 3H</v>
      </c>
      <c r="D165" t="s">
        <v>107</v>
      </c>
      <c r="E165" s="16">
        <f>IFERROR(E163/E164,"")</f>
        <v>18684.651142000002</v>
      </c>
      <c r="F165" s="16">
        <f t="shared" ref="F165" si="50">IFERROR(F163/F164,"")</f>
        <v>17750.418582999999</v>
      </c>
      <c r="G165" s="16">
        <f t="shared" ref="G165" si="51">IFERROR(G163/G164,"")</f>
        <v>16862.897655000001</v>
      </c>
      <c r="H165" s="16">
        <f t="shared" ref="H165" si="52">IFERROR(H163/H164,"")</f>
        <v>16019.752772999998</v>
      </c>
      <c r="I165" s="16">
        <f t="shared" ref="I165" si="53">IFERROR(I163/I164,"")</f>
        <v>15218.765134000001</v>
      </c>
      <c r="J165" s="16">
        <f t="shared" ref="J165" si="54">IFERROR(J163/J164,"")</f>
        <v>14457.826878</v>
      </c>
      <c r="K165" s="16">
        <f t="shared" ref="K165" si="55">IFERROR(K163/K164,"")</f>
        <v>13734.935530999999</v>
      </c>
      <c r="L165" s="16">
        <f t="shared" ref="L165" si="56">IFERROR(L163/L164,"")</f>
        <v>13048.188756999998</v>
      </c>
      <c r="M165" s="16">
        <f t="shared" ref="M165" si="57">IFERROR(M163/M164,"")</f>
        <v>12395.779318000001</v>
      </c>
      <c r="N165" s="16">
        <f t="shared" ref="N165" si="58">IFERROR(N163/N164,"")</f>
        <v>11775.990351999999</v>
      </c>
      <c r="O165" s="16">
        <f t="shared" ref="O165" si="59">IFERROR(O163/O164,"")</f>
        <v>11187.190834999999</v>
      </c>
      <c r="P165" s="16">
        <f t="shared" ref="P165" si="60">IFERROR(P163/P164,"")</f>
        <v>10627.831292999999</v>
      </c>
      <c r="Q165" s="16">
        <f>IFERROR(AVERAGE(N165:P165),"")</f>
        <v>11197.004159999999</v>
      </c>
      <c r="R165" s="16">
        <f>IFERROR(AVERAGE(K165:P165),"")</f>
        <v>12128.319347666666</v>
      </c>
      <c r="S165" s="16">
        <f>IFERROR(AVERAGE(H165:P165),"")</f>
        <v>13162.917874555555</v>
      </c>
      <c r="T165" s="16">
        <f>IFERROR(AVERAGE(E165:P165),"")</f>
        <v>14313.685687583333</v>
      </c>
    </row>
    <row r="166" spans="1:20" x14ac:dyDescent="0.25">
      <c r="A166">
        <f t="shared" si="34"/>
        <v>104</v>
      </c>
      <c r="B166" t="str">
        <f t="shared" si="34"/>
        <v>Bobby 3H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3"/>
      <c r="R166" s="3"/>
      <c r="S166" s="3"/>
      <c r="T166" s="3"/>
    </row>
    <row r="167" spans="1:20" x14ac:dyDescent="0.25">
      <c r="A167">
        <f t="shared" ref="A167:B174" si="61">A166</f>
        <v>104</v>
      </c>
      <c r="B167" t="str">
        <f t="shared" si="61"/>
        <v>Bobby 3H</v>
      </c>
      <c r="D167" t="s">
        <v>108</v>
      </c>
      <c r="E167" s="16">
        <f>IFERROR(IF($E160&lt;&gt;"",$E160*E157,SUMIF($D90:$D133,"Oil Variable Expense ($)",E90:E133)),"")</f>
        <v>8558.6140300000006</v>
      </c>
      <c r="F167" s="16">
        <f t="shared" ref="F167:P167" si="62">IFERROR(IF($E160&lt;&gt;"",$E160*F157,SUMIF($D90:$D133,"Oil Variable Expense ($)",F90:F133)),"")</f>
        <v>8130.6833289999995</v>
      </c>
      <c r="G167" s="16">
        <f t="shared" si="62"/>
        <v>7724.1491619999997</v>
      </c>
      <c r="H167" s="16">
        <f t="shared" si="62"/>
        <v>7337.9417040000008</v>
      </c>
      <c r="I167" s="16">
        <f t="shared" si="62"/>
        <v>6971.0446179999999</v>
      </c>
      <c r="J167" s="16">
        <f t="shared" si="62"/>
        <v>6622.4923880000006</v>
      </c>
      <c r="K167" s="16">
        <f t="shared" si="62"/>
        <v>6291.3677690000004</v>
      </c>
      <c r="L167" s="16">
        <f t="shared" si="62"/>
        <v>5976.7993800000004</v>
      </c>
      <c r="M167" s="16">
        <f t="shared" si="62"/>
        <v>5677.9594120000002</v>
      </c>
      <c r="N167" s="16">
        <f t="shared" si="62"/>
        <v>5394.0614399999995</v>
      </c>
      <c r="O167" s="16">
        <f t="shared" si="62"/>
        <v>5124.3583680000002</v>
      </c>
      <c r="P167" s="16">
        <f t="shared" si="62"/>
        <v>4868.1404499999999</v>
      </c>
      <c r="Q167" s="3"/>
      <c r="R167" s="3"/>
      <c r="S167" s="3"/>
      <c r="T167" s="3"/>
    </row>
    <row r="168" spans="1:20" x14ac:dyDescent="0.25">
      <c r="A168">
        <f t="shared" si="61"/>
        <v>104</v>
      </c>
      <c r="B168" t="str">
        <f t="shared" si="61"/>
        <v>Bobby 3H</v>
      </c>
      <c r="D168" t="s">
        <v>109</v>
      </c>
      <c r="E168" s="16">
        <f>IFERROR(SUMIF($D90:$D133,"Oil Sales Volumes (bbl)",E90:E133),"")</f>
        <v>1140</v>
      </c>
      <c r="F168" s="16">
        <f t="shared" ref="F168:P168" si="63">IFERROR(SUMIF($D90:$D133,"Oil Sales Volumes (bbl)",F90:F133),"")</f>
        <v>1168.5</v>
      </c>
      <c r="G168" s="16">
        <f t="shared" si="63"/>
        <v>1197.7125000000001</v>
      </c>
      <c r="H168" s="16">
        <f t="shared" si="63"/>
        <v>1227.6553120000001</v>
      </c>
      <c r="I168" s="16">
        <f t="shared" si="63"/>
        <v>1258.346695</v>
      </c>
      <c r="J168" s="16">
        <f t="shared" si="63"/>
        <v>1289.8053629999999</v>
      </c>
      <c r="K168" s="16">
        <f t="shared" si="63"/>
        <v>1322.050497</v>
      </c>
      <c r="L168" s="16">
        <f t="shared" si="63"/>
        <v>1355.1017589999999</v>
      </c>
      <c r="M168" s="16">
        <f t="shared" si="63"/>
        <v>1388.9793030000001</v>
      </c>
      <c r="N168" s="16">
        <f t="shared" si="63"/>
        <v>1423.703786</v>
      </c>
      <c r="O168" s="16">
        <f t="shared" si="63"/>
        <v>1459.29638</v>
      </c>
      <c r="P168" s="16">
        <f t="shared" si="63"/>
        <v>1495.7787900000001</v>
      </c>
      <c r="Q168" s="3"/>
      <c r="R168" s="3"/>
      <c r="S168" s="3"/>
      <c r="T168" s="3"/>
    </row>
    <row r="169" spans="1:20" x14ac:dyDescent="0.25">
      <c r="A169">
        <f t="shared" si="61"/>
        <v>104</v>
      </c>
      <c r="B169" t="str">
        <f t="shared" si="61"/>
        <v>Bobby 3H</v>
      </c>
      <c r="D169" t="s">
        <v>110</v>
      </c>
      <c r="E169" s="9">
        <f>IFERROR(E167/E168,"")</f>
        <v>7.5075561666666673</v>
      </c>
      <c r="F169" s="9">
        <f t="shared" ref="F169" si="64">IFERROR(F167/F168,"")</f>
        <v>6.9582227890457844</v>
      </c>
      <c r="G169" s="9">
        <f t="shared" ref="G169" si="65">IFERROR(G167/G168,"")</f>
        <v>6.4490845357295674</v>
      </c>
      <c r="H169" s="9">
        <f t="shared" ref="H169" si="66">IFERROR(H167/H168,"")</f>
        <v>5.9772003039237456</v>
      </c>
      <c r="I169" s="9">
        <f t="shared" ref="I169" si="67">IFERROR(I167/I168,"")</f>
        <v>5.5398441826081966</v>
      </c>
      <c r="J169" s="9">
        <f t="shared" ref="J169" si="68">IFERROR(J167/J168,"")</f>
        <v>5.134489728431995</v>
      </c>
      <c r="K169" s="9">
        <f t="shared" ref="K169" si="69">IFERROR(K167/K168,"")</f>
        <v>4.7587953586314491</v>
      </c>
      <c r="L169" s="9">
        <f t="shared" ref="L169" si="70">IFERROR(L167/L168,"")</f>
        <v>4.4105908211724199</v>
      </c>
      <c r="M169" s="9">
        <f t="shared" ref="M169" si="71">IFERROR(M167/M168,"")</f>
        <v>4.0878646641720335</v>
      </c>
      <c r="N169" s="9">
        <f t="shared" ref="N169" si="72">IFERROR(N167/N168,"")</f>
        <v>3.7887526134597209</v>
      </c>
      <c r="O169" s="9">
        <f t="shared" ref="O169" si="73">IFERROR(O167/O168,"")</f>
        <v>3.5115268140389686</v>
      </c>
      <c r="P169" s="9">
        <f t="shared" ref="P169" si="74">IFERROR(P167/P168,"")</f>
        <v>3.2545858268253687</v>
      </c>
      <c r="Q169" s="9">
        <f>IFERROR(SUM(N167:P167)/SUM(N168:P168),"")</f>
        <v>3.5138928940262306</v>
      </c>
      <c r="R169" s="9">
        <f>IFERROR(SUM(K167:P167)/SUM(K168:P168),"")</f>
        <v>3.9470740110027092</v>
      </c>
      <c r="S169" s="9">
        <f>IFERROR(SUM(H167:P167)/SUM(H168:P168),"")</f>
        <v>4.4403418882294252</v>
      </c>
      <c r="T169" s="9">
        <f>IFERROR(SUM(E167:P167)/SUM(E168:P168),"")</f>
        <v>5.0027316281021363</v>
      </c>
    </row>
    <row r="170" spans="1:20" x14ac:dyDescent="0.25">
      <c r="A170">
        <f t="shared" si="61"/>
        <v>104</v>
      </c>
      <c r="B170" t="str">
        <f t="shared" si="61"/>
        <v>Bobby 3H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3"/>
      <c r="R170" s="3"/>
      <c r="S170" s="3"/>
      <c r="T170" s="3"/>
    </row>
    <row r="171" spans="1:20" x14ac:dyDescent="0.25">
      <c r="A171">
        <f t="shared" si="61"/>
        <v>104</v>
      </c>
      <c r="B171" t="str">
        <f t="shared" si="61"/>
        <v>Bobby 3H</v>
      </c>
      <c r="D171" t="s">
        <v>111</v>
      </c>
      <c r="E171" s="16">
        <f>IFERROR(IF($E161&lt;&gt;"",$E161*E157,SUMIF($D90:$D133,"Gas Variable Expense ($)",E90:E133)),"")</f>
        <v>714.45157100000006</v>
      </c>
      <c r="F171" s="16">
        <f t="shared" ref="F171:P171" si="75">IFERROR(IF($E161&lt;&gt;"",$E161*F157,SUMIF($D90:$D133,"Gas Variable Expense ($)",F90:F133)),"")</f>
        <v>678.72899299999995</v>
      </c>
      <c r="G171" s="16">
        <f t="shared" si="75"/>
        <v>644.79254300000002</v>
      </c>
      <c r="H171" s="16">
        <f t="shared" si="75"/>
        <v>612.55291499999998</v>
      </c>
      <c r="I171" s="16">
        <f t="shared" si="75"/>
        <v>581.92527000000007</v>
      </c>
      <c r="J171" s="16">
        <f t="shared" si="75"/>
        <v>552.82900600000005</v>
      </c>
      <c r="K171" s="16">
        <f t="shared" si="75"/>
        <v>525.18755599999997</v>
      </c>
      <c r="L171" s="16">
        <f t="shared" si="75"/>
        <v>498.928178</v>
      </c>
      <c r="M171" s="16">
        <f t="shared" si="75"/>
        <v>473.98176899999999</v>
      </c>
      <c r="N171" s="16">
        <f t="shared" si="75"/>
        <v>450.28268100000003</v>
      </c>
      <c r="O171" s="16">
        <f t="shared" si="75"/>
        <v>427.76854700000001</v>
      </c>
      <c r="P171" s="16">
        <f t="shared" si="75"/>
        <v>406.38012000000003</v>
      </c>
      <c r="Q171" s="3"/>
      <c r="R171" s="3"/>
      <c r="S171" s="3"/>
      <c r="T171" s="3"/>
    </row>
    <row r="172" spans="1:20" x14ac:dyDescent="0.25">
      <c r="A172">
        <f t="shared" si="61"/>
        <v>104</v>
      </c>
      <c r="B172" t="str">
        <f t="shared" si="61"/>
        <v>Bobby 3H</v>
      </c>
      <c r="D172" t="s">
        <v>112</v>
      </c>
      <c r="E172" s="16">
        <f>IFERROR(SUMIF($D90:$D133,"Gas Sales Volumes (mcf)",E90:E133),"")</f>
        <v>7125</v>
      </c>
      <c r="F172" s="16">
        <f t="shared" ref="F172:P172" si="76">IFERROR(SUMIF($D90:$D133,"Gas Sales Volumes (mcf)",F90:F133),"")</f>
        <v>7303.125</v>
      </c>
      <c r="G172" s="16">
        <f t="shared" si="76"/>
        <v>7485.703125</v>
      </c>
      <c r="H172" s="16">
        <f t="shared" si="76"/>
        <v>7672.845703</v>
      </c>
      <c r="I172" s="16">
        <f t="shared" si="76"/>
        <v>7864.6668460000001</v>
      </c>
      <c r="J172" s="16">
        <f t="shared" si="76"/>
        <v>8061.2835169999998</v>
      </c>
      <c r="K172" s="16">
        <f t="shared" si="76"/>
        <v>8262.8156049999998</v>
      </c>
      <c r="L172" s="16">
        <f t="shared" si="76"/>
        <v>8469.3859950000005</v>
      </c>
      <c r="M172" s="16">
        <f t="shared" si="76"/>
        <v>8681.1206450000009</v>
      </c>
      <c r="N172" s="16">
        <f t="shared" si="76"/>
        <v>8898.1486609999993</v>
      </c>
      <c r="O172" s="16">
        <f t="shared" si="76"/>
        <v>9120.6023769999993</v>
      </c>
      <c r="P172" s="16">
        <f t="shared" si="76"/>
        <v>9348.6174370000008</v>
      </c>
      <c r="Q172" s="3"/>
      <c r="R172" s="3"/>
      <c r="S172" s="3"/>
      <c r="T172" s="3"/>
    </row>
    <row r="173" spans="1:20" x14ac:dyDescent="0.25">
      <c r="A173">
        <f t="shared" si="61"/>
        <v>104</v>
      </c>
      <c r="B173" t="str">
        <f t="shared" si="61"/>
        <v>Bobby 3H</v>
      </c>
      <c r="D173" t="s">
        <v>113</v>
      </c>
      <c r="E173" s="9">
        <f>IFERROR(E171/E172,"")</f>
        <v>0.10027390470175439</v>
      </c>
      <c r="F173" s="9">
        <f t="shared" ref="F173" si="77">IFERROR(F171/F172,"")</f>
        <v>9.2936789798887462E-2</v>
      </c>
      <c r="G173" s="9">
        <f t="shared" ref="G173" si="78">IFERROR(G171/G172,"")</f>
        <v>8.6136536840017958E-2</v>
      </c>
      <c r="H173" s="9">
        <f t="shared" ref="H173" si="79">IFERROR(H171/H172,"")</f>
        <v>7.9833863303219871E-2</v>
      </c>
      <c r="I173" s="9">
        <f t="shared" ref="I173" si="80">IFERROR(I171/I172,"")</f>
        <v>7.3992361201666093E-2</v>
      </c>
      <c r="J173" s="9">
        <f t="shared" ref="J173" si="81">IFERROR(J171/J172,"")</f>
        <v>6.857828593103929E-2</v>
      </c>
      <c r="K173" s="9">
        <f t="shared" ref="K173" si="82">IFERROR(K171/K172,"")</f>
        <v>6.3560362605961845E-2</v>
      </c>
      <c r="L173" s="9">
        <f t="shared" ref="L173" si="83">IFERROR(L171/L172,"")</f>
        <v>5.8909604343756208E-2</v>
      </c>
      <c r="M173" s="9">
        <f t="shared" ref="M173" si="84">IFERROR(M171/M172,"")</f>
        <v>5.4599145477029591E-2</v>
      </c>
      <c r="N173" s="9">
        <f t="shared" ref="N173" si="85">IFERROR(N171/N172,"")</f>
        <v>5.0604086103164296E-2</v>
      </c>
      <c r="O173" s="9">
        <f t="shared" ref="O173" si="86">IFERROR(O171/O172,"")</f>
        <v>4.6901348103797515E-2</v>
      </c>
      <c r="P173" s="9">
        <f t="shared" ref="P173" si="87">IFERROR(P171/P172,"")</f>
        <v>4.3469542179748091E-2</v>
      </c>
      <c r="Q173" s="9">
        <f>IFERROR(SUM(N171:P171)/SUM(N172:P172),"")</f>
        <v>4.693295042865827E-2</v>
      </c>
      <c r="R173" s="9">
        <f>IFERROR(SUM(K171:P171)/SUM(K172:P172),"")</f>
        <v>5.2718689601112513E-2</v>
      </c>
      <c r="S173" s="9">
        <f>IFERROR(SUM(H171:P171)/SUM(H172:P172),"")</f>
        <v>5.9306971447604669E-2</v>
      </c>
      <c r="T173" s="9">
        <f>IFERROR(SUM(E171:P171)/SUM(E172:P172),"")</f>
        <v>6.6818472395064138E-2</v>
      </c>
    </row>
    <row r="174" spans="1:20" x14ac:dyDescent="0.25">
      <c r="A174">
        <f t="shared" si="61"/>
        <v>104</v>
      </c>
      <c r="B174" t="str">
        <f t="shared" si="61"/>
        <v>Bobby 3H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20" x14ac:dyDescent="0.25">
      <c r="A175">
        <f>VLOOKUP($B175,Example0gross_NameIDRecon!$B:$C,2,0)</f>
        <v>107</v>
      </c>
      <c r="B175" t="s">
        <v>48</v>
      </c>
      <c r="C175" t="s">
        <v>2</v>
      </c>
      <c r="D175" t="str">
        <f>IF(VLOOKUP($C175,Example0gross_LOSDesignation!$A:$B,2,0)=0,"",VLOOKUP($C175,Example0gross_LOSDesignation!$A:$B,2,0))</f>
        <v/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20" x14ac:dyDescent="0.25">
      <c r="A176">
        <f>VLOOKUP($B176,Example0gross_NameIDRecon!$B:$C,2,0)</f>
        <v>107</v>
      </c>
      <c r="B176" t="s">
        <v>48</v>
      </c>
      <c r="C176" t="s">
        <v>3</v>
      </c>
      <c r="D176" t="str">
        <f>IF(VLOOKUP($C176,Example0gross_LOSDesignation!$A:$B,2,0)=0,"",VLOOKUP($C176,Example0gross_LOSDesignation!$A:$B,2,0))</f>
        <v>Oil Sales Volumes (bbl)</v>
      </c>
      <c r="E176" s="11">
        <v>996</v>
      </c>
      <c r="F176" s="11">
        <v>1020.9</v>
      </c>
      <c r="G176" s="11">
        <v>1046.4224999999999</v>
      </c>
      <c r="H176" s="11">
        <v>1072.5830619999999</v>
      </c>
      <c r="I176" s="11">
        <v>1099.397639</v>
      </c>
      <c r="J176" s="11">
        <v>1126.88258</v>
      </c>
      <c r="K176" s="11">
        <v>1155.0546449999999</v>
      </c>
      <c r="L176" s="11">
        <v>1183.9310109999999</v>
      </c>
      <c r="M176" s="11">
        <v>1213.529286</v>
      </c>
      <c r="N176" s="11">
        <v>1243.867518</v>
      </c>
      <c r="O176" s="11">
        <v>1274.9642060000001</v>
      </c>
      <c r="P176" s="11">
        <v>1306.838311</v>
      </c>
    </row>
    <row r="177" spans="1:16" x14ac:dyDescent="0.25">
      <c r="A177">
        <f>VLOOKUP($B177,Example0gross_NameIDRecon!$B:$C,2,0)</f>
        <v>107</v>
      </c>
      <c r="B177" t="s">
        <v>48</v>
      </c>
      <c r="C177" t="s">
        <v>4</v>
      </c>
      <c r="D177" t="str">
        <f>IF(VLOOKUP($C177,Example0gross_LOSDesignation!$A:$B,2,0)=0,"",VLOOKUP($C177,Example0gross_LOSDesignation!$A:$B,2,0))</f>
        <v>Gas Sales Volumes (mcf)</v>
      </c>
      <c r="E177" s="11">
        <v>6225</v>
      </c>
      <c r="F177" s="11">
        <v>6380.625</v>
      </c>
      <c r="G177" s="11">
        <v>6540.140625</v>
      </c>
      <c r="H177" s="11">
        <v>6703.6441409999998</v>
      </c>
      <c r="I177" s="11">
        <v>6871.2352440000004</v>
      </c>
      <c r="J177" s="11">
        <v>7043.0161250000001</v>
      </c>
      <c r="K177" s="11">
        <v>7219.0915279999999</v>
      </c>
      <c r="L177" s="11">
        <v>7399.5688170000003</v>
      </c>
      <c r="M177" s="11">
        <v>7584.5580369999998</v>
      </c>
      <c r="N177" s="11">
        <v>7774.1719880000001</v>
      </c>
      <c r="O177" s="11">
        <v>7968.526288</v>
      </c>
      <c r="P177" s="11">
        <v>8167.7394450000002</v>
      </c>
    </row>
    <row r="178" spans="1:16" x14ac:dyDescent="0.25">
      <c r="A178">
        <f>VLOOKUP($B178,Example0gross_NameIDRecon!$B:$C,2,0)</f>
        <v>107</v>
      </c>
      <c r="B178" t="s">
        <v>48</v>
      </c>
      <c r="C178" t="s">
        <v>5</v>
      </c>
      <c r="D178" t="str">
        <f>IF(VLOOKUP($C178,Example0gross_LOSDesignation!$A:$B,2,0)=0,"",VLOOKUP($C178,Example0gross_LOSDesignation!$A:$B,2,0))</f>
        <v>NGL Sales Volumes (bbl)</v>
      </c>
      <c r="E178" s="11">
        <v>811.74</v>
      </c>
      <c r="F178" s="11">
        <v>832.0335</v>
      </c>
      <c r="G178" s="11">
        <v>852.834337</v>
      </c>
      <c r="H178" s="11">
        <v>874.15519600000005</v>
      </c>
      <c r="I178" s="11">
        <v>896.00907600000005</v>
      </c>
      <c r="J178" s="11">
        <v>918.40930300000002</v>
      </c>
      <c r="K178" s="11">
        <v>941.36953500000004</v>
      </c>
      <c r="L178" s="11">
        <v>964.903774</v>
      </c>
      <c r="M178" s="11">
        <v>989.02636800000005</v>
      </c>
      <c r="N178" s="11">
        <v>1013.752027</v>
      </c>
      <c r="O178" s="11">
        <v>1039.095828</v>
      </c>
      <c r="P178" s="11">
        <v>1065.073224</v>
      </c>
    </row>
    <row r="179" spans="1:16" x14ac:dyDescent="0.25">
      <c r="A179">
        <f>VLOOKUP($B179,Example0gross_NameIDRecon!$B:$C,2,0)</f>
        <v>107</v>
      </c>
      <c r="B179" t="s">
        <v>48</v>
      </c>
      <c r="C179" t="s">
        <v>6</v>
      </c>
      <c r="D179" t="str">
        <f>IF(VLOOKUP($C179,Example0gross_LOSDesignation!$A:$B,2,0)=0,"",VLOOKUP($C179,Example0gross_LOSDesignation!$A:$B,2,0))</f>
        <v>NGL Sales Volumes (gal)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</row>
    <row r="180" spans="1:16" x14ac:dyDescent="0.25">
      <c r="A180">
        <f>VLOOKUP($B180,Example0gross_NameIDRecon!$B:$C,2,0)</f>
        <v>107</v>
      </c>
      <c r="B180" t="s">
        <v>48</v>
      </c>
      <c r="C180" t="s">
        <v>7</v>
      </c>
      <c r="D180" t="str">
        <f>IF(VLOOKUP($C180,Example0gross_LOSDesignation!$A:$B,2,0)=0,"",VLOOKUP($C180,Example0gross_LOSDesignation!$A:$B,2,0))</f>
        <v/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x14ac:dyDescent="0.25">
      <c r="A181">
        <f>VLOOKUP($B181,Example0gross_NameIDRecon!$B:$C,2,0)</f>
        <v>107</v>
      </c>
      <c r="B181" t="s">
        <v>48</v>
      </c>
      <c r="C181" t="s">
        <v>8</v>
      </c>
      <c r="D181" t="str">
        <f>IF(VLOOKUP($C181,Example0gross_LOSDesignation!$A:$B,2,0)=0,"",VLOOKUP($C181,Example0gross_LOSDesignation!$A:$B,2,0))</f>
        <v>Oil Sales Revenue ($)</v>
      </c>
      <c r="E181" s="11">
        <v>76692</v>
      </c>
      <c r="F181" s="11">
        <v>77842.38</v>
      </c>
      <c r="G181" s="11">
        <v>79010.015700000004</v>
      </c>
      <c r="H181" s="11">
        <v>80195.165934999997</v>
      </c>
      <c r="I181" s="11">
        <v>81398.093424999999</v>
      </c>
      <c r="J181" s="11">
        <v>82619.064826000002</v>
      </c>
      <c r="K181" s="11">
        <v>83858.350797999999</v>
      </c>
      <c r="L181" s="11">
        <v>85116.226060000001</v>
      </c>
      <c r="M181" s="11">
        <v>86392.969450999997</v>
      </c>
      <c r="N181" s="11">
        <v>87688.863993000006</v>
      </c>
      <c r="O181" s="11">
        <v>89004.196953000006</v>
      </c>
      <c r="P181" s="11">
        <v>90339.259907</v>
      </c>
    </row>
    <row r="182" spans="1:16" x14ac:dyDescent="0.25">
      <c r="A182">
        <f>VLOOKUP($B182,Example0gross_NameIDRecon!$B:$C,2,0)</f>
        <v>107</v>
      </c>
      <c r="B182" t="s">
        <v>48</v>
      </c>
      <c r="C182" t="s">
        <v>9</v>
      </c>
      <c r="D182" t="str">
        <f>IF(VLOOKUP($C182,Example0gross_LOSDesignation!$A:$B,2,0)=0,"",VLOOKUP($C182,Example0gross_LOSDesignation!$A:$B,2,0))</f>
        <v>Gas Sales Revenue ($)</v>
      </c>
      <c r="E182" s="11">
        <v>18675</v>
      </c>
      <c r="F182" s="11">
        <v>18955.125</v>
      </c>
      <c r="G182" s="11">
        <v>19239.451874999999</v>
      </c>
      <c r="H182" s="11">
        <v>19528.043653000001</v>
      </c>
      <c r="I182" s="11">
        <v>19820.964307999999</v>
      </c>
      <c r="J182" s="11">
        <v>20118.278772999998</v>
      </c>
      <c r="K182" s="11">
        <v>20420.052953999999</v>
      </c>
      <c r="L182" s="11">
        <v>20726.353748000001</v>
      </c>
      <c r="M182" s="11">
        <v>21037.249055</v>
      </c>
      <c r="N182" s="11">
        <v>21352.807789999999</v>
      </c>
      <c r="O182" s="11">
        <v>21673.099907</v>
      </c>
      <c r="P182" s="11">
        <v>21998.196405999999</v>
      </c>
    </row>
    <row r="183" spans="1:16" x14ac:dyDescent="0.25">
      <c r="A183">
        <f>VLOOKUP($B183,Example0gross_NameIDRecon!$B:$C,2,0)</f>
        <v>107</v>
      </c>
      <c r="B183" t="s">
        <v>48</v>
      </c>
      <c r="C183" t="s">
        <v>10</v>
      </c>
      <c r="D183" t="str">
        <f>IF(VLOOKUP($C183,Example0gross_LOSDesignation!$A:$B,2,0)=0,"",VLOOKUP($C183,Example0gross_LOSDesignation!$A:$B,2,0))</f>
        <v>NGL Sales Revenue ($)</v>
      </c>
      <c r="E183" s="11">
        <v>25564</v>
      </c>
      <c r="F183" s="11">
        <v>25947.46</v>
      </c>
      <c r="G183" s="11">
        <v>26336.671900000001</v>
      </c>
      <c r="H183" s="11">
        <v>26731.721978000001</v>
      </c>
      <c r="I183" s="11">
        <v>27132.697808000001</v>
      </c>
      <c r="J183" s="11">
        <v>27539.688275</v>
      </c>
      <c r="K183" s="11">
        <v>27952.783598999999</v>
      </c>
      <c r="L183" s="11">
        <v>28372.075353</v>
      </c>
      <c r="M183" s="11">
        <v>28797.656483999999</v>
      </c>
      <c r="N183" s="11">
        <v>29229.621330999998</v>
      </c>
      <c r="O183" s="11">
        <v>29668.065651000001</v>
      </c>
      <c r="P183" s="11">
        <v>30113.086636</v>
      </c>
    </row>
    <row r="184" spans="1:16" x14ac:dyDescent="0.25">
      <c r="A184">
        <f>VLOOKUP($B184,Example0gross_NameIDRecon!$B:$C,2,0)</f>
        <v>107</v>
      </c>
      <c r="B184" t="s">
        <v>48</v>
      </c>
      <c r="C184" t="s">
        <v>11</v>
      </c>
      <c r="D184" t="str">
        <f>IF(VLOOKUP($C184,Example0gross_LOSDesignation!$A:$B,2,0)=0,"",VLOOKUP($C184,Example0gross_LOSDesignation!$A:$B,2,0))</f>
        <v>Oil Revenue Deductions ($)</v>
      </c>
      <c r="E184" s="11">
        <v>913</v>
      </c>
      <c r="F184" s="11">
        <v>917.56500000000005</v>
      </c>
      <c r="G184" s="11">
        <v>922.15282500000001</v>
      </c>
      <c r="H184" s="11">
        <v>926.76358900000002</v>
      </c>
      <c r="I184" s="11">
        <v>931.39740700000004</v>
      </c>
      <c r="J184" s="11">
        <v>936.054394</v>
      </c>
      <c r="K184" s="11">
        <v>940.73466599999995</v>
      </c>
      <c r="L184" s="11">
        <v>945.43833900000004</v>
      </c>
      <c r="M184" s="11">
        <v>950.16553099999999</v>
      </c>
      <c r="N184" s="11">
        <v>954.91635900000006</v>
      </c>
      <c r="O184" s="11">
        <v>959.69094099999995</v>
      </c>
      <c r="P184" s="11">
        <v>964.48939499999994</v>
      </c>
    </row>
    <row r="185" spans="1:16" x14ac:dyDescent="0.25">
      <c r="A185">
        <f>VLOOKUP($B185,Example0gross_NameIDRecon!$B:$C,2,0)</f>
        <v>107</v>
      </c>
      <c r="B185" t="s">
        <v>48</v>
      </c>
      <c r="C185" t="s">
        <v>12</v>
      </c>
      <c r="D185" t="str">
        <f>IF(VLOOKUP($C185,Example0gross_LOSDesignation!$A:$B,2,0)=0,"",VLOOKUP($C185,Example0gross_LOSDesignation!$A:$B,2,0))</f>
        <v>Gas Revenue Deductions ($)</v>
      </c>
      <c r="E185" s="11">
        <v>705.5</v>
      </c>
      <c r="F185" s="11">
        <v>709.02750000000003</v>
      </c>
      <c r="G185" s="11">
        <v>712.57263699999999</v>
      </c>
      <c r="H185" s="11">
        <v>716.13550099999998</v>
      </c>
      <c r="I185" s="11">
        <v>719.71617800000001</v>
      </c>
      <c r="J185" s="11">
        <v>723.31475899999998</v>
      </c>
      <c r="K185" s="11">
        <v>726.931333</v>
      </c>
      <c r="L185" s="11">
        <v>730.56599000000006</v>
      </c>
      <c r="M185" s="11">
        <v>734.21881900000005</v>
      </c>
      <c r="N185" s="11">
        <v>737.88991399999998</v>
      </c>
      <c r="O185" s="11">
        <v>741.57936299999994</v>
      </c>
      <c r="P185" s="11">
        <v>745.28725999999995</v>
      </c>
    </row>
    <row r="186" spans="1:16" x14ac:dyDescent="0.25">
      <c r="A186">
        <f>VLOOKUP($B186,Example0gross_NameIDRecon!$B:$C,2,0)</f>
        <v>107</v>
      </c>
      <c r="B186" t="s">
        <v>48</v>
      </c>
      <c r="C186" t="s">
        <v>13</v>
      </c>
      <c r="D186" t="str">
        <f>IF(VLOOKUP($C186,Example0gross_LOSDesignation!$A:$B,2,0)=0,"",VLOOKUP($C186,Example0gross_LOSDesignation!$A:$B,2,0))</f>
        <v>NGL Revenue Deductions ($)</v>
      </c>
      <c r="E186" s="11">
        <v>304.33333299999998</v>
      </c>
      <c r="F186" s="11">
        <v>305.85500000000002</v>
      </c>
      <c r="G186" s="11">
        <v>307.384275</v>
      </c>
      <c r="H186" s="11">
        <v>308.92119600000001</v>
      </c>
      <c r="I186" s="11">
        <v>310.465802</v>
      </c>
      <c r="J186" s="11">
        <v>312.01813099999998</v>
      </c>
      <c r="K186" s="11">
        <v>313.57822199999998</v>
      </c>
      <c r="L186" s="11">
        <v>315.14611300000001</v>
      </c>
      <c r="M186" s="11">
        <v>316.72184399999998</v>
      </c>
      <c r="N186" s="11">
        <v>318.305453</v>
      </c>
      <c r="O186" s="11">
        <v>319.89697999999999</v>
      </c>
      <c r="P186" s="11">
        <v>321.496465</v>
      </c>
    </row>
    <row r="187" spans="1:16" x14ac:dyDescent="0.25">
      <c r="A187">
        <f>VLOOKUP($B187,Example0gross_NameIDRecon!$B:$C,2,0)</f>
        <v>107</v>
      </c>
      <c r="B187" t="s">
        <v>48</v>
      </c>
      <c r="C187" t="s">
        <v>14</v>
      </c>
      <c r="D187" t="str">
        <f>IF(VLOOKUP($C187,Example0gross_LOSDesignation!$A:$B,2,0)=0,"",VLOOKUP($C187,Example0gross_LOSDesignation!$A:$B,2,0))</f>
        <v/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x14ac:dyDescent="0.25">
      <c r="A188">
        <f>VLOOKUP($B188,Example0gross_NameIDRecon!$B:$C,2,0)</f>
        <v>107</v>
      </c>
      <c r="B188" t="s">
        <v>48</v>
      </c>
      <c r="C188" t="s">
        <v>15</v>
      </c>
      <c r="D188" t="str">
        <f>IF(VLOOKUP($C188,Example0gross_LOSDesignation!$A:$B,2,0)=0,"",VLOOKUP($C188,Example0gross_LOSDesignation!$A:$B,2,0))</f>
        <v>Severance Tax</v>
      </c>
      <c r="E188" s="11">
        <v>4837.24</v>
      </c>
      <c r="F188" s="11">
        <v>4909.7986000000001</v>
      </c>
      <c r="G188" s="11">
        <v>4983.4455790000002</v>
      </c>
      <c r="H188" s="11">
        <v>5058.197263</v>
      </c>
      <c r="I188" s="11">
        <v>5134.0702220000003</v>
      </c>
      <c r="J188" s="11">
        <v>5211.0812749999996</v>
      </c>
      <c r="K188" s="11">
        <v>5289.2474940000002</v>
      </c>
      <c r="L188" s="11">
        <v>5368.5862059999999</v>
      </c>
      <c r="M188" s="11">
        <v>5449.1149999999998</v>
      </c>
      <c r="N188" s="11">
        <v>5530.8517250000004</v>
      </c>
      <c r="O188" s="11">
        <v>5613.8145000000004</v>
      </c>
      <c r="P188" s="11">
        <v>5698.021718</v>
      </c>
    </row>
    <row r="189" spans="1:16" x14ac:dyDescent="0.25">
      <c r="A189">
        <f>VLOOKUP($B189,Example0gross_NameIDRecon!$B:$C,2,0)</f>
        <v>107</v>
      </c>
      <c r="B189" t="s">
        <v>48</v>
      </c>
      <c r="C189" t="s">
        <v>16</v>
      </c>
      <c r="D189" t="str">
        <f>IF(VLOOKUP($C189,Example0gross_LOSDesignation!$A:$B,2,0)=0,"",VLOOKUP($C189,Example0gross_LOSDesignation!$A:$B,2,0))</f>
        <v>Oil Variable Expense ($)</v>
      </c>
      <c r="E189" s="11">
        <v>705.5</v>
      </c>
      <c r="F189" s="11">
        <v>733.72</v>
      </c>
      <c r="G189" s="11">
        <v>763.06880000000001</v>
      </c>
      <c r="H189" s="11">
        <v>793.59155199999998</v>
      </c>
      <c r="I189" s="11">
        <v>825.33521399999995</v>
      </c>
      <c r="J189" s="11">
        <v>858.34862299999998</v>
      </c>
      <c r="K189" s="11">
        <v>892.68256799999995</v>
      </c>
      <c r="L189" s="11">
        <v>928.38986999999997</v>
      </c>
      <c r="M189" s="11">
        <v>965.52546500000005</v>
      </c>
      <c r="N189" s="11">
        <v>1004.146484</v>
      </c>
      <c r="O189" s="11">
        <v>1044.3123430000001</v>
      </c>
      <c r="P189" s="11">
        <v>1086.0848370000001</v>
      </c>
    </row>
    <row r="190" spans="1:16" x14ac:dyDescent="0.25">
      <c r="A190">
        <f>VLOOKUP($B190,Example0gross_NameIDRecon!$B:$C,2,0)</f>
        <v>107</v>
      </c>
      <c r="B190" t="s">
        <v>48</v>
      </c>
      <c r="C190" t="s">
        <v>17</v>
      </c>
      <c r="D190" t="str">
        <f>IF(VLOOKUP($C190,Example0gross_LOSDesignation!$A:$B,2,0)=0,"",VLOOKUP($C190,Example0gross_LOSDesignation!$A:$B,2,0))</f>
        <v>Fixed Expense ($)</v>
      </c>
      <c r="E190" s="11">
        <v>1660</v>
      </c>
      <c r="F190" s="11">
        <v>1680.75</v>
      </c>
      <c r="G190" s="11">
        <v>1701.7593750000001</v>
      </c>
      <c r="H190" s="11">
        <v>1723.031367</v>
      </c>
      <c r="I190" s="11">
        <v>1744.5692590000001</v>
      </c>
      <c r="J190" s="11">
        <v>1766.3763750000001</v>
      </c>
      <c r="K190" s="11">
        <v>1788.4560799999999</v>
      </c>
      <c r="L190" s="11">
        <v>1810.8117810000001</v>
      </c>
      <c r="M190" s="11">
        <v>1833.4469280000001</v>
      </c>
      <c r="N190" s="11">
        <v>1856.3650150000001</v>
      </c>
      <c r="O190" s="11">
        <v>1879.569577</v>
      </c>
      <c r="P190" s="11">
        <v>1903.0641969999999</v>
      </c>
    </row>
    <row r="191" spans="1:16" x14ac:dyDescent="0.25">
      <c r="A191">
        <f>VLOOKUP($B191,Example0gross_NameIDRecon!$B:$C,2,0)</f>
        <v>107</v>
      </c>
      <c r="B191" t="s">
        <v>48</v>
      </c>
      <c r="C191" t="s">
        <v>18</v>
      </c>
      <c r="D191" t="str">
        <f>IF(VLOOKUP($C191,Example0gross_LOSDesignation!$A:$B,2,0)=0,"",VLOOKUP($C191,Example0gross_LOSDesignation!$A:$B,2,0))</f>
        <v>Fixed Expense ($)</v>
      </c>
      <c r="E191" s="11">
        <v>517.09</v>
      </c>
      <c r="F191" s="11">
        <v>523.55362500000001</v>
      </c>
      <c r="G191" s="11">
        <v>530.09804499999996</v>
      </c>
      <c r="H191" s="11">
        <v>536.72427100000004</v>
      </c>
      <c r="I191" s="11">
        <v>543.43332399999997</v>
      </c>
      <c r="J191" s="11">
        <v>550.22624099999996</v>
      </c>
      <c r="K191" s="11">
        <v>557.10406899999998</v>
      </c>
      <c r="L191" s="11">
        <v>564.06786999999997</v>
      </c>
      <c r="M191" s="11">
        <v>571.11871799999994</v>
      </c>
      <c r="N191" s="11">
        <v>578.25770199999999</v>
      </c>
      <c r="O191" s="11">
        <v>585.48592299999996</v>
      </c>
      <c r="P191" s="11">
        <v>592.80449699999997</v>
      </c>
    </row>
    <row r="192" spans="1:16" x14ac:dyDescent="0.25">
      <c r="A192">
        <f>VLOOKUP($B192,Example0gross_NameIDRecon!$B:$C,2,0)</f>
        <v>107</v>
      </c>
      <c r="B192" t="s">
        <v>48</v>
      </c>
      <c r="C192" t="s">
        <v>19</v>
      </c>
      <c r="D192" t="str">
        <f>IF(VLOOKUP($C192,Example0gross_LOSDesignation!$A:$B,2,0)=0,"",VLOOKUP($C192,Example0gross_LOSDesignation!$A:$B,2,0))</f>
        <v>Fixed Expense ($)</v>
      </c>
      <c r="E192" s="11">
        <v>344.45</v>
      </c>
      <c r="F192" s="11">
        <v>348.75562500000001</v>
      </c>
      <c r="G192" s="11">
        <v>353.11507</v>
      </c>
      <c r="H192" s="11">
        <v>357.52900899999997</v>
      </c>
      <c r="I192" s="11">
        <v>361.99812100000003</v>
      </c>
      <c r="J192" s="11">
        <v>366.523098</v>
      </c>
      <c r="K192" s="11">
        <v>371.10463700000003</v>
      </c>
      <c r="L192" s="11">
        <v>375.74344400000001</v>
      </c>
      <c r="M192" s="11">
        <v>380.44023800000002</v>
      </c>
      <c r="N192" s="11">
        <v>385.195741</v>
      </c>
      <c r="O192" s="11">
        <v>390.01068700000002</v>
      </c>
      <c r="P192" s="11">
        <v>394.88582100000002</v>
      </c>
    </row>
    <row r="193" spans="1:16" x14ac:dyDescent="0.25">
      <c r="A193">
        <f>VLOOKUP($B193,Example0gross_NameIDRecon!$B:$C,2,0)</f>
        <v>107</v>
      </c>
      <c r="B193" t="s">
        <v>48</v>
      </c>
      <c r="C193" t="s">
        <v>20</v>
      </c>
      <c r="D193" t="str">
        <f>IF(VLOOKUP($C193,Example0gross_LOSDesignation!$A:$B,2,0)=0,"",VLOOKUP($C193,Example0gross_LOSDesignation!$A:$B,2,0))</f>
        <v>Fixed Expense ($)</v>
      </c>
      <c r="E193" s="11">
        <v>1568.7</v>
      </c>
      <c r="F193" s="11">
        <v>1588.3087499999999</v>
      </c>
      <c r="G193" s="11">
        <v>1608.162609</v>
      </c>
      <c r="H193" s="11">
        <v>1628.2646420000001</v>
      </c>
      <c r="I193" s="11">
        <v>1648.6179500000001</v>
      </c>
      <c r="J193" s="11">
        <v>1669.225674</v>
      </c>
      <c r="K193" s="11">
        <v>1690.090995</v>
      </c>
      <c r="L193" s="11">
        <v>1711.2171330000001</v>
      </c>
      <c r="M193" s="11">
        <v>1732.6073469999999</v>
      </c>
      <c r="N193" s="11">
        <v>1754.2649389999999</v>
      </c>
      <c r="O193" s="11">
        <v>1776.19325</v>
      </c>
      <c r="P193" s="11">
        <v>1798.3956659999999</v>
      </c>
    </row>
    <row r="194" spans="1:16" x14ac:dyDescent="0.25">
      <c r="A194">
        <f>VLOOKUP($B194,Example0gross_NameIDRecon!$B:$C,2,0)</f>
        <v>107</v>
      </c>
      <c r="B194" t="s">
        <v>48</v>
      </c>
      <c r="C194" t="s">
        <v>21</v>
      </c>
      <c r="D194" t="str">
        <f>IF(VLOOKUP($C194,Example0gross_LOSDesignation!$A:$B,2,0)=0,"",VLOOKUP($C194,Example0gross_LOSDesignation!$A:$B,2,0))</f>
        <v>Fixed Expense ($)</v>
      </c>
      <c r="E194" s="11">
        <v>1328</v>
      </c>
      <c r="F194" s="11">
        <v>1344.6</v>
      </c>
      <c r="G194" s="11">
        <v>1361.4075</v>
      </c>
      <c r="H194" s="11">
        <v>1378.4250939999999</v>
      </c>
      <c r="I194" s="11">
        <v>1395.655407</v>
      </c>
      <c r="J194" s="11">
        <v>1413.1011000000001</v>
      </c>
      <c r="K194" s="11">
        <v>1430.764864</v>
      </c>
      <c r="L194" s="11">
        <v>1448.6494250000001</v>
      </c>
      <c r="M194" s="11">
        <v>1466.7575420000001</v>
      </c>
      <c r="N194" s="11">
        <v>1485.0920120000001</v>
      </c>
      <c r="O194" s="11">
        <v>1503.6556619999999</v>
      </c>
      <c r="P194" s="11">
        <v>1522.451358</v>
      </c>
    </row>
    <row r="195" spans="1:16" x14ac:dyDescent="0.25">
      <c r="A195">
        <f>VLOOKUP($B195,Example0gross_NameIDRecon!$B:$C,2,0)</f>
        <v>107</v>
      </c>
      <c r="B195" t="s">
        <v>48</v>
      </c>
      <c r="C195" t="s">
        <v>22</v>
      </c>
      <c r="D195" t="str">
        <f>IF(VLOOKUP($C195,Example0gross_LOSDesignation!$A:$B,2,0)=0,"",VLOOKUP($C195,Example0gross_LOSDesignation!$A:$B,2,0))</f>
        <v>Oil Variable Expense ($)</v>
      </c>
      <c r="E195" s="11">
        <v>559.41999999999996</v>
      </c>
      <c r="F195" s="11">
        <v>566.41274999999996</v>
      </c>
      <c r="G195" s="11">
        <v>573.49290900000005</v>
      </c>
      <c r="H195" s="11">
        <v>580.66157099999998</v>
      </c>
      <c r="I195" s="11">
        <v>587.91984000000002</v>
      </c>
      <c r="J195" s="11">
        <v>595.26883799999996</v>
      </c>
      <c r="K195" s="11">
        <v>602.709699</v>
      </c>
      <c r="L195" s="11">
        <v>610.24356999999998</v>
      </c>
      <c r="M195" s="11">
        <v>617.87161500000002</v>
      </c>
      <c r="N195" s="11">
        <v>625.59501</v>
      </c>
      <c r="O195" s="11">
        <v>633.41494799999998</v>
      </c>
      <c r="P195" s="11">
        <v>641.33263399999998</v>
      </c>
    </row>
    <row r="196" spans="1:16" x14ac:dyDescent="0.25">
      <c r="A196">
        <f>VLOOKUP($B196,Example0gross_NameIDRecon!$B:$C,2,0)</f>
        <v>107</v>
      </c>
      <c r="B196" t="s">
        <v>48</v>
      </c>
      <c r="C196" t="s">
        <v>23</v>
      </c>
      <c r="D196" t="str">
        <f>IF(VLOOKUP($C196,Example0gross_LOSDesignation!$A:$B,2,0)=0,"",VLOOKUP($C196,Example0gross_LOSDesignation!$A:$B,2,0))</f>
        <v>Fixed Expense ($)</v>
      </c>
      <c r="E196" s="11">
        <v>647.4</v>
      </c>
      <c r="F196" s="11">
        <v>655.49249999999995</v>
      </c>
      <c r="G196" s="11">
        <v>663.68615599999998</v>
      </c>
      <c r="H196" s="11">
        <v>671.98223299999995</v>
      </c>
      <c r="I196" s="11">
        <v>680.38201100000003</v>
      </c>
      <c r="J196" s="11">
        <v>688.88678600000003</v>
      </c>
      <c r="K196" s="11">
        <v>697.49787100000003</v>
      </c>
      <c r="L196" s="11">
        <v>706.21659399999999</v>
      </c>
      <c r="M196" s="11">
        <v>715.04430200000002</v>
      </c>
      <c r="N196" s="11">
        <v>723.98235599999998</v>
      </c>
      <c r="O196" s="11">
        <v>733.03213500000004</v>
      </c>
      <c r="P196" s="11">
        <v>742.19503699999996</v>
      </c>
    </row>
    <row r="197" spans="1:16" x14ac:dyDescent="0.25">
      <c r="A197">
        <f>VLOOKUP($B197,Example0gross_NameIDRecon!$B:$C,2,0)</f>
        <v>107</v>
      </c>
      <c r="B197" t="s">
        <v>48</v>
      </c>
      <c r="C197" t="s">
        <v>24</v>
      </c>
      <c r="D197" t="str">
        <f>IF(VLOOKUP($C197,Example0gross_LOSDesignation!$A:$B,2,0)=0,"",VLOOKUP($C197,Example0gross_LOSDesignation!$A:$B,2,0))</f>
        <v>Fixed Expense ($)</v>
      </c>
      <c r="E197" s="11">
        <v>850.75</v>
      </c>
      <c r="F197" s="11">
        <v>861.38437499999998</v>
      </c>
      <c r="G197" s="11">
        <v>872.15168000000006</v>
      </c>
      <c r="H197" s="11">
        <v>883.05357600000002</v>
      </c>
      <c r="I197" s="11">
        <v>894.09174499999995</v>
      </c>
      <c r="J197" s="11">
        <v>905.26789199999996</v>
      </c>
      <c r="K197" s="11">
        <v>916.58374100000003</v>
      </c>
      <c r="L197" s="11">
        <v>928.04103799999996</v>
      </c>
      <c r="M197" s="11">
        <v>939.64155100000005</v>
      </c>
      <c r="N197" s="11">
        <v>951.38706999999999</v>
      </c>
      <c r="O197" s="11">
        <v>963.27940799999999</v>
      </c>
      <c r="P197" s="11">
        <v>975.32040099999995</v>
      </c>
    </row>
    <row r="198" spans="1:16" x14ac:dyDescent="0.25">
      <c r="A198">
        <f>VLOOKUP($B198,Example0gross_NameIDRecon!$B:$C,2,0)</f>
        <v>107</v>
      </c>
      <c r="B198" t="s">
        <v>48</v>
      </c>
      <c r="C198" t="s">
        <v>25</v>
      </c>
      <c r="D198" t="str">
        <f>IF(VLOOKUP($C198,Example0gross_LOSDesignation!$A:$B,2,0)=0,"",VLOOKUP($C198,Example0gross_LOSDesignation!$A:$B,2,0))</f>
        <v>Gas Variable Expense ($)</v>
      </c>
      <c r="E198" s="11">
        <v>212.48</v>
      </c>
      <c r="F198" s="11">
        <v>215.136</v>
      </c>
      <c r="G198" s="11">
        <v>217.8252</v>
      </c>
      <c r="H198" s="11">
        <v>220.54801499999999</v>
      </c>
      <c r="I198" s="11">
        <v>223.30486500000001</v>
      </c>
      <c r="J198" s="11">
        <v>226.09617600000001</v>
      </c>
      <c r="K198" s="11">
        <v>228.92237800000001</v>
      </c>
      <c r="L198" s="11">
        <v>231.783908</v>
      </c>
      <c r="M198" s="11">
        <v>234.681207</v>
      </c>
      <c r="N198" s="11">
        <v>237.614722</v>
      </c>
      <c r="O198" s="11">
        <v>240.58490599999999</v>
      </c>
      <c r="P198" s="11">
        <v>243.59221700000001</v>
      </c>
    </row>
    <row r="199" spans="1:16" x14ac:dyDescent="0.25">
      <c r="A199">
        <f>VLOOKUP($B199,Example0gross_NameIDRecon!$B:$C,2,0)</f>
        <v>107</v>
      </c>
      <c r="B199" t="s">
        <v>48</v>
      </c>
      <c r="C199" t="s">
        <v>26</v>
      </c>
      <c r="D199" t="str">
        <f>IF(VLOOKUP($C199,Example0gross_LOSDesignation!$A:$B,2,0)=0,"",VLOOKUP($C199,Example0gross_LOSDesignation!$A:$B,2,0))</f>
        <v>Fixed Expense ($)</v>
      </c>
      <c r="E199" s="11">
        <v>553.61</v>
      </c>
      <c r="F199" s="11">
        <v>560.530125</v>
      </c>
      <c r="G199" s="11">
        <v>567.53675199999998</v>
      </c>
      <c r="H199" s="11">
        <v>574.63096099999996</v>
      </c>
      <c r="I199" s="11">
        <v>581.81384800000001</v>
      </c>
      <c r="J199" s="11">
        <v>589.08652099999995</v>
      </c>
      <c r="K199" s="11">
        <v>596.45010300000001</v>
      </c>
      <c r="L199" s="11">
        <v>603.90572899999995</v>
      </c>
      <c r="M199" s="11">
        <v>611.45455000000004</v>
      </c>
      <c r="N199" s="11">
        <v>619.09773199999995</v>
      </c>
      <c r="O199" s="11">
        <v>626.836454</v>
      </c>
      <c r="P199" s="11">
        <v>634.67191000000003</v>
      </c>
    </row>
    <row r="200" spans="1:16" x14ac:dyDescent="0.25">
      <c r="A200">
        <f>VLOOKUP($B200,Example0gross_NameIDRecon!$B:$C,2,0)</f>
        <v>107</v>
      </c>
      <c r="B200" t="s">
        <v>48</v>
      </c>
      <c r="C200" t="s">
        <v>27</v>
      </c>
      <c r="D200" t="str">
        <f>IF(VLOOKUP($C200,Example0gross_LOSDesignation!$A:$B,2,0)=0,"",VLOOKUP($C200,Example0gross_LOSDesignation!$A:$B,2,0))</f>
        <v>Gas Variable Expense ($)</v>
      </c>
      <c r="E200" s="11">
        <v>332</v>
      </c>
      <c r="F200" s="11">
        <v>336.15</v>
      </c>
      <c r="G200" s="11">
        <v>340.35187500000001</v>
      </c>
      <c r="H200" s="11">
        <v>344.60627299999999</v>
      </c>
      <c r="I200" s="11">
        <v>348.91385200000002</v>
      </c>
      <c r="J200" s="11">
        <v>353.27527500000002</v>
      </c>
      <c r="K200" s="11">
        <v>357.691216</v>
      </c>
      <c r="L200" s="11">
        <v>362.16235599999999</v>
      </c>
      <c r="M200" s="11">
        <v>366.68938600000001</v>
      </c>
      <c r="N200" s="11">
        <v>371.27300300000002</v>
      </c>
      <c r="O200" s="11">
        <v>375.91391499999997</v>
      </c>
      <c r="P200" s="11">
        <v>380.61283900000001</v>
      </c>
    </row>
    <row r="201" spans="1:16" x14ac:dyDescent="0.25">
      <c r="A201">
        <f>VLOOKUP($B201,Example0gross_NameIDRecon!$B:$C,2,0)</f>
        <v>107</v>
      </c>
      <c r="B201" t="s">
        <v>48</v>
      </c>
      <c r="C201" t="s">
        <v>28</v>
      </c>
      <c r="D201" t="str">
        <f>IF(VLOOKUP($C201,Example0gross_LOSDesignation!$A:$B,2,0)=0,"",VLOOKUP($C201,Example0gross_LOSDesignation!$A:$B,2,0))</f>
        <v>Overhead</v>
      </c>
      <c r="E201" s="11">
        <v>913</v>
      </c>
      <c r="F201" s="11">
        <v>924.41250000000002</v>
      </c>
      <c r="G201" s="11">
        <v>935.96765600000003</v>
      </c>
      <c r="H201" s="11">
        <v>947.66725199999996</v>
      </c>
      <c r="I201" s="11">
        <v>959.51309300000003</v>
      </c>
      <c r="J201" s="11">
        <v>971.50700600000005</v>
      </c>
      <c r="K201" s="11">
        <v>983.65084400000001</v>
      </c>
      <c r="L201" s="11">
        <v>995.94647899999995</v>
      </c>
      <c r="M201" s="11">
        <v>1008.39581</v>
      </c>
      <c r="N201" s="11">
        <v>1021.000758</v>
      </c>
      <c r="O201" s="11">
        <v>1033.763267</v>
      </c>
      <c r="P201" s="11">
        <v>1046.6853080000001</v>
      </c>
    </row>
    <row r="202" spans="1:16" x14ac:dyDescent="0.25">
      <c r="A202">
        <f>VLOOKUP($B202,Example0gross_NameIDRecon!$B:$C,2,0)</f>
        <v>107</v>
      </c>
      <c r="B202" t="s">
        <v>48</v>
      </c>
      <c r="C202" t="s">
        <v>29</v>
      </c>
      <c r="D202" t="str">
        <f>IF(VLOOKUP($C202,Example0gross_LOSDesignation!$A:$B,2,0)=0,"",VLOOKUP($C202,Example0gross_LOSDesignation!$A:$B,2,0))</f>
        <v>Fixed Expense ($)</v>
      </c>
      <c r="E202" s="11">
        <v>1436.73</v>
      </c>
      <c r="F202" s="11">
        <v>1454.6891250000001</v>
      </c>
      <c r="G202" s="11">
        <v>1472.8727389999999</v>
      </c>
      <c r="H202" s="11">
        <v>1491.2836480000001</v>
      </c>
      <c r="I202" s="11">
        <v>1509.924694</v>
      </c>
      <c r="J202" s="11">
        <v>1528.798753</v>
      </c>
      <c r="K202" s="11">
        <v>1547.908737</v>
      </c>
      <c r="L202" s="11">
        <v>1567.2575959999999</v>
      </c>
      <c r="M202" s="11">
        <v>1586.8483160000001</v>
      </c>
      <c r="N202" s="11">
        <v>1606.6839199999999</v>
      </c>
      <c r="O202" s="11">
        <v>1626.7674689999999</v>
      </c>
      <c r="P202" s="11">
        <v>1647.1020619999999</v>
      </c>
    </row>
    <row r="203" spans="1:16" x14ac:dyDescent="0.25">
      <c r="A203">
        <f>VLOOKUP($B203,Example0gross_NameIDRecon!$B:$C,2,0)</f>
        <v>107</v>
      </c>
      <c r="B203" t="s">
        <v>48</v>
      </c>
      <c r="C203" t="s">
        <v>30</v>
      </c>
      <c r="D203" t="str">
        <f>IF(VLOOKUP($C203,Example0gross_LOSDesignation!$A:$B,2,0)=0,"",VLOOKUP($C203,Example0gross_LOSDesignation!$A:$B,2,0))</f>
        <v>Fixed Expense ($)</v>
      </c>
      <c r="E203" s="11">
        <v>913</v>
      </c>
      <c r="F203" s="11">
        <v>924.41250000000002</v>
      </c>
      <c r="G203" s="11">
        <v>935.96765600000003</v>
      </c>
      <c r="H203" s="11">
        <v>947.66725199999996</v>
      </c>
      <c r="I203" s="11">
        <v>959.51309300000003</v>
      </c>
      <c r="J203" s="11">
        <v>971.50700600000005</v>
      </c>
      <c r="K203" s="11">
        <v>983.65084400000001</v>
      </c>
      <c r="L203" s="11">
        <v>995.94647899999995</v>
      </c>
      <c r="M203" s="11">
        <v>1008.39581</v>
      </c>
      <c r="N203" s="11">
        <v>1021.000758</v>
      </c>
      <c r="O203" s="11">
        <v>1033.763267</v>
      </c>
      <c r="P203" s="11">
        <v>1046.6853080000001</v>
      </c>
    </row>
    <row r="204" spans="1:16" x14ac:dyDescent="0.25">
      <c r="A204">
        <f>VLOOKUP($B204,Example0gross_NameIDRecon!$B:$C,2,0)</f>
        <v>107</v>
      </c>
      <c r="B204" t="s">
        <v>48</v>
      </c>
      <c r="C204" t="s">
        <v>31</v>
      </c>
      <c r="D204" t="str">
        <f>IF(VLOOKUP($C204,Example0gross_LOSDesignation!$A:$B,2,0)=0,"",VLOOKUP($C204,Example0gross_LOSDesignation!$A:$B,2,0))</f>
        <v>Fixed Expense ($)</v>
      </c>
      <c r="E204" s="11">
        <v>622.5</v>
      </c>
      <c r="F204" s="11">
        <v>630.28125</v>
      </c>
      <c r="G204" s="11">
        <v>638.15976599999999</v>
      </c>
      <c r="H204" s="11">
        <v>646.13676299999997</v>
      </c>
      <c r="I204" s="11">
        <v>654.21347200000002</v>
      </c>
      <c r="J204" s="11">
        <v>662.39114099999995</v>
      </c>
      <c r="K204" s="11">
        <v>670.67102999999997</v>
      </c>
      <c r="L204" s="11">
        <v>679.05441800000006</v>
      </c>
      <c r="M204" s="11">
        <v>687.542598</v>
      </c>
      <c r="N204" s="11">
        <v>696.13688000000002</v>
      </c>
      <c r="O204" s="11">
        <v>704.83859099999995</v>
      </c>
      <c r="P204" s="11">
        <v>713.64907400000004</v>
      </c>
    </row>
    <row r="205" spans="1:16" x14ac:dyDescent="0.25">
      <c r="A205">
        <f>VLOOKUP($B205,Example0gross_NameIDRecon!$B:$C,2,0)</f>
        <v>107</v>
      </c>
      <c r="B205" t="s">
        <v>48</v>
      </c>
      <c r="C205" t="s">
        <v>32</v>
      </c>
      <c r="D205" t="str">
        <f>IF(VLOOKUP($C205,Example0gross_LOSDesignation!$A:$B,2,0)=0,"",VLOOKUP($C205,Example0gross_LOSDesignation!$A:$B,2,0))</f>
        <v>Fixed Expense ($)</v>
      </c>
      <c r="E205" s="11">
        <v>3320</v>
      </c>
      <c r="F205" s="11">
        <v>3361.5</v>
      </c>
      <c r="G205" s="11">
        <v>3403.5187500000002</v>
      </c>
      <c r="H205" s="11">
        <v>3446.0627340000001</v>
      </c>
      <c r="I205" s="11">
        <v>3489.1385190000001</v>
      </c>
      <c r="J205" s="11">
        <v>3532.7527500000001</v>
      </c>
      <c r="K205" s="11">
        <v>3576.912159</v>
      </c>
      <c r="L205" s="11">
        <v>3621.6235609999999</v>
      </c>
      <c r="M205" s="11">
        <v>3666.8938560000001</v>
      </c>
      <c r="N205" s="11">
        <v>3712.7300289999998</v>
      </c>
      <c r="O205" s="11">
        <v>3759.139154</v>
      </c>
      <c r="P205" s="11">
        <v>3806.1283939999998</v>
      </c>
    </row>
    <row r="206" spans="1:16" x14ac:dyDescent="0.25">
      <c r="A206">
        <f>VLOOKUP($B206,Example0gross_NameIDRecon!$B:$C,2,0)</f>
        <v>107</v>
      </c>
      <c r="B206" t="s">
        <v>48</v>
      </c>
      <c r="C206" t="s">
        <v>33</v>
      </c>
      <c r="D206" t="str">
        <f>IF(VLOOKUP($C206,Example0gross_LOSDesignation!$A:$B,2,0)=0,"",VLOOKUP($C206,Example0gross_LOSDesignation!$A:$B,2,0))</f>
        <v>Fixed Expense ($)</v>
      </c>
      <c r="E206" s="11">
        <v>1099.75</v>
      </c>
      <c r="F206" s="11">
        <v>1113.496875</v>
      </c>
      <c r="G206" s="11">
        <v>1127.4155860000001</v>
      </c>
      <c r="H206" s="11">
        <v>1141.5082809999999</v>
      </c>
      <c r="I206" s="11">
        <v>1155.7771339999999</v>
      </c>
      <c r="J206" s="11">
        <v>1170.224348</v>
      </c>
      <c r="K206" s="11">
        <v>1184.852153</v>
      </c>
      <c r="L206" s="11">
        <v>1199.6628049999999</v>
      </c>
      <c r="M206" s="11">
        <v>1214.65859</v>
      </c>
      <c r="N206" s="11">
        <v>1229.8418220000001</v>
      </c>
      <c r="O206" s="11">
        <v>1245.214845</v>
      </c>
      <c r="P206" s="11">
        <v>1260.7800299999999</v>
      </c>
    </row>
    <row r="207" spans="1:16" x14ac:dyDescent="0.25">
      <c r="A207">
        <f>VLOOKUP($B207,Example0gross_NameIDRecon!$B:$C,2,0)</f>
        <v>107</v>
      </c>
      <c r="B207" t="s">
        <v>48</v>
      </c>
      <c r="C207" t="s">
        <v>34</v>
      </c>
      <c r="D207" t="str">
        <f>IF(VLOOKUP($C207,Example0gross_LOSDesignation!$A:$B,2,0)=0,"",VLOOKUP($C207,Example0gross_LOSDesignation!$A:$B,2,0))</f>
        <v>Oil Variable Expense ($)</v>
      </c>
      <c r="E207" s="11">
        <v>705.5</v>
      </c>
      <c r="F207" s="11">
        <v>714.31875000000002</v>
      </c>
      <c r="G207" s="11">
        <v>723.24773400000004</v>
      </c>
      <c r="H207" s="11">
        <v>732.28833099999997</v>
      </c>
      <c r="I207" s="11">
        <v>741.44193499999994</v>
      </c>
      <c r="J207" s="11">
        <v>750.70995900000003</v>
      </c>
      <c r="K207" s="11">
        <v>760.09383400000002</v>
      </c>
      <c r="L207" s="11">
        <v>769.59500700000001</v>
      </c>
      <c r="M207" s="11">
        <v>779.21494399999995</v>
      </c>
      <c r="N207" s="11">
        <v>788.95513100000005</v>
      </c>
      <c r="O207" s="11">
        <v>798.81706999999994</v>
      </c>
      <c r="P207" s="11">
        <v>808.80228399999999</v>
      </c>
    </row>
    <row r="208" spans="1:16" x14ac:dyDescent="0.25">
      <c r="A208">
        <f>VLOOKUP($B208,Example0gross_NameIDRecon!$B:$C,2,0)</f>
        <v>107</v>
      </c>
      <c r="B208" t="s">
        <v>48</v>
      </c>
      <c r="C208" t="s">
        <v>35</v>
      </c>
      <c r="D208" t="str">
        <f>IF(VLOOKUP($C208,Example0gross_LOSDesignation!$A:$B,2,0)=0,"",VLOOKUP($C208,Example0gross_LOSDesignation!$A:$B,2,0))</f>
        <v>Fixed Expense ($)</v>
      </c>
      <c r="E208" s="11">
        <v>498</v>
      </c>
      <c r="F208" s="11">
        <v>504.22500000000002</v>
      </c>
      <c r="G208" s="11">
        <v>510.52781199999998</v>
      </c>
      <c r="H208" s="11">
        <v>516.90940999999998</v>
      </c>
      <c r="I208" s="11">
        <v>523.37077799999997</v>
      </c>
      <c r="J208" s="11">
        <v>529.912913</v>
      </c>
      <c r="K208" s="11">
        <v>536.53682400000002</v>
      </c>
      <c r="L208" s="11">
        <v>543.24353399999995</v>
      </c>
      <c r="M208" s="11">
        <v>550.03407800000002</v>
      </c>
      <c r="N208" s="11">
        <v>556.90950399999997</v>
      </c>
      <c r="O208" s="11">
        <v>563.87087299999996</v>
      </c>
      <c r="P208" s="11">
        <v>570.91925900000001</v>
      </c>
    </row>
    <row r="209" spans="1:20" x14ac:dyDescent="0.25">
      <c r="A209">
        <f>VLOOKUP($B209,Example0gross_NameIDRecon!$B:$C,2,0)</f>
        <v>107</v>
      </c>
      <c r="B209" t="s">
        <v>48</v>
      </c>
      <c r="C209" t="s">
        <v>36</v>
      </c>
      <c r="D209" t="str">
        <f>IF(VLOOKUP($C209,Example0gross_LOSDesignation!$A:$B,2,0)=0,"",VLOOKUP($C209,Example0gross_LOSDesignation!$A:$B,2,0))</f>
        <v>Fixed Expense ($)</v>
      </c>
      <c r="E209" s="11">
        <v>3895.19</v>
      </c>
      <c r="F209" s="11">
        <v>3943.8798750000001</v>
      </c>
      <c r="G209" s="11">
        <v>3993.1783730000002</v>
      </c>
      <c r="H209" s="11">
        <v>4043.0931030000002</v>
      </c>
      <c r="I209" s="11">
        <v>4093.6317669999999</v>
      </c>
      <c r="J209" s="11">
        <v>4144.8021639999997</v>
      </c>
      <c r="K209" s="11">
        <v>4196.6121910000002</v>
      </c>
      <c r="L209" s="11">
        <v>4249.0698430000002</v>
      </c>
      <c r="M209" s="11">
        <v>4302.1832160000004</v>
      </c>
      <c r="N209" s="11">
        <v>4355.9605069999998</v>
      </c>
      <c r="O209" s="11">
        <v>4410.4100129999997</v>
      </c>
      <c r="P209" s="11">
        <v>4465.5401380000003</v>
      </c>
    </row>
    <row r="210" spans="1:20" x14ac:dyDescent="0.25">
      <c r="A210">
        <f>VLOOKUP($B210,Example0gross_NameIDRecon!$B:$C,2,0)</f>
        <v>107</v>
      </c>
      <c r="B210" t="s">
        <v>48</v>
      </c>
      <c r="C210" t="s">
        <v>37</v>
      </c>
      <c r="D210" t="str">
        <f>IF(VLOOKUP($C210,Example0gross_LOSDesignation!$A:$B,2,0)=0,"",VLOOKUP($C210,Example0gross_LOSDesignation!$A:$B,2,0))</f>
        <v>Ad Val Tax</v>
      </c>
      <c r="E210" s="11">
        <v>2158</v>
      </c>
      <c r="F210" s="11">
        <v>2184.9749999999999</v>
      </c>
      <c r="G210" s="11">
        <v>2212.2871879999998</v>
      </c>
      <c r="H210" s="11">
        <v>2239.9407769999998</v>
      </c>
      <c r="I210" s="11">
        <v>2267.9400369999998</v>
      </c>
      <c r="J210" s="11">
        <v>2296.2892879999999</v>
      </c>
      <c r="K210" s="11">
        <v>2324.9929040000002</v>
      </c>
      <c r="L210" s="11">
        <v>2354.0553150000001</v>
      </c>
      <c r="M210" s="11">
        <v>2383.481006</v>
      </c>
      <c r="N210" s="11">
        <v>2413.2745190000001</v>
      </c>
      <c r="O210" s="11">
        <v>2443.4404500000001</v>
      </c>
      <c r="P210" s="11">
        <v>2473.9834559999999</v>
      </c>
    </row>
    <row r="211" spans="1:20" x14ac:dyDescent="0.25">
      <c r="A211">
        <f>VLOOKUP($B211,Example0gross_NameIDRecon!$B:$C,2,0)</f>
        <v>107</v>
      </c>
      <c r="B211" t="s">
        <v>48</v>
      </c>
      <c r="C211" t="s">
        <v>38</v>
      </c>
      <c r="D211" t="str">
        <f>IF(VLOOKUP($C211,Example0gross_LOSDesignation!$A:$B,2,0)=0,"",VLOOKUP($C211,Example0gross_LOSDesignation!$A:$B,2,0))</f>
        <v>Oil Variable Expense ($)</v>
      </c>
      <c r="E211" s="11">
        <v>590.13</v>
      </c>
      <c r="F211" s="11">
        <v>597.50662499999999</v>
      </c>
      <c r="G211" s="11">
        <v>604.975458</v>
      </c>
      <c r="H211" s="11">
        <v>612.53765099999998</v>
      </c>
      <c r="I211" s="11">
        <v>620.19437200000004</v>
      </c>
      <c r="J211" s="11">
        <v>627.94680100000005</v>
      </c>
      <c r="K211" s="11">
        <v>635.79613600000005</v>
      </c>
      <c r="L211" s="11">
        <v>643.74358800000005</v>
      </c>
      <c r="M211" s="11">
        <v>651.79038300000002</v>
      </c>
      <c r="N211" s="11">
        <v>659.93776300000002</v>
      </c>
      <c r="O211" s="11">
        <v>668.18698500000005</v>
      </c>
      <c r="P211" s="11">
        <v>676.53932199999997</v>
      </c>
    </row>
    <row r="212" spans="1:20" x14ac:dyDescent="0.25">
      <c r="A212">
        <f>VLOOKUP($B212,Example0gross_NameIDRecon!$B:$C,2,0)</f>
        <v>107</v>
      </c>
      <c r="B212" t="s">
        <v>48</v>
      </c>
      <c r="C212" t="s">
        <v>39</v>
      </c>
      <c r="D212" t="str">
        <f>IF(VLOOKUP($C212,Example0gross_LOSDesignation!$A:$B,2,0)=0,"",VLOOKUP($C212,Example0gross_LOSDesignation!$A:$B,2,0))</f>
        <v>Fixed Expense ($)</v>
      </c>
      <c r="E212" s="11">
        <v>270.58</v>
      </c>
      <c r="F212" s="11">
        <v>273.96224999999998</v>
      </c>
      <c r="G212" s="11">
        <v>277.38677799999999</v>
      </c>
      <c r="H212" s="11">
        <v>280.85411299999998</v>
      </c>
      <c r="I212" s="11">
        <v>284.36478899999997</v>
      </c>
      <c r="J212" s="11">
        <v>287.91934900000001</v>
      </c>
      <c r="K212" s="11">
        <v>291.51834100000002</v>
      </c>
      <c r="L212" s="11">
        <v>295.16232000000002</v>
      </c>
      <c r="M212" s="11">
        <v>298.85184900000002</v>
      </c>
      <c r="N212" s="11">
        <v>302.58749699999998</v>
      </c>
      <c r="O212" s="11">
        <v>306.36984100000001</v>
      </c>
      <c r="P212" s="11">
        <v>310.19946399999998</v>
      </c>
    </row>
    <row r="213" spans="1:20" x14ac:dyDescent="0.25">
      <c r="A213">
        <f>VLOOKUP($B213,Example0gross_NameIDRecon!$B:$C,2,0)</f>
        <v>107</v>
      </c>
      <c r="B213" t="s">
        <v>48</v>
      </c>
      <c r="C213" t="s">
        <v>40</v>
      </c>
      <c r="D213" t="str">
        <f>IF(VLOOKUP($C213,Example0gross_LOSDesignation!$A:$B,2,0)=0,"",VLOOKUP($C213,Example0gross_LOSDesignation!$A:$B,2,0))</f>
        <v>Fixed Expense ($)</v>
      </c>
      <c r="E213" s="11">
        <v>788.5</v>
      </c>
      <c r="F213" s="11">
        <v>798.35625000000005</v>
      </c>
      <c r="G213" s="11">
        <v>808.33570299999997</v>
      </c>
      <c r="H213" s="11">
        <v>818.43989899999997</v>
      </c>
      <c r="I213" s="11">
        <v>828.67039799999998</v>
      </c>
      <c r="J213" s="11">
        <v>839.02877799999999</v>
      </c>
      <c r="K213" s="11">
        <v>849.51663799999994</v>
      </c>
      <c r="L213" s="11">
        <v>860.13559599999996</v>
      </c>
      <c r="M213" s="11">
        <v>870.887291</v>
      </c>
      <c r="N213" s="11">
        <v>881.77338199999997</v>
      </c>
      <c r="O213" s="11">
        <v>892.79554900000005</v>
      </c>
      <c r="P213" s="11">
        <v>903.95549400000004</v>
      </c>
    </row>
    <row r="214" spans="1:20" x14ac:dyDescent="0.25">
      <c r="A214">
        <f>VLOOKUP($B214,Example0gross_NameIDRecon!$B:$C,2,0)</f>
        <v>107</v>
      </c>
      <c r="B214" t="s">
        <v>48</v>
      </c>
      <c r="C214" t="s">
        <v>41</v>
      </c>
      <c r="D214" t="str">
        <f>IF(VLOOKUP($C214,Example0gross_LOSDesignation!$A:$B,2,0)=0,"",VLOOKUP($C214,Example0gross_LOSDesignation!$A:$B,2,0))</f>
        <v>Fixed Expense ($)</v>
      </c>
      <c r="E214" s="11">
        <v>1025.8800000000001</v>
      </c>
      <c r="F214" s="11">
        <v>1038.7035000000001</v>
      </c>
      <c r="G214" s="11">
        <v>1051.6872940000001</v>
      </c>
      <c r="H214" s="11">
        <v>1064.8333849999999</v>
      </c>
      <c r="I214" s="11">
        <v>1078.1438020000001</v>
      </c>
      <c r="J214" s="11">
        <v>1091.6206</v>
      </c>
      <c r="K214" s="11">
        <v>1105.2658570000001</v>
      </c>
      <c r="L214" s="11">
        <v>1119.08168</v>
      </c>
      <c r="M214" s="11">
        <v>1133.070201</v>
      </c>
      <c r="N214" s="11">
        <v>1147.233579</v>
      </c>
      <c r="O214" s="11">
        <v>1161.573999</v>
      </c>
      <c r="P214" s="11">
        <v>1176.093674</v>
      </c>
    </row>
    <row r="215" spans="1:20" x14ac:dyDescent="0.25">
      <c r="A215">
        <f>VLOOKUP($B215,Example0gross_NameIDRecon!$B:$C,2,0)</f>
        <v>107</v>
      </c>
      <c r="B215" t="s">
        <v>48</v>
      </c>
      <c r="C215" t="s">
        <v>42</v>
      </c>
      <c r="D215" t="str">
        <f>IF(VLOOKUP($C215,Example0gross_LOSDesignation!$A:$B,2,0)=0,"",VLOOKUP($C215,Example0gross_LOSDesignation!$A:$B,2,0))</f>
        <v>Oil Variable Expense ($)</v>
      </c>
      <c r="E215" s="11">
        <v>481.4</v>
      </c>
      <c r="F215" s="11">
        <v>487.41750000000002</v>
      </c>
      <c r="G215" s="11">
        <v>493.51021900000001</v>
      </c>
      <c r="H215" s="11">
        <v>499.67909600000002</v>
      </c>
      <c r="I215" s="11">
        <v>505.92508500000002</v>
      </c>
      <c r="J215" s="11">
        <v>512.24914899999999</v>
      </c>
      <c r="K215" s="11">
        <v>518.65226299999995</v>
      </c>
      <c r="L215" s="11">
        <v>525.13541599999996</v>
      </c>
      <c r="M215" s="11">
        <v>531.69960900000001</v>
      </c>
      <c r="N215" s="11">
        <v>538.34585400000003</v>
      </c>
      <c r="O215" s="11">
        <v>545.07517700000005</v>
      </c>
      <c r="P215" s="11">
        <v>551.88861699999995</v>
      </c>
    </row>
    <row r="216" spans="1:20" x14ac:dyDescent="0.25">
      <c r="A216">
        <f>VLOOKUP($B216,Example0gross_NameIDRecon!$B:$C,2,0)</f>
        <v>107</v>
      </c>
      <c r="B216" t="s">
        <v>48</v>
      </c>
      <c r="C216" t="s">
        <v>43</v>
      </c>
      <c r="D216" t="str">
        <f>IF(VLOOKUP($C216,Example0gross_LOSDesignation!$A:$B,2,0)=0,"",VLOOKUP($C216,Example0gross_LOSDesignation!$A:$B,2,0))</f>
        <v>Oil Variable Expense ($)</v>
      </c>
      <c r="E216" s="11">
        <v>373.5</v>
      </c>
      <c r="F216" s="11">
        <v>378.16874999999999</v>
      </c>
      <c r="G216" s="11">
        <v>382.89585899999997</v>
      </c>
      <c r="H216" s="11">
        <v>387.68205799999998</v>
      </c>
      <c r="I216" s="11">
        <v>392.52808299999998</v>
      </c>
      <c r="J216" s="11">
        <v>397.434684</v>
      </c>
      <c r="K216" s="11">
        <v>402.40261800000002</v>
      </c>
      <c r="L216" s="11">
        <v>407.43265100000002</v>
      </c>
      <c r="M216" s="11">
        <v>412.52555899999999</v>
      </c>
      <c r="N216" s="11">
        <v>417.68212799999998</v>
      </c>
      <c r="O216" s="11">
        <v>422.90315500000003</v>
      </c>
      <c r="P216" s="11">
        <v>428.18944399999998</v>
      </c>
    </row>
    <row r="217" spans="1:20" x14ac:dyDescent="0.25">
      <c r="A217">
        <f>VLOOKUP($B217,Example0gross_NameIDRecon!$B:$C,2,0)</f>
        <v>107</v>
      </c>
      <c r="B217" t="s">
        <v>48</v>
      </c>
      <c r="C217" t="s">
        <v>44</v>
      </c>
      <c r="D217" t="str">
        <f>IF(VLOOKUP($C217,Example0gross_LOSDesignation!$A:$B,2,0)=0,"",VLOOKUP($C217,Example0gross_LOSDesignation!$A:$B,2,0))</f>
        <v>Total Expenses</v>
      </c>
      <c r="E217" s="11">
        <v>33208.300000000003</v>
      </c>
      <c r="F217" s="11">
        <v>33654.898099999999</v>
      </c>
      <c r="G217" s="11">
        <v>34108.036122999998</v>
      </c>
      <c r="H217" s="11">
        <v>34567.829579999998</v>
      </c>
      <c r="I217" s="11">
        <v>35034.396711000001</v>
      </c>
      <c r="J217" s="11">
        <v>35507.858564000002</v>
      </c>
      <c r="K217" s="11">
        <v>35988.339086</v>
      </c>
      <c r="L217" s="11">
        <v>36475.965214000003</v>
      </c>
      <c r="M217" s="11">
        <v>36970.866966000001</v>
      </c>
      <c r="N217" s="11">
        <v>37473.177540999997</v>
      </c>
      <c r="O217" s="11">
        <v>37983.033417999999</v>
      </c>
      <c r="P217" s="11">
        <v>38500.574460999997</v>
      </c>
    </row>
    <row r="218" spans="1:20" x14ac:dyDescent="0.25">
      <c r="A218">
        <f>VLOOKUP($B218,Example0gross_NameIDRecon!$B:$C,2,0)</f>
        <v>107</v>
      </c>
      <c r="B218" t="s">
        <v>48</v>
      </c>
      <c r="C218" t="s">
        <v>45</v>
      </c>
      <c r="D218" t="str">
        <f>IF(VLOOKUP($C218,Example0gross_LOSDesignation!$A:$B,2,0)=0,"",VLOOKUP($C218,Example0gross_LOSDesignation!$A:$B,2,0))</f>
        <v>Net Operating Profit</v>
      </c>
      <c r="E218" s="11">
        <v>85799.866666999995</v>
      </c>
      <c r="F218" s="11">
        <v>87157.619399999996</v>
      </c>
      <c r="G218" s="11">
        <v>88535.993614999999</v>
      </c>
      <c r="H218" s="11">
        <v>89935.281701</v>
      </c>
      <c r="I218" s="11">
        <v>91355.779441999999</v>
      </c>
      <c r="J218" s="11">
        <v>92797.786026000002</v>
      </c>
      <c r="K218" s="11">
        <v>94261.604045</v>
      </c>
      <c r="L218" s="11">
        <v>95747.539506000001</v>
      </c>
      <c r="M218" s="11">
        <v>97255.901828999995</v>
      </c>
      <c r="N218" s="11">
        <v>98787.003847999993</v>
      </c>
      <c r="O218" s="11">
        <v>100341.161809</v>
      </c>
      <c r="P218" s="11">
        <v>101918.69536699999</v>
      </c>
    </row>
    <row r="219" spans="1:20" x14ac:dyDescent="0.25">
      <c r="A219">
        <f>A218</f>
        <v>107</v>
      </c>
      <c r="B219" t="str">
        <f>B218</f>
        <v>Eric 2H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20" x14ac:dyDescent="0.25">
      <c r="A220">
        <f t="shared" ref="A220:B220" si="88">A219</f>
        <v>107</v>
      </c>
      <c r="B220" t="str">
        <f t="shared" si="88"/>
        <v>Eric 2H</v>
      </c>
      <c r="D220" s="10" t="s">
        <v>89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20" x14ac:dyDescent="0.25">
      <c r="A221">
        <f t="shared" ref="A221:B221" si="89">A220</f>
        <v>107</v>
      </c>
      <c r="B221" t="str">
        <f t="shared" si="89"/>
        <v>Eric 2H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20" x14ac:dyDescent="0.25">
      <c r="A222">
        <f t="shared" ref="A222:B222" si="90">A221</f>
        <v>107</v>
      </c>
      <c r="B222" t="str">
        <f t="shared" si="90"/>
        <v>Eric 2H</v>
      </c>
      <c r="D222" t="s">
        <v>90</v>
      </c>
      <c r="E222" s="14">
        <f>IFERROR(VLOOKUP($A222,Example0gross_BTU!$B:$C,2,0),"")</f>
        <v>1.0549999999999999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3"/>
      <c r="R222" s="3"/>
      <c r="S222" s="3"/>
      <c r="T222" s="3"/>
    </row>
    <row r="223" spans="1:20" x14ac:dyDescent="0.25">
      <c r="A223">
        <f t="shared" ref="A223:B223" si="91">A222</f>
        <v>107</v>
      </c>
      <c r="B223" t="str">
        <f t="shared" si="91"/>
        <v>Eric 2H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3"/>
      <c r="R223" s="3"/>
      <c r="S223" s="3"/>
      <c r="T223" s="3"/>
    </row>
    <row r="224" spans="1:20" x14ac:dyDescent="0.25">
      <c r="A224">
        <f t="shared" ref="A224:B224" si="92">A223</f>
        <v>107</v>
      </c>
      <c r="B224" t="str">
        <f t="shared" si="92"/>
        <v>Eric 2H</v>
      </c>
      <c r="D224" t="s">
        <v>91</v>
      </c>
      <c r="E224" s="9">
        <f>IFERROR((SUMIF($D175:$D218,"Oil Sales Revenue ($)",E175:E218)-ABS(SUMIF($D175:$D218,"Oil Revenue Deductions ($)",E175:E218)))/SUMIF($D175:$D218,"Oil Sales Volumes (bbl)",E175:E218),"")</f>
        <v>76.083333333333329</v>
      </c>
      <c r="F224" s="9">
        <f t="shared" ref="F224:P224" si="93">IFERROR((SUMIF($D175:$D218,"Oil Sales Revenue ($)",F175:F218)-ABS(SUMIF($D175:$D218,"Oil Revenue Deductions ($)",F175:F218)))/SUMIF($D175:$D218,"Oil Sales Volumes (bbl)",F175:F218),"")</f>
        <v>75.350000000000009</v>
      </c>
      <c r="G224" s="9">
        <f t="shared" si="93"/>
        <v>74.623646638905427</v>
      </c>
      <c r="H224" s="9">
        <f t="shared" si="93"/>
        <v>73.904208591725833</v>
      </c>
      <c r="I224" s="9">
        <f t="shared" si="93"/>
        <v>73.191621633089568</v>
      </c>
      <c r="J224" s="9">
        <f t="shared" si="93"/>
        <v>72.485822286826007</v>
      </c>
      <c r="K224" s="9">
        <f t="shared" si="93"/>
        <v>71.78674748500751</v>
      </c>
      <c r="L224" s="9">
        <f t="shared" si="93"/>
        <v>71.094334837893697</v>
      </c>
      <c r="M224" s="9">
        <f t="shared" si="93"/>
        <v>70.408522402977255</v>
      </c>
      <c r="N224" s="9">
        <f t="shared" si="93"/>
        <v>69.729248797700336</v>
      </c>
      <c r="O224" s="9">
        <f t="shared" si="93"/>
        <v>69.056453191125911</v>
      </c>
      <c r="P224" s="9">
        <f t="shared" si="93"/>
        <v>68.39007531360933</v>
      </c>
      <c r="Q224" s="3"/>
      <c r="R224" s="3"/>
      <c r="S224" s="3"/>
      <c r="T224" s="3"/>
    </row>
    <row r="225" spans="1:20" x14ac:dyDescent="0.25">
      <c r="A225">
        <f t="shared" ref="A225:B225" si="94">A224</f>
        <v>107</v>
      </c>
      <c r="B225" t="str">
        <f t="shared" si="94"/>
        <v>Eric 2H</v>
      </c>
      <c r="D225" t="s">
        <v>92</v>
      </c>
      <c r="E225" s="9">
        <f>IFERROR(((SUMIF($D175:$D218,"Gas Sales Revenue ($)",E175:E218)-ABS(SUMIF($D175:$D218,"Gas Revenue Deductions ($)",E175:E218)))/SUMIF($D175:$D218,"Gas Sales Volumes (mcf)",E175:E218))/$E222,"")</f>
        <v>2.7361769352290684</v>
      </c>
      <c r="F225" s="9">
        <f t="shared" ref="F225:P225" si="95">IFERROR(((SUMIF($D175:$D218,"Gas Sales Revenue ($)",F175:F218)-ABS(SUMIF($D175:$D218,"Gas Revenue Deductions ($)",F175:F218)))/SUMIF($D175:$D218,"Gas Sales Volumes (mcf)",F175:F218))/$E222,"")</f>
        <v>2.7105305745000576</v>
      </c>
      <c r="G225" s="9">
        <f t="shared" si="95"/>
        <v>2.6851139725160853</v>
      </c>
      <c r="H225" s="9">
        <f t="shared" si="95"/>
        <v>2.6599252863200937</v>
      </c>
      <c r="I225" s="9">
        <f t="shared" si="95"/>
        <v>2.6349626845136402</v>
      </c>
      <c r="J225" s="9">
        <f t="shared" si="95"/>
        <v>2.6102243441862862</v>
      </c>
      <c r="K225" s="9">
        <f t="shared" si="95"/>
        <v>2.5857084536287371</v>
      </c>
      <c r="L225" s="9">
        <f t="shared" si="95"/>
        <v>2.5614132112096129</v>
      </c>
      <c r="M225" s="9">
        <f t="shared" si="95"/>
        <v>2.5373368268615457</v>
      </c>
      <c r="N225" s="9">
        <f t="shared" si="95"/>
        <v>2.5134775185958422</v>
      </c>
      <c r="O225" s="9">
        <f t="shared" si="95"/>
        <v>2.4898335170272774</v>
      </c>
      <c r="P225" s="9">
        <f t="shared" si="95"/>
        <v>2.4664030622914805</v>
      </c>
      <c r="Q225" s="3"/>
      <c r="R225" s="3"/>
      <c r="S225" s="3"/>
      <c r="T225" s="3"/>
    </row>
    <row r="226" spans="1:20" x14ac:dyDescent="0.25">
      <c r="A226">
        <f t="shared" ref="A226:B226" si="96">A225</f>
        <v>107</v>
      </c>
      <c r="B226" t="str">
        <f t="shared" si="96"/>
        <v>Eric 2H</v>
      </c>
      <c r="D226" t="s">
        <v>93</v>
      </c>
      <c r="E226" s="9">
        <f>IFERROR((SUMIF($D175:$D218,"NGL Sales Revenue ($)",E175:E218)-ABS(SUMIF($D175:$D218,"NGL Revenue Deductions ($)",E175:E218)))/(SUMIF($D175:$D218,"NGL Sales Volumes (bbl)",E175:E218)+(SUMIF($D175:$D218,"NGL Sales Volumes (gal)",E175:E218)/42)),"")</f>
        <v>31.117927744105256</v>
      </c>
      <c r="F226" s="9">
        <f t="shared" ref="F226:P226" si="97">IFERROR((SUMIF($D175:$D218,"NGL Sales Revenue ($)",F175:F218)-ABS(SUMIF($D175:$D218,"NGL Revenue Deductions ($)",F175:F218)))/(SUMIF($D175:$D218,"NGL Sales Volumes (bbl)",F175:F218)+(SUMIF($D175:$D218,"NGL Sales Volumes (gal)",F175:F218)/42)),"")</f>
        <v>30.81799591002045</v>
      </c>
      <c r="G226" s="9">
        <f t="shared" si="97"/>
        <v>30.520918888611774</v>
      </c>
      <c r="H226" s="9">
        <f t="shared" si="97"/>
        <v>30.226670164413232</v>
      </c>
      <c r="I226" s="9">
        <f t="shared" si="97"/>
        <v>29.935223564632732</v>
      </c>
      <c r="J226" s="9">
        <f t="shared" si="97"/>
        <v>29.646553072862329</v>
      </c>
      <c r="K226" s="9">
        <f t="shared" si="97"/>
        <v>29.360632938902146</v>
      </c>
      <c r="L226" s="9">
        <f t="shared" si="97"/>
        <v>29.077437560110528</v>
      </c>
      <c r="M226" s="9">
        <f t="shared" si="97"/>
        <v>28.796941680729788</v>
      </c>
      <c r="N226" s="9">
        <f t="shared" si="97"/>
        <v>28.519120167441102</v>
      </c>
      <c r="O226" s="9">
        <f t="shared" si="97"/>
        <v>28.243948132760668</v>
      </c>
      <c r="P226" s="9">
        <f t="shared" si="97"/>
        <v>27.971400932524055</v>
      </c>
      <c r="Q226" s="3"/>
      <c r="R226" s="3"/>
      <c r="S226" s="3"/>
      <c r="T226" s="3"/>
    </row>
    <row r="227" spans="1:20" x14ac:dyDescent="0.25">
      <c r="A227">
        <f t="shared" ref="A227:B227" si="98">A226</f>
        <v>107</v>
      </c>
      <c r="B227" t="str">
        <f t="shared" si="98"/>
        <v>Eric 2H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3"/>
      <c r="R227" s="3"/>
      <c r="S227" s="3"/>
      <c r="T227" s="3"/>
    </row>
    <row r="228" spans="1:20" x14ac:dyDescent="0.25">
      <c r="A228">
        <f t="shared" ref="A228:B228" si="99">A227</f>
        <v>107</v>
      </c>
      <c r="B228" t="str">
        <f t="shared" si="99"/>
        <v>Eric 2H</v>
      </c>
      <c r="D228" t="s">
        <v>94</v>
      </c>
      <c r="E228" s="9">
        <f>IFERROR(E224-E$1,"")</f>
        <v>-2.076666666666668</v>
      </c>
      <c r="F228" s="9">
        <f t="shared" ref="F228:P228" si="100">IFERROR(F224-F$1,"")</f>
        <v>-1.5099999999999909</v>
      </c>
      <c r="G228" s="9">
        <f t="shared" si="100"/>
        <v>1.2536466389054226</v>
      </c>
      <c r="H228" s="9">
        <f t="shared" si="100"/>
        <v>-5.5357914082741644</v>
      </c>
      <c r="I228" s="9">
        <f t="shared" si="100"/>
        <v>1.5716216330895634</v>
      </c>
      <c r="J228" s="9">
        <f t="shared" si="100"/>
        <v>2.2158222868260111</v>
      </c>
      <c r="K228" s="9">
        <f t="shared" si="100"/>
        <v>-4.2532525149924965</v>
      </c>
      <c r="L228" s="9">
        <f t="shared" si="100"/>
        <v>-10.225665162106296</v>
      </c>
      <c r="M228" s="9">
        <f t="shared" si="100"/>
        <v>-19.021477597022752</v>
      </c>
      <c r="N228" s="9">
        <f t="shared" si="100"/>
        <v>-15.740751202299663</v>
      </c>
      <c r="O228" s="9">
        <f t="shared" si="100"/>
        <v>-8.3235468088740845</v>
      </c>
      <c r="P228" s="9">
        <f t="shared" si="100"/>
        <v>-3.7299246863906745</v>
      </c>
      <c r="Q228" s="9">
        <f>IFERROR(AVERAGE(N228:P228),"")</f>
        <v>-9.2647408991881406</v>
      </c>
      <c r="R228" s="9">
        <f>IFERROR(AVERAGE(K228:P228),"")</f>
        <v>-10.215769661947661</v>
      </c>
      <c r="S228" s="9">
        <f>IFERROR(AVERAGE(H228:P228),"")</f>
        <v>-7.0047739400049505</v>
      </c>
      <c r="T228" s="9">
        <f>IFERROR(AVERAGE(E228:P228),"")</f>
        <v>-5.447998790650483</v>
      </c>
    </row>
    <row r="229" spans="1:20" x14ac:dyDescent="0.25">
      <c r="A229">
        <f t="shared" ref="A229:B229" si="101">A228</f>
        <v>107</v>
      </c>
      <c r="B229" t="str">
        <f t="shared" si="101"/>
        <v>Eric 2H</v>
      </c>
      <c r="D229" t="s">
        <v>95</v>
      </c>
      <c r="E229" s="9">
        <f>IFERROR(E225-E$2,"")</f>
        <v>-1.9728230647709313</v>
      </c>
      <c r="F229" s="9">
        <f t="shared" ref="F229:P229" si="102">IFERROR(F225-F$2,"")</f>
        <v>-0.39846942549994235</v>
      </c>
      <c r="G229" s="9">
        <f t="shared" si="102"/>
        <v>0.23411397251608523</v>
      </c>
      <c r="H229" s="9">
        <f t="shared" si="102"/>
        <v>0.66892528632009363</v>
      </c>
      <c r="I229" s="9">
        <f t="shared" si="102"/>
        <v>0.51796268451364025</v>
      </c>
      <c r="J229" s="9">
        <f t="shared" si="102"/>
        <v>0.42922434418628619</v>
      </c>
      <c r="K229" s="9">
        <f t="shared" si="102"/>
        <v>-1.7291546371263067E-2</v>
      </c>
      <c r="L229" s="9">
        <f t="shared" si="102"/>
        <v>6.9413211209612857E-2</v>
      </c>
      <c r="M229" s="9">
        <f t="shared" si="102"/>
        <v>-1.8663173138454336E-2</v>
      </c>
      <c r="N229" s="9">
        <f t="shared" si="102"/>
        <v>-0.25052248140415756</v>
      </c>
      <c r="O229" s="9">
        <f t="shared" si="102"/>
        <v>-0.67416648297272275</v>
      </c>
      <c r="P229" s="9">
        <f t="shared" si="102"/>
        <v>-0.23959693770851942</v>
      </c>
      <c r="Q229" s="9">
        <f>IFERROR(AVERAGE(N229:P229),"")</f>
        <v>-0.38809530069513326</v>
      </c>
      <c r="R229" s="9">
        <f>IFERROR(AVERAGE(K229:P229),"")</f>
        <v>-0.1884712350642507</v>
      </c>
      <c r="S229" s="9">
        <f>IFERROR(AVERAGE(H229:P229),"")</f>
        <v>5.3920544959390644E-2</v>
      </c>
      <c r="T229" s="9">
        <f>IFERROR(AVERAGE(E229:P229),"")</f>
        <v>-0.13765780109335604</v>
      </c>
    </row>
    <row r="230" spans="1:20" x14ac:dyDescent="0.25">
      <c r="A230">
        <f t="shared" ref="A230:B230" si="103">A229</f>
        <v>107</v>
      </c>
      <c r="B230" t="str">
        <f t="shared" si="103"/>
        <v>Eric 2H</v>
      </c>
      <c r="D230" t="s">
        <v>96</v>
      </c>
      <c r="E230" s="9">
        <f>IFERROR(E226-E$1,"")</f>
        <v>-47.042072255894738</v>
      </c>
      <c r="F230" s="9">
        <f t="shared" ref="F230:P230" si="104">IFERROR(F226-F$1,"")</f>
        <v>-46.04200408997955</v>
      </c>
      <c r="G230" s="9">
        <f t="shared" si="104"/>
        <v>-42.84908111138823</v>
      </c>
      <c r="H230" s="9">
        <f t="shared" si="104"/>
        <v>-49.213329835586762</v>
      </c>
      <c r="I230" s="9">
        <f t="shared" si="104"/>
        <v>-41.684776435367269</v>
      </c>
      <c r="J230" s="9">
        <f t="shared" si="104"/>
        <v>-40.623446927137664</v>
      </c>
      <c r="K230" s="9">
        <f t="shared" si="104"/>
        <v>-46.679367061097864</v>
      </c>
      <c r="L230" s="9">
        <f t="shared" si="104"/>
        <v>-52.242562439889468</v>
      </c>
      <c r="M230" s="9">
        <f t="shared" si="104"/>
        <v>-60.633058319270219</v>
      </c>
      <c r="N230" s="9">
        <f t="shared" si="104"/>
        <v>-56.950879832558897</v>
      </c>
      <c r="O230" s="9">
        <f t="shared" si="104"/>
        <v>-49.136051867239331</v>
      </c>
      <c r="P230" s="9">
        <f t="shared" si="104"/>
        <v>-44.148599067475949</v>
      </c>
      <c r="Q230" s="9">
        <f>IFERROR(AVERAGE(N230:P230),"")</f>
        <v>-50.078510255758061</v>
      </c>
      <c r="R230" s="9">
        <f>IFERROR(AVERAGE(K230:P230),"")</f>
        <v>-51.631753097921965</v>
      </c>
      <c r="S230" s="9">
        <f>IFERROR(AVERAGE(H230:P230),"")</f>
        <v>-49.034674642847044</v>
      </c>
      <c r="T230" s="9">
        <f>IFERROR(AVERAGE(E230:P230),"")</f>
        <v>-48.103769103573825</v>
      </c>
    </row>
    <row r="231" spans="1:20" x14ac:dyDescent="0.25">
      <c r="A231">
        <f t="shared" ref="A231:B231" si="105">A230</f>
        <v>107</v>
      </c>
      <c r="B231" t="str">
        <f t="shared" si="105"/>
        <v>Eric 2H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3"/>
      <c r="R231" s="3"/>
      <c r="S231" s="3"/>
      <c r="T231" s="3"/>
    </row>
    <row r="232" spans="1:20" x14ac:dyDescent="0.25">
      <c r="A232">
        <f t="shared" ref="A232:B232" si="106">A231</f>
        <v>107</v>
      </c>
      <c r="B232" t="str">
        <f t="shared" si="106"/>
        <v>Eric 2H</v>
      </c>
      <c r="D232" t="s">
        <v>97</v>
      </c>
      <c r="E232" s="15">
        <f>IFERROR(E224/E$1,"")</f>
        <v>0.97343056977140907</v>
      </c>
      <c r="F232" s="15">
        <f t="shared" ref="F232:P232" si="107">IFERROR(F224/F$1,"")</f>
        <v>0.98035389018995589</v>
      </c>
      <c r="G232" s="15">
        <f t="shared" si="107"/>
        <v>1.0170866381205592</v>
      </c>
      <c r="H232" s="15">
        <f t="shared" si="107"/>
        <v>0.93031481107409153</v>
      </c>
      <c r="I232" s="15">
        <f t="shared" si="107"/>
        <v>1.0219438932293992</v>
      </c>
      <c r="J232" s="15">
        <f t="shared" si="107"/>
        <v>1.0315329769008967</v>
      </c>
      <c r="K232" s="15">
        <f t="shared" si="107"/>
        <v>0.94406559028152948</v>
      </c>
      <c r="L232" s="15">
        <f t="shared" si="107"/>
        <v>0.8742539945633756</v>
      </c>
      <c r="M232" s="15">
        <f t="shared" si="107"/>
        <v>0.78730316899225372</v>
      </c>
      <c r="N232" s="15">
        <f t="shared" si="107"/>
        <v>0.81583302676612068</v>
      </c>
      <c r="O232" s="15">
        <f t="shared" si="107"/>
        <v>0.89243284041258608</v>
      </c>
      <c r="P232" s="15">
        <f t="shared" si="107"/>
        <v>0.94828168765403942</v>
      </c>
      <c r="Q232" s="15">
        <f>IFERROR(AVERAGE(N232:P232),"")</f>
        <v>0.88551585161091539</v>
      </c>
      <c r="R232" s="15">
        <f>IFERROR(AVERAGE(K232:P232),"")</f>
        <v>0.87702838477831746</v>
      </c>
      <c r="S232" s="15">
        <f>IFERROR(AVERAGE(H232:P232),"")</f>
        <v>0.91621799887492139</v>
      </c>
      <c r="T232" s="15">
        <f>IFERROR(AVERAGE(E232:P232),"")</f>
        <v>0.93473609066301833</v>
      </c>
    </row>
    <row r="233" spans="1:20" x14ac:dyDescent="0.25">
      <c r="A233">
        <f t="shared" ref="A233:B233" si="108">A232</f>
        <v>107</v>
      </c>
      <c r="B233" t="str">
        <f t="shared" si="108"/>
        <v>Eric 2H</v>
      </c>
      <c r="D233" t="s">
        <v>98</v>
      </c>
      <c r="E233" s="15">
        <f>IFERROR(E225/E$2,"")</f>
        <v>0.58105265135465456</v>
      </c>
      <c r="F233" s="15">
        <f t="shared" ref="F233:P233" si="109">IFERROR(F225/F$2,"")</f>
        <v>0.87183357172726206</v>
      </c>
      <c r="G233" s="15">
        <f t="shared" si="109"/>
        <v>1.0955177366446696</v>
      </c>
      <c r="H233" s="15">
        <f t="shared" si="109"/>
        <v>1.3359745285384699</v>
      </c>
      <c r="I233" s="15">
        <f t="shared" si="109"/>
        <v>1.2446682496521684</v>
      </c>
      <c r="J233" s="15">
        <f t="shared" si="109"/>
        <v>1.1968016250280999</v>
      </c>
      <c r="K233" s="15">
        <f t="shared" si="109"/>
        <v>0.99335707016086705</v>
      </c>
      <c r="L233" s="15">
        <f t="shared" si="109"/>
        <v>1.0278544186234402</v>
      </c>
      <c r="M233" s="15">
        <f t="shared" si="109"/>
        <v>0.99269828906946234</v>
      </c>
      <c r="N233" s="15">
        <f t="shared" si="109"/>
        <v>0.9093623439203482</v>
      </c>
      <c r="O233" s="15">
        <f t="shared" si="109"/>
        <v>0.78692589033731897</v>
      </c>
      <c r="P233" s="15">
        <f t="shared" si="109"/>
        <v>0.91145715531835947</v>
      </c>
      <c r="Q233" s="15">
        <f>IFERROR(AVERAGE(N233:P233),"")</f>
        <v>0.86924846319200888</v>
      </c>
      <c r="R233" s="15">
        <f>IFERROR(AVERAGE(K233:P233),"")</f>
        <v>0.93694252790496602</v>
      </c>
      <c r="S233" s="15">
        <f>IFERROR(AVERAGE(H233:P233),"")</f>
        <v>1.044344396738726</v>
      </c>
      <c r="T233" s="15">
        <f>IFERROR(AVERAGE(E233:P233),"")</f>
        <v>0.99562529419792656</v>
      </c>
    </row>
    <row r="234" spans="1:20" x14ac:dyDescent="0.25">
      <c r="A234">
        <f t="shared" ref="A234:B234" si="110">A233</f>
        <v>107</v>
      </c>
      <c r="B234" t="str">
        <f t="shared" si="110"/>
        <v>Eric 2H</v>
      </c>
      <c r="D234" t="s">
        <v>99</v>
      </c>
      <c r="E234" s="15">
        <f>IFERROR(E226/E$1,"")</f>
        <v>0.39813111238619825</v>
      </c>
      <c r="F234" s="15">
        <f t="shared" ref="F234:P234" si="111">IFERROR(F226/F$1,"")</f>
        <v>0.40096273627401052</v>
      </c>
      <c r="G234" s="15">
        <f t="shared" si="111"/>
        <v>0.41598635530341793</v>
      </c>
      <c r="H234" s="15">
        <f t="shared" si="111"/>
        <v>0.38049685504044856</v>
      </c>
      <c r="I234" s="15">
        <f t="shared" si="111"/>
        <v>0.41797296236571813</v>
      </c>
      <c r="J234" s="15">
        <f t="shared" si="111"/>
        <v>0.4218948779402637</v>
      </c>
      <c r="K234" s="15">
        <f t="shared" si="111"/>
        <v>0.38612089609287409</v>
      </c>
      <c r="L234" s="15">
        <f t="shared" si="111"/>
        <v>0.35756809591872268</v>
      </c>
      <c r="M234" s="15">
        <f t="shared" si="111"/>
        <v>0.32200538612020335</v>
      </c>
      <c r="N234" s="15">
        <f t="shared" si="111"/>
        <v>0.33367403963310055</v>
      </c>
      <c r="O234" s="15">
        <f t="shared" si="111"/>
        <v>0.36500320667822006</v>
      </c>
      <c r="P234" s="15">
        <f t="shared" si="111"/>
        <v>0.38784527083366688</v>
      </c>
      <c r="Q234" s="15">
        <f>IFERROR(AVERAGE(N234:P234),"")</f>
        <v>0.3621741723816625</v>
      </c>
      <c r="R234" s="15">
        <f>IFERROR(AVERAGE(K234:P234),"")</f>
        <v>0.35870281587946468</v>
      </c>
      <c r="S234" s="15">
        <f>IFERROR(AVERAGE(H234:P234),"")</f>
        <v>0.37473128784702425</v>
      </c>
      <c r="T234" s="15">
        <f>IFERROR(AVERAGE(E234:P234),"")</f>
        <v>0.38230514954890377</v>
      </c>
    </row>
    <row r="235" spans="1:20" x14ac:dyDescent="0.25">
      <c r="A235">
        <f t="shared" ref="A235:B235" si="112">A234</f>
        <v>107</v>
      </c>
      <c r="B235" t="str">
        <f t="shared" si="112"/>
        <v>Eric 2H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3"/>
      <c r="R235" s="3"/>
      <c r="S235" s="3"/>
      <c r="T235" s="3"/>
    </row>
    <row r="236" spans="1:20" x14ac:dyDescent="0.25">
      <c r="A236">
        <f t="shared" ref="A236:B236" si="113">A235</f>
        <v>107</v>
      </c>
      <c r="B236" t="str">
        <f t="shared" si="113"/>
        <v>Eric 2H</v>
      </c>
      <c r="D236" t="s">
        <v>100</v>
      </c>
      <c r="E236" s="16" cm="1">
        <f t="array" ref="E236">_xlfn.XLOOKUP($A236&amp;"|"&amp;E$4,Example0gross_HistoricalProd!$B:$B&amp;"|"&amp;Example0gross_HistoricalProd!$C:$C,Example0gross_HistoricalProd!$D:$D,"",0,1)</f>
        <v>7595</v>
      </c>
      <c r="F236" s="16" cm="1">
        <f t="array" ref="F236">_xlfn.XLOOKUP($A236&amp;"|"&amp;F$4,Example0gross_HistoricalProd!$B:$B&amp;"|"&amp;Example0gross_HistoricalProd!$C:$C,Example0gross_HistoricalProd!$D:$D,"",0,1)</f>
        <v>7784</v>
      </c>
      <c r="G236" s="16" cm="1">
        <f t="array" ref="G236">_xlfn.XLOOKUP($A236&amp;"|"&amp;G$4,Example0gross_HistoricalProd!$B:$B&amp;"|"&amp;Example0gross_HistoricalProd!$C:$C,Example0gross_HistoricalProd!$D:$D,"",0,1)</f>
        <v>7979</v>
      </c>
      <c r="H236" s="16" cm="1">
        <f t="array" ref="H236">_xlfn.XLOOKUP($A236&amp;"|"&amp;H$4,Example0gross_HistoricalProd!$B:$B&amp;"|"&amp;Example0gross_HistoricalProd!$C:$C,Example0gross_HistoricalProd!$D:$D,"",0,1)</f>
        <v>8178</v>
      </c>
      <c r="I236" s="16" cm="1">
        <f t="array" ref="I236">_xlfn.XLOOKUP($A236&amp;"|"&amp;I$4,Example0gross_HistoricalProd!$B:$B&amp;"|"&amp;Example0gross_HistoricalProd!$C:$C,Example0gross_HistoricalProd!$D:$D,"",0,1)</f>
        <v>8383</v>
      </c>
      <c r="J236" s="16" cm="1">
        <f t="array" ref="J236">_xlfn.XLOOKUP($A236&amp;"|"&amp;J$4,Example0gross_HistoricalProd!$B:$B&amp;"|"&amp;Example0gross_HistoricalProd!$C:$C,Example0gross_HistoricalProd!$D:$D,"",0,1)</f>
        <v>8592</v>
      </c>
      <c r="K236" s="16" cm="1">
        <f t="array" ref="K236">_xlfn.XLOOKUP($A236&amp;"|"&amp;K$4,Example0gross_HistoricalProd!$B:$B&amp;"|"&amp;Example0gross_HistoricalProd!$C:$C,Example0gross_HistoricalProd!$D:$D,"",0,1)</f>
        <v>8807</v>
      </c>
      <c r="L236" s="16" cm="1">
        <f t="array" ref="L236">_xlfn.XLOOKUP($A236&amp;"|"&amp;L$4,Example0gross_HistoricalProd!$B:$B&amp;"|"&amp;Example0gross_HistoricalProd!$C:$C,Example0gross_HistoricalProd!$D:$D,"",0,1)</f>
        <v>9027</v>
      </c>
      <c r="M236" s="16" cm="1">
        <f t="array" ref="M236">_xlfn.XLOOKUP($A236&amp;"|"&amp;M$4,Example0gross_HistoricalProd!$B:$B&amp;"|"&amp;Example0gross_HistoricalProd!$C:$C,Example0gross_HistoricalProd!$D:$D,"",0,1)</f>
        <v>9253</v>
      </c>
      <c r="N236" s="16" cm="1">
        <f t="array" ref="N236">_xlfn.XLOOKUP($A236&amp;"|"&amp;N$4,Example0gross_HistoricalProd!$B:$B&amp;"|"&amp;Example0gross_HistoricalProd!$C:$C,Example0gross_HistoricalProd!$D:$D,"",0,1)</f>
        <v>9484</v>
      </c>
      <c r="O236" s="16" cm="1">
        <f t="array" ref="O236">_xlfn.XLOOKUP($A236&amp;"|"&amp;O$4,Example0gross_HistoricalProd!$B:$B&amp;"|"&amp;Example0gross_HistoricalProd!$C:$C,Example0gross_HistoricalProd!$D:$D,"",0,1)</f>
        <v>9722</v>
      </c>
      <c r="P236" s="16" cm="1">
        <f t="array" ref="P236">_xlfn.XLOOKUP($A236&amp;"|"&amp;P$4,Example0gross_HistoricalProd!$B:$B&amp;"|"&amp;Example0gross_HistoricalProd!$C:$C,Example0gross_HistoricalProd!$D:$D,"",0,1)</f>
        <v>9965</v>
      </c>
      <c r="Q236" s="3"/>
      <c r="R236" s="3"/>
      <c r="S236" s="3"/>
      <c r="T236" s="3"/>
    </row>
    <row r="237" spans="1:20" x14ac:dyDescent="0.25">
      <c r="A237">
        <f t="shared" ref="A237:B237" si="114">A236</f>
        <v>107</v>
      </c>
      <c r="B237" t="str">
        <f t="shared" si="114"/>
        <v>Eric 2H</v>
      </c>
      <c r="D237" t="s">
        <v>101</v>
      </c>
      <c r="E237" s="15">
        <f>IFERROR(SUMIF($D175:$D218,"Gas Sales Volumes (mcf)",E175:E218)/E236,"")</f>
        <v>0.8196181698485846</v>
      </c>
      <c r="F237" s="15">
        <f t="shared" ref="F237" si="115">IFERROR(SUMIF($D175:$D218,"Gas Sales Volumes (mcf)",F175:F218)/F236,"")</f>
        <v>0.81971030318602256</v>
      </c>
      <c r="G237" s="15">
        <f t="shared" ref="G237" si="116">IFERROR(SUMIF($D175:$D218,"Gas Sales Volumes (mcf)",G175:G218)/G236,"")</f>
        <v>0.81966920980072688</v>
      </c>
      <c r="H237" s="15">
        <f t="shared" ref="H237" si="117">IFERROR(SUMIF($D175:$D218,"Gas Sales Volumes (mcf)",H175:H218)/H236,"")</f>
        <v>0.81971681841526045</v>
      </c>
      <c r="I237" s="15">
        <f t="shared" ref="I237" si="118">IFERROR(SUMIF($D175:$D218,"Gas Sales Volumes (mcf)",I175:I218)/I236,"")</f>
        <v>0.81966303757604686</v>
      </c>
      <c r="J237" s="15">
        <f t="shared" ref="J237" si="119">IFERROR(SUMIF($D175:$D218,"Gas Sales Volumes (mcf)",J175:J218)/J236,"")</f>
        <v>0.81971789164338926</v>
      </c>
      <c r="K237" s="15">
        <f t="shared" ref="K237" si="120">IFERROR(SUMIF($D175:$D218,"Gas Sales Volumes (mcf)",K175:K218)/K236,"")</f>
        <v>0.81969927648461449</v>
      </c>
      <c r="L237" s="15">
        <f t="shared" ref="L237" si="121">IFERROR(SUMIF($D175:$D218,"Gas Sales Volumes (mcf)",L175:L218)/L236,"")</f>
        <v>0.8197151674975075</v>
      </c>
      <c r="M237" s="15">
        <f t="shared" ref="M237" si="122">IFERROR(SUMIF($D175:$D218,"Gas Sales Volumes (mcf)",M175:M218)/M236,"")</f>
        <v>0.81968637598616667</v>
      </c>
      <c r="N237" s="15">
        <f t="shared" ref="N237" si="123">IFERROR(SUMIF($D175:$D218,"Gas Sales Volumes (mcf)",N175:N218)/N236,"")</f>
        <v>0.81971446520455504</v>
      </c>
      <c r="O237" s="15">
        <f t="shared" ref="O237" si="124">IFERROR(SUMIF($D175:$D218,"Gas Sales Volumes (mcf)",O175:O218)/O236,"")</f>
        <v>0.81963858136185974</v>
      </c>
      <c r="P237" s="15">
        <f t="shared" ref="P237" si="125">IFERROR(SUMIF($D175:$D218,"Gas Sales Volumes (mcf)",P175:P218)/P236,"")</f>
        <v>0.81964269392875067</v>
      </c>
      <c r="Q237" s="15">
        <f>IFERROR(AVERAGE(N237:P237),"")</f>
        <v>0.81966524683172182</v>
      </c>
      <c r="R237" s="15">
        <f>IFERROR(AVERAGE(K237:P237),"")</f>
        <v>0.81968276007724239</v>
      </c>
      <c r="S237" s="15">
        <f>IFERROR(AVERAGE(H237:P237),"")</f>
        <v>0.81968825645535004</v>
      </c>
      <c r="T237" s="15">
        <f>IFERROR(AVERAGE(E237:P237),"")</f>
        <v>0.81968266591112371</v>
      </c>
    </row>
    <row r="238" spans="1:20" x14ac:dyDescent="0.25">
      <c r="A238">
        <f t="shared" ref="A238:B238" si="126">A237</f>
        <v>107</v>
      </c>
      <c r="B238" t="str">
        <f t="shared" si="126"/>
        <v>Eric 2H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3"/>
      <c r="R238" s="3"/>
      <c r="S238" s="3"/>
      <c r="T238" s="3"/>
    </row>
    <row r="239" spans="1:20" x14ac:dyDescent="0.25">
      <c r="A239">
        <f t="shared" ref="A239:B239" si="127">A238</f>
        <v>107</v>
      </c>
      <c r="B239" t="str">
        <f t="shared" si="127"/>
        <v>Eric 2H</v>
      </c>
      <c r="D239" t="s">
        <v>102</v>
      </c>
      <c r="E239" s="17">
        <f>IFERROR((SUMIF($D175:$D218,"NGL Sales Volumes (bbl)",E175:E218)+(SUMIF($D175:$D218,"NGL Sales Volumes (gal)",E175:E218)/42))/(E236/1000),"")</f>
        <v>106.87820934825544</v>
      </c>
      <c r="F239" s="17">
        <f t="shared" ref="F239:P239" si="128">IFERROR((SUMIF($D175:$D218,"NGL Sales Volumes (bbl)",F175:F218)+(SUMIF($D175:$D218,"NGL Sales Volumes (gal)",F175:F218)/42))/(F236/1000),"")</f>
        <v>106.89022353545735</v>
      </c>
      <c r="G239" s="17">
        <f t="shared" si="128"/>
        <v>106.88486489535029</v>
      </c>
      <c r="H239" s="17">
        <f t="shared" si="128"/>
        <v>106.89107312301296</v>
      </c>
      <c r="I239" s="17">
        <f t="shared" si="128"/>
        <v>106.88406012167484</v>
      </c>
      <c r="J239" s="17">
        <f t="shared" si="128"/>
        <v>106.89121310521415</v>
      </c>
      <c r="K239" s="17">
        <f t="shared" si="128"/>
        <v>106.88878562507097</v>
      </c>
      <c r="L239" s="17">
        <f t="shared" si="128"/>
        <v>106.89085787083195</v>
      </c>
      <c r="M239" s="17">
        <f t="shared" si="128"/>
        <v>106.88710342591592</v>
      </c>
      <c r="N239" s="17">
        <f t="shared" si="128"/>
        <v>106.89076623787432</v>
      </c>
      <c r="O239" s="17">
        <f t="shared" si="128"/>
        <v>106.88087101419461</v>
      </c>
      <c r="P239" s="17">
        <f t="shared" si="128"/>
        <v>106.88140732563974</v>
      </c>
      <c r="Q239" s="17">
        <f>IFERROR(AVERAGE(N239:P239),"")</f>
        <v>106.88434819256956</v>
      </c>
      <c r="R239" s="17">
        <f>IFERROR(AVERAGE(K239:P239),"")</f>
        <v>106.88663191658792</v>
      </c>
      <c r="S239" s="17">
        <f>IFERROR(AVERAGE(H239:P239),"")</f>
        <v>106.88734864993663</v>
      </c>
      <c r="T239" s="17">
        <f>IFERROR(AVERAGE(E239:P239),"")</f>
        <v>106.8866196357077</v>
      </c>
    </row>
    <row r="240" spans="1:20" x14ac:dyDescent="0.25">
      <c r="A240">
        <f t="shared" ref="A240:B240" si="129">A239</f>
        <v>107</v>
      </c>
      <c r="B240" t="str">
        <f t="shared" si="129"/>
        <v>Eric 2H</v>
      </c>
      <c r="D240" t="s">
        <v>103</v>
      </c>
      <c r="E240" s="18">
        <f>IFERROR((SUMIF($D175:$D218,"NGL Sales Volumes (bbl)",E175:E218)+(SUMIF($D175:$D218,"NGL Sales Volumes (gal)",E175:E218)/42))/(E236),"")</f>
        <v>0.10687820934825543</v>
      </c>
      <c r="F240" s="18">
        <f t="shared" ref="F240:P240" si="130">IFERROR((SUMIF($D175:$D218,"NGL Sales Volumes (bbl)",F175:F218)+(SUMIF($D175:$D218,"NGL Sales Volumes (gal)",F175:F218)/42))/(F236),"")</f>
        <v>0.10689022353545735</v>
      </c>
      <c r="G240" s="18">
        <f t="shared" si="130"/>
        <v>0.10688486489535029</v>
      </c>
      <c r="H240" s="18">
        <f t="shared" si="130"/>
        <v>0.10689107312301296</v>
      </c>
      <c r="I240" s="18">
        <f t="shared" si="130"/>
        <v>0.10688406012167483</v>
      </c>
      <c r="J240" s="18">
        <f t="shared" si="130"/>
        <v>0.10689121310521416</v>
      </c>
      <c r="K240" s="18">
        <f t="shared" si="130"/>
        <v>0.10688878562507097</v>
      </c>
      <c r="L240" s="18">
        <f t="shared" si="130"/>
        <v>0.10689085787083195</v>
      </c>
      <c r="M240" s="18">
        <f t="shared" si="130"/>
        <v>0.10688710342591592</v>
      </c>
      <c r="N240" s="18">
        <f t="shared" si="130"/>
        <v>0.10689076623787432</v>
      </c>
      <c r="O240" s="18">
        <f t="shared" si="130"/>
        <v>0.10688087101419461</v>
      </c>
      <c r="P240" s="18">
        <f t="shared" si="130"/>
        <v>0.10688140732563974</v>
      </c>
      <c r="Q240" s="18">
        <f>IFERROR(AVERAGE(N240:P240),"")</f>
        <v>0.10688434819256955</v>
      </c>
      <c r="R240" s="18">
        <f>IFERROR(AVERAGE(K240:P240),"")</f>
        <v>0.10688663191658793</v>
      </c>
      <c r="S240" s="18">
        <f>IFERROR(AVERAGE(H240:P240),"")</f>
        <v>0.1068873486499366</v>
      </c>
      <c r="T240" s="18">
        <f>IFERROR(AVERAGE(E240:P240),"")</f>
        <v>0.10688661963570771</v>
      </c>
    </row>
    <row r="241" spans="1:20" x14ac:dyDescent="0.25">
      <c r="A241">
        <f t="shared" ref="A241:B241" si="131">A240</f>
        <v>107</v>
      </c>
      <c r="B241" t="str">
        <f t="shared" si="131"/>
        <v>Eric 2H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3"/>
      <c r="R241" s="3"/>
      <c r="S241" s="3"/>
      <c r="T241" s="3"/>
    </row>
    <row r="242" spans="1:20" x14ac:dyDescent="0.25">
      <c r="A242">
        <f t="shared" ref="A242:B242" si="132">A241</f>
        <v>107</v>
      </c>
      <c r="B242" t="str">
        <f t="shared" si="132"/>
        <v>Eric 2H</v>
      </c>
      <c r="D242" t="s">
        <v>104</v>
      </c>
      <c r="E242" s="16">
        <f>IFERROR(SUMIF($D175:$D218,"Fixed Expense ($)",E175:E218)+SUMIF($D175:$D218,"Oil Variable Expense ($)",E175:E218)+SUMIF($D175:$D218,"Gas Variable Expense ($)",E175:E218),"")</f>
        <v>25300.06</v>
      </c>
      <c r="F242" s="16">
        <f t="shared" ref="F242:P242" si="133">IFERROR(SUMIF($D175:$D218,"Fixed Expense ($)",F175:F218)+SUMIF($D175:$D218,"Oil Variable Expense ($)",F175:F218)+SUMIF($D175:$D218,"Gas Variable Expense ($)",F175:F218),"")</f>
        <v>25635.712000000003</v>
      </c>
      <c r="G242" s="16">
        <f t="shared" si="133"/>
        <v>25976.335697999999</v>
      </c>
      <c r="H242" s="16">
        <f t="shared" si="133"/>
        <v>26322.024288000008</v>
      </c>
      <c r="I242" s="16">
        <f t="shared" si="133"/>
        <v>26672.873356999993</v>
      </c>
      <c r="J242" s="16">
        <f t="shared" si="133"/>
        <v>27028.980993999994</v>
      </c>
      <c r="K242" s="16">
        <f t="shared" si="133"/>
        <v>27390.447845999995</v>
      </c>
      <c r="L242" s="16">
        <f t="shared" si="133"/>
        <v>27757.377211999999</v>
      </c>
      <c r="M242" s="16">
        <f t="shared" si="133"/>
        <v>28129.875148999996</v>
      </c>
      <c r="N242" s="16">
        <f t="shared" si="133"/>
        <v>28508.050539999997</v>
      </c>
      <c r="O242" s="16">
        <f t="shared" si="133"/>
        <v>28892.015196</v>
      </c>
      <c r="P242" s="16">
        <f t="shared" si="133"/>
        <v>29281.883977999998</v>
      </c>
      <c r="Q242" s="3"/>
      <c r="R242" s="3"/>
      <c r="S242" s="3"/>
      <c r="T242" s="3"/>
    </row>
    <row r="243" spans="1:20" x14ac:dyDescent="0.25">
      <c r="A243">
        <f t="shared" ref="A243:B243" si="134">A242</f>
        <v>107</v>
      </c>
      <c r="B243" t="str">
        <f t="shared" si="134"/>
        <v>Eric 2H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3"/>
      <c r="R243" s="3"/>
      <c r="S243" s="3"/>
      <c r="T243" s="3"/>
    </row>
    <row r="244" spans="1:20" x14ac:dyDescent="0.25">
      <c r="A244">
        <f t="shared" ref="A244:B244" si="135">A243</f>
        <v>107</v>
      </c>
      <c r="B244" t="str">
        <f t="shared" si="135"/>
        <v>Eric 2H</v>
      </c>
      <c r="D244" t="s">
        <v>61</v>
      </c>
      <c r="E244" s="19" t="str">
        <f>IF(Example0gross_LOSDesignation!$E$5="","",IF(Example0gross_LOSDesignation!$E$5=0,"",VLOOKUP($D244,Example0gross_LOSDesignation!$D$1:$E$5,2,0)))</f>
        <v/>
      </c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3"/>
      <c r="R244" s="3"/>
      <c r="S244" s="3"/>
      <c r="T244" s="3"/>
    </row>
    <row r="245" spans="1:20" x14ac:dyDescent="0.25">
      <c r="A245">
        <f t="shared" ref="A245:B245" si="136">A244</f>
        <v>107</v>
      </c>
      <c r="B245" t="str">
        <f t="shared" si="136"/>
        <v>Eric 2H</v>
      </c>
      <c r="D245" t="s">
        <v>63</v>
      </c>
      <c r="E245" s="19" t="str">
        <f>IF(Example0gross_LOSDesignation!$E$5="","",IF(Example0gross_LOSDesignation!$E$5=0,"",VLOOKUP($D245,Example0gross_LOSDesignation!$D$1:$E$5,2,0)))</f>
        <v/>
      </c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3"/>
      <c r="R245" s="3"/>
      <c r="S245" s="3"/>
      <c r="T245" s="3"/>
    </row>
    <row r="246" spans="1:20" x14ac:dyDescent="0.25">
      <c r="A246">
        <f t="shared" ref="A246:B246" si="137">A245</f>
        <v>107</v>
      </c>
      <c r="B246" t="str">
        <f t="shared" si="137"/>
        <v>Eric 2H</v>
      </c>
      <c r="D246" t="s">
        <v>65</v>
      </c>
      <c r="E246" s="19" t="str">
        <f>IF(Example0gross_LOSDesignation!$E$5="","",IF(Example0gross_LOSDesignation!$E$5=0,"",VLOOKUP($D246,Example0gross_LOSDesignation!$D$1:$E$5,2,0)))</f>
        <v/>
      </c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3"/>
      <c r="R246" s="3"/>
      <c r="S246" s="3"/>
      <c r="T246" s="3"/>
    </row>
    <row r="247" spans="1:20" x14ac:dyDescent="0.25">
      <c r="A247">
        <f t="shared" ref="A247:B247" si="138">A246</f>
        <v>107</v>
      </c>
      <c r="B247" t="str">
        <f t="shared" si="138"/>
        <v>Eric 2H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3"/>
      <c r="R247" s="3"/>
      <c r="S247" s="3"/>
      <c r="T247" s="3"/>
    </row>
    <row r="248" spans="1:20" x14ac:dyDescent="0.25">
      <c r="A248">
        <f t="shared" ref="A248:B248" si="139">A247</f>
        <v>107</v>
      </c>
      <c r="B248" t="str">
        <f t="shared" si="139"/>
        <v>Eric 2H</v>
      </c>
      <c r="D248" t="s">
        <v>105</v>
      </c>
      <c r="E248" s="16">
        <f>IF($E244&lt;&gt;"",$E244*E242,IFERROR(SUMIF($D175:$D218,"Fixed Expense ($)",E175:E218),""))</f>
        <v>21340.13</v>
      </c>
      <c r="F248" s="16">
        <f t="shared" ref="F248:P248" si="140">IF($E244&lt;&gt;"",$E244*F242,IFERROR(SUMIF($D175:$D218,"Fixed Expense ($)",F175:F218),""))</f>
        <v>21606.881625000002</v>
      </c>
      <c r="G248" s="16">
        <f t="shared" si="140"/>
        <v>21876.967644</v>
      </c>
      <c r="H248" s="16">
        <f t="shared" si="140"/>
        <v>22150.429741000007</v>
      </c>
      <c r="I248" s="16">
        <f t="shared" si="140"/>
        <v>22427.310110999995</v>
      </c>
      <c r="J248" s="16">
        <f t="shared" si="140"/>
        <v>22707.651488999996</v>
      </c>
      <c r="K248" s="16">
        <f t="shared" si="140"/>
        <v>22991.497133999997</v>
      </c>
      <c r="L248" s="16">
        <f t="shared" si="140"/>
        <v>23278.890846000002</v>
      </c>
      <c r="M248" s="16">
        <f t="shared" si="140"/>
        <v>23569.876980999998</v>
      </c>
      <c r="N248" s="16">
        <f t="shared" si="140"/>
        <v>23864.500444999998</v>
      </c>
      <c r="O248" s="16">
        <f t="shared" si="140"/>
        <v>24162.806697</v>
      </c>
      <c r="P248" s="16">
        <f t="shared" si="140"/>
        <v>24464.841784</v>
      </c>
      <c r="Q248" s="3"/>
      <c r="R248" s="3"/>
      <c r="S248" s="3"/>
      <c r="T248" s="3"/>
    </row>
    <row r="249" spans="1:20" x14ac:dyDescent="0.25">
      <c r="A249">
        <f t="shared" ref="A249:B249" si="141">A248</f>
        <v>107</v>
      </c>
      <c r="B249" t="str">
        <f t="shared" si="141"/>
        <v>Eric 2H</v>
      </c>
      <c r="D249" t="s">
        <v>106</v>
      </c>
      <c r="E249" s="16" cm="1">
        <f t="array" ref="E249">_xlfn.XLOOKUP($A249&amp;"|"&amp;E$4,Example0gross_HistoricalProd!$B:$B&amp;"|"&amp;Example0gross_HistoricalProd!$C:$C,Example0gross_HistoricalProd!$G:$G,"",0,1)</f>
        <v>1</v>
      </c>
      <c r="F249" s="16" cm="1">
        <f t="array" ref="F249">_xlfn.XLOOKUP($A249&amp;"|"&amp;F$4,Example0gross_HistoricalProd!$B:$B&amp;"|"&amp;Example0gross_HistoricalProd!$C:$C,Example0gross_HistoricalProd!$G:$G,"",0,1)</f>
        <v>1</v>
      </c>
      <c r="G249" s="16" cm="1">
        <f t="array" ref="G249">_xlfn.XLOOKUP($A249&amp;"|"&amp;G$4,Example0gross_HistoricalProd!$B:$B&amp;"|"&amp;Example0gross_HistoricalProd!$C:$C,Example0gross_HistoricalProd!$G:$G,"",0,1)</f>
        <v>1</v>
      </c>
      <c r="H249" s="16" cm="1">
        <f t="array" ref="H249">_xlfn.XLOOKUP($A249&amp;"|"&amp;H$4,Example0gross_HistoricalProd!$B:$B&amp;"|"&amp;Example0gross_HistoricalProd!$C:$C,Example0gross_HistoricalProd!$G:$G,"",0,1)</f>
        <v>1</v>
      </c>
      <c r="I249" s="16" cm="1">
        <f t="array" ref="I249">_xlfn.XLOOKUP($A249&amp;"|"&amp;I$4,Example0gross_HistoricalProd!$B:$B&amp;"|"&amp;Example0gross_HistoricalProd!$C:$C,Example0gross_HistoricalProd!$G:$G,"",0,1)</f>
        <v>1</v>
      </c>
      <c r="J249" s="16" cm="1">
        <f t="array" ref="J249">_xlfn.XLOOKUP($A249&amp;"|"&amp;J$4,Example0gross_HistoricalProd!$B:$B&amp;"|"&amp;Example0gross_HistoricalProd!$C:$C,Example0gross_HistoricalProd!$G:$G,"",0,1)</f>
        <v>1</v>
      </c>
      <c r="K249" s="16" cm="1">
        <f t="array" ref="K249">_xlfn.XLOOKUP($A249&amp;"|"&amp;K$4,Example0gross_HistoricalProd!$B:$B&amp;"|"&amp;Example0gross_HistoricalProd!$C:$C,Example0gross_HistoricalProd!$G:$G,"",0,1)</f>
        <v>1</v>
      </c>
      <c r="L249" s="16" cm="1">
        <f t="array" ref="L249">_xlfn.XLOOKUP($A249&amp;"|"&amp;L$4,Example0gross_HistoricalProd!$B:$B&amp;"|"&amp;Example0gross_HistoricalProd!$C:$C,Example0gross_HistoricalProd!$G:$G,"",0,1)</f>
        <v>1</v>
      </c>
      <c r="M249" s="16" cm="1">
        <f t="array" ref="M249">_xlfn.XLOOKUP($A249&amp;"|"&amp;M$4,Example0gross_HistoricalProd!$B:$B&amp;"|"&amp;Example0gross_HistoricalProd!$C:$C,Example0gross_HistoricalProd!$G:$G,"",0,1)</f>
        <v>1</v>
      </c>
      <c r="N249" s="16" cm="1">
        <f t="array" ref="N249">_xlfn.XLOOKUP($A249&amp;"|"&amp;N$4,Example0gross_HistoricalProd!$B:$B&amp;"|"&amp;Example0gross_HistoricalProd!$C:$C,Example0gross_HistoricalProd!$G:$G,"",0,1)</f>
        <v>1</v>
      </c>
      <c r="O249" s="16" cm="1">
        <f t="array" ref="O249">_xlfn.XLOOKUP($A249&amp;"|"&amp;O$4,Example0gross_HistoricalProd!$B:$B&amp;"|"&amp;Example0gross_HistoricalProd!$C:$C,Example0gross_HistoricalProd!$G:$G,"",0,1)</f>
        <v>1</v>
      </c>
      <c r="P249" s="16" cm="1">
        <f t="array" ref="P249">_xlfn.XLOOKUP($A249&amp;"|"&amp;P$4,Example0gross_HistoricalProd!$B:$B&amp;"|"&amp;Example0gross_HistoricalProd!$C:$C,Example0gross_HistoricalProd!$G:$G,"",0,1)</f>
        <v>1</v>
      </c>
      <c r="Q249" s="3"/>
      <c r="R249" s="3"/>
      <c r="S249" s="3"/>
      <c r="T249" s="3"/>
    </row>
    <row r="250" spans="1:20" x14ac:dyDescent="0.25">
      <c r="A250">
        <f t="shared" ref="A250:B250" si="142">A249</f>
        <v>107</v>
      </c>
      <c r="B250" t="str">
        <f t="shared" si="142"/>
        <v>Eric 2H</v>
      </c>
      <c r="D250" t="s">
        <v>107</v>
      </c>
      <c r="E250" s="16">
        <f>IFERROR(E248/E249,"")</f>
        <v>21340.13</v>
      </c>
      <c r="F250" s="16">
        <f t="shared" ref="F250" si="143">IFERROR(F248/F249,"")</f>
        <v>21606.881625000002</v>
      </c>
      <c r="G250" s="16">
        <f t="shared" ref="G250" si="144">IFERROR(G248/G249,"")</f>
        <v>21876.967644</v>
      </c>
      <c r="H250" s="16">
        <f t="shared" ref="H250" si="145">IFERROR(H248/H249,"")</f>
        <v>22150.429741000007</v>
      </c>
      <c r="I250" s="16">
        <f t="shared" ref="I250" si="146">IFERROR(I248/I249,"")</f>
        <v>22427.310110999995</v>
      </c>
      <c r="J250" s="16">
        <f t="shared" ref="J250" si="147">IFERROR(J248/J249,"")</f>
        <v>22707.651488999996</v>
      </c>
      <c r="K250" s="16">
        <f t="shared" ref="K250" si="148">IFERROR(K248/K249,"")</f>
        <v>22991.497133999997</v>
      </c>
      <c r="L250" s="16">
        <f t="shared" ref="L250" si="149">IFERROR(L248/L249,"")</f>
        <v>23278.890846000002</v>
      </c>
      <c r="M250" s="16">
        <f t="shared" ref="M250" si="150">IFERROR(M248/M249,"")</f>
        <v>23569.876980999998</v>
      </c>
      <c r="N250" s="16">
        <f t="shared" ref="N250" si="151">IFERROR(N248/N249,"")</f>
        <v>23864.500444999998</v>
      </c>
      <c r="O250" s="16">
        <f t="shared" ref="O250" si="152">IFERROR(O248/O249,"")</f>
        <v>24162.806697</v>
      </c>
      <c r="P250" s="16">
        <f t="shared" ref="P250" si="153">IFERROR(P248/P249,"")</f>
        <v>24464.841784</v>
      </c>
      <c r="Q250" s="16">
        <f>IFERROR(AVERAGE(N250:P250),"")</f>
        <v>24164.049641999998</v>
      </c>
      <c r="R250" s="16">
        <f>IFERROR(AVERAGE(K250:P250),"")</f>
        <v>23722.068981166663</v>
      </c>
      <c r="S250" s="16">
        <f>IFERROR(AVERAGE(H250:P250),"")</f>
        <v>23290.867247555554</v>
      </c>
      <c r="T250" s="16">
        <f>IFERROR(AVERAGE(E250:P250),"")</f>
        <v>22870.148708083332</v>
      </c>
    </row>
    <row r="251" spans="1:20" x14ac:dyDescent="0.25">
      <c r="A251">
        <f t="shared" ref="A251:B251" si="154">A250</f>
        <v>107</v>
      </c>
      <c r="B251" t="str">
        <f t="shared" si="154"/>
        <v>Eric 2H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3"/>
      <c r="R251" s="3"/>
      <c r="S251" s="3"/>
      <c r="T251" s="3"/>
    </row>
    <row r="252" spans="1:20" x14ac:dyDescent="0.25">
      <c r="A252">
        <f t="shared" ref="A252:B252" si="155">A251</f>
        <v>107</v>
      </c>
      <c r="B252" t="str">
        <f t="shared" si="155"/>
        <v>Eric 2H</v>
      </c>
      <c r="D252" t="s">
        <v>108</v>
      </c>
      <c r="E252" s="16">
        <f>IFERROR(IF($E245&lt;&gt;"",$E245*E242,SUMIF($D175:$D218,"Oil Variable Expense ($)",E175:E218)),"")</f>
        <v>3415.4500000000003</v>
      </c>
      <c r="F252" s="16">
        <f t="shared" ref="F252:P252" si="156">IFERROR(IF($E245&lt;&gt;"",$E245*F242,SUMIF($D175:$D218,"Oil Variable Expense ($)",F175:F218)),"")</f>
        <v>3477.5443749999999</v>
      </c>
      <c r="G252" s="16">
        <f t="shared" si="156"/>
        <v>3541.190979</v>
      </c>
      <c r="H252" s="16">
        <f t="shared" si="156"/>
        <v>3606.440259</v>
      </c>
      <c r="I252" s="16">
        <f t="shared" si="156"/>
        <v>3673.344529</v>
      </c>
      <c r="J252" s="16">
        <f t="shared" si="156"/>
        <v>3741.9580539999997</v>
      </c>
      <c r="K252" s="16">
        <f t="shared" si="156"/>
        <v>3812.3371179999999</v>
      </c>
      <c r="L252" s="16">
        <f t="shared" si="156"/>
        <v>3884.5401019999999</v>
      </c>
      <c r="M252" s="16">
        <f t="shared" si="156"/>
        <v>3958.627575</v>
      </c>
      <c r="N252" s="16">
        <f t="shared" si="156"/>
        <v>4034.66237</v>
      </c>
      <c r="O252" s="16">
        <f t="shared" si="156"/>
        <v>4112.7096780000011</v>
      </c>
      <c r="P252" s="16">
        <f t="shared" si="156"/>
        <v>4192.8371379999999</v>
      </c>
      <c r="Q252" s="3"/>
      <c r="R252" s="3"/>
      <c r="S252" s="3"/>
      <c r="T252" s="3"/>
    </row>
    <row r="253" spans="1:20" x14ac:dyDescent="0.25">
      <c r="A253">
        <f t="shared" ref="A253:B253" si="157">A252</f>
        <v>107</v>
      </c>
      <c r="B253" t="str">
        <f t="shared" si="157"/>
        <v>Eric 2H</v>
      </c>
      <c r="D253" t="s">
        <v>109</v>
      </c>
      <c r="E253" s="16">
        <f>IFERROR(SUMIF($D175:$D218,"Oil Sales Volumes (bbl)",E175:E218),"")</f>
        <v>996</v>
      </c>
      <c r="F253" s="16">
        <f t="shared" ref="F253:P253" si="158">IFERROR(SUMIF($D175:$D218,"Oil Sales Volumes (bbl)",F175:F218),"")</f>
        <v>1020.9</v>
      </c>
      <c r="G253" s="16">
        <f t="shared" si="158"/>
        <v>1046.4224999999999</v>
      </c>
      <c r="H253" s="16">
        <f t="shared" si="158"/>
        <v>1072.5830619999999</v>
      </c>
      <c r="I253" s="16">
        <f t="shared" si="158"/>
        <v>1099.397639</v>
      </c>
      <c r="J253" s="16">
        <f t="shared" si="158"/>
        <v>1126.88258</v>
      </c>
      <c r="K253" s="16">
        <f t="shared" si="158"/>
        <v>1155.0546449999999</v>
      </c>
      <c r="L253" s="16">
        <f t="shared" si="158"/>
        <v>1183.9310109999999</v>
      </c>
      <c r="M253" s="16">
        <f t="shared" si="158"/>
        <v>1213.529286</v>
      </c>
      <c r="N253" s="16">
        <f t="shared" si="158"/>
        <v>1243.867518</v>
      </c>
      <c r="O253" s="16">
        <f t="shared" si="158"/>
        <v>1274.9642060000001</v>
      </c>
      <c r="P253" s="16">
        <f t="shared" si="158"/>
        <v>1306.838311</v>
      </c>
      <c r="Q253" s="3"/>
      <c r="R253" s="3"/>
      <c r="S253" s="3"/>
      <c r="T253" s="3"/>
    </row>
    <row r="254" spans="1:20" x14ac:dyDescent="0.25">
      <c r="A254">
        <f t="shared" ref="A254:B254" si="159">A253</f>
        <v>107</v>
      </c>
      <c r="B254" t="str">
        <f t="shared" si="159"/>
        <v>Eric 2H</v>
      </c>
      <c r="D254" t="s">
        <v>110</v>
      </c>
      <c r="E254" s="9">
        <f>IFERROR(E252/E253,"")</f>
        <v>3.4291666666666671</v>
      </c>
      <c r="F254" s="9">
        <f t="shared" ref="F254" si="160">IFERROR(F252/F253,"")</f>
        <v>3.4063516260162601</v>
      </c>
      <c r="G254" s="9">
        <f t="shared" ref="G254" si="161">IFERROR(G252/G253,"")</f>
        <v>3.384092925180795</v>
      </c>
      <c r="H254" s="9">
        <f t="shared" ref="H254" si="162">IFERROR(H252/H253,"")</f>
        <v>3.3623878529978128</v>
      </c>
      <c r="I254" s="9">
        <f t="shared" ref="I254" si="163">IFERROR(I252/I253,"")</f>
        <v>3.3412337799281011</v>
      </c>
      <c r="J254" s="9">
        <f t="shared" ref="J254" si="164">IFERROR(J252/J253,"")</f>
        <v>3.3206281829292275</v>
      </c>
      <c r="K254" s="9">
        <f t="shared" ref="K254" si="165">IFERROR(K252/K253,"")</f>
        <v>3.3005686220152817</v>
      </c>
      <c r="L254" s="9">
        <f t="shared" ref="L254" si="166">IFERROR(L252/L253,"")</f>
        <v>3.2810527521522959</v>
      </c>
      <c r="M254" s="9">
        <f t="shared" ref="M254" si="167">IFERROR(M252/M253,"")</f>
        <v>3.2620783203743797</v>
      </c>
      <c r="N254" s="9">
        <f t="shared" ref="N254" si="168">IFERROR(N252/N253,"")</f>
        <v>3.2436431626474871</v>
      </c>
      <c r="O254" s="9">
        <f t="shared" ref="O254" si="169">IFERROR(O252/O253,"")</f>
        <v>3.2257452080972389</v>
      </c>
      <c r="P254" s="9">
        <f t="shared" ref="P254" si="170">IFERROR(P252/P253,"")</f>
        <v>3.2083824775473695</v>
      </c>
      <c r="Q254" s="9">
        <f>IFERROR(SUM(N252:P252)/SUM(N253:P253),"")</f>
        <v>3.225633437568538</v>
      </c>
      <c r="R254" s="9">
        <f>IFERROR(SUM(K252:P252)/SUM(K253:P253),"")</f>
        <v>3.2522516114466891</v>
      </c>
      <c r="S254" s="9">
        <f>IFERROR(SUM(H252:P252)/SUM(H253:P253),"")</f>
        <v>3.279694535122331</v>
      </c>
      <c r="T254" s="9">
        <f>IFERROR(SUM(E252:P252)/SUM(E253:P253),"")</f>
        <v>3.3078905203876587</v>
      </c>
    </row>
    <row r="255" spans="1:20" x14ac:dyDescent="0.25">
      <c r="A255">
        <f t="shared" ref="A255:B255" si="171">A254</f>
        <v>107</v>
      </c>
      <c r="B255" t="str">
        <f t="shared" si="171"/>
        <v>Eric 2H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3"/>
      <c r="R255" s="3"/>
      <c r="S255" s="3"/>
      <c r="T255" s="3"/>
    </row>
    <row r="256" spans="1:20" x14ac:dyDescent="0.25">
      <c r="A256">
        <f t="shared" ref="A256:B256" si="172">A255</f>
        <v>107</v>
      </c>
      <c r="B256" t="str">
        <f t="shared" si="172"/>
        <v>Eric 2H</v>
      </c>
      <c r="D256" t="s">
        <v>111</v>
      </c>
      <c r="E256" s="16">
        <f>IFERROR(IF($E246&lt;&gt;"",$E246*E242,SUMIF($D175:$D218,"Gas Variable Expense ($)",E175:E218)),"")</f>
        <v>544.48</v>
      </c>
      <c r="F256" s="16">
        <f t="shared" ref="F256:P256" si="173">IFERROR(IF($E246&lt;&gt;"",$E246*F242,SUMIF($D175:$D218,"Gas Variable Expense ($)",F175:F218)),"")</f>
        <v>551.28599999999994</v>
      </c>
      <c r="G256" s="16">
        <f t="shared" si="173"/>
        <v>558.17707500000006</v>
      </c>
      <c r="H256" s="16">
        <f t="shared" si="173"/>
        <v>565.15428799999995</v>
      </c>
      <c r="I256" s="16">
        <f t="shared" si="173"/>
        <v>572.21871699999997</v>
      </c>
      <c r="J256" s="16">
        <f t="shared" si="173"/>
        <v>579.37145099999998</v>
      </c>
      <c r="K256" s="16">
        <f t="shared" si="173"/>
        <v>586.61359400000003</v>
      </c>
      <c r="L256" s="16">
        <f t="shared" si="173"/>
        <v>593.94626399999993</v>
      </c>
      <c r="M256" s="16">
        <f t="shared" si="173"/>
        <v>601.37059299999999</v>
      </c>
      <c r="N256" s="16">
        <f t="shared" si="173"/>
        <v>608.88772500000005</v>
      </c>
      <c r="O256" s="16">
        <f t="shared" si="173"/>
        <v>616.49882099999991</v>
      </c>
      <c r="P256" s="16">
        <f t="shared" si="173"/>
        <v>624.20505600000001</v>
      </c>
      <c r="Q256" s="3"/>
      <c r="R256" s="3"/>
      <c r="S256" s="3"/>
      <c r="T256" s="3"/>
    </row>
    <row r="257" spans="1:20" x14ac:dyDescent="0.25">
      <c r="A257">
        <f t="shared" ref="A257:B257" si="174">A256</f>
        <v>107</v>
      </c>
      <c r="B257" t="str">
        <f t="shared" si="174"/>
        <v>Eric 2H</v>
      </c>
      <c r="D257" t="s">
        <v>112</v>
      </c>
      <c r="E257" s="16">
        <f>IFERROR(SUMIF($D175:$D218,"Gas Sales Volumes (mcf)",E175:E218),"")</f>
        <v>6225</v>
      </c>
      <c r="F257" s="16">
        <f t="shared" ref="F257:P257" si="175">IFERROR(SUMIF($D175:$D218,"Gas Sales Volumes (mcf)",F175:F218),"")</f>
        <v>6380.625</v>
      </c>
      <c r="G257" s="16">
        <f t="shared" si="175"/>
        <v>6540.140625</v>
      </c>
      <c r="H257" s="16">
        <f t="shared" si="175"/>
        <v>6703.6441409999998</v>
      </c>
      <c r="I257" s="16">
        <f t="shared" si="175"/>
        <v>6871.2352440000004</v>
      </c>
      <c r="J257" s="16">
        <f t="shared" si="175"/>
        <v>7043.0161250000001</v>
      </c>
      <c r="K257" s="16">
        <f t="shared" si="175"/>
        <v>7219.0915279999999</v>
      </c>
      <c r="L257" s="16">
        <f t="shared" si="175"/>
        <v>7399.5688170000003</v>
      </c>
      <c r="M257" s="16">
        <f t="shared" si="175"/>
        <v>7584.5580369999998</v>
      </c>
      <c r="N257" s="16">
        <f t="shared" si="175"/>
        <v>7774.1719880000001</v>
      </c>
      <c r="O257" s="16">
        <f t="shared" si="175"/>
        <v>7968.526288</v>
      </c>
      <c r="P257" s="16">
        <f t="shared" si="175"/>
        <v>8167.7394450000002</v>
      </c>
      <c r="Q257" s="3"/>
      <c r="R257" s="3"/>
      <c r="S257" s="3"/>
      <c r="T257" s="3"/>
    </row>
    <row r="258" spans="1:20" x14ac:dyDescent="0.25">
      <c r="A258">
        <f t="shared" ref="A258:B258" si="176">A257</f>
        <v>107</v>
      </c>
      <c r="B258" t="str">
        <f t="shared" si="176"/>
        <v>Eric 2H</v>
      </c>
      <c r="D258" t="s">
        <v>113</v>
      </c>
      <c r="E258" s="9">
        <f>IFERROR(E256/E257,"")</f>
        <v>8.7466666666666665E-2</v>
      </c>
      <c r="F258" s="9">
        <f t="shared" ref="F258" si="177">IFERROR(F256/F257,"")</f>
        <v>8.6399999999999991E-2</v>
      </c>
      <c r="G258" s="9">
        <f t="shared" ref="G258" si="178">IFERROR(G256/G257,"")</f>
        <v>8.5346341463414646E-2</v>
      </c>
      <c r="H258" s="9">
        <f t="shared" ref="H258" si="179">IFERROR(H256/H257,"")</f>
        <v>8.4305532351198822E-2</v>
      </c>
      <c r="I258" s="9">
        <f t="shared" ref="I258" si="180">IFERROR(I256/I257,"")</f>
        <v>8.3277416167590018E-2</v>
      </c>
      <c r="J258" s="9">
        <f t="shared" ref="J258" si="181">IFERROR(J256/J257,"")</f>
        <v>8.2261837928136211E-2</v>
      </c>
      <c r="K258" s="9">
        <f t="shared" ref="K258" si="182">IFERROR(K256/K257,"")</f>
        <v>8.1258644765031446E-2</v>
      </c>
      <c r="L258" s="9">
        <f t="shared" ref="L258" si="183">IFERROR(L256/L257,"")</f>
        <v>8.0267685683988677E-2</v>
      </c>
      <c r="M258" s="9">
        <f t="shared" ref="M258" si="184">IFERROR(M256/M257,"")</f>
        <v>7.9288811565066022E-2</v>
      </c>
      <c r="N258" s="9">
        <f t="shared" ref="N258" si="185">IFERROR(N256/N257,"")</f>
        <v>7.8321874784846868E-2</v>
      </c>
      <c r="O258" s="9">
        <f t="shared" ref="O258" si="186">IFERROR(O256/O257,"")</f>
        <v>7.7366729896894568E-2</v>
      </c>
      <c r="P258" s="9">
        <f t="shared" ref="P258" si="187">IFERROR(P256/P257,"")</f>
        <v>7.6423233160567594E-2</v>
      </c>
      <c r="Q258" s="9">
        <f>IFERROR(SUM(N256:P256)/SUM(N257:P257),"")</f>
        <v>7.7354987122445915E-2</v>
      </c>
      <c r="R258" s="9">
        <f>IFERROR(SUM(K256:P256)/SUM(K257:P257),"")</f>
        <v>7.8751553441969324E-2</v>
      </c>
      <c r="S258" s="9">
        <f>IFERROR(SUM(H256:P256)/SUM(H257:P257),"")</f>
        <v>8.0145993607589075E-2</v>
      </c>
      <c r="T258" s="9">
        <f>IFERROR(SUM(E256:P256)/SUM(E257:P257),"")</f>
        <v>8.1537358282794375E-2</v>
      </c>
    </row>
    <row r="259" spans="1:20" x14ac:dyDescent="0.25">
      <c r="A259">
        <f t="shared" ref="A259:B259" si="188">A258</f>
        <v>107</v>
      </c>
      <c r="B259" t="str">
        <f t="shared" si="188"/>
        <v>Eric 2H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20" x14ac:dyDescent="0.25">
      <c r="A260">
        <f>VLOOKUP($B260,Example0gross_NameIDRecon!$B:$C,2,0)</f>
        <v>103</v>
      </c>
      <c r="B260" t="s">
        <v>49</v>
      </c>
      <c r="C260" t="s">
        <v>2</v>
      </c>
      <c r="D260" t="str">
        <f>IF(VLOOKUP($C260,Example0gross_LOSDesignation!$A:$B,2,0)=0,"",VLOOKUP($C260,Example0gross_LOSDesignation!$A:$B,2,0))</f>
        <v/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20" x14ac:dyDescent="0.25">
      <c r="A261">
        <f>VLOOKUP($B261,Example0gross_NameIDRecon!$B:$C,2,0)</f>
        <v>103</v>
      </c>
      <c r="B261" t="s">
        <v>49</v>
      </c>
      <c r="C261" t="s">
        <v>3</v>
      </c>
      <c r="D261" t="str">
        <f>IF(VLOOKUP($C261,Example0gross_LOSDesignation!$A:$B,2,0)=0,"",VLOOKUP($C261,Example0gross_LOSDesignation!$A:$B,2,0))</f>
        <v>Oil Sales Volumes (bbl)</v>
      </c>
      <c r="E261" s="11">
        <v>1200</v>
      </c>
      <c r="F261" s="11">
        <v>1230</v>
      </c>
      <c r="G261" s="11">
        <v>1260.75</v>
      </c>
      <c r="H261" s="11">
        <v>1292.26875</v>
      </c>
      <c r="I261" s="11">
        <v>1324.5754690000001</v>
      </c>
      <c r="J261" s="11">
        <v>1357.6898550000001</v>
      </c>
      <c r="K261" s="11">
        <v>1391.632102</v>
      </c>
      <c r="L261" s="11">
        <v>1426.422904</v>
      </c>
      <c r="M261" s="11">
        <v>1462.0834769999999</v>
      </c>
      <c r="N261" s="11">
        <v>1498.6355639999999</v>
      </c>
      <c r="O261" s="11">
        <v>1536.101453</v>
      </c>
      <c r="P261" s="11">
        <v>1574.503989</v>
      </c>
    </row>
    <row r="262" spans="1:20" x14ac:dyDescent="0.25">
      <c r="A262">
        <f>VLOOKUP($B262,Example0gross_NameIDRecon!$B:$C,2,0)</f>
        <v>103</v>
      </c>
      <c r="B262" t="s">
        <v>49</v>
      </c>
      <c r="C262" t="s">
        <v>4</v>
      </c>
      <c r="D262" t="str">
        <f>IF(VLOOKUP($C262,Example0gross_LOSDesignation!$A:$B,2,0)=0,"",VLOOKUP($C262,Example0gross_LOSDesignation!$A:$B,2,0))</f>
        <v>Gas Sales Volumes (mcf)</v>
      </c>
      <c r="E262" s="11">
        <v>7500</v>
      </c>
      <c r="F262" s="11">
        <v>7687.5</v>
      </c>
      <c r="G262" s="11">
        <v>7879.6875</v>
      </c>
      <c r="H262" s="11">
        <v>8076.6796869999998</v>
      </c>
      <c r="I262" s="11">
        <v>8278.5966800000006</v>
      </c>
      <c r="J262" s="11">
        <v>8485.5615969999999</v>
      </c>
      <c r="K262" s="11">
        <v>8697.7006369999999</v>
      </c>
      <c r="L262" s="11">
        <v>8915.1431530000009</v>
      </c>
      <c r="M262" s="11">
        <v>9138.0217310000007</v>
      </c>
      <c r="N262" s="11">
        <v>9366.4722750000001</v>
      </c>
      <c r="O262" s="11">
        <v>9600.6340810000002</v>
      </c>
      <c r="P262" s="11">
        <v>9840.6499339999991</v>
      </c>
    </row>
    <row r="263" spans="1:20" x14ac:dyDescent="0.25">
      <c r="A263">
        <f>VLOOKUP($B263,Example0gross_NameIDRecon!$B:$C,2,0)</f>
        <v>103</v>
      </c>
      <c r="B263" t="s">
        <v>49</v>
      </c>
      <c r="C263" t="s">
        <v>5</v>
      </c>
      <c r="D263" t="str">
        <f>IF(VLOOKUP($C263,Example0gross_LOSDesignation!$A:$B,2,0)=0,"",VLOOKUP($C263,Example0gross_LOSDesignation!$A:$B,2,0))</f>
        <v>NGL Sales Volumes (bbl)</v>
      </c>
      <c r="E263" s="11">
        <v>978</v>
      </c>
      <c r="F263" s="11">
        <v>1002.45</v>
      </c>
      <c r="G263" s="11">
        <v>1027.51125</v>
      </c>
      <c r="H263" s="11">
        <v>1053.1990310000001</v>
      </c>
      <c r="I263" s="11">
        <v>1079.5290070000001</v>
      </c>
      <c r="J263" s="11">
        <v>1106.5172319999999</v>
      </c>
      <c r="K263" s="11">
        <v>1134.180163</v>
      </c>
      <c r="L263" s="11">
        <v>1162.5346669999999</v>
      </c>
      <c r="M263" s="11">
        <v>1191.5980340000001</v>
      </c>
      <c r="N263" s="11">
        <v>1221.3879850000001</v>
      </c>
      <c r="O263" s="11">
        <v>1251.9226839999999</v>
      </c>
      <c r="P263" s="11">
        <v>1283.2207510000001</v>
      </c>
    </row>
    <row r="264" spans="1:20" x14ac:dyDescent="0.25">
      <c r="A264">
        <f>VLOOKUP($B264,Example0gross_NameIDRecon!$B:$C,2,0)</f>
        <v>103</v>
      </c>
      <c r="B264" t="s">
        <v>49</v>
      </c>
      <c r="C264" t="s">
        <v>6</v>
      </c>
      <c r="D264" t="str">
        <f>IF(VLOOKUP($C264,Example0gross_LOSDesignation!$A:$B,2,0)=0,"",VLOOKUP($C264,Example0gross_LOSDesignation!$A:$B,2,0))</f>
        <v>NGL Sales Volumes (gal)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 spans="1:20" x14ac:dyDescent="0.25">
      <c r="A265">
        <f>VLOOKUP($B265,Example0gross_NameIDRecon!$B:$C,2,0)</f>
        <v>103</v>
      </c>
      <c r="B265" t="s">
        <v>49</v>
      </c>
      <c r="C265" t="s">
        <v>7</v>
      </c>
      <c r="D265" t="str">
        <f>IF(VLOOKUP($C265,Example0gross_LOSDesignation!$A:$B,2,0)=0,"",VLOOKUP($C265,Example0gross_LOSDesignation!$A:$B,2,0))</f>
        <v/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20" x14ac:dyDescent="0.25">
      <c r="A266">
        <f>VLOOKUP($B266,Example0gross_NameIDRecon!$B:$C,2,0)</f>
        <v>103</v>
      </c>
      <c r="B266" t="s">
        <v>49</v>
      </c>
      <c r="C266" t="s">
        <v>8</v>
      </c>
      <c r="D266" t="str">
        <f>IF(VLOOKUP($C266,Example0gross_LOSDesignation!$A:$B,2,0)=0,"",VLOOKUP($C266,Example0gross_LOSDesignation!$A:$B,2,0))</f>
        <v>Oil Sales Revenue ($)</v>
      </c>
      <c r="E266" s="11">
        <v>92400</v>
      </c>
      <c r="F266" s="11">
        <v>93786</v>
      </c>
      <c r="G266" s="11">
        <v>95192.79</v>
      </c>
      <c r="H266" s="11">
        <v>96620.681849999994</v>
      </c>
      <c r="I266" s="11">
        <v>98069.992077999996</v>
      </c>
      <c r="J266" s="11">
        <v>99541.041958999995</v>
      </c>
      <c r="K266" s="11">
        <v>101034.157588</v>
      </c>
      <c r="L266" s="11">
        <v>102549.669952</v>
      </c>
      <c r="M266" s="11">
        <v>104087.915001</v>
      </c>
      <c r="N266" s="11">
        <v>105649.23372600001</v>
      </c>
      <c r="O266" s="11">
        <v>107233.972232</v>
      </c>
      <c r="P266" s="11">
        <v>108842.481816</v>
      </c>
    </row>
    <row r="267" spans="1:20" x14ac:dyDescent="0.25">
      <c r="A267">
        <f>VLOOKUP($B267,Example0gross_NameIDRecon!$B:$C,2,0)</f>
        <v>103</v>
      </c>
      <c r="B267" t="s">
        <v>49</v>
      </c>
      <c r="C267" t="s">
        <v>9</v>
      </c>
      <c r="D267" t="str">
        <f>IF(VLOOKUP($C267,Example0gross_LOSDesignation!$A:$B,2,0)=0,"",VLOOKUP($C267,Example0gross_LOSDesignation!$A:$B,2,0))</f>
        <v>Gas Sales Revenue ($)</v>
      </c>
      <c r="E267" s="11">
        <v>22500</v>
      </c>
      <c r="F267" s="11">
        <v>22837.5</v>
      </c>
      <c r="G267" s="11">
        <v>23180.0625</v>
      </c>
      <c r="H267" s="11">
        <v>23527.763437000001</v>
      </c>
      <c r="I267" s="11">
        <v>23880.679888999999</v>
      </c>
      <c r="J267" s="11">
        <v>24238.890087</v>
      </c>
      <c r="K267" s="11">
        <v>24602.473439000001</v>
      </c>
      <c r="L267" s="11">
        <v>24971.510539999999</v>
      </c>
      <c r="M267" s="11">
        <v>25346.083198</v>
      </c>
      <c r="N267" s="11">
        <v>25726.274445999999</v>
      </c>
      <c r="O267" s="11">
        <v>26112.168562999999</v>
      </c>
      <c r="P267" s="11">
        <v>26503.851092000001</v>
      </c>
    </row>
    <row r="268" spans="1:20" x14ac:dyDescent="0.25">
      <c r="A268">
        <f>VLOOKUP($B268,Example0gross_NameIDRecon!$B:$C,2,0)</f>
        <v>103</v>
      </c>
      <c r="B268" t="s">
        <v>49</v>
      </c>
      <c r="C268" t="s">
        <v>10</v>
      </c>
      <c r="D268" t="str">
        <f>IF(VLOOKUP($C268,Example0gross_LOSDesignation!$A:$B,2,0)=0,"",VLOOKUP($C268,Example0gross_LOSDesignation!$A:$B,2,0))</f>
        <v>NGL Sales Revenue ($)</v>
      </c>
      <c r="E268" s="11">
        <v>30800</v>
      </c>
      <c r="F268" s="11">
        <v>31262</v>
      </c>
      <c r="G268" s="11">
        <v>31730.93</v>
      </c>
      <c r="H268" s="11">
        <v>32206.893950000001</v>
      </c>
      <c r="I268" s="11">
        <v>32689.997359000001</v>
      </c>
      <c r="J268" s="11">
        <v>33180.347320000001</v>
      </c>
      <c r="K268" s="11">
        <v>33678.052529000001</v>
      </c>
      <c r="L268" s="11">
        <v>34183.223317000004</v>
      </c>
      <c r="M268" s="11">
        <v>34695.971666999998</v>
      </c>
      <c r="N268" s="11">
        <v>35216.411242000002</v>
      </c>
      <c r="O268" s="11">
        <v>35744.657411</v>
      </c>
      <c r="P268" s="11">
        <v>36280.827272000002</v>
      </c>
    </row>
    <row r="269" spans="1:20" x14ac:dyDescent="0.25">
      <c r="A269">
        <f>VLOOKUP($B269,Example0gross_NameIDRecon!$B:$C,2,0)</f>
        <v>103</v>
      </c>
      <c r="B269" t="s">
        <v>49</v>
      </c>
      <c r="C269" t="s">
        <v>11</v>
      </c>
      <c r="D269" t="str">
        <f>IF(VLOOKUP($C269,Example0gross_LOSDesignation!$A:$B,2,0)=0,"",VLOOKUP($C269,Example0gross_LOSDesignation!$A:$B,2,0))</f>
        <v>Oil Revenue Deductions ($)</v>
      </c>
      <c r="E269" s="11">
        <v>1100</v>
      </c>
      <c r="F269" s="11">
        <v>1105.5</v>
      </c>
      <c r="G269" s="11">
        <v>1111.0274999999999</v>
      </c>
      <c r="H269" s="11">
        <v>1116.582637</v>
      </c>
      <c r="I269" s="11">
        <v>1122.1655510000001</v>
      </c>
      <c r="J269" s="11">
        <v>1127.776378</v>
      </c>
      <c r="K269" s="11">
        <v>1133.41526</v>
      </c>
      <c r="L269" s="11">
        <v>1139.0823370000001</v>
      </c>
      <c r="M269" s="11">
        <v>1144.777748</v>
      </c>
      <c r="N269" s="11">
        <v>1150.5016370000001</v>
      </c>
      <c r="O269" s="11">
        <v>1156.2541450000001</v>
      </c>
      <c r="P269" s="11">
        <v>1162.0354159999999</v>
      </c>
    </row>
    <row r="270" spans="1:20" x14ac:dyDescent="0.25">
      <c r="A270">
        <f>VLOOKUP($B270,Example0gross_NameIDRecon!$B:$C,2,0)</f>
        <v>103</v>
      </c>
      <c r="B270" t="s">
        <v>49</v>
      </c>
      <c r="C270" t="s">
        <v>12</v>
      </c>
      <c r="D270" t="str">
        <f>IF(VLOOKUP($C270,Example0gross_LOSDesignation!$A:$B,2,0)=0,"",VLOOKUP($C270,Example0gross_LOSDesignation!$A:$B,2,0))</f>
        <v>Gas Revenue Deductions ($)</v>
      </c>
      <c r="E270" s="11">
        <v>850</v>
      </c>
      <c r="F270" s="11">
        <v>854.25</v>
      </c>
      <c r="G270" s="11">
        <v>858.52125000000001</v>
      </c>
      <c r="H270" s="11">
        <v>862.81385599999999</v>
      </c>
      <c r="I270" s="11">
        <v>867.127926</v>
      </c>
      <c r="J270" s="11">
        <v>871.46356500000002</v>
      </c>
      <c r="K270" s="11">
        <v>875.82088299999998</v>
      </c>
      <c r="L270" s="11">
        <v>880.19998699999996</v>
      </c>
      <c r="M270" s="11">
        <v>884.60098700000003</v>
      </c>
      <c r="N270" s="11">
        <v>889.02399200000002</v>
      </c>
      <c r="O270" s="11">
        <v>893.469112</v>
      </c>
      <c r="P270" s="11">
        <v>897.93645800000002</v>
      </c>
    </row>
    <row r="271" spans="1:20" x14ac:dyDescent="0.25">
      <c r="A271">
        <f>VLOOKUP($B271,Example0gross_NameIDRecon!$B:$C,2,0)</f>
        <v>103</v>
      </c>
      <c r="B271" t="s">
        <v>49</v>
      </c>
      <c r="C271" t="s">
        <v>13</v>
      </c>
      <c r="D271" t="str">
        <f>IF(VLOOKUP($C271,Example0gross_LOSDesignation!$A:$B,2,0)=0,"",VLOOKUP($C271,Example0gross_LOSDesignation!$A:$B,2,0))</f>
        <v>NGL Revenue Deductions ($)</v>
      </c>
      <c r="E271" s="11">
        <v>366.66666700000002</v>
      </c>
      <c r="F271" s="11">
        <v>368.5</v>
      </c>
      <c r="G271" s="11">
        <v>370.34249999999997</v>
      </c>
      <c r="H271" s="11">
        <v>372.19421199999999</v>
      </c>
      <c r="I271" s="11">
        <v>374.055184</v>
      </c>
      <c r="J271" s="11">
        <v>375.92545899999999</v>
      </c>
      <c r="K271" s="11">
        <v>377.80508700000001</v>
      </c>
      <c r="L271" s="11">
        <v>379.69411200000002</v>
      </c>
      <c r="M271" s="11">
        <v>381.59258299999999</v>
      </c>
      <c r="N271" s="11">
        <v>383.50054599999999</v>
      </c>
      <c r="O271" s="11">
        <v>385.418048</v>
      </c>
      <c r="P271" s="11">
        <v>387.34513900000002</v>
      </c>
    </row>
    <row r="272" spans="1:20" x14ac:dyDescent="0.25">
      <c r="A272">
        <f>VLOOKUP($B272,Example0gross_NameIDRecon!$B:$C,2,0)</f>
        <v>103</v>
      </c>
      <c r="B272" t="s">
        <v>49</v>
      </c>
      <c r="C272" t="s">
        <v>14</v>
      </c>
      <c r="D272" t="str">
        <f>IF(VLOOKUP($C272,Example0gross_LOSDesignation!$A:$B,2,0)=0,"",VLOOKUP($C272,Example0gross_LOSDesignation!$A:$B,2,0))</f>
        <v/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x14ac:dyDescent="0.25">
      <c r="A273">
        <f>VLOOKUP($B273,Example0gross_NameIDRecon!$B:$C,2,0)</f>
        <v>103</v>
      </c>
      <c r="B273" t="s">
        <v>49</v>
      </c>
      <c r="C273" t="s">
        <v>15</v>
      </c>
      <c r="D273" t="str">
        <f>IF(VLOOKUP($C273,Example0gross_LOSDesignation!$A:$B,2,0)=0,"",VLOOKUP($C273,Example0gross_LOSDesignation!$A:$B,2,0))</f>
        <v>Severance Tax</v>
      </c>
      <c r="E273" s="11">
        <v>5828</v>
      </c>
      <c r="F273" s="11">
        <v>5915.42</v>
      </c>
      <c r="G273" s="11">
        <v>6004.1513000000004</v>
      </c>
      <c r="H273" s="11">
        <v>6094.2135689999996</v>
      </c>
      <c r="I273" s="11">
        <v>6185.626773</v>
      </c>
      <c r="J273" s="11">
        <v>6278.4111750000002</v>
      </c>
      <c r="K273" s="11">
        <v>6372.5873419999998</v>
      </c>
      <c r="L273" s="11">
        <v>6468.176152</v>
      </c>
      <c r="M273" s="11">
        <v>6565.1987950000002</v>
      </c>
      <c r="N273" s="11">
        <v>6663.6767769999997</v>
      </c>
      <c r="O273" s="11">
        <v>6763.6319279999998</v>
      </c>
      <c r="P273" s="11">
        <v>6865.0864069999998</v>
      </c>
    </row>
    <row r="274" spans="1:16" x14ac:dyDescent="0.25">
      <c r="A274">
        <f>VLOOKUP($B274,Example0gross_NameIDRecon!$B:$C,2,0)</f>
        <v>103</v>
      </c>
      <c r="B274" t="s">
        <v>49</v>
      </c>
      <c r="C274" t="s">
        <v>16</v>
      </c>
      <c r="D274" t="str">
        <f>IF(VLOOKUP($C274,Example0gross_LOSDesignation!$A:$B,2,0)=0,"",VLOOKUP($C274,Example0gross_LOSDesignation!$A:$B,2,0))</f>
        <v>Oil Variable Expense ($)</v>
      </c>
      <c r="E274" s="11">
        <v>850</v>
      </c>
      <c r="F274" s="11">
        <v>884</v>
      </c>
      <c r="G274" s="11">
        <v>919.36</v>
      </c>
      <c r="H274" s="11">
        <v>956.13440000000003</v>
      </c>
      <c r="I274" s="11">
        <v>994.37977599999999</v>
      </c>
      <c r="J274" s="11">
        <v>1034.1549669999999</v>
      </c>
      <c r="K274" s="11">
        <v>1075.521166</v>
      </c>
      <c r="L274" s="11">
        <v>1118.5420120000001</v>
      </c>
      <c r="M274" s="11">
        <v>1163.2836930000001</v>
      </c>
      <c r="N274" s="11">
        <v>1209.8150410000001</v>
      </c>
      <c r="O274" s="11">
        <v>1258.2076420000001</v>
      </c>
      <c r="P274" s="11">
        <v>1308.535948</v>
      </c>
    </row>
    <row r="275" spans="1:16" x14ac:dyDescent="0.25">
      <c r="A275">
        <f>VLOOKUP($B275,Example0gross_NameIDRecon!$B:$C,2,0)</f>
        <v>103</v>
      </c>
      <c r="B275" t="s">
        <v>49</v>
      </c>
      <c r="C275" t="s">
        <v>17</v>
      </c>
      <c r="D275" t="str">
        <f>IF(VLOOKUP($C275,Example0gross_LOSDesignation!$A:$B,2,0)=0,"",VLOOKUP($C275,Example0gross_LOSDesignation!$A:$B,2,0))</f>
        <v>Fixed Expense ($)</v>
      </c>
      <c r="E275" s="11">
        <v>2000</v>
      </c>
      <c r="F275" s="11">
        <v>2025</v>
      </c>
      <c r="G275" s="11">
        <v>2050.3125</v>
      </c>
      <c r="H275" s="11">
        <v>2075.9414059999999</v>
      </c>
      <c r="I275" s="11">
        <v>2101.8906740000002</v>
      </c>
      <c r="J275" s="11">
        <v>2128.164307</v>
      </c>
      <c r="K275" s="11">
        <v>2154.766361</v>
      </c>
      <c r="L275" s="11">
        <v>2181.7009410000001</v>
      </c>
      <c r="M275" s="11">
        <v>2208.9722019999999</v>
      </c>
      <c r="N275" s="11">
        <v>2236.584355</v>
      </c>
      <c r="O275" s="11">
        <v>2264.541659</v>
      </c>
      <c r="P275" s="11">
        <v>2292.84843</v>
      </c>
    </row>
    <row r="276" spans="1:16" x14ac:dyDescent="0.25">
      <c r="A276">
        <f>VLOOKUP($B276,Example0gross_NameIDRecon!$B:$C,2,0)</f>
        <v>103</v>
      </c>
      <c r="B276" t="s">
        <v>49</v>
      </c>
      <c r="C276" t="s">
        <v>18</v>
      </c>
      <c r="D276" t="str">
        <f>IF(VLOOKUP($C276,Example0gross_LOSDesignation!$A:$B,2,0)=0,"",VLOOKUP($C276,Example0gross_LOSDesignation!$A:$B,2,0))</f>
        <v>Fixed Expense ($)</v>
      </c>
      <c r="E276" s="11">
        <v>623</v>
      </c>
      <c r="F276" s="11">
        <v>630.78750000000002</v>
      </c>
      <c r="G276" s="11">
        <v>638.67234399999995</v>
      </c>
      <c r="H276" s="11">
        <v>646.65574800000002</v>
      </c>
      <c r="I276" s="11">
        <v>654.73894499999994</v>
      </c>
      <c r="J276" s="11">
        <v>662.923182</v>
      </c>
      <c r="K276" s="11">
        <v>671.20972099999994</v>
      </c>
      <c r="L276" s="11">
        <v>679.59984299999996</v>
      </c>
      <c r="M276" s="11">
        <v>688.09484099999997</v>
      </c>
      <c r="N276" s="11">
        <v>696.69602699999996</v>
      </c>
      <c r="O276" s="11">
        <v>705.40472699999998</v>
      </c>
      <c r="P276" s="11">
        <v>714.22228600000005</v>
      </c>
    </row>
    <row r="277" spans="1:16" x14ac:dyDescent="0.25">
      <c r="A277">
        <f>VLOOKUP($B277,Example0gross_NameIDRecon!$B:$C,2,0)</f>
        <v>103</v>
      </c>
      <c r="B277" t="s">
        <v>49</v>
      </c>
      <c r="C277" t="s">
        <v>19</v>
      </c>
      <c r="D277" t="str">
        <f>IF(VLOOKUP($C277,Example0gross_LOSDesignation!$A:$B,2,0)=0,"",VLOOKUP($C277,Example0gross_LOSDesignation!$A:$B,2,0))</f>
        <v>Fixed Expense ($)</v>
      </c>
      <c r="E277" s="11">
        <v>415</v>
      </c>
      <c r="F277" s="11">
        <v>420.1875</v>
      </c>
      <c r="G277" s="11">
        <v>425.43984399999999</v>
      </c>
      <c r="H277" s="11">
        <v>430.75784199999998</v>
      </c>
      <c r="I277" s="11">
        <v>436.142315</v>
      </c>
      <c r="J277" s="11">
        <v>441.59409399999998</v>
      </c>
      <c r="K277" s="11">
        <v>447.11401999999998</v>
      </c>
      <c r="L277" s="11">
        <v>452.702945</v>
      </c>
      <c r="M277" s="11">
        <v>458.36173200000002</v>
      </c>
      <c r="N277" s="11">
        <v>464.09125399999999</v>
      </c>
      <c r="O277" s="11">
        <v>469.89239400000002</v>
      </c>
      <c r="P277" s="11">
        <v>475.76604900000001</v>
      </c>
    </row>
    <row r="278" spans="1:16" x14ac:dyDescent="0.25">
      <c r="A278">
        <f>VLOOKUP($B278,Example0gross_NameIDRecon!$B:$C,2,0)</f>
        <v>103</v>
      </c>
      <c r="B278" t="s">
        <v>49</v>
      </c>
      <c r="C278" t="s">
        <v>20</v>
      </c>
      <c r="D278" t="str">
        <f>IF(VLOOKUP($C278,Example0gross_LOSDesignation!$A:$B,2,0)=0,"",VLOOKUP($C278,Example0gross_LOSDesignation!$A:$B,2,0))</f>
        <v>Fixed Expense ($)</v>
      </c>
      <c r="E278" s="11">
        <v>1890</v>
      </c>
      <c r="F278" s="11">
        <v>1913.625</v>
      </c>
      <c r="G278" s="11">
        <v>1937.545312</v>
      </c>
      <c r="H278" s="11">
        <v>1961.764629</v>
      </c>
      <c r="I278" s="11">
        <v>1986.286687</v>
      </c>
      <c r="J278" s="11">
        <v>2011.11527</v>
      </c>
      <c r="K278" s="11">
        <v>2036.2542109999999</v>
      </c>
      <c r="L278" s="11">
        <v>2061.7073890000001</v>
      </c>
      <c r="M278" s="11">
        <v>2087.4787310000002</v>
      </c>
      <c r="N278" s="11">
        <v>2113.5722150000001</v>
      </c>
      <c r="O278" s="11">
        <v>2139.9918680000001</v>
      </c>
      <c r="P278" s="11">
        <v>2166.7417660000001</v>
      </c>
    </row>
    <row r="279" spans="1:16" x14ac:dyDescent="0.25">
      <c r="A279">
        <f>VLOOKUP($B279,Example0gross_NameIDRecon!$B:$C,2,0)</f>
        <v>103</v>
      </c>
      <c r="B279" t="s">
        <v>49</v>
      </c>
      <c r="C279" t="s">
        <v>21</v>
      </c>
      <c r="D279" t="str">
        <f>IF(VLOOKUP($C279,Example0gross_LOSDesignation!$A:$B,2,0)=0,"",VLOOKUP($C279,Example0gross_LOSDesignation!$A:$B,2,0))</f>
        <v>Fixed Expense ($)</v>
      </c>
      <c r="E279" s="11">
        <v>1600</v>
      </c>
      <c r="F279" s="11">
        <v>1620</v>
      </c>
      <c r="G279" s="11">
        <v>1640.25</v>
      </c>
      <c r="H279" s="11">
        <v>1660.753125</v>
      </c>
      <c r="I279" s="11">
        <v>1681.5125390000001</v>
      </c>
      <c r="J279" s="11">
        <v>1702.531446</v>
      </c>
      <c r="K279" s="11">
        <v>1723.813089</v>
      </c>
      <c r="L279" s="11">
        <v>1745.360752</v>
      </c>
      <c r="M279" s="11">
        <v>1767.177762</v>
      </c>
      <c r="N279" s="11">
        <v>1789.267484</v>
      </c>
      <c r="O279" s="11">
        <v>1811.633327</v>
      </c>
      <c r="P279" s="11">
        <v>1834.278744</v>
      </c>
    </row>
    <row r="280" spans="1:16" x14ac:dyDescent="0.25">
      <c r="A280">
        <f>VLOOKUP($B280,Example0gross_NameIDRecon!$B:$C,2,0)</f>
        <v>103</v>
      </c>
      <c r="B280" t="s">
        <v>49</v>
      </c>
      <c r="C280" t="s">
        <v>22</v>
      </c>
      <c r="D280" t="str">
        <f>IF(VLOOKUP($C280,Example0gross_LOSDesignation!$A:$B,2,0)=0,"",VLOOKUP($C280,Example0gross_LOSDesignation!$A:$B,2,0))</f>
        <v>Oil Variable Expense ($)</v>
      </c>
      <c r="E280" s="11">
        <v>674</v>
      </c>
      <c r="F280" s="11">
        <v>682.42499999999995</v>
      </c>
      <c r="G280" s="11">
        <v>690.95531200000005</v>
      </c>
      <c r="H280" s="11">
        <v>699.59225400000003</v>
      </c>
      <c r="I280" s="11">
        <v>708.33715700000005</v>
      </c>
      <c r="J280" s="11">
        <v>717.191372</v>
      </c>
      <c r="K280" s="11">
        <v>726.15626399999996</v>
      </c>
      <c r="L280" s="11">
        <v>735.23321699999997</v>
      </c>
      <c r="M280" s="11">
        <v>744.423632</v>
      </c>
      <c r="N280" s="11">
        <v>753.728928</v>
      </c>
      <c r="O280" s="11">
        <v>763.15053899999998</v>
      </c>
      <c r="P280" s="11">
        <v>772.68992100000003</v>
      </c>
    </row>
    <row r="281" spans="1:16" x14ac:dyDescent="0.25">
      <c r="A281">
        <f>VLOOKUP($B281,Example0gross_NameIDRecon!$B:$C,2,0)</f>
        <v>103</v>
      </c>
      <c r="B281" t="s">
        <v>49</v>
      </c>
      <c r="C281" t="s">
        <v>23</v>
      </c>
      <c r="D281" t="str">
        <f>IF(VLOOKUP($C281,Example0gross_LOSDesignation!$A:$B,2,0)=0,"",VLOOKUP($C281,Example0gross_LOSDesignation!$A:$B,2,0))</f>
        <v>Fixed Expense ($)</v>
      </c>
      <c r="E281" s="11">
        <v>780</v>
      </c>
      <c r="F281" s="11">
        <v>789.75</v>
      </c>
      <c r="G281" s="11">
        <v>799.62187500000005</v>
      </c>
      <c r="H281" s="11">
        <v>809.61714800000004</v>
      </c>
      <c r="I281" s="11">
        <v>819.73736299999996</v>
      </c>
      <c r="J281" s="11">
        <v>829.98407999999995</v>
      </c>
      <c r="K281" s="11">
        <v>840.358881</v>
      </c>
      <c r="L281" s="11">
        <v>850.86336700000004</v>
      </c>
      <c r="M281" s="11">
        <v>861.49915899999996</v>
      </c>
      <c r="N281" s="11">
        <v>872.26789799999995</v>
      </c>
      <c r="O281" s="11">
        <v>883.17124699999999</v>
      </c>
      <c r="P281" s="11">
        <v>894.21088799999995</v>
      </c>
    </row>
    <row r="282" spans="1:16" x14ac:dyDescent="0.25">
      <c r="A282">
        <f>VLOOKUP($B282,Example0gross_NameIDRecon!$B:$C,2,0)</f>
        <v>103</v>
      </c>
      <c r="B282" t="s">
        <v>49</v>
      </c>
      <c r="C282" t="s">
        <v>24</v>
      </c>
      <c r="D282" t="str">
        <f>IF(VLOOKUP($C282,Example0gross_LOSDesignation!$A:$B,2,0)=0,"",VLOOKUP($C282,Example0gross_LOSDesignation!$A:$B,2,0))</f>
        <v>Fixed Expense ($)</v>
      </c>
      <c r="E282" s="11">
        <v>1025</v>
      </c>
      <c r="F282" s="11">
        <v>1037.8125</v>
      </c>
      <c r="G282" s="11">
        <v>1050.7851559999999</v>
      </c>
      <c r="H282" s="11">
        <v>1063.919971</v>
      </c>
      <c r="I282" s="11">
        <v>1077.2189699999999</v>
      </c>
      <c r="J282" s="11">
        <v>1090.684207</v>
      </c>
      <c r="K282" s="11">
        <v>1104.3177599999999</v>
      </c>
      <c r="L282" s="11">
        <v>1118.1217320000001</v>
      </c>
      <c r="M282" s="11">
        <v>1132.098254</v>
      </c>
      <c r="N282" s="11">
        <v>1146.2494819999999</v>
      </c>
      <c r="O282" s="11">
        <v>1160.5776000000001</v>
      </c>
      <c r="P282" s="11">
        <v>1175.08482</v>
      </c>
    </row>
    <row r="283" spans="1:16" x14ac:dyDescent="0.25">
      <c r="A283">
        <f>VLOOKUP($B283,Example0gross_NameIDRecon!$B:$C,2,0)</f>
        <v>103</v>
      </c>
      <c r="B283" t="s">
        <v>49</v>
      </c>
      <c r="C283" t="s">
        <v>25</v>
      </c>
      <c r="D283" t="str">
        <f>IF(VLOOKUP($C283,Example0gross_LOSDesignation!$A:$B,2,0)=0,"",VLOOKUP($C283,Example0gross_LOSDesignation!$A:$B,2,0))</f>
        <v>Gas Variable Expense ($)</v>
      </c>
      <c r="E283" s="11">
        <v>256</v>
      </c>
      <c r="F283" s="11">
        <v>259.2</v>
      </c>
      <c r="G283" s="11">
        <v>262.44</v>
      </c>
      <c r="H283" s="11">
        <v>265.72050000000002</v>
      </c>
      <c r="I283" s="11">
        <v>269.04200600000001</v>
      </c>
      <c r="J283" s="11">
        <v>272.40503100000001</v>
      </c>
      <c r="K283" s="11">
        <v>275.81009399999999</v>
      </c>
      <c r="L283" s="11">
        <v>279.25772000000001</v>
      </c>
      <c r="M283" s="11">
        <v>282.74844200000001</v>
      </c>
      <c r="N283" s="11">
        <v>286.28279700000002</v>
      </c>
      <c r="O283" s="11">
        <v>289.861332</v>
      </c>
      <c r="P283" s="11">
        <v>293.484599</v>
      </c>
    </row>
    <row r="284" spans="1:16" x14ac:dyDescent="0.25">
      <c r="A284">
        <f>VLOOKUP($B284,Example0gross_NameIDRecon!$B:$C,2,0)</f>
        <v>103</v>
      </c>
      <c r="B284" t="s">
        <v>49</v>
      </c>
      <c r="C284" t="s">
        <v>26</v>
      </c>
      <c r="D284" t="str">
        <f>IF(VLOOKUP($C284,Example0gross_LOSDesignation!$A:$B,2,0)=0,"",VLOOKUP($C284,Example0gross_LOSDesignation!$A:$B,2,0))</f>
        <v>Fixed Expense ($)</v>
      </c>
      <c r="E284" s="11">
        <v>667</v>
      </c>
      <c r="F284" s="11">
        <v>675.33749999999998</v>
      </c>
      <c r="G284" s="11">
        <v>683.77921900000001</v>
      </c>
      <c r="H284" s="11">
        <v>692.326459</v>
      </c>
      <c r="I284" s="11">
        <v>700.98054000000002</v>
      </c>
      <c r="J284" s="11">
        <v>709.742796</v>
      </c>
      <c r="K284" s="11">
        <v>718.61458100000004</v>
      </c>
      <c r="L284" s="11">
        <v>727.597264</v>
      </c>
      <c r="M284" s="11">
        <v>736.692229</v>
      </c>
      <c r="N284" s="11">
        <v>745.90088200000002</v>
      </c>
      <c r="O284" s="11">
        <v>755.22464300000001</v>
      </c>
      <c r="P284" s="11">
        <v>764.66495099999997</v>
      </c>
    </row>
    <row r="285" spans="1:16" x14ac:dyDescent="0.25">
      <c r="A285">
        <f>VLOOKUP($B285,Example0gross_NameIDRecon!$B:$C,2,0)</f>
        <v>103</v>
      </c>
      <c r="B285" t="s">
        <v>49</v>
      </c>
      <c r="C285" t="s">
        <v>27</v>
      </c>
      <c r="D285" t="str">
        <f>IF(VLOOKUP($C285,Example0gross_LOSDesignation!$A:$B,2,0)=0,"",VLOOKUP($C285,Example0gross_LOSDesignation!$A:$B,2,0))</f>
        <v>Gas Variable Expense ($)</v>
      </c>
      <c r="E285" s="11">
        <v>400</v>
      </c>
      <c r="F285" s="11">
        <v>405</v>
      </c>
      <c r="G285" s="11">
        <v>410.0625</v>
      </c>
      <c r="H285" s="11">
        <v>415.18828100000002</v>
      </c>
      <c r="I285" s="11">
        <v>420.37813499999999</v>
      </c>
      <c r="J285" s="11">
        <v>425.63286099999999</v>
      </c>
      <c r="K285" s="11">
        <v>430.95327200000003</v>
      </c>
      <c r="L285" s="11">
        <v>436.34018800000001</v>
      </c>
      <c r="M285" s="11">
        <v>441.79444000000001</v>
      </c>
      <c r="N285" s="11">
        <v>447.31687099999999</v>
      </c>
      <c r="O285" s="11">
        <v>452.90833199999997</v>
      </c>
      <c r="P285" s="11">
        <v>458.56968599999999</v>
      </c>
    </row>
    <row r="286" spans="1:16" x14ac:dyDescent="0.25">
      <c r="A286">
        <f>VLOOKUP($B286,Example0gross_NameIDRecon!$B:$C,2,0)</f>
        <v>103</v>
      </c>
      <c r="B286" t="s">
        <v>49</v>
      </c>
      <c r="C286" t="s">
        <v>28</v>
      </c>
      <c r="D286" t="str">
        <f>IF(VLOOKUP($C286,Example0gross_LOSDesignation!$A:$B,2,0)=0,"",VLOOKUP($C286,Example0gross_LOSDesignation!$A:$B,2,0))</f>
        <v>Overhead</v>
      </c>
      <c r="E286" s="11">
        <v>1100</v>
      </c>
      <c r="F286" s="11">
        <v>1113.75</v>
      </c>
      <c r="G286" s="11">
        <v>1127.671875</v>
      </c>
      <c r="H286" s="11">
        <v>1141.767773</v>
      </c>
      <c r="I286" s="11">
        <v>1156.0398709999999</v>
      </c>
      <c r="J286" s="11">
        <v>1170.4903690000001</v>
      </c>
      <c r="K286" s="11">
        <v>1185.1214990000001</v>
      </c>
      <c r="L286" s="11">
        <v>1199.9355169999999</v>
      </c>
      <c r="M286" s="11">
        <v>1214.9347110000001</v>
      </c>
      <c r="N286" s="11">
        <v>1230.1213949999999</v>
      </c>
      <c r="O286" s="11">
        <v>1245.4979129999999</v>
      </c>
      <c r="P286" s="11">
        <v>1261.0666369999999</v>
      </c>
    </row>
    <row r="287" spans="1:16" x14ac:dyDescent="0.25">
      <c r="A287">
        <f>VLOOKUP($B287,Example0gross_NameIDRecon!$B:$C,2,0)</f>
        <v>103</v>
      </c>
      <c r="B287" t="s">
        <v>49</v>
      </c>
      <c r="C287" t="s">
        <v>29</v>
      </c>
      <c r="D287" t="str">
        <f>IF(VLOOKUP($C287,Example0gross_LOSDesignation!$A:$B,2,0)=0,"",VLOOKUP($C287,Example0gross_LOSDesignation!$A:$B,2,0))</f>
        <v>Fixed Expense ($)</v>
      </c>
      <c r="E287" s="11">
        <v>1731</v>
      </c>
      <c r="F287" s="11">
        <v>1752.6375</v>
      </c>
      <c r="G287" s="11">
        <v>1774.5454689999999</v>
      </c>
      <c r="H287" s="11">
        <v>1796.7272869999999</v>
      </c>
      <c r="I287" s="11">
        <v>1819.1863780000001</v>
      </c>
      <c r="J287" s="11">
        <v>1841.9262080000001</v>
      </c>
      <c r="K287" s="11">
        <v>1864.950286</v>
      </c>
      <c r="L287" s="11">
        <v>1888.262164</v>
      </c>
      <c r="M287" s="11">
        <v>1911.8654409999999</v>
      </c>
      <c r="N287" s="11">
        <v>1935.7637589999999</v>
      </c>
      <c r="O287" s="11">
        <v>1959.960806</v>
      </c>
      <c r="P287" s="11">
        <v>1984.4603159999999</v>
      </c>
    </row>
    <row r="288" spans="1:16" x14ac:dyDescent="0.25">
      <c r="A288">
        <f>VLOOKUP($B288,Example0gross_NameIDRecon!$B:$C,2,0)</f>
        <v>103</v>
      </c>
      <c r="B288" t="s">
        <v>49</v>
      </c>
      <c r="C288" t="s">
        <v>30</v>
      </c>
      <c r="D288" t="str">
        <f>IF(VLOOKUP($C288,Example0gross_LOSDesignation!$A:$B,2,0)=0,"",VLOOKUP($C288,Example0gross_LOSDesignation!$A:$B,2,0))</f>
        <v>Fixed Expense ($)</v>
      </c>
      <c r="E288" s="11">
        <v>1100</v>
      </c>
      <c r="F288" s="11">
        <v>1113.75</v>
      </c>
      <c r="G288" s="11">
        <v>1127.671875</v>
      </c>
      <c r="H288" s="11">
        <v>1141.767773</v>
      </c>
      <c r="I288" s="11">
        <v>1156.0398709999999</v>
      </c>
      <c r="J288" s="11">
        <v>1170.4903690000001</v>
      </c>
      <c r="K288" s="11">
        <v>1185.1214990000001</v>
      </c>
      <c r="L288" s="11">
        <v>1199.9355169999999</v>
      </c>
      <c r="M288" s="11">
        <v>1214.9347110000001</v>
      </c>
      <c r="N288" s="11">
        <v>1230.1213949999999</v>
      </c>
      <c r="O288" s="11">
        <v>1245.4979129999999</v>
      </c>
      <c r="P288" s="11">
        <v>1261.0666369999999</v>
      </c>
    </row>
    <row r="289" spans="1:16" x14ac:dyDescent="0.25">
      <c r="A289">
        <f>VLOOKUP($B289,Example0gross_NameIDRecon!$B:$C,2,0)</f>
        <v>103</v>
      </c>
      <c r="B289" t="s">
        <v>49</v>
      </c>
      <c r="C289" t="s">
        <v>31</v>
      </c>
      <c r="D289" t="str">
        <f>IF(VLOOKUP($C289,Example0gross_LOSDesignation!$A:$B,2,0)=0,"",VLOOKUP($C289,Example0gross_LOSDesignation!$A:$B,2,0))</f>
        <v>Fixed Expense ($)</v>
      </c>
      <c r="E289" s="11">
        <v>750</v>
      </c>
      <c r="F289" s="11">
        <v>759.375</v>
      </c>
      <c r="G289" s="11">
        <v>768.86718800000006</v>
      </c>
      <c r="H289" s="11">
        <v>778.478027</v>
      </c>
      <c r="I289" s="11">
        <v>788.20900300000005</v>
      </c>
      <c r="J289" s="11">
        <v>798.06161499999996</v>
      </c>
      <c r="K289" s="11">
        <v>808.03738499999997</v>
      </c>
      <c r="L289" s="11">
        <v>818.13785299999995</v>
      </c>
      <c r="M289" s="11">
        <v>828.36457600000006</v>
      </c>
      <c r="N289" s="11">
        <v>838.71913300000006</v>
      </c>
      <c r="O289" s="11">
        <v>849.20312200000001</v>
      </c>
      <c r="P289" s="11">
        <v>859.81816100000003</v>
      </c>
    </row>
    <row r="290" spans="1:16" x14ac:dyDescent="0.25">
      <c r="A290">
        <f>VLOOKUP($B290,Example0gross_NameIDRecon!$B:$C,2,0)</f>
        <v>103</v>
      </c>
      <c r="B290" t="s">
        <v>49</v>
      </c>
      <c r="C290" t="s">
        <v>32</v>
      </c>
      <c r="D290" t="str">
        <f>IF(VLOOKUP($C290,Example0gross_LOSDesignation!$A:$B,2,0)=0,"",VLOOKUP($C290,Example0gross_LOSDesignation!$A:$B,2,0))</f>
        <v>Fixed Expense ($)</v>
      </c>
      <c r="E290" s="11">
        <v>4000</v>
      </c>
      <c r="F290" s="11">
        <v>4050</v>
      </c>
      <c r="G290" s="11">
        <v>4100.625</v>
      </c>
      <c r="H290" s="11">
        <v>4151.8828119999998</v>
      </c>
      <c r="I290" s="11">
        <v>4203.7813480000004</v>
      </c>
      <c r="J290" s="11">
        <v>4256.3286150000004</v>
      </c>
      <c r="K290" s="11">
        <v>4309.5327219999999</v>
      </c>
      <c r="L290" s="11">
        <v>4363.4018809999998</v>
      </c>
      <c r="M290" s="11">
        <v>4417.9444050000002</v>
      </c>
      <c r="N290" s="11">
        <v>4473.1687099999999</v>
      </c>
      <c r="O290" s="11">
        <v>4529.0833190000003</v>
      </c>
      <c r="P290" s="11">
        <v>4585.69686</v>
      </c>
    </row>
    <row r="291" spans="1:16" x14ac:dyDescent="0.25">
      <c r="A291">
        <f>VLOOKUP($B291,Example0gross_NameIDRecon!$B:$C,2,0)</f>
        <v>103</v>
      </c>
      <c r="B291" t="s">
        <v>49</v>
      </c>
      <c r="C291" t="s">
        <v>33</v>
      </c>
      <c r="D291" t="str">
        <f>IF(VLOOKUP($C291,Example0gross_LOSDesignation!$A:$B,2,0)=0,"",VLOOKUP($C291,Example0gross_LOSDesignation!$A:$B,2,0))</f>
        <v>Fixed Expense ($)</v>
      </c>
      <c r="E291" s="11">
        <v>1325</v>
      </c>
      <c r="F291" s="11">
        <v>1341.5625</v>
      </c>
      <c r="G291" s="11">
        <v>1358.3320309999999</v>
      </c>
      <c r="H291" s="11">
        <v>1375.3111819999999</v>
      </c>
      <c r="I291" s="11">
        <v>1392.502571</v>
      </c>
      <c r="J291" s="11">
        <v>1409.908854</v>
      </c>
      <c r="K291" s="11">
        <v>1427.5327139999999</v>
      </c>
      <c r="L291" s="11">
        <v>1445.3768729999999</v>
      </c>
      <c r="M291" s="11">
        <v>1463.444084</v>
      </c>
      <c r="N291" s="11">
        <v>1481.7371350000001</v>
      </c>
      <c r="O291" s="11">
        <v>1500.2588490000001</v>
      </c>
      <c r="P291" s="11">
        <v>1519.0120850000001</v>
      </c>
    </row>
    <row r="292" spans="1:16" x14ac:dyDescent="0.25">
      <c r="A292">
        <f>VLOOKUP($B292,Example0gross_NameIDRecon!$B:$C,2,0)</f>
        <v>103</v>
      </c>
      <c r="B292" t="s">
        <v>49</v>
      </c>
      <c r="C292" t="s">
        <v>34</v>
      </c>
      <c r="D292" t="str">
        <f>IF(VLOOKUP($C292,Example0gross_LOSDesignation!$A:$B,2,0)=0,"",VLOOKUP($C292,Example0gross_LOSDesignation!$A:$B,2,0))</f>
        <v>Oil Variable Expense ($)</v>
      </c>
      <c r="E292" s="11">
        <v>850</v>
      </c>
      <c r="F292" s="11">
        <v>860.625</v>
      </c>
      <c r="G292" s="11">
        <v>871.38281199999994</v>
      </c>
      <c r="H292" s="11">
        <v>882.27509799999996</v>
      </c>
      <c r="I292" s="11">
        <v>893.30353600000001</v>
      </c>
      <c r="J292" s="11">
        <v>904.469831</v>
      </c>
      <c r="K292" s="11">
        <v>915.77570300000002</v>
      </c>
      <c r="L292" s="11">
        <v>927.22289999999998</v>
      </c>
      <c r="M292" s="11">
        <v>938.81318599999997</v>
      </c>
      <c r="N292" s="11">
        <v>950.54835100000003</v>
      </c>
      <c r="O292" s="11">
        <v>962.430205</v>
      </c>
      <c r="P292" s="11">
        <v>974.46058300000004</v>
      </c>
    </row>
    <row r="293" spans="1:16" x14ac:dyDescent="0.25">
      <c r="A293">
        <f>VLOOKUP($B293,Example0gross_NameIDRecon!$B:$C,2,0)</f>
        <v>103</v>
      </c>
      <c r="B293" t="s">
        <v>49</v>
      </c>
      <c r="C293" t="s">
        <v>35</v>
      </c>
      <c r="D293" t="str">
        <f>IF(VLOOKUP($C293,Example0gross_LOSDesignation!$A:$B,2,0)=0,"",VLOOKUP($C293,Example0gross_LOSDesignation!$A:$B,2,0))</f>
        <v>Fixed Expense ($)</v>
      </c>
      <c r="E293" s="11">
        <v>600</v>
      </c>
      <c r="F293" s="11">
        <v>607.5</v>
      </c>
      <c r="G293" s="11">
        <v>615.09375</v>
      </c>
      <c r="H293" s="11">
        <v>622.782422</v>
      </c>
      <c r="I293" s="11">
        <v>630.56720199999995</v>
      </c>
      <c r="J293" s="11">
        <v>638.44929200000001</v>
      </c>
      <c r="K293" s="11">
        <v>646.42990799999995</v>
      </c>
      <c r="L293" s="11">
        <v>654.51028199999996</v>
      </c>
      <c r="M293" s="11">
        <v>662.69166099999995</v>
      </c>
      <c r="N293" s="11">
        <v>670.97530600000005</v>
      </c>
      <c r="O293" s="11">
        <v>679.36249799999996</v>
      </c>
      <c r="P293" s="11">
        <v>687.85452899999996</v>
      </c>
    </row>
    <row r="294" spans="1:16" x14ac:dyDescent="0.25">
      <c r="A294">
        <f>VLOOKUP($B294,Example0gross_NameIDRecon!$B:$C,2,0)</f>
        <v>103</v>
      </c>
      <c r="B294" t="s">
        <v>49</v>
      </c>
      <c r="C294" t="s">
        <v>36</v>
      </c>
      <c r="D294" t="str">
        <f>IF(VLOOKUP($C294,Example0gross_LOSDesignation!$A:$B,2,0)=0,"",VLOOKUP($C294,Example0gross_LOSDesignation!$A:$B,2,0))</f>
        <v>Fixed Expense ($)</v>
      </c>
      <c r="E294" s="11">
        <v>4693</v>
      </c>
      <c r="F294" s="11">
        <v>4751.6625000000004</v>
      </c>
      <c r="G294" s="11">
        <v>4811.0582809999996</v>
      </c>
      <c r="H294" s="11">
        <v>4871.1965099999998</v>
      </c>
      <c r="I294" s="11">
        <v>4932.0864659999997</v>
      </c>
      <c r="J294" s="11">
        <v>4993.7375469999997</v>
      </c>
      <c r="K294" s="11">
        <v>5056.1592659999997</v>
      </c>
      <c r="L294" s="11">
        <v>5119.3612569999996</v>
      </c>
      <c r="M294" s="11">
        <v>5183.3532729999997</v>
      </c>
      <c r="N294" s="11">
        <v>5248.1451889999998</v>
      </c>
      <c r="O294" s="11">
        <v>5313.7470039999998</v>
      </c>
      <c r="P294" s="11">
        <v>5380.1688409999997</v>
      </c>
    </row>
    <row r="295" spans="1:16" x14ac:dyDescent="0.25">
      <c r="A295">
        <f>VLOOKUP($B295,Example0gross_NameIDRecon!$B:$C,2,0)</f>
        <v>103</v>
      </c>
      <c r="B295" t="s">
        <v>49</v>
      </c>
      <c r="C295" t="s">
        <v>37</v>
      </c>
      <c r="D295" t="str">
        <f>IF(VLOOKUP($C295,Example0gross_LOSDesignation!$A:$B,2,0)=0,"",VLOOKUP($C295,Example0gross_LOSDesignation!$A:$B,2,0))</f>
        <v>Ad Val Tax</v>
      </c>
      <c r="E295" s="11">
        <v>2600</v>
      </c>
      <c r="F295" s="11">
        <v>2632.5</v>
      </c>
      <c r="G295" s="11">
        <v>2665.40625</v>
      </c>
      <c r="H295" s="11">
        <v>2698.7238280000001</v>
      </c>
      <c r="I295" s="11">
        <v>2732.4578759999999</v>
      </c>
      <c r="J295" s="11">
        <v>2766.6135989999998</v>
      </c>
      <c r="K295" s="11">
        <v>2801.196269</v>
      </c>
      <c r="L295" s="11">
        <v>2836.2112229999998</v>
      </c>
      <c r="M295" s="11">
        <v>2871.6638630000002</v>
      </c>
      <c r="N295" s="11">
        <v>2907.5596609999998</v>
      </c>
      <c r="O295" s="11">
        <v>2943.9041569999999</v>
      </c>
      <c r="P295" s="11">
        <v>2980.7029590000002</v>
      </c>
    </row>
    <row r="296" spans="1:16" x14ac:dyDescent="0.25">
      <c r="A296">
        <f>VLOOKUP($B296,Example0gross_NameIDRecon!$B:$C,2,0)</f>
        <v>103</v>
      </c>
      <c r="B296" t="s">
        <v>49</v>
      </c>
      <c r="C296" t="s">
        <v>38</v>
      </c>
      <c r="D296" t="str">
        <f>IF(VLOOKUP($C296,Example0gross_LOSDesignation!$A:$B,2,0)=0,"",VLOOKUP($C296,Example0gross_LOSDesignation!$A:$B,2,0))</f>
        <v>Oil Variable Expense ($)</v>
      </c>
      <c r="E296" s="11">
        <v>711</v>
      </c>
      <c r="F296" s="11">
        <v>719.88750000000005</v>
      </c>
      <c r="G296" s="11">
        <v>728.88609399999996</v>
      </c>
      <c r="H296" s="11">
        <v>737.99716999999998</v>
      </c>
      <c r="I296" s="11">
        <v>747.22213499999998</v>
      </c>
      <c r="J296" s="11">
        <v>756.562411</v>
      </c>
      <c r="K296" s="11">
        <v>766.01944100000003</v>
      </c>
      <c r="L296" s="11">
        <v>775.59468400000003</v>
      </c>
      <c r="M296" s="11">
        <v>785.28961800000002</v>
      </c>
      <c r="N296" s="11">
        <v>795.10573799999997</v>
      </c>
      <c r="O296" s="11">
        <v>805.04456000000005</v>
      </c>
      <c r="P296" s="11">
        <v>815.107617</v>
      </c>
    </row>
    <row r="297" spans="1:16" x14ac:dyDescent="0.25">
      <c r="A297">
        <f>VLOOKUP($B297,Example0gross_NameIDRecon!$B:$C,2,0)</f>
        <v>103</v>
      </c>
      <c r="B297" t="s">
        <v>49</v>
      </c>
      <c r="C297" t="s">
        <v>39</v>
      </c>
      <c r="D297" t="str">
        <f>IF(VLOOKUP($C297,Example0gross_LOSDesignation!$A:$B,2,0)=0,"",VLOOKUP($C297,Example0gross_LOSDesignation!$A:$B,2,0))</f>
        <v>Fixed Expense ($)</v>
      </c>
      <c r="E297" s="11">
        <v>326</v>
      </c>
      <c r="F297" s="11">
        <v>330.07499999999999</v>
      </c>
      <c r="G297" s="11">
        <v>334.20093700000001</v>
      </c>
      <c r="H297" s="11">
        <v>338.37844899999999</v>
      </c>
      <c r="I297" s="11">
        <v>342.60818</v>
      </c>
      <c r="J297" s="11">
        <v>346.890782</v>
      </c>
      <c r="K297" s="11">
        <v>351.22691700000001</v>
      </c>
      <c r="L297" s="11">
        <v>355.61725300000001</v>
      </c>
      <c r="M297" s="11">
        <v>360.06246900000002</v>
      </c>
      <c r="N297" s="11">
        <v>364.56324999999998</v>
      </c>
      <c r="O297" s="11">
        <v>369.12029000000001</v>
      </c>
      <c r="P297" s="11">
        <v>373.73429399999998</v>
      </c>
    </row>
    <row r="298" spans="1:16" x14ac:dyDescent="0.25">
      <c r="A298">
        <f>VLOOKUP($B298,Example0gross_NameIDRecon!$B:$C,2,0)</f>
        <v>103</v>
      </c>
      <c r="B298" t="s">
        <v>49</v>
      </c>
      <c r="C298" t="s">
        <v>40</v>
      </c>
      <c r="D298" t="str">
        <f>IF(VLOOKUP($C298,Example0gross_LOSDesignation!$A:$B,2,0)=0,"",VLOOKUP($C298,Example0gross_LOSDesignation!$A:$B,2,0))</f>
        <v>Fixed Expense ($)</v>
      </c>
      <c r="E298" s="11">
        <v>950</v>
      </c>
      <c r="F298" s="11">
        <v>961.875</v>
      </c>
      <c r="G298" s="11">
        <v>973.89843800000006</v>
      </c>
      <c r="H298" s="11">
        <v>986.07216800000003</v>
      </c>
      <c r="I298" s="11">
        <v>998.39806999999996</v>
      </c>
      <c r="J298" s="11">
        <v>1010.878046</v>
      </c>
      <c r="K298" s="11">
        <v>1023.514022</v>
      </c>
      <c r="L298" s="11">
        <v>1036.307947</v>
      </c>
      <c r="M298" s="11">
        <v>1049.261796</v>
      </c>
      <c r="N298" s="11">
        <v>1062.377569</v>
      </c>
      <c r="O298" s="11">
        <v>1075.6572880000001</v>
      </c>
      <c r="P298" s="11">
        <v>1089.1030040000001</v>
      </c>
    </row>
    <row r="299" spans="1:16" x14ac:dyDescent="0.25">
      <c r="A299">
        <f>VLOOKUP($B299,Example0gross_NameIDRecon!$B:$C,2,0)</f>
        <v>103</v>
      </c>
      <c r="B299" t="s">
        <v>49</v>
      </c>
      <c r="C299" t="s">
        <v>41</v>
      </c>
      <c r="D299" t="str">
        <f>IF(VLOOKUP($C299,Example0gross_LOSDesignation!$A:$B,2,0)=0,"",VLOOKUP($C299,Example0gross_LOSDesignation!$A:$B,2,0))</f>
        <v>Fixed Expense ($)</v>
      </c>
      <c r="E299" s="11">
        <v>1236</v>
      </c>
      <c r="F299" s="11">
        <v>1251.45</v>
      </c>
      <c r="G299" s="11">
        <v>1267.0931250000001</v>
      </c>
      <c r="H299" s="11">
        <v>1282.931789</v>
      </c>
      <c r="I299" s="11">
        <v>1298.9684360000001</v>
      </c>
      <c r="J299" s="11">
        <v>1315.2055419999999</v>
      </c>
      <c r="K299" s="11">
        <v>1331.6456109999999</v>
      </c>
      <c r="L299" s="11">
        <v>1348.2911810000001</v>
      </c>
      <c r="M299" s="11">
        <v>1365.1448210000001</v>
      </c>
      <c r="N299" s="11">
        <v>1382.2091310000001</v>
      </c>
      <c r="O299" s="11">
        <v>1399.4867449999999</v>
      </c>
      <c r="P299" s="11">
        <v>1416.9803300000001</v>
      </c>
    </row>
    <row r="300" spans="1:16" x14ac:dyDescent="0.25">
      <c r="A300">
        <f>VLOOKUP($B300,Example0gross_NameIDRecon!$B:$C,2,0)</f>
        <v>103</v>
      </c>
      <c r="B300" t="s">
        <v>49</v>
      </c>
      <c r="C300" t="s">
        <v>42</v>
      </c>
      <c r="D300" t="str">
        <f>IF(VLOOKUP($C300,Example0gross_LOSDesignation!$A:$B,2,0)=0,"",VLOOKUP($C300,Example0gross_LOSDesignation!$A:$B,2,0))</f>
        <v>Oil Variable Expense ($)</v>
      </c>
      <c r="E300" s="11">
        <v>580</v>
      </c>
      <c r="F300" s="11">
        <v>587.25</v>
      </c>
      <c r="G300" s="11">
        <v>594.59062500000005</v>
      </c>
      <c r="H300" s="11">
        <v>602.023008</v>
      </c>
      <c r="I300" s="11">
        <v>609.54829500000005</v>
      </c>
      <c r="J300" s="11">
        <v>617.16764899999998</v>
      </c>
      <c r="K300" s="11">
        <v>624.88224500000001</v>
      </c>
      <c r="L300" s="11">
        <v>632.69327299999998</v>
      </c>
      <c r="M300" s="11">
        <v>640.60193900000002</v>
      </c>
      <c r="N300" s="11">
        <v>648.60946300000001</v>
      </c>
      <c r="O300" s="11">
        <v>656.71708100000001</v>
      </c>
      <c r="P300" s="11">
        <v>664.92604500000004</v>
      </c>
    </row>
    <row r="301" spans="1:16" x14ac:dyDescent="0.25">
      <c r="A301">
        <f>VLOOKUP($B301,Example0gross_NameIDRecon!$B:$C,2,0)</f>
        <v>103</v>
      </c>
      <c r="B301" t="s">
        <v>49</v>
      </c>
      <c r="C301" t="s">
        <v>43</v>
      </c>
      <c r="D301" t="str">
        <f>IF(VLOOKUP($C301,Example0gross_LOSDesignation!$A:$B,2,0)=0,"",VLOOKUP($C301,Example0gross_LOSDesignation!$A:$B,2,0))</f>
        <v>Oil Variable Expense ($)</v>
      </c>
      <c r="E301" s="11">
        <v>450</v>
      </c>
      <c r="F301" s="11">
        <v>455.625</v>
      </c>
      <c r="G301" s="11">
        <v>461.320312</v>
      </c>
      <c r="H301" s="11">
        <v>467.086816</v>
      </c>
      <c r="I301" s="11">
        <v>472.92540200000002</v>
      </c>
      <c r="J301" s="11">
        <v>478.83696900000001</v>
      </c>
      <c r="K301" s="11">
        <v>484.82243099999999</v>
      </c>
      <c r="L301" s="11">
        <v>490.88271200000003</v>
      </c>
      <c r="M301" s="11">
        <v>497.01874600000002</v>
      </c>
      <c r="N301" s="11">
        <v>503.23147999999998</v>
      </c>
      <c r="O301" s="11">
        <v>509.52187300000003</v>
      </c>
      <c r="P301" s="11">
        <v>515.890897</v>
      </c>
    </row>
    <row r="302" spans="1:16" x14ac:dyDescent="0.25">
      <c r="A302">
        <f>VLOOKUP($B302,Example0gross_NameIDRecon!$B:$C,2,0)</f>
        <v>103</v>
      </c>
      <c r="B302" t="s">
        <v>49</v>
      </c>
      <c r="C302" t="s">
        <v>44</v>
      </c>
      <c r="D302" t="str">
        <f>IF(VLOOKUP($C302,Example0gross_LOSDesignation!$A:$B,2,0)=0,"",VLOOKUP($C302,Example0gross_LOSDesignation!$A:$B,2,0))</f>
        <v>Total Expenses</v>
      </c>
      <c r="E302" s="11">
        <v>40010</v>
      </c>
      <c r="F302" s="11">
        <v>40548.07</v>
      </c>
      <c r="G302" s="11">
        <v>41094.019424999999</v>
      </c>
      <c r="H302" s="11">
        <v>41647.987445999999</v>
      </c>
      <c r="I302" s="11">
        <v>42210.116519000003</v>
      </c>
      <c r="J302" s="11">
        <v>42780.552486</v>
      </c>
      <c r="K302" s="11">
        <v>43359.444682000001</v>
      </c>
      <c r="L302" s="11">
        <v>43946.946041000003</v>
      </c>
      <c r="M302" s="11">
        <v>44543.213212000002</v>
      </c>
      <c r="N302" s="11">
        <v>45148.406675999999</v>
      </c>
      <c r="O302" s="11">
        <v>45762.690864999997</v>
      </c>
      <c r="P302" s="11">
        <v>46386.234291000001</v>
      </c>
    </row>
    <row r="303" spans="1:16" x14ac:dyDescent="0.25">
      <c r="A303">
        <f>VLOOKUP($B303,Example0gross_NameIDRecon!$B:$C,2,0)</f>
        <v>103</v>
      </c>
      <c r="B303" t="s">
        <v>49</v>
      </c>
      <c r="C303" t="s">
        <v>45</v>
      </c>
      <c r="D303" t="str">
        <f>IF(VLOOKUP($C303,Example0gross_LOSDesignation!$A:$B,2,0)=0,"",VLOOKUP($C303,Example0gross_LOSDesignation!$A:$B,2,0))</f>
        <v>Net Operating Profit</v>
      </c>
      <c r="E303" s="11">
        <v>63363.333333000002</v>
      </c>
      <c r="F303" s="11">
        <v>64461.11</v>
      </c>
      <c r="G303" s="11">
        <v>65575.852400000003</v>
      </c>
      <c r="H303" s="11">
        <v>66707.773639000006</v>
      </c>
      <c r="I303" s="11">
        <v>67857.087627999994</v>
      </c>
      <c r="J303" s="11">
        <v>69024.008990000002</v>
      </c>
      <c r="K303" s="11">
        <v>70208.752961999999</v>
      </c>
      <c r="L303" s="11">
        <v>71411.535292</v>
      </c>
      <c r="M303" s="11">
        <v>72632.572123999998</v>
      </c>
      <c r="N303" s="11">
        <v>73872.079887999993</v>
      </c>
      <c r="O303" s="11">
        <v>75130.275171000001</v>
      </c>
      <c r="P303" s="11">
        <v>76407.374586000005</v>
      </c>
    </row>
    <row r="304" spans="1:16" x14ac:dyDescent="0.25">
      <c r="A304">
        <f>A303</f>
        <v>103</v>
      </c>
      <c r="B304" t="str">
        <f>B303</f>
        <v>Jimmy 1H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20" x14ac:dyDescent="0.25">
      <c r="A305">
        <f t="shared" ref="A305:B305" si="189">A304</f>
        <v>103</v>
      </c>
      <c r="B305" t="str">
        <f t="shared" si="189"/>
        <v>Jimmy 1H</v>
      </c>
      <c r="D305" s="10" t="s">
        <v>89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20" x14ac:dyDescent="0.25">
      <c r="A306">
        <f t="shared" ref="A306:B306" si="190">A305</f>
        <v>103</v>
      </c>
      <c r="B306" t="str">
        <f t="shared" si="190"/>
        <v>Jimmy 1H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20" x14ac:dyDescent="0.25">
      <c r="A307">
        <f t="shared" ref="A307:B307" si="191">A306</f>
        <v>103</v>
      </c>
      <c r="B307" t="str">
        <f t="shared" si="191"/>
        <v>Jimmy 1H</v>
      </c>
      <c r="D307" t="s">
        <v>90</v>
      </c>
      <c r="E307" s="14">
        <f>IFERROR(VLOOKUP($A307,Example0gross_BTU!$B:$C,2,0),"")</f>
        <v>1.1000000000000001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3"/>
      <c r="R307" s="3"/>
      <c r="S307" s="3"/>
      <c r="T307" s="3"/>
    </row>
    <row r="308" spans="1:20" x14ac:dyDescent="0.25">
      <c r="A308">
        <f t="shared" ref="A308:B308" si="192">A307</f>
        <v>103</v>
      </c>
      <c r="B308" t="str">
        <f t="shared" si="192"/>
        <v>Jimmy 1H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3"/>
      <c r="R308" s="3"/>
      <c r="S308" s="3"/>
      <c r="T308" s="3"/>
    </row>
    <row r="309" spans="1:20" x14ac:dyDescent="0.25">
      <c r="A309">
        <f t="shared" ref="A309:B309" si="193">A308</f>
        <v>103</v>
      </c>
      <c r="B309" t="str">
        <f t="shared" si="193"/>
        <v>Jimmy 1H</v>
      </c>
      <c r="D309" t="s">
        <v>91</v>
      </c>
      <c r="E309" s="9">
        <f>IFERROR((SUMIF($D260:$D303,"Oil Sales Revenue ($)",E260:E303)-ABS(SUMIF($D260:$D303,"Oil Revenue Deductions ($)",E260:E303)))/SUMIF($D260:$D303,"Oil Sales Volumes (bbl)",E260:E303),"")</f>
        <v>76.083333333333329</v>
      </c>
      <c r="F309" s="9">
        <f t="shared" ref="F309:P309" si="194">IFERROR((SUMIF($D260:$D303,"Oil Sales Revenue ($)",F260:F303)-ABS(SUMIF($D260:$D303,"Oil Revenue Deductions ($)",F260:F303)))/SUMIF($D260:$D303,"Oil Sales Volumes (bbl)",F260:F303),"")</f>
        <v>75.349999999999994</v>
      </c>
      <c r="G309" s="9">
        <f t="shared" si="194"/>
        <v>74.623646638905413</v>
      </c>
      <c r="H309" s="9">
        <f t="shared" si="194"/>
        <v>73.904208558010865</v>
      </c>
      <c r="I309" s="9">
        <f t="shared" si="194"/>
        <v>73.191621614577841</v>
      </c>
      <c r="J309" s="9">
        <f t="shared" si="194"/>
        <v>72.485822309543579</v>
      </c>
      <c r="K309" s="9">
        <f t="shared" si="194"/>
        <v>71.78674750634633</v>
      </c>
      <c r="L309" s="9">
        <f t="shared" si="194"/>
        <v>71.094334878262714</v>
      </c>
      <c r="M309" s="9">
        <f t="shared" si="194"/>
        <v>70.408522408190791</v>
      </c>
      <c r="N309" s="9">
        <f t="shared" si="194"/>
        <v>69.729248790868823</v>
      </c>
      <c r="O309" s="9">
        <f t="shared" si="194"/>
        <v>69.056453191832247</v>
      </c>
      <c r="P309" s="9">
        <f t="shared" si="194"/>
        <v>68.390075320412535</v>
      </c>
      <c r="Q309" s="3"/>
      <c r="R309" s="3"/>
      <c r="S309" s="3"/>
      <c r="T309" s="3"/>
    </row>
    <row r="310" spans="1:20" x14ac:dyDescent="0.25">
      <c r="A310">
        <f t="shared" ref="A310:B310" si="195">A309</f>
        <v>103</v>
      </c>
      <c r="B310" t="str">
        <f t="shared" si="195"/>
        <v>Jimmy 1H</v>
      </c>
      <c r="D310" t="s">
        <v>92</v>
      </c>
      <c r="E310" s="9">
        <f>IFERROR(((SUMIF($D260:$D303,"Gas Sales Revenue ($)",E260:E303)-ABS(SUMIF($D260:$D303,"Gas Revenue Deductions ($)",E260:E303)))/SUMIF($D260:$D303,"Gas Sales Volumes (mcf)",E260:E303))/$E307,"")</f>
        <v>2.624242424242424</v>
      </c>
      <c r="F310" s="9">
        <f t="shared" ref="F310:P310" si="196">IFERROR(((SUMIF($D260:$D303,"Gas Sales Revenue ($)",F260:F303)-ABS(SUMIF($D260:$D303,"Gas Revenue Deductions ($)",F260:F303)))/SUMIF($D260:$D303,"Gas Sales Volumes (mcf)",F260:F303))/$E307,"")</f>
        <v>2.599645232815964</v>
      </c>
      <c r="G310" s="9">
        <f t="shared" si="196"/>
        <v>2.5752684008436533</v>
      </c>
      <c r="H310" s="9">
        <f t="shared" si="196"/>
        <v>2.5511101613024643</v>
      </c>
      <c r="I310" s="9">
        <f t="shared" si="196"/>
        <v>2.5271687562697571</v>
      </c>
      <c r="J310" s="9">
        <f t="shared" si="196"/>
        <v>2.5034424389200507</v>
      </c>
      <c r="K310" s="9">
        <f t="shared" si="196"/>
        <v>2.4799294712513777</v>
      </c>
      <c r="L310" s="9">
        <f t="shared" si="196"/>
        <v>2.4566281254214402</v>
      </c>
      <c r="M310" s="9">
        <f t="shared" si="196"/>
        <v>2.4335366839268335</v>
      </c>
      <c r="N310" s="9">
        <f t="shared" si="196"/>
        <v>2.4106534383080156</v>
      </c>
      <c r="O310" s="9">
        <f t="shared" si="196"/>
        <v>2.3879766915991052</v>
      </c>
      <c r="P310" s="9">
        <f t="shared" si="196"/>
        <v>2.3655047551585096</v>
      </c>
      <c r="Q310" s="3"/>
      <c r="R310" s="3"/>
      <c r="S310" s="3"/>
      <c r="T310" s="3"/>
    </row>
    <row r="311" spans="1:20" x14ac:dyDescent="0.25">
      <c r="A311">
        <f t="shared" ref="A311:B311" si="197">A310</f>
        <v>103</v>
      </c>
      <c r="B311" t="str">
        <f t="shared" si="197"/>
        <v>Jimmy 1H</v>
      </c>
      <c r="D311" t="s">
        <v>93</v>
      </c>
      <c r="E311" s="9">
        <f>IFERROR((SUMIF($D260:$D303,"NGL Sales Revenue ($)",E260:E303)-ABS(SUMIF($D260:$D303,"NGL Revenue Deductions ($)",E260:E303)))/(SUMIF($D260:$D303,"NGL Sales Volumes (bbl)",E260:E303)+(SUMIF($D260:$D303,"NGL Sales Volumes (gal)",E260:E303)/42)),"")</f>
        <v>31.117927743353782</v>
      </c>
      <c r="F311" s="9">
        <f t="shared" ref="F311:P311" si="198">IFERROR((SUMIF($D260:$D303,"NGL Sales Revenue ($)",F260:F303)-ABS(SUMIF($D260:$D303,"NGL Revenue Deductions ($)",F260:F303)))/(SUMIF($D260:$D303,"NGL Sales Volumes (bbl)",F260:F303)+(SUMIF($D260:$D303,"NGL Sales Volumes (gal)",F260:F303)/42)),"")</f>
        <v>30.81799591002045</v>
      </c>
      <c r="G311" s="9">
        <f t="shared" si="198"/>
        <v>30.52091887071796</v>
      </c>
      <c r="H311" s="9">
        <f t="shared" si="198"/>
        <v>30.226670174367072</v>
      </c>
      <c r="I311" s="9">
        <f t="shared" si="198"/>
        <v>29.935223570143492</v>
      </c>
      <c r="J311" s="9">
        <f t="shared" si="198"/>
        <v>29.646553087751645</v>
      </c>
      <c r="K311" s="9">
        <f t="shared" si="198"/>
        <v>29.36063292970854</v>
      </c>
      <c r="L311" s="9">
        <f t="shared" si="198"/>
        <v>29.077437572018667</v>
      </c>
      <c r="M311" s="9">
        <f t="shared" si="198"/>
        <v>28.796941674041062</v>
      </c>
      <c r="N311" s="9">
        <f t="shared" si="198"/>
        <v>28.519120151652711</v>
      </c>
      <c r="O311" s="9">
        <f t="shared" si="198"/>
        <v>28.243948140650517</v>
      </c>
      <c r="P311" s="9">
        <f t="shared" si="198"/>
        <v>27.971400949547146</v>
      </c>
      <c r="Q311" s="3"/>
      <c r="R311" s="3"/>
      <c r="S311" s="3"/>
      <c r="T311" s="3"/>
    </row>
    <row r="312" spans="1:20" x14ac:dyDescent="0.25">
      <c r="A312">
        <f t="shared" ref="A312:B312" si="199">A311</f>
        <v>103</v>
      </c>
      <c r="B312" t="str">
        <f t="shared" si="199"/>
        <v>Jimmy 1H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3"/>
      <c r="R312" s="3"/>
      <c r="S312" s="3"/>
      <c r="T312" s="3"/>
    </row>
    <row r="313" spans="1:20" x14ac:dyDescent="0.25">
      <c r="A313">
        <f t="shared" ref="A313:B313" si="200">A312</f>
        <v>103</v>
      </c>
      <c r="B313" t="str">
        <f t="shared" si="200"/>
        <v>Jimmy 1H</v>
      </c>
      <c r="D313" t="s">
        <v>94</v>
      </c>
      <c r="E313" s="9">
        <f>IFERROR(E309-E$1,"")</f>
        <v>-2.076666666666668</v>
      </c>
      <c r="F313" s="9">
        <f t="shared" ref="F313:P313" si="201">IFERROR(F309-F$1,"")</f>
        <v>-1.5100000000000051</v>
      </c>
      <c r="G313" s="9">
        <f t="shared" si="201"/>
        <v>1.2536466389054084</v>
      </c>
      <c r="H313" s="9">
        <f t="shared" si="201"/>
        <v>-5.535791441989133</v>
      </c>
      <c r="I313" s="9">
        <f t="shared" si="201"/>
        <v>1.5716216145778361</v>
      </c>
      <c r="J313" s="9">
        <f t="shared" si="201"/>
        <v>2.2158223095435829</v>
      </c>
      <c r="K313" s="9">
        <f t="shared" si="201"/>
        <v>-4.253252493653676</v>
      </c>
      <c r="L313" s="9">
        <f t="shared" si="201"/>
        <v>-10.225665121737279</v>
      </c>
      <c r="M313" s="9">
        <f t="shared" si="201"/>
        <v>-19.021477591809216</v>
      </c>
      <c r="N313" s="9">
        <f t="shared" si="201"/>
        <v>-15.740751209131176</v>
      </c>
      <c r="O313" s="9">
        <f t="shared" si="201"/>
        <v>-8.3235468081677482</v>
      </c>
      <c r="P313" s="9">
        <f t="shared" si="201"/>
        <v>-3.7299246795874694</v>
      </c>
      <c r="Q313" s="9">
        <f>IFERROR(AVERAGE(N313:P313),"")</f>
        <v>-9.2647408989621312</v>
      </c>
      <c r="R313" s="9">
        <f>IFERROR(AVERAGE(K313:P313),"")</f>
        <v>-10.215769650681095</v>
      </c>
      <c r="S313" s="9">
        <f>IFERROR(AVERAGE(H313:P313),"")</f>
        <v>-7.0047739357726977</v>
      </c>
      <c r="T313" s="9">
        <f>IFERROR(AVERAGE(E313:P313),"")</f>
        <v>-5.447998787476295</v>
      </c>
    </row>
    <row r="314" spans="1:20" x14ac:dyDescent="0.25">
      <c r="A314">
        <f t="shared" ref="A314:B314" si="202">A313</f>
        <v>103</v>
      </c>
      <c r="B314" t="str">
        <f t="shared" si="202"/>
        <v>Jimmy 1H</v>
      </c>
      <c r="D314" t="s">
        <v>95</v>
      </c>
      <c r="E314" s="9">
        <f>IFERROR(E310-E$2,"")</f>
        <v>-2.0847575757575756</v>
      </c>
      <c r="F314" s="9">
        <f t="shared" ref="F314:P314" si="203">IFERROR(F310-F$2,"")</f>
        <v>-0.50935476718403594</v>
      </c>
      <c r="G314" s="9">
        <f t="shared" si="203"/>
        <v>0.1242684008436532</v>
      </c>
      <c r="H314" s="9">
        <f t="shared" si="203"/>
        <v>0.56011016130246416</v>
      </c>
      <c r="I314" s="9">
        <f t="shared" si="203"/>
        <v>0.41016875626975713</v>
      </c>
      <c r="J314" s="9">
        <f t="shared" si="203"/>
        <v>0.32244243892005064</v>
      </c>
      <c r="K314" s="9">
        <f t="shared" si="203"/>
        <v>-0.12307052874862245</v>
      </c>
      <c r="L314" s="9">
        <f t="shared" si="203"/>
        <v>-3.5371874578559837E-2</v>
      </c>
      <c r="M314" s="9">
        <f t="shared" si="203"/>
        <v>-0.12246331607316652</v>
      </c>
      <c r="N314" s="9">
        <f t="shared" si="203"/>
        <v>-0.3533465616919842</v>
      </c>
      <c r="O314" s="9">
        <f t="shared" si="203"/>
        <v>-0.77602330840089495</v>
      </c>
      <c r="P314" s="9">
        <f t="shared" si="203"/>
        <v>-0.34049524484149041</v>
      </c>
      <c r="Q314" s="9">
        <f>IFERROR(AVERAGE(N314:P314),"")</f>
        <v>-0.48995503831145654</v>
      </c>
      <c r="R314" s="9">
        <f>IFERROR(AVERAGE(K314:P314),"")</f>
        <v>-0.29179513905578641</v>
      </c>
      <c r="S314" s="9">
        <f>IFERROR(AVERAGE(H314:P314),"")</f>
        <v>-5.0894386426938491E-2</v>
      </c>
      <c r="T314" s="9">
        <f>IFERROR(AVERAGE(E314:P314),"")</f>
        <v>-0.24399111832836706</v>
      </c>
    </row>
    <row r="315" spans="1:20" x14ac:dyDescent="0.25">
      <c r="A315">
        <f t="shared" ref="A315:B315" si="204">A314</f>
        <v>103</v>
      </c>
      <c r="B315" t="str">
        <f t="shared" si="204"/>
        <v>Jimmy 1H</v>
      </c>
      <c r="D315" t="s">
        <v>96</v>
      </c>
      <c r="E315" s="9">
        <f>IFERROR(E311-E$1,"")</f>
        <v>-47.042072256646215</v>
      </c>
      <c r="F315" s="9">
        <f t="shared" ref="F315:P315" si="205">IFERROR(F311-F$1,"")</f>
        <v>-46.04200408997955</v>
      </c>
      <c r="G315" s="9">
        <f t="shared" si="205"/>
        <v>-42.849081129282041</v>
      </c>
      <c r="H315" s="9">
        <f t="shared" si="205"/>
        <v>-49.213329825632925</v>
      </c>
      <c r="I315" s="9">
        <f t="shared" si="205"/>
        <v>-41.684776429856512</v>
      </c>
      <c r="J315" s="9">
        <f t="shared" si="205"/>
        <v>-40.623446912248355</v>
      </c>
      <c r="K315" s="9">
        <f t="shared" si="205"/>
        <v>-46.679367070291462</v>
      </c>
      <c r="L315" s="9">
        <f t="shared" si="205"/>
        <v>-52.242562427981326</v>
      </c>
      <c r="M315" s="9">
        <f t="shared" si="205"/>
        <v>-60.633058325958942</v>
      </c>
      <c r="N315" s="9">
        <f t="shared" si="205"/>
        <v>-56.950879848347284</v>
      </c>
      <c r="O315" s="9">
        <f t="shared" si="205"/>
        <v>-49.136051859349479</v>
      </c>
      <c r="P315" s="9">
        <f t="shared" si="205"/>
        <v>-44.148599050452859</v>
      </c>
      <c r="Q315" s="9">
        <f>IFERROR(AVERAGE(N315:P315),"")</f>
        <v>-50.078510252716541</v>
      </c>
      <c r="R315" s="9">
        <f>IFERROR(AVERAGE(K315:P315),"")</f>
        <v>-51.631753097063552</v>
      </c>
      <c r="S315" s="9">
        <f>IFERROR(AVERAGE(H315:P315),"")</f>
        <v>-49.034674638902132</v>
      </c>
      <c r="T315" s="9">
        <f>IFERROR(AVERAGE(E315:P315),"")</f>
        <v>-48.103769102168911</v>
      </c>
    </row>
    <row r="316" spans="1:20" x14ac:dyDescent="0.25">
      <c r="A316">
        <f t="shared" ref="A316:B316" si="206">A315</f>
        <v>103</v>
      </c>
      <c r="B316" t="str">
        <f t="shared" si="206"/>
        <v>Jimmy 1H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3"/>
      <c r="R316" s="3"/>
      <c r="S316" s="3"/>
      <c r="T316" s="3"/>
    </row>
    <row r="317" spans="1:20" x14ac:dyDescent="0.25">
      <c r="A317">
        <f t="shared" ref="A317:B317" si="207">A316</f>
        <v>103</v>
      </c>
      <c r="B317" t="str">
        <f t="shared" si="207"/>
        <v>Jimmy 1H</v>
      </c>
      <c r="D317" t="s">
        <v>97</v>
      </c>
      <c r="E317" s="15">
        <f>IFERROR(E309/E$1,"")</f>
        <v>0.97343056977140907</v>
      </c>
      <c r="F317" s="15">
        <f t="shared" ref="F317:P317" si="208">IFERROR(F309/F$1,"")</f>
        <v>0.98035389018995567</v>
      </c>
      <c r="G317" s="15">
        <f t="shared" si="208"/>
        <v>1.017086638120559</v>
      </c>
      <c r="H317" s="15">
        <f t="shared" si="208"/>
        <v>0.93031481064968358</v>
      </c>
      <c r="I317" s="15">
        <f t="shared" si="208"/>
        <v>1.0219438929709277</v>
      </c>
      <c r="J317" s="15">
        <f t="shared" si="208"/>
        <v>1.0315329772241866</v>
      </c>
      <c r="K317" s="15">
        <f t="shared" si="208"/>
        <v>0.94406559056215578</v>
      </c>
      <c r="L317" s="15">
        <f t="shared" si="208"/>
        <v>0.8742539950597974</v>
      </c>
      <c r="M317" s="15">
        <f t="shared" si="208"/>
        <v>0.78730316905055109</v>
      </c>
      <c r="N317" s="15">
        <f t="shared" si="208"/>
        <v>0.81583302668619195</v>
      </c>
      <c r="O317" s="15">
        <f t="shared" si="208"/>
        <v>0.89243284042171434</v>
      </c>
      <c r="P317" s="15">
        <f t="shared" si="208"/>
        <v>0.94828168774837118</v>
      </c>
      <c r="Q317" s="15">
        <f>IFERROR(AVERAGE(N317:P317),"")</f>
        <v>0.88551585161875923</v>
      </c>
      <c r="R317" s="15">
        <f>IFERROR(AVERAGE(K317:P317),"")</f>
        <v>0.87702838492146362</v>
      </c>
      <c r="S317" s="15">
        <f>IFERROR(AVERAGE(H317:P317),"")</f>
        <v>0.91621799893039779</v>
      </c>
      <c r="T317" s="15">
        <f>IFERROR(AVERAGE(E317:P317),"")</f>
        <v>0.93473609070462527</v>
      </c>
    </row>
    <row r="318" spans="1:20" x14ac:dyDescent="0.25">
      <c r="A318">
        <f t="shared" ref="A318:B318" si="209">A317</f>
        <v>103</v>
      </c>
      <c r="B318" t="str">
        <f t="shared" si="209"/>
        <v>Jimmy 1H</v>
      </c>
      <c r="D318" t="s">
        <v>98</v>
      </c>
      <c r="E318" s="15">
        <f>IFERROR(E310/E$2,"")</f>
        <v>0.55728231561741859</v>
      </c>
      <c r="F318" s="15">
        <f t="shared" ref="F318:P318" si="210">IFERROR(F310/F$2,"")</f>
        <v>0.83616765288387396</v>
      </c>
      <c r="G318" s="15">
        <f t="shared" si="210"/>
        <v>1.0507011019353951</v>
      </c>
      <c r="H318" s="15">
        <f t="shared" si="210"/>
        <v>1.2813210252649243</v>
      </c>
      <c r="I318" s="15">
        <f t="shared" si="210"/>
        <v>1.1937500029616235</v>
      </c>
      <c r="J318" s="15">
        <f t="shared" si="210"/>
        <v>1.147841558422765</v>
      </c>
      <c r="K318" s="15">
        <f t="shared" si="210"/>
        <v>0.95271973540198907</v>
      </c>
      <c r="L318" s="15">
        <f t="shared" si="210"/>
        <v>0.98580582882080259</v>
      </c>
      <c r="M318" s="15">
        <f t="shared" si="210"/>
        <v>0.95208790450971581</v>
      </c>
      <c r="N318" s="15">
        <f t="shared" si="210"/>
        <v>0.87216115713025177</v>
      </c>
      <c r="O318" s="15">
        <f t="shared" si="210"/>
        <v>0.7547334676356211</v>
      </c>
      <c r="P318" s="15">
        <f t="shared" si="210"/>
        <v>0.8741702716772024</v>
      </c>
      <c r="Q318" s="15">
        <f>IFERROR(AVERAGE(N318:P318),"")</f>
        <v>0.83368829881435846</v>
      </c>
      <c r="R318" s="15">
        <f>IFERROR(AVERAGE(K318:P318),"")</f>
        <v>0.89861306086259718</v>
      </c>
      <c r="S318" s="15">
        <f>IFERROR(AVERAGE(H318:P318),"")</f>
        <v>1.001621216869433</v>
      </c>
      <c r="T318" s="15">
        <f>IFERROR(AVERAGE(E318:P318),"")</f>
        <v>0.95489516852179868</v>
      </c>
    </row>
    <row r="319" spans="1:20" x14ac:dyDescent="0.25">
      <c r="A319">
        <f t="shared" ref="A319:B319" si="211">A318</f>
        <v>103</v>
      </c>
      <c r="B319" t="str">
        <f t="shared" si="211"/>
        <v>Jimmy 1H</v>
      </c>
      <c r="D319" t="s">
        <v>99</v>
      </c>
      <c r="E319" s="15">
        <f>IFERROR(E311/E$1,"")</f>
        <v>0.39813111237658372</v>
      </c>
      <c r="F319" s="15">
        <f t="shared" ref="F319:P319" si="212">IFERROR(F311/F$1,"")</f>
        <v>0.40096273627401052</v>
      </c>
      <c r="G319" s="15">
        <f t="shared" si="212"/>
        <v>0.4159863550595333</v>
      </c>
      <c r="H319" s="15">
        <f t="shared" si="212"/>
        <v>0.38049685516574866</v>
      </c>
      <c r="I319" s="15">
        <f t="shared" si="212"/>
        <v>0.41797296244266252</v>
      </c>
      <c r="J319" s="15">
        <f t="shared" si="212"/>
        <v>0.42189487815215093</v>
      </c>
      <c r="K319" s="15">
        <f t="shared" si="212"/>
        <v>0.38612089597196919</v>
      </c>
      <c r="L319" s="15">
        <f t="shared" si="212"/>
        <v>0.35756809606515827</v>
      </c>
      <c r="M319" s="15">
        <f t="shared" si="212"/>
        <v>0.32200538604541046</v>
      </c>
      <c r="N319" s="15">
        <f t="shared" si="212"/>
        <v>0.33367403944837615</v>
      </c>
      <c r="O319" s="15">
        <f t="shared" si="212"/>
        <v>0.36500320678018244</v>
      </c>
      <c r="P319" s="15">
        <f t="shared" si="212"/>
        <v>0.38784527106970529</v>
      </c>
      <c r="Q319" s="15">
        <f>IFERROR(AVERAGE(N319:P319),"")</f>
        <v>0.36217417243275468</v>
      </c>
      <c r="R319" s="15">
        <f>IFERROR(AVERAGE(K319:P319),"")</f>
        <v>0.35870281589680025</v>
      </c>
      <c r="S319" s="15">
        <f>IFERROR(AVERAGE(H319:P319),"")</f>
        <v>0.37473128790459598</v>
      </c>
      <c r="T319" s="15">
        <f>IFERROR(AVERAGE(E319:P319),"")</f>
        <v>0.38230514957095757</v>
      </c>
    </row>
    <row r="320" spans="1:20" x14ac:dyDescent="0.25">
      <c r="A320">
        <f t="shared" ref="A320:B320" si="213">A319</f>
        <v>103</v>
      </c>
      <c r="B320" t="str">
        <f t="shared" si="213"/>
        <v>Jimmy 1H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3"/>
      <c r="R320" s="3"/>
      <c r="S320" s="3"/>
      <c r="T320" s="3"/>
    </row>
    <row r="321" spans="1:20" x14ac:dyDescent="0.25">
      <c r="A321">
        <f t="shared" ref="A321:B321" si="214">A320</f>
        <v>103</v>
      </c>
      <c r="B321" t="str">
        <f t="shared" si="214"/>
        <v>Jimmy 1H</v>
      </c>
      <c r="D321" t="s">
        <v>100</v>
      </c>
      <c r="E321" s="16" cm="1">
        <f t="array" ref="E321">_xlfn.XLOOKUP($A321&amp;"|"&amp;E$4,Example0gross_HistoricalProd!$B:$B&amp;"|"&amp;Example0gross_HistoricalProd!$C:$C,Example0gross_HistoricalProd!$D:$D,"",0,1)</f>
        <v>8250</v>
      </c>
      <c r="F321" s="16" cm="1">
        <f t="array" ref="F321">_xlfn.XLOOKUP($A321&amp;"|"&amp;F$4,Example0gross_HistoricalProd!$B:$B&amp;"|"&amp;Example0gross_HistoricalProd!$C:$C,Example0gross_HistoricalProd!$D:$D,"",0,1)</f>
        <v>8456</v>
      </c>
      <c r="G321" s="16" cm="1">
        <f t="array" ref="G321">_xlfn.XLOOKUP($A321&amp;"|"&amp;G$4,Example0gross_HistoricalProd!$B:$B&amp;"|"&amp;Example0gross_HistoricalProd!$C:$C,Example0gross_HistoricalProd!$D:$D,"",0,1)</f>
        <v>8668</v>
      </c>
      <c r="H321" s="16" cm="1">
        <f t="array" ref="H321">_xlfn.XLOOKUP($A321&amp;"|"&amp;H$4,Example0gross_HistoricalProd!$B:$B&amp;"|"&amp;Example0gross_HistoricalProd!$C:$C,Example0gross_HistoricalProd!$D:$D,"",0,1)</f>
        <v>8884</v>
      </c>
      <c r="I321" s="16" cm="1">
        <f t="array" ref="I321">_xlfn.XLOOKUP($A321&amp;"|"&amp;I$4,Example0gross_HistoricalProd!$B:$B&amp;"|"&amp;Example0gross_HistoricalProd!$C:$C,Example0gross_HistoricalProd!$D:$D,"",0,1)</f>
        <v>9106</v>
      </c>
      <c r="J321" s="16" cm="1">
        <f t="array" ref="J321">_xlfn.XLOOKUP($A321&amp;"|"&amp;J$4,Example0gross_HistoricalProd!$B:$B&amp;"|"&amp;Example0gross_HistoricalProd!$C:$C,Example0gross_HistoricalProd!$D:$D,"",0,1)</f>
        <v>9334</v>
      </c>
      <c r="K321" s="16" cm="1">
        <f t="array" ref="K321">_xlfn.XLOOKUP($A321&amp;"|"&amp;K$4,Example0gross_HistoricalProd!$B:$B&amp;"|"&amp;Example0gross_HistoricalProd!$C:$C,Example0gross_HistoricalProd!$D:$D,"",0,1)</f>
        <v>9567</v>
      </c>
      <c r="L321" s="16" cm="1">
        <f t="array" ref="L321">_xlfn.XLOOKUP($A321&amp;"|"&amp;L$4,Example0gross_HistoricalProd!$B:$B&amp;"|"&amp;Example0gross_HistoricalProd!$C:$C,Example0gross_HistoricalProd!$D:$D,"",0,1)</f>
        <v>9807</v>
      </c>
      <c r="M321" s="16" cm="1">
        <f t="array" ref="M321">_xlfn.XLOOKUP($A321&amp;"|"&amp;M$4,Example0gross_HistoricalProd!$B:$B&amp;"|"&amp;Example0gross_HistoricalProd!$C:$C,Example0gross_HistoricalProd!$D:$D,"",0,1)</f>
        <v>10052</v>
      </c>
      <c r="N321" s="16" cm="1">
        <f t="array" ref="N321">_xlfn.XLOOKUP($A321&amp;"|"&amp;N$4,Example0gross_HistoricalProd!$B:$B&amp;"|"&amp;Example0gross_HistoricalProd!$C:$C,Example0gross_HistoricalProd!$D:$D,"",0,1)</f>
        <v>10303</v>
      </c>
      <c r="O321" s="16" cm="1">
        <f t="array" ref="O321">_xlfn.XLOOKUP($A321&amp;"|"&amp;O$4,Example0gross_HistoricalProd!$B:$B&amp;"|"&amp;Example0gross_HistoricalProd!$C:$C,Example0gross_HistoricalProd!$D:$D,"",0,1)</f>
        <v>10561</v>
      </c>
      <c r="P321" s="16" cm="1">
        <f t="array" ref="P321">_xlfn.XLOOKUP($A321&amp;"|"&amp;P$4,Example0gross_HistoricalProd!$B:$B&amp;"|"&amp;Example0gross_HistoricalProd!$C:$C,Example0gross_HistoricalProd!$D:$D,"",0,1)</f>
        <v>10825</v>
      </c>
      <c r="Q321" s="3"/>
      <c r="R321" s="3"/>
      <c r="S321" s="3"/>
      <c r="T321" s="3"/>
    </row>
    <row r="322" spans="1:20" x14ac:dyDescent="0.25">
      <c r="A322">
        <f t="shared" ref="A322:B322" si="215">A321</f>
        <v>103</v>
      </c>
      <c r="B322" t="str">
        <f t="shared" si="215"/>
        <v>Jimmy 1H</v>
      </c>
      <c r="D322" t="s">
        <v>101</v>
      </c>
      <c r="E322" s="15">
        <f>IFERROR(SUMIF($D260:$D303,"Gas Sales Volumes (mcf)",E260:E303)/E321,"")</f>
        <v>0.90909090909090906</v>
      </c>
      <c r="F322" s="15">
        <f t="shared" ref="F322" si="216">IFERROR(SUMIF($D260:$D303,"Gas Sales Volumes (mcf)",F260:F303)/F321,"")</f>
        <v>0.90911778618732264</v>
      </c>
      <c r="G322" s="15">
        <f t="shared" ref="G322" si="217">IFERROR(SUMIF($D260:$D303,"Gas Sales Volumes (mcf)",G260:G303)/G321,"")</f>
        <v>0.90905485694508537</v>
      </c>
      <c r="H322" s="15">
        <f t="shared" ref="H322" si="218">IFERROR(SUMIF($D260:$D303,"Gas Sales Volumes (mcf)",H260:H303)/H321,"")</f>
        <v>0.90912648435389465</v>
      </c>
      <c r="I322" s="15">
        <f t="shared" ref="I322" si="219">IFERROR(SUMIF($D260:$D303,"Gas Sales Volumes (mcf)",I260:I303)/I321,"")</f>
        <v>0.90913646826268402</v>
      </c>
      <c r="J322" s="15">
        <f t="shared" ref="J322" si="220">IFERROR(SUMIF($D260:$D303,"Gas Sales Volumes (mcf)",J260:J303)/J321,"")</f>
        <v>0.90910237808013716</v>
      </c>
      <c r="K322" s="15">
        <f t="shared" ref="K322" si="221">IFERROR(SUMIF($D260:$D303,"Gas Sales Volumes (mcf)",K260:K303)/K321,"")</f>
        <v>0.90913563677223785</v>
      </c>
      <c r="L322" s="15">
        <f t="shared" ref="L322" si="222">IFERROR(SUMIF($D260:$D303,"Gas Sales Volumes (mcf)",L260:L303)/L321,"")</f>
        <v>0.9090591570306924</v>
      </c>
      <c r="M322" s="15">
        <f t="shared" ref="M322" si="223">IFERROR(SUMIF($D260:$D303,"Gas Sales Volumes (mcf)",M260:M303)/M321,"")</f>
        <v>0.90907498318742541</v>
      </c>
      <c r="N322" s="15">
        <f t="shared" ref="N322" si="224">IFERROR(SUMIF($D260:$D303,"Gas Sales Volumes (mcf)",N260:N303)/N321,"")</f>
        <v>0.90910145346015725</v>
      </c>
      <c r="O322" s="15">
        <f t="shared" ref="O322" si="225">IFERROR(SUMIF($D260:$D303,"Gas Sales Volumes (mcf)",O260:O303)/O321,"")</f>
        <v>0.90906486895180383</v>
      </c>
      <c r="P322" s="15">
        <f t="shared" ref="P322" si="226">IFERROR(SUMIF($D260:$D303,"Gas Sales Volumes (mcf)",P260:P303)/P321,"")</f>
        <v>0.90906696849884516</v>
      </c>
      <c r="Q322" s="15">
        <f>IFERROR(AVERAGE(N322:P322),"")</f>
        <v>0.90907776363693538</v>
      </c>
      <c r="R322" s="15">
        <f>IFERROR(AVERAGE(K322:P322),"")</f>
        <v>0.90908384465019354</v>
      </c>
      <c r="S322" s="15">
        <f>IFERROR(AVERAGE(H322:P322),"")</f>
        <v>0.90909648873309756</v>
      </c>
      <c r="T322" s="15">
        <f>IFERROR(AVERAGE(E322:P322),"")</f>
        <v>0.90909432923509959</v>
      </c>
    </row>
    <row r="323" spans="1:20" x14ac:dyDescent="0.25">
      <c r="A323">
        <f t="shared" ref="A323:B323" si="227">A322</f>
        <v>103</v>
      </c>
      <c r="B323" t="str">
        <f t="shared" si="227"/>
        <v>Jimmy 1H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3"/>
      <c r="R323" s="3"/>
      <c r="S323" s="3"/>
      <c r="T323" s="3"/>
    </row>
    <row r="324" spans="1:20" x14ac:dyDescent="0.25">
      <c r="A324">
        <f t="shared" ref="A324:B324" si="228">A323</f>
        <v>103</v>
      </c>
      <c r="B324" t="str">
        <f t="shared" si="228"/>
        <v>Jimmy 1H</v>
      </c>
      <c r="D324" t="s">
        <v>102</v>
      </c>
      <c r="E324" s="17">
        <f>IFERROR((SUMIF($D260:$D303,"NGL Sales Volumes (bbl)",E260:E303)+(SUMIF($D260:$D303,"NGL Sales Volumes (gal)",E260:E303)/42))/(E321/1000),"")</f>
        <v>118.54545454545455</v>
      </c>
      <c r="F324" s="17">
        <f t="shared" ref="F324:P324" si="229">IFERROR((SUMIF($D260:$D303,"NGL Sales Volumes (bbl)",F260:F303)+(SUMIF($D260:$D303,"NGL Sales Volumes (gal)",F260:F303)/42))/(F321/1000),"")</f>
        <v>118.54895931882687</v>
      </c>
      <c r="G324" s="17">
        <f t="shared" si="229"/>
        <v>118.54075334563915</v>
      </c>
      <c r="H324" s="17">
        <f t="shared" si="229"/>
        <v>118.55009353894643</v>
      </c>
      <c r="I324" s="17">
        <f t="shared" si="229"/>
        <v>118.55139545354713</v>
      </c>
      <c r="J324" s="17">
        <f t="shared" si="229"/>
        <v>118.54695007499464</v>
      </c>
      <c r="K324" s="17">
        <f t="shared" si="229"/>
        <v>118.55128702832654</v>
      </c>
      <c r="L324" s="17">
        <f t="shared" si="229"/>
        <v>118.54131406138471</v>
      </c>
      <c r="M324" s="17">
        <f t="shared" si="229"/>
        <v>118.54337783525668</v>
      </c>
      <c r="N324" s="17">
        <f t="shared" si="229"/>
        <v>118.5468295642046</v>
      </c>
      <c r="O324" s="17">
        <f t="shared" si="229"/>
        <v>118.54205889593787</v>
      </c>
      <c r="P324" s="17">
        <f t="shared" si="229"/>
        <v>118.54233265588915</v>
      </c>
      <c r="Q324" s="17">
        <f>IFERROR(AVERAGE(N324:P324),"")</f>
        <v>118.54374037201053</v>
      </c>
      <c r="R324" s="17">
        <f>IFERROR(AVERAGE(K324:P324),"")</f>
        <v>118.54453334016659</v>
      </c>
      <c r="S324" s="17">
        <f>IFERROR(AVERAGE(H324:P324),"")</f>
        <v>118.54618212316531</v>
      </c>
      <c r="T324" s="17">
        <f>IFERROR(AVERAGE(E324:P324),"")</f>
        <v>118.54590052653403</v>
      </c>
    </row>
    <row r="325" spans="1:20" x14ac:dyDescent="0.25">
      <c r="A325">
        <f t="shared" ref="A325:B325" si="230">A324</f>
        <v>103</v>
      </c>
      <c r="B325" t="str">
        <f t="shared" si="230"/>
        <v>Jimmy 1H</v>
      </c>
      <c r="D325" t="s">
        <v>103</v>
      </c>
      <c r="E325" s="18">
        <f>IFERROR((SUMIF($D260:$D303,"NGL Sales Volumes (bbl)",E260:E303)+(SUMIF($D260:$D303,"NGL Sales Volumes (gal)",E260:E303)/42))/(E321),"")</f>
        <v>0.11854545454545455</v>
      </c>
      <c r="F325" s="18">
        <f t="shared" ref="F325:P325" si="231">IFERROR((SUMIF($D260:$D303,"NGL Sales Volumes (bbl)",F260:F303)+(SUMIF($D260:$D303,"NGL Sales Volumes (gal)",F260:F303)/42))/(F321),"")</f>
        <v>0.11854895931882688</v>
      </c>
      <c r="G325" s="18">
        <f t="shared" si="231"/>
        <v>0.11854075334563914</v>
      </c>
      <c r="H325" s="18">
        <f t="shared" si="231"/>
        <v>0.11855009353894644</v>
      </c>
      <c r="I325" s="18">
        <f t="shared" si="231"/>
        <v>0.11855139545354712</v>
      </c>
      <c r="J325" s="18">
        <f t="shared" si="231"/>
        <v>0.11854695007499463</v>
      </c>
      <c r="K325" s="18">
        <f t="shared" si="231"/>
        <v>0.11855128702832654</v>
      </c>
      <c r="L325" s="18">
        <f t="shared" si="231"/>
        <v>0.11854131406138471</v>
      </c>
      <c r="M325" s="18">
        <f t="shared" si="231"/>
        <v>0.11854337783525667</v>
      </c>
      <c r="N325" s="18">
        <f t="shared" si="231"/>
        <v>0.11854682956420461</v>
      </c>
      <c r="O325" s="18">
        <f t="shared" si="231"/>
        <v>0.11854205889593787</v>
      </c>
      <c r="P325" s="18">
        <f t="shared" si="231"/>
        <v>0.11854233265588915</v>
      </c>
      <c r="Q325" s="18">
        <f>IFERROR(AVERAGE(N325:P325),"")</f>
        <v>0.11854374037201054</v>
      </c>
      <c r="R325" s="18">
        <f>IFERROR(AVERAGE(K325:P325),"")</f>
        <v>0.11854453334016657</v>
      </c>
      <c r="S325" s="18">
        <f>IFERROR(AVERAGE(H325:P325),"")</f>
        <v>0.11854618212316531</v>
      </c>
      <c r="T325" s="18">
        <f>IFERROR(AVERAGE(E325:P325),"")</f>
        <v>0.11854590052653402</v>
      </c>
    </row>
    <row r="326" spans="1:20" x14ac:dyDescent="0.25">
      <c r="A326">
        <f t="shared" ref="A326:B326" si="232">A325</f>
        <v>103</v>
      </c>
      <c r="B326" t="str">
        <f t="shared" si="232"/>
        <v>Jimmy 1H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3"/>
      <c r="R326" s="3"/>
      <c r="S326" s="3"/>
      <c r="T326" s="3"/>
    </row>
    <row r="327" spans="1:20" x14ac:dyDescent="0.25">
      <c r="A327">
        <f t="shared" ref="A327:B327" si="233">A326</f>
        <v>103</v>
      </c>
      <c r="B327" t="str">
        <f t="shared" si="233"/>
        <v>Jimmy 1H</v>
      </c>
      <c r="D327" t="s">
        <v>104</v>
      </c>
      <c r="E327" s="16">
        <f>IFERROR(SUMIF($D260:$D303,"Fixed Expense ($)",E260:E303)+SUMIF($D260:$D303,"Oil Variable Expense ($)",E260:E303)+SUMIF($D260:$D303,"Gas Variable Expense ($)",E260:E303),"")</f>
        <v>30482</v>
      </c>
      <c r="F327" s="16">
        <f t="shared" ref="F327:P327" si="234">IFERROR(SUMIF($D260:$D303,"Fixed Expense ($)",F260:F303)+SUMIF($D260:$D303,"Oil Variable Expense ($)",F260:F303)+SUMIF($D260:$D303,"Gas Variable Expense ($)",F260:F303),"")</f>
        <v>30886.400000000005</v>
      </c>
      <c r="G327" s="16">
        <f t="shared" si="234"/>
        <v>31296.789998999997</v>
      </c>
      <c r="H327" s="16">
        <f t="shared" si="234"/>
        <v>31713.282273999997</v>
      </c>
      <c r="I327" s="16">
        <f t="shared" si="234"/>
        <v>32135.991999999998</v>
      </c>
      <c r="J327" s="16">
        <f t="shared" si="234"/>
        <v>32565.037343000004</v>
      </c>
      <c r="K327" s="16">
        <f t="shared" si="234"/>
        <v>33000.539569999994</v>
      </c>
      <c r="L327" s="16">
        <f t="shared" si="234"/>
        <v>33442.623146999998</v>
      </c>
      <c r="M327" s="16">
        <f t="shared" si="234"/>
        <v>33891.415843000002</v>
      </c>
      <c r="N327" s="16">
        <f t="shared" si="234"/>
        <v>34347.048842999997</v>
      </c>
      <c r="O327" s="16">
        <f t="shared" si="234"/>
        <v>34809.656862999997</v>
      </c>
      <c r="P327" s="16">
        <f t="shared" si="234"/>
        <v>35279.378286999992</v>
      </c>
      <c r="Q327" s="3"/>
      <c r="R327" s="3"/>
      <c r="S327" s="3"/>
      <c r="T327" s="3"/>
    </row>
    <row r="328" spans="1:20" x14ac:dyDescent="0.25">
      <c r="A328">
        <f t="shared" ref="A328:B328" si="235">A327</f>
        <v>103</v>
      </c>
      <c r="B328" t="str">
        <f t="shared" si="235"/>
        <v>Jimmy 1H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3"/>
      <c r="R328" s="3"/>
      <c r="S328" s="3"/>
      <c r="T328" s="3"/>
    </row>
    <row r="329" spans="1:20" x14ac:dyDescent="0.25">
      <c r="A329">
        <f t="shared" ref="A329:B329" si="236">A328</f>
        <v>103</v>
      </c>
      <c r="B329" t="str">
        <f t="shared" si="236"/>
        <v>Jimmy 1H</v>
      </c>
      <c r="D329" t="s">
        <v>61</v>
      </c>
      <c r="E329" s="19" t="str">
        <f>IF(Example0gross_LOSDesignation!$E$5="","",IF(Example0gross_LOSDesignation!$E$5=0,"",VLOOKUP($D329,Example0gross_LOSDesignation!$D$1:$E$5,2,0)))</f>
        <v/>
      </c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3"/>
      <c r="R329" s="3"/>
      <c r="S329" s="3"/>
      <c r="T329" s="3"/>
    </row>
    <row r="330" spans="1:20" x14ac:dyDescent="0.25">
      <c r="A330">
        <f t="shared" ref="A330:B330" si="237">A329</f>
        <v>103</v>
      </c>
      <c r="B330" t="str">
        <f t="shared" si="237"/>
        <v>Jimmy 1H</v>
      </c>
      <c r="D330" t="s">
        <v>63</v>
      </c>
      <c r="E330" s="19" t="str">
        <f>IF(Example0gross_LOSDesignation!$E$5="","",IF(Example0gross_LOSDesignation!$E$5=0,"",VLOOKUP($D330,Example0gross_LOSDesignation!$D$1:$E$5,2,0)))</f>
        <v/>
      </c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3"/>
      <c r="R330" s="3"/>
      <c r="S330" s="3"/>
      <c r="T330" s="3"/>
    </row>
    <row r="331" spans="1:20" x14ac:dyDescent="0.25">
      <c r="A331">
        <f t="shared" ref="A331:B331" si="238">A330</f>
        <v>103</v>
      </c>
      <c r="B331" t="str">
        <f t="shared" si="238"/>
        <v>Jimmy 1H</v>
      </c>
      <c r="D331" t="s">
        <v>65</v>
      </c>
      <c r="E331" s="19" t="str">
        <f>IF(Example0gross_LOSDesignation!$E$5="","",IF(Example0gross_LOSDesignation!$E$5=0,"",VLOOKUP($D331,Example0gross_LOSDesignation!$D$1:$E$5,2,0)))</f>
        <v/>
      </c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3"/>
      <c r="R331" s="3"/>
      <c r="S331" s="3"/>
      <c r="T331" s="3"/>
    </row>
    <row r="332" spans="1:20" x14ac:dyDescent="0.25">
      <c r="A332">
        <f t="shared" ref="A332:B332" si="239">A331</f>
        <v>103</v>
      </c>
      <c r="B332" t="str">
        <f t="shared" si="239"/>
        <v>Jimmy 1H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3"/>
      <c r="R332" s="3"/>
      <c r="S332" s="3"/>
      <c r="T332" s="3"/>
    </row>
    <row r="333" spans="1:20" x14ac:dyDescent="0.25">
      <c r="A333">
        <f t="shared" ref="A333:B333" si="240">A332</f>
        <v>103</v>
      </c>
      <c r="B333" t="str">
        <f t="shared" si="240"/>
        <v>Jimmy 1H</v>
      </c>
      <c r="D333" t="s">
        <v>105</v>
      </c>
      <c r="E333" s="16">
        <f>IF($E329&lt;&gt;"",$E329*E327,IFERROR(SUMIF($D260:$D303,"Fixed Expense ($)",E260:E303),""))</f>
        <v>25711</v>
      </c>
      <c r="F333" s="16">
        <f t="shared" ref="F333:P333" si="241">IF($E329&lt;&gt;"",$E329*F327,IFERROR(SUMIF($D260:$D303,"Fixed Expense ($)",F260:F303),""))</f>
        <v>26032.387500000004</v>
      </c>
      <c r="G333" s="16">
        <f t="shared" si="241"/>
        <v>26357.792343999998</v>
      </c>
      <c r="H333" s="16">
        <f t="shared" si="241"/>
        <v>26687.264747000001</v>
      </c>
      <c r="I333" s="16">
        <f t="shared" si="241"/>
        <v>27020.855557999999</v>
      </c>
      <c r="J333" s="16">
        <f t="shared" si="241"/>
        <v>27358.616252000003</v>
      </c>
      <c r="K333" s="16">
        <f t="shared" si="241"/>
        <v>27700.598953999994</v>
      </c>
      <c r="L333" s="16">
        <f t="shared" si="241"/>
        <v>28046.856441</v>
      </c>
      <c r="M333" s="16">
        <f t="shared" si="241"/>
        <v>28397.442147000002</v>
      </c>
      <c r="N333" s="16">
        <f t="shared" si="241"/>
        <v>28752.410173999997</v>
      </c>
      <c r="O333" s="16">
        <f t="shared" si="241"/>
        <v>29111.815298999998</v>
      </c>
      <c r="P333" s="16">
        <f t="shared" si="241"/>
        <v>29475.712990999997</v>
      </c>
      <c r="Q333" s="3"/>
      <c r="R333" s="3"/>
      <c r="S333" s="3"/>
      <c r="T333" s="3"/>
    </row>
    <row r="334" spans="1:20" x14ac:dyDescent="0.25">
      <c r="A334">
        <f t="shared" ref="A334:B334" si="242">A333</f>
        <v>103</v>
      </c>
      <c r="B334" t="str">
        <f t="shared" si="242"/>
        <v>Jimmy 1H</v>
      </c>
      <c r="D334" t="s">
        <v>106</v>
      </c>
      <c r="E334" s="16" cm="1">
        <f t="array" ref="E334">_xlfn.XLOOKUP($A334&amp;"|"&amp;E$4,Example0gross_HistoricalProd!$B:$B&amp;"|"&amp;Example0gross_HistoricalProd!$C:$C,Example0gross_HistoricalProd!$G:$G,"",0,1)</f>
        <v>1</v>
      </c>
      <c r="F334" s="16" cm="1">
        <f t="array" ref="F334">_xlfn.XLOOKUP($A334&amp;"|"&amp;F$4,Example0gross_HistoricalProd!$B:$B&amp;"|"&amp;Example0gross_HistoricalProd!$C:$C,Example0gross_HistoricalProd!$G:$G,"",0,1)</f>
        <v>1</v>
      </c>
      <c r="G334" s="16" cm="1">
        <f t="array" ref="G334">_xlfn.XLOOKUP($A334&amp;"|"&amp;G$4,Example0gross_HistoricalProd!$B:$B&amp;"|"&amp;Example0gross_HistoricalProd!$C:$C,Example0gross_HistoricalProd!$G:$G,"",0,1)</f>
        <v>1</v>
      </c>
      <c r="H334" s="16" cm="1">
        <f t="array" ref="H334">_xlfn.XLOOKUP($A334&amp;"|"&amp;H$4,Example0gross_HistoricalProd!$B:$B&amp;"|"&amp;Example0gross_HistoricalProd!$C:$C,Example0gross_HistoricalProd!$G:$G,"",0,1)</f>
        <v>1</v>
      </c>
      <c r="I334" s="16" cm="1">
        <f t="array" ref="I334">_xlfn.XLOOKUP($A334&amp;"|"&amp;I$4,Example0gross_HistoricalProd!$B:$B&amp;"|"&amp;Example0gross_HistoricalProd!$C:$C,Example0gross_HistoricalProd!$G:$G,"",0,1)</f>
        <v>1</v>
      </c>
      <c r="J334" s="16" cm="1">
        <f t="array" ref="J334">_xlfn.XLOOKUP($A334&amp;"|"&amp;J$4,Example0gross_HistoricalProd!$B:$B&amp;"|"&amp;Example0gross_HistoricalProd!$C:$C,Example0gross_HistoricalProd!$G:$G,"",0,1)</f>
        <v>1</v>
      </c>
      <c r="K334" s="16" cm="1">
        <f t="array" ref="K334">_xlfn.XLOOKUP($A334&amp;"|"&amp;K$4,Example0gross_HistoricalProd!$B:$B&amp;"|"&amp;Example0gross_HistoricalProd!$C:$C,Example0gross_HistoricalProd!$G:$G,"",0,1)</f>
        <v>1</v>
      </c>
      <c r="L334" s="16" cm="1">
        <f t="array" ref="L334">_xlfn.XLOOKUP($A334&amp;"|"&amp;L$4,Example0gross_HistoricalProd!$B:$B&amp;"|"&amp;Example0gross_HistoricalProd!$C:$C,Example0gross_HistoricalProd!$G:$G,"",0,1)</f>
        <v>1</v>
      </c>
      <c r="M334" s="16" cm="1">
        <f t="array" ref="M334">_xlfn.XLOOKUP($A334&amp;"|"&amp;M$4,Example0gross_HistoricalProd!$B:$B&amp;"|"&amp;Example0gross_HistoricalProd!$C:$C,Example0gross_HistoricalProd!$G:$G,"",0,1)</f>
        <v>1</v>
      </c>
      <c r="N334" s="16" cm="1">
        <f t="array" ref="N334">_xlfn.XLOOKUP($A334&amp;"|"&amp;N$4,Example0gross_HistoricalProd!$B:$B&amp;"|"&amp;Example0gross_HistoricalProd!$C:$C,Example0gross_HistoricalProd!$G:$G,"",0,1)</f>
        <v>1</v>
      </c>
      <c r="O334" s="16" cm="1">
        <f t="array" ref="O334">_xlfn.XLOOKUP($A334&amp;"|"&amp;O$4,Example0gross_HistoricalProd!$B:$B&amp;"|"&amp;Example0gross_HistoricalProd!$C:$C,Example0gross_HistoricalProd!$G:$G,"",0,1)</f>
        <v>1</v>
      </c>
      <c r="P334" s="16" cm="1">
        <f t="array" ref="P334">_xlfn.XLOOKUP($A334&amp;"|"&amp;P$4,Example0gross_HistoricalProd!$B:$B&amp;"|"&amp;Example0gross_HistoricalProd!$C:$C,Example0gross_HistoricalProd!$G:$G,"",0,1)</f>
        <v>1</v>
      </c>
      <c r="Q334" s="3"/>
      <c r="R334" s="3"/>
      <c r="S334" s="3"/>
      <c r="T334" s="3"/>
    </row>
    <row r="335" spans="1:20" x14ac:dyDescent="0.25">
      <c r="A335">
        <f t="shared" ref="A335:B335" si="243">A334</f>
        <v>103</v>
      </c>
      <c r="B335" t="str">
        <f t="shared" si="243"/>
        <v>Jimmy 1H</v>
      </c>
      <c r="D335" t="s">
        <v>107</v>
      </c>
      <c r="E335" s="16">
        <f>IFERROR(E333/E334,"")</f>
        <v>25711</v>
      </c>
      <c r="F335" s="16">
        <f t="shared" ref="F335" si="244">IFERROR(F333/F334,"")</f>
        <v>26032.387500000004</v>
      </c>
      <c r="G335" s="16">
        <f t="shared" ref="G335" si="245">IFERROR(G333/G334,"")</f>
        <v>26357.792343999998</v>
      </c>
      <c r="H335" s="16">
        <f t="shared" ref="H335" si="246">IFERROR(H333/H334,"")</f>
        <v>26687.264747000001</v>
      </c>
      <c r="I335" s="16">
        <f t="shared" ref="I335" si="247">IFERROR(I333/I334,"")</f>
        <v>27020.855557999999</v>
      </c>
      <c r="J335" s="16">
        <f t="shared" ref="J335" si="248">IFERROR(J333/J334,"")</f>
        <v>27358.616252000003</v>
      </c>
      <c r="K335" s="16">
        <f t="shared" ref="K335" si="249">IFERROR(K333/K334,"")</f>
        <v>27700.598953999994</v>
      </c>
      <c r="L335" s="16">
        <f t="shared" ref="L335" si="250">IFERROR(L333/L334,"")</f>
        <v>28046.856441</v>
      </c>
      <c r="M335" s="16">
        <f t="shared" ref="M335" si="251">IFERROR(M333/M334,"")</f>
        <v>28397.442147000002</v>
      </c>
      <c r="N335" s="16">
        <f t="shared" ref="N335" si="252">IFERROR(N333/N334,"")</f>
        <v>28752.410173999997</v>
      </c>
      <c r="O335" s="16">
        <f t="shared" ref="O335" si="253">IFERROR(O333/O334,"")</f>
        <v>29111.815298999998</v>
      </c>
      <c r="P335" s="16">
        <f t="shared" ref="P335" si="254">IFERROR(P333/P334,"")</f>
        <v>29475.712990999997</v>
      </c>
      <c r="Q335" s="16">
        <f>IFERROR(AVERAGE(N335:P335),"")</f>
        <v>29113.312821333329</v>
      </c>
      <c r="R335" s="16">
        <f>IFERROR(AVERAGE(K335:P335),"")</f>
        <v>28580.806001000001</v>
      </c>
      <c r="S335" s="16">
        <f>IFERROR(AVERAGE(H335:P335),"")</f>
        <v>28061.285840333338</v>
      </c>
      <c r="T335" s="16">
        <f>IFERROR(AVERAGE(E335:P335),"")</f>
        <v>27554.396033916666</v>
      </c>
    </row>
    <row r="336" spans="1:20" x14ac:dyDescent="0.25">
      <c r="A336">
        <f t="shared" ref="A336:B336" si="255">A335</f>
        <v>103</v>
      </c>
      <c r="B336" t="str">
        <f t="shared" si="255"/>
        <v>Jimmy 1H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3"/>
      <c r="R336" s="3"/>
      <c r="S336" s="3"/>
      <c r="T336" s="3"/>
    </row>
    <row r="337" spans="1:20" x14ac:dyDescent="0.25">
      <c r="A337">
        <f t="shared" ref="A337:B337" si="256">A336</f>
        <v>103</v>
      </c>
      <c r="B337" t="str">
        <f t="shared" si="256"/>
        <v>Jimmy 1H</v>
      </c>
      <c r="D337" t="s">
        <v>108</v>
      </c>
      <c r="E337" s="16">
        <f>IFERROR(IF($E330&lt;&gt;"",$E330*E327,SUMIF($D260:$D303,"Oil Variable Expense ($)",E260:E303)),"")</f>
        <v>4115</v>
      </c>
      <c r="F337" s="16">
        <f t="shared" ref="F337:P337" si="257">IFERROR(IF($E330&lt;&gt;"",$E330*F327,SUMIF($D260:$D303,"Oil Variable Expense ($)",F260:F303)),"")</f>
        <v>4189.8125</v>
      </c>
      <c r="G337" s="16">
        <f t="shared" si="257"/>
        <v>4266.4951549999996</v>
      </c>
      <c r="H337" s="16">
        <f t="shared" si="257"/>
        <v>4345.1087459999999</v>
      </c>
      <c r="I337" s="16">
        <f t="shared" si="257"/>
        <v>4425.7163010000004</v>
      </c>
      <c r="J337" s="16">
        <f t="shared" si="257"/>
        <v>4508.3831989999999</v>
      </c>
      <c r="K337" s="16">
        <f t="shared" si="257"/>
        <v>4593.1772499999997</v>
      </c>
      <c r="L337" s="16">
        <f t="shared" si="257"/>
        <v>4680.1687979999997</v>
      </c>
      <c r="M337" s="16">
        <f t="shared" si="257"/>
        <v>4769.4308140000003</v>
      </c>
      <c r="N337" s="16">
        <f t="shared" si="257"/>
        <v>4861.0390010000001</v>
      </c>
      <c r="O337" s="16">
        <f t="shared" si="257"/>
        <v>4955.0718999999999</v>
      </c>
      <c r="P337" s="16">
        <f t="shared" si="257"/>
        <v>5051.611011</v>
      </c>
      <c r="Q337" s="3"/>
      <c r="R337" s="3"/>
      <c r="S337" s="3"/>
      <c r="T337" s="3"/>
    </row>
    <row r="338" spans="1:20" x14ac:dyDescent="0.25">
      <c r="A338">
        <f t="shared" ref="A338:B338" si="258">A337</f>
        <v>103</v>
      </c>
      <c r="B338" t="str">
        <f t="shared" si="258"/>
        <v>Jimmy 1H</v>
      </c>
      <c r="D338" t="s">
        <v>109</v>
      </c>
      <c r="E338" s="16">
        <f>IFERROR(SUMIF($D260:$D303,"Oil Sales Volumes (bbl)",E260:E303),"")</f>
        <v>1200</v>
      </c>
      <c r="F338" s="16">
        <f t="shared" ref="F338:P338" si="259">IFERROR(SUMIF($D260:$D303,"Oil Sales Volumes (bbl)",F260:F303),"")</f>
        <v>1230</v>
      </c>
      <c r="G338" s="16">
        <f t="shared" si="259"/>
        <v>1260.75</v>
      </c>
      <c r="H338" s="16">
        <f t="shared" si="259"/>
        <v>1292.26875</v>
      </c>
      <c r="I338" s="16">
        <f t="shared" si="259"/>
        <v>1324.5754690000001</v>
      </c>
      <c r="J338" s="16">
        <f t="shared" si="259"/>
        <v>1357.6898550000001</v>
      </c>
      <c r="K338" s="16">
        <f t="shared" si="259"/>
        <v>1391.632102</v>
      </c>
      <c r="L338" s="16">
        <f t="shared" si="259"/>
        <v>1426.422904</v>
      </c>
      <c r="M338" s="16">
        <f t="shared" si="259"/>
        <v>1462.0834769999999</v>
      </c>
      <c r="N338" s="16">
        <f t="shared" si="259"/>
        <v>1498.6355639999999</v>
      </c>
      <c r="O338" s="16">
        <f t="shared" si="259"/>
        <v>1536.101453</v>
      </c>
      <c r="P338" s="16">
        <f t="shared" si="259"/>
        <v>1574.503989</v>
      </c>
      <c r="Q338" s="3"/>
      <c r="R338" s="3"/>
      <c r="S338" s="3"/>
      <c r="T338" s="3"/>
    </row>
    <row r="339" spans="1:20" x14ac:dyDescent="0.25">
      <c r="A339">
        <f t="shared" ref="A339:B339" si="260">A338</f>
        <v>103</v>
      </c>
      <c r="B339" t="str">
        <f t="shared" si="260"/>
        <v>Jimmy 1H</v>
      </c>
      <c r="D339" t="s">
        <v>110</v>
      </c>
      <c r="E339" s="9">
        <f>IFERROR(E337/E338,"")</f>
        <v>3.4291666666666667</v>
      </c>
      <c r="F339" s="9">
        <f t="shared" ref="F339" si="261">IFERROR(F337/F338,"")</f>
        <v>3.4063516260162601</v>
      </c>
      <c r="G339" s="9">
        <f t="shared" ref="G339" si="262">IFERROR(G337/G338,"")</f>
        <v>3.3840929248463212</v>
      </c>
      <c r="H339" s="9">
        <f t="shared" ref="H339" si="263">IFERROR(H337/H338,"")</f>
        <v>3.3623878515982066</v>
      </c>
      <c r="I339" s="9">
        <f t="shared" ref="I339" si="264">IFERROR(I337/I338,"")</f>
        <v>3.3412337798624896</v>
      </c>
      <c r="J339" s="9">
        <f t="shared" ref="J339" si="265">IFERROR(J337/J338,"")</f>
        <v>3.3206281849988484</v>
      </c>
      <c r="K339" s="9">
        <f t="shared" ref="K339" si="266">IFERROR(K337/K338,"")</f>
        <v>3.3005686225539512</v>
      </c>
      <c r="L339" s="9">
        <f t="shared" ref="L339" si="267">IFERROR(L337/L338,"")</f>
        <v>3.2810527543239725</v>
      </c>
      <c r="M339" s="9">
        <f t="shared" ref="M339" si="268">IFERROR(M337/M338,"")</f>
        <v>3.2620783211272149</v>
      </c>
      <c r="N339" s="9">
        <f t="shared" ref="N339" si="269">IFERROR(N337/N338,"")</f>
        <v>3.2436431630018361</v>
      </c>
      <c r="O339" s="9">
        <f t="shared" ref="O339" si="270">IFERROR(O337/O338,"")</f>
        <v>3.2257452073382029</v>
      </c>
      <c r="P339" s="9">
        <f t="shared" ref="P339" si="271">IFERROR(P337/P338,"")</f>
        <v>3.2083824787312114</v>
      </c>
      <c r="Q339" s="9">
        <f>IFERROR(SUM(N337:P337)/SUM(N338:P338),"")</f>
        <v>3.225633437836338</v>
      </c>
      <c r="R339" s="9">
        <f>IFERROR(SUM(K337:P337)/SUM(K338:P338),"")</f>
        <v>3.2522516121372438</v>
      </c>
      <c r="S339" s="9">
        <f>IFERROR(SUM(H337:P337)/SUM(H338:P338),"")</f>
        <v>3.2796945356775948</v>
      </c>
      <c r="T339" s="9">
        <f>IFERROR(SUM(E337:P337)/SUM(E338:P338),"")</f>
        <v>3.3078905207951159</v>
      </c>
    </row>
    <row r="340" spans="1:20" x14ac:dyDescent="0.25">
      <c r="A340">
        <f t="shared" ref="A340:B340" si="272">A339</f>
        <v>103</v>
      </c>
      <c r="B340" t="str">
        <f t="shared" si="272"/>
        <v>Jimmy 1H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3"/>
      <c r="R340" s="3"/>
      <c r="S340" s="3"/>
      <c r="T340" s="3"/>
    </row>
    <row r="341" spans="1:20" x14ac:dyDescent="0.25">
      <c r="A341">
        <f t="shared" ref="A341:B341" si="273">A340</f>
        <v>103</v>
      </c>
      <c r="B341" t="str">
        <f t="shared" si="273"/>
        <v>Jimmy 1H</v>
      </c>
      <c r="D341" t="s">
        <v>111</v>
      </c>
      <c r="E341" s="16">
        <f>IFERROR(IF($E331&lt;&gt;"",$E331*E327,SUMIF($D260:$D303,"Gas Variable Expense ($)",E260:E303)),"")</f>
        <v>656</v>
      </c>
      <c r="F341" s="16">
        <f t="shared" ref="F341:P341" si="274">IFERROR(IF($E331&lt;&gt;"",$E331*F327,SUMIF($D260:$D303,"Gas Variable Expense ($)",F260:F303)),"")</f>
        <v>664.2</v>
      </c>
      <c r="G341" s="16">
        <f t="shared" si="274"/>
        <v>672.50250000000005</v>
      </c>
      <c r="H341" s="16">
        <f t="shared" si="274"/>
        <v>680.90878100000009</v>
      </c>
      <c r="I341" s="16">
        <f t="shared" si="274"/>
        <v>689.42014100000006</v>
      </c>
      <c r="J341" s="16">
        <f t="shared" si="274"/>
        <v>698.03789200000006</v>
      </c>
      <c r="K341" s="16">
        <f t="shared" si="274"/>
        <v>706.76336600000002</v>
      </c>
      <c r="L341" s="16">
        <f t="shared" si="274"/>
        <v>715.59790799999996</v>
      </c>
      <c r="M341" s="16">
        <f t="shared" si="274"/>
        <v>724.54288199999996</v>
      </c>
      <c r="N341" s="16">
        <f t="shared" si="274"/>
        <v>733.59966800000007</v>
      </c>
      <c r="O341" s="16">
        <f t="shared" si="274"/>
        <v>742.76966399999992</v>
      </c>
      <c r="P341" s="16">
        <f t="shared" si="274"/>
        <v>752.05428499999994</v>
      </c>
      <c r="Q341" s="3"/>
      <c r="R341" s="3"/>
      <c r="S341" s="3"/>
      <c r="T341" s="3"/>
    </row>
    <row r="342" spans="1:20" x14ac:dyDescent="0.25">
      <c r="A342">
        <f t="shared" ref="A342:B342" si="275">A341</f>
        <v>103</v>
      </c>
      <c r="B342" t="str">
        <f t="shared" si="275"/>
        <v>Jimmy 1H</v>
      </c>
      <c r="D342" t="s">
        <v>112</v>
      </c>
      <c r="E342" s="16">
        <f>IFERROR(SUMIF($D260:$D303,"Gas Sales Volumes (mcf)",E260:E303),"")</f>
        <v>7500</v>
      </c>
      <c r="F342" s="16">
        <f t="shared" ref="F342:P342" si="276">IFERROR(SUMIF($D260:$D303,"Gas Sales Volumes (mcf)",F260:F303),"")</f>
        <v>7687.5</v>
      </c>
      <c r="G342" s="16">
        <f t="shared" si="276"/>
        <v>7879.6875</v>
      </c>
      <c r="H342" s="16">
        <f t="shared" si="276"/>
        <v>8076.6796869999998</v>
      </c>
      <c r="I342" s="16">
        <f t="shared" si="276"/>
        <v>8278.5966800000006</v>
      </c>
      <c r="J342" s="16">
        <f t="shared" si="276"/>
        <v>8485.5615969999999</v>
      </c>
      <c r="K342" s="16">
        <f t="shared" si="276"/>
        <v>8697.7006369999999</v>
      </c>
      <c r="L342" s="16">
        <f t="shared" si="276"/>
        <v>8915.1431530000009</v>
      </c>
      <c r="M342" s="16">
        <f t="shared" si="276"/>
        <v>9138.0217310000007</v>
      </c>
      <c r="N342" s="16">
        <f t="shared" si="276"/>
        <v>9366.4722750000001</v>
      </c>
      <c r="O342" s="16">
        <f t="shared" si="276"/>
        <v>9600.6340810000002</v>
      </c>
      <c r="P342" s="16">
        <f t="shared" si="276"/>
        <v>9840.6499339999991</v>
      </c>
      <c r="Q342" s="3"/>
      <c r="R342" s="3"/>
      <c r="S342" s="3"/>
      <c r="T342" s="3"/>
    </row>
    <row r="343" spans="1:20" x14ac:dyDescent="0.25">
      <c r="A343">
        <f t="shared" ref="A343:B343" si="277">A342</f>
        <v>103</v>
      </c>
      <c r="B343" t="str">
        <f t="shared" si="277"/>
        <v>Jimmy 1H</v>
      </c>
      <c r="D343" t="s">
        <v>113</v>
      </c>
      <c r="E343" s="9">
        <f>IFERROR(E341/E342,"")</f>
        <v>8.7466666666666665E-2</v>
      </c>
      <c r="F343" s="9">
        <f t="shared" ref="F343" si="278">IFERROR(F341/F342,"")</f>
        <v>8.6400000000000005E-2</v>
      </c>
      <c r="G343" s="9">
        <f t="shared" ref="G343" si="279">IFERROR(G341/G342,"")</f>
        <v>8.5346341463414646E-2</v>
      </c>
      <c r="H343" s="9">
        <f t="shared" ref="H343" si="280">IFERROR(H341/H342,"")</f>
        <v>8.4305532395443639E-2</v>
      </c>
      <c r="I343" s="9">
        <f t="shared" ref="I343" si="281">IFERROR(I341/I342,"")</f>
        <v>8.3277416167108168E-2</v>
      </c>
      <c r="J343" s="9">
        <f t="shared" ref="J343" si="282">IFERROR(J341/J342,"")</f>
        <v>8.2261837831309317E-2</v>
      </c>
      <c r="K343" s="9">
        <f t="shared" ref="K343" si="283">IFERROR(K341/K342,"")</f>
        <v>8.1258644726564883E-2</v>
      </c>
      <c r="L343" s="9">
        <f t="shared" ref="L343" si="284">IFERROR(L341/L342,"")</f>
        <v>8.0267685635445674E-2</v>
      </c>
      <c r="M343" s="9">
        <f t="shared" ref="M343" si="285">IFERROR(M341/M342,"")</f>
        <v>7.9288811443952556E-2</v>
      </c>
      <c r="N343" s="9">
        <f t="shared" ref="N343" si="286">IFERROR(N341/N342,"")</f>
        <v>7.8321874710294823E-2</v>
      </c>
      <c r="O343" s="9">
        <f t="shared" ref="O343" si="287">IFERROR(O341/O342,"")</f>
        <v>7.7366729919429778E-2</v>
      </c>
      <c r="P343" s="9">
        <f t="shared" ref="P343" si="288">IFERROR(P341/P342,"")</f>
        <v>7.6423233225847209E-2</v>
      </c>
      <c r="Q343" s="9">
        <f>IFERROR(SUM(N341:P341)/SUM(N342:P342),"")</f>
        <v>7.7354987128016972E-2</v>
      </c>
      <c r="R343" s="9">
        <f>IFERROR(SUM(K341:P341)/SUM(K342:P342),"")</f>
        <v>7.8751553411170683E-2</v>
      </c>
      <c r="S343" s="9">
        <f>IFERROR(SUM(H341:P341)/SUM(H342:P342),"")</f>
        <v>8.0145993580464939E-2</v>
      </c>
      <c r="T343" s="9">
        <f>IFERROR(SUM(E341:P341)/SUM(E342:P342),"")</f>
        <v>8.1537358261713308E-2</v>
      </c>
    </row>
    <row r="344" spans="1:20" x14ac:dyDescent="0.25">
      <c r="A344">
        <f t="shared" ref="A344:B344" si="289">A343</f>
        <v>103</v>
      </c>
      <c r="B344" t="str">
        <f t="shared" si="289"/>
        <v>Jimmy 1H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20" x14ac:dyDescent="0.25">
      <c r="A345">
        <f>VLOOKUP($B345,Example0gross_NameIDRecon!$B:$C,2,0)</f>
        <v>106</v>
      </c>
      <c r="B345" t="s">
        <v>50</v>
      </c>
      <c r="C345" t="s">
        <v>2</v>
      </c>
      <c r="D345" t="str">
        <f>IF(VLOOKUP($C345,Example0gross_LOSDesignation!$A:$B,2,0)=0,"",VLOOKUP($C345,Example0gross_LOSDesignation!$A:$B,2,0))</f>
        <v/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20" x14ac:dyDescent="0.25">
      <c r="A346">
        <f>VLOOKUP($B346,Example0gross_NameIDRecon!$B:$C,2,0)</f>
        <v>106</v>
      </c>
      <c r="B346" t="s">
        <v>50</v>
      </c>
      <c r="C346" t="s">
        <v>3</v>
      </c>
      <c r="D346" t="str">
        <f>IF(VLOOKUP($C346,Example0gross_LOSDesignation!$A:$B,2,0)=0,"",VLOOKUP($C346,Example0gross_LOSDesignation!$A:$B,2,0))</f>
        <v>Oil Sales Volumes (bbl)</v>
      </c>
      <c r="E346" s="11">
        <v>612</v>
      </c>
      <c r="F346" s="11">
        <v>627.29999999999995</v>
      </c>
      <c r="G346" s="11">
        <v>642.98249999999996</v>
      </c>
      <c r="H346" s="11">
        <v>659.05706299999997</v>
      </c>
      <c r="I346" s="11">
        <v>675.53348900000003</v>
      </c>
      <c r="J346" s="11">
        <v>692.42182600000001</v>
      </c>
      <c r="K346" s="11">
        <v>709.73237200000005</v>
      </c>
      <c r="L346" s="11">
        <v>727.47568100000001</v>
      </c>
      <c r="M346" s="11">
        <v>745.66257299999995</v>
      </c>
      <c r="N346" s="11">
        <v>764.30413799999997</v>
      </c>
      <c r="O346" s="11">
        <v>783.41174100000001</v>
      </c>
      <c r="P346" s="11">
        <v>802.99703499999998</v>
      </c>
    </row>
    <row r="347" spans="1:20" x14ac:dyDescent="0.25">
      <c r="A347">
        <f>VLOOKUP($B347,Example0gross_NameIDRecon!$B:$C,2,0)</f>
        <v>106</v>
      </c>
      <c r="B347" t="s">
        <v>50</v>
      </c>
      <c r="C347" t="s">
        <v>4</v>
      </c>
      <c r="D347" t="str">
        <f>IF(VLOOKUP($C347,Example0gross_LOSDesignation!$A:$B,2,0)=0,"",VLOOKUP($C347,Example0gross_LOSDesignation!$A:$B,2,0))</f>
        <v>Gas Sales Volumes (mcf)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</row>
    <row r="348" spans="1:20" x14ac:dyDescent="0.25">
      <c r="A348">
        <f>VLOOKUP($B348,Example0gross_NameIDRecon!$B:$C,2,0)</f>
        <v>106</v>
      </c>
      <c r="B348" t="s">
        <v>50</v>
      </c>
      <c r="C348" t="s">
        <v>5</v>
      </c>
      <c r="D348" t="str">
        <f>IF(VLOOKUP($C348,Example0gross_LOSDesignation!$A:$B,2,0)=0,"",VLOOKUP($C348,Example0gross_LOSDesignation!$A:$B,2,0))</f>
        <v>NGL Sales Volumes (bbl)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 spans="1:20" x14ac:dyDescent="0.25">
      <c r="A349">
        <f>VLOOKUP($B349,Example0gross_NameIDRecon!$B:$C,2,0)</f>
        <v>106</v>
      </c>
      <c r="B349" t="s">
        <v>50</v>
      </c>
      <c r="C349" t="s">
        <v>6</v>
      </c>
      <c r="D349" t="str">
        <f>IF(VLOOKUP($C349,Example0gross_LOSDesignation!$A:$B,2,0)=0,"",VLOOKUP($C349,Example0gross_LOSDesignation!$A:$B,2,0))</f>
        <v>NGL Sales Volumes (gal)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</row>
    <row r="350" spans="1:20" x14ac:dyDescent="0.25">
      <c r="A350">
        <f>VLOOKUP($B350,Example0gross_NameIDRecon!$B:$C,2,0)</f>
        <v>106</v>
      </c>
      <c r="B350" t="s">
        <v>50</v>
      </c>
      <c r="C350" t="s">
        <v>7</v>
      </c>
      <c r="D350" t="str">
        <f>IF(VLOOKUP($C350,Example0gross_LOSDesignation!$A:$B,2,0)=0,"",VLOOKUP($C350,Example0gross_LOSDesignation!$A:$B,2,0))</f>
        <v/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20" x14ac:dyDescent="0.25">
      <c r="A351">
        <f>VLOOKUP($B351,Example0gross_NameIDRecon!$B:$C,2,0)</f>
        <v>106</v>
      </c>
      <c r="B351" t="s">
        <v>50</v>
      </c>
      <c r="C351" t="s">
        <v>8</v>
      </c>
      <c r="D351" t="str">
        <f>IF(VLOOKUP($C351,Example0gross_LOSDesignation!$A:$B,2,0)=0,"",VLOOKUP($C351,Example0gross_LOSDesignation!$A:$B,2,0))</f>
        <v>Oil Sales Revenue ($)</v>
      </c>
      <c r="E351" s="11">
        <v>48972</v>
      </c>
      <c r="F351" s="11">
        <v>49706.58</v>
      </c>
      <c r="G351" s="11">
        <v>50452.178699999997</v>
      </c>
      <c r="H351" s="11">
        <v>51208.961380000001</v>
      </c>
      <c r="I351" s="11">
        <v>51977.095801000003</v>
      </c>
      <c r="J351" s="11">
        <v>52756.752238000001</v>
      </c>
      <c r="K351" s="11">
        <v>53548.103521999998</v>
      </c>
      <c r="L351" s="11">
        <v>54351.325075000001</v>
      </c>
      <c r="M351" s="11">
        <v>55166.594950999999</v>
      </c>
      <c r="N351" s="11">
        <v>55994.093874999999</v>
      </c>
      <c r="O351" s="11">
        <v>56834.005282999999</v>
      </c>
      <c r="P351" s="11">
        <v>57686.515361999998</v>
      </c>
    </row>
    <row r="352" spans="1:20" x14ac:dyDescent="0.25">
      <c r="A352">
        <f>VLOOKUP($B352,Example0gross_NameIDRecon!$B:$C,2,0)</f>
        <v>106</v>
      </c>
      <c r="B352" t="s">
        <v>50</v>
      </c>
      <c r="C352" t="s">
        <v>9</v>
      </c>
      <c r="D352" t="str">
        <f>IF(VLOOKUP($C352,Example0gross_LOSDesignation!$A:$B,2,0)=0,"",VLOOKUP($C352,Example0gross_LOSDesignation!$A:$B,2,0))</f>
        <v>Gas Sales Revenue ($)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 spans="1:16" x14ac:dyDescent="0.25">
      <c r="A353">
        <f>VLOOKUP($B353,Example0gross_NameIDRecon!$B:$C,2,0)</f>
        <v>106</v>
      </c>
      <c r="B353" t="s">
        <v>50</v>
      </c>
      <c r="C353" t="s">
        <v>10</v>
      </c>
      <c r="D353" t="str">
        <f>IF(VLOOKUP($C353,Example0gross_LOSDesignation!$A:$B,2,0)=0,"",VLOOKUP($C353,Example0gross_LOSDesignation!$A:$B,2,0))</f>
        <v>NGL Sales Revenue ($)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</row>
    <row r="354" spans="1:16" x14ac:dyDescent="0.25">
      <c r="A354">
        <f>VLOOKUP($B354,Example0gross_NameIDRecon!$B:$C,2,0)</f>
        <v>106</v>
      </c>
      <c r="B354" t="s">
        <v>50</v>
      </c>
      <c r="C354" t="s">
        <v>11</v>
      </c>
      <c r="D354" t="str">
        <f>IF(VLOOKUP($C354,Example0gross_LOSDesignation!$A:$B,2,0)=0,"",VLOOKUP($C354,Example0gross_LOSDesignation!$A:$B,2,0))</f>
        <v>Oil Revenue Deductions ($)</v>
      </c>
      <c r="E354" s="11">
        <v>330</v>
      </c>
      <c r="F354" s="11">
        <v>331.65</v>
      </c>
      <c r="G354" s="11">
        <v>333.30824999999999</v>
      </c>
      <c r="H354" s="11">
        <v>334.97479099999998</v>
      </c>
      <c r="I354" s="11">
        <v>336.64966500000003</v>
      </c>
      <c r="J354" s="11">
        <v>338.33291400000002</v>
      </c>
      <c r="K354" s="11">
        <v>340.02457800000002</v>
      </c>
      <c r="L354" s="11">
        <v>341.72470099999998</v>
      </c>
      <c r="M354" s="11">
        <v>343.43332400000003</v>
      </c>
      <c r="N354" s="11">
        <v>345.15049099999999</v>
      </c>
      <c r="O354" s="11">
        <v>346.87624399999999</v>
      </c>
      <c r="P354" s="11">
        <v>348.61062500000003</v>
      </c>
    </row>
    <row r="355" spans="1:16" x14ac:dyDescent="0.25">
      <c r="A355">
        <f>VLOOKUP($B355,Example0gross_NameIDRecon!$B:$C,2,0)</f>
        <v>106</v>
      </c>
      <c r="B355" t="s">
        <v>50</v>
      </c>
      <c r="C355" t="s">
        <v>12</v>
      </c>
      <c r="D355" t="str">
        <f>IF(VLOOKUP($C355,Example0gross_LOSDesignation!$A:$B,2,0)=0,"",VLOOKUP($C355,Example0gross_LOSDesignation!$A:$B,2,0))</f>
        <v>Gas Revenue Deductions ($)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</row>
    <row r="356" spans="1:16" x14ac:dyDescent="0.25">
      <c r="A356">
        <f>VLOOKUP($B356,Example0gross_NameIDRecon!$B:$C,2,0)</f>
        <v>106</v>
      </c>
      <c r="B356" t="s">
        <v>50</v>
      </c>
      <c r="C356" t="s">
        <v>13</v>
      </c>
      <c r="D356" t="str">
        <f>IF(VLOOKUP($C356,Example0gross_LOSDesignation!$A:$B,2,0)=0,"",VLOOKUP($C356,Example0gross_LOSDesignation!$A:$B,2,0))</f>
        <v>NGL Revenue Deductions ($)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 spans="1:16" x14ac:dyDescent="0.25">
      <c r="A357">
        <f>VLOOKUP($B357,Example0gross_NameIDRecon!$B:$C,2,0)</f>
        <v>106</v>
      </c>
      <c r="B357" t="s">
        <v>50</v>
      </c>
      <c r="C357" t="s">
        <v>14</v>
      </c>
      <c r="D357" t="str">
        <f>IF(VLOOKUP($C357,Example0gross_LOSDesignation!$A:$B,2,0)=0,"",VLOOKUP($C357,Example0gross_LOSDesignation!$A:$B,2,0))</f>
        <v/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x14ac:dyDescent="0.25">
      <c r="A358">
        <f>VLOOKUP($B358,Example0gross_NameIDRecon!$B:$C,2,0)</f>
        <v>106</v>
      </c>
      <c r="B358" t="s">
        <v>50</v>
      </c>
      <c r="C358" t="s">
        <v>15</v>
      </c>
      <c r="D358" t="str">
        <f>IF(VLOOKUP($C358,Example0gross_LOSDesignation!$A:$B,2,0)=0,"",VLOOKUP($C358,Example0gross_LOSDesignation!$A:$B,2,0))</f>
        <v>Severance Tax</v>
      </c>
      <c r="E358" s="11">
        <v>2972.28</v>
      </c>
      <c r="F358" s="11">
        <v>3016.8642</v>
      </c>
      <c r="G358" s="11">
        <v>3062.1171629999999</v>
      </c>
      <c r="H358" s="11">
        <v>3108.0489200000002</v>
      </c>
      <c r="I358" s="11">
        <v>3154.6696539999998</v>
      </c>
      <c r="J358" s="11">
        <v>3201.9896990000002</v>
      </c>
      <c r="K358" s="11">
        <v>3250.0195450000001</v>
      </c>
      <c r="L358" s="11">
        <v>3298.7698380000002</v>
      </c>
      <c r="M358" s="11">
        <v>3348.251385</v>
      </c>
      <c r="N358" s="11">
        <v>3398.475156</v>
      </c>
      <c r="O358" s="11">
        <v>3449.4522830000001</v>
      </c>
      <c r="P358" s="11">
        <v>3501.1940679999998</v>
      </c>
    </row>
    <row r="359" spans="1:16" x14ac:dyDescent="0.25">
      <c r="A359">
        <f>VLOOKUP($B359,Example0gross_NameIDRecon!$B:$C,2,0)</f>
        <v>106</v>
      </c>
      <c r="B359" t="s">
        <v>50</v>
      </c>
      <c r="C359" t="s">
        <v>16</v>
      </c>
      <c r="D359" t="str">
        <f>IF(VLOOKUP($C359,Example0gross_LOSDesignation!$A:$B,2,0)=0,"",VLOOKUP($C359,Example0gross_LOSDesignation!$A:$B,2,0))</f>
        <v>Oil Variable Expense ($)</v>
      </c>
      <c r="E359" s="11">
        <v>433.5</v>
      </c>
      <c r="F359" s="11">
        <v>450.84</v>
      </c>
      <c r="G359" s="11">
        <v>468.87360000000001</v>
      </c>
      <c r="H359" s="11">
        <v>487.62854399999998</v>
      </c>
      <c r="I359" s="11">
        <v>507.13368600000001</v>
      </c>
      <c r="J359" s="11">
        <v>527.41903300000001</v>
      </c>
      <c r="K359" s="11">
        <v>548.51579500000003</v>
      </c>
      <c r="L359" s="11">
        <v>570.45642599999996</v>
      </c>
      <c r="M359" s="11">
        <v>593.27468299999998</v>
      </c>
      <c r="N359" s="11">
        <v>617.00567100000001</v>
      </c>
      <c r="O359" s="11">
        <v>641.68589799999995</v>
      </c>
      <c r="P359" s="11">
        <v>667.35333300000002</v>
      </c>
    </row>
    <row r="360" spans="1:16" x14ac:dyDescent="0.25">
      <c r="A360">
        <f>VLOOKUP($B360,Example0gross_NameIDRecon!$B:$C,2,0)</f>
        <v>106</v>
      </c>
      <c r="B360" t="s">
        <v>50</v>
      </c>
      <c r="C360" t="s">
        <v>17</v>
      </c>
      <c r="D360" t="str">
        <f>IF(VLOOKUP($C360,Example0gross_LOSDesignation!$A:$B,2,0)=0,"",VLOOKUP($C360,Example0gross_LOSDesignation!$A:$B,2,0))</f>
        <v>Fixed Expense ($)</v>
      </c>
      <c r="E360" s="11">
        <v>540</v>
      </c>
      <c r="F360" s="11">
        <v>546.75</v>
      </c>
      <c r="G360" s="11">
        <v>553.58437500000002</v>
      </c>
      <c r="H360" s="11">
        <v>560.50418000000002</v>
      </c>
      <c r="I360" s="11">
        <v>567.51048200000002</v>
      </c>
      <c r="J360" s="11">
        <v>574.60436300000003</v>
      </c>
      <c r="K360" s="11">
        <v>581.78691700000002</v>
      </c>
      <c r="L360" s="11">
        <v>589.05925400000001</v>
      </c>
      <c r="M360" s="11">
        <v>596.42249500000003</v>
      </c>
      <c r="N360" s="11">
        <v>603.87777600000004</v>
      </c>
      <c r="O360" s="11">
        <v>611.42624799999999</v>
      </c>
      <c r="P360" s="11">
        <v>619.069076</v>
      </c>
    </row>
    <row r="361" spans="1:16" x14ac:dyDescent="0.25">
      <c r="A361">
        <f>VLOOKUP($B361,Example0gross_NameIDRecon!$B:$C,2,0)</f>
        <v>106</v>
      </c>
      <c r="B361" t="s">
        <v>50</v>
      </c>
      <c r="C361" t="s">
        <v>18</v>
      </c>
      <c r="D361" t="str">
        <f>IF(VLOOKUP($C361,Example0gross_LOSDesignation!$A:$B,2,0)=0,"",VLOOKUP($C361,Example0gross_LOSDesignation!$A:$B,2,0))</f>
        <v>Fixed Expense ($)</v>
      </c>
      <c r="E361" s="11">
        <v>168.21</v>
      </c>
      <c r="F361" s="11">
        <v>170.312625</v>
      </c>
      <c r="G361" s="11">
        <v>172.44153299999999</v>
      </c>
      <c r="H361" s="11">
        <v>174.59705199999999</v>
      </c>
      <c r="I361" s="11">
        <v>176.779515</v>
      </c>
      <c r="J361" s="11">
        <v>178.989259</v>
      </c>
      <c r="K361" s="11">
        <v>181.22662500000001</v>
      </c>
      <c r="L361" s="11">
        <v>183.49195800000001</v>
      </c>
      <c r="M361" s="11">
        <v>185.785607</v>
      </c>
      <c r="N361" s="11">
        <v>188.10792699999999</v>
      </c>
      <c r="O361" s="11">
        <v>190.45927599999999</v>
      </c>
      <c r="P361" s="11">
        <v>192.84001699999999</v>
      </c>
    </row>
    <row r="362" spans="1:16" x14ac:dyDescent="0.25">
      <c r="A362">
        <f>VLOOKUP($B362,Example0gross_NameIDRecon!$B:$C,2,0)</f>
        <v>106</v>
      </c>
      <c r="B362" t="s">
        <v>50</v>
      </c>
      <c r="C362" t="s">
        <v>19</v>
      </c>
      <c r="D362" t="str">
        <f>IF(VLOOKUP($C362,Example0gross_LOSDesignation!$A:$B,2,0)=0,"",VLOOKUP($C362,Example0gross_LOSDesignation!$A:$B,2,0))</f>
        <v>Fixed Expense ($)</v>
      </c>
      <c r="E362" s="11">
        <v>112.05</v>
      </c>
      <c r="F362" s="11">
        <v>113.450625</v>
      </c>
      <c r="G362" s="11">
        <v>114.868758</v>
      </c>
      <c r="H362" s="11">
        <v>116.30461699999999</v>
      </c>
      <c r="I362" s="11">
        <v>117.758425</v>
      </c>
      <c r="J362" s="11">
        <v>119.230405</v>
      </c>
      <c r="K362" s="11">
        <v>120.72078500000001</v>
      </c>
      <c r="L362" s="11">
        <v>122.229795</v>
      </c>
      <c r="M362" s="11">
        <v>123.757668</v>
      </c>
      <c r="N362" s="11">
        <v>125.304638</v>
      </c>
      <c r="O362" s="11">
        <v>126.870946</v>
      </c>
      <c r="P362" s="11">
        <v>128.45683299999999</v>
      </c>
    </row>
    <row r="363" spans="1:16" x14ac:dyDescent="0.25">
      <c r="A363">
        <f>VLOOKUP($B363,Example0gross_NameIDRecon!$B:$C,2,0)</f>
        <v>106</v>
      </c>
      <c r="B363" t="s">
        <v>50</v>
      </c>
      <c r="C363" t="s">
        <v>20</v>
      </c>
      <c r="D363" t="str">
        <f>IF(VLOOKUP($C363,Example0gross_LOSDesignation!$A:$B,2,0)=0,"",VLOOKUP($C363,Example0gross_LOSDesignation!$A:$B,2,0))</f>
        <v>Fixed Expense ($)</v>
      </c>
      <c r="E363" s="11">
        <v>510.3</v>
      </c>
      <c r="F363" s="11">
        <v>516.67875000000004</v>
      </c>
      <c r="G363" s="11">
        <v>523.13723400000003</v>
      </c>
      <c r="H363" s="11">
        <v>529.67645000000005</v>
      </c>
      <c r="I363" s="11">
        <v>536.29740500000003</v>
      </c>
      <c r="J363" s="11">
        <v>543.00112300000001</v>
      </c>
      <c r="K363" s="11">
        <v>549.78863699999999</v>
      </c>
      <c r="L363" s="11">
        <v>556.66099499999996</v>
      </c>
      <c r="M363" s="11">
        <v>563.61925699999995</v>
      </c>
      <c r="N363" s="11">
        <v>570.66449799999998</v>
      </c>
      <c r="O363" s="11">
        <v>577.79780400000004</v>
      </c>
      <c r="P363" s="11">
        <v>585.02027699999996</v>
      </c>
    </row>
    <row r="364" spans="1:16" x14ac:dyDescent="0.25">
      <c r="A364">
        <f>VLOOKUP($B364,Example0gross_NameIDRecon!$B:$C,2,0)</f>
        <v>106</v>
      </c>
      <c r="B364" t="s">
        <v>50</v>
      </c>
      <c r="C364" t="s">
        <v>21</v>
      </c>
      <c r="D364" t="str">
        <f>IF(VLOOKUP($C364,Example0gross_LOSDesignation!$A:$B,2,0)=0,"",VLOOKUP($C364,Example0gross_LOSDesignation!$A:$B,2,0))</f>
        <v>Fixed Expense ($)</v>
      </c>
      <c r="E364" s="11">
        <v>432</v>
      </c>
      <c r="F364" s="11">
        <v>437.4</v>
      </c>
      <c r="G364" s="11">
        <v>442.86750000000001</v>
      </c>
      <c r="H364" s="11">
        <v>448.403344</v>
      </c>
      <c r="I364" s="11">
        <v>454.00838599999997</v>
      </c>
      <c r="J364" s="11">
        <v>459.68349000000001</v>
      </c>
      <c r="K364" s="11">
        <v>465.42953399999999</v>
      </c>
      <c r="L364" s="11">
        <v>471.24740300000002</v>
      </c>
      <c r="M364" s="11">
        <v>477.13799599999999</v>
      </c>
      <c r="N364" s="11">
        <v>483.10222099999999</v>
      </c>
      <c r="O364" s="11">
        <v>489.14099800000002</v>
      </c>
      <c r="P364" s="11">
        <v>495.25526100000002</v>
      </c>
    </row>
    <row r="365" spans="1:16" x14ac:dyDescent="0.25">
      <c r="A365">
        <f>VLOOKUP($B365,Example0gross_NameIDRecon!$B:$C,2,0)</f>
        <v>106</v>
      </c>
      <c r="B365" t="s">
        <v>50</v>
      </c>
      <c r="C365" t="s">
        <v>22</v>
      </c>
      <c r="D365" t="str">
        <f>IF(VLOOKUP($C365,Example0gross_LOSDesignation!$A:$B,2,0)=0,"",VLOOKUP($C365,Example0gross_LOSDesignation!$A:$B,2,0))</f>
        <v>Oil Variable Expense ($)</v>
      </c>
      <c r="E365" s="11">
        <v>181.98</v>
      </c>
      <c r="F365" s="11">
        <v>184.25475</v>
      </c>
      <c r="G365" s="11">
        <v>186.55793399999999</v>
      </c>
      <c r="H365" s="11">
        <v>188.88990899999999</v>
      </c>
      <c r="I365" s="11">
        <v>191.25103200000001</v>
      </c>
      <c r="J365" s="11">
        <v>193.64167</v>
      </c>
      <c r="K365" s="11">
        <v>196.06219100000001</v>
      </c>
      <c r="L365" s="11">
        <v>198.512969</v>
      </c>
      <c r="M365" s="11">
        <v>200.994381</v>
      </c>
      <c r="N365" s="11">
        <v>203.50681</v>
      </c>
      <c r="O365" s="11">
        <v>206.050646</v>
      </c>
      <c r="P365" s="11">
        <v>208.62627900000001</v>
      </c>
    </row>
    <row r="366" spans="1:16" x14ac:dyDescent="0.25">
      <c r="A366">
        <f>VLOOKUP($B366,Example0gross_NameIDRecon!$B:$C,2,0)</f>
        <v>106</v>
      </c>
      <c r="B366" t="s">
        <v>50</v>
      </c>
      <c r="C366" t="s">
        <v>23</v>
      </c>
      <c r="D366" t="str">
        <f>IF(VLOOKUP($C366,Example0gross_LOSDesignation!$A:$B,2,0)=0,"",VLOOKUP($C366,Example0gross_LOSDesignation!$A:$B,2,0))</f>
        <v>Fixed Expense ($)</v>
      </c>
      <c r="E366" s="11">
        <v>210.6</v>
      </c>
      <c r="F366" s="11">
        <v>213.23249999999999</v>
      </c>
      <c r="G366" s="11">
        <v>215.89790600000001</v>
      </c>
      <c r="H366" s="11">
        <v>218.59663</v>
      </c>
      <c r="I366" s="11">
        <v>221.32908800000001</v>
      </c>
      <c r="J366" s="11">
        <v>224.09570199999999</v>
      </c>
      <c r="K366" s="11">
        <v>226.89689799999999</v>
      </c>
      <c r="L366" s="11">
        <v>229.73310900000001</v>
      </c>
      <c r="M366" s="11">
        <v>232.60477299999999</v>
      </c>
      <c r="N366" s="11">
        <v>235.51233300000001</v>
      </c>
      <c r="O366" s="11">
        <v>238.45623699999999</v>
      </c>
      <c r="P366" s="11">
        <v>241.43693999999999</v>
      </c>
    </row>
    <row r="367" spans="1:16" x14ac:dyDescent="0.25">
      <c r="A367">
        <f>VLOOKUP($B367,Example0gross_NameIDRecon!$B:$C,2,0)</f>
        <v>106</v>
      </c>
      <c r="B367" t="s">
        <v>50</v>
      </c>
      <c r="C367" t="s">
        <v>24</v>
      </c>
      <c r="D367" t="str">
        <f>IF(VLOOKUP($C367,Example0gross_LOSDesignation!$A:$B,2,0)=0,"",VLOOKUP($C367,Example0gross_LOSDesignation!$A:$B,2,0))</f>
        <v>Fixed Expense ($)</v>
      </c>
      <c r="E367" s="11">
        <v>276.75</v>
      </c>
      <c r="F367" s="11">
        <v>280.20937500000002</v>
      </c>
      <c r="G367" s="11">
        <v>283.71199200000001</v>
      </c>
      <c r="H367" s="11">
        <v>287.25839200000001</v>
      </c>
      <c r="I367" s="11">
        <v>290.84912200000002</v>
      </c>
      <c r="J367" s="11">
        <v>294.484736</v>
      </c>
      <c r="K367" s="11">
        <v>298.165795</v>
      </c>
      <c r="L367" s="11">
        <v>301.89286800000002</v>
      </c>
      <c r="M367" s="11">
        <v>305.66652900000003</v>
      </c>
      <c r="N367" s="11">
        <v>309.48736000000002</v>
      </c>
      <c r="O367" s="11">
        <v>313.355952</v>
      </c>
      <c r="P367" s="11">
        <v>317.27290199999999</v>
      </c>
    </row>
    <row r="368" spans="1:16" x14ac:dyDescent="0.25">
      <c r="A368">
        <f>VLOOKUP($B368,Example0gross_NameIDRecon!$B:$C,2,0)</f>
        <v>106</v>
      </c>
      <c r="B368" t="s">
        <v>50</v>
      </c>
      <c r="C368" t="s">
        <v>25</v>
      </c>
      <c r="D368" t="str">
        <f>IF(VLOOKUP($C368,Example0gross_LOSDesignation!$A:$B,2,0)=0,"",VLOOKUP($C368,Example0gross_LOSDesignation!$A:$B,2,0))</f>
        <v>Gas Variable Expense ($)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 spans="1:16" x14ac:dyDescent="0.25">
      <c r="A369">
        <f>VLOOKUP($B369,Example0gross_NameIDRecon!$B:$C,2,0)</f>
        <v>106</v>
      </c>
      <c r="B369" t="s">
        <v>50</v>
      </c>
      <c r="C369" t="s">
        <v>26</v>
      </c>
      <c r="D369" t="str">
        <f>IF(VLOOKUP($C369,Example0gross_LOSDesignation!$A:$B,2,0)=0,"",VLOOKUP($C369,Example0gross_LOSDesignation!$A:$B,2,0))</f>
        <v>Fixed Expense ($)</v>
      </c>
      <c r="E369" s="11">
        <v>69.12</v>
      </c>
      <c r="F369" s="11">
        <v>69.983999999999995</v>
      </c>
      <c r="G369" s="11">
        <v>70.858800000000002</v>
      </c>
      <c r="H369" s="11">
        <v>71.744534999999999</v>
      </c>
      <c r="I369" s="11">
        <v>72.641341999999995</v>
      </c>
      <c r="J369" s="11">
        <v>73.549357999999998</v>
      </c>
      <c r="K369" s="11">
        <v>74.468725000000006</v>
      </c>
      <c r="L369" s="11">
        <v>75.399585000000002</v>
      </c>
      <c r="M369" s="11">
        <v>76.342078999999998</v>
      </c>
      <c r="N369" s="11">
        <v>77.296355000000005</v>
      </c>
      <c r="O369" s="11">
        <v>78.262559999999993</v>
      </c>
      <c r="P369" s="11">
        <v>79.240842000000001</v>
      </c>
    </row>
    <row r="370" spans="1:16" x14ac:dyDescent="0.25">
      <c r="A370">
        <f>VLOOKUP($B370,Example0gross_NameIDRecon!$B:$C,2,0)</f>
        <v>106</v>
      </c>
      <c r="B370" t="s">
        <v>50</v>
      </c>
      <c r="C370" t="s">
        <v>27</v>
      </c>
      <c r="D370" t="str">
        <f>IF(VLOOKUP($C370,Example0gross_LOSDesignation!$A:$B,2,0)=0,"",VLOOKUP($C370,Example0gross_LOSDesignation!$A:$B,2,0))</f>
        <v>Gas Variable Expense ($)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 spans="1:16" x14ac:dyDescent="0.25">
      <c r="A371">
        <f>VLOOKUP($B371,Example0gross_NameIDRecon!$B:$C,2,0)</f>
        <v>106</v>
      </c>
      <c r="B371" t="s">
        <v>50</v>
      </c>
      <c r="C371" t="s">
        <v>28</v>
      </c>
      <c r="D371" t="str">
        <f>IF(VLOOKUP($C371,Example0gross_LOSDesignation!$A:$B,2,0)=0,"",VLOOKUP($C371,Example0gross_LOSDesignation!$A:$B,2,0))</f>
        <v>Overhead</v>
      </c>
      <c r="E371" s="11">
        <v>180.09</v>
      </c>
      <c r="F371" s="11">
        <v>182.34112500000001</v>
      </c>
      <c r="G371" s="11">
        <v>184.62038899999999</v>
      </c>
      <c r="H371" s="11">
        <v>186.928144</v>
      </c>
      <c r="I371" s="11">
        <v>189.264746</v>
      </c>
      <c r="J371" s="11">
        <v>191.63055499999999</v>
      </c>
      <c r="K371" s="11">
        <v>194.025937</v>
      </c>
      <c r="L371" s="11">
        <v>196.45126099999999</v>
      </c>
      <c r="M371" s="11">
        <v>198.906902</v>
      </c>
      <c r="N371" s="11">
        <v>201.393238</v>
      </c>
      <c r="O371" s="11">
        <v>203.91065399999999</v>
      </c>
      <c r="P371" s="11">
        <v>206.45953700000001</v>
      </c>
    </row>
    <row r="372" spans="1:16" x14ac:dyDescent="0.25">
      <c r="A372">
        <f>VLOOKUP($B372,Example0gross_NameIDRecon!$B:$C,2,0)</f>
        <v>106</v>
      </c>
      <c r="B372" t="s">
        <v>50</v>
      </c>
      <c r="C372" t="s">
        <v>29</v>
      </c>
      <c r="D372" t="str">
        <f>IF(VLOOKUP($C372,Example0gross_LOSDesignation!$A:$B,2,0)=0,"",VLOOKUP($C372,Example0gross_LOSDesignation!$A:$B,2,0))</f>
        <v>Fixed Expense ($)</v>
      </c>
      <c r="E372" s="11">
        <v>108</v>
      </c>
      <c r="F372" s="11">
        <v>109.35</v>
      </c>
      <c r="G372" s="11">
        <v>110.716875</v>
      </c>
      <c r="H372" s="11">
        <v>112.100836</v>
      </c>
      <c r="I372" s="11">
        <v>113.50209599999999</v>
      </c>
      <c r="J372" s="11">
        <v>114.920873</v>
      </c>
      <c r="K372" s="11">
        <v>116.357383</v>
      </c>
      <c r="L372" s="11">
        <v>117.811851</v>
      </c>
      <c r="M372" s="11">
        <v>119.284499</v>
      </c>
      <c r="N372" s="11">
        <v>120.775555</v>
      </c>
      <c r="O372" s="11">
        <v>122.28525</v>
      </c>
      <c r="P372" s="11">
        <v>123.81381500000001</v>
      </c>
    </row>
    <row r="373" spans="1:16" x14ac:dyDescent="0.25">
      <c r="A373">
        <f>VLOOKUP($B373,Example0gross_NameIDRecon!$B:$C,2,0)</f>
        <v>106</v>
      </c>
      <c r="B373" t="s">
        <v>50</v>
      </c>
      <c r="C373" t="s">
        <v>30</v>
      </c>
      <c r="D373" t="str">
        <f>IF(VLOOKUP($C373,Example0gross_LOSDesignation!$A:$B,2,0)=0,"",VLOOKUP($C373,Example0gross_LOSDesignation!$A:$B,2,0))</f>
        <v>Fixed Expense ($)</v>
      </c>
      <c r="E373" s="11">
        <v>297</v>
      </c>
      <c r="F373" s="11">
        <v>300.71249999999998</v>
      </c>
      <c r="G373" s="11">
        <v>304.471406</v>
      </c>
      <c r="H373" s="11">
        <v>308.27729900000003</v>
      </c>
      <c r="I373" s="11">
        <v>312.130765</v>
      </c>
      <c r="J373" s="11">
        <v>316.0324</v>
      </c>
      <c r="K373" s="11">
        <v>319.98280499999998</v>
      </c>
      <c r="L373" s="11">
        <v>323.98259000000002</v>
      </c>
      <c r="M373" s="11">
        <v>328.03237200000001</v>
      </c>
      <c r="N373" s="11">
        <v>332.13277699999998</v>
      </c>
      <c r="O373" s="11">
        <v>336.28443600000003</v>
      </c>
      <c r="P373" s="11">
        <v>340.48799200000002</v>
      </c>
    </row>
    <row r="374" spans="1:16" x14ac:dyDescent="0.25">
      <c r="A374">
        <f>VLOOKUP($B374,Example0gross_NameIDRecon!$B:$C,2,0)</f>
        <v>106</v>
      </c>
      <c r="B374" t="s">
        <v>50</v>
      </c>
      <c r="C374" t="s">
        <v>31</v>
      </c>
      <c r="D374" t="str">
        <f>IF(VLOOKUP($C374,Example0gross_LOSDesignation!$A:$B,2,0)=0,"",VLOOKUP($C374,Example0gross_LOSDesignation!$A:$B,2,0))</f>
        <v>Fixed Expense ($)</v>
      </c>
      <c r="E374" s="11">
        <v>467.37</v>
      </c>
      <c r="F374" s="11">
        <v>473.21212500000001</v>
      </c>
      <c r="G374" s="11">
        <v>479.12727699999999</v>
      </c>
      <c r="H374" s="11">
        <v>485.11636800000002</v>
      </c>
      <c r="I374" s="11">
        <v>491.18032199999999</v>
      </c>
      <c r="J374" s="11">
        <v>497.32007599999997</v>
      </c>
      <c r="K374" s="11">
        <v>503.53657700000002</v>
      </c>
      <c r="L374" s="11">
        <v>509.83078399999999</v>
      </c>
      <c r="M374" s="11">
        <v>516.20366899999999</v>
      </c>
      <c r="N374" s="11">
        <v>522.65621499999997</v>
      </c>
      <c r="O374" s="11">
        <v>529.18941800000005</v>
      </c>
      <c r="P374" s="11">
        <v>535.80428500000005</v>
      </c>
    </row>
    <row r="375" spans="1:16" x14ac:dyDescent="0.25">
      <c r="A375">
        <f>VLOOKUP($B375,Example0gross_NameIDRecon!$B:$C,2,0)</f>
        <v>106</v>
      </c>
      <c r="B375" t="s">
        <v>50</v>
      </c>
      <c r="C375" t="s">
        <v>32</v>
      </c>
      <c r="D375" t="str">
        <f>IF(VLOOKUP($C375,Example0gross_LOSDesignation!$A:$B,2,0)=0,"",VLOOKUP($C375,Example0gross_LOSDesignation!$A:$B,2,0))</f>
        <v>Fixed Expense ($)</v>
      </c>
      <c r="E375" s="11">
        <v>297</v>
      </c>
      <c r="F375" s="11">
        <v>300.71249999999998</v>
      </c>
      <c r="G375" s="11">
        <v>304.471406</v>
      </c>
      <c r="H375" s="11">
        <v>308.27729900000003</v>
      </c>
      <c r="I375" s="11">
        <v>312.130765</v>
      </c>
      <c r="J375" s="11">
        <v>316.0324</v>
      </c>
      <c r="K375" s="11">
        <v>319.98280499999998</v>
      </c>
      <c r="L375" s="11">
        <v>323.98259000000002</v>
      </c>
      <c r="M375" s="11">
        <v>328.03237200000001</v>
      </c>
      <c r="N375" s="11">
        <v>332.13277699999998</v>
      </c>
      <c r="O375" s="11">
        <v>336.28443600000003</v>
      </c>
      <c r="P375" s="11">
        <v>340.48799200000002</v>
      </c>
    </row>
    <row r="376" spans="1:16" x14ac:dyDescent="0.25">
      <c r="A376">
        <f>VLOOKUP($B376,Example0gross_NameIDRecon!$B:$C,2,0)</f>
        <v>106</v>
      </c>
      <c r="B376" t="s">
        <v>50</v>
      </c>
      <c r="C376" t="s">
        <v>33</v>
      </c>
      <c r="D376" t="str">
        <f>IF(VLOOKUP($C376,Example0gross_LOSDesignation!$A:$B,2,0)=0,"",VLOOKUP($C376,Example0gross_LOSDesignation!$A:$B,2,0))</f>
        <v>Fixed Expense ($)</v>
      </c>
      <c r="E376" s="11">
        <v>202.5</v>
      </c>
      <c r="F376" s="11">
        <v>205.03125</v>
      </c>
      <c r="G376" s="11">
        <v>207.59414100000001</v>
      </c>
      <c r="H376" s="11">
        <v>210.18906699999999</v>
      </c>
      <c r="I376" s="11">
        <v>212.81643099999999</v>
      </c>
      <c r="J376" s="11">
        <v>215.47663600000001</v>
      </c>
      <c r="K376" s="11">
        <v>218.17009400000001</v>
      </c>
      <c r="L376" s="11">
        <v>220.89722</v>
      </c>
      <c r="M376" s="11">
        <v>223.658435</v>
      </c>
      <c r="N376" s="11">
        <v>226.45416599999999</v>
      </c>
      <c r="O376" s="11">
        <v>229.284843</v>
      </c>
      <c r="P376" s="11">
        <v>232.150904</v>
      </c>
    </row>
    <row r="377" spans="1:16" x14ac:dyDescent="0.25">
      <c r="A377">
        <f>VLOOKUP($B377,Example0gross_NameIDRecon!$B:$C,2,0)</f>
        <v>106</v>
      </c>
      <c r="B377" t="s">
        <v>50</v>
      </c>
      <c r="C377" t="s">
        <v>34</v>
      </c>
      <c r="D377" t="str">
        <f>IF(VLOOKUP($C377,Example0gross_LOSDesignation!$A:$B,2,0)=0,"",VLOOKUP($C377,Example0gross_LOSDesignation!$A:$B,2,0))</f>
        <v>Oil Variable Expense ($)</v>
      </c>
      <c r="E377" s="11">
        <v>1080</v>
      </c>
      <c r="F377" s="11">
        <v>1093.5</v>
      </c>
      <c r="G377" s="11">
        <v>1107.16875</v>
      </c>
      <c r="H377" s="11">
        <v>1121.0083589999999</v>
      </c>
      <c r="I377" s="11">
        <v>1135.020964</v>
      </c>
      <c r="J377" s="11">
        <v>1149.2087260000001</v>
      </c>
      <c r="K377" s="11">
        <v>1163.5738349999999</v>
      </c>
      <c r="L377" s="11">
        <v>1178.118508</v>
      </c>
      <c r="M377" s="11">
        <v>1192.8449889999999</v>
      </c>
      <c r="N377" s="11">
        <v>1207.7555520000001</v>
      </c>
      <c r="O377" s="11">
        <v>1222.852496</v>
      </c>
      <c r="P377" s="11">
        <v>1238.138152</v>
      </c>
    </row>
    <row r="378" spans="1:16" x14ac:dyDescent="0.25">
      <c r="A378">
        <f>VLOOKUP($B378,Example0gross_NameIDRecon!$B:$C,2,0)</f>
        <v>106</v>
      </c>
      <c r="B378" t="s">
        <v>50</v>
      </c>
      <c r="C378" t="s">
        <v>35</v>
      </c>
      <c r="D378" t="str">
        <f>IF(VLOOKUP($C378,Example0gross_LOSDesignation!$A:$B,2,0)=0,"",VLOOKUP($C378,Example0gross_LOSDesignation!$A:$B,2,0))</f>
        <v>Fixed Expense ($)</v>
      </c>
      <c r="E378" s="11">
        <v>357.75</v>
      </c>
      <c r="F378" s="11">
        <v>362.22187500000001</v>
      </c>
      <c r="G378" s="11">
        <v>366.74964799999998</v>
      </c>
      <c r="H378" s="11">
        <v>371.33401900000001</v>
      </c>
      <c r="I378" s="11">
        <v>375.97569399999998</v>
      </c>
      <c r="J378" s="11">
        <v>380.67538999999999</v>
      </c>
      <c r="K378" s="11">
        <v>385.43383299999999</v>
      </c>
      <c r="L378" s="11">
        <v>390.251756</v>
      </c>
      <c r="M378" s="11">
        <v>395.12990300000001</v>
      </c>
      <c r="N378" s="11">
        <v>400.06902600000001</v>
      </c>
      <c r="O378" s="11">
        <v>405.06988899999999</v>
      </c>
      <c r="P378" s="11">
        <v>410.133263</v>
      </c>
    </row>
    <row r="379" spans="1:16" x14ac:dyDescent="0.25">
      <c r="A379">
        <f>VLOOKUP($B379,Example0gross_NameIDRecon!$B:$C,2,0)</f>
        <v>106</v>
      </c>
      <c r="B379" t="s">
        <v>50</v>
      </c>
      <c r="C379" t="s">
        <v>36</v>
      </c>
      <c r="D379" t="str">
        <f>IF(VLOOKUP($C379,Example0gross_LOSDesignation!$A:$B,2,0)=0,"",VLOOKUP($C379,Example0gross_LOSDesignation!$A:$B,2,0))</f>
        <v>Fixed Expense ($)</v>
      </c>
      <c r="E379" s="11">
        <v>229.5</v>
      </c>
      <c r="F379" s="11">
        <v>232.36875000000001</v>
      </c>
      <c r="G379" s="11">
        <v>235.273359</v>
      </c>
      <c r="H379" s="11">
        <v>238.21427600000001</v>
      </c>
      <c r="I379" s="11">
        <v>241.19195500000001</v>
      </c>
      <c r="J379" s="11">
        <v>244.20685399999999</v>
      </c>
      <c r="K379" s="11">
        <v>247.25944000000001</v>
      </c>
      <c r="L379" s="11">
        <v>250.35018299999999</v>
      </c>
      <c r="M379" s="11">
        <v>253.47955999999999</v>
      </c>
      <c r="N379" s="11">
        <v>256.648055</v>
      </c>
      <c r="O379" s="11">
        <v>259.856155</v>
      </c>
      <c r="P379" s="11">
        <v>263.10435699999999</v>
      </c>
    </row>
    <row r="380" spans="1:16" x14ac:dyDescent="0.25">
      <c r="A380">
        <f>VLOOKUP($B380,Example0gross_NameIDRecon!$B:$C,2,0)</f>
        <v>106</v>
      </c>
      <c r="B380" t="s">
        <v>50</v>
      </c>
      <c r="C380" t="s">
        <v>37</v>
      </c>
      <c r="D380" t="str">
        <f>IF(VLOOKUP($C380,Example0gross_LOSDesignation!$A:$B,2,0)=0,"",VLOOKUP($C380,Example0gross_LOSDesignation!$A:$B,2,0))</f>
        <v>Ad Val Tax</v>
      </c>
      <c r="E380" s="11">
        <v>162</v>
      </c>
      <c r="F380" s="11">
        <v>164.02500000000001</v>
      </c>
      <c r="G380" s="11">
        <v>166.07531299999999</v>
      </c>
      <c r="H380" s="11">
        <v>168.15125399999999</v>
      </c>
      <c r="I380" s="11">
        <v>170.25314499999999</v>
      </c>
      <c r="J380" s="11">
        <v>172.38130899999999</v>
      </c>
      <c r="K380" s="11">
        <v>174.53607500000001</v>
      </c>
      <c r="L380" s="11">
        <v>176.71777599999999</v>
      </c>
      <c r="M380" s="11">
        <v>178.926748</v>
      </c>
      <c r="N380" s="11">
        <v>181.16333299999999</v>
      </c>
      <c r="O380" s="11">
        <v>183.427874</v>
      </c>
      <c r="P380" s="11">
        <v>185.72072299999999</v>
      </c>
    </row>
    <row r="381" spans="1:16" x14ac:dyDescent="0.25">
      <c r="A381">
        <f>VLOOKUP($B381,Example0gross_NameIDRecon!$B:$C,2,0)</f>
        <v>106</v>
      </c>
      <c r="B381" t="s">
        <v>50</v>
      </c>
      <c r="C381" t="s">
        <v>38</v>
      </c>
      <c r="D381" t="str">
        <f>IF(VLOOKUP($C381,Example0gross_LOSDesignation!$A:$B,2,0)=0,"",VLOOKUP($C381,Example0gross_LOSDesignation!$A:$B,2,0))</f>
        <v>Oil Variable Expense ($)</v>
      </c>
      <c r="E381" s="11">
        <v>1267.1099999999999</v>
      </c>
      <c r="F381" s="11">
        <v>1282.948875</v>
      </c>
      <c r="G381" s="11">
        <v>1298.9857360000001</v>
      </c>
      <c r="H381" s="11">
        <v>1315.223058</v>
      </c>
      <c r="I381" s="11">
        <v>1331.663346</v>
      </c>
      <c r="J381" s="11">
        <v>1348.3091380000001</v>
      </c>
      <c r="K381" s="11">
        <v>1365.163002</v>
      </c>
      <c r="L381" s="11">
        <v>1382.227539</v>
      </c>
      <c r="M381" s="11">
        <v>1399.505384</v>
      </c>
      <c r="N381" s="11">
        <v>1416.9992010000001</v>
      </c>
      <c r="O381" s="11">
        <v>1434.711691</v>
      </c>
      <c r="P381" s="11">
        <v>1452.645587</v>
      </c>
    </row>
    <row r="382" spans="1:16" x14ac:dyDescent="0.25">
      <c r="A382">
        <f>VLOOKUP($B382,Example0gross_NameIDRecon!$B:$C,2,0)</f>
        <v>106</v>
      </c>
      <c r="B382" t="s">
        <v>50</v>
      </c>
      <c r="C382" t="s">
        <v>39</v>
      </c>
      <c r="D382" t="str">
        <f>IF(VLOOKUP($C382,Example0gross_LOSDesignation!$A:$B,2,0)=0,"",VLOOKUP($C382,Example0gross_LOSDesignation!$A:$B,2,0))</f>
        <v>Fixed Expense ($)</v>
      </c>
      <c r="E382" s="11">
        <v>702</v>
      </c>
      <c r="F382" s="11">
        <v>710.77499999999998</v>
      </c>
      <c r="G382" s="11">
        <v>719.65968799999996</v>
      </c>
      <c r="H382" s="11">
        <v>728.65543400000001</v>
      </c>
      <c r="I382" s="11">
        <v>737.76362700000004</v>
      </c>
      <c r="J382" s="11">
        <v>746.98567200000002</v>
      </c>
      <c r="K382" s="11">
        <v>756.322993</v>
      </c>
      <c r="L382" s="11">
        <v>765.77702999999997</v>
      </c>
      <c r="M382" s="11">
        <v>775.349243</v>
      </c>
      <c r="N382" s="11">
        <v>785.04110900000001</v>
      </c>
      <c r="O382" s="11">
        <v>794.85412199999996</v>
      </c>
      <c r="P382" s="11">
        <v>804.78979900000002</v>
      </c>
    </row>
    <row r="383" spans="1:16" x14ac:dyDescent="0.25">
      <c r="A383">
        <f>VLOOKUP($B383,Example0gross_NameIDRecon!$B:$C,2,0)</f>
        <v>106</v>
      </c>
      <c r="B383" t="s">
        <v>50</v>
      </c>
      <c r="C383" t="s">
        <v>40</v>
      </c>
      <c r="D383" t="str">
        <f>IF(VLOOKUP($C383,Example0gross_LOSDesignation!$A:$B,2,0)=0,"",VLOOKUP($C383,Example0gross_LOSDesignation!$A:$B,2,0))</f>
        <v>Fixed Expense ($)</v>
      </c>
      <c r="E383" s="11">
        <v>191.97</v>
      </c>
      <c r="F383" s="11">
        <v>194.36962500000001</v>
      </c>
      <c r="G383" s="11">
        <v>196.79924500000001</v>
      </c>
      <c r="H383" s="11">
        <v>199.25923599999999</v>
      </c>
      <c r="I383" s="11">
        <v>201.749976</v>
      </c>
      <c r="J383" s="11">
        <v>204.271851</v>
      </c>
      <c r="K383" s="11">
        <v>206.82524900000001</v>
      </c>
      <c r="L383" s="11">
        <v>209.41056499999999</v>
      </c>
      <c r="M383" s="11">
        <v>212.02819700000001</v>
      </c>
      <c r="N383" s="11">
        <v>214.678549</v>
      </c>
      <c r="O383" s="11">
        <v>217.362031</v>
      </c>
      <c r="P383" s="11">
        <v>220.07905700000001</v>
      </c>
    </row>
    <row r="384" spans="1:16" x14ac:dyDescent="0.25">
      <c r="A384">
        <f>VLOOKUP($B384,Example0gross_NameIDRecon!$B:$C,2,0)</f>
        <v>106</v>
      </c>
      <c r="B384" t="s">
        <v>50</v>
      </c>
      <c r="C384" t="s">
        <v>41</v>
      </c>
      <c r="D384" t="str">
        <f>IF(VLOOKUP($C384,Example0gross_LOSDesignation!$A:$B,2,0)=0,"",VLOOKUP($C384,Example0gross_LOSDesignation!$A:$B,2,0))</f>
        <v>Fixed Expense ($)</v>
      </c>
      <c r="E384" s="11">
        <v>88.02</v>
      </c>
      <c r="F384" s="11">
        <v>89.120249999999999</v>
      </c>
      <c r="G384" s="11">
        <v>90.234252999999995</v>
      </c>
      <c r="H384" s="11">
        <v>91.362181000000007</v>
      </c>
      <c r="I384" s="11">
        <v>92.504209000000003</v>
      </c>
      <c r="J384" s="11">
        <v>93.660511</v>
      </c>
      <c r="K384" s="11">
        <v>94.831267999999994</v>
      </c>
      <c r="L384" s="11">
        <v>96.016658000000007</v>
      </c>
      <c r="M384" s="11">
        <v>97.216866999999993</v>
      </c>
      <c r="N384" s="11">
        <v>98.432077000000007</v>
      </c>
      <c r="O384" s="11">
        <v>99.662477999999993</v>
      </c>
      <c r="P384" s="11">
        <v>100.908259</v>
      </c>
    </row>
    <row r="385" spans="1:20" x14ac:dyDescent="0.25">
      <c r="A385">
        <f>VLOOKUP($B385,Example0gross_NameIDRecon!$B:$C,2,0)</f>
        <v>106</v>
      </c>
      <c r="B385" t="s">
        <v>50</v>
      </c>
      <c r="C385" t="s">
        <v>42</v>
      </c>
      <c r="D385" t="str">
        <f>IF(VLOOKUP($C385,Example0gross_LOSDesignation!$A:$B,2,0)=0,"",VLOOKUP($C385,Example0gross_LOSDesignation!$A:$B,2,0))</f>
        <v>Oil Variable Expense ($)</v>
      </c>
      <c r="E385" s="11">
        <v>256.5</v>
      </c>
      <c r="F385" s="11">
        <v>259.70625000000001</v>
      </c>
      <c r="G385" s="11">
        <v>262.95257800000002</v>
      </c>
      <c r="H385" s="11">
        <v>266.239485</v>
      </c>
      <c r="I385" s="11">
        <v>269.56747899999999</v>
      </c>
      <c r="J385" s="11">
        <v>272.937072</v>
      </c>
      <c r="K385" s="11">
        <v>276.34878600000002</v>
      </c>
      <c r="L385" s="11">
        <v>279.80314600000003</v>
      </c>
      <c r="M385" s="11">
        <v>283.30068499999999</v>
      </c>
      <c r="N385" s="11">
        <v>286.84194400000001</v>
      </c>
      <c r="O385" s="11">
        <v>290.42746799999998</v>
      </c>
      <c r="P385" s="11">
        <v>294.05781100000002</v>
      </c>
    </row>
    <row r="386" spans="1:20" x14ac:dyDescent="0.25">
      <c r="A386">
        <f>VLOOKUP($B386,Example0gross_NameIDRecon!$B:$C,2,0)</f>
        <v>106</v>
      </c>
      <c r="B386" t="s">
        <v>50</v>
      </c>
      <c r="C386" t="s">
        <v>43</v>
      </c>
      <c r="D386" t="str">
        <f>IF(VLOOKUP($C386,Example0gross_LOSDesignation!$A:$B,2,0)=0,"",VLOOKUP($C386,Example0gross_LOSDesignation!$A:$B,2,0))</f>
        <v>Oil Variable Expense ($)</v>
      </c>
      <c r="E386" s="11">
        <v>333.72</v>
      </c>
      <c r="F386" s="11">
        <v>337.89150000000001</v>
      </c>
      <c r="G386" s="11">
        <v>342.11514399999999</v>
      </c>
      <c r="H386" s="11">
        <v>346.39158300000003</v>
      </c>
      <c r="I386" s="11">
        <v>350.72147799999999</v>
      </c>
      <c r="J386" s="11">
        <v>355.10549600000002</v>
      </c>
      <c r="K386" s="11">
        <v>359.54431499999998</v>
      </c>
      <c r="L386" s="11">
        <v>364.03861899999998</v>
      </c>
      <c r="M386" s="11">
        <v>368.58910200000003</v>
      </c>
      <c r="N386" s="11">
        <v>373.19646499999999</v>
      </c>
      <c r="O386" s="11">
        <v>377.86142100000001</v>
      </c>
      <c r="P386" s="11">
        <v>382.58468900000003</v>
      </c>
    </row>
    <row r="387" spans="1:20" x14ac:dyDescent="0.25">
      <c r="A387">
        <f>VLOOKUP($B387,Example0gross_NameIDRecon!$B:$C,2,0)</f>
        <v>106</v>
      </c>
      <c r="B387" t="s">
        <v>50</v>
      </c>
      <c r="C387" t="s">
        <v>44</v>
      </c>
      <c r="D387" t="str">
        <f>IF(VLOOKUP($C387,Example0gross_LOSDesignation!$A:$B,2,0)=0,"",VLOOKUP($C387,Example0gross_LOSDesignation!$A:$B,2,0))</f>
        <v>Total Expenses</v>
      </c>
      <c r="E387" s="11">
        <v>12127.32</v>
      </c>
      <c r="F387" s="11">
        <v>12298.26345</v>
      </c>
      <c r="G387" s="11">
        <v>12471.932004</v>
      </c>
      <c r="H387" s="11">
        <v>12648.380471</v>
      </c>
      <c r="I387" s="11">
        <v>12827.665134000001</v>
      </c>
      <c r="J387" s="11">
        <v>13009.843798</v>
      </c>
      <c r="K387" s="11">
        <v>13194.975844000001</v>
      </c>
      <c r="L387" s="11">
        <v>13383.122275</v>
      </c>
      <c r="M387" s="11">
        <v>13574.34578</v>
      </c>
      <c r="N387" s="11">
        <v>13768.710784000001</v>
      </c>
      <c r="O387" s="11">
        <v>13966.283513</v>
      </c>
      <c r="P387" s="11">
        <v>14167.132049</v>
      </c>
    </row>
    <row r="388" spans="1:20" x14ac:dyDescent="0.25">
      <c r="A388">
        <f>VLOOKUP($B388,Example0gross_NameIDRecon!$B:$C,2,0)</f>
        <v>106</v>
      </c>
      <c r="B388" t="s">
        <v>50</v>
      </c>
      <c r="C388" t="s">
        <v>45</v>
      </c>
      <c r="D388" t="str">
        <f>IF(VLOOKUP($C388,Example0gross_LOSDesignation!$A:$B,2,0)=0,"",VLOOKUP($C388,Example0gross_LOSDesignation!$A:$B,2,0))</f>
        <v>Net Operating Profit</v>
      </c>
      <c r="E388" s="11">
        <v>36514.68</v>
      </c>
      <c r="F388" s="11">
        <v>37076.666550000002</v>
      </c>
      <c r="G388" s="11">
        <v>37646.938446</v>
      </c>
      <c r="H388" s="11">
        <v>38225.606118999996</v>
      </c>
      <c r="I388" s="11">
        <v>38812.781002000003</v>
      </c>
      <c r="J388" s="11">
        <v>39408.575526000001</v>
      </c>
      <c r="K388" s="11">
        <v>40013.1031</v>
      </c>
      <c r="L388" s="11">
        <v>40626.478099</v>
      </c>
      <c r="M388" s="11">
        <v>41248.815846999998</v>
      </c>
      <c r="N388" s="11">
        <v>41880.232600000003</v>
      </c>
      <c r="O388" s="11">
        <v>42520.845526999998</v>
      </c>
      <c r="P388" s="11">
        <v>43170.772687999997</v>
      </c>
    </row>
    <row r="389" spans="1:20" x14ac:dyDescent="0.25">
      <c r="A389">
        <f>A388</f>
        <v>106</v>
      </c>
      <c r="B389" t="str">
        <f>B388</f>
        <v>Kyle 2H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20" x14ac:dyDescent="0.25">
      <c r="A390">
        <f t="shared" ref="A390:B390" si="290">A389</f>
        <v>106</v>
      </c>
      <c r="B390" t="str">
        <f t="shared" si="290"/>
        <v>Kyle 2H</v>
      </c>
      <c r="D390" s="10" t="s">
        <v>89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20" x14ac:dyDescent="0.25">
      <c r="A391">
        <f t="shared" ref="A391:B391" si="291">A390</f>
        <v>106</v>
      </c>
      <c r="B391" t="str">
        <f t="shared" si="291"/>
        <v>Kyle 2H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20" x14ac:dyDescent="0.25">
      <c r="A392">
        <f t="shared" ref="A392:B392" si="292">A391</f>
        <v>106</v>
      </c>
      <c r="B392" t="str">
        <f t="shared" si="292"/>
        <v>Kyle 2H</v>
      </c>
      <c r="D392" t="s">
        <v>90</v>
      </c>
      <c r="E392" s="14">
        <f>IFERROR(VLOOKUP($A392,Example0gross_BTU!$B:$C,2,0),"")</f>
        <v>1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3"/>
      <c r="R392" s="3"/>
      <c r="S392" s="3"/>
      <c r="T392" s="3"/>
    </row>
    <row r="393" spans="1:20" x14ac:dyDescent="0.25">
      <c r="A393">
        <f t="shared" ref="A393:B393" si="293">A392</f>
        <v>106</v>
      </c>
      <c r="B393" t="str">
        <f t="shared" si="293"/>
        <v>Kyle 2H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3"/>
      <c r="R393" s="3"/>
      <c r="S393" s="3"/>
      <c r="T393" s="3"/>
    </row>
    <row r="394" spans="1:20" x14ac:dyDescent="0.25">
      <c r="A394">
        <f t="shared" ref="A394:B394" si="294">A393</f>
        <v>106</v>
      </c>
      <c r="B394" t="str">
        <f t="shared" si="294"/>
        <v>Kyle 2H</v>
      </c>
      <c r="D394" t="s">
        <v>91</v>
      </c>
      <c r="E394" s="9">
        <f>IFERROR((SUMIF($D345:$D388,"Oil Sales Revenue ($)",E345:E388)-ABS(SUMIF($D345:$D388,"Oil Revenue Deductions ($)",E345:E388)))/SUMIF($D345:$D388,"Oil Sales Volumes (bbl)",E345:E388),"")</f>
        <v>79.480392156862749</v>
      </c>
      <c r="F394" s="9">
        <f t="shared" ref="F394:P394" si="295">IFERROR((SUMIF($D345:$D388,"Oil Sales Revenue ($)",F345:F388)-ABS(SUMIF($D345:$D388,"Oil Revenue Deductions ($)",F345:F388)))/SUMIF($D345:$D388,"Oil Sales Volumes (bbl)",F345:F388),"")</f>
        <v>78.710234337637502</v>
      </c>
      <c r="G394" s="9">
        <f t="shared" si="295"/>
        <v>77.94748760658338</v>
      </c>
      <c r="H394" s="9">
        <f t="shared" si="295"/>
        <v>77.192081604320805</v>
      </c>
      <c r="I394" s="9">
        <f t="shared" si="295"/>
        <v>76.443946861085976</v>
      </c>
      <c r="J394" s="9">
        <f t="shared" si="295"/>
        <v>75.703014197013488</v>
      </c>
      <c r="K394" s="9">
        <f t="shared" si="295"/>
        <v>74.969215218493645</v>
      </c>
      <c r="L394" s="9">
        <f t="shared" si="295"/>
        <v>74.242482305054537</v>
      </c>
      <c r="M394" s="9">
        <f t="shared" si="295"/>
        <v>73.522748240443079</v>
      </c>
      <c r="N394" s="9">
        <f t="shared" si="295"/>
        <v>72.8099464823256</v>
      </c>
      <c r="O394" s="9">
        <f t="shared" si="295"/>
        <v>72.104011317083391</v>
      </c>
      <c r="P394" s="9">
        <f t="shared" si="295"/>
        <v>71.404877275792174</v>
      </c>
      <c r="Q394" s="3"/>
      <c r="R394" s="3"/>
      <c r="S394" s="3"/>
      <c r="T394" s="3"/>
    </row>
    <row r="395" spans="1:20" x14ac:dyDescent="0.25">
      <c r="A395">
        <f t="shared" ref="A395:B395" si="296">A394</f>
        <v>106</v>
      </c>
      <c r="B395" t="str">
        <f t="shared" si="296"/>
        <v>Kyle 2H</v>
      </c>
      <c r="D395" t="s">
        <v>92</v>
      </c>
      <c r="E395" s="9" t="str">
        <f>IFERROR(((SUMIF($D345:$D388,"Gas Sales Revenue ($)",E345:E388)-ABS(SUMIF($D345:$D388,"Gas Revenue Deductions ($)",E345:E388)))/SUMIF($D345:$D388,"Gas Sales Volumes (mcf)",E345:E388))/$E392,"")</f>
        <v/>
      </c>
      <c r="F395" s="9" t="str">
        <f t="shared" ref="F395:P395" si="297">IFERROR(((SUMIF($D345:$D388,"Gas Sales Revenue ($)",F345:F388)-ABS(SUMIF($D345:$D388,"Gas Revenue Deductions ($)",F345:F388)))/SUMIF($D345:$D388,"Gas Sales Volumes (mcf)",F345:F388))/$E392,"")</f>
        <v/>
      </c>
      <c r="G395" s="9" t="str">
        <f t="shared" si="297"/>
        <v/>
      </c>
      <c r="H395" s="9" t="str">
        <f t="shared" si="297"/>
        <v/>
      </c>
      <c r="I395" s="9" t="str">
        <f t="shared" si="297"/>
        <v/>
      </c>
      <c r="J395" s="9" t="str">
        <f t="shared" si="297"/>
        <v/>
      </c>
      <c r="K395" s="9" t="str">
        <f t="shared" si="297"/>
        <v/>
      </c>
      <c r="L395" s="9" t="str">
        <f t="shared" si="297"/>
        <v/>
      </c>
      <c r="M395" s="9" t="str">
        <f t="shared" si="297"/>
        <v/>
      </c>
      <c r="N395" s="9" t="str">
        <f t="shared" si="297"/>
        <v/>
      </c>
      <c r="O395" s="9" t="str">
        <f t="shared" si="297"/>
        <v/>
      </c>
      <c r="P395" s="9" t="str">
        <f t="shared" si="297"/>
        <v/>
      </c>
      <c r="Q395" s="3"/>
      <c r="R395" s="3"/>
      <c r="S395" s="3"/>
      <c r="T395" s="3"/>
    </row>
    <row r="396" spans="1:20" x14ac:dyDescent="0.25">
      <c r="A396">
        <f t="shared" ref="A396:B396" si="298">A395</f>
        <v>106</v>
      </c>
      <c r="B396" t="str">
        <f t="shared" si="298"/>
        <v>Kyle 2H</v>
      </c>
      <c r="D396" t="s">
        <v>93</v>
      </c>
      <c r="E396" s="9" t="str">
        <f>IFERROR((SUMIF($D345:$D388,"NGL Sales Revenue ($)",E345:E388)-ABS(SUMIF($D345:$D388,"NGL Revenue Deductions ($)",E345:E388)))/(SUMIF($D345:$D388,"NGL Sales Volumes (bbl)",E345:E388)+(SUMIF($D345:$D388,"NGL Sales Volumes (gal)",E345:E388)/42)),"")</f>
        <v/>
      </c>
      <c r="F396" s="9" t="str">
        <f t="shared" ref="F396:P396" si="299">IFERROR((SUMIF($D345:$D388,"NGL Sales Revenue ($)",F345:F388)-ABS(SUMIF($D345:$D388,"NGL Revenue Deductions ($)",F345:F388)))/(SUMIF($D345:$D388,"NGL Sales Volumes (bbl)",F345:F388)+(SUMIF($D345:$D388,"NGL Sales Volumes (gal)",F345:F388)/42)),"")</f>
        <v/>
      </c>
      <c r="G396" s="9" t="str">
        <f t="shared" si="299"/>
        <v/>
      </c>
      <c r="H396" s="9" t="str">
        <f t="shared" si="299"/>
        <v/>
      </c>
      <c r="I396" s="9" t="str">
        <f t="shared" si="299"/>
        <v/>
      </c>
      <c r="J396" s="9" t="str">
        <f t="shared" si="299"/>
        <v/>
      </c>
      <c r="K396" s="9" t="str">
        <f t="shared" si="299"/>
        <v/>
      </c>
      <c r="L396" s="9" t="str">
        <f t="shared" si="299"/>
        <v/>
      </c>
      <c r="M396" s="9" t="str">
        <f t="shared" si="299"/>
        <v/>
      </c>
      <c r="N396" s="9" t="str">
        <f t="shared" si="299"/>
        <v/>
      </c>
      <c r="O396" s="9" t="str">
        <f t="shared" si="299"/>
        <v/>
      </c>
      <c r="P396" s="9" t="str">
        <f t="shared" si="299"/>
        <v/>
      </c>
      <c r="Q396" s="3"/>
      <c r="R396" s="3"/>
      <c r="S396" s="3"/>
      <c r="T396" s="3"/>
    </row>
    <row r="397" spans="1:20" x14ac:dyDescent="0.25">
      <c r="A397">
        <f t="shared" ref="A397:B397" si="300">A396</f>
        <v>106</v>
      </c>
      <c r="B397" t="str">
        <f t="shared" si="300"/>
        <v>Kyle 2H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3"/>
      <c r="R397" s="3"/>
      <c r="S397" s="3"/>
      <c r="T397" s="3"/>
    </row>
    <row r="398" spans="1:20" x14ac:dyDescent="0.25">
      <c r="A398">
        <f t="shared" ref="A398:B398" si="301">A397</f>
        <v>106</v>
      </c>
      <c r="B398" t="str">
        <f t="shared" si="301"/>
        <v>Kyle 2H</v>
      </c>
      <c r="D398" t="s">
        <v>94</v>
      </c>
      <c r="E398" s="9">
        <f>IFERROR(E394-E$1,"")</f>
        <v>1.3203921568627521</v>
      </c>
      <c r="F398" s="9">
        <f t="shared" ref="F398:P398" si="302">IFERROR(F394-F$1,"")</f>
        <v>1.8502343376375023</v>
      </c>
      <c r="G398" s="9">
        <f t="shared" si="302"/>
        <v>4.5774876065833752</v>
      </c>
      <c r="H398" s="9">
        <f t="shared" si="302"/>
        <v>-2.2479183956791928</v>
      </c>
      <c r="I398" s="9">
        <f t="shared" si="302"/>
        <v>4.8239468610859717</v>
      </c>
      <c r="J398" s="9">
        <f t="shared" si="302"/>
        <v>5.4330141970134918</v>
      </c>
      <c r="K398" s="9">
        <f t="shared" si="302"/>
        <v>-1.0707847815063616</v>
      </c>
      <c r="L398" s="9">
        <f t="shared" si="302"/>
        <v>-7.0775176949454561</v>
      </c>
      <c r="M398" s="9">
        <f t="shared" si="302"/>
        <v>-15.907251759556928</v>
      </c>
      <c r="N398" s="9">
        <f t="shared" si="302"/>
        <v>-12.660053517674399</v>
      </c>
      <c r="O398" s="9">
        <f t="shared" si="302"/>
        <v>-5.2759886829166049</v>
      </c>
      <c r="P398" s="9">
        <f t="shared" si="302"/>
        <v>-0.71512272420783063</v>
      </c>
      <c r="Q398" s="9">
        <f>IFERROR(AVERAGE(N398:P398),"")</f>
        <v>-6.2170549749329451</v>
      </c>
      <c r="R398" s="9">
        <f>IFERROR(AVERAGE(K398:P398),"")</f>
        <v>-7.1177865268012637</v>
      </c>
      <c r="S398" s="9">
        <f>IFERROR(AVERAGE(H398:P398),"")</f>
        <v>-3.8552973887097011</v>
      </c>
      <c r="T398" s="9">
        <f>IFERROR(AVERAGE(E398:P398),"")</f>
        <v>-2.2457968664419732</v>
      </c>
    </row>
    <row r="399" spans="1:20" x14ac:dyDescent="0.25">
      <c r="A399">
        <f t="shared" ref="A399:B399" si="303">A398</f>
        <v>106</v>
      </c>
      <c r="B399" t="str">
        <f t="shared" si="303"/>
        <v>Kyle 2H</v>
      </c>
      <c r="D399" t="s">
        <v>95</v>
      </c>
      <c r="E399" s="9" t="str">
        <f>IFERROR(E395-E$2,"")</f>
        <v/>
      </c>
      <c r="F399" s="9" t="str">
        <f t="shared" ref="F399:P399" si="304">IFERROR(F395-F$2,"")</f>
        <v/>
      </c>
      <c r="G399" s="9" t="str">
        <f t="shared" si="304"/>
        <v/>
      </c>
      <c r="H399" s="9" t="str">
        <f t="shared" si="304"/>
        <v/>
      </c>
      <c r="I399" s="9" t="str">
        <f t="shared" si="304"/>
        <v/>
      </c>
      <c r="J399" s="9" t="str">
        <f t="shared" si="304"/>
        <v/>
      </c>
      <c r="K399" s="9" t="str">
        <f t="shared" si="304"/>
        <v/>
      </c>
      <c r="L399" s="9" t="str">
        <f t="shared" si="304"/>
        <v/>
      </c>
      <c r="M399" s="9" t="str">
        <f t="shared" si="304"/>
        <v/>
      </c>
      <c r="N399" s="9" t="str">
        <f t="shared" si="304"/>
        <v/>
      </c>
      <c r="O399" s="9" t="str">
        <f t="shared" si="304"/>
        <v/>
      </c>
      <c r="P399" s="9" t="str">
        <f t="shared" si="304"/>
        <v/>
      </c>
      <c r="Q399" s="9" t="str">
        <f>IFERROR(AVERAGE(N399:P399),"")</f>
        <v/>
      </c>
      <c r="R399" s="9" t="str">
        <f>IFERROR(AVERAGE(K399:P399),"")</f>
        <v/>
      </c>
      <c r="S399" s="9" t="str">
        <f>IFERROR(AVERAGE(H399:P399),"")</f>
        <v/>
      </c>
      <c r="T399" s="9" t="str">
        <f>IFERROR(AVERAGE(E399:P399),"")</f>
        <v/>
      </c>
    </row>
    <row r="400" spans="1:20" x14ac:dyDescent="0.25">
      <c r="A400">
        <f t="shared" ref="A400:B400" si="305">A399</f>
        <v>106</v>
      </c>
      <c r="B400" t="str">
        <f t="shared" si="305"/>
        <v>Kyle 2H</v>
      </c>
      <c r="D400" t="s">
        <v>96</v>
      </c>
      <c r="E400" s="9" t="str">
        <f>IFERROR(E396-E$1,"")</f>
        <v/>
      </c>
      <c r="F400" s="9" t="str">
        <f t="shared" ref="F400:P400" si="306">IFERROR(F396-F$1,"")</f>
        <v/>
      </c>
      <c r="G400" s="9" t="str">
        <f t="shared" si="306"/>
        <v/>
      </c>
      <c r="H400" s="9" t="str">
        <f t="shared" si="306"/>
        <v/>
      </c>
      <c r="I400" s="9" t="str">
        <f t="shared" si="306"/>
        <v/>
      </c>
      <c r="J400" s="9" t="str">
        <f t="shared" si="306"/>
        <v/>
      </c>
      <c r="K400" s="9" t="str">
        <f t="shared" si="306"/>
        <v/>
      </c>
      <c r="L400" s="9" t="str">
        <f t="shared" si="306"/>
        <v/>
      </c>
      <c r="M400" s="9" t="str">
        <f t="shared" si="306"/>
        <v/>
      </c>
      <c r="N400" s="9" t="str">
        <f t="shared" si="306"/>
        <v/>
      </c>
      <c r="O400" s="9" t="str">
        <f t="shared" si="306"/>
        <v/>
      </c>
      <c r="P400" s="9" t="str">
        <f t="shared" si="306"/>
        <v/>
      </c>
      <c r="Q400" s="9" t="str">
        <f>IFERROR(AVERAGE(N400:P400),"")</f>
        <v/>
      </c>
      <c r="R400" s="9" t="str">
        <f>IFERROR(AVERAGE(K400:P400),"")</f>
        <v/>
      </c>
      <c r="S400" s="9" t="str">
        <f>IFERROR(AVERAGE(H400:P400),"")</f>
        <v/>
      </c>
      <c r="T400" s="9" t="str">
        <f>IFERROR(AVERAGE(E400:P400),"")</f>
        <v/>
      </c>
    </row>
    <row r="401" spans="1:20" x14ac:dyDescent="0.25">
      <c r="A401">
        <f t="shared" ref="A401:B401" si="307">A400</f>
        <v>106</v>
      </c>
      <c r="B401" t="str">
        <f t="shared" si="307"/>
        <v>Kyle 2H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3"/>
      <c r="R401" s="3"/>
      <c r="S401" s="3"/>
      <c r="T401" s="3"/>
    </row>
    <row r="402" spans="1:20" x14ac:dyDescent="0.25">
      <c r="A402">
        <f t="shared" ref="A402:B402" si="308">A401</f>
        <v>106</v>
      </c>
      <c r="B402" t="str">
        <f t="shared" si="308"/>
        <v>Kyle 2H</v>
      </c>
      <c r="D402" t="s">
        <v>97</v>
      </c>
      <c r="E402" s="15">
        <f>IFERROR(E394/E$1,"")</f>
        <v>1.0168934513416421</v>
      </c>
      <c r="F402" s="15">
        <f t="shared" ref="F402:P402" si="309">IFERROR(F394/F$1,"")</f>
        <v>1.0240727860738681</v>
      </c>
      <c r="G402" s="15">
        <f t="shared" si="309"/>
        <v>1.0623890909988194</v>
      </c>
      <c r="H402" s="15">
        <f t="shared" si="309"/>
        <v>0.9717029406384794</v>
      </c>
      <c r="I402" s="15">
        <f t="shared" si="309"/>
        <v>1.0673547453376986</v>
      </c>
      <c r="J402" s="15">
        <f t="shared" si="309"/>
        <v>1.077316268635456</v>
      </c>
      <c r="K402" s="15">
        <f t="shared" si="309"/>
        <v>0.98591813806540818</v>
      </c>
      <c r="L402" s="15">
        <f t="shared" si="309"/>
        <v>0.91296707212314987</v>
      </c>
      <c r="M402" s="15">
        <f t="shared" si="309"/>
        <v>0.82212622431447024</v>
      </c>
      <c r="N402" s="15">
        <f t="shared" si="309"/>
        <v>0.85187722572043523</v>
      </c>
      <c r="O402" s="15">
        <f t="shared" si="309"/>
        <v>0.93181715323188674</v>
      </c>
      <c r="P402" s="15">
        <f t="shared" si="309"/>
        <v>0.99008426616461687</v>
      </c>
      <c r="Q402" s="15">
        <f>IFERROR(AVERAGE(N402:P402),"")</f>
        <v>0.92459288170564635</v>
      </c>
      <c r="R402" s="15">
        <f>IFERROR(AVERAGE(K402:P402),"")</f>
        <v>0.91579834660332782</v>
      </c>
      <c r="S402" s="15">
        <f>IFERROR(AVERAGE(H402:P402),"")</f>
        <v>0.95679600380351104</v>
      </c>
      <c r="T402" s="15">
        <f>IFERROR(AVERAGE(E402:P402),"")</f>
        <v>0.97620994688716067</v>
      </c>
    </row>
    <row r="403" spans="1:20" x14ac:dyDescent="0.25">
      <c r="A403">
        <f t="shared" ref="A403:B403" si="310">A402</f>
        <v>106</v>
      </c>
      <c r="B403" t="str">
        <f t="shared" si="310"/>
        <v>Kyle 2H</v>
      </c>
      <c r="D403" t="s">
        <v>98</v>
      </c>
      <c r="E403" s="15" t="str">
        <f>IFERROR(E395/E$2,"")</f>
        <v/>
      </c>
      <c r="F403" s="15" t="str">
        <f t="shared" ref="F403:P403" si="311">IFERROR(F395/F$2,"")</f>
        <v/>
      </c>
      <c r="G403" s="15" t="str">
        <f t="shared" si="311"/>
        <v/>
      </c>
      <c r="H403" s="15" t="str">
        <f t="shared" si="311"/>
        <v/>
      </c>
      <c r="I403" s="15" t="str">
        <f t="shared" si="311"/>
        <v/>
      </c>
      <c r="J403" s="15" t="str">
        <f t="shared" si="311"/>
        <v/>
      </c>
      <c r="K403" s="15" t="str">
        <f t="shared" si="311"/>
        <v/>
      </c>
      <c r="L403" s="15" t="str">
        <f t="shared" si="311"/>
        <v/>
      </c>
      <c r="M403" s="15" t="str">
        <f t="shared" si="311"/>
        <v/>
      </c>
      <c r="N403" s="15" t="str">
        <f t="shared" si="311"/>
        <v/>
      </c>
      <c r="O403" s="15" t="str">
        <f t="shared" si="311"/>
        <v/>
      </c>
      <c r="P403" s="15" t="str">
        <f t="shared" si="311"/>
        <v/>
      </c>
      <c r="Q403" s="15" t="str">
        <f>IFERROR(AVERAGE(N403:P403),"")</f>
        <v/>
      </c>
      <c r="R403" s="15" t="str">
        <f>IFERROR(AVERAGE(K403:P403),"")</f>
        <v/>
      </c>
      <c r="S403" s="15" t="str">
        <f>IFERROR(AVERAGE(H403:P403),"")</f>
        <v/>
      </c>
      <c r="T403" s="15" t="str">
        <f>IFERROR(AVERAGE(E403:P403),"")</f>
        <v/>
      </c>
    </row>
    <row r="404" spans="1:20" x14ac:dyDescent="0.25">
      <c r="A404">
        <f t="shared" ref="A404:B404" si="312">A403</f>
        <v>106</v>
      </c>
      <c r="B404" t="str">
        <f t="shared" si="312"/>
        <v>Kyle 2H</v>
      </c>
      <c r="D404" t="s">
        <v>99</v>
      </c>
      <c r="E404" s="15" t="str">
        <f>IFERROR(E396/E$1,"")</f>
        <v/>
      </c>
      <c r="F404" s="15" t="str">
        <f t="shared" ref="F404:P404" si="313">IFERROR(F396/F$1,"")</f>
        <v/>
      </c>
      <c r="G404" s="15" t="str">
        <f t="shared" si="313"/>
        <v/>
      </c>
      <c r="H404" s="15" t="str">
        <f t="shared" si="313"/>
        <v/>
      </c>
      <c r="I404" s="15" t="str">
        <f t="shared" si="313"/>
        <v/>
      </c>
      <c r="J404" s="15" t="str">
        <f t="shared" si="313"/>
        <v/>
      </c>
      <c r="K404" s="15" t="str">
        <f t="shared" si="313"/>
        <v/>
      </c>
      <c r="L404" s="15" t="str">
        <f t="shared" si="313"/>
        <v/>
      </c>
      <c r="M404" s="15" t="str">
        <f t="shared" si="313"/>
        <v/>
      </c>
      <c r="N404" s="15" t="str">
        <f t="shared" si="313"/>
        <v/>
      </c>
      <c r="O404" s="15" t="str">
        <f t="shared" si="313"/>
        <v/>
      </c>
      <c r="P404" s="15" t="str">
        <f t="shared" si="313"/>
        <v/>
      </c>
      <c r="Q404" s="15" t="str">
        <f>IFERROR(AVERAGE(N404:P404),"")</f>
        <v/>
      </c>
      <c r="R404" s="15" t="str">
        <f>IFERROR(AVERAGE(K404:P404),"")</f>
        <v/>
      </c>
      <c r="S404" s="15" t="str">
        <f>IFERROR(AVERAGE(H404:P404),"")</f>
        <v/>
      </c>
      <c r="T404" s="15" t="str">
        <f>IFERROR(AVERAGE(E404:P404),"")</f>
        <v/>
      </c>
    </row>
    <row r="405" spans="1:20" x14ac:dyDescent="0.25">
      <c r="A405">
        <f t="shared" ref="A405:B405" si="314">A404</f>
        <v>106</v>
      </c>
      <c r="B405" t="str">
        <f t="shared" si="314"/>
        <v>Kyle 2H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3"/>
      <c r="R405" s="3"/>
      <c r="S405" s="3"/>
      <c r="T405" s="3"/>
    </row>
    <row r="406" spans="1:20" x14ac:dyDescent="0.25">
      <c r="A406">
        <f t="shared" ref="A406:B406" si="315">A405</f>
        <v>106</v>
      </c>
      <c r="B406" t="str">
        <f t="shared" si="315"/>
        <v>Kyle 2H</v>
      </c>
      <c r="D406" t="s">
        <v>100</v>
      </c>
      <c r="E406" s="16" cm="1">
        <f t="array" ref="E406">_xlfn.XLOOKUP($A406&amp;"|"&amp;E$4,Example0gross_HistoricalProd!$B:$B&amp;"|"&amp;Example0gross_HistoricalProd!$C:$C,Example0gross_HistoricalProd!$D:$D,"",0,1)</f>
        <v>0</v>
      </c>
      <c r="F406" s="16" cm="1">
        <f t="array" ref="F406">_xlfn.XLOOKUP($A406&amp;"|"&amp;F$4,Example0gross_HistoricalProd!$B:$B&amp;"|"&amp;Example0gross_HistoricalProd!$C:$C,Example0gross_HistoricalProd!$D:$D,"",0,1)</f>
        <v>0</v>
      </c>
      <c r="G406" s="16" cm="1">
        <f t="array" ref="G406">_xlfn.XLOOKUP($A406&amp;"|"&amp;G$4,Example0gross_HistoricalProd!$B:$B&amp;"|"&amp;Example0gross_HistoricalProd!$C:$C,Example0gross_HistoricalProd!$D:$D,"",0,1)</f>
        <v>0</v>
      </c>
      <c r="H406" s="16" cm="1">
        <f t="array" ref="H406">_xlfn.XLOOKUP($A406&amp;"|"&amp;H$4,Example0gross_HistoricalProd!$B:$B&amp;"|"&amp;Example0gross_HistoricalProd!$C:$C,Example0gross_HistoricalProd!$D:$D,"",0,1)</f>
        <v>0</v>
      </c>
      <c r="I406" s="16" cm="1">
        <f t="array" ref="I406">_xlfn.XLOOKUP($A406&amp;"|"&amp;I$4,Example0gross_HistoricalProd!$B:$B&amp;"|"&amp;Example0gross_HistoricalProd!$C:$C,Example0gross_HistoricalProd!$D:$D,"",0,1)</f>
        <v>0</v>
      </c>
      <c r="J406" s="16" cm="1">
        <f t="array" ref="J406">_xlfn.XLOOKUP($A406&amp;"|"&amp;J$4,Example0gross_HistoricalProd!$B:$B&amp;"|"&amp;Example0gross_HistoricalProd!$C:$C,Example0gross_HistoricalProd!$D:$D,"",0,1)</f>
        <v>0</v>
      </c>
      <c r="K406" s="16" cm="1">
        <f t="array" ref="K406">_xlfn.XLOOKUP($A406&amp;"|"&amp;K$4,Example0gross_HistoricalProd!$B:$B&amp;"|"&amp;Example0gross_HistoricalProd!$C:$C,Example0gross_HistoricalProd!$D:$D,"",0,1)</f>
        <v>0</v>
      </c>
      <c r="L406" s="16" cm="1">
        <f t="array" ref="L406">_xlfn.XLOOKUP($A406&amp;"|"&amp;L$4,Example0gross_HistoricalProd!$B:$B&amp;"|"&amp;Example0gross_HistoricalProd!$C:$C,Example0gross_HistoricalProd!$D:$D,"",0,1)</f>
        <v>0</v>
      </c>
      <c r="M406" s="16" cm="1">
        <f t="array" ref="M406">_xlfn.XLOOKUP($A406&amp;"|"&amp;M$4,Example0gross_HistoricalProd!$B:$B&amp;"|"&amp;Example0gross_HistoricalProd!$C:$C,Example0gross_HistoricalProd!$D:$D,"",0,1)</f>
        <v>0</v>
      </c>
      <c r="N406" s="16" cm="1">
        <f t="array" ref="N406">_xlfn.XLOOKUP($A406&amp;"|"&amp;N$4,Example0gross_HistoricalProd!$B:$B&amp;"|"&amp;Example0gross_HistoricalProd!$C:$C,Example0gross_HistoricalProd!$D:$D,"",0,1)</f>
        <v>0</v>
      </c>
      <c r="O406" s="16" cm="1">
        <f t="array" ref="O406">_xlfn.XLOOKUP($A406&amp;"|"&amp;O$4,Example0gross_HistoricalProd!$B:$B&amp;"|"&amp;Example0gross_HistoricalProd!$C:$C,Example0gross_HistoricalProd!$D:$D,"",0,1)</f>
        <v>0</v>
      </c>
      <c r="P406" s="16" cm="1">
        <f t="array" ref="P406">_xlfn.XLOOKUP($A406&amp;"|"&amp;P$4,Example0gross_HistoricalProd!$B:$B&amp;"|"&amp;Example0gross_HistoricalProd!$C:$C,Example0gross_HistoricalProd!$D:$D,"",0,1)</f>
        <v>0</v>
      </c>
      <c r="Q406" s="3"/>
      <c r="R406" s="3"/>
      <c r="S406" s="3"/>
      <c r="T406" s="3"/>
    </row>
    <row r="407" spans="1:20" x14ac:dyDescent="0.25">
      <c r="A407">
        <f t="shared" ref="A407:B407" si="316">A406</f>
        <v>106</v>
      </c>
      <c r="B407" t="str">
        <f t="shared" si="316"/>
        <v>Kyle 2H</v>
      </c>
      <c r="D407" t="s">
        <v>101</v>
      </c>
      <c r="E407" s="15" t="str">
        <f>IFERROR(SUMIF($D345:$D388,"Gas Sales Volumes (mcf)",E345:E388)/E406,"")</f>
        <v/>
      </c>
      <c r="F407" s="15" t="str">
        <f t="shared" ref="F407" si="317">IFERROR(SUMIF($D345:$D388,"Gas Sales Volumes (mcf)",F345:F388)/F406,"")</f>
        <v/>
      </c>
      <c r="G407" s="15" t="str">
        <f t="shared" ref="G407" si="318">IFERROR(SUMIF($D345:$D388,"Gas Sales Volumes (mcf)",G345:G388)/G406,"")</f>
        <v/>
      </c>
      <c r="H407" s="15" t="str">
        <f t="shared" ref="H407" si="319">IFERROR(SUMIF($D345:$D388,"Gas Sales Volumes (mcf)",H345:H388)/H406,"")</f>
        <v/>
      </c>
      <c r="I407" s="15" t="str">
        <f t="shared" ref="I407" si="320">IFERROR(SUMIF($D345:$D388,"Gas Sales Volumes (mcf)",I345:I388)/I406,"")</f>
        <v/>
      </c>
      <c r="J407" s="15" t="str">
        <f t="shared" ref="J407" si="321">IFERROR(SUMIF($D345:$D388,"Gas Sales Volumes (mcf)",J345:J388)/J406,"")</f>
        <v/>
      </c>
      <c r="K407" s="15" t="str">
        <f t="shared" ref="K407" si="322">IFERROR(SUMIF($D345:$D388,"Gas Sales Volumes (mcf)",K345:K388)/K406,"")</f>
        <v/>
      </c>
      <c r="L407" s="15" t="str">
        <f t="shared" ref="L407" si="323">IFERROR(SUMIF($D345:$D388,"Gas Sales Volumes (mcf)",L345:L388)/L406,"")</f>
        <v/>
      </c>
      <c r="M407" s="15" t="str">
        <f t="shared" ref="M407" si="324">IFERROR(SUMIF($D345:$D388,"Gas Sales Volumes (mcf)",M345:M388)/M406,"")</f>
        <v/>
      </c>
      <c r="N407" s="15" t="str">
        <f t="shared" ref="N407" si="325">IFERROR(SUMIF($D345:$D388,"Gas Sales Volumes (mcf)",N345:N388)/N406,"")</f>
        <v/>
      </c>
      <c r="O407" s="15" t="str">
        <f t="shared" ref="O407" si="326">IFERROR(SUMIF($D345:$D388,"Gas Sales Volumes (mcf)",O345:O388)/O406,"")</f>
        <v/>
      </c>
      <c r="P407" s="15" t="str">
        <f t="shared" ref="P407" si="327">IFERROR(SUMIF($D345:$D388,"Gas Sales Volumes (mcf)",P345:P388)/P406,"")</f>
        <v/>
      </c>
      <c r="Q407" s="15" t="str">
        <f>IFERROR(AVERAGE(N407:P407),"")</f>
        <v/>
      </c>
      <c r="R407" s="15" t="str">
        <f>IFERROR(AVERAGE(K407:P407),"")</f>
        <v/>
      </c>
      <c r="S407" s="15" t="str">
        <f>IFERROR(AVERAGE(H407:P407),"")</f>
        <v/>
      </c>
      <c r="T407" s="15" t="str">
        <f>IFERROR(AVERAGE(E407:P407),"")</f>
        <v/>
      </c>
    </row>
    <row r="408" spans="1:20" x14ac:dyDescent="0.25">
      <c r="A408">
        <f t="shared" ref="A408:B408" si="328">A407</f>
        <v>106</v>
      </c>
      <c r="B408" t="str">
        <f t="shared" si="328"/>
        <v>Kyle 2H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3"/>
      <c r="R408" s="3"/>
      <c r="S408" s="3"/>
      <c r="T408" s="3"/>
    </row>
    <row r="409" spans="1:20" x14ac:dyDescent="0.25">
      <c r="A409">
        <f t="shared" ref="A409:B409" si="329">A408</f>
        <v>106</v>
      </c>
      <c r="B409" t="str">
        <f t="shared" si="329"/>
        <v>Kyle 2H</v>
      </c>
      <c r="D409" t="s">
        <v>102</v>
      </c>
      <c r="E409" s="17" t="str">
        <f>IFERROR((SUMIF($D345:$D388,"NGL Sales Volumes (bbl)",E345:E388)+(SUMIF($D345:$D388,"NGL Sales Volumes (gal)",E345:E388)/42))/(E406/1000),"")</f>
        <v/>
      </c>
      <c r="F409" s="17" t="str">
        <f t="shared" ref="F409:P409" si="330">IFERROR((SUMIF($D345:$D388,"NGL Sales Volumes (bbl)",F345:F388)+(SUMIF($D345:$D388,"NGL Sales Volumes (gal)",F345:F388)/42))/(F406/1000),"")</f>
        <v/>
      </c>
      <c r="G409" s="17" t="str">
        <f t="shared" si="330"/>
        <v/>
      </c>
      <c r="H409" s="17" t="str">
        <f t="shared" si="330"/>
        <v/>
      </c>
      <c r="I409" s="17" t="str">
        <f t="shared" si="330"/>
        <v/>
      </c>
      <c r="J409" s="17" t="str">
        <f t="shared" si="330"/>
        <v/>
      </c>
      <c r="K409" s="17" t="str">
        <f t="shared" si="330"/>
        <v/>
      </c>
      <c r="L409" s="17" t="str">
        <f t="shared" si="330"/>
        <v/>
      </c>
      <c r="M409" s="17" t="str">
        <f t="shared" si="330"/>
        <v/>
      </c>
      <c r="N409" s="17" t="str">
        <f t="shared" si="330"/>
        <v/>
      </c>
      <c r="O409" s="17" t="str">
        <f t="shared" si="330"/>
        <v/>
      </c>
      <c r="P409" s="17" t="str">
        <f t="shared" si="330"/>
        <v/>
      </c>
      <c r="Q409" s="17" t="str">
        <f>IFERROR(AVERAGE(N409:P409),"")</f>
        <v/>
      </c>
      <c r="R409" s="17" t="str">
        <f>IFERROR(AVERAGE(K409:P409),"")</f>
        <v/>
      </c>
      <c r="S409" s="17" t="str">
        <f>IFERROR(AVERAGE(H409:P409),"")</f>
        <v/>
      </c>
      <c r="T409" s="17" t="str">
        <f>IFERROR(AVERAGE(E409:P409),"")</f>
        <v/>
      </c>
    </row>
    <row r="410" spans="1:20" x14ac:dyDescent="0.25">
      <c r="A410">
        <f t="shared" ref="A410:B410" si="331">A409</f>
        <v>106</v>
      </c>
      <c r="B410" t="str">
        <f t="shared" si="331"/>
        <v>Kyle 2H</v>
      </c>
      <c r="D410" t="s">
        <v>103</v>
      </c>
      <c r="E410" s="18" t="str">
        <f>IFERROR((SUMIF($D345:$D388,"NGL Sales Volumes (bbl)",E345:E388)+(SUMIF($D345:$D388,"NGL Sales Volumes (gal)",E345:E388)/42))/(E406),"")</f>
        <v/>
      </c>
      <c r="F410" s="18" t="str">
        <f t="shared" ref="F410:P410" si="332">IFERROR((SUMIF($D345:$D388,"NGL Sales Volumes (bbl)",F345:F388)+(SUMIF($D345:$D388,"NGL Sales Volumes (gal)",F345:F388)/42))/(F406),"")</f>
        <v/>
      </c>
      <c r="G410" s="18" t="str">
        <f t="shared" si="332"/>
        <v/>
      </c>
      <c r="H410" s="18" t="str">
        <f t="shared" si="332"/>
        <v/>
      </c>
      <c r="I410" s="18" t="str">
        <f t="shared" si="332"/>
        <v/>
      </c>
      <c r="J410" s="18" t="str">
        <f t="shared" si="332"/>
        <v/>
      </c>
      <c r="K410" s="18" t="str">
        <f t="shared" si="332"/>
        <v/>
      </c>
      <c r="L410" s="18" t="str">
        <f t="shared" si="332"/>
        <v/>
      </c>
      <c r="M410" s="18" t="str">
        <f t="shared" si="332"/>
        <v/>
      </c>
      <c r="N410" s="18" t="str">
        <f t="shared" si="332"/>
        <v/>
      </c>
      <c r="O410" s="18" t="str">
        <f t="shared" si="332"/>
        <v/>
      </c>
      <c r="P410" s="18" t="str">
        <f t="shared" si="332"/>
        <v/>
      </c>
      <c r="Q410" s="18" t="str">
        <f>IFERROR(AVERAGE(N410:P410),"")</f>
        <v/>
      </c>
      <c r="R410" s="18" t="str">
        <f>IFERROR(AVERAGE(K410:P410),"")</f>
        <v/>
      </c>
      <c r="S410" s="18" t="str">
        <f>IFERROR(AVERAGE(H410:P410),"")</f>
        <v/>
      </c>
      <c r="T410" s="18" t="str">
        <f>IFERROR(AVERAGE(E410:P410),"")</f>
        <v/>
      </c>
    </row>
    <row r="411" spans="1:20" x14ac:dyDescent="0.25">
      <c r="A411">
        <f t="shared" ref="A411:B411" si="333">A410</f>
        <v>106</v>
      </c>
      <c r="B411" t="str">
        <f t="shared" si="333"/>
        <v>Kyle 2H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3"/>
      <c r="R411" s="3"/>
      <c r="S411" s="3"/>
      <c r="T411" s="3"/>
    </row>
    <row r="412" spans="1:20" x14ac:dyDescent="0.25">
      <c r="A412">
        <f t="shared" ref="A412:B412" si="334">A411</f>
        <v>106</v>
      </c>
      <c r="B412" t="str">
        <f t="shared" si="334"/>
        <v>Kyle 2H</v>
      </c>
      <c r="D412" t="s">
        <v>104</v>
      </c>
      <c r="E412" s="16">
        <f>IFERROR(SUMIF($D345:$D388,"Fixed Expense ($)",E345:E388)+SUMIF($D345:$D388,"Oil Variable Expense ($)",E345:E388)+SUMIF($D345:$D388,"Gas Variable Expense ($)",E345:E388),"")</f>
        <v>8812.9500000000007</v>
      </c>
      <c r="F412" s="16">
        <f t="shared" ref="F412:P412" si="335">IFERROR(SUMIF($D345:$D388,"Fixed Expense ($)",F345:F388)+SUMIF($D345:$D388,"Oil Variable Expense ($)",F345:F388)+SUMIF($D345:$D388,"Gas Variable Expense ($)",F345:F388),"")</f>
        <v>8935.0331249999999</v>
      </c>
      <c r="G412" s="16">
        <f t="shared" si="335"/>
        <v>9059.119138</v>
      </c>
      <c r="H412" s="16">
        <f t="shared" si="335"/>
        <v>9185.2521529999995</v>
      </c>
      <c r="I412" s="16">
        <f t="shared" si="335"/>
        <v>9313.4775900000004</v>
      </c>
      <c r="J412" s="16">
        <f t="shared" si="335"/>
        <v>9443.8422339999997</v>
      </c>
      <c r="K412" s="16">
        <f t="shared" si="335"/>
        <v>9576.3942869999992</v>
      </c>
      <c r="L412" s="16">
        <f t="shared" si="335"/>
        <v>9711.1834010000002</v>
      </c>
      <c r="M412" s="16">
        <f t="shared" si="335"/>
        <v>9848.2607449999996</v>
      </c>
      <c r="N412" s="16">
        <f t="shared" si="335"/>
        <v>9987.6790569999994</v>
      </c>
      <c r="O412" s="16">
        <f t="shared" si="335"/>
        <v>10129.492699</v>
      </c>
      <c r="P412" s="16">
        <f t="shared" si="335"/>
        <v>10273.757722</v>
      </c>
      <c r="Q412" s="3"/>
      <c r="R412" s="3"/>
      <c r="S412" s="3"/>
      <c r="T412" s="3"/>
    </row>
    <row r="413" spans="1:20" x14ac:dyDescent="0.25">
      <c r="A413">
        <f t="shared" ref="A413:B413" si="336">A412</f>
        <v>106</v>
      </c>
      <c r="B413" t="str">
        <f t="shared" si="336"/>
        <v>Kyle 2H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3"/>
      <c r="R413" s="3"/>
      <c r="S413" s="3"/>
      <c r="T413" s="3"/>
    </row>
    <row r="414" spans="1:20" x14ac:dyDescent="0.25">
      <c r="A414">
        <f t="shared" ref="A414:B414" si="337">A413</f>
        <v>106</v>
      </c>
      <c r="B414" t="str">
        <f t="shared" si="337"/>
        <v>Kyle 2H</v>
      </c>
      <c r="D414" t="s">
        <v>61</v>
      </c>
      <c r="E414" s="19" t="str">
        <f>IF(Example0gross_LOSDesignation!$E$5="","",IF(Example0gross_LOSDesignation!$E$5=0,"",VLOOKUP($D414,Example0gross_LOSDesignation!$D$1:$E$5,2,0)))</f>
        <v/>
      </c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3"/>
      <c r="R414" s="3"/>
      <c r="S414" s="3"/>
      <c r="T414" s="3"/>
    </row>
    <row r="415" spans="1:20" x14ac:dyDescent="0.25">
      <c r="A415">
        <f t="shared" ref="A415:B415" si="338">A414</f>
        <v>106</v>
      </c>
      <c r="B415" t="str">
        <f t="shared" si="338"/>
        <v>Kyle 2H</v>
      </c>
      <c r="D415" t="s">
        <v>63</v>
      </c>
      <c r="E415" s="19" t="str">
        <f>IF(Example0gross_LOSDesignation!$E$5="","",IF(Example0gross_LOSDesignation!$E$5=0,"",VLOOKUP($D415,Example0gross_LOSDesignation!$D$1:$E$5,2,0)))</f>
        <v/>
      </c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3"/>
      <c r="R415" s="3"/>
      <c r="S415" s="3"/>
      <c r="T415" s="3"/>
    </row>
    <row r="416" spans="1:20" x14ac:dyDescent="0.25">
      <c r="A416">
        <f t="shared" ref="A416:B416" si="339">A415</f>
        <v>106</v>
      </c>
      <c r="B416" t="str">
        <f t="shared" si="339"/>
        <v>Kyle 2H</v>
      </c>
      <c r="D416" t="s">
        <v>65</v>
      </c>
      <c r="E416" s="19" t="str">
        <f>IF(Example0gross_LOSDesignation!$E$5="","",IF(Example0gross_LOSDesignation!$E$5=0,"",VLOOKUP($D416,Example0gross_LOSDesignation!$D$1:$E$5,2,0)))</f>
        <v/>
      </c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3"/>
      <c r="R416" s="3"/>
      <c r="S416" s="3"/>
      <c r="T416" s="3"/>
    </row>
    <row r="417" spans="1:20" x14ac:dyDescent="0.25">
      <c r="A417">
        <f t="shared" ref="A417:B417" si="340">A416</f>
        <v>106</v>
      </c>
      <c r="B417" t="str">
        <f t="shared" si="340"/>
        <v>Kyle 2H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3"/>
      <c r="R417" s="3"/>
      <c r="S417" s="3"/>
      <c r="T417" s="3"/>
    </row>
    <row r="418" spans="1:20" x14ac:dyDescent="0.25">
      <c r="A418">
        <f t="shared" ref="A418:B418" si="341">A417</f>
        <v>106</v>
      </c>
      <c r="B418" t="str">
        <f t="shared" si="341"/>
        <v>Kyle 2H</v>
      </c>
      <c r="D418" t="s">
        <v>105</v>
      </c>
      <c r="E418" s="16">
        <f>IF($E414&lt;&gt;"",$E414*E412,IFERROR(SUMIF($D345:$D388,"Fixed Expense ($)",E345:E388),""))</f>
        <v>5260.14</v>
      </c>
      <c r="F418" s="16">
        <f t="shared" ref="F418:P418" si="342">IF($E414&lt;&gt;"",$E414*F412,IFERROR(SUMIF($D345:$D388,"Fixed Expense ($)",F345:F388),""))</f>
        <v>5325.8917499999998</v>
      </c>
      <c r="G418" s="16">
        <f t="shared" si="342"/>
        <v>5392.4653959999996</v>
      </c>
      <c r="H418" s="16">
        <f t="shared" si="342"/>
        <v>5459.8712150000001</v>
      </c>
      <c r="I418" s="16">
        <f t="shared" si="342"/>
        <v>5528.1196050000008</v>
      </c>
      <c r="J418" s="16">
        <f t="shared" si="342"/>
        <v>5597.2210990000003</v>
      </c>
      <c r="K418" s="16">
        <f t="shared" si="342"/>
        <v>5667.1863629999998</v>
      </c>
      <c r="L418" s="16">
        <f t="shared" si="342"/>
        <v>5738.026194</v>
      </c>
      <c r="M418" s="16">
        <f t="shared" si="342"/>
        <v>5809.7515209999992</v>
      </c>
      <c r="N418" s="16">
        <f t="shared" si="342"/>
        <v>5882.3734139999997</v>
      </c>
      <c r="O418" s="16">
        <f t="shared" si="342"/>
        <v>5955.9030790000006</v>
      </c>
      <c r="P418" s="16">
        <f t="shared" si="342"/>
        <v>6030.3518709999998</v>
      </c>
      <c r="Q418" s="3"/>
      <c r="R418" s="3"/>
      <c r="S418" s="3"/>
      <c r="T418" s="3"/>
    </row>
    <row r="419" spans="1:20" x14ac:dyDescent="0.25">
      <c r="A419">
        <f t="shared" ref="A419:B419" si="343">A418</f>
        <v>106</v>
      </c>
      <c r="B419" t="str">
        <f t="shared" si="343"/>
        <v>Kyle 2H</v>
      </c>
      <c r="D419" t="s">
        <v>106</v>
      </c>
      <c r="E419" s="16" cm="1">
        <f t="array" ref="E419">_xlfn.XLOOKUP($A419&amp;"|"&amp;E$4,Example0gross_HistoricalProd!$B:$B&amp;"|"&amp;Example0gross_HistoricalProd!$C:$C,Example0gross_HistoricalProd!$G:$G,"",0,1)</f>
        <v>1</v>
      </c>
      <c r="F419" s="16" cm="1">
        <f t="array" ref="F419">_xlfn.XLOOKUP($A419&amp;"|"&amp;F$4,Example0gross_HistoricalProd!$B:$B&amp;"|"&amp;Example0gross_HistoricalProd!$C:$C,Example0gross_HistoricalProd!$G:$G,"",0,1)</f>
        <v>1</v>
      </c>
      <c r="G419" s="16" cm="1">
        <f t="array" ref="G419">_xlfn.XLOOKUP($A419&amp;"|"&amp;G$4,Example0gross_HistoricalProd!$B:$B&amp;"|"&amp;Example0gross_HistoricalProd!$C:$C,Example0gross_HistoricalProd!$G:$G,"",0,1)</f>
        <v>1</v>
      </c>
      <c r="H419" s="16" cm="1">
        <f t="array" ref="H419">_xlfn.XLOOKUP($A419&amp;"|"&amp;H$4,Example0gross_HistoricalProd!$B:$B&amp;"|"&amp;Example0gross_HistoricalProd!$C:$C,Example0gross_HistoricalProd!$G:$G,"",0,1)</f>
        <v>1</v>
      </c>
      <c r="I419" s="16" cm="1">
        <f t="array" ref="I419">_xlfn.XLOOKUP($A419&amp;"|"&amp;I$4,Example0gross_HistoricalProd!$B:$B&amp;"|"&amp;Example0gross_HistoricalProd!$C:$C,Example0gross_HistoricalProd!$G:$G,"",0,1)</f>
        <v>1</v>
      </c>
      <c r="J419" s="16" cm="1">
        <f t="array" ref="J419">_xlfn.XLOOKUP($A419&amp;"|"&amp;J$4,Example0gross_HistoricalProd!$B:$B&amp;"|"&amp;Example0gross_HistoricalProd!$C:$C,Example0gross_HistoricalProd!$G:$G,"",0,1)</f>
        <v>1</v>
      </c>
      <c r="K419" s="16" cm="1">
        <f t="array" ref="K419">_xlfn.XLOOKUP($A419&amp;"|"&amp;K$4,Example0gross_HistoricalProd!$B:$B&amp;"|"&amp;Example0gross_HistoricalProd!$C:$C,Example0gross_HistoricalProd!$G:$G,"",0,1)</f>
        <v>1</v>
      </c>
      <c r="L419" s="16" cm="1">
        <f t="array" ref="L419">_xlfn.XLOOKUP($A419&amp;"|"&amp;L$4,Example0gross_HistoricalProd!$B:$B&amp;"|"&amp;Example0gross_HistoricalProd!$C:$C,Example0gross_HistoricalProd!$G:$G,"",0,1)</f>
        <v>1</v>
      </c>
      <c r="M419" s="16" cm="1">
        <f t="array" ref="M419">_xlfn.XLOOKUP($A419&amp;"|"&amp;M$4,Example0gross_HistoricalProd!$B:$B&amp;"|"&amp;Example0gross_HistoricalProd!$C:$C,Example0gross_HistoricalProd!$G:$G,"",0,1)</f>
        <v>1</v>
      </c>
      <c r="N419" s="16" cm="1">
        <f t="array" ref="N419">_xlfn.XLOOKUP($A419&amp;"|"&amp;N$4,Example0gross_HistoricalProd!$B:$B&amp;"|"&amp;Example0gross_HistoricalProd!$C:$C,Example0gross_HistoricalProd!$G:$G,"",0,1)</f>
        <v>1</v>
      </c>
      <c r="O419" s="16" cm="1">
        <f t="array" ref="O419">_xlfn.XLOOKUP($A419&amp;"|"&amp;O$4,Example0gross_HistoricalProd!$B:$B&amp;"|"&amp;Example0gross_HistoricalProd!$C:$C,Example0gross_HistoricalProd!$G:$G,"",0,1)</f>
        <v>1</v>
      </c>
      <c r="P419" s="16" cm="1">
        <f t="array" ref="P419">_xlfn.XLOOKUP($A419&amp;"|"&amp;P$4,Example0gross_HistoricalProd!$B:$B&amp;"|"&amp;Example0gross_HistoricalProd!$C:$C,Example0gross_HistoricalProd!$G:$G,"",0,1)</f>
        <v>1</v>
      </c>
      <c r="Q419" s="3"/>
      <c r="R419" s="3"/>
      <c r="S419" s="3"/>
      <c r="T419" s="3"/>
    </row>
    <row r="420" spans="1:20" x14ac:dyDescent="0.25">
      <c r="A420">
        <f t="shared" ref="A420:B420" si="344">A419</f>
        <v>106</v>
      </c>
      <c r="B420" t="str">
        <f t="shared" si="344"/>
        <v>Kyle 2H</v>
      </c>
      <c r="D420" t="s">
        <v>107</v>
      </c>
      <c r="E420" s="16">
        <f>IFERROR(E418/E419,"")</f>
        <v>5260.14</v>
      </c>
      <c r="F420" s="16">
        <f t="shared" ref="F420" si="345">IFERROR(F418/F419,"")</f>
        <v>5325.8917499999998</v>
      </c>
      <c r="G420" s="16">
        <f t="shared" ref="G420" si="346">IFERROR(G418/G419,"")</f>
        <v>5392.4653959999996</v>
      </c>
      <c r="H420" s="16">
        <f t="shared" ref="H420" si="347">IFERROR(H418/H419,"")</f>
        <v>5459.8712150000001</v>
      </c>
      <c r="I420" s="16">
        <f t="shared" ref="I420" si="348">IFERROR(I418/I419,"")</f>
        <v>5528.1196050000008</v>
      </c>
      <c r="J420" s="16">
        <f t="shared" ref="J420" si="349">IFERROR(J418/J419,"")</f>
        <v>5597.2210990000003</v>
      </c>
      <c r="K420" s="16">
        <f t="shared" ref="K420" si="350">IFERROR(K418/K419,"")</f>
        <v>5667.1863629999998</v>
      </c>
      <c r="L420" s="16">
        <f t="shared" ref="L420" si="351">IFERROR(L418/L419,"")</f>
        <v>5738.026194</v>
      </c>
      <c r="M420" s="16">
        <f t="shared" ref="M420" si="352">IFERROR(M418/M419,"")</f>
        <v>5809.7515209999992</v>
      </c>
      <c r="N420" s="16">
        <f t="shared" ref="N420" si="353">IFERROR(N418/N419,"")</f>
        <v>5882.3734139999997</v>
      </c>
      <c r="O420" s="16">
        <f t="shared" ref="O420" si="354">IFERROR(O418/O419,"")</f>
        <v>5955.9030790000006</v>
      </c>
      <c r="P420" s="16">
        <f t="shared" ref="P420" si="355">IFERROR(P418/P419,"")</f>
        <v>6030.3518709999998</v>
      </c>
      <c r="Q420" s="16">
        <f>IFERROR(AVERAGE(N420:P420),"")</f>
        <v>5956.2094546666667</v>
      </c>
      <c r="R420" s="16">
        <f>IFERROR(AVERAGE(K420:P420),"")</f>
        <v>5847.2654069999999</v>
      </c>
      <c r="S420" s="16">
        <f>IFERROR(AVERAGE(H420:P420),"")</f>
        <v>5740.978262333334</v>
      </c>
      <c r="T420" s="16">
        <f>IFERROR(AVERAGE(E420:P420),"")</f>
        <v>5637.2751255833346</v>
      </c>
    </row>
    <row r="421" spans="1:20" x14ac:dyDescent="0.25">
      <c r="A421">
        <f t="shared" ref="A421:B421" si="356">A420</f>
        <v>106</v>
      </c>
      <c r="B421" t="str">
        <f t="shared" si="356"/>
        <v>Kyle 2H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3"/>
      <c r="R421" s="3"/>
      <c r="S421" s="3"/>
      <c r="T421" s="3"/>
    </row>
    <row r="422" spans="1:20" x14ac:dyDescent="0.25">
      <c r="A422">
        <f t="shared" ref="A422:B422" si="357">A421</f>
        <v>106</v>
      </c>
      <c r="B422" t="str">
        <f t="shared" si="357"/>
        <v>Kyle 2H</v>
      </c>
      <c r="D422" t="s">
        <v>108</v>
      </c>
      <c r="E422" s="16">
        <f>IFERROR(IF($E415&lt;&gt;"",$E415*E412,SUMIF($D345:$D388,"Oil Variable Expense ($)",E345:E388)),"")</f>
        <v>3552.8100000000004</v>
      </c>
      <c r="F422" s="16">
        <f t="shared" ref="F422:P422" si="358">IFERROR(IF($E415&lt;&gt;"",$E415*F412,SUMIF($D345:$D388,"Oil Variable Expense ($)",F345:F388)),"")</f>
        <v>3609.1413750000006</v>
      </c>
      <c r="G422" s="16">
        <f t="shared" si="358"/>
        <v>3666.653742</v>
      </c>
      <c r="H422" s="16">
        <f t="shared" si="358"/>
        <v>3725.3809379999998</v>
      </c>
      <c r="I422" s="16">
        <f t="shared" si="358"/>
        <v>3785.3579849999996</v>
      </c>
      <c r="J422" s="16">
        <f t="shared" si="358"/>
        <v>3846.6211350000003</v>
      </c>
      <c r="K422" s="16">
        <f t="shared" si="358"/>
        <v>3909.2079239999998</v>
      </c>
      <c r="L422" s="16">
        <f t="shared" si="358"/>
        <v>3973.1572070000002</v>
      </c>
      <c r="M422" s="16">
        <f t="shared" si="358"/>
        <v>4038.5092239999999</v>
      </c>
      <c r="N422" s="16">
        <f t="shared" si="358"/>
        <v>4105.3056429999997</v>
      </c>
      <c r="O422" s="16">
        <f t="shared" si="358"/>
        <v>4173.5896199999997</v>
      </c>
      <c r="P422" s="16">
        <f t="shared" si="358"/>
        <v>4243.4058510000004</v>
      </c>
      <c r="Q422" s="3"/>
      <c r="R422" s="3"/>
      <c r="S422" s="3"/>
      <c r="T422" s="3"/>
    </row>
    <row r="423" spans="1:20" x14ac:dyDescent="0.25">
      <c r="A423">
        <f t="shared" ref="A423:B423" si="359">A422</f>
        <v>106</v>
      </c>
      <c r="B423" t="str">
        <f t="shared" si="359"/>
        <v>Kyle 2H</v>
      </c>
      <c r="D423" t="s">
        <v>109</v>
      </c>
      <c r="E423" s="16">
        <f>IFERROR(SUMIF($D345:$D388,"Oil Sales Volumes (bbl)",E345:E388),"")</f>
        <v>612</v>
      </c>
      <c r="F423" s="16">
        <f t="shared" ref="F423:P423" si="360">IFERROR(SUMIF($D345:$D388,"Oil Sales Volumes (bbl)",F345:F388),"")</f>
        <v>627.29999999999995</v>
      </c>
      <c r="G423" s="16">
        <f t="shared" si="360"/>
        <v>642.98249999999996</v>
      </c>
      <c r="H423" s="16">
        <f t="shared" si="360"/>
        <v>659.05706299999997</v>
      </c>
      <c r="I423" s="16">
        <f t="shared" si="360"/>
        <v>675.53348900000003</v>
      </c>
      <c r="J423" s="16">
        <f t="shared" si="360"/>
        <v>692.42182600000001</v>
      </c>
      <c r="K423" s="16">
        <f t="shared" si="360"/>
        <v>709.73237200000005</v>
      </c>
      <c r="L423" s="16">
        <f t="shared" si="360"/>
        <v>727.47568100000001</v>
      </c>
      <c r="M423" s="16">
        <f t="shared" si="360"/>
        <v>745.66257299999995</v>
      </c>
      <c r="N423" s="16">
        <f t="shared" si="360"/>
        <v>764.30413799999997</v>
      </c>
      <c r="O423" s="16">
        <f t="shared" si="360"/>
        <v>783.41174100000001</v>
      </c>
      <c r="P423" s="16">
        <f t="shared" si="360"/>
        <v>802.99703499999998</v>
      </c>
      <c r="Q423" s="3"/>
      <c r="R423" s="3"/>
      <c r="S423" s="3"/>
      <c r="T423" s="3"/>
    </row>
    <row r="424" spans="1:20" x14ac:dyDescent="0.25">
      <c r="A424">
        <f t="shared" ref="A424:B424" si="361">A423</f>
        <v>106</v>
      </c>
      <c r="B424" t="str">
        <f t="shared" si="361"/>
        <v>Kyle 2H</v>
      </c>
      <c r="D424" t="s">
        <v>110</v>
      </c>
      <c r="E424" s="9">
        <f>IFERROR(E422/E423,"")</f>
        <v>5.8052450980392161</v>
      </c>
      <c r="F424" s="9">
        <f t="shared" ref="F424" si="362">IFERROR(F422/F423,"")</f>
        <v>5.7534534911525599</v>
      </c>
      <c r="G424" s="9">
        <f t="shared" ref="G424" si="363">IFERROR(G422/G423,"")</f>
        <v>5.7025715972052122</v>
      </c>
      <c r="H424" s="9">
        <f t="shared" ref="H424" si="364">IFERROR(H422/H423,"")</f>
        <v>5.6525923886502678</v>
      </c>
      <c r="I424" s="9">
        <f t="shared" ref="I424" si="365">IFERROR(I422/I423,"")</f>
        <v>5.6035089993887768</v>
      </c>
      <c r="J424" s="9">
        <f t="shared" ref="J424" si="366">IFERROR(J422/J423,"")</f>
        <v>5.5553146803896389</v>
      </c>
      <c r="K424" s="9">
        <f t="shared" ref="K424" si="367">IFERROR(K422/K423,"")</f>
        <v>5.5080028447680833</v>
      </c>
      <c r="L424" s="9">
        <f t="shared" ref="L424" si="368">IFERROR(L422/L423,"")</f>
        <v>5.4615670472151496</v>
      </c>
      <c r="M424" s="9">
        <f t="shared" ref="M424" si="369">IFERROR(M422/M423,"")</f>
        <v>5.4160009771604836</v>
      </c>
      <c r="N424" s="9">
        <f t="shared" ref="N424" si="370">IFERROR(N422/N423,"")</f>
        <v>5.3712984646957382</v>
      </c>
      <c r="O424" s="9">
        <f t="shared" ref="O424" si="371">IFERROR(O422/O423,"")</f>
        <v>5.327453498045033</v>
      </c>
      <c r="P424" s="9">
        <f t="shared" ref="P424" si="372">IFERROR(P422/P423,"")</f>
        <v>5.2844601736294088</v>
      </c>
      <c r="Q424" s="9">
        <f>IFERROR(SUM(N422:P422)/SUM(N423:P423),"")</f>
        <v>5.3270227254981588</v>
      </c>
      <c r="R424" s="9">
        <f>IFERROR(SUM(K422:P422)/SUM(K423:P423),"")</f>
        <v>5.3915793661541302</v>
      </c>
      <c r="S424" s="9">
        <f>IFERROR(SUM(H422:P422)/SUM(H423:P423),"")</f>
        <v>5.4569029969938772</v>
      </c>
      <c r="T424" s="9">
        <f>IFERROR(SUM(E422:P422)/SUM(E423:P423),"")</f>
        <v>5.5228961422194436</v>
      </c>
    </row>
    <row r="425" spans="1:20" x14ac:dyDescent="0.25">
      <c r="A425">
        <f t="shared" ref="A425:B425" si="373">A424</f>
        <v>106</v>
      </c>
      <c r="B425" t="str">
        <f t="shared" si="373"/>
        <v>Kyle 2H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3"/>
      <c r="R425" s="3"/>
      <c r="S425" s="3"/>
      <c r="T425" s="3"/>
    </row>
    <row r="426" spans="1:20" x14ac:dyDescent="0.25">
      <c r="A426">
        <f t="shared" ref="A426:B426" si="374">A425</f>
        <v>106</v>
      </c>
      <c r="B426" t="str">
        <f t="shared" si="374"/>
        <v>Kyle 2H</v>
      </c>
      <c r="D426" t="s">
        <v>111</v>
      </c>
      <c r="E426" s="16">
        <f>IFERROR(IF($E416&lt;&gt;"",$E416*E412,SUMIF($D345:$D388,"Gas Variable Expense ($)",E345:E388)),"")</f>
        <v>0</v>
      </c>
      <c r="F426" s="16">
        <f t="shared" ref="F426:P426" si="375">IFERROR(IF($E416&lt;&gt;"",$E416*F412,SUMIF($D345:$D388,"Gas Variable Expense ($)",F345:F388)),"")</f>
        <v>0</v>
      </c>
      <c r="G426" s="16">
        <f t="shared" si="375"/>
        <v>0</v>
      </c>
      <c r="H426" s="16">
        <f t="shared" si="375"/>
        <v>0</v>
      </c>
      <c r="I426" s="16">
        <f t="shared" si="375"/>
        <v>0</v>
      </c>
      <c r="J426" s="16">
        <f t="shared" si="375"/>
        <v>0</v>
      </c>
      <c r="K426" s="16">
        <f t="shared" si="375"/>
        <v>0</v>
      </c>
      <c r="L426" s="16">
        <f t="shared" si="375"/>
        <v>0</v>
      </c>
      <c r="M426" s="16">
        <f t="shared" si="375"/>
        <v>0</v>
      </c>
      <c r="N426" s="16">
        <f t="shared" si="375"/>
        <v>0</v>
      </c>
      <c r="O426" s="16">
        <f t="shared" si="375"/>
        <v>0</v>
      </c>
      <c r="P426" s="16">
        <f t="shared" si="375"/>
        <v>0</v>
      </c>
      <c r="Q426" s="3"/>
      <c r="R426" s="3"/>
      <c r="S426" s="3"/>
      <c r="T426" s="3"/>
    </row>
    <row r="427" spans="1:20" x14ac:dyDescent="0.25">
      <c r="A427">
        <f t="shared" ref="A427:B427" si="376">A426</f>
        <v>106</v>
      </c>
      <c r="B427" t="str">
        <f t="shared" si="376"/>
        <v>Kyle 2H</v>
      </c>
      <c r="D427" t="s">
        <v>112</v>
      </c>
      <c r="E427" s="16">
        <f>IFERROR(SUMIF($D345:$D388,"Gas Sales Volumes (mcf)",E345:E388),"")</f>
        <v>0</v>
      </c>
      <c r="F427" s="16">
        <f t="shared" ref="F427:P427" si="377">IFERROR(SUMIF($D345:$D388,"Gas Sales Volumes (mcf)",F345:F388),"")</f>
        <v>0</v>
      </c>
      <c r="G427" s="16">
        <f t="shared" si="377"/>
        <v>0</v>
      </c>
      <c r="H427" s="16">
        <f t="shared" si="377"/>
        <v>0</v>
      </c>
      <c r="I427" s="16">
        <f t="shared" si="377"/>
        <v>0</v>
      </c>
      <c r="J427" s="16">
        <f t="shared" si="377"/>
        <v>0</v>
      </c>
      <c r="K427" s="16">
        <f t="shared" si="377"/>
        <v>0</v>
      </c>
      <c r="L427" s="16">
        <f t="shared" si="377"/>
        <v>0</v>
      </c>
      <c r="M427" s="16">
        <f t="shared" si="377"/>
        <v>0</v>
      </c>
      <c r="N427" s="16">
        <f t="shared" si="377"/>
        <v>0</v>
      </c>
      <c r="O427" s="16">
        <f t="shared" si="377"/>
        <v>0</v>
      </c>
      <c r="P427" s="16">
        <f t="shared" si="377"/>
        <v>0</v>
      </c>
      <c r="Q427" s="3"/>
      <c r="R427" s="3"/>
      <c r="S427" s="3"/>
      <c r="T427" s="3"/>
    </row>
    <row r="428" spans="1:20" x14ac:dyDescent="0.25">
      <c r="A428">
        <f t="shared" ref="A428:B428" si="378">A427</f>
        <v>106</v>
      </c>
      <c r="B428" t="str">
        <f t="shared" si="378"/>
        <v>Kyle 2H</v>
      </c>
      <c r="D428" t="s">
        <v>113</v>
      </c>
      <c r="E428" s="9" t="str">
        <f>IFERROR(E426/E427,"")</f>
        <v/>
      </c>
      <c r="F428" s="9" t="str">
        <f t="shared" ref="F428" si="379">IFERROR(F426/F427,"")</f>
        <v/>
      </c>
      <c r="G428" s="9" t="str">
        <f t="shared" ref="G428" si="380">IFERROR(G426/G427,"")</f>
        <v/>
      </c>
      <c r="H428" s="9" t="str">
        <f t="shared" ref="H428" si="381">IFERROR(H426/H427,"")</f>
        <v/>
      </c>
      <c r="I428" s="9" t="str">
        <f t="shared" ref="I428" si="382">IFERROR(I426/I427,"")</f>
        <v/>
      </c>
      <c r="J428" s="9" t="str">
        <f t="shared" ref="J428" si="383">IFERROR(J426/J427,"")</f>
        <v/>
      </c>
      <c r="K428" s="9" t="str">
        <f t="shared" ref="K428" si="384">IFERROR(K426/K427,"")</f>
        <v/>
      </c>
      <c r="L428" s="9" t="str">
        <f t="shared" ref="L428" si="385">IFERROR(L426/L427,"")</f>
        <v/>
      </c>
      <c r="M428" s="9" t="str">
        <f t="shared" ref="M428" si="386">IFERROR(M426/M427,"")</f>
        <v/>
      </c>
      <c r="N428" s="9" t="str">
        <f t="shared" ref="N428" si="387">IFERROR(N426/N427,"")</f>
        <v/>
      </c>
      <c r="O428" s="9" t="str">
        <f t="shared" ref="O428" si="388">IFERROR(O426/O427,"")</f>
        <v/>
      </c>
      <c r="P428" s="9" t="str">
        <f t="shared" ref="P428" si="389">IFERROR(P426/P427,"")</f>
        <v/>
      </c>
      <c r="Q428" s="9" t="str">
        <f>IFERROR(SUM(N426:P426)/SUM(N427:P427),"")</f>
        <v/>
      </c>
      <c r="R428" s="9" t="str">
        <f>IFERROR(SUM(K426:P426)/SUM(K427:P427),"")</f>
        <v/>
      </c>
      <c r="S428" s="9" t="str">
        <f>IFERROR(SUM(H426:P426)/SUM(H427:P427),"")</f>
        <v/>
      </c>
      <c r="T428" s="9" t="str">
        <f>IFERROR(SUM(E426:P426)/SUM(E427:P427),"")</f>
        <v/>
      </c>
    </row>
    <row r="429" spans="1:20" x14ac:dyDescent="0.25">
      <c r="A429">
        <f t="shared" ref="A429:B429" si="390">A428</f>
        <v>106</v>
      </c>
      <c r="B429" t="str">
        <f t="shared" si="390"/>
        <v>Kyle 2H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</sheetData>
  <autoFilter ref="A4:P38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8730-24FE-4E0A-8306-082DFC9F0086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style="2" bestFit="1" customWidth="1"/>
    <col min="2" max="2" width="10.28515625" style="2" bestFit="1" customWidth="1"/>
    <col min="3" max="3" width="11" style="2" bestFit="1" customWidth="1"/>
    <col min="4" max="16384" width="9.140625" style="2"/>
  </cols>
  <sheetData>
    <row r="1" spans="1:3" s="1" customFormat="1" x14ac:dyDescent="0.25">
      <c r="A1" s="1" t="s">
        <v>51</v>
      </c>
      <c r="B1" s="1" t="s">
        <v>52</v>
      </c>
      <c r="C1" s="1" t="s">
        <v>53</v>
      </c>
    </row>
    <row r="2" spans="1:3" x14ac:dyDescent="0.25">
      <c r="A2" s="2" t="s">
        <v>54</v>
      </c>
      <c r="B2" s="2" t="s">
        <v>49</v>
      </c>
      <c r="C2" s="2">
        <v>103</v>
      </c>
    </row>
    <row r="3" spans="1:3" x14ac:dyDescent="0.25">
      <c r="A3" s="2" t="s">
        <v>55</v>
      </c>
      <c r="B3" s="2" t="s">
        <v>47</v>
      </c>
      <c r="C3" s="2">
        <v>104</v>
      </c>
    </row>
    <row r="4" spans="1:3" x14ac:dyDescent="0.25">
      <c r="A4" s="2" t="s">
        <v>56</v>
      </c>
      <c r="B4" s="2" t="s">
        <v>46</v>
      </c>
      <c r="C4" s="2">
        <v>105</v>
      </c>
    </row>
    <row r="5" spans="1:3" x14ac:dyDescent="0.25">
      <c r="A5" s="2" t="s">
        <v>57</v>
      </c>
      <c r="B5" s="2" t="s">
        <v>50</v>
      </c>
      <c r="C5" s="2">
        <v>106</v>
      </c>
    </row>
    <row r="6" spans="1:3" x14ac:dyDescent="0.25">
      <c r="A6" s="2" t="s">
        <v>58</v>
      </c>
      <c r="B6" s="2" t="s">
        <v>48</v>
      </c>
      <c r="C6" s="2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BCDB-2D3E-494D-8165-168392E2A813}">
  <dimension ref="A1:E4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5" style="2" bestFit="1" customWidth="1"/>
    <col min="2" max="2" width="26.140625" style="2" bestFit="1" customWidth="1"/>
    <col min="3" max="3" width="9.140625" style="2"/>
    <col min="4" max="4" width="23.7109375" style="21" bestFit="1" customWidth="1"/>
    <col min="5" max="5" width="9.140625" style="21"/>
    <col min="6" max="16384" width="9.140625" style="2"/>
  </cols>
  <sheetData>
    <row r="1" spans="1:5" s="1" customFormat="1" x14ac:dyDescent="0.25">
      <c r="A1" s="4" t="s">
        <v>0</v>
      </c>
      <c r="B1" s="4" t="s">
        <v>59</v>
      </c>
      <c r="D1" s="20" t="s">
        <v>60</v>
      </c>
      <c r="E1" s="20"/>
    </row>
    <row r="2" spans="1:5" x14ac:dyDescent="0.25">
      <c r="A2" s="2" t="s">
        <v>2</v>
      </c>
      <c r="D2" s="21" t="s">
        <v>61</v>
      </c>
      <c r="E2" s="22"/>
    </row>
    <row r="3" spans="1:5" x14ac:dyDescent="0.25">
      <c r="A3" s="2" t="s">
        <v>3</v>
      </c>
      <c r="B3" s="2" t="s">
        <v>62</v>
      </c>
      <c r="D3" s="21" t="s">
        <v>63</v>
      </c>
      <c r="E3" s="22"/>
    </row>
    <row r="4" spans="1:5" x14ac:dyDescent="0.25">
      <c r="A4" s="2" t="s">
        <v>4</v>
      </c>
      <c r="B4" s="2" t="s">
        <v>64</v>
      </c>
      <c r="D4" s="21" t="s">
        <v>65</v>
      </c>
      <c r="E4" s="22"/>
    </row>
    <row r="5" spans="1:5" x14ac:dyDescent="0.25">
      <c r="A5" s="2" t="s">
        <v>5</v>
      </c>
      <c r="B5" s="2" t="s">
        <v>66</v>
      </c>
      <c r="D5" s="20" t="s">
        <v>67</v>
      </c>
      <c r="E5" s="22">
        <f>SUM(E2:E4)</f>
        <v>0</v>
      </c>
    </row>
    <row r="6" spans="1:5" x14ac:dyDescent="0.25">
      <c r="A6" s="2" t="s">
        <v>6</v>
      </c>
      <c r="B6" s="2" t="s">
        <v>68</v>
      </c>
    </row>
    <row r="7" spans="1:5" x14ac:dyDescent="0.25">
      <c r="A7" s="2" t="s">
        <v>7</v>
      </c>
    </row>
    <row r="8" spans="1:5" x14ac:dyDescent="0.25">
      <c r="A8" s="2" t="s">
        <v>8</v>
      </c>
      <c r="B8" s="2" t="s">
        <v>69</v>
      </c>
    </row>
    <row r="9" spans="1:5" x14ac:dyDescent="0.25">
      <c r="A9" s="2" t="s">
        <v>9</v>
      </c>
      <c r="B9" s="2" t="s">
        <v>70</v>
      </c>
    </row>
    <row r="10" spans="1:5" x14ac:dyDescent="0.25">
      <c r="A10" s="2" t="s">
        <v>10</v>
      </c>
      <c r="B10" s="2" t="s">
        <v>71</v>
      </c>
    </row>
    <row r="11" spans="1:5" x14ac:dyDescent="0.25">
      <c r="A11" s="2" t="s">
        <v>11</v>
      </c>
      <c r="B11" s="2" t="s">
        <v>72</v>
      </c>
    </row>
    <row r="12" spans="1:5" x14ac:dyDescent="0.25">
      <c r="A12" s="2" t="s">
        <v>12</v>
      </c>
      <c r="B12" s="2" t="s">
        <v>73</v>
      </c>
    </row>
    <row r="13" spans="1:5" x14ac:dyDescent="0.25">
      <c r="A13" s="2" t="s">
        <v>13</v>
      </c>
      <c r="B13" s="2" t="s">
        <v>74</v>
      </c>
    </row>
    <row r="14" spans="1:5" x14ac:dyDescent="0.25">
      <c r="A14" s="2" t="s">
        <v>14</v>
      </c>
    </row>
    <row r="15" spans="1:5" x14ac:dyDescent="0.25">
      <c r="A15" s="2" t="s">
        <v>15</v>
      </c>
      <c r="B15" s="2" t="s">
        <v>75</v>
      </c>
    </row>
    <row r="16" spans="1:5" x14ac:dyDescent="0.25">
      <c r="A16" s="2" t="s">
        <v>16</v>
      </c>
      <c r="B16" s="2" t="s">
        <v>76</v>
      </c>
    </row>
    <row r="17" spans="1:2" x14ac:dyDescent="0.25">
      <c r="A17" s="2" t="s">
        <v>17</v>
      </c>
      <c r="B17" s="2" t="s">
        <v>77</v>
      </c>
    </row>
    <row r="18" spans="1:2" x14ac:dyDescent="0.25">
      <c r="A18" s="2" t="s">
        <v>18</v>
      </c>
      <c r="B18" s="2" t="s">
        <v>77</v>
      </c>
    </row>
    <row r="19" spans="1:2" x14ac:dyDescent="0.25">
      <c r="A19" s="2" t="s">
        <v>19</v>
      </c>
      <c r="B19" s="2" t="s">
        <v>77</v>
      </c>
    </row>
    <row r="20" spans="1:2" x14ac:dyDescent="0.25">
      <c r="A20" s="2" t="s">
        <v>20</v>
      </c>
      <c r="B20" s="2" t="s">
        <v>77</v>
      </c>
    </row>
    <row r="21" spans="1:2" x14ac:dyDescent="0.25">
      <c r="A21" s="2" t="s">
        <v>21</v>
      </c>
      <c r="B21" s="2" t="s">
        <v>77</v>
      </c>
    </row>
    <row r="22" spans="1:2" x14ac:dyDescent="0.25">
      <c r="A22" s="2" t="s">
        <v>22</v>
      </c>
      <c r="B22" s="2" t="s">
        <v>76</v>
      </c>
    </row>
    <row r="23" spans="1:2" x14ac:dyDescent="0.25">
      <c r="A23" s="2" t="s">
        <v>23</v>
      </c>
      <c r="B23" s="2" t="s">
        <v>77</v>
      </c>
    </row>
    <row r="24" spans="1:2" x14ac:dyDescent="0.25">
      <c r="A24" s="2" t="s">
        <v>24</v>
      </c>
      <c r="B24" s="2" t="s">
        <v>77</v>
      </c>
    </row>
    <row r="25" spans="1:2" x14ac:dyDescent="0.25">
      <c r="A25" s="2" t="s">
        <v>25</v>
      </c>
      <c r="B25" s="2" t="s">
        <v>78</v>
      </c>
    </row>
    <row r="26" spans="1:2" x14ac:dyDescent="0.25">
      <c r="A26" s="2" t="s">
        <v>26</v>
      </c>
      <c r="B26" s="2" t="s">
        <v>77</v>
      </c>
    </row>
    <row r="27" spans="1:2" x14ac:dyDescent="0.25">
      <c r="A27" s="2" t="s">
        <v>27</v>
      </c>
      <c r="B27" s="2" t="s">
        <v>78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2" t="s">
        <v>29</v>
      </c>
      <c r="B29" s="2" t="s">
        <v>77</v>
      </c>
    </row>
    <row r="30" spans="1:2" x14ac:dyDescent="0.25">
      <c r="A30" s="2" t="s">
        <v>30</v>
      </c>
      <c r="B30" s="2" t="s">
        <v>77</v>
      </c>
    </row>
    <row r="31" spans="1:2" x14ac:dyDescent="0.25">
      <c r="A31" s="2" t="s">
        <v>31</v>
      </c>
      <c r="B31" s="2" t="s">
        <v>77</v>
      </c>
    </row>
    <row r="32" spans="1:2" x14ac:dyDescent="0.25">
      <c r="A32" s="2" t="s">
        <v>32</v>
      </c>
      <c r="B32" s="2" t="s">
        <v>77</v>
      </c>
    </row>
    <row r="33" spans="1:2" x14ac:dyDescent="0.25">
      <c r="A33" s="2" t="s">
        <v>33</v>
      </c>
      <c r="B33" s="2" t="s">
        <v>77</v>
      </c>
    </row>
    <row r="34" spans="1:2" x14ac:dyDescent="0.25">
      <c r="A34" s="2" t="s">
        <v>34</v>
      </c>
      <c r="B34" s="2" t="s">
        <v>76</v>
      </c>
    </row>
    <row r="35" spans="1:2" x14ac:dyDescent="0.25">
      <c r="A35" s="2" t="s">
        <v>35</v>
      </c>
      <c r="B35" s="2" t="s">
        <v>77</v>
      </c>
    </row>
    <row r="36" spans="1:2" x14ac:dyDescent="0.25">
      <c r="A36" s="2" t="s">
        <v>36</v>
      </c>
      <c r="B36" s="2" t="s">
        <v>77</v>
      </c>
    </row>
    <row r="37" spans="1:2" x14ac:dyDescent="0.25">
      <c r="A37" s="2" t="s">
        <v>37</v>
      </c>
      <c r="B37" s="2" t="s">
        <v>79</v>
      </c>
    </row>
    <row r="38" spans="1:2" x14ac:dyDescent="0.25">
      <c r="A38" s="2" t="s">
        <v>38</v>
      </c>
      <c r="B38" s="2" t="s">
        <v>76</v>
      </c>
    </row>
    <row r="39" spans="1:2" x14ac:dyDescent="0.25">
      <c r="A39" s="2" t="s">
        <v>39</v>
      </c>
      <c r="B39" s="2" t="s">
        <v>77</v>
      </c>
    </row>
    <row r="40" spans="1:2" x14ac:dyDescent="0.25">
      <c r="A40" s="2" t="s">
        <v>40</v>
      </c>
      <c r="B40" s="2" t="s">
        <v>77</v>
      </c>
    </row>
    <row r="41" spans="1:2" x14ac:dyDescent="0.25">
      <c r="A41" s="2" t="s">
        <v>41</v>
      </c>
      <c r="B41" s="2" t="s">
        <v>77</v>
      </c>
    </row>
    <row r="42" spans="1:2" x14ac:dyDescent="0.25">
      <c r="A42" s="2" t="s">
        <v>42</v>
      </c>
      <c r="B42" s="2" t="s">
        <v>76</v>
      </c>
    </row>
    <row r="43" spans="1:2" x14ac:dyDescent="0.25">
      <c r="A43" s="2" t="s">
        <v>43</v>
      </c>
      <c r="B43" s="2" t="s">
        <v>76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2" t="s">
        <v>45</v>
      </c>
      <c r="B45" s="2" t="s">
        <v>45</v>
      </c>
    </row>
  </sheetData>
  <conditionalFormatting sqref="E5">
    <cfRule type="expression" dxfId="0" priority="1">
      <formula>OR(AND(SUM(E2:E4)&lt;&gt;1, SUM(E2:E4)&gt;0))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581-2A95-4F8E-9A46-3AD885372C18}">
  <dimension ref="A1:C90"/>
  <sheetViews>
    <sheetView workbookViewId="0">
      <pane ySplit="1" topLeftCell="A49" activePane="bottomLeft" state="frozen"/>
      <selection pane="bottomLeft" activeCell="A74" sqref="A74"/>
    </sheetView>
  </sheetViews>
  <sheetFormatPr defaultRowHeight="15" x14ac:dyDescent="0.25"/>
  <cols>
    <col min="1" max="1" width="10.7109375" style="8" customWidth="1"/>
    <col min="2" max="2" width="31.7109375" style="8" bestFit="1" customWidth="1"/>
    <col min="3" max="3" width="36.28515625" style="8" bestFit="1" customWidth="1"/>
    <col min="4" max="16384" width="9.140625" style="8"/>
  </cols>
  <sheetData>
    <row r="1" spans="1:3" s="5" customFormat="1" x14ac:dyDescent="0.25">
      <c r="A1" s="5" t="s">
        <v>80</v>
      </c>
      <c r="B1" s="5" t="s">
        <v>81</v>
      </c>
      <c r="C1" s="5" t="s">
        <v>82</v>
      </c>
    </row>
    <row r="2" spans="1:3" x14ac:dyDescent="0.25">
      <c r="A2" s="6">
        <v>42736</v>
      </c>
      <c r="B2" s="7">
        <v>52.61</v>
      </c>
      <c r="C2" s="7">
        <v>3.93</v>
      </c>
    </row>
    <row r="3" spans="1:3" x14ac:dyDescent="0.25">
      <c r="A3" s="6">
        <v>42767</v>
      </c>
      <c r="B3" s="7">
        <v>53.46</v>
      </c>
      <c r="C3" s="7">
        <v>3.391</v>
      </c>
    </row>
    <row r="4" spans="1:3" x14ac:dyDescent="0.25">
      <c r="A4" s="6">
        <v>42795</v>
      </c>
      <c r="B4" s="7">
        <v>49.67</v>
      </c>
      <c r="C4" s="7">
        <v>2.6269999999999998</v>
      </c>
    </row>
    <row r="5" spans="1:3" x14ac:dyDescent="0.25">
      <c r="A5" s="6">
        <v>42826</v>
      </c>
      <c r="B5" s="7">
        <v>51.12</v>
      </c>
      <c r="C5" s="7">
        <v>3.1749999999999998</v>
      </c>
    </row>
    <row r="6" spans="1:3" x14ac:dyDescent="0.25">
      <c r="A6" s="6">
        <v>42856</v>
      </c>
      <c r="B6" s="7">
        <v>48.54</v>
      </c>
      <c r="C6" s="7">
        <v>3.1419999999999999</v>
      </c>
    </row>
    <row r="7" spans="1:3" x14ac:dyDescent="0.25">
      <c r="A7" s="6">
        <v>42887</v>
      </c>
      <c r="B7" s="7">
        <v>45.2</v>
      </c>
      <c r="C7" s="7">
        <v>3.2360000000000002</v>
      </c>
    </row>
    <row r="8" spans="1:3" x14ac:dyDescent="0.25">
      <c r="A8" s="6">
        <v>42917</v>
      </c>
      <c r="B8" s="7">
        <v>46.68</v>
      </c>
      <c r="C8" s="7">
        <v>3.0670000000000002</v>
      </c>
    </row>
    <row r="9" spans="1:3" x14ac:dyDescent="0.25">
      <c r="A9" s="6">
        <v>42948</v>
      </c>
      <c r="B9" s="7">
        <v>48.06</v>
      </c>
      <c r="C9" s="7">
        <v>2.9689999999999999</v>
      </c>
    </row>
    <row r="10" spans="1:3" x14ac:dyDescent="0.25">
      <c r="A10" s="6">
        <v>42979</v>
      </c>
      <c r="B10" s="7">
        <v>49.88</v>
      </c>
      <c r="C10" s="7">
        <v>2.9609999999999999</v>
      </c>
    </row>
    <row r="11" spans="1:3" x14ac:dyDescent="0.25">
      <c r="A11" s="6">
        <v>43009</v>
      </c>
      <c r="B11" s="7">
        <v>51.6</v>
      </c>
      <c r="C11" s="7">
        <v>2.9740000000000002</v>
      </c>
    </row>
    <row r="12" spans="1:3" x14ac:dyDescent="0.25">
      <c r="A12" s="6">
        <v>43040</v>
      </c>
      <c r="B12" s="7">
        <v>56.66</v>
      </c>
      <c r="C12" s="7">
        <v>2.7519999999999998</v>
      </c>
    </row>
    <row r="13" spans="1:3" x14ac:dyDescent="0.25">
      <c r="A13" s="6">
        <v>43070</v>
      </c>
      <c r="B13" s="7">
        <v>57.95</v>
      </c>
      <c r="C13" s="7">
        <v>3.0739999999999998</v>
      </c>
    </row>
    <row r="14" spans="1:3" x14ac:dyDescent="0.25">
      <c r="A14" s="6">
        <v>43101</v>
      </c>
      <c r="B14" s="7">
        <v>63.66</v>
      </c>
      <c r="C14" s="7">
        <v>2.738</v>
      </c>
    </row>
    <row r="15" spans="1:3" x14ac:dyDescent="0.25">
      <c r="A15" s="6">
        <v>43132</v>
      </c>
      <c r="B15" s="7">
        <v>62.18</v>
      </c>
      <c r="C15" s="7">
        <v>3.6309999999999998</v>
      </c>
    </row>
    <row r="16" spans="1:3" x14ac:dyDescent="0.25">
      <c r="A16" s="6">
        <v>43160</v>
      </c>
      <c r="B16" s="7">
        <v>62.77</v>
      </c>
      <c r="C16" s="7">
        <v>2.6389999999999998</v>
      </c>
    </row>
    <row r="17" spans="1:3" x14ac:dyDescent="0.25">
      <c r="A17" s="6">
        <v>43191</v>
      </c>
      <c r="B17" s="7">
        <v>66.33</v>
      </c>
      <c r="C17" s="7">
        <v>2.6909999999999998</v>
      </c>
    </row>
    <row r="18" spans="1:3" x14ac:dyDescent="0.25">
      <c r="A18" s="6">
        <v>43221</v>
      </c>
      <c r="B18" s="7">
        <v>69.98</v>
      </c>
      <c r="C18" s="7">
        <v>2.8210000000000002</v>
      </c>
    </row>
    <row r="19" spans="1:3" x14ac:dyDescent="0.25">
      <c r="A19" s="6">
        <v>43252</v>
      </c>
      <c r="B19" s="7">
        <v>67.319999999999993</v>
      </c>
      <c r="C19" s="7">
        <v>2.875</v>
      </c>
    </row>
    <row r="20" spans="1:3" x14ac:dyDescent="0.25">
      <c r="A20" s="6">
        <v>43282</v>
      </c>
      <c r="B20" s="7">
        <v>70.58</v>
      </c>
      <c r="C20" s="7">
        <v>2.996</v>
      </c>
    </row>
    <row r="21" spans="1:3" x14ac:dyDescent="0.25">
      <c r="A21" s="6">
        <v>43313</v>
      </c>
      <c r="B21" s="7">
        <v>67.849999999999994</v>
      </c>
      <c r="C21" s="7">
        <v>2.8220000000000001</v>
      </c>
    </row>
    <row r="22" spans="1:3" x14ac:dyDescent="0.25">
      <c r="A22" s="6">
        <v>43344</v>
      </c>
      <c r="B22" s="7">
        <v>70.09</v>
      </c>
      <c r="C22" s="7">
        <v>2.895</v>
      </c>
    </row>
    <row r="23" spans="1:3" x14ac:dyDescent="0.25">
      <c r="A23" s="6">
        <v>43374</v>
      </c>
      <c r="B23" s="7">
        <v>70.760000000000005</v>
      </c>
      <c r="C23" s="7">
        <v>3.0209999999999999</v>
      </c>
    </row>
    <row r="24" spans="1:3" x14ac:dyDescent="0.25">
      <c r="A24" s="6">
        <v>43405</v>
      </c>
      <c r="B24" s="7">
        <v>56.69</v>
      </c>
      <c r="C24" s="7">
        <v>3.1850000000000001</v>
      </c>
    </row>
    <row r="25" spans="1:3" x14ac:dyDescent="0.25">
      <c r="A25" s="6">
        <v>43435</v>
      </c>
      <c r="B25" s="7">
        <v>48.98</v>
      </c>
      <c r="C25" s="7">
        <v>4.7149999999999999</v>
      </c>
    </row>
    <row r="26" spans="1:3" x14ac:dyDescent="0.25">
      <c r="A26" s="6">
        <v>43466</v>
      </c>
      <c r="B26" s="7">
        <v>51.55</v>
      </c>
      <c r="C26" s="7">
        <v>3.6419999999999999</v>
      </c>
    </row>
    <row r="27" spans="1:3" x14ac:dyDescent="0.25">
      <c r="A27" s="6">
        <v>43497</v>
      </c>
      <c r="B27" s="7">
        <v>54.98</v>
      </c>
      <c r="C27" s="7">
        <v>2.95</v>
      </c>
    </row>
    <row r="28" spans="1:3" x14ac:dyDescent="0.25">
      <c r="A28" s="6">
        <v>43525</v>
      </c>
      <c r="B28" s="7">
        <v>58.17</v>
      </c>
      <c r="C28" s="7">
        <v>2.855</v>
      </c>
    </row>
    <row r="29" spans="1:3" x14ac:dyDescent="0.25">
      <c r="A29" s="6">
        <v>43556</v>
      </c>
      <c r="B29" s="7">
        <v>63.87</v>
      </c>
      <c r="C29" s="7">
        <v>2.7130000000000001</v>
      </c>
    </row>
    <row r="30" spans="1:3" x14ac:dyDescent="0.25">
      <c r="A30" s="6">
        <v>43586</v>
      </c>
      <c r="B30" s="7">
        <v>60.87</v>
      </c>
      <c r="C30" s="7">
        <v>2.5659999999999998</v>
      </c>
    </row>
    <row r="31" spans="1:3" x14ac:dyDescent="0.25">
      <c r="A31" s="6">
        <v>43617</v>
      </c>
      <c r="B31" s="7">
        <v>54.71</v>
      </c>
      <c r="C31" s="7">
        <v>2.633</v>
      </c>
    </row>
    <row r="32" spans="1:3" x14ac:dyDescent="0.25">
      <c r="A32" s="6">
        <v>43647</v>
      </c>
      <c r="B32" s="7">
        <v>57.55</v>
      </c>
      <c r="C32" s="7">
        <v>2.2909999999999999</v>
      </c>
    </row>
    <row r="33" spans="1:3" x14ac:dyDescent="0.25">
      <c r="A33" s="6">
        <v>43678</v>
      </c>
      <c r="B33" s="7">
        <v>54.84</v>
      </c>
      <c r="C33" s="7">
        <v>2.141</v>
      </c>
    </row>
    <row r="34" spans="1:3" x14ac:dyDescent="0.25">
      <c r="A34" s="6">
        <v>43709</v>
      </c>
      <c r="B34" s="7">
        <v>56.97</v>
      </c>
      <c r="C34" s="7">
        <v>2.2509999999999999</v>
      </c>
    </row>
    <row r="35" spans="1:3" x14ac:dyDescent="0.25">
      <c r="A35" s="6">
        <v>43739</v>
      </c>
      <c r="B35" s="7">
        <v>54.01</v>
      </c>
      <c r="C35" s="7">
        <v>2.4279999999999999</v>
      </c>
    </row>
    <row r="36" spans="1:3" x14ac:dyDescent="0.25">
      <c r="A36" s="6">
        <v>43770</v>
      </c>
      <c r="B36" s="7">
        <v>57.07</v>
      </c>
      <c r="C36" s="7">
        <v>2.597</v>
      </c>
    </row>
    <row r="37" spans="1:3" x14ac:dyDescent="0.25">
      <c r="A37" s="6">
        <v>43800</v>
      </c>
      <c r="B37" s="7">
        <v>59.81</v>
      </c>
      <c r="C37" s="7">
        <v>2.4700000000000002</v>
      </c>
    </row>
    <row r="38" spans="1:3" x14ac:dyDescent="0.25">
      <c r="A38" s="6">
        <v>43831</v>
      </c>
      <c r="B38" s="7">
        <v>57.53</v>
      </c>
      <c r="C38" s="7">
        <v>2.1579999999999999</v>
      </c>
    </row>
    <row r="39" spans="1:3" x14ac:dyDescent="0.25">
      <c r="A39" s="6">
        <v>43862</v>
      </c>
      <c r="B39" s="7">
        <v>50.54</v>
      </c>
      <c r="C39" s="7">
        <v>1.877</v>
      </c>
    </row>
    <row r="40" spans="1:3" x14ac:dyDescent="0.25">
      <c r="A40" s="6">
        <v>43891</v>
      </c>
      <c r="B40" s="7">
        <v>30.45</v>
      </c>
      <c r="C40" s="7">
        <v>1.821</v>
      </c>
    </row>
    <row r="41" spans="1:3" x14ac:dyDescent="0.25">
      <c r="A41" s="6">
        <v>43922</v>
      </c>
      <c r="B41" s="7">
        <v>16.7</v>
      </c>
      <c r="C41" s="7">
        <v>1.6339999999999999</v>
      </c>
    </row>
    <row r="42" spans="1:3" x14ac:dyDescent="0.25">
      <c r="A42" s="6">
        <v>43952</v>
      </c>
      <c r="B42" s="7">
        <v>28.53</v>
      </c>
      <c r="C42" s="7">
        <v>1.794</v>
      </c>
    </row>
    <row r="43" spans="1:3" x14ac:dyDescent="0.25">
      <c r="A43" s="6">
        <v>43983</v>
      </c>
      <c r="B43" s="7">
        <v>38.31</v>
      </c>
      <c r="C43" s="7">
        <v>1.722</v>
      </c>
    </row>
    <row r="44" spans="1:3" x14ac:dyDescent="0.25">
      <c r="A44" s="6">
        <v>44013</v>
      </c>
      <c r="B44" s="7">
        <v>40.770000000000003</v>
      </c>
      <c r="C44" s="7">
        <v>1.4950000000000001</v>
      </c>
    </row>
    <row r="45" spans="1:3" x14ac:dyDescent="0.25">
      <c r="A45" s="6">
        <v>44044</v>
      </c>
      <c r="B45" s="7">
        <v>42.39</v>
      </c>
      <c r="C45" s="7">
        <v>1.8540000000000001</v>
      </c>
    </row>
    <row r="46" spans="1:3" x14ac:dyDescent="0.25">
      <c r="A46" s="6">
        <v>44075</v>
      </c>
      <c r="B46" s="7">
        <v>39.630000000000003</v>
      </c>
      <c r="C46" s="7">
        <v>2.5790000000000002</v>
      </c>
    </row>
    <row r="47" spans="1:3" x14ac:dyDescent="0.25">
      <c r="A47" s="6">
        <v>44105</v>
      </c>
      <c r="B47" s="7">
        <v>39.56</v>
      </c>
      <c r="C47" s="7">
        <v>2.101</v>
      </c>
    </row>
    <row r="48" spans="1:3" x14ac:dyDescent="0.25">
      <c r="A48" s="6">
        <v>44136</v>
      </c>
      <c r="B48" s="7">
        <v>41.35</v>
      </c>
      <c r="C48" s="7">
        <v>2.996</v>
      </c>
    </row>
    <row r="49" spans="1:3" x14ac:dyDescent="0.25">
      <c r="A49" s="6">
        <v>44166</v>
      </c>
      <c r="B49" s="7">
        <v>47.07</v>
      </c>
      <c r="C49" s="7">
        <v>2.8959999999999999</v>
      </c>
    </row>
    <row r="50" spans="1:3" x14ac:dyDescent="0.25">
      <c r="A50" s="6">
        <v>44197</v>
      </c>
      <c r="B50" s="7">
        <v>52.1</v>
      </c>
      <c r="C50" s="7">
        <v>2.4670000000000001</v>
      </c>
    </row>
    <row r="51" spans="1:3" x14ac:dyDescent="0.25">
      <c r="A51" s="6">
        <v>44228</v>
      </c>
      <c r="B51" s="7">
        <v>59.06</v>
      </c>
      <c r="C51" s="7">
        <v>2.76</v>
      </c>
    </row>
    <row r="52" spans="1:3" x14ac:dyDescent="0.25">
      <c r="A52" s="6">
        <v>44256</v>
      </c>
      <c r="B52" s="7">
        <v>62.36</v>
      </c>
      <c r="C52" s="7">
        <v>2.8540000000000001</v>
      </c>
    </row>
    <row r="53" spans="1:3" x14ac:dyDescent="0.25">
      <c r="A53" s="6">
        <v>44287</v>
      </c>
      <c r="B53" s="7">
        <v>61.7</v>
      </c>
      <c r="C53" s="7">
        <v>2.5859999999999999</v>
      </c>
    </row>
    <row r="54" spans="1:3" x14ac:dyDescent="0.25">
      <c r="A54" s="6">
        <v>44317</v>
      </c>
      <c r="B54" s="7">
        <v>65.16</v>
      </c>
      <c r="C54" s="7">
        <v>2.9249999999999998</v>
      </c>
    </row>
    <row r="55" spans="1:3" x14ac:dyDescent="0.25">
      <c r="A55" s="6">
        <v>44348</v>
      </c>
      <c r="B55" s="7">
        <v>71.349999999999994</v>
      </c>
      <c r="C55" s="7">
        <v>2.984</v>
      </c>
    </row>
    <row r="56" spans="1:3" x14ac:dyDescent="0.25">
      <c r="A56" s="6">
        <v>44378</v>
      </c>
      <c r="B56" s="7">
        <v>72.430000000000007</v>
      </c>
      <c r="C56" s="7">
        <v>3.617</v>
      </c>
    </row>
    <row r="57" spans="1:3" x14ac:dyDescent="0.25">
      <c r="A57" s="6">
        <v>44409</v>
      </c>
      <c r="B57" s="7">
        <v>67.709999999999994</v>
      </c>
      <c r="C57" s="7">
        <v>4.0439999999999996</v>
      </c>
    </row>
    <row r="58" spans="1:3" x14ac:dyDescent="0.25">
      <c r="A58" s="6">
        <v>44440</v>
      </c>
      <c r="B58" s="7">
        <v>71.55</v>
      </c>
      <c r="C58" s="7">
        <v>4.37</v>
      </c>
    </row>
    <row r="59" spans="1:3" x14ac:dyDescent="0.25">
      <c r="A59" s="6">
        <v>44470</v>
      </c>
      <c r="B59" s="7">
        <v>81.22</v>
      </c>
      <c r="C59" s="7">
        <v>5.8410000000000002</v>
      </c>
    </row>
    <row r="60" spans="1:3" x14ac:dyDescent="0.25">
      <c r="A60" s="6">
        <v>44501</v>
      </c>
      <c r="B60" s="7">
        <v>78.650000000000006</v>
      </c>
      <c r="C60" s="7">
        <v>6.202</v>
      </c>
    </row>
    <row r="61" spans="1:3" x14ac:dyDescent="0.25">
      <c r="A61" s="6">
        <v>44531</v>
      </c>
      <c r="B61" s="7">
        <v>71.69</v>
      </c>
      <c r="C61" s="7">
        <v>5.4470000000000001</v>
      </c>
    </row>
    <row r="62" spans="1:3" x14ac:dyDescent="0.25">
      <c r="A62" s="6">
        <v>44562</v>
      </c>
      <c r="B62" s="7">
        <v>82.98</v>
      </c>
      <c r="C62" s="7">
        <v>4.024</v>
      </c>
    </row>
    <row r="63" spans="1:3" x14ac:dyDescent="0.25">
      <c r="A63" s="6">
        <v>44593</v>
      </c>
      <c r="B63" s="7">
        <v>91.63</v>
      </c>
      <c r="C63" s="7">
        <v>6.2649999999999997</v>
      </c>
    </row>
    <row r="64" spans="1:3" x14ac:dyDescent="0.25">
      <c r="A64" s="6">
        <v>44621</v>
      </c>
      <c r="B64" s="7">
        <v>108.26</v>
      </c>
      <c r="C64" s="7">
        <v>4.5679999999999996</v>
      </c>
    </row>
    <row r="65" spans="1:3" x14ac:dyDescent="0.25">
      <c r="A65" s="6">
        <v>44652</v>
      </c>
      <c r="B65" s="7">
        <v>101.64</v>
      </c>
      <c r="C65" s="7">
        <v>5.3360000000000003</v>
      </c>
    </row>
    <row r="66" spans="1:3" x14ac:dyDescent="0.25">
      <c r="A66" s="6">
        <v>44682</v>
      </c>
      <c r="B66" s="7">
        <v>109.26</v>
      </c>
      <c r="C66" s="7">
        <v>7.2670000000000003</v>
      </c>
    </row>
    <row r="67" spans="1:3" x14ac:dyDescent="0.25">
      <c r="A67" s="6">
        <v>44713</v>
      </c>
      <c r="B67" s="7">
        <v>114.34</v>
      </c>
      <c r="C67" s="7">
        <v>8.9079999999999995</v>
      </c>
    </row>
    <row r="68" spans="1:3" x14ac:dyDescent="0.25">
      <c r="A68" s="6">
        <v>44743</v>
      </c>
      <c r="B68" s="7">
        <v>99.39</v>
      </c>
      <c r="C68" s="7">
        <v>6.5510000000000002</v>
      </c>
    </row>
    <row r="69" spans="1:3" x14ac:dyDescent="0.25">
      <c r="A69" s="6">
        <v>44774</v>
      </c>
      <c r="B69" s="7">
        <v>91.48</v>
      </c>
      <c r="C69" s="7">
        <v>8.6869999999999994</v>
      </c>
    </row>
    <row r="70" spans="1:3" x14ac:dyDescent="0.25">
      <c r="A70" s="6">
        <v>44805</v>
      </c>
      <c r="B70" s="7">
        <v>83.8</v>
      </c>
      <c r="C70" s="7">
        <v>9.3529999999999998</v>
      </c>
    </row>
    <row r="71" spans="1:3" x14ac:dyDescent="0.25">
      <c r="A71" s="6">
        <v>44835</v>
      </c>
      <c r="B71" s="7">
        <v>87.03</v>
      </c>
      <c r="C71" s="7">
        <v>6.8680000000000003</v>
      </c>
    </row>
    <row r="72" spans="1:3" x14ac:dyDescent="0.25">
      <c r="A72" s="6">
        <v>44866</v>
      </c>
      <c r="B72" s="7">
        <v>84.39</v>
      </c>
      <c r="C72" s="7">
        <v>5.1859999999999999</v>
      </c>
    </row>
    <row r="73" spans="1:3" x14ac:dyDescent="0.25">
      <c r="A73" s="6">
        <v>44896</v>
      </c>
      <c r="B73" s="7">
        <v>76.52</v>
      </c>
      <c r="C73" s="7">
        <v>6.7119999999999997</v>
      </c>
    </row>
    <row r="74" spans="1:3" x14ac:dyDescent="0.25">
      <c r="A74" s="6">
        <v>44927</v>
      </c>
      <c r="B74" s="7">
        <v>78.16</v>
      </c>
      <c r="C74" s="7">
        <v>4.7089999999999996</v>
      </c>
    </row>
    <row r="75" spans="1:3" x14ac:dyDescent="0.25">
      <c r="A75" s="6">
        <v>44958</v>
      </c>
      <c r="B75" s="7">
        <v>76.86</v>
      </c>
      <c r="C75" s="7">
        <v>3.109</v>
      </c>
    </row>
    <row r="76" spans="1:3" x14ac:dyDescent="0.25">
      <c r="A76" s="6">
        <v>44986</v>
      </c>
      <c r="B76" s="7">
        <v>73.37</v>
      </c>
      <c r="C76" s="7">
        <v>2.4510000000000001</v>
      </c>
    </row>
    <row r="77" spans="1:3" x14ac:dyDescent="0.25">
      <c r="A77" s="6">
        <v>45017</v>
      </c>
      <c r="B77" s="7">
        <v>79.44</v>
      </c>
      <c r="C77" s="7">
        <v>1.9910000000000001</v>
      </c>
    </row>
    <row r="78" spans="1:3" x14ac:dyDescent="0.25">
      <c r="A78" s="6">
        <v>45047</v>
      </c>
      <c r="B78" s="7">
        <v>71.62</v>
      </c>
      <c r="C78" s="7">
        <v>2.117</v>
      </c>
    </row>
    <row r="79" spans="1:3" x14ac:dyDescent="0.25">
      <c r="A79" s="6">
        <v>45078</v>
      </c>
      <c r="B79" s="7">
        <v>70.27</v>
      </c>
      <c r="C79" s="7">
        <v>2.181</v>
      </c>
    </row>
    <row r="80" spans="1:3" x14ac:dyDescent="0.25">
      <c r="A80" s="6">
        <v>45108</v>
      </c>
      <c r="B80" s="7">
        <v>76.040000000000006</v>
      </c>
      <c r="C80" s="7">
        <v>2.6030000000000002</v>
      </c>
    </row>
    <row r="81" spans="1:3" x14ac:dyDescent="0.25">
      <c r="A81" s="6">
        <v>45139</v>
      </c>
      <c r="B81" s="7">
        <v>81.319999999999993</v>
      </c>
      <c r="C81" s="7">
        <v>2.492</v>
      </c>
    </row>
    <row r="82" spans="1:3" x14ac:dyDescent="0.25">
      <c r="A82" s="6">
        <v>45170</v>
      </c>
      <c r="B82" s="7">
        <v>89.43</v>
      </c>
      <c r="C82" s="7">
        <v>2.556</v>
      </c>
    </row>
    <row r="83" spans="1:3" x14ac:dyDescent="0.25">
      <c r="A83" s="6">
        <v>45200</v>
      </c>
      <c r="B83" s="7">
        <v>85.47</v>
      </c>
      <c r="C83" s="7">
        <v>2.7639999999999998</v>
      </c>
    </row>
    <row r="84" spans="1:3" x14ac:dyDescent="0.25">
      <c r="A84" s="6">
        <v>45231</v>
      </c>
      <c r="B84" s="7">
        <v>77.38</v>
      </c>
      <c r="C84" s="7">
        <v>3.1640000000000001</v>
      </c>
    </row>
    <row r="85" spans="1:3" x14ac:dyDescent="0.25">
      <c r="A85" s="6">
        <v>45261</v>
      </c>
      <c r="B85" s="7">
        <v>72.12</v>
      </c>
      <c r="C85" s="7">
        <v>2.706</v>
      </c>
    </row>
    <row r="86" spans="1:3" x14ac:dyDescent="0.25">
      <c r="A86" s="6">
        <v>45292</v>
      </c>
      <c r="B86" s="7">
        <v>73.86</v>
      </c>
      <c r="C86" s="7">
        <v>2.6190000000000002</v>
      </c>
    </row>
    <row r="87" spans="1:3" x14ac:dyDescent="0.25">
      <c r="A87" s="6">
        <v>45323</v>
      </c>
      <c r="B87" s="7">
        <v>76.61</v>
      </c>
      <c r="C87" s="7">
        <v>2.4900000000000002</v>
      </c>
    </row>
    <row r="88" spans="1:3" x14ac:dyDescent="0.25">
      <c r="A88" s="6">
        <v>45352</v>
      </c>
      <c r="B88" s="7">
        <v>80.41</v>
      </c>
      <c r="C88" s="7">
        <v>1.615</v>
      </c>
    </row>
    <row r="89" spans="1:3" x14ac:dyDescent="0.25">
      <c r="A89" s="6">
        <v>45383</v>
      </c>
      <c r="B89" s="7">
        <v>84.39</v>
      </c>
      <c r="C89" s="7">
        <v>1.575</v>
      </c>
    </row>
    <row r="90" spans="1:3" x14ac:dyDescent="0.25">
      <c r="A90" s="6">
        <v>45413</v>
      </c>
      <c r="B90" s="7">
        <v>78.62</v>
      </c>
      <c r="C90" s="7">
        <v>1.6140000000000001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EDFE-6D67-4BD4-8AAE-8B41B5AA6783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style="2" bestFit="1" customWidth="1"/>
    <col min="2" max="2" width="10.5703125" style="2" bestFit="1" customWidth="1"/>
    <col min="3" max="3" width="10.42578125" style="2" bestFit="1" customWidth="1"/>
    <col min="4" max="16384" width="9.140625" style="2"/>
  </cols>
  <sheetData>
    <row r="1" spans="1:3" s="1" customFormat="1" x14ac:dyDescent="0.25">
      <c r="A1" s="1" t="s">
        <v>114</v>
      </c>
      <c r="B1" s="1" t="s">
        <v>53</v>
      </c>
      <c r="C1" s="1" t="s">
        <v>115</v>
      </c>
    </row>
    <row r="2" spans="1:3" x14ac:dyDescent="0.25">
      <c r="A2" s="2" t="s">
        <v>54</v>
      </c>
      <c r="B2" s="2">
        <v>103</v>
      </c>
      <c r="C2" s="2">
        <v>1.1000000000000001</v>
      </c>
    </row>
    <row r="3" spans="1:3" x14ac:dyDescent="0.25">
      <c r="A3" s="2" t="s">
        <v>55</v>
      </c>
      <c r="B3" s="2">
        <v>104</v>
      </c>
      <c r="C3" s="2">
        <v>1.1499999999999999</v>
      </c>
    </row>
    <row r="4" spans="1:3" x14ac:dyDescent="0.25">
      <c r="A4" s="2" t="s">
        <v>56</v>
      </c>
      <c r="B4" s="2">
        <v>105</v>
      </c>
      <c r="C4" s="2">
        <v>1.27</v>
      </c>
    </row>
    <row r="5" spans="1:3" x14ac:dyDescent="0.25">
      <c r="A5" s="2" t="s">
        <v>57</v>
      </c>
      <c r="B5" s="2">
        <v>106</v>
      </c>
      <c r="C5" s="2">
        <v>1</v>
      </c>
    </row>
    <row r="6" spans="1:3" x14ac:dyDescent="0.25">
      <c r="A6" s="2" t="s">
        <v>58</v>
      </c>
      <c r="B6" s="2">
        <v>107</v>
      </c>
      <c r="C6" s="2">
        <v>1.0549999999999999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8F1-7B98-4699-B445-8ACB90D88701}">
  <dimension ref="A1:G61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1.28515625" style="2" bestFit="1" customWidth="1"/>
    <col min="2" max="2" width="11" style="2" bestFit="1" customWidth="1"/>
    <col min="3" max="3" width="7.28515625" style="2" bestFit="1" customWidth="1"/>
    <col min="4" max="4" width="24.28515625" style="2" bestFit="1" customWidth="1"/>
    <col min="5" max="5" width="23.42578125" style="2" bestFit="1" customWidth="1"/>
    <col min="6" max="6" width="26.42578125" style="2" bestFit="1" customWidth="1"/>
    <col min="7" max="7" width="20.5703125" style="2" bestFit="1" customWidth="1"/>
    <col min="8" max="16384" width="9.140625" style="2"/>
  </cols>
  <sheetData>
    <row r="1" spans="1:7" s="1" customFormat="1" x14ac:dyDescent="0.25">
      <c r="A1" s="1" t="s">
        <v>114</v>
      </c>
      <c r="B1" s="1" t="s">
        <v>53</v>
      </c>
      <c r="C1" s="1" t="s">
        <v>80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 x14ac:dyDescent="0.25">
      <c r="A2" s="2" t="s">
        <v>54</v>
      </c>
      <c r="B2" s="2">
        <v>103</v>
      </c>
      <c r="C2" s="6">
        <v>44927</v>
      </c>
      <c r="D2" s="2">
        <v>8250</v>
      </c>
      <c r="E2" s="2">
        <v>1200</v>
      </c>
      <c r="F2" s="2">
        <v>1200</v>
      </c>
      <c r="G2" s="2">
        <v>1</v>
      </c>
    </row>
    <row r="3" spans="1:7" x14ac:dyDescent="0.25">
      <c r="A3" s="2" t="s">
        <v>54</v>
      </c>
      <c r="B3" s="2">
        <v>103</v>
      </c>
      <c r="C3" s="6">
        <v>44958</v>
      </c>
      <c r="D3" s="2">
        <v>8456</v>
      </c>
      <c r="E3" s="2">
        <v>1230</v>
      </c>
      <c r="F3" s="2">
        <v>1230</v>
      </c>
      <c r="G3" s="2">
        <v>1</v>
      </c>
    </row>
    <row r="4" spans="1:7" x14ac:dyDescent="0.25">
      <c r="A4" s="2" t="s">
        <v>54</v>
      </c>
      <c r="B4" s="2">
        <v>103</v>
      </c>
      <c r="C4" s="6">
        <v>44986</v>
      </c>
      <c r="D4" s="2">
        <v>8668</v>
      </c>
      <c r="E4" s="2">
        <v>1260.75</v>
      </c>
      <c r="F4" s="2">
        <v>1260.75</v>
      </c>
      <c r="G4" s="2">
        <v>1</v>
      </c>
    </row>
    <row r="5" spans="1:7" x14ac:dyDescent="0.25">
      <c r="A5" s="2" t="s">
        <v>54</v>
      </c>
      <c r="B5" s="2">
        <v>103</v>
      </c>
      <c r="C5" s="6">
        <v>45017</v>
      </c>
      <c r="D5" s="2">
        <v>8884</v>
      </c>
      <c r="E5" s="2">
        <v>1292.26875</v>
      </c>
      <c r="F5" s="2">
        <v>1292.26875</v>
      </c>
      <c r="G5" s="2">
        <v>1</v>
      </c>
    </row>
    <row r="6" spans="1:7" x14ac:dyDescent="0.25">
      <c r="A6" s="2" t="s">
        <v>54</v>
      </c>
      <c r="B6" s="2">
        <v>103</v>
      </c>
      <c r="C6" s="6">
        <v>45047</v>
      </c>
      <c r="D6" s="2">
        <v>9106</v>
      </c>
      <c r="E6" s="2">
        <v>1324.5754687499998</v>
      </c>
      <c r="F6" s="2">
        <v>1324.5754687499998</v>
      </c>
      <c r="G6" s="2">
        <v>1</v>
      </c>
    </row>
    <row r="7" spans="1:7" x14ac:dyDescent="0.25">
      <c r="A7" s="2" t="s">
        <v>54</v>
      </c>
      <c r="B7" s="2">
        <v>103</v>
      </c>
      <c r="C7" s="6">
        <v>45078</v>
      </c>
      <c r="D7" s="2">
        <v>9334</v>
      </c>
      <c r="E7" s="2">
        <v>1357.6898554687498</v>
      </c>
      <c r="F7" s="2">
        <v>1357.6898554687498</v>
      </c>
      <c r="G7" s="2">
        <v>1</v>
      </c>
    </row>
    <row r="8" spans="1:7" x14ac:dyDescent="0.25">
      <c r="A8" s="2" t="s">
        <v>54</v>
      </c>
      <c r="B8" s="2">
        <v>103</v>
      </c>
      <c r="C8" s="6">
        <v>45108</v>
      </c>
      <c r="D8" s="2">
        <v>9567</v>
      </c>
      <c r="E8" s="2">
        <v>1391.6321018554684</v>
      </c>
      <c r="F8" s="2">
        <v>1391.6321018554684</v>
      </c>
      <c r="G8" s="2">
        <v>1</v>
      </c>
    </row>
    <row r="9" spans="1:7" x14ac:dyDescent="0.25">
      <c r="A9" s="2" t="s">
        <v>54</v>
      </c>
      <c r="B9" s="2">
        <v>103</v>
      </c>
      <c r="C9" s="6">
        <v>45139</v>
      </c>
      <c r="D9" s="2">
        <v>9807</v>
      </c>
      <c r="E9" s="2">
        <v>1426.422904401855</v>
      </c>
      <c r="F9" s="2">
        <v>1426.422904401855</v>
      </c>
      <c r="G9" s="2">
        <v>1</v>
      </c>
    </row>
    <row r="10" spans="1:7" x14ac:dyDescent="0.25">
      <c r="A10" s="2" t="s">
        <v>54</v>
      </c>
      <c r="B10" s="2">
        <v>103</v>
      </c>
      <c r="C10" s="6">
        <v>45170</v>
      </c>
      <c r="D10" s="2">
        <v>10052</v>
      </c>
      <c r="E10" s="2">
        <v>1462.0834770119013</v>
      </c>
      <c r="F10" s="2">
        <v>1462.0834770119013</v>
      </c>
      <c r="G10" s="2">
        <v>1</v>
      </c>
    </row>
    <row r="11" spans="1:7" x14ac:dyDescent="0.25">
      <c r="A11" s="2" t="s">
        <v>54</v>
      </c>
      <c r="B11" s="2">
        <v>103</v>
      </c>
      <c r="C11" s="6">
        <v>45200</v>
      </c>
      <c r="D11" s="2">
        <v>10303</v>
      </c>
      <c r="E11" s="2">
        <v>1498.6355639371986</v>
      </c>
      <c r="F11" s="2">
        <v>1498.6355639371986</v>
      </c>
      <c r="G11" s="2">
        <v>1</v>
      </c>
    </row>
    <row r="12" spans="1:7" x14ac:dyDescent="0.25">
      <c r="A12" s="2" t="s">
        <v>54</v>
      </c>
      <c r="B12" s="2">
        <v>103</v>
      </c>
      <c r="C12" s="6">
        <v>45231</v>
      </c>
      <c r="D12" s="2">
        <v>10561</v>
      </c>
      <c r="E12" s="2">
        <v>1536.1014530356285</v>
      </c>
      <c r="F12" s="2">
        <v>1536.1014530356285</v>
      </c>
      <c r="G12" s="2">
        <v>1</v>
      </c>
    </row>
    <row r="13" spans="1:7" x14ac:dyDescent="0.25">
      <c r="A13" s="2" t="s">
        <v>54</v>
      </c>
      <c r="B13" s="2">
        <v>103</v>
      </c>
      <c r="C13" s="6">
        <v>45261</v>
      </c>
      <c r="D13" s="2">
        <v>10825</v>
      </c>
      <c r="E13" s="2">
        <v>1574.5039893615192</v>
      </c>
      <c r="F13" s="2">
        <v>1574.5039893615192</v>
      </c>
      <c r="G13" s="2">
        <v>1</v>
      </c>
    </row>
    <row r="14" spans="1:7" x14ac:dyDescent="0.25">
      <c r="A14" s="2" t="s">
        <v>55</v>
      </c>
      <c r="B14" s="2">
        <v>104</v>
      </c>
      <c r="C14" s="6">
        <v>44927</v>
      </c>
      <c r="D14" s="2">
        <v>7838</v>
      </c>
      <c r="E14" s="2">
        <v>1140</v>
      </c>
      <c r="F14" s="2">
        <v>1140</v>
      </c>
      <c r="G14" s="2">
        <v>1</v>
      </c>
    </row>
    <row r="15" spans="1:7" x14ac:dyDescent="0.25">
      <c r="A15" s="2" t="s">
        <v>55</v>
      </c>
      <c r="B15" s="2">
        <v>104</v>
      </c>
      <c r="C15" s="6">
        <v>44958</v>
      </c>
      <c r="D15" s="2">
        <v>8033</v>
      </c>
      <c r="E15" s="2">
        <v>1168.5</v>
      </c>
      <c r="F15" s="2">
        <v>1168.5</v>
      </c>
      <c r="G15" s="2">
        <v>1</v>
      </c>
    </row>
    <row r="16" spans="1:7" x14ac:dyDescent="0.25">
      <c r="A16" s="2" t="s">
        <v>55</v>
      </c>
      <c r="B16" s="2">
        <v>104</v>
      </c>
      <c r="C16" s="6">
        <v>44986</v>
      </c>
      <c r="D16" s="2">
        <v>8234</v>
      </c>
      <c r="E16" s="2">
        <v>1197.7124999999999</v>
      </c>
      <c r="F16" s="2">
        <v>1197.7124999999999</v>
      </c>
      <c r="G16" s="2">
        <v>1</v>
      </c>
    </row>
    <row r="17" spans="1:7" x14ac:dyDescent="0.25">
      <c r="A17" s="2" t="s">
        <v>55</v>
      </c>
      <c r="B17" s="2">
        <v>104</v>
      </c>
      <c r="C17" s="6">
        <v>45017</v>
      </c>
      <c r="D17" s="2">
        <v>8440</v>
      </c>
      <c r="E17" s="2">
        <v>1227.6553124999998</v>
      </c>
      <c r="F17" s="2">
        <v>1227.6553124999998</v>
      </c>
      <c r="G17" s="2">
        <v>1</v>
      </c>
    </row>
    <row r="18" spans="1:7" x14ac:dyDescent="0.25">
      <c r="A18" s="2" t="s">
        <v>55</v>
      </c>
      <c r="B18" s="2">
        <v>104</v>
      </c>
      <c r="C18" s="6">
        <v>45047</v>
      </c>
      <c r="D18" s="2">
        <v>8651</v>
      </c>
      <c r="E18" s="2">
        <v>1258.3466953124998</v>
      </c>
      <c r="F18" s="2">
        <v>1258.3466953124998</v>
      </c>
      <c r="G18" s="2">
        <v>1</v>
      </c>
    </row>
    <row r="19" spans="1:7" x14ac:dyDescent="0.25">
      <c r="A19" s="2" t="s">
        <v>55</v>
      </c>
      <c r="B19" s="2">
        <v>104</v>
      </c>
      <c r="C19" s="6">
        <v>45078</v>
      </c>
      <c r="D19" s="2">
        <v>8867</v>
      </c>
      <c r="E19" s="2">
        <v>1289.8053626953122</v>
      </c>
      <c r="F19" s="2">
        <v>1289.8053626953122</v>
      </c>
      <c r="G19" s="2">
        <v>1</v>
      </c>
    </row>
    <row r="20" spans="1:7" x14ac:dyDescent="0.25">
      <c r="A20" s="2" t="s">
        <v>55</v>
      </c>
      <c r="B20" s="2">
        <v>104</v>
      </c>
      <c r="C20" s="6">
        <v>45108</v>
      </c>
      <c r="D20" s="2">
        <v>9089</v>
      </c>
      <c r="E20" s="2">
        <v>1322.0504967626948</v>
      </c>
      <c r="F20" s="2">
        <v>1322.0504967626948</v>
      </c>
      <c r="G20" s="2">
        <v>1</v>
      </c>
    </row>
    <row r="21" spans="1:7" x14ac:dyDescent="0.25">
      <c r="A21" s="2" t="s">
        <v>55</v>
      </c>
      <c r="B21" s="2">
        <v>104</v>
      </c>
      <c r="C21" s="6">
        <v>45139</v>
      </c>
      <c r="D21" s="2">
        <v>9316</v>
      </c>
      <c r="E21" s="2">
        <v>1355.1017591817622</v>
      </c>
      <c r="F21" s="2">
        <v>1355.1017591817622</v>
      </c>
      <c r="G21" s="2">
        <v>1</v>
      </c>
    </row>
    <row r="22" spans="1:7" x14ac:dyDescent="0.25">
      <c r="A22" s="2" t="s">
        <v>55</v>
      </c>
      <c r="B22" s="2">
        <v>104</v>
      </c>
      <c r="C22" s="6">
        <v>45170</v>
      </c>
      <c r="D22" s="2">
        <v>9549</v>
      </c>
      <c r="E22" s="2">
        <v>1388.9793031613062</v>
      </c>
      <c r="F22" s="2">
        <v>1388.9793031613062</v>
      </c>
      <c r="G22" s="2">
        <v>1</v>
      </c>
    </row>
    <row r="23" spans="1:7" x14ac:dyDescent="0.25">
      <c r="A23" s="2" t="s">
        <v>55</v>
      </c>
      <c r="B23" s="2">
        <v>104</v>
      </c>
      <c r="C23" s="6">
        <v>45200</v>
      </c>
      <c r="D23" s="2">
        <v>9788</v>
      </c>
      <c r="E23" s="2">
        <v>1423.7037857403386</v>
      </c>
      <c r="F23" s="2">
        <v>1423.7037857403386</v>
      </c>
      <c r="G23" s="2">
        <v>1</v>
      </c>
    </row>
    <row r="24" spans="1:7" x14ac:dyDescent="0.25">
      <c r="A24" s="2" t="s">
        <v>55</v>
      </c>
      <c r="B24" s="2">
        <v>104</v>
      </c>
      <c r="C24" s="6">
        <v>45231</v>
      </c>
      <c r="D24" s="2">
        <v>10033</v>
      </c>
      <c r="E24" s="2">
        <v>1459.296380383847</v>
      </c>
      <c r="F24" s="2">
        <v>1459.296380383847</v>
      </c>
      <c r="G24" s="2">
        <v>1</v>
      </c>
    </row>
    <row r="25" spans="1:7" x14ac:dyDescent="0.25">
      <c r="A25" s="2" t="s">
        <v>55</v>
      </c>
      <c r="B25" s="2">
        <v>104</v>
      </c>
      <c r="C25" s="6">
        <v>45261</v>
      </c>
      <c r="D25" s="2">
        <v>10283</v>
      </c>
      <c r="E25" s="2">
        <v>1495.7787898934432</v>
      </c>
      <c r="F25" s="2">
        <v>1495.7787898934432</v>
      </c>
      <c r="G25" s="2">
        <v>1</v>
      </c>
    </row>
    <row r="26" spans="1:7" x14ac:dyDescent="0.25">
      <c r="A26" s="2" t="s">
        <v>56</v>
      </c>
      <c r="B26" s="2">
        <v>105</v>
      </c>
      <c r="C26" s="6">
        <v>44927</v>
      </c>
      <c r="D26" s="2">
        <v>6555</v>
      </c>
      <c r="E26" s="2">
        <v>912</v>
      </c>
      <c r="F26" s="2">
        <v>912</v>
      </c>
      <c r="G26" s="2">
        <v>1</v>
      </c>
    </row>
    <row r="27" spans="1:7" x14ac:dyDescent="0.25">
      <c r="A27" s="2" t="s">
        <v>56</v>
      </c>
      <c r="B27" s="2">
        <v>105</v>
      </c>
      <c r="C27" s="6">
        <v>44958</v>
      </c>
      <c r="D27" s="2">
        <v>6719</v>
      </c>
      <c r="E27" s="2">
        <v>934.80000000000007</v>
      </c>
      <c r="F27" s="2">
        <v>934.80000000000007</v>
      </c>
      <c r="G27" s="2">
        <v>1</v>
      </c>
    </row>
    <row r="28" spans="1:7" x14ac:dyDescent="0.25">
      <c r="A28" s="2" t="s">
        <v>56</v>
      </c>
      <c r="B28" s="2">
        <v>105</v>
      </c>
      <c r="C28" s="6">
        <v>44986</v>
      </c>
      <c r="D28" s="2">
        <v>6887</v>
      </c>
      <c r="E28" s="2">
        <v>958.17</v>
      </c>
      <c r="F28" s="2">
        <v>958.17</v>
      </c>
      <c r="G28" s="2">
        <v>1</v>
      </c>
    </row>
    <row r="29" spans="1:7" x14ac:dyDescent="0.25">
      <c r="A29" s="2" t="s">
        <v>56</v>
      </c>
      <c r="B29" s="2">
        <v>105</v>
      </c>
      <c r="C29" s="6">
        <v>45017</v>
      </c>
      <c r="D29" s="2">
        <v>7059</v>
      </c>
      <c r="E29" s="2">
        <v>982.12424999999985</v>
      </c>
      <c r="F29" s="2">
        <v>982.12424999999985</v>
      </c>
      <c r="G29" s="2">
        <v>1</v>
      </c>
    </row>
    <row r="30" spans="1:7" x14ac:dyDescent="0.25">
      <c r="A30" s="2" t="s">
        <v>56</v>
      </c>
      <c r="B30" s="2">
        <v>105</v>
      </c>
      <c r="C30" s="6">
        <v>45047</v>
      </c>
      <c r="D30" s="2">
        <v>7235</v>
      </c>
      <c r="E30" s="2">
        <v>1006.6773562499999</v>
      </c>
      <c r="F30" s="2">
        <v>1006.6773562499999</v>
      </c>
      <c r="G30" s="2">
        <v>1</v>
      </c>
    </row>
    <row r="31" spans="1:7" x14ac:dyDescent="0.25">
      <c r="A31" s="2" t="s">
        <v>56</v>
      </c>
      <c r="B31" s="2">
        <v>105</v>
      </c>
      <c r="C31" s="6">
        <v>45078</v>
      </c>
      <c r="D31" s="2">
        <v>7416</v>
      </c>
      <c r="E31" s="2">
        <v>1031.8442901562498</v>
      </c>
      <c r="F31" s="2">
        <v>1031.8442901562498</v>
      </c>
      <c r="G31" s="2">
        <v>1</v>
      </c>
    </row>
    <row r="32" spans="1:7" x14ac:dyDescent="0.25">
      <c r="A32" s="2" t="s">
        <v>56</v>
      </c>
      <c r="B32" s="2">
        <v>105</v>
      </c>
      <c r="C32" s="6">
        <v>45108</v>
      </c>
      <c r="D32" s="2">
        <v>7602</v>
      </c>
      <c r="E32" s="2">
        <v>1057.6403974101559</v>
      </c>
      <c r="F32" s="2">
        <v>1057.6403974101559</v>
      </c>
      <c r="G32" s="2">
        <v>1</v>
      </c>
    </row>
    <row r="33" spans="1:7" x14ac:dyDescent="0.25">
      <c r="A33" s="2" t="s">
        <v>56</v>
      </c>
      <c r="B33" s="2">
        <v>105</v>
      </c>
      <c r="C33" s="6">
        <v>45139</v>
      </c>
      <c r="D33" s="2">
        <v>7792</v>
      </c>
      <c r="E33" s="2">
        <v>1084.0814073454098</v>
      </c>
      <c r="F33" s="2">
        <v>1084.0814073454098</v>
      </c>
      <c r="G33" s="2">
        <v>1</v>
      </c>
    </row>
    <row r="34" spans="1:7" x14ac:dyDescent="0.25">
      <c r="A34" s="2" t="s">
        <v>56</v>
      </c>
      <c r="B34" s="2">
        <v>105</v>
      </c>
      <c r="C34" s="6">
        <v>45170</v>
      </c>
      <c r="D34" s="2">
        <v>7987</v>
      </c>
      <c r="E34" s="2">
        <v>1111.1834425290451</v>
      </c>
      <c r="F34" s="2">
        <v>1111.1834425290451</v>
      </c>
      <c r="G34" s="2">
        <v>1</v>
      </c>
    </row>
    <row r="35" spans="1:7" x14ac:dyDescent="0.25">
      <c r="A35" s="2" t="s">
        <v>56</v>
      </c>
      <c r="B35" s="2">
        <v>105</v>
      </c>
      <c r="C35" s="6">
        <v>45200</v>
      </c>
      <c r="D35" s="2">
        <v>8186</v>
      </c>
      <c r="E35" s="2">
        <v>1138.963028592271</v>
      </c>
      <c r="F35" s="2">
        <v>1138.963028592271</v>
      </c>
      <c r="G35" s="2">
        <v>1</v>
      </c>
    </row>
    <row r="36" spans="1:7" x14ac:dyDescent="0.25">
      <c r="A36" s="2" t="s">
        <v>56</v>
      </c>
      <c r="B36" s="2">
        <v>105</v>
      </c>
      <c r="C36" s="6">
        <v>45231</v>
      </c>
      <c r="D36" s="2">
        <v>8391</v>
      </c>
      <c r="E36" s="2">
        <v>1167.4371043070776</v>
      </c>
      <c r="F36" s="2">
        <v>1167.4371043070776</v>
      </c>
      <c r="G36" s="2">
        <v>1</v>
      </c>
    </row>
    <row r="37" spans="1:7" x14ac:dyDescent="0.25">
      <c r="A37" s="2" t="s">
        <v>56</v>
      </c>
      <c r="B37" s="2">
        <v>105</v>
      </c>
      <c r="C37" s="6">
        <v>45261</v>
      </c>
      <c r="D37" s="2">
        <v>8601</v>
      </c>
      <c r="E37" s="2">
        <v>1196.6230319147546</v>
      </c>
      <c r="F37" s="2">
        <v>1196.6230319147546</v>
      </c>
      <c r="G37" s="2">
        <v>1</v>
      </c>
    </row>
    <row r="38" spans="1:7" x14ac:dyDescent="0.25">
      <c r="A38" s="2" t="s">
        <v>57</v>
      </c>
      <c r="B38" s="2">
        <v>106</v>
      </c>
      <c r="C38" s="6">
        <v>44927</v>
      </c>
      <c r="D38" s="2">
        <v>0</v>
      </c>
      <c r="E38" s="2">
        <v>612</v>
      </c>
      <c r="F38" s="2">
        <v>612</v>
      </c>
      <c r="G38" s="2">
        <v>1</v>
      </c>
    </row>
    <row r="39" spans="1:7" x14ac:dyDescent="0.25">
      <c r="A39" s="2" t="s">
        <v>57</v>
      </c>
      <c r="B39" s="2">
        <v>106</v>
      </c>
      <c r="C39" s="6">
        <v>44958</v>
      </c>
      <c r="D39" s="2">
        <v>0</v>
      </c>
      <c r="E39" s="2">
        <v>627.29999999999995</v>
      </c>
      <c r="F39" s="2">
        <v>627.29999999999995</v>
      </c>
      <c r="G39" s="2">
        <v>1</v>
      </c>
    </row>
    <row r="40" spans="1:7" x14ac:dyDescent="0.25">
      <c r="A40" s="2" t="s">
        <v>57</v>
      </c>
      <c r="B40" s="2">
        <v>106</v>
      </c>
      <c r="C40" s="6">
        <v>44986</v>
      </c>
      <c r="D40" s="2">
        <v>0</v>
      </c>
      <c r="E40" s="2">
        <v>642.98249999999996</v>
      </c>
      <c r="F40" s="2">
        <v>642.98249999999996</v>
      </c>
      <c r="G40" s="2">
        <v>1</v>
      </c>
    </row>
    <row r="41" spans="1:7" x14ac:dyDescent="0.25">
      <c r="A41" s="2" t="s">
        <v>57</v>
      </c>
      <c r="B41" s="2">
        <v>106</v>
      </c>
      <c r="C41" s="6">
        <v>45017</v>
      </c>
      <c r="D41" s="2">
        <v>0</v>
      </c>
      <c r="E41" s="2">
        <v>659.05706250000003</v>
      </c>
      <c r="F41" s="2">
        <v>659.05706250000003</v>
      </c>
      <c r="G41" s="2">
        <v>1</v>
      </c>
    </row>
    <row r="42" spans="1:7" x14ac:dyDescent="0.25">
      <c r="A42" s="2" t="s">
        <v>57</v>
      </c>
      <c r="B42" s="2">
        <v>106</v>
      </c>
      <c r="C42" s="6">
        <v>45047</v>
      </c>
      <c r="D42" s="2">
        <v>0</v>
      </c>
      <c r="E42" s="2">
        <v>675.53348906249994</v>
      </c>
      <c r="F42" s="2">
        <v>675.53348906249994</v>
      </c>
      <c r="G42" s="2">
        <v>1</v>
      </c>
    </row>
    <row r="43" spans="1:7" x14ac:dyDescent="0.25">
      <c r="A43" s="2" t="s">
        <v>57</v>
      </c>
      <c r="B43" s="2">
        <v>106</v>
      </c>
      <c r="C43" s="6">
        <v>45078</v>
      </c>
      <c r="D43" s="2">
        <v>0</v>
      </c>
      <c r="E43" s="2">
        <v>692.42182628906244</v>
      </c>
      <c r="F43" s="2">
        <v>692.42182628906244</v>
      </c>
      <c r="G43" s="2">
        <v>1</v>
      </c>
    </row>
    <row r="44" spans="1:7" x14ac:dyDescent="0.25">
      <c r="A44" s="2" t="s">
        <v>57</v>
      </c>
      <c r="B44" s="2">
        <v>106</v>
      </c>
      <c r="C44" s="6">
        <v>45108</v>
      </c>
      <c r="D44" s="2">
        <v>0</v>
      </c>
      <c r="E44" s="2">
        <v>709.73237194628882</v>
      </c>
      <c r="F44" s="2">
        <v>709.73237194628882</v>
      </c>
      <c r="G44" s="2">
        <v>1</v>
      </c>
    </row>
    <row r="45" spans="1:7" x14ac:dyDescent="0.25">
      <c r="A45" s="2" t="s">
        <v>57</v>
      </c>
      <c r="B45" s="2">
        <v>106</v>
      </c>
      <c r="C45" s="6">
        <v>45139</v>
      </c>
      <c r="D45" s="2">
        <v>0</v>
      </c>
      <c r="E45" s="2">
        <v>727.47568124494603</v>
      </c>
      <c r="F45" s="2">
        <v>727.47568124494603</v>
      </c>
      <c r="G45" s="2">
        <v>1</v>
      </c>
    </row>
    <row r="46" spans="1:7" x14ac:dyDescent="0.25">
      <c r="A46" s="2" t="s">
        <v>57</v>
      </c>
      <c r="B46" s="2">
        <v>106</v>
      </c>
      <c r="C46" s="6">
        <v>45170</v>
      </c>
      <c r="D46" s="2">
        <v>0</v>
      </c>
      <c r="E46" s="2">
        <v>745.66257327606968</v>
      </c>
      <c r="F46" s="2">
        <v>745.66257327606968</v>
      </c>
      <c r="G46" s="2">
        <v>1</v>
      </c>
    </row>
    <row r="47" spans="1:7" x14ac:dyDescent="0.25">
      <c r="A47" s="2" t="s">
        <v>57</v>
      </c>
      <c r="B47" s="2">
        <v>106</v>
      </c>
      <c r="C47" s="6">
        <v>45200</v>
      </c>
      <c r="D47" s="2">
        <v>0</v>
      </c>
      <c r="E47" s="2">
        <v>764.30413760797137</v>
      </c>
      <c r="F47" s="2">
        <v>764.30413760797137</v>
      </c>
      <c r="G47" s="2">
        <v>1</v>
      </c>
    </row>
    <row r="48" spans="1:7" x14ac:dyDescent="0.25">
      <c r="A48" s="2" t="s">
        <v>57</v>
      </c>
      <c r="B48" s="2">
        <v>106</v>
      </c>
      <c r="C48" s="6">
        <v>45231</v>
      </c>
      <c r="D48" s="2">
        <v>0</v>
      </c>
      <c r="E48" s="2">
        <v>783.4117410481706</v>
      </c>
      <c r="F48" s="2">
        <v>783.4117410481706</v>
      </c>
      <c r="G48" s="2">
        <v>1</v>
      </c>
    </row>
    <row r="49" spans="1:7" x14ac:dyDescent="0.25">
      <c r="A49" s="2" t="s">
        <v>57</v>
      </c>
      <c r="B49" s="2">
        <v>106</v>
      </c>
      <c r="C49" s="6">
        <v>45261</v>
      </c>
      <c r="D49" s="2">
        <v>0</v>
      </c>
      <c r="E49" s="2">
        <v>802.99703457437477</v>
      </c>
      <c r="F49" s="2">
        <v>802.99703457437477</v>
      </c>
      <c r="G49" s="2">
        <v>1</v>
      </c>
    </row>
    <row r="50" spans="1:7" x14ac:dyDescent="0.25">
      <c r="A50" s="2" t="s">
        <v>58</v>
      </c>
      <c r="B50" s="2">
        <v>107</v>
      </c>
      <c r="C50" s="6">
        <v>44927</v>
      </c>
      <c r="D50" s="2">
        <v>7595</v>
      </c>
      <c r="E50" s="2">
        <v>996</v>
      </c>
      <c r="F50" s="2">
        <v>996</v>
      </c>
      <c r="G50" s="2">
        <v>1</v>
      </c>
    </row>
    <row r="51" spans="1:7" x14ac:dyDescent="0.25">
      <c r="A51" s="2" t="s">
        <v>58</v>
      </c>
      <c r="B51" s="2">
        <v>107</v>
      </c>
      <c r="C51" s="6">
        <v>44958</v>
      </c>
      <c r="D51" s="2">
        <v>7784</v>
      </c>
      <c r="E51" s="2">
        <v>1020.9</v>
      </c>
      <c r="F51" s="2">
        <v>1020.9</v>
      </c>
      <c r="G51" s="2">
        <v>1</v>
      </c>
    </row>
    <row r="52" spans="1:7" x14ac:dyDescent="0.25">
      <c r="A52" s="2" t="s">
        <v>58</v>
      </c>
      <c r="B52" s="2">
        <v>107</v>
      </c>
      <c r="C52" s="6">
        <v>44986</v>
      </c>
      <c r="D52" s="2">
        <v>7979</v>
      </c>
      <c r="E52" s="2">
        <v>1046.4224999999999</v>
      </c>
      <c r="F52" s="2">
        <v>1046.4224999999999</v>
      </c>
      <c r="G52" s="2">
        <v>1</v>
      </c>
    </row>
    <row r="53" spans="1:7" x14ac:dyDescent="0.25">
      <c r="A53" s="2" t="s">
        <v>58</v>
      </c>
      <c r="B53" s="2">
        <v>107</v>
      </c>
      <c r="C53" s="6">
        <v>45017</v>
      </c>
      <c r="D53" s="2">
        <v>8178</v>
      </c>
      <c r="E53" s="2">
        <v>1072.5830624999999</v>
      </c>
      <c r="F53" s="2">
        <v>1072.5830624999999</v>
      </c>
      <c r="G53" s="2">
        <v>1</v>
      </c>
    </row>
    <row r="54" spans="1:7" x14ac:dyDescent="0.25">
      <c r="A54" s="2" t="s">
        <v>58</v>
      </c>
      <c r="B54" s="2">
        <v>107</v>
      </c>
      <c r="C54" s="6">
        <v>45047</v>
      </c>
      <c r="D54" s="2">
        <v>8383</v>
      </c>
      <c r="E54" s="2">
        <v>1099.3976390624998</v>
      </c>
      <c r="F54" s="2">
        <v>1099.3976390624998</v>
      </c>
      <c r="G54" s="2">
        <v>1</v>
      </c>
    </row>
    <row r="55" spans="1:7" x14ac:dyDescent="0.25">
      <c r="A55" s="2" t="s">
        <v>58</v>
      </c>
      <c r="B55" s="2">
        <v>107</v>
      </c>
      <c r="C55" s="6">
        <v>45078</v>
      </c>
      <c r="D55" s="2">
        <v>8592</v>
      </c>
      <c r="E55" s="2">
        <v>1126.8825800390623</v>
      </c>
      <c r="F55" s="2">
        <v>1126.8825800390623</v>
      </c>
      <c r="G55" s="2">
        <v>1</v>
      </c>
    </row>
    <row r="56" spans="1:7" x14ac:dyDescent="0.25">
      <c r="A56" s="2" t="s">
        <v>58</v>
      </c>
      <c r="B56" s="2">
        <v>107</v>
      </c>
      <c r="C56" s="6">
        <v>45108</v>
      </c>
      <c r="D56" s="2">
        <v>8807</v>
      </c>
      <c r="E56" s="2">
        <v>1155.0546445400387</v>
      </c>
      <c r="F56" s="2">
        <v>1155.0546445400387</v>
      </c>
      <c r="G56" s="2">
        <v>1</v>
      </c>
    </row>
    <row r="57" spans="1:7" x14ac:dyDescent="0.25">
      <c r="A57" s="2" t="s">
        <v>58</v>
      </c>
      <c r="B57" s="2">
        <v>107</v>
      </c>
      <c r="C57" s="6">
        <v>45139</v>
      </c>
      <c r="D57" s="2">
        <v>9027</v>
      </c>
      <c r="E57" s="2">
        <v>1183.9310106535397</v>
      </c>
      <c r="F57" s="2">
        <v>1183.9310106535397</v>
      </c>
      <c r="G57" s="2">
        <v>1</v>
      </c>
    </row>
    <row r="58" spans="1:7" x14ac:dyDescent="0.25">
      <c r="A58" s="2" t="s">
        <v>58</v>
      </c>
      <c r="B58" s="2">
        <v>107</v>
      </c>
      <c r="C58" s="6">
        <v>45170</v>
      </c>
      <c r="D58" s="2">
        <v>9253</v>
      </c>
      <c r="E58" s="2">
        <v>1213.529285919878</v>
      </c>
      <c r="F58" s="2">
        <v>1213.529285919878</v>
      </c>
      <c r="G58" s="2">
        <v>1</v>
      </c>
    </row>
    <row r="59" spans="1:7" x14ac:dyDescent="0.25">
      <c r="A59" s="2" t="s">
        <v>58</v>
      </c>
      <c r="B59" s="2">
        <v>107</v>
      </c>
      <c r="C59" s="6">
        <v>45200</v>
      </c>
      <c r="D59" s="2">
        <v>9484</v>
      </c>
      <c r="E59" s="2">
        <v>1243.8675180678747</v>
      </c>
      <c r="F59" s="2">
        <v>1243.8675180678747</v>
      </c>
      <c r="G59" s="2">
        <v>1</v>
      </c>
    </row>
    <row r="60" spans="1:7" x14ac:dyDescent="0.25">
      <c r="A60" s="2" t="s">
        <v>58</v>
      </c>
      <c r="B60" s="2">
        <v>107</v>
      </c>
      <c r="C60" s="6">
        <v>45231</v>
      </c>
      <c r="D60" s="2">
        <v>9722</v>
      </c>
      <c r="E60" s="2">
        <v>1274.9642060195715</v>
      </c>
      <c r="F60" s="2">
        <v>1274.9642060195715</v>
      </c>
      <c r="G60" s="2">
        <v>1</v>
      </c>
    </row>
    <row r="61" spans="1:7" x14ac:dyDescent="0.25">
      <c r="A61" s="2" t="s">
        <v>58</v>
      </c>
      <c r="B61" s="2">
        <v>107</v>
      </c>
      <c r="C61" s="6">
        <v>45261</v>
      </c>
      <c r="D61" s="2">
        <v>9965</v>
      </c>
      <c r="E61" s="2">
        <v>1306.8383111700609</v>
      </c>
      <c r="F61" s="2">
        <v>1306.8383111700609</v>
      </c>
      <c r="G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Example0gross_LOS</vt:lpstr>
      <vt:lpstr>Example0gross_NameIDRecon</vt:lpstr>
      <vt:lpstr>Example0gross_LOSDesignation</vt:lpstr>
      <vt:lpstr>Historical_NYMEX_Pricing_Input</vt:lpstr>
      <vt:lpstr>Example0gross_BTU</vt:lpstr>
      <vt:lpstr>Example0gross_HistoricalProd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Vinci-WS</dc:creator>
  <cp:lastModifiedBy>Ryan Harrison</cp:lastModifiedBy>
  <dcterms:created xsi:type="dcterms:W3CDTF">2024-07-11T16:48:05Z</dcterms:created>
  <dcterms:modified xsi:type="dcterms:W3CDTF">2024-07-11T18:03:19Z</dcterms:modified>
</cp:coreProperties>
</file>