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ntern.mustafa2\PycharmProjects\Project\bot_outputs\"/>
    </mc:Choice>
  </mc:AlternateContent>
  <xr:revisionPtr revIDLastSave="0" documentId="13_ncr:1_{2099991C-794E-4C79-9FA9-FB1E0C355281}" xr6:coauthVersionLast="47" xr6:coauthVersionMax="47" xr10:uidLastSave="{00000000-0000-0000-0000-000000000000}"/>
  <bookViews>
    <workbookView xWindow="-108" yWindow="-108" windowWidth="23256" windowHeight="12576" tabRatio="893" firstSheet="1" activeTab="1" xr2:uid="{00000000-000D-0000-FFFF-FFFF00000000}"/>
  </bookViews>
  <sheets>
    <sheet name="Economic Parameters" sheetId="1" r:id="rId1"/>
    <sheet name="Example0gross_LOS" sheetId="2" r:id="rId2"/>
    <sheet name="Example0gross_NameIDRecon" sheetId="3" r:id="rId3"/>
    <sheet name="Example0gross_LOSDesignation" sheetId="4" r:id="rId4"/>
    <sheet name="Historical_NYMEX_Pricing_Input" sheetId="5" r:id="rId5"/>
    <sheet name="Example0gross_BTU" sheetId="6" r:id="rId6"/>
    <sheet name="Example0gross_HistoricalProd" sheetId="7" r:id="rId7"/>
  </sheets>
  <definedNames>
    <definedName name="_xlnm._FilterDatabase" localSheetId="1" hidden="1">Example0gross_LOS!$A$4:$P$4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E246" i="2" s="1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A225" i="2"/>
  <c r="B224" i="2"/>
  <c r="B223" i="2"/>
  <c r="B222" i="2"/>
  <c r="B221" i="2"/>
  <c r="B220" i="2"/>
  <c r="A220" i="2"/>
  <c r="B219" i="2"/>
  <c r="D218" i="2"/>
  <c r="A218" i="2"/>
  <c r="A256" i="2" s="1"/>
  <c r="D217" i="2"/>
  <c r="A217" i="2"/>
  <c r="D216" i="2"/>
  <c r="A216" i="2"/>
  <c r="D215" i="2"/>
  <c r="A215" i="2"/>
  <c r="D214" i="2"/>
  <c r="A214" i="2"/>
  <c r="D213" i="2"/>
  <c r="A213" i="2"/>
  <c r="D212" i="2"/>
  <c r="A212" i="2"/>
  <c r="D211" i="2"/>
  <c r="A211" i="2"/>
  <c r="D210" i="2"/>
  <c r="A210" i="2"/>
  <c r="D209" i="2"/>
  <c r="A209" i="2"/>
  <c r="D208" i="2"/>
  <c r="A208" i="2"/>
  <c r="D207" i="2"/>
  <c r="A207" i="2"/>
  <c r="D206" i="2"/>
  <c r="A206" i="2"/>
  <c r="D205" i="2"/>
  <c r="A205" i="2"/>
  <c r="D204" i="2"/>
  <c r="A204" i="2"/>
  <c r="D203" i="2"/>
  <c r="A203" i="2"/>
  <c r="D202" i="2"/>
  <c r="A202" i="2"/>
  <c r="D201" i="2"/>
  <c r="A201" i="2"/>
  <c r="D200" i="2"/>
  <c r="A200" i="2"/>
  <c r="D199" i="2"/>
  <c r="A199" i="2"/>
  <c r="D198" i="2"/>
  <c r="A198" i="2"/>
  <c r="D197" i="2"/>
  <c r="A197" i="2"/>
  <c r="D196" i="2"/>
  <c r="A196" i="2"/>
  <c r="D195" i="2"/>
  <c r="A195" i="2"/>
  <c r="D194" i="2"/>
  <c r="A194" i="2"/>
  <c r="D193" i="2"/>
  <c r="A193" i="2"/>
  <c r="D192" i="2"/>
  <c r="A192" i="2"/>
  <c r="D191" i="2"/>
  <c r="A191" i="2"/>
  <c r="D190" i="2"/>
  <c r="A190" i="2"/>
  <c r="D189" i="2"/>
  <c r="A189" i="2"/>
  <c r="D188" i="2"/>
  <c r="A188" i="2"/>
  <c r="D187" i="2"/>
  <c r="A187" i="2"/>
  <c r="D186" i="2"/>
  <c r="A186" i="2"/>
  <c r="D185" i="2"/>
  <c r="A185" i="2"/>
  <c r="D184" i="2"/>
  <c r="A184" i="2"/>
  <c r="D183" i="2"/>
  <c r="A183" i="2"/>
  <c r="D182" i="2"/>
  <c r="A182" i="2"/>
  <c r="D181" i="2"/>
  <c r="A181" i="2"/>
  <c r="D180" i="2"/>
  <c r="A180" i="2"/>
  <c r="D179" i="2"/>
  <c r="A179" i="2"/>
  <c r="D178" i="2"/>
  <c r="A178" i="2"/>
  <c r="D177" i="2"/>
  <c r="A177" i="2"/>
  <c r="D176" i="2"/>
  <c r="A176" i="2"/>
  <c r="D175" i="2"/>
  <c r="O253" i="2" s="1"/>
  <c r="A175" i="2"/>
  <c r="B429" i="2"/>
  <c r="B428" i="2"/>
  <c r="A428" i="2"/>
  <c r="B427" i="2"/>
  <c r="B426" i="2"/>
  <c r="B425" i="2"/>
  <c r="B424" i="2"/>
  <c r="A424" i="2"/>
  <c r="B423" i="2"/>
  <c r="B422" i="2"/>
  <c r="B421" i="2"/>
  <c r="B420" i="2"/>
  <c r="A420" i="2"/>
  <c r="B419" i="2"/>
  <c r="B418" i="2"/>
  <c r="A418" i="2"/>
  <c r="B417" i="2"/>
  <c r="B416" i="2"/>
  <c r="A416" i="2"/>
  <c r="B415" i="2"/>
  <c r="A415" i="2"/>
  <c r="B414" i="2"/>
  <c r="B413" i="2"/>
  <c r="B412" i="2"/>
  <c r="A412" i="2"/>
  <c r="B411" i="2"/>
  <c r="B410" i="2"/>
  <c r="B409" i="2"/>
  <c r="B408" i="2"/>
  <c r="A408" i="2"/>
  <c r="B407" i="2"/>
  <c r="A407" i="2"/>
  <c r="B406" i="2"/>
  <c r="B405" i="2"/>
  <c r="B404" i="2"/>
  <c r="A404" i="2"/>
  <c r="B403" i="2"/>
  <c r="A403" i="2"/>
  <c r="B402" i="2"/>
  <c r="A402" i="2"/>
  <c r="B401" i="2"/>
  <c r="A401" i="2"/>
  <c r="B400" i="2"/>
  <c r="A400" i="2"/>
  <c r="B399" i="2"/>
  <c r="B398" i="2"/>
  <c r="A398" i="2"/>
  <c r="B397" i="2"/>
  <c r="B396" i="2"/>
  <c r="A396" i="2"/>
  <c r="B395" i="2"/>
  <c r="A395" i="2"/>
  <c r="B394" i="2"/>
  <c r="A394" i="2"/>
  <c r="B393" i="2"/>
  <c r="A393" i="2"/>
  <c r="B392" i="2"/>
  <c r="B391" i="2"/>
  <c r="B390" i="2"/>
  <c r="A390" i="2"/>
  <c r="B389" i="2"/>
  <c r="A389" i="2"/>
  <c r="D388" i="2"/>
  <c r="A388" i="2"/>
  <c r="A414" i="2" s="1"/>
  <c r="D387" i="2"/>
  <c r="A387" i="2"/>
  <c r="D386" i="2"/>
  <c r="A386" i="2"/>
  <c r="D385" i="2"/>
  <c r="A385" i="2"/>
  <c r="D384" i="2"/>
  <c r="A384" i="2"/>
  <c r="D383" i="2"/>
  <c r="A383" i="2"/>
  <c r="D382" i="2"/>
  <c r="A382" i="2"/>
  <c r="D381" i="2"/>
  <c r="A381" i="2"/>
  <c r="D380" i="2"/>
  <c r="A380" i="2"/>
  <c r="D379" i="2"/>
  <c r="A379" i="2"/>
  <c r="D378" i="2"/>
  <c r="A378" i="2"/>
  <c r="D377" i="2"/>
  <c r="A377" i="2"/>
  <c r="D376" i="2"/>
  <c r="A376" i="2"/>
  <c r="D375" i="2"/>
  <c r="A375" i="2"/>
  <c r="D374" i="2"/>
  <c r="A374" i="2"/>
  <c r="D373" i="2"/>
  <c r="A373" i="2"/>
  <c r="D372" i="2"/>
  <c r="A372" i="2"/>
  <c r="D371" i="2"/>
  <c r="A371" i="2"/>
  <c r="D370" i="2"/>
  <c r="A370" i="2"/>
  <c r="D369" i="2"/>
  <c r="A369" i="2"/>
  <c r="D368" i="2"/>
  <c r="A368" i="2"/>
  <c r="D367" i="2"/>
  <c r="A367" i="2"/>
  <c r="D366" i="2"/>
  <c r="A366" i="2"/>
  <c r="D365" i="2"/>
  <c r="A365" i="2"/>
  <c r="D364" i="2"/>
  <c r="A364" i="2"/>
  <c r="D363" i="2"/>
  <c r="A363" i="2"/>
  <c r="D362" i="2"/>
  <c r="A362" i="2"/>
  <c r="D361" i="2"/>
  <c r="A361" i="2"/>
  <c r="D360" i="2"/>
  <c r="A360" i="2"/>
  <c r="D359" i="2"/>
  <c r="A359" i="2"/>
  <c r="D358" i="2"/>
  <c r="A358" i="2"/>
  <c r="D357" i="2"/>
  <c r="A357" i="2"/>
  <c r="D356" i="2"/>
  <c r="A356" i="2"/>
  <c r="D355" i="2"/>
  <c r="A355" i="2"/>
  <c r="D354" i="2"/>
  <c r="A354" i="2"/>
  <c r="D353" i="2"/>
  <c r="A353" i="2"/>
  <c r="D352" i="2"/>
  <c r="A352" i="2"/>
  <c r="D351" i="2"/>
  <c r="A351" i="2"/>
  <c r="D350" i="2"/>
  <c r="A350" i="2"/>
  <c r="D349" i="2"/>
  <c r="A349" i="2"/>
  <c r="D348" i="2"/>
  <c r="A348" i="2"/>
  <c r="D347" i="2"/>
  <c r="A347" i="2"/>
  <c r="D346" i="2"/>
  <c r="A346" i="2"/>
  <c r="D345" i="2"/>
  <c r="K412" i="2" s="1"/>
  <c r="A345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E74" i="2"/>
  <c r="E78" i="2" s="1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A55" i="2"/>
  <c r="B54" i="2"/>
  <c r="B53" i="2"/>
  <c r="B52" i="2"/>
  <c r="A52" i="2"/>
  <c r="E52" i="2" s="1"/>
  <c r="F55" i="2" s="1"/>
  <c r="B51" i="2"/>
  <c r="B50" i="2"/>
  <c r="B49" i="2"/>
  <c r="D48" i="2"/>
  <c r="A48" i="2"/>
  <c r="A64" i="2" s="1"/>
  <c r="D47" i="2"/>
  <c r="A47" i="2"/>
  <c r="D46" i="2"/>
  <c r="A46" i="2"/>
  <c r="D45" i="2"/>
  <c r="A45" i="2"/>
  <c r="D44" i="2"/>
  <c r="A44" i="2"/>
  <c r="D43" i="2"/>
  <c r="A43" i="2"/>
  <c r="D42" i="2"/>
  <c r="A42" i="2"/>
  <c r="D41" i="2"/>
  <c r="A41" i="2"/>
  <c r="D40" i="2"/>
  <c r="A40" i="2"/>
  <c r="D39" i="2"/>
  <c r="A39" i="2"/>
  <c r="D38" i="2"/>
  <c r="A38" i="2"/>
  <c r="D37" i="2"/>
  <c r="A37" i="2"/>
  <c r="D36" i="2"/>
  <c r="A36" i="2"/>
  <c r="D35" i="2"/>
  <c r="A35" i="2"/>
  <c r="D34" i="2"/>
  <c r="A34" i="2"/>
  <c r="D33" i="2"/>
  <c r="A33" i="2"/>
  <c r="D32" i="2"/>
  <c r="A32" i="2"/>
  <c r="D31" i="2"/>
  <c r="A31" i="2"/>
  <c r="D30" i="2"/>
  <c r="A30" i="2"/>
  <c r="D29" i="2"/>
  <c r="A29" i="2"/>
  <c r="D28" i="2"/>
  <c r="A28" i="2"/>
  <c r="D27" i="2"/>
  <c r="A27" i="2"/>
  <c r="D26" i="2"/>
  <c r="A26" i="2"/>
  <c r="D25" i="2"/>
  <c r="A25" i="2"/>
  <c r="D24" i="2"/>
  <c r="A24" i="2"/>
  <c r="D23" i="2"/>
  <c r="A23" i="2"/>
  <c r="D22" i="2"/>
  <c r="A22" i="2"/>
  <c r="D21" i="2"/>
  <c r="A21" i="2"/>
  <c r="D20" i="2"/>
  <c r="A20" i="2"/>
  <c r="D19" i="2"/>
  <c r="A19" i="2"/>
  <c r="D18" i="2"/>
  <c r="A18" i="2"/>
  <c r="D17" i="2"/>
  <c r="A17" i="2"/>
  <c r="D16" i="2"/>
  <c r="A16" i="2"/>
  <c r="D15" i="2"/>
  <c r="A15" i="2"/>
  <c r="D14" i="2"/>
  <c r="A14" i="2"/>
  <c r="D13" i="2"/>
  <c r="A13" i="2"/>
  <c r="D12" i="2"/>
  <c r="A12" i="2"/>
  <c r="D11" i="2"/>
  <c r="A11" i="2"/>
  <c r="D10" i="2"/>
  <c r="A10" i="2"/>
  <c r="D9" i="2"/>
  <c r="A9" i="2"/>
  <c r="D8" i="2"/>
  <c r="A8" i="2"/>
  <c r="D7" i="2"/>
  <c r="A7" i="2"/>
  <c r="D6" i="2"/>
  <c r="A6" i="2"/>
  <c r="D5" i="2"/>
  <c r="F83" i="2" s="1"/>
  <c r="A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D133" i="2"/>
  <c r="A133" i="2"/>
  <c r="A153" i="2" s="1"/>
  <c r="D132" i="2"/>
  <c r="A132" i="2"/>
  <c r="D131" i="2"/>
  <c r="A131" i="2"/>
  <c r="D130" i="2"/>
  <c r="A130" i="2"/>
  <c r="D129" i="2"/>
  <c r="A129" i="2"/>
  <c r="D128" i="2"/>
  <c r="A128" i="2"/>
  <c r="D127" i="2"/>
  <c r="A127" i="2"/>
  <c r="D126" i="2"/>
  <c r="A126" i="2"/>
  <c r="D125" i="2"/>
  <c r="A125" i="2"/>
  <c r="D124" i="2"/>
  <c r="A124" i="2"/>
  <c r="D123" i="2"/>
  <c r="A123" i="2"/>
  <c r="D122" i="2"/>
  <c r="A122" i="2"/>
  <c r="D121" i="2"/>
  <c r="A121" i="2"/>
  <c r="D120" i="2"/>
  <c r="A120" i="2"/>
  <c r="D119" i="2"/>
  <c r="A119" i="2"/>
  <c r="D118" i="2"/>
  <c r="A118" i="2"/>
  <c r="D117" i="2"/>
  <c r="A117" i="2"/>
  <c r="D116" i="2"/>
  <c r="A116" i="2"/>
  <c r="D115" i="2"/>
  <c r="A115" i="2"/>
  <c r="D114" i="2"/>
  <c r="A114" i="2"/>
  <c r="D113" i="2"/>
  <c r="A113" i="2"/>
  <c r="D112" i="2"/>
  <c r="A112" i="2"/>
  <c r="D111" i="2"/>
  <c r="A111" i="2"/>
  <c r="D110" i="2"/>
  <c r="A110" i="2"/>
  <c r="D109" i="2"/>
  <c r="A109" i="2"/>
  <c r="D108" i="2"/>
  <c r="A108" i="2"/>
  <c r="D107" i="2"/>
  <c r="A107" i="2"/>
  <c r="D106" i="2"/>
  <c r="A106" i="2"/>
  <c r="D105" i="2"/>
  <c r="A105" i="2"/>
  <c r="D104" i="2"/>
  <c r="A104" i="2"/>
  <c r="D103" i="2"/>
  <c r="A103" i="2"/>
  <c r="D102" i="2"/>
  <c r="A102" i="2"/>
  <c r="D101" i="2"/>
  <c r="A101" i="2"/>
  <c r="D100" i="2"/>
  <c r="A100" i="2"/>
  <c r="D99" i="2"/>
  <c r="A99" i="2"/>
  <c r="D98" i="2"/>
  <c r="A98" i="2"/>
  <c r="D97" i="2"/>
  <c r="A97" i="2"/>
  <c r="D96" i="2"/>
  <c r="A96" i="2"/>
  <c r="D95" i="2"/>
  <c r="A95" i="2"/>
  <c r="D94" i="2"/>
  <c r="A94" i="2"/>
  <c r="D93" i="2"/>
  <c r="A93" i="2"/>
  <c r="D92" i="2"/>
  <c r="A92" i="2"/>
  <c r="D91" i="2"/>
  <c r="A91" i="2"/>
  <c r="D90" i="2"/>
  <c r="I168" i="2" s="1"/>
  <c r="A90" i="2"/>
  <c r="B344" i="2"/>
  <c r="B343" i="2"/>
  <c r="B342" i="2"/>
  <c r="A342" i="2"/>
  <c r="B341" i="2"/>
  <c r="A341" i="2"/>
  <c r="B340" i="2"/>
  <c r="A340" i="2"/>
  <c r="B339" i="2"/>
  <c r="B338" i="2"/>
  <c r="B337" i="2"/>
  <c r="B336" i="2"/>
  <c r="B335" i="2"/>
  <c r="B334" i="2"/>
  <c r="B333" i="2"/>
  <c r="B332" i="2"/>
  <c r="B331" i="2"/>
  <c r="A331" i="2"/>
  <c r="B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G321" i="2"/>
  <c r="E321" i="2"/>
  <c r="B321" i="2"/>
  <c r="A321" i="2"/>
  <c r="K321" i="2" s="1"/>
  <c r="K322" i="2" s="1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B306" i="2"/>
  <c r="B305" i="2"/>
  <c r="B304" i="2"/>
  <c r="D303" i="2"/>
  <c r="A303" i="2"/>
  <c r="A343" i="2" s="1"/>
  <c r="D302" i="2"/>
  <c r="A302" i="2"/>
  <c r="D301" i="2"/>
  <c r="A301" i="2"/>
  <c r="D300" i="2"/>
  <c r="A300" i="2"/>
  <c r="D299" i="2"/>
  <c r="A299" i="2"/>
  <c r="D298" i="2"/>
  <c r="A298" i="2"/>
  <c r="D297" i="2"/>
  <c r="A297" i="2"/>
  <c r="D296" i="2"/>
  <c r="A296" i="2"/>
  <c r="D295" i="2"/>
  <c r="A295" i="2"/>
  <c r="D294" i="2"/>
  <c r="A294" i="2"/>
  <c r="D293" i="2"/>
  <c r="A293" i="2"/>
  <c r="D292" i="2"/>
  <c r="A292" i="2"/>
  <c r="D291" i="2"/>
  <c r="A291" i="2"/>
  <c r="D290" i="2"/>
  <c r="A290" i="2"/>
  <c r="D289" i="2"/>
  <c r="A289" i="2"/>
  <c r="D288" i="2"/>
  <c r="A288" i="2"/>
  <c r="D287" i="2"/>
  <c r="A287" i="2"/>
  <c r="D286" i="2"/>
  <c r="A286" i="2"/>
  <c r="D285" i="2"/>
  <c r="A285" i="2"/>
  <c r="D284" i="2"/>
  <c r="A284" i="2"/>
  <c r="D283" i="2"/>
  <c r="A283" i="2"/>
  <c r="D282" i="2"/>
  <c r="A282" i="2"/>
  <c r="D281" i="2"/>
  <c r="A281" i="2"/>
  <c r="D280" i="2"/>
  <c r="A280" i="2"/>
  <c r="D279" i="2"/>
  <c r="A279" i="2"/>
  <c r="D278" i="2"/>
  <c r="A278" i="2"/>
  <c r="D277" i="2"/>
  <c r="A277" i="2"/>
  <c r="D276" i="2"/>
  <c r="A276" i="2"/>
  <c r="D275" i="2"/>
  <c r="A275" i="2"/>
  <c r="D274" i="2"/>
  <c r="A274" i="2"/>
  <c r="D273" i="2"/>
  <c r="A273" i="2"/>
  <c r="D272" i="2"/>
  <c r="A272" i="2"/>
  <c r="D271" i="2"/>
  <c r="A271" i="2"/>
  <c r="D270" i="2"/>
  <c r="A270" i="2"/>
  <c r="D269" i="2"/>
  <c r="A269" i="2"/>
  <c r="D268" i="2"/>
  <c r="A268" i="2"/>
  <c r="D267" i="2"/>
  <c r="A267" i="2"/>
  <c r="D266" i="2"/>
  <c r="A266" i="2"/>
  <c r="D265" i="2"/>
  <c r="A265" i="2"/>
  <c r="D264" i="2"/>
  <c r="A264" i="2"/>
  <c r="D263" i="2"/>
  <c r="A263" i="2"/>
  <c r="D262" i="2"/>
  <c r="A262" i="2"/>
  <c r="D261" i="2"/>
  <c r="G311" i="2" s="1"/>
  <c r="A261" i="2"/>
  <c r="D260" i="2"/>
  <c r="A260" i="2"/>
  <c r="P2" i="2"/>
  <c r="O2" i="2"/>
  <c r="N2" i="2"/>
  <c r="M2" i="2"/>
  <c r="L2" i="2"/>
  <c r="K2" i="2"/>
  <c r="J2" i="2"/>
  <c r="I2" i="2"/>
  <c r="H2" i="2"/>
  <c r="G2" i="2"/>
  <c r="F2" i="2"/>
  <c r="E2" i="2"/>
  <c r="P1" i="2"/>
  <c r="O1" i="2"/>
  <c r="N1" i="2"/>
  <c r="M1" i="2"/>
  <c r="L1" i="2"/>
  <c r="K1" i="2"/>
  <c r="J1" i="2"/>
  <c r="I1" i="2"/>
  <c r="H1" i="2"/>
  <c r="G1" i="2"/>
  <c r="F1" i="2"/>
  <c r="E1" i="2"/>
  <c r="E329" i="2" l="1"/>
  <c r="J333" i="2" s="1"/>
  <c r="E414" i="2"/>
  <c r="O418" i="2" s="1"/>
  <c r="E245" i="2"/>
  <c r="H252" i="2" s="1"/>
  <c r="E159" i="2"/>
  <c r="E163" i="2" s="1"/>
  <c r="E75" i="2"/>
  <c r="L82" i="2" s="1"/>
  <c r="E330" i="2"/>
  <c r="J337" i="2" s="1"/>
  <c r="J339" i="2" s="1"/>
  <c r="E160" i="2"/>
  <c r="K167" i="2" s="1"/>
  <c r="E76" i="2"/>
  <c r="L86" i="2" s="1"/>
  <c r="E416" i="2"/>
  <c r="O426" i="2" s="1"/>
  <c r="E161" i="2"/>
  <c r="F171" i="2" s="1"/>
  <c r="E415" i="2"/>
  <c r="G422" i="2" s="1"/>
  <c r="E331" i="2"/>
  <c r="I341" i="2" s="1"/>
  <c r="I343" i="2" s="1"/>
  <c r="E244" i="2"/>
  <c r="M248" i="2" s="1"/>
  <c r="H139" i="2"/>
  <c r="A304" i="2"/>
  <c r="M321" i="2"/>
  <c r="M325" i="2" s="1"/>
  <c r="A336" i="2"/>
  <c r="A134" i="2"/>
  <c r="P139" i="2"/>
  <c r="A69" i="2"/>
  <c r="A391" i="2"/>
  <c r="A409" i="2"/>
  <c r="A413" i="2"/>
  <c r="A426" i="2"/>
  <c r="H242" i="2"/>
  <c r="G168" i="2"/>
  <c r="H163" i="2"/>
  <c r="N321" i="2"/>
  <c r="N322" i="2" s="1"/>
  <c r="A305" i="2"/>
  <c r="O321" i="2"/>
  <c r="O324" i="2" s="1"/>
  <c r="A332" i="2"/>
  <c r="A337" i="2"/>
  <c r="A406" i="2"/>
  <c r="A410" i="2"/>
  <c r="A422" i="2"/>
  <c r="F141" i="2"/>
  <c r="F145" i="2" s="1"/>
  <c r="P56" i="2"/>
  <c r="A221" i="2"/>
  <c r="A239" i="2"/>
  <c r="A306" i="2"/>
  <c r="F321" i="2"/>
  <c r="F324" i="2" s="1"/>
  <c r="A330" i="2"/>
  <c r="A333" i="2"/>
  <c r="A338" i="2"/>
  <c r="P141" i="2"/>
  <c r="M427" i="2"/>
  <c r="P226" i="2"/>
  <c r="A233" i="2"/>
  <c r="O257" i="2"/>
  <c r="I321" i="2"/>
  <c r="I324" i="2" s="1"/>
  <c r="A334" i="2"/>
  <c r="A344" i="2"/>
  <c r="E157" i="2"/>
  <c r="A223" i="2"/>
  <c r="L321" i="2"/>
  <c r="L322" i="2" s="1"/>
  <c r="P157" i="2"/>
  <c r="L78" i="2"/>
  <c r="A229" i="2"/>
  <c r="E256" i="2"/>
  <c r="G319" i="2"/>
  <c r="G315" i="2"/>
  <c r="J309" i="2"/>
  <c r="I311" i="2"/>
  <c r="E322" i="2"/>
  <c r="I327" i="2"/>
  <c r="P147" i="2"/>
  <c r="K309" i="2"/>
  <c r="M311" i="2"/>
  <c r="F325" i="2"/>
  <c r="N327" i="2"/>
  <c r="M309" i="2"/>
  <c r="N311" i="2"/>
  <c r="G325" i="2"/>
  <c r="G322" i="2"/>
  <c r="O327" i="2"/>
  <c r="O337" i="2"/>
  <c r="O311" i="2"/>
  <c r="I325" i="2"/>
  <c r="I322" i="2"/>
  <c r="J342" i="2"/>
  <c r="J338" i="2"/>
  <c r="P337" i="2"/>
  <c r="H337" i="2"/>
  <c r="K327" i="2"/>
  <c r="K311" i="2"/>
  <c r="O309" i="2"/>
  <c r="G309" i="2"/>
  <c r="I342" i="2"/>
  <c r="I338" i="2"/>
  <c r="J327" i="2"/>
  <c r="J311" i="2"/>
  <c r="N309" i="2"/>
  <c r="F309" i="2"/>
  <c r="P342" i="2"/>
  <c r="H342" i="2"/>
  <c r="P338" i="2"/>
  <c r="H338" i="2"/>
  <c r="N337" i="2"/>
  <c r="F337" i="2"/>
  <c r="F339" i="2" s="1"/>
  <c r="O342" i="2"/>
  <c r="G342" i="2"/>
  <c r="O338" i="2"/>
  <c r="G338" i="2"/>
  <c r="P327" i="2"/>
  <c r="H327" i="2"/>
  <c r="P311" i="2"/>
  <c r="H311" i="2"/>
  <c r="L309" i="2"/>
  <c r="N342" i="2"/>
  <c r="F342" i="2"/>
  <c r="N338" i="2"/>
  <c r="F338" i="2"/>
  <c r="L337" i="2"/>
  <c r="M342" i="2"/>
  <c r="E342" i="2"/>
  <c r="M338" i="2"/>
  <c r="E338" i="2"/>
  <c r="K337" i="2"/>
  <c r="L342" i="2"/>
  <c r="L338" i="2"/>
  <c r="M327" i="2"/>
  <c r="E327" i="2"/>
  <c r="K342" i="2"/>
  <c r="K338" i="2"/>
  <c r="I337" i="2"/>
  <c r="L327" i="2"/>
  <c r="L311" i="2"/>
  <c r="P309" i="2"/>
  <c r="H309" i="2"/>
  <c r="E324" i="2"/>
  <c r="E325" i="2"/>
  <c r="P149" i="2"/>
  <c r="E311" i="2"/>
  <c r="M322" i="2"/>
  <c r="G324" i="2"/>
  <c r="E309" i="2"/>
  <c r="F311" i="2"/>
  <c r="K324" i="2"/>
  <c r="N325" i="2"/>
  <c r="N324" i="2"/>
  <c r="K325" i="2"/>
  <c r="F327" i="2"/>
  <c r="I309" i="2"/>
  <c r="M324" i="2"/>
  <c r="G327" i="2"/>
  <c r="P333" i="2"/>
  <c r="H147" i="2"/>
  <c r="A161" i="2"/>
  <c r="A158" i="2"/>
  <c r="A156" i="2"/>
  <c r="A155" i="2"/>
  <c r="A149" i="2"/>
  <c r="A145" i="2"/>
  <c r="A171" i="2"/>
  <c r="A137" i="2"/>
  <c r="E137" i="2" s="1"/>
  <c r="F139" i="2"/>
  <c r="N139" i="2"/>
  <c r="M141" i="2"/>
  <c r="P143" i="2"/>
  <c r="P145" i="2"/>
  <c r="A157" i="2"/>
  <c r="M157" i="2"/>
  <c r="I167" i="2"/>
  <c r="I169" i="2" s="1"/>
  <c r="E168" i="2"/>
  <c r="A169" i="2"/>
  <c r="O172" i="2"/>
  <c r="G56" i="2"/>
  <c r="G139" i="2"/>
  <c r="O139" i="2"/>
  <c r="E141" i="2"/>
  <c r="N141" i="2"/>
  <c r="H143" i="2"/>
  <c r="N157" i="2"/>
  <c r="F167" i="2"/>
  <c r="L167" i="2"/>
  <c r="A164" i="2"/>
  <c r="A166" i="2"/>
  <c r="A172" i="2"/>
  <c r="A173" i="2"/>
  <c r="M72" i="2"/>
  <c r="J55" i="2"/>
  <c r="K55" i="2"/>
  <c r="I55" i="2"/>
  <c r="H55" i="2"/>
  <c r="P55" i="2"/>
  <c r="G55" i="2"/>
  <c r="N55" i="2"/>
  <c r="E55" i="2"/>
  <c r="I56" i="2"/>
  <c r="A59" i="2"/>
  <c r="P406" i="2"/>
  <c r="H406" i="2"/>
  <c r="L406" i="2"/>
  <c r="K406" i="2"/>
  <c r="J406" i="2"/>
  <c r="I406" i="2"/>
  <c r="G406" i="2"/>
  <c r="F406" i="2"/>
  <c r="N406" i="2"/>
  <c r="O406" i="2"/>
  <c r="M406" i="2"/>
  <c r="F63" i="2"/>
  <c r="P64" i="2"/>
  <c r="P60" i="2"/>
  <c r="P172" i="2"/>
  <c r="H172" i="2"/>
  <c r="P168" i="2"/>
  <c r="H168" i="2"/>
  <c r="I157" i="2"/>
  <c r="N172" i="2"/>
  <c r="F172" i="2"/>
  <c r="N168" i="2"/>
  <c r="F168" i="2"/>
  <c r="O157" i="2"/>
  <c r="G157" i="2"/>
  <c r="O141" i="2"/>
  <c r="G141" i="2"/>
  <c r="M172" i="2"/>
  <c r="E172" i="2"/>
  <c r="A138" i="2"/>
  <c r="I139" i="2"/>
  <c r="A140" i="2"/>
  <c r="H141" i="2"/>
  <c r="A142" i="2"/>
  <c r="A152" i="2"/>
  <c r="F157" i="2"/>
  <c r="A165" i="2"/>
  <c r="A167" i="2"/>
  <c r="M167" i="2"/>
  <c r="J168" i="2"/>
  <c r="G172" i="2"/>
  <c r="L55" i="2"/>
  <c r="A57" i="2"/>
  <c r="F59" i="2"/>
  <c r="G78" i="2"/>
  <c r="H83" i="2"/>
  <c r="E406" i="2"/>
  <c r="H321" i="2"/>
  <c r="P321" i="2"/>
  <c r="L325" i="2"/>
  <c r="O334" i="2"/>
  <c r="E337" i="2"/>
  <c r="M337" i="2"/>
  <c r="M339" i="2" s="1"/>
  <c r="A135" i="2"/>
  <c r="J139" i="2"/>
  <c r="I141" i="2"/>
  <c r="A146" i="2"/>
  <c r="A154" i="2"/>
  <c r="H157" i="2"/>
  <c r="A159" i="2"/>
  <c r="A162" i="2"/>
  <c r="O167" i="2"/>
  <c r="K168" i="2"/>
  <c r="K169" i="2" s="1"/>
  <c r="I171" i="2"/>
  <c r="I172" i="2"/>
  <c r="A174" i="2"/>
  <c r="A89" i="2"/>
  <c r="A87" i="2"/>
  <c r="A85" i="2"/>
  <c r="A83" i="2"/>
  <c r="A81" i="2"/>
  <c r="A79" i="2"/>
  <c r="A77" i="2"/>
  <c r="A49" i="2"/>
  <c r="A74" i="2"/>
  <c r="A72" i="2"/>
  <c r="A68" i="2"/>
  <c r="A66" i="2"/>
  <c r="A62" i="2"/>
  <c r="A58" i="2"/>
  <c r="A88" i="2"/>
  <c r="A86" i="2"/>
  <c r="A75" i="2"/>
  <c r="A78" i="2"/>
  <c r="A71" i="2"/>
  <c r="A65" i="2"/>
  <c r="A60" i="2"/>
  <c r="A51" i="2"/>
  <c r="A80" i="2"/>
  <c r="A56" i="2"/>
  <c r="A82" i="2"/>
  <c r="A73" i="2"/>
  <c r="A67" i="2"/>
  <c r="A61" i="2"/>
  <c r="A54" i="2"/>
  <c r="A50" i="2"/>
  <c r="A84" i="2"/>
  <c r="A53" i="2"/>
  <c r="M55" i="2"/>
  <c r="O78" i="2"/>
  <c r="P83" i="2"/>
  <c r="A139" i="2"/>
  <c r="K139" i="2"/>
  <c r="J141" i="2"/>
  <c r="A143" i="2"/>
  <c r="A144" i="2"/>
  <c r="A150" i="2"/>
  <c r="J157" i="2"/>
  <c r="E167" i="2"/>
  <c r="P167" i="2"/>
  <c r="P169" i="2" s="1"/>
  <c r="L168" i="2"/>
  <c r="J171" i="2"/>
  <c r="J172" i="2"/>
  <c r="G54" i="2"/>
  <c r="O55" i="2"/>
  <c r="A63" i="2"/>
  <c r="F72" i="2"/>
  <c r="A76" i="2"/>
  <c r="A307" i="2"/>
  <c r="J321" i="2"/>
  <c r="A335" i="2"/>
  <c r="A339" i="2"/>
  <c r="A136" i="2"/>
  <c r="L139" i="2"/>
  <c r="K141" i="2"/>
  <c r="A147" i="2"/>
  <c r="A148" i="2"/>
  <c r="K157" i="2"/>
  <c r="L163" i="2"/>
  <c r="A163" i="2"/>
  <c r="A168" i="2"/>
  <c r="M168" i="2"/>
  <c r="A170" i="2"/>
  <c r="K172" i="2"/>
  <c r="I54" i="2"/>
  <c r="A70" i="2"/>
  <c r="N72" i="2"/>
  <c r="E139" i="2"/>
  <c r="M139" i="2"/>
  <c r="A141" i="2"/>
  <c r="L141" i="2"/>
  <c r="A151" i="2"/>
  <c r="L157" i="2"/>
  <c r="A160" i="2"/>
  <c r="O168" i="2"/>
  <c r="O171" i="2"/>
  <c r="O173" i="2" s="1"/>
  <c r="L172" i="2"/>
  <c r="K54" i="2"/>
  <c r="F56" i="2"/>
  <c r="P72" i="2"/>
  <c r="J54" i="2"/>
  <c r="H56" i="2"/>
  <c r="E72" i="2"/>
  <c r="O72" i="2"/>
  <c r="F78" i="2"/>
  <c r="G83" i="2"/>
  <c r="O427" i="2"/>
  <c r="G427" i="2"/>
  <c r="O423" i="2"/>
  <c r="G423" i="2"/>
  <c r="P412" i="2"/>
  <c r="H412" i="2"/>
  <c r="L427" i="2"/>
  <c r="L423" i="2"/>
  <c r="K427" i="2"/>
  <c r="K423" i="2"/>
  <c r="L412" i="2"/>
  <c r="J427" i="2"/>
  <c r="J423" i="2"/>
  <c r="N422" i="2"/>
  <c r="J412" i="2"/>
  <c r="J396" i="2"/>
  <c r="N394" i="2"/>
  <c r="F394" i="2"/>
  <c r="I427" i="2"/>
  <c r="I423" i="2"/>
  <c r="L422" i="2"/>
  <c r="I412" i="2"/>
  <c r="I396" i="2"/>
  <c r="M394" i="2"/>
  <c r="E394" i="2"/>
  <c r="H427" i="2"/>
  <c r="H423" i="2"/>
  <c r="K422" i="2"/>
  <c r="K418" i="2"/>
  <c r="G412" i="2"/>
  <c r="P396" i="2"/>
  <c r="H396" i="2"/>
  <c r="L394" i="2"/>
  <c r="F427" i="2"/>
  <c r="F423" i="2"/>
  <c r="H422" i="2"/>
  <c r="F412" i="2"/>
  <c r="O396" i="2"/>
  <c r="G396" i="2"/>
  <c r="K394" i="2"/>
  <c r="E427" i="2"/>
  <c r="E423" i="2"/>
  <c r="O412" i="2"/>
  <c r="E412" i="2"/>
  <c r="N396" i="2"/>
  <c r="F396" i="2"/>
  <c r="J394" i="2"/>
  <c r="N427" i="2"/>
  <c r="N423" i="2"/>
  <c r="M412" i="2"/>
  <c r="L396" i="2"/>
  <c r="P394" i="2"/>
  <c r="H394" i="2"/>
  <c r="N412" i="2"/>
  <c r="K87" i="2"/>
  <c r="K83" i="2"/>
  <c r="L72" i="2"/>
  <c r="L56" i="2"/>
  <c r="P54" i="2"/>
  <c r="H54" i="2"/>
  <c r="J87" i="2"/>
  <c r="J83" i="2"/>
  <c r="K72" i="2"/>
  <c r="K56" i="2"/>
  <c r="I87" i="2"/>
  <c r="O86" i="2"/>
  <c r="G86" i="2"/>
  <c r="O87" i="2"/>
  <c r="G87" i="2"/>
  <c r="E86" i="2"/>
  <c r="M87" i="2"/>
  <c r="E87" i="2"/>
  <c r="L54" i="2"/>
  <c r="J56" i="2"/>
  <c r="G72" i="2"/>
  <c r="J78" i="2"/>
  <c r="I83" i="2"/>
  <c r="F87" i="2"/>
  <c r="G394" i="2"/>
  <c r="P427" i="2"/>
  <c r="M54" i="2"/>
  <c r="M56" i="2"/>
  <c r="H72" i="2"/>
  <c r="I86" i="2"/>
  <c r="I88" i="2" s="1"/>
  <c r="K78" i="2"/>
  <c r="L83" i="2"/>
  <c r="H87" i="2"/>
  <c r="I394" i="2"/>
  <c r="E396" i="2"/>
  <c r="E54" i="2"/>
  <c r="N54" i="2"/>
  <c r="N56" i="2"/>
  <c r="I72" i="2"/>
  <c r="M83" i="2"/>
  <c r="L87" i="2"/>
  <c r="O394" i="2"/>
  <c r="K396" i="2"/>
  <c r="P234" i="2"/>
  <c r="P230" i="2"/>
  <c r="F54" i="2"/>
  <c r="O54" i="2"/>
  <c r="E56" i="2"/>
  <c r="O56" i="2"/>
  <c r="J72" i="2"/>
  <c r="I78" i="2"/>
  <c r="P78" i="2"/>
  <c r="H78" i="2"/>
  <c r="M78" i="2"/>
  <c r="N83" i="2"/>
  <c r="N87" i="2"/>
  <c r="M396" i="2"/>
  <c r="M423" i="2"/>
  <c r="N78" i="2"/>
  <c r="G82" i="2"/>
  <c r="E83" i="2"/>
  <c r="O83" i="2"/>
  <c r="P87" i="2"/>
  <c r="P423" i="2"/>
  <c r="M257" i="2"/>
  <c r="E257" i="2"/>
  <c r="M253" i="2"/>
  <c r="E253" i="2"/>
  <c r="N242" i="2"/>
  <c r="F242" i="2"/>
  <c r="N226" i="2"/>
  <c r="F226" i="2"/>
  <c r="J224" i="2"/>
  <c r="L257" i="2"/>
  <c r="L253" i="2"/>
  <c r="M242" i="2"/>
  <c r="E242" i="2"/>
  <c r="M226" i="2"/>
  <c r="E226" i="2"/>
  <c r="I224" i="2"/>
  <c r="K257" i="2"/>
  <c r="K253" i="2"/>
  <c r="L242" i="2"/>
  <c r="L226" i="2"/>
  <c r="P224" i="2"/>
  <c r="H224" i="2"/>
  <c r="J257" i="2"/>
  <c r="J253" i="2"/>
  <c r="K242" i="2"/>
  <c r="K226" i="2"/>
  <c r="O224" i="2"/>
  <c r="G224" i="2"/>
  <c r="I257" i="2"/>
  <c r="I253" i="2"/>
  <c r="J242" i="2"/>
  <c r="J226" i="2"/>
  <c r="N224" i="2"/>
  <c r="F224" i="2"/>
  <c r="P257" i="2"/>
  <c r="H257" i="2"/>
  <c r="P253" i="2"/>
  <c r="H253" i="2"/>
  <c r="I242" i="2"/>
  <c r="I226" i="2"/>
  <c r="M224" i="2"/>
  <c r="E224" i="2"/>
  <c r="N257" i="2"/>
  <c r="F257" i="2"/>
  <c r="N253" i="2"/>
  <c r="F253" i="2"/>
  <c r="O242" i="2"/>
  <c r="G242" i="2"/>
  <c r="O226" i="2"/>
  <c r="G226" i="2"/>
  <c r="K224" i="2"/>
  <c r="L224" i="2"/>
  <c r="P242" i="2"/>
  <c r="G257" i="2"/>
  <c r="A397" i="2"/>
  <c r="A399" i="2"/>
  <c r="A405" i="2"/>
  <c r="K252" i="2"/>
  <c r="A429" i="2"/>
  <c r="A427" i="2"/>
  <c r="A425" i="2"/>
  <c r="A423" i="2"/>
  <c r="A421" i="2"/>
  <c r="A419" i="2"/>
  <c r="A417" i="2"/>
  <c r="A392" i="2"/>
  <c r="E392" i="2" s="1"/>
  <c r="A411" i="2"/>
  <c r="H226" i="2"/>
  <c r="G253" i="2"/>
  <c r="M256" i="2"/>
  <c r="M258" i="2" s="1"/>
  <c r="K256" i="2"/>
  <c r="J256" i="2"/>
  <c r="I256" i="2"/>
  <c r="P256" i="2"/>
  <c r="H256" i="2"/>
  <c r="O256" i="2"/>
  <c r="O258" i="2" s="1"/>
  <c r="G256" i="2"/>
  <c r="N256" i="2"/>
  <c r="F256" i="2"/>
  <c r="F258" i="2" s="1"/>
  <c r="L256" i="2"/>
  <c r="L258" i="2" s="1"/>
  <c r="A224" i="2"/>
  <c r="A230" i="2"/>
  <c r="A234" i="2"/>
  <c r="A240" i="2"/>
  <c r="A227" i="2"/>
  <c r="A231" i="2"/>
  <c r="A235" i="2"/>
  <c r="A237" i="2"/>
  <c r="A241" i="2"/>
  <c r="A243" i="2"/>
  <c r="A246" i="2"/>
  <c r="N248" i="2"/>
  <c r="I422" i="2"/>
  <c r="I424" i="2" s="1"/>
  <c r="A222" i="2"/>
  <c r="E222" i="2" s="1"/>
  <c r="A250" i="2"/>
  <c r="A254" i="2"/>
  <c r="A258" i="2"/>
  <c r="A226" i="2"/>
  <c r="A228" i="2"/>
  <c r="A232" i="2"/>
  <c r="A236" i="2"/>
  <c r="A238" i="2"/>
  <c r="A242" i="2"/>
  <c r="A244" i="2"/>
  <c r="A219" i="2"/>
  <c r="A247" i="2"/>
  <c r="A249" i="2"/>
  <c r="A251" i="2"/>
  <c r="A253" i="2"/>
  <c r="A255" i="2"/>
  <c r="A257" i="2"/>
  <c r="A259" i="2"/>
  <c r="E418" i="2"/>
  <c r="A245" i="2"/>
  <c r="A248" i="2"/>
  <c r="A252" i="2"/>
  <c r="K248" i="2" l="1"/>
  <c r="O248" i="2"/>
  <c r="I252" i="2"/>
  <c r="J86" i="2"/>
  <c r="F86" i="2"/>
  <c r="F88" i="2" s="1"/>
  <c r="F422" i="2"/>
  <c r="F424" i="2" s="1"/>
  <c r="J422" i="2"/>
  <c r="J424" i="2" s="1"/>
  <c r="O428" i="2"/>
  <c r="M333" i="2"/>
  <c r="N171" i="2"/>
  <c r="N173" i="2" s="1"/>
  <c r="P248" i="2"/>
  <c r="L252" i="2"/>
  <c r="F252" i="2"/>
  <c r="O341" i="2"/>
  <c r="O343" i="2" s="1"/>
  <c r="P171" i="2"/>
  <c r="Q173" i="2" s="1"/>
  <c r="AU4" i="1" s="1"/>
  <c r="J341" i="2"/>
  <c r="J343" i="2" s="1"/>
  <c r="P252" i="2"/>
  <c r="Q254" i="2" s="1"/>
  <c r="M422" i="2"/>
  <c r="F163" i="2"/>
  <c r="J252" i="2"/>
  <c r="O82" i="2"/>
  <c r="Q84" i="2" s="1"/>
  <c r="AQ5" i="1" s="1"/>
  <c r="M171" i="2"/>
  <c r="M173" i="2" s="1"/>
  <c r="G333" i="2"/>
  <c r="G335" i="2" s="1"/>
  <c r="E333" i="2"/>
  <c r="L333" i="2"/>
  <c r="E171" i="2"/>
  <c r="E173" i="2" s="1"/>
  <c r="H82" i="2"/>
  <c r="I248" i="2"/>
  <c r="I250" i="2" s="1"/>
  <c r="M82" i="2"/>
  <c r="M84" i="2" s="1"/>
  <c r="I82" i="2"/>
  <c r="N163" i="2"/>
  <c r="G341" i="2"/>
  <c r="G343" i="2" s="1"/>
  <c r="G248" i="2"/>
  <c r="P82" i="2"/>
  <c r="P84" i="2" s="1"/>
  <c r="J248" i="2"/>
  <c r="P86" i="2"/>
  <c r="P88" i="2" s="1"/>
  <c r="F82" i="2"/>
  <c r="F84" i="2" s="1"/>
  <c r="N167" i="2"/>
  <c r="E248" i="2"/>
  <c r="F248" i="2"/>
  <c r="H248" i="2"/>
  <c r="E82" i="2"/>
  <c r="L418" i="2"/>
  <c r="N82" i="2"/>
  <c r="K86" i="2"/>
  <c r="G426" i="2"/>
  <c r="G428" i="2" s="1"/>
  <c r="H426" i="2"/>
  <c r="H428" i="2" s="1"/>
  <c r="K82" i="2"/>
  <c r="S84" i="2" s="1"/>
  <c r="AS5" i="1" s="1"/>
  <c r="H167" i="2"/>
  <c r="H169" i="2" s="1"/>
  <c r="G167" i="2"/>
  <c r="G169" i="2" s="1"/>
  <c r="J167" i="2"/>
  <c r="K333" i="2"/>
  <c r="K335" i="2" s="1"/>
  <c r="L248" i="2"/>
  <c r="L250" i="2" s="1"/>
  <c r="F426" i="2"/>
  <c r="F428" i="2" s="1"/>
  <c r="L84" i="2"/>
  <c r="N418" i="2"/>
  <c r="N426" i="2"/>
  <c r="Q428" i="2" s="1"/>
  <c r="M426" i="2"/>
  <c r="M428" i="2" s="1"/>
  <c r="F418" i="2"/>
  <c r="M418" i="2"/>
  <c r="K426" i="2"/>
  <c r="K428" i="2" s="1"/>
  <c r="J82" i="2"/>
  <c r="I333" i="2"/>
  <c r="F333" i="2"/>
  <c r="J418" i="2"/>
  <c r="N252" i="2"/>
  <c r="L426" i="2"/>
  <c r="P418" i="2"/>
  <c r="O163" i="2"/>
  <c r="H341" i="2"/>
  <c r="I163" i="2"/>
  <c r="I165" i="2" s="1"/>
  <c r="L341" i="2"/>
  <c r="L343" i="2" s="1"/>
  <c r="F341" i="2"/>
  <c r="F343" i="2" s="1"/>
  <c r="G171" i="2"/>
  <c r="G173" i="2" s="1"/>
  <c r="G252" i="2"/>
  <c r="G254" i="2" s="1"/>
  <c r="I426" i="2"/>
  <c r="H86" i="2"/>
  <c r="H88" i="2" s="1"/>
  <c r="L88" i="2"/>
  <c r="O422" i="2"/>
  <c r="O424" i="2" s="1"/>
  <c r="P422" i="2"/>
  <c r="P424" i="2" s="1"/>
  <c r="H333" i="2"/>
  <c r="G337" i="2"/>
  <c r="G339" i="2" s="1"/>
  <c r="K163" i="2"/>
  <c r="J163" i="2"/>
  <c r="K171" i="2"/>
  <c r="G163" i="2"/>
  <c r="N333" i="2"/>
  <c r="N335" i="2" s="1"/>
  <c r="N341" i="2"/>
  <c r="Q343" i="2" s="1"/>
  <c r="I418" i="2"/>
  <c r="O252" i="2"/>
  <c r="O254" i="2" s="1"/>
  <c r="J426" i="2"/>
  <c r="E252" i="2"/>
  <c r="E254" i="2" s="1"/>
  <c r="E258" i="2"/>
  <c r="G418" i="2"/>
  <c r="M341" i="2"/>
  <c r="M343" i="2" s="1"/>
  <c r="L171" i="2"/>
  <c r="P163" i="2"/>
  <c r="P165" i="2" s="1"/>
  <c r="P341" i="2"/>
  <c r="P343" i="2" s="1"/>
  <c r="K341" i="2"/>
  <c r="M252" i="2"/>
  <c r="M254" i="2" s="1"/>
  <c r="E422" i="2"/>
  <c r="E426" i="2"/>
  <c r="M86" i="2"/>
  <c r="R88" i="2" s="1"/>
  <c r="AV5" i="1" s="1"/>
  <c r="P426" i="2"/>
  <c r="P428" i="2" s="1"/>
  <c r="H418" i="2"/>
  <c r="N86" i="2"/>
  <c r="M163" i="2"/>
  <c r="O333" i="2"/>
  <c r="O335" i="2" s="1"/>
  <c r="E341" i="2"/>
  <c r="T343" i="2" s="1"/>
  <c r="AX3" i="1" s="1"/>
  <c r="H171" i="2"/>
  <c r="P173" i="2"/>
  <c r="F149" i="2"/>
  <c r="F322" i="2"/>
  <c r="J334" i="2"/>
  <c r="J335" i="2" s="1"/>
  <c r="P334" i="2"/>
  <c r="N334" i="2"/>
  <c r="M334" i="2"/>
  <c r="L334" i="2"/>
  <c r="H334" i="2"/>
  <c r="H335" i="2" s="1"/>
  <c r="F334" i="2"/>
  <c r="F335" i="2" s="1"/>
  <c r="E334" i="2"/>
  <c r="E335" i="2" s="1"/>
  <c r="L428" i="2"/>
  <c r="G334" i="2"/>
  <c r="I428" i="2"/>
  <c r="O169" i="2"/>
  <c r="M335" i="2"/>
  <c r="G258" i="2"/>
  <c r="J428" i="2"/>
  <c r="I334" i="2"/>
  <c r="P335" i="2"/>
  <c r="I254" i="2"/>
  <c r="F173" i="2"/>
  <c r="L324" i="2"/>
  <c r="O322" i="2"/>
  <c r="J258" i="2"/>
  <c r="F254" i="2"/>
  <c r="I173" i="2"/>
  <c r="K334" i="2"/>
  <c r="O325" i="2"/>
  <c r="J149" i="2"/>
  <c r="J145" i="2"/>
  <c r="K79" i="2"/>
  <c r="J79" i="2"/>
  <c r="L79" i="2"/>
  <c r="L80" i="2" s="1"/>
  <c r="I79" i="2"/>
  <c r="H79" i="2"/>
  <c r="G79" i="2"/>
  <c r="G80" i="2" s="1"/>
  <c r="P79" i="2"/>
  <c r="F79" i="2"/>
  <c r="N79" i="2"/>
  <c r="M79" i="2"/>
  <c r="E79" i="2"/>
  <c r="E80" i="2" s="1"/>
  <c r="O79" i="2"/>
  <c r="M409" i="2"/>
  <c r="M407" i="2"/>
  <c r="M410" i="2"/>
  <c r="L410" i="2"/>
  <c r="L409" i="2"/>
  <c r="L407" i="2"/>
  <c r="P63" i="2"/>
  <c r="P59" i="2"/>
  <c r="J169" i="2"/>
  <c r="I317" i="2"/>
  <c r="I313" i="2"/>
  <c r="P319" i="2"/>
  <c r="P315" i="2"/>
  <c r="N339" i="2"/>
  <c r="G317" i="2"/>
  <c r="G313" i="2"/>
  <c r="O409" i="2"/>
  <c r="O407" i="2"/>
  <c r="O410" i="2"/>
  <c r="H410" i="2"/>
  <c r="H409" i="2"/>
  <c r="H407" i="2"/>
  <c r="H59" i="2"/>
  <c r="H63" i="2"/>
  <c r="N149" i="2"/>
  <c r="N145" i="2"/>
  <c r="F317" i="2"/>
  <c r="F313" i="2"/>
  <c r="O317" i="2"/>
  <c r="O313" i="2"/>
  <c r="O319" i="2"/>
  <c r="O315" i="2"/>
  <c r="G149" i="2"/>
  <c r="G145" i="2"/>
  <c r="P410" i="2"/>
  <c r="P409" i="2"/>
  <c r="P407" i="2"/>
  <c r="I63" i="2"/>
  <c r="I59" i="2"/>
  <c r="P164" i="2"/>
  <c r="H164" i="2"/>
  <c r="H165" i="2" s="1"/>
  <c r="N164" i="2"/>
  <c r="F164" i="2"/>
  <c r="K164" i="2"/>
  <c r="K165" i="2" s="1"/>
  <c r="J164" i="2"/>
  <c r="J165" i="2" s="1"/>
  <c r="I164" i="2"/>
  <c r="G164" i="2"/>
  <c r="E164" i="2"/>
  <c r="E165" i="2" s="1"/>
  <c r="O164" i="2"/>
  <c r="M164" i="2"/>
  <c r="M165" i="2" s="1"/>
  <c r="L164" i="2"/>
  <c r="E149" i="2"/>
  <c r="E145" i="2"/>
  <c r="H317" i="2"/>
  <c r="H313" i="2"/>
  <c r="K343" i="2"/>
  <c r="N317" i="2"/>
  <c r="N313" i="2"/>
  <c r="K319" i="2"/>
  <c r="K315" i="2"/>
  <c r="N319" i="2"/>
  <c r="N315" i="2"/>
  <c r="E409" i="2"/>
  <c r="E407" i="2"/>
  <c r="E410" i="2"/>
  <c r="N258" i="2"/>
  <c r="S258" i="2"/>
  <c r="K232" i="2"/>
  <c r="K228" i="2"/>
  <c r="O232" i="2"/>
  <c r="O228" i="2"/>
  <c r="M400" i="2"/>
  <c r="M404" i="2"/>
  <c r="I80" i="2"/>
  <c r="N60" i="2"/>
  <c r="N64" i="2"/>
  <c r="N84" i="2"/>
  <c r="L62" i="2"/>
  <c r="L58" i="2"/>
  <c r="G88" i="2"/>
  <c r="P58" i="2"/>
  <c r="P62" i="2"/>
  <c r="L404" i="2"/>
  <c r="L400" i="2"/>
  <c r="F400" i="2"/>
  <c r="F404" i="2"/>
  <c r="L424" i="2"/>
  <c r="Q339" i="2"/>
  <c r="N424" i="2"/>
  <c r="K84" i="2"/>
  <c r="J62" i="2"/>
  <c r="J58" i="2"/>
  <c r="T169" i="2"/>
  <c r="E169" i="2"/>
  <c r="L66" i="2"/>
  <c r="K66" i="2"/>
  <c r="M66" i="2"/>
  <c r="J66" i="2"/>
  <c r="I66" i="2"/>
  <c r="H66" i="2"/>
  <c r="G66" i="2"/>
  <c r="O66" i="2"/>
  <c r="E66" i="2"/>
  <c r="P66" i="2"/>
  <c r="N66" i="2"/>
  <c r="F66" i="2"/>
  <c r="J147" i="2"/>
  <c r="J143" i="2"/>
  <c r="M169" i="2"/>
  <c r="G234" i="2"/>
  <c r="G230" i="2"/>
  <c r="E232" i="2"/>
  <c r="E228" i="2"/>
  <c r="F232" i="2"/>
  <c r="F228" i="2"/>
  <c r="K234" i="2"/>
  <c r="K230" i="2"/>
  <c r="K404" i="2"/>
  <c r="K400" i="2"/>
  <c r="N62" i="2"/>
  <c r="N58" i="2"/>
  <c r="K80" i="2"/>
  <c r="G398" i="2"/>
  <c r="G402" i="2"/>
  <c r="K88" i="2"/>
  <c r="R258" i="2"/>
  <c r="O88" i="2"/>
  <c r="L64" i="2"/>
  <c r="L60" i="2"/>
  <c r="N400" i="2"/>
  <c r="N404" i="2"/>
  <c r="K398" i="2"/>
  <c r="K402" i="2"/>
  <c r="F80" i="2"/>
  <c r="M147" i="2"/>
  <c r="M143" i="2"/>
  <c r="I58" i="2"/>
  <c r="I62" i="2"/>
  <c r="K149" i="2"/>
  <c r="K145" i="2"/>
  <c r="N409" i="2"/>
  <c r="Q324" i="2" s="1"/>
  <c r="N407" i="2"/>
  <c r="N410" i="2"/>
  <c r="E424" i="2"/>
  <c r="M249" i="2"/>
  <c r="E249" i="2"/>
  <c r="E250" i="2" s="1"/>
  <c r="L249" i="2"/>
  <c r="K249" i="2"/>
  <c r="K250" i="2" s="1"/>
  <c r="J249" i="2"/>
  <c r="I249" i="2"/>
  <c r="P249" i="2"/>
  <c r="H249" i="2"/>
  <c r="H250" i="2" s="1"/>
  <c r="N249" i="2"/>
  <c r="N250" i="2" s="1"/>
  <c r="F249" i="2"/>
  <c r="F250" i="2" s="1"/>
  <c r="O249" i="2"/>
  <c r="G249" i="2"/>
  <c r="G250" i="2" s="1"/>
  <c r="H234" i="2"/>
  <c r="H230" i="2"/>
  <c r="H254" i="2"/>
  <c r="E428" i="2"/>
  <c r="O234" i="2"/>
  <c r="O230" i="2"/>
  <c r="M232" i="2"/>
  <c r="M228" i="2"/>
  <c r="N232" i="2"/>
  <c r="N228" i="2"/>
  <c r="J232" i="2"/>
  <c r="J228" i="2"/>
  <c r="J88" i="2"/>
  <c r="O64" i="2"/>
  <c r="O60" i="2"/>
  <c r="O402" i="2"/>
  <c r="O398" i="2"/>
  <c r="E62" i="2"/>
  <c r="E58" i="2"/>
  <c r="G404" i="2"/>
  <c r="G400" i="2"/>
  <c r="L402" i="2"/>
  <c r="L398" i="2"/>
  <c r="H84" i="2"/>
  <c r="J84" i="2"/>
  <c r="S169" i="2"/>
  <c r="E143" i="2"/>
  <c r="E147" i="2"/>
  <c r="L147" i="2"/>
  <c r="L143" i="2"/>
  <c r="O63" i="2"/>
  <c r="O59" i="2"/>
  <c r="O80" i="2"/>
  <c r="O145" i="2"/>
  <c r="O149" i="2"/>
  <c r="F409" i="2"/>
  <c r="F407" i="2"/>
  <c r="F410" i="2"/>
  <c r="K59" i="2"/>
  <c r="K63" i="2"/>
  <c r="G165" i="2"/>
  <c r="O147" i="2"/>
  <c r="O143" i="2"/>
  <c r="M149" i="2"/>
  <c r="M145" i="2"/>
  <c r="P317" i="2"/>
  <c r="P313" i="2"/>
  <c r="J319" i="2"/>
  <c r="J315" i="2"/>
  <c r="M317" i="2"/>
  <c r="M313" i="2"/>
  <c r="G409" i="2"/>
  <c r="G407" i="2"/>
  <c r="G410" i="2"/>
  <c r="I64" i="2"/>
  <c r="I60" i="2"/>
  <c r="J63" i="2"/>
  <c r="J59" i="2"/>
  <c r="L169" i="2"/>
  <c r="G147" i="2"/>
  <c r="G143" i="2"/>
  <c r="N143" i="2"/>
  <c r="Q143" i="2" s="1"/>
  <c r="N147" i="2"/>
  <c r="Q147" i="2" s="1"/>
  <c r="E319" i="2"/>
  <c r="E315" i="2"/>
  <c r="L319" i="2"/>
  <c r="L315" i="2"/>
  <c r="N343" i="2"/>
  <c r="H339" i="2"/>
  <c r="AV7" i="1"/>
  <c r="M319" i="2"/>
  <c r="M315" i="2"/>
  <c r="P324" i="2"/>
  <c r="P325" i="2"/>
  <c r="P322" i="2"/>
  <c r="H149" i="2"/>
  <c r="H145" i="2"/>
  <c r="J250" i="2"/>
  <c r="P258" i="2"/>
  <c r="M424" i="2"/>
  <c r="E234" i="2"/>
  <c r="E230" i="2"/>
  <c r="N234" i="2"/>
  <c r="N230" i="2"/>
  <c r="Q400" i="2" s="1"/>
  <c r="O62" i="2"/>
  <c r="O58" i="2"/>
  <c r="E400" i="2"/>
  <c r="E404" i="2"/>
  <c r="M60" i="2"/>
  <c r="M64" i="2"/>
  <c r="E88" i="2"/>
  <c r="T258" i="2"/>
  <c r="P404" i="2"/>
  <c r="P400" i="2"/>
  <c r="M402" i="2"/>
  <c r="M398" i="2"/>
  <c r="N402" i="2"/>
  <c r="Q317" i="2" s="1"/>
  <c r="N398" i="2"/>
  <c r="I84" i="2"/>
  <c r="F64" i="2"/>
  <c r="F60" i="2"/>
  <c r="F165" i="2"/>
  <c r="H324" i="2"/>
  <c r="H325" i="2"/>
  <c r="H322" i="2"/>
  <c r="L59" i="2"/>
  <c r="L63" i="2"/>
  <c r="K173" i="2"/>
  <c r="I410" i="2"/>
  <c r="I407" i="2"/>
  <c r="I409" i="2"/>
  <c r="E63" i="2"/>
  <c r="E59" i="2"/>
  <c r="F169" i="2"/>
  <c r="F147" i="2"/>
  <c r="F143" i="2"/>
  <c r="F319" i="2"/>
  <c r="F315" i="2"/>
  <c r="L339" i="2"/>
  <c r="P339" i="2"/>
  <c r="K317" i="2"/>
  <c r="K313" i="2"/>
  <c r="I319" i="2"/>
  <c r="I315" i="2"/>
  <c r="S173" i="2"/>
  <c r="AW4" i="1" s="1"/>
  <c r="H173" i="2"/>
  <c r="K258" i="2"/>
  <c r="O419" i="2"/>
  <c r="O420" i="2" s="1"/>
  <c r="G419" i="2"/>
  <c r="G420" i="2" s="1"/>
  <c r="L419" i="2"/>
  <c r="L420" i="2" s="1"/>
  <c r="K419" i="2"/>
  <c r="J419" i="2"/>
  <c r="I419" i="2"/>
  <c r="I420" i="2" s="1"/>
  <c r="H419" i="2"/>
  <c r="F419" i="2"/>
  <c r="F420" i="2" s="1"/>
  <c r="E419" i="2"/>
  <c r="N419" i="2"/>
  <c r="P419" i="2"/>
  <c r="P420" i="2" s="1"/>
  <c r="M419" i="2"/>
  <c r="M420" i="2" s="1"/>
  <c r="N254" i="2"/>
  <c r="Q424" i="2"/>
  <c r="L232" i="2"/>
  <c r="L228" i="2"/>
  <c r="G232" i="2"/>
  <c r="G228" i="2"/>
  <c r="L234" i="2"/>
  <c r="L230" i="2"/>
  <c r="P80" i="2"/>
  <c r="J64" i="2"/>
  <c r="J60" i="2"/>
  <c r="H58" i="2"/>
  <c r="H62" i="2"/>
  <c r="P402" i="2"/>
  <c r="P398" i="2"/>
  <c r="J398" i="2"/>
  <c r="J402" i="2"/>
  <c r="R339" i="2"/>
  <c r="K424" i="2"/>
  <c r="H64" i="2"/>
  <c r="H60" i="2"/>
  <c r="L149" i="2"/>
  <c r="L145" i="2"/>
  <c r="K147" i="2"/>
  <c r="K143" i="2"/>
  <c r="R143" i="2" s="1"/>
  <c r="I149" i="2"/>
  <c r="I145" i="2"/>
  <c r="E420" i="2"/>
  <c r="N236" i="2"/>
  <c r="F236" i="2"/>
  <c r="M236" i="2"/>
  <c r="E236" i="2"/>
  <c r="L236" i="2"/>
  <c r="K236" i="2"/>
  <c r="J236" i="2"/>
  <c r="I236" i="2"/>
  <c r="O236" i="2"/>
  <c r="G236" i="2"/>
  <c r="H236" i="2"/>
  <c r="P236" i="2"/>
  <c r="O250" i="2"/>
  <c r="H258" i="2"/>
  <c r="P254" i="2"/>
  <c r="M250" i="2"/>
  <c r="I234" i="2"/>
  <c r="I230" i="2"/>
  <c r="J234" i="2"/>
  <c r="J230" i="2"/>
  <c r="I232" i="2"/>
  <c r="I228" i="2"/>
  <c r="F234" i="2"/>
  <c r="F230" i="2"/>
  <c r="E64" i="2"/>
  <c r="E60" i="2"/>
  <c r="K64" i="2"/>
  <c r="K60" i="2"/>
  <c r="O400" i="2"/>
  <c r="O404" i="2"/>
  <c r="H404" i="2"/>
  <c r="H400" i="2"/>
  <c r="E402" i="2"/>
  <c r="E398" i="2"/>
  <c r="F402" i="2"/>
  <c r="F398" i="2"/>
  <c r="O165" i="2"/>
  <c r="H343" i="2"/>
  <c r="L165" i="2"/>
  <c r="G58" i="2"/>
  <c r="G62" i="2"/>
  <c r="M59" i="2"/>
  <c r="M63" i="2"/>
  <c r="J322" i="2"/>
  <c r="J324" i="2"/>
  <c r="J325" i="2"/>
  <c r="L225" i="2"/>
  <c r="K225" i="2"/>
  <c r="J225" i="2"/>
  <c r="I225" i="2"/>
  <c r="P225" i="2"/>
  <c r="H225" i="2"/>
  <c r="O225" i="2"/>
  <c r="G225" i="2"/>
  <c r="M225" i="2"/>
  <c r="E225" i="2"/>
  <c r="N225" i="2"/>
  <c r="F225" i="2"/>
  <c r="I258" i="2"/>
  <c r="P395" i="2"/>
  <c r="H395" i="2"/>
  <c r="O395" i="2"/>
  <c r="G395" i="2"/>
  <c r="N395" i="2"/>
  <c r="F395" i="2"/>
  <c r="M395" i="2"/>
  <c r="E395" i="2"/>
  <c r="L395" i="2"/>
  <c r="J395" i="2"/>
  <c r="K395" i="2"/>
  <c r="I395" i="2"/>
  <c r="L254" i="2"/>
  <c r="J254" i="2"/>
  <c r="H232" i="2"/>
  <c r="H228" i="2"/>
  <c r="M234" i="2"/>
  <c r="M230" i="2"/>
  <c r="G84" i="2"/>
  <c r="M80" i="2"/>
  <c r="F58" i="2"/>
  <c r="F62" i="2"/>
  <c r="O84" i="2"/>
  <c r="I398" i="2"/>
  <c r="I402" i="2"/>
  <c r="M62" i="2"/>
  <c r="M58" i="2"/>
  <c r="J80" i="2"/>
  <c r="G424" i="2"/>
  <c r="H420" i="2"/>
  <c r="I404" i="2"/>
  <c r="I400" i="2"/>
  <c r="J404" i="2"/>
  <c r="J400" i="2"/>
  <c r="K62" i="2"/>
  <c r="K58" i="2"/>
  <c r="N165" i="2"/>
  <c r="E307" i="2"/>
  <c r="O4" i="1"/>
  <c r="AT4" i="1"/>
  <c r="AS4" i="1"/>
  <c r="D4" i="1"/>
  <c r="C4" i="1"/>
  <c r="AQ3" i="1"/>
  <c r="J173" i="2"/>
  <c r="T84" i="2"/>
  <c r="E339" i="2"/>
  <c r="L173" i="2"/>
  <c r="I147" i="2"/>
  <c r="S147" i="2" s="1"/>
  <c r="Q4" i="1" s="1"/>
  <c r="I143" i="2"/>
  <c r="S143" i="2" s="1"/>
  <c r="E4" i="1" s="1"/>
  <c r="R169" i="2"/>
  <c r="AR4" i="1" s="1"/>
  <c r="J407" i="2"/>
  <c r="J409" i="2"/>
  <c r="J410" i="2"/>
  <c r="N63" i="2"/>
  <c r="N59" i="2"/>
  <c r="Q169" i="2"/>
  <c r="AQ4" i="1" s="1"/>
  <c r="N169" i="2"/>
  <c r="G64" i="2"/>
  <c r="G60" i="2"/>
  <c r="M140" i="2"/>
  <c r="E140" i="2"/>
  <c r="H140" i="2"/>
  <c r="P140" i="2"/>
  <c r="G140" i="2"/>
  <c r="O140" i="2"/>
  <c r="F140" i="2"/>
  <c r="N140" i="2"/>
  <c r="L140" i="2"/>
  <c r="K140" i="2"/>
  <c r="J140" i="2"/>
  <c r="I140" i="2"/>
  <c r="E317" i="2"/>
  <c r="E313" i="2"/>
  <c r="I339" i="2"/>
  <c r="L317" i="2"/>
  <c r="L313" i="2"/>
  <c r="O339" i="2"/>
  <c r="J317" i="2"/>
  <c r="J313" i="2"/>
  <c r="P250" i="2"/>
  <c r="K254" i="2"/>
  <c r="R424" i="2"/>
  <c r="P232" i="2"/>
  <c r="P228" i="2"/>
  <c r="N80" i="2"/>
  <c r="H80" i="2"/>
  <c r="E84" i="2"/>
  <c r="T254" i="2"/>
  <c r="AT7" i="1" s="1"/>
  <c r="H402" i="2"/>
  <c r="H398" i="2"/>
  <c r="H424" i="2"/>
  <c r="S339" i="2"/>
  <c r="K420" i="2"/>
  <c r="Q258" i="2"/>
  <c r="N88" i="2"/>
  <c r="O151" i="2"/>
  <c r="G151" i="2"/>
  <c r="L151" i="2"/>
  <c r="K151" i="2"/>
  <c r="J151" i="2"/>
  <c r="I151" i="2"/>
  <c r="H151" i="2"/>
  <c r="P151" i="2"/>
  <c r="F151" i="2"/>
  <c r="N151" i="2"/>
  <c r="E151" i="2"/>
  <c r="M151" i="2"/>
  <c r="K409" i="2"/>
  <c r="R324" i="2" s="1"/>
  <c r="K407" i="2"/>
  <c r="R322" i="2" s="1"/>
  <c r="K410" i="2"/>
  <c r="R325" i="2" s="1"/>
  <c r="G63" i="2"/>
  <c r="G59" i="2"/>
  <c r="K339" i="2"/>
  <c r="R84" i="2"/>
  <c r="AR3" i="1" s="1"/>
  <c r="H319" i="2"/>
  <c r="S64" i="2" s="1"/>
  <c r="H315" i="2"/>
  <c r="S60" i="2" s="1"/>
  <c r="AU6" i="1" l="1"/>
  <c r="AU3" i="1"/>
  <c r="E343" i="2"/>
  <c r="T428" i="2"/>
  <c r="AX7" i="1" s="1"/>
  <c r="J420" i="2"/>
  <c r="L335" i="2"/>
  <c r="AQ7" i="1"/>
  <c r="T88" i="2"/>
  <c r="AX5" i="1" s="1"/>
  <c r="S88" i="2"/>
  <c r="AW5" i="1" s="1"/>
  <c r="T173" i="2"/>
  <c r="AX4" i="1" s="1"/>
  <c r="R173" i="2"/>
  <c r="AV4" i="1" s="1"/>
  <c r="N428" i="2"/>
  <c r="N420" i="2"/>
  <c r="R343" i="2"/>
  <c r="AV3" i="1" s="1"/>
  <c r="R428" i="2"/>
  <c r="AV6" i="1" s="1"/>
  <c r="I335" i="2"/>
  <c r="Q88" i="2"/>
  <c r="R254" i="2"/>
  <c r="AR7" i="1" s="1"/>
  <c r="T424" i="2"/>
  <c r="AT6" i="1" s="1"/>
  <c r="S428" i="2"/>
  <c r="AW7" i="1" s="1"/>
  <c r="AT3" i="1"/>
  <c r="M88" i="2"/>
  <c r="Q420" i="2"/>
  <c r="T339" i="2"/>
  <c r="S254" i="2"/>
  <c r="AS7" i="1" s="1"/>
  <c r="S424" i="2"/>
  <c r="AS6" i="1" s="1"/>
  <c r="S343" i="2"/>
  <c r="AW3" i="1" s="1"/>
  <c r="AU5" i="1"/>
  <c r="S250" i="2"/>
  <c r="AR6" i="1"/>
  <c r="Q250" i="2"/>
  <c r="S313" i="2"/>
  <c r="S420" i="2"/>
  <c r="AO7" i="1" s="1"/>
  <c r="AQ6" i="1"/>
  <c r="S317" i="2"/>
  <c r="R147" i="2"/>
  <c r="P4" i="1" s="1"/>
  <c r="Q80" i="2"/>
  <c r="T165" i="2"/>
  <c r="AP4" i="1" s="1"/>
  <c r="AT5" i="1"/>
  <c r="R228" i="2"/>
  <c r="Q325" i="2"/>
  <c r="Q228" i="2"/>
  <c r="AM5" i="1"/>
  <c r="AS3" i="1"/>
  <c r="AW6" i="1"/>
  <c r="R232" i="2"/>
  <c r="Q322" i="2"/>
  <c r="Q64" i="2"/>
  <c r="R230" i="2"/>
  <c r="R420" i="2"/>
  <c r="R234" i="2"/>
  <c r="R80" i="2"/>
  <c r="R165" i="2"/>
  <c r="AN4" i="1" s="1"/>
  <c r="AU7" i="1"/>
  <c r="AR5" i="1"/>
  <c r="T80" i="2"/>
  <c r="Q404" i="2"/>
  <c r="S149" i="2"/>
  <c r="Y4" i="1" s="1"/>
  <c r="AF3" i="1"/>
  <c r="AX6" i="1"/>
  <c r="AM7" i="1"/>
  <c r="Q335" i="2"/>
  <c r="AM6" i="1" s="1"/>
  <c r="H154" i="2"/>
  <c r="H155" i="2"/>
  <c r="H152" i="2"/>
  <c r="F144" i="2"/>
  <c r="F148" i="2"/>
  <c r="T58" i="2"/>
  <c r="O144" i="2"/>
  <c r="O148" i="2"/>
  <c r="K399" i="2"/>
  <c r="K403" i="2"/>
  <c r="O399" i="2"/>
  <c r="O403" i="2"/>
  <c r="G233" i="2"/>
  <c r="G229" i="2"/>
  <c r="T313" i="2"/>
  <c r="J240" i="2"/>
  <c r="J239" i="2"/>
  <c r="J237" i="2"/>
  <c r="T335" i="2"/>
  <c r="S234" i="2"/>
  <c r="Y5" i="1" s="1"/>
  <c r="S80" i="2"/>
  <c r="T319" i="2"/>
  <c r="T60" i="2"/>
  <c r="Q232" i="2"/>
  <c r="O5" i="1" s="1"/>
  <c r="T402" i="2"/>
  <c r="H70" i="2"/>
  <c r="S70" i="2" s="1"/>
  <c r="H69" i="2"/>
  <c r="S69" i="2" s="1"/>
  <c r="H67" i="2"/>
  <c r="S67" i="2" s="1"/>
  <c r="T322" i="2"/>
  <c r="R64" i="2"/>
  <c r="F154" i="2"/>
  <c r="F152" i="2"/>
  <c r="F155" i="2"/>
  <c r="I152" i="2"/>
  <c r="I155" i="2"/>
  <c r="I154" i="2"/>
  <c r="R335" i="2"/>
  <c r="J155" i="2"/>
  <c r="J154" i="2"/>
  <c r="J152" i="2"/>
  <c r="T62" i="2"/>
  <c r="R3" i="1" s="1"/>
  <c r="G148" i="2"/>
  <c r="G144" i="2"/>
  <c r="J403" i="2"/>
  <c r="J399" i="2"/>
  <c r="H403" i="2"/>
  <c r="H399" i="2"/>
  <c r="O233" i="2"/>
  <c r="O229" i="2"/>
  <c r="T317" i="2"/>
  <c r="R6" i="1" s="1"/>
  <c r="T230" i="2"/>
  <c r="K239" i="2"/>
  <c r="K237" i="2"/>
  <c r="K240" i="2"/>
  <c r="S232" i="2"/>
  <c r="T315" i="2"/>
  <c r="N6" i="1" s="1"/>
  <c r="T64" i="2"/>
  <c r="Z3" i="1" s="1"/>
  <c r="R145" i="2"/>
  <c r="L4" i="1" s="1"/>
  <c r="R315" i="2"/>
  <c r="I69" i="2"/>
  <c r="I67" i="2"/>
  <c r="I70" i="2"/>
  <c r="T324" i="2"/>
  <c r="Q58" i="2"/>
  <c r="Q145" i="2"/>
  <c r="K4" i="1" s="1"/>
  <c r="M155" i="2"/>
  <c r="M154" i="2"/>
  <c r="M152" i="2"/>
  <c r="K155" i="2"/>
  <c r="K154" i="2"/>
  <c r="K152" i="2"/>
  <c r="I148" i="2"/>
  <c r="I144" i="2"/>
  <c r="P148" i="2"/>
  <c r="P144" i="2"/>
  <c r="L399" i="2"/>
  <c r="L403" i="2"/>
  <c r="P403" i="2"/>
  <c r="P399" i="2"/>
  <c r="H233" i="2"/>
  <c r="S233" i="2" s="1"/>
  <c r="H229" i="2"/>
  <c r="S315" i="2"/>
  <c r="T234" i="2"/>
  <c r="Z5" i="1" s="1"/>
  <c r="L239" i="2"/>
  <c r="L237" i="2"/>
  <c r="L240" i="2"/>
  <c r="S228" i="2"/>
  <c r="E5" i="1" s="1"/>
  <c r="T228" i="2"/>
  <c r="F5" i="1" s="1"/>
  <c r="T420" i="2"/>
  <c r="R149" i="2"/>
  <c r="X4" i="1" s="1"/>
  <c r="R319" i="2"/>
  <c r="F67" i="2"/>
  <c r="F69" i="2"/>
  <c r="F70" i="2"/>
  <c r="J69" i="2"/>
  <c r="J70" i="2"/>
  <c r="J67" i="2"/>
  <c r="Q62" i="2"/>
  <c r="O3" i="1" s="1"/>
  <c r="T145" i="2"/>
  <c r="N4" i="1" s="1"/>
  <c r="Q149" i="2"/>
  <c r="W4" i="1" s="1"/>
  <c r="E155" i="2"/>
  <c r="E154" i="2"/>
  <c r="E152" i="2"/>
  <c r="L154" i="2"/>
  <c r="L152" i="2"/>
  <c r="L155" i="2"/>
  <c r="J148" i="2"/>
  <c r="J144" i="2"/>
  <c r="H148" i="2"/>
  <c r="H144" i="2"/>
  <c r="I310" i="2"/>
  <c r="P310" i="2"/>
  <c r="H310" i="2"/>
  <c r="N310" i="2"/>
  <c r="F310" i="2"/>
  <c r="J310" i="2"/>
  <c r="K310" i="2"/>
  <c r="G310" i="2"/>
  <c r="E310" i="2"/>
  <c r="O310" i="2"/>
  <c r="M310" i="2"/>
  <c r="L310" i="2"/>
  <c r="S335" i="2"/>
  <c r="AO6" i="1" s="1"/>
  <c r="S398" i="2"/>
  <c r="E403" i="2"/>
  <c r="E399" i="2"/>
  <c r="P233" i="2"/>
  <c r="P229" i="2"/>
  <c r="S319" i="2"/>
  <c r="P237" i="2"/>
  <c r="P240" i="2"/>
  <c r="P239" i="2"/>
  <c r="E237" i="2"/>
  <c r="E240" i="2"/>
  <c r="E239" i="2"/>
  <c r="R58" i="2"/>
  <c r="T232" i="2"/>
  <c r="R5" i="1" s="1"/>
  <c r="Q398" i="2"/>
  <c r="C7" i="1" s="1"/>
  <c r="R317" i="2"/>
  <c r="P6" i="1" s="1"/>
  <c r="R400" i="2"/>
  <c r="L7" i="1" s="1"/>
  <c r="N67" i="2"/>
  <c r="Q67" i="2" s="1"/>
  <c r="AA3" i="1" s="1"/>
  <c r="N69" i="2"/>
  <c r="Q69" i="2" s="1"/>
  <c r="AE3" i="1" s="1"/>
  <c r="N70" i="2"/>
  <c r="Q70" i="2" s="1"/>
  <c r="AI3" i="1" s="1"/>
  <c r="M67" i="2"/>
  <c r="M69" i="2"/>
  <c r="M70" i="2"/>
  <c r="Q60" i="2"/>
  <c r="K3" i="1" s="1"/>
  <c r="T149" i="2"/>
  <c r="Z4" i="1" s="1"/>
  <c r="Q165" i="2"/>
  <c r="AM4" i="1" s="1"/>
  <c r="S402" i="2"/>
  <c r="Q7" i="1" s="1"/>
  <c r="M399" i="2"/>
  <c r="M403" i="2"/>
  <c r="F229" i="2"/>
  <c r="F233" i="2"/>
  <c r="I233" i="2"/>
  <c r="I229" i="2"/>
  <c r="H237" i="2"/>
  <c r="H240" i="2"/>
  <c r="H239" i="2"/>
  <c r="M237" i="2"/>
  <c r="M240" i="2"/>
  <c r="M239" i="2"/>
  <c r="R62" i="2"/>
  <c r="Q313" i="2"/>
  <c r="S145" i="2"/>
  <c r="M4" i="1" s="1"/>
  <c r="Q402" i="2"/>
  <c r="R313" i="2"/>
  <c r="D6" i="1" s="1"/>
  <c r="R404" i="2"/>
  <c r="X7" i="1" s="1"/>
  <c r="P70" i="2"/>
  <c r="P69" i="2"/>
  <c r="P67" i="2"/>
  <c r="K70" i="2"/>
  <c r="K67" i="2"/>
  <c r="K69" i="2"/>
  <c r="R67" i="2"/>
  <c r="AB3" i="1" s="1"/>
  <c r="F403" i="2"/>
  <c r="F399" i="2"/>
  <c r="N233" i="2"/>
  <c r="N229" i="2"/>
  <c r="J233" i="2"/>
  <c r="J229" i="2"/>
  <c r="G237" i="2"/>
  <c r="G240" i="2"/>
  <c r="G239" i="2"/>
  <c r="F237" i="2"/>
  <c r="F240" i="2"/>
  <c r="F239" i="2"/>
  <c r="Q319" i="2"/>
  <c r="E67" i="2"/>
  <c r="T67" i="2" s="1"/>
  <c r="AD3" i="1" s="1"/>
  <c r="E69" i="2"/>
  <c r="E70" i="2"/>
  <c r="T70" i="2" s="1"/>
  <c r="AL3" i="1" s="1"/>
  <c r="L70" i="2"/>
  <c r="L69" i="2"/>
  <c r="L67" i="2"/>
  <c r="Q234" i="2"/>
  <c r="W5" i="1" s="1"/>
  <c r="S58" i="2"/>
  <c r="E3" i="1" s="1"/>
  <c r="S322" i="2"/>
  <c r="N152" i="2"/>
  <c r="N154" i="2"/>
  <c r="N155" i="2"/>
  <c r="P152" i="2"/>
  <c r="P154" i="2"/>
  <c r="P155" i="2"/>
  <c r="N148" i="2"/>
  <c r="Q148" i="2" s="1"/>
  <c r="S4" i="1" s="1"/>
  <c r="N144" i="2"/>
  <c r="Q144" i="2" s="1"/>
  <c r="G4" i="1" s="1"/>
  <c r="N403" i="2"/>
  <c r="N399" i="2"/>
  <c r="E233" i="2"/>
  <c r="T233" i="2" s="1"/>
  <c r="E229" i="2"/>
  <c r="T229" i="2" s="1"/>
  <c r="K233" i="2"/>
  <c r="R233" i="2" s="1"/>
  <c r="K229" i="2"/>
  <c r="R229" i="2" s="1"/>
  <c r="O237" i="2"/>
  <c r="O240" i="2"/>
  <c r="O239" i="2"/>
  <c r="N237" i="2"/>
  <c r="N240" i="2"/>
  <c r="N239" i="2"/>
  <c r="T400" i="2"/>
  <c r="N7" i="1" s="1"/>
  <c r="T147" i="2"/>
  <c r="R4" i="1" s="1"/>
  <c r="S400" i="2"/>
  <c r="M7" i="1" s="1"/>
  <c r="Q315" i="2"/>
  <c r="K6" i="1" s="1"/>
  <c r="R250" i="2"/>
  <c r="AN5" i="1" s="1"/>
  <c r="O70" i="2"/>
  <c r="O69" i="2"/>
  <c r="O67" i="2"/>
  <c r="Q230" i="2"/>
  <c r="K7" i="1" s="1"/>
  <c r="R398" i="2"/>
  <c r="D7" i="1" s="1"/>
  <c r="S62" i="2"/>
  <c r="Q3" i="1" s="1"/>
  <c r="S165" i="2"/>
  <c r="AO4" i="1" s="1"/>
  <c r="S324" i="2"/>
  <c r="T250" i="2"/>
  <c r="AP5" i="1" s="1"/>
  <c r="G154" i="2"/>
  <c r="G152" i="2"/>
  <c r="G155" i="2"/>
  <c r="K148" i="2"/>
  <c r="K144" i="2"/>
  <c r="E148" i="2"/>
  <c r="E144" i="2"/>
  <c r="O154" i="2"/>
  <c r="O152" i="2"/>
  <c r="O155" i="2"/>
  <c r="L148" i="2"/>
  <c r="L144" i="2"/>
  <c r="M148" i="2"/>
  <c r="M144" i="2"/>
  <c r="I403" i="2"/>
  <c r="I399" i="2"/>
  <c r="G403" i="2"/>
  <c r="G399" i="2"/>
  <c r="M233" i="2"/>
  <c r="M229" i="2"/>
  <c r="L233" i="2"/>
  <c r="L229" i="2"/>
  <c r="S229" i="2" s="1"/>
  <c r="I240" i="2"/>
  <c r="I239" i="2"/>
  <c r="I237" i="2"/>
  <c r="S230" i="2"/>
  <c r="M5" i="1" s="1"/>
  <c r="T404" i="2"/>
  <c r="Z7" i="1" s="1"/>
  <c r="T143" i="2"/>
  <c r="F4" i="1" s="1"/>
  <c r="S404" i="2"/>
  <c r="Y7" i="1" s="1"/>
  <c r="T398" i="2"/>
  <c r="F7" i="1" s="1"/>
  <c r="G70" i="2"/>
  <c r="G69" i="2"/>
  <c r="G67" i="2"/>
  <c r="R402" i="2"/>
  <c r="P7" i="1" s="1"/>
  <c r="T325" i="2"/>
  <c r="R60" i="2"/>
  <c r="S325" i="2"/>
  <c r="AP3" i="1" l="1"/>
  <c r="AK3" i="1"/>
  <c r="W6" i="1"/>
  <c r="W3" i="1"/>
  <c r="R237" i="2"/>
  <c r="AB5" i="1" s="1"/>
  <c r="Y6" i="1"/>
  <c r="Y3" i="1"/>
  <c r="AP7" i="1"/>
  <c r="L6" i="1"/>
  <c r="L3" i="1"/>
  <c r="L5" i="1"/>
  <c r="Q399" i="2"/>
  <c r="G7" i="1" s="1"/>
  <c r="R240" i="2"/>
  <c r="AJ5" i="1" s="1"/>
  <c r="R70" i="2"/>
  <c r="AJ3" i="1" s="1"/>
  <c r="C6" i="1"/>
  <c r="D3" i="1"/>
  <c r="D5" i="1"/>
  <c r="M6" i="1"/>
  <c r="M3" i="1"/>
  <c r="N5" i="1"/>
  <c r="AP6" i="1"/>
  <c r="K5" i="1"/>
  <c r="Q403" i="2"/>
  <c r="W7" i="1"/>
  <c r="Q6" i="1"/>
  <c r="P3" i="1"/>
  <c r="P5" i="1"/>
  <c r="C3" i="1"/>
  <c r="C5" i="1"/>
  <c r="R7" i="1"/>
  <c r="Q229" i="2"/>
  <c r="E7" i="1"/>
  <c r="E6" i="1"/>
  <c r="Q5" i="1"/>
  <c r="N3" i="1"/>
  <c r="F6" i="1"/>
  <c r="AN7" i="1"/>
  <c r="T144" i="2"/>
  <c r="J4" i="1" s="1"/>
  <c r="AG3" i="1"/>
  <c r="Q152" i="2"/>
  <c r="AA4" i="1" s="1"/>
  <c r="T69" i="2"/>
  <c r="AH3" i="1" s="1"/>
  <c r="X6" i="1"/>
  <c r="X3" i="1"/>
  <c r="X5" i="1"/>
  <c r="Z6" i="1"/>
  <c r="F3" i="1"/>
  <c r="Q233" i="2"/>
  <c r="AM3" i="1"/>
  <c r="T148" i="2"/>
  <c r="V4" i="1" s="1"/>
  <c r="AC3" i="1"/>
  <c r="R69" i="2"/>
  <c r="O7" i="1"/>
  <c r="O6" i="1"/>
  <c r="AN6" i="1"/>
  <c r="AN3" i="1"/>
  <c r="AO3" i="1"/>
  <c r="AO5" i="1"/>
  <c r="R148" i="2"/>
  <c r="T4" i="1" s="1"/>
  <c r="Q407" i="2"/>
  <c r="Q154" i="2"/>
  <c r="AE4" i="1" s="1"/>
  <c r="T240" i="2"/>
  <c r="AL5" i="1" s="1"/>
  <c r="J318" i="2"/>
  <c r="J314" i="2"/>
  <c r="R154" i="2"/>
  <c r="AF4" i="1" s="1"/>
  <c r="T239" i="2"/>
  <c r="AH5" i="1" s="1"/>
  <c r="F318" i="2"/>
  <c r="F314" i="2"/>
  <c r="R155" i="2"/>
  <c r="AJ4" i="1" s="1"/>
  <c r="R410" i="2"/>
  <c r="T237" i="2"/>
  <c r="AD5" i="1" s="1"/>
  <c r="R239" i="2"/>
  <c r="AF5" i="1" s="1"/>
  <c r="S409" i="2"/>
  <c r="AG6" i="1" s="1"/>
  <c r="L318" i="2"/>
  <c r="L314" i="2"/>
  <c r="N318" i="2"/>
  <c r="Q63" i="2" s="1"/>
  <c r="N314" i="2"/>
  <c r="Q59" i="2" s="1"/>
  <c r="R407" i="2"/>
  <c r="S410" i="2"/>
  <c r="AK7" i="1" s="1"/>
  <c r="Q240" i="2"/>
  <c r="AI5" i="1" s="1"/>
  <c r="M318" i="2"/>
  <c r="M314" i="2"/>
  <c r="H318" i="2"/>
  <c r="S63" i="2" s="1"/>
  <c r="U5" i="1" s="1"/>
  <c r="H314" i="2"/>
  <c r="S59" i="2" s="1"/>
  <c r="I5" i="1" s="1"/>
  <c r="R409" i="2"/>
  <c r="S237" i="2"/>
  <c r="AC5" i="1" s="1"/>
  <c r="R144" i="2"/>
  <c r="H4" i="1" s="1"/>
  <c r="S407" i="2"/>
  <c r="AC7" i="1" s="1"/>
  <c r="Q239" i="2"/>
  <c r="AE5" i="1" s="1"/>
  <c r="O318" i="2"/>
  <c r="O314" i="2"/>
  <c r="P318" i="2"/>
  <c r="P314" i="2"/>
  <c r="S239" i="2"/>
  <c r="AG5" i="1" s="1"/>
  <c r="S152" i="2"/>
  <c r="AC4" i="1" s="1"/>
  <c r="R403" i="2"/>
  <c r="T7" i="1" s="1"/>
  <c r="Q237" i="2"/>
  <c r="AA5" i="1" s="1"/>
  <c r="T409" i="2"/>
  <c r="AH7" i="1" s="1"/>
  <c r="E318" i="2"/>
  <c r="T63" i="2" s="1"/>
  <c r="E314" i="2"/>
  <c r="T59" i="2" s="1"/>
  <c r="I318" i="2"/>
  <c r="S318" i="2" s="1"/>
  <c r="U6" i="1" s="1"/>
  <c r="I314" i="2"/>
  <c r="T152" i="2"/>
  <c r="AD4" i="1" s="1"/>
  <c r="S399" i="2"/>
  <c r="I7" i="1" s="1"/>
  <c r="S240" i="2"/>
  <c r="AK5" i="1" s="1"/>
  <c r="S155" i="2"/>
  <c r="AK4" i="1" s="1"/>
  <c r="T410" i="2"/>
  <c r="AL7" i="1" s="1"/>
  <c r="G318" i="2"/>
  <c r="T318" i="2" s="1"/>
  <c r="V6" i="1" s="1"/>
  <c r="G314" i="2"/>
  <c r="S144" i="2"/>
  <c r="I4" i="1" s="1"/>
  <c r="T154" i="2"/>
  <c r="AH4" i="1" s="1"/>
  <c r="S403" i="2"/>
  <c r="U7" i="1" s="1"/>
  <c r="S154" i="2"/>
  <c r="AG4" i="1" s="1"/>
  <c r="R399" i="2"/>
  <c r="H7" i="1" s="1"/>
  <c r="Q409" i="2"/>
  <c r="T399" i="2"/>
  <c r="J7" i="1" s="1"/>
  <c r="Q410" i="2"/>
  <c r="T403" i="2"/>
  <c r="V7" i="1" s="1"/>
  <c r="Q155" i="2"/>
  <c r="AI4" i="1" s="1"/>
  <c r="T407" i="2"/>
  <c r="AD7" i="1" s="1"/>
  <c r="K318" i="2"/>
  <c r="R63" i="2" s="1"/>
  <c r="T5" i="1" s="1"/>
  <c r="K314" i="2"/>
  <c r="R59" i="2" s="1"/>
  <c r="H5" i="1" s="1"/>
  <c r="S148" i="2"/>
  <c r="U4" i="1" s="1"/>
  <c r="T155" i="2"/>
  <c r="AL4" i="1" s="1"/>
  <c r="R152" i="2"/>
  <c r="AB4" i="1" s="1"/>
  <c r="R314" i="2" l="1"/>
  <c r="H6" i="1" s="1"/>
  <c r="V3" i="1"/>
  <c r="R318" i="2"/>
  <c r="T6" i="1" s="1"/>
  <c r="AA7" i="1"/>
  <c r="AA6" i="1"/>
  <c r="AH6" i="1"/>
  <c r="AK6" i="1"/>
  <c r="AG7" i="1"/>
  <c r="G5" i="1"/>
  <c r="S7" i="1"/>
  <c r="Q314" i="2"/>
  <c r="G6" i="1" s="1"/>
  <c r="S314" i="2"/>
  <c r="I6" i="1" s="1"/>
  <c r="AC6" i="1"/>
  <c r="AL6" i="1"/>
  <c r="AB7" i="1"/>
  <c r="AB6" i="1"/>
  <c r="AD6" i="1"/>
  <c r="T3" i="1"/>
  <c r="T314" i="2"/>
  <c r="J6" i="1" s="1"/>
  <c r="AF7" i="1"/>
  <c r="AF6" i="1"/>
  <c r="G3" i="1"/>
  <c r="AJ7" i="1"/>
  <c r="AJ6" i="1"/>
  <c r="AI7" i="1"/>
  <c r="AI6" i="1"/>
  <c r="H3" i="1"/>
  <c r="AE7" i="1"/>
  <c r="AE6" i="1"/>
  <c r="J3" i="1"/>
  <c r="I3" i="1"/>
  <c r="S5" i="1"/>
  <c r="Q318" i="2"/>
  <c r="S6" i="1" s="1"/>
  <c r="V5" i="1"/>
  <c r="U3" i="1"/>
  <c r="J5" i="1"/>
  <c r="S3" i="1" l="1"/>
</calcChain>
</file>

<file path=xl/sharedStrings.xml><?xml version="1.0" encoding="utf-8"?>
<sst xmlns="http://schemas.openxmlformats.org/spreadsheetml/2006/main" count="840" uniqueCount="120">
  <si>
    <t>Oil Differential ($/bbl)</t>
  </si>
  <si>
    <t>Gas Differential ($/mmbtu)</t>
  </si>
  <si>
    <t>NGL Differential ($/bbl)</t>
  </si>
  <si>
    <t>Oil Differential (%)</t>
  </si>
  <si>
    <t>Gas Differential (%)</t>
  </si>
  <si>
    <t>NGL Differential (%)</t>
  </si>
  <si>
    <t>Shrink (% remaining)</t>
  </si>
  <si>
    <t>NGL Yield (bbl/mmcf)</t>
  </si>
  <si>
    <t>NGL Yield (bbl/mcf)</t>
  </si>
  <si>
    <t>Fixed Expense ($/well/mo)</t>
  </si>
  <si>
    <t>Oil Variable Expense ($/bbl)</t>
  </si>
  <si>
    <t>Gas Variable Expense ($/mcf)</t>
  </si>
  <si>
    <t>PHDWIN Id</t>
  </si>
  <si>
    <t>LOS Name</t>
  </si>
  <si>
    <t>3-Mo Avg</t>
  </si>
  <si>
    <t>6-Mo Avg</t>
  </si>
  <si>
    <t>9-Mo Avg</t>
  </si>
  <si>
    <t>12-Mo Avg</t>
  </si>
  <si>
    <t>Jimmy 1H</t>
  </si>
  <si>
    <t>Bobby 3H</t>
  </si>
  <si>
    <t>Annie 7H</t>
  </si>
  <si>
    <t>Kyle 2H</t>
  </si>
  <si>
    <t>Eric 2H</t>
  </si>
  <si>
    <t>NYMEX Oil</t>
  </si>
  <si>
    <t>NYMEX Gas</t>
  </si>
  <si>
    <t>Account</t>
  </si>
  <si>
    <t>Description</t>
  </si>
  <si>
    <t>LOS Designation</t>
  </si>
  <si>
    <t>Volumes:</t>
  </si>
  <si>
    <t>Oil Sales - Bbls</t>
  </si>
  <si>
    <t>Gas Sales - mcf</t>
  </si>
  <si>
    <t>NGL Sales - Bbls</t>
  </si>
  <si>
    <t>NGL Sales - Gal</t>
  </si>
  <si>
    <t>Revenue:</t>
  </si>
  <si>
    <t>Oil Sales Rev</t>
  </si>
  <si>
    <t>Gas Sales Rev</t>
  </si>
  <si>
    <t>NGL Sales Rev</t>
  </si>
  <si>
    <t>Oil Rev Deduct</t>
  </si>
  <si>
    <t>Gas Rev Deduct</t>
  </si>
  <si>
    <t>NGL Rev Deduct</t>
  </si>
  <si>
    <t>Operating Expenses:</t>
  </si>
  <si>
    <t>Severance Taxes</t>
  </si>
  <si>
    <t>Other Deductions</t>
  </si>
  <si>
    <t>Chemicals</t>
  </si>
  <si>
    <t>Communications</t>
  </si>
  <si>
    <t>Consulting</t>
  </si>
  <si>
    <t>Contract Labor</t>
  </si>
  <si>
    <t>Fuel &amp; Power</t>
  </si>
  <si>
    <t>Hot Oil &amp; Other Treatments</t>
  </si>
  <si>
    <t>Insurance</t>
  </si>
  <si>
    <t>Legal</t>
  </si>
  <si>
    <t>Marketing</t>
  </si>
  <si>
    <t>Measurement/Metering</t>
  </si>
  <si>
    <t>Miscellaneous</t>
  </si>
  <si>
    <t>Overhead</t>
  </si>
  <si>
    <t>Professional Services</t>
  </si>
  <si>
    <t>Pumping &amp; Gauging</t>
  </si>
  <si>
    <t>Rental Equipment</t>
  </si>
  <si>
    <t>Repairs &amp; Maintenance</t>
  </si>
  <si>
    <t>Road &amp; Lease Maintenance</t>
  </si>
  <si>
    <t>Salt Water Disposal</t>
  </si>
  <si>
    <t>Supervision</t>
  </si>
  <si>
    <t>Supplies</t>
  </si>
  <si>
    <t>Ad Valorem</t>
  </si>
  <si>
    <t>Trucking &amp; Hauling</t>
  </si>
  <si>
    <t>Vacuum Truck/Clean Up</t>
  </si>
  <si>
    <t>Well Servicing</t>
  </si>
  <si>
    <t>Workover Rig</t>
  </si>
  <si>
    <t>Gathering &amp; Transport Chg</t>
  </si>
  <si>
    <t>Swd Disposal Chg</t>
  </si>
  <si>
    <t>Total Expenses</t>
  </si>
  <si>
    <t>Net Operating Profit</t>
  </si>
  <si>
    <t>Vinci</t>
  </si>
  <si>
    <t>BTU</t>
  </si>
  <si>
    <t>Oil Price ($/bbl)</t>
  </si>
  <si>
    <t>Gas Price ($/mmbtu)</t>
  </si>
  <si>
    <t>NGL Price ($/bbl)</t>
  </si>
  <si>
    <t>Gross Historical Gas Production (mcf)</t>
  </si>
  <si>
    <t>Total Expenses ($/mo)</t>
  </si>
  <si>
    <t>Fixed Expense (%)</t>
  </si>
  <si>
    <t>Oil Variable Expense (%)</t>
  </si>
  <si>
    <t>Gas Variable Expense (%)</t>
  </si>
  <si>
    <t>Fixed Expenses ($/mo)</t>
  </si>
  <si>
    <t>Well Count</t>
  </si>
  <si>
    <t>Oil Variable Expenses ($/mo)</t>
  </si>
  <si>
    <t>Gross Oil Sales Volumes (bbl)</t>
  </si>
  <si>
    <t>Gas Variable Expenses ($/mo)</t>
  </si>
  <si>
    <t>Gross Gas Sales Volumes (mcf)</t>
  </si>
  <si>
    <t>Database Name</t>
  </si>
  <si>
    <t>Jimmy 1-H</t>
  </si>
  <si>
    <t>Bobby 3-H</t>
  </si>
  <si>
    <t>Annie 7-H</t>
  </si>
  <si>
    <t>Kyle 2-H</t>
  </si>
  <si>
    <t>Eric 2-H</t>
  </si>
  <si>
    <t>Expense %</t>
  </si>
  <si>
    <t>Oil Sales Volumes (bbl)</t>
  </si>
  <si>
    <t>Gas Sales Volumes (mcf)</t>
  </si>
  <si>
    <t>NGL Sales Volumes (bbl)</t>
  </si>
  <si>
    <t>Total %</t>
  </si>
  <si>
    <t>NGL Sales Volumes (gal)</t>
  </si>
  <si>
    <t>Oil Sales Revenue ($)</t>
  </si>
  <si>
    <t>Gas Sales Revenue ($)</t>
  </si>
  <si>
    <t>NGL Sales Revenue ($)</t>
  </si>
  <si>
    <t>Oil Revenue Deductions ($)</t>
  </si>
  <si>
    <t>Gas Revenue Deductions ($)</t>
  </si>
  <si>
    <t>NGL Revenue Deductions ($)</t>
  </si>
  <si>
    <t>Severance Tax</t>
  </si>
  <si>
    <t>Oil Variable Expense ($)</t>
  </si>
  <si>
    <t>Fixed Expense ($)</t>
  </si>
  <si>
    <t>Gas Variable Expense ($)</t>
  </si>
  <si>
    <t>Ad Val Tax</t>
  </si>
  <si>
    <t>Date</t>
  </si>
  <si>
    <t>Historical NYMEX Oil Price ($/bbl)</t>
  </si>
  <si>
    <t>Historical NYMEX Gas Price ($/mmbtu)</t>
  </si>
  <si>
    <t>Case Name</t>
  </si>
  <si>
    <t>BTU Factor</t>
  </si>
  <si>
    <t>Historical Gas Production</t>
  </si>
  <si>
    <t>Historical Oil Production</t>
  </si>
  <si>
    <t>Historical Water Production</t>
  </si>
  <si>
    <t>Historical Well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</si>
</sst>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_);[Red]\(#,##0.000\)"/>
    <numFmt numFmtId="165" formatCode="#,##0.0_);[Red]\(#,##0.0\)"/>
    <numFmt numFmtId="166" formatCode="#,##0.0000_);[Red]\(#,##0.00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7" fontId="1" fillId="0" borderId="0" xfId="0" applyNumberFormat="1" applyFont="1"/>
    <xf numFmtId="40" fontId="0" fillId="0" borderId="0" xfId="0" applyNumberFormat="1"/>
    <xf numFmtId="0" fontId="2" fillId="0" borderId="0" xfId="0" applyFont="1"/>
    <xf numFmtId="9" fontId="0" fillId="0" borderId="0" xfId="0" applyNumberFormat="1"/>
    <xf numFmtId="2" fontId="0" fillId="0" borderId="0" xfId="0" applyNumberFormat="1"/>
    <xf numFmtId="17" fontId="3" fillId="0" borderId="0" xfId="0" applyNumberFormat="1" applyFont="1"/>
    <xf numFmtId="2" fontId="3" fillId="0" borderId="0" xfId="0" applyNumberFormat="1" applyFont="1"/>
    <xf numFmtId="10" fontId="0" fillId="0" borderId="0" xfId="0" applyNumberFormat="1"/>
    <xf numFmtId="38" fontId="0" fillId="0" borderId="0" xfId="0" applyNumberFormat="1"/>
    <xf numFmtId="17" fontId="0" fillId="0" borderId="0" xfId="0" applyNumberFormat="1"/>
    <xf numFmtId="0" fontId="0" fillId="0" borderId="1" xfId="0" applyBorder="1"/>
    <xf numFmtId="0" fontId="2" fillId="0" borderId="1" xfId="0" applyFont="1" applyBorder="1"/>
    <xf numFmtId="40" fontId="0" fillId="0" borderId="1" xfId="0" applyNumberFormat="1" applyBorder="1"/>
    <xf numFmtId="10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/>
    <xf numFmtId="166" fontId="0" fillId="0" borderId="0" xfId="0" applyNumberFormat="1"/>
    <xf numFmtId="166" fontId="0" fillId="0" borderId="1" xfId="0" applyNumberFormat="1" applyBorder="1"/>
    <xf numFmtId="38" fontId="0" fillId="0" borderId="1" xfId="0" applyNumberFormat="1" applyBorder="1"/>
    <xf numFmtId="0" fontId="2" fillId="2" borderId="0" xfId="0" applyFont="1" applyFill="1"/>
    <xf numFmtId="0" fontId="0" fillId="2" borderId="0" xfId="0" applyFill="1"/>
    <xf numFmtId="164" fontId="0" fillId="2" borderId="0" xfId="0" applyNumberFormat="1" applyFill="1"/>
    <xf numFmtId="40" fontId="0" fillId="2" borderId="0" xfId="0" applyNumberFormat="1" applyFill="1"/>
    <xf numFmtId="10" fontId="0" fillId="2" borderId="0" xfId="0" applyNumberFormat="1" applyFill="1"/>
    <xf numFmtId="38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/>
    <xf numFmtId="9" fontId="0" fillId="2" borderId="0" xfId="0" applyNumberFormat="1" applyFill="1"/>
    <xf numFmtId="0" fontId="2" fillId="0" borderId="0" xfId="0" applyFont="1" applyAlignment="1">
      <alignment horizontal="center"/>
    </xf>
    <xf numFmtId="0" fontId="0" fillId="0" borderId="0" xfId="0"/>
    <xf numFmtId="0" fontId="0" fillId="0" borderId="1" xfId="0" applyBorder="1"/>
  </cellXfs>
  <cellStyles count="1">
    <cellStyle name="Normal" xfId="0" builtinId="0"/>
  </cellStyles>
  <dxfs count="1">
    <dxf>
      <font>
        <b/>
        <color rgb="FFFFFFFF"/>
      </font>
      <fill>
        <patternFill patternType="solid">
          <fgColor rgb="FFEE1111"/>
          <bgColor rgb="FFEE11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"/>
  <sheetViews>
    <sheetView workbookViewId="0">
      <pane xSplit="2" ySplit="1" topLeftCell="C2" activePane="bottomRight" state="frozen"/>
      <selection pane="topRight"/>
      <selection pane="bottomLeft"/>
      <selection pane="bottomRight" activeCell="F18" sqref="F18"/>
    </sheetView>
  </sheetViews>
  <sheetFormatPr defaultRowHeight="14.4" x14ac:dyDescent="0.3"/>
  <cols>
    <col min="1" max="1" width="10.33203125" bestFit="1" customWidth="1"/>
    <col min="2" max="2" width="9.6640625" bestFit="1" customWidth="1"/>
    <col min="3" max="5" width="9.21875" bestFit="1" customWidth="1"/>
    <col min="6" max="6" width="10.21875" bestFit="1" customWidth="1"/>
    <col min="7" max="9" width="9.21875" bestFit="1" customWidth="1"/>
    <col min="10" max="10" width="10.21875" bestFit="1" customWidth="1"/>
    <col min="11" max="13" width="9.21875" bestFit="1" customWidth="1"/>
    <col min="14" max="14" width="10.21875" bestFit="1" customWidth="1"/>
    <col min="15" max="17" width="9.21875" bestFit="1" customWidth="1"/>
    <col min="18" max="18" width="10.21875" bestFit="1" customWidth="1"/>
    <col min="19" max="21" width="9.21875" bestFit="1" customWidth="1"/>
    <col min="22" max="22" width="10.21875" bestFit="1" customWidth="1"/>
    <col min="23" max="25" width="9.21875" bestFit="1" customWidth="1"/>
    <col min="26" max="26" width="10.21875" bestFit="1" customWidth="1"/>
    <col min="27" max="29" width="9.21875" bestFit="1" customWidth="1"/>
    <col min="30" max="30" width="10.21875" bestFit="1" customWidth="1"/>
    <col min="31" max="33" width="9.21875" bestFit="1" customWidth="1"/>
    <col min="34" max="34" width="10.21875" bestFit="1" customWidth="1"/>
    <col min="35" max="37" width="9.21875" bestFit="1" customWidth="1"/>
    <col min="38" max="38" width="10.21875" bestFit="1" customWidth="1"/>
    <col min="39" max="41" width="9.21875" bestFit="1" customWidth="1"/>
    <col min="42" max="42" width="10.21875" bestFit="1" customWidth="1"/>
    <col min="43" max="45" width="9.21875" bestFit="1" customWidth="1"/>
    <col min="46" max="46" width="10.21875" bestFit="1" customWidth="1"/>
    <col min="47" max="49" width="9.21875" bestFit="1" customWidth="1"/>
    <col min="50" max="50" width="10.21875" bestFit="1" customWidth="1"/>
  </cols>
  <sheetData>
    <row r="1" spans="1:50" x14ac:dyDescent="0.3">
      <c r="A1" s="31"/>
      <c r="B1" s="32"/>
      <c r="C1" s="30" t="s">
        <v>0</v>
      </c>
      <c r="D1" s="31"/>
      <c r="E1" s="31"/>
      <c r="F1" s="32"/>
      <c r="G1" s="30" t="s">
        <v>1</v>
      </c>
      <c r="H1" s="31"/>
      <c r="I1" s="31"/>
      <c r="J1" s="32"/>
      <c r="K1" s="30" t="s">
        <v>2</v>
      </c>
      <c r="L1" s="31"/>
      <c r="M1" s="31"/>
      <c r="N1" s="32"/>
      <c r="O1" s="30" t="s">
        <v>3</v>
      </c>
      <c r="P1" s="31"/>
      <c r="Q1" s="31"/>
      <c r="R1" s="32"/>
      <c r="S1" s="30" t="s">
        <v>4</v>
      </c>
      <c r="T1" s="31"/>
      <c r="U1" s="31"/>
      <c r="V1" s="32"/>
      <c r="W1" s="30" t="s">
        <v>5</v>
      </c>
      <c r="X1" s="31"/>
      <c r="Y1" s="31"/>
      <c r="Z1" s="32"/>
      <c r="AA1" s="30" t="s">
        <v>6</v>
      </c>
      <c r="AB1" s="31"/>
      <c r="AC1" s="31"/>
      <c r="AD1" s="32"/>
      <c r="AE1" s="30" t="s">
        <v>7</v>
      </c>
      <c r="AF1" s="31"/>
      <c r="AG1" s="31"/>
      <c r="AH1" s="32"/>
      <c r="AI1" s="30" t="s">
        <v>8</v>
      </c>
      <c r="AJ1" s="31"/>
      <c r="AK1" s="31"/>
      <c r="AL1" s="32"/>
      <c r="AM1" s="30" t="s">
        <v>9</v>
      </c>
      <c r="AN1" s="31"/>
      <c r="AO1" s="31"/>
      <c r="AP1" s="32"/>
      <c r="AQ1" s="30" t="s">
        <v>10</v>
      </c>
      <c r="AR1" s="31"/>
      <c r="AS1" s="31"/>
      <c r="AT1" s="32"/>
      <c r="AU1" s="30" t="s">
        <v>11</v>
      </c>
      <c r="AV1" s="31"/>
      <c r="AW1" s="31"/>
      <c r="AX1" s="32"/>
    </row>
    <row r="2" spans="1:50" x14ac:dyDescent="0.3">
      <c r="A2" s="4" t="s">
        <v>12</v>
      </c>
      <c r="B2" s="13" t="s">
        <v>13</v>
      </c>
      <c r="C2" s="4" t="s">
        <v>14</v>
      </c>
      <c r="D2" s="4" t="s">
        <v>15</v>
      </c>
      <c r="E2" s="4" t="s">
        <v>16</v>
      </c>
      <c r="F2" s="13" t="s">
        <v>17</v>
      </c>
      <c r="G2" s="4" t="s">
        <v>14</v>
      </c>
      <c r="H2" s="4" t="s">
        <v>15</v>
      </c>
      <c r="I2" s="4" t="s">
        <v>16</v>
      </c>
      <c r="J2" s="13" t="s">
        <v>17</v>
      </c>
      <c r="K2" s="4" t="s">
        <v>14</v>
      </c>
      <c r="L2" s="4" t="s">
        <v>15</v>
      </c>
      <c r="M2" s="4" t="s">
        <v>16</v>
      </c>
      <c r="N2" s="13" t="s">
        <v>17</v>
      </c>
      <c r="O2" s="4" t="s">
        <v>14</v>
      </c>
      <c r="P2" s="4" t="s">
        <v>15</v>
      </c>
      <c r="Q2" s="4" t="s">
        <v>16</v>
      </c>
      <c r="R2" s="13" t="s">
        <v>17</v>
      </c>
      <c r="S2" s="4" t="s">
        <v>14</v>
      </c>
      <c r="T2" s="4" t="s">
        <v>15</v>
      </c>
      <c r="U2" s="4" t="s">
        <v>16</v>
      </c>
      <c r="V2" s="13" t="s">
        <v>17</v>
      </c>
      <c r="W2" s="4" t="s">
        <v>14</v>
      </c>
      <c r="X2" s="4" t="s">
        <v>15</v>
      </c>
      <c r="Y2" s="4" t="s">
        <v>16</v>
      </c>
      <c r="Z2" s="13" t="s">
        <v>17</v>
      </c>
      <c r="AA2" s="4" t="s">
        <v>14</v>
      </c>
      <c r="AB2" s="4" t="s">
        <v>15</v>
      </c>
      <c r="AC2" s="4" t="s">
        <v>16</v>
      </c>
      <c r="AD2" s="13" t="s">
        <v>17</v>
      </c>
      <c r="AE2" s="4" t="s">
        <v>14</v>
      </c>
      <c r="AF2" s="4" t="s">
        <v>15</v>
      </c>
      <c r="AG2" s="4" t="s">
        <v>16</v>
      </c>
      <c r="AH2" s="13" t="s">
        <v>17</v>
      </c>
      <c r="AI2" s="4" t="s">
        <v>14</v>
      </c>
      <c r="AJ2" s="4" t="s">
        <v>15</v>
      </c>
      <c r="AK2" s="4" t="s">
        <v>16</v>
      </c>
      <c r="AL2" s="13" t="s">
        <v>17</v>
      </c>
      <c r="AM2" s="4" t="s">
        <v>14</v>
      </c>
      <c r="AN2" s="4" t="s">
        <v>15</v>
      </c>
      <c r="AO2" s="4" t="s">
        <v>16</v>
      </c>
      <c r="AP2" s="13" t="s">
        <v>17</v>
      </c>
      <c r="AQ2" s="4" t="s">
        <v>14</v>
      </c>
      <c r="AR2" s="4" t="s">
        <v>15</v>
      </c>
      <c r="AS2" s="4" t="s">
        <v>16</v>
      </c>
      <c r="AT2" s="13" t="s">
        <v>17</v>
      </c>
      <c r="AU2" s="4" t="s">
        <v>14</v>
      </c>
      <c r="AV2" s="4" t="s">
        <v>15</v>
      </c>
      <c r="AW2" s="4" t="s">
        <v>16</v>
      </c>
      <c r="AX2" s="13" t="s">
        <v>17</v>
      </c>
    </row>
    <row r="3" spans="1:50" x14ac:dyDescent="0.3">
      <c r="A3">
        <v>103</v>
      </c>
      <c r="B3" s="12" t="s">
        <v>18</v>
      </c>
      <c r="C3" s="3">
        <f>_xlfn.XLOOKUP('Economic Parameters'!$A3 &amp; 'Economic Parameters'!$C$1, Example0gross_LOS!$A:$A &amp; Example0gross_LOS!$D:$D, Example0gross_LOS!$Q:$Q, , 0, 1)</f>
        <v>-9.264740903691802</v>
      </c>
      <c r="D3" s="3">
        <f>_xlfn.XLOOKUP('Economic Parameters'!$A3 &amp; 'Economic Parameters'!$C$1, Example0gross_LOS!$A:$A &amp; Example0gross_LOS!$D:$D, Example0gross_LOS!$R:$R, , 0, 1)</f>
        <v>-10.215769655173695</v>
      </c>
      <c r="E3" s="3">
        <f>_xlfn.XLOOKUP('Economic Parameters'!$A3 &amp; 'Economic Parameters'!$C$1, Example0gross_LOS!$A:$A &amp; Example0gross_LOS!$D:$D, Example0gross_LOS!$S:$S, , 0, 1)</f>
        <v>-7.0047739400942355</v>
      </c>
      <c r="F3" s="14">
        <f>_xlfn.XLOOKUP('Economic Parameters'!$A3 &amp; 'Economic Parameters'!$C$1, Example0gross_LOS!$A:$A &amp; Example0gross_LOS!$D:$D, Example0gross_LOS!$T:$T, , 0, 1)</f>
        <v>-5.4479987907174499</v>
      </c>
      <c r="G3" s="3">
        <f>_xlfn.XLOOKUP('Economic Parameters'!$A3 &amp; 'Economic Parameters'!$G$1, Example0gross_LOS!$A:$A &amp; Example0gross_LOS!$D:$D, Example0gross_LOS!$Q:$Q, , 0, 1)</f>
        <v>-0.48995503828860559</v>
      </c>
      <c r="H3" s="3">
        <f>_xlfn.XLOOKUP('Economic Parameters'!$A3 &amp; 'Economic Parameters'!$G$1, Example0gross_LOS!$A:$A &amp; Example0gross_LOS!$D:$D, Example0gross_LOS!$R:$R, , 0, 1)</f>
        <v>-0.29179513902286142</v>
      </c>
      <c r="I3" s="3">
        <f>_xlfn.XLOOKUP('Economic Parameters'!$A3 &amp; 'Economic Parameters'!$G$1, Example0gross_LOS!$A:$A &amp; Example0gross_LOS!$D:$D, Example0gross_LOS!$S:$S, , 0, 1)</f>
        <v>-5.0894386388977003E-2</v>
      </c>
      <c r="J3" s="14">
        <f>_xlfn.XLOOKUP('Economic Parameters'!$A3 &amp; 'Economic Parameters'!$G$1, Example0gross_LOS!$A:$A &amp; Example0gross_LOS!$D:$D, Example0gross_LOS!$T:$T, , 0, 1)</f>
        <v>-0.24399111829989598</v>
      </c>
      <c r="K3" s="3">
        <f>_xlfn.XLOOKUP('Economic Parameters'!$A3 &amp; 'Economic Parameters'!$K$1, Example0gross_LOS!$A:$A &amp; Example0gross_LOS!$D:$D, Example0gross_LOS!$Q:$Q, , 0, 1)</f>
        <v>-50.078510253725348</v>
      </c>
      <c r="L3" s="3">
        <f>_xlfn.XLOOKUP('Economic Parameters'!$A3 &amp; 'Economic Parameters'!$K$1, Example0gross_LOS!$A:$A &amp; Example0gross_LOS!$D:$D, Example0gross_LOS!$R:$R, , 0, 1)</f>
        <v>-51.631753096867222</v>
      </c>
      <c r="M3" s="3">
        <f>_xlfn.XLOOKUP('Economic Parameters'!$A3 &amp; 'Economic Parameters'!$K$1, Example0gross_LOS!$A:$A &amp; Example0gross_LOS!$D:$D, Example0gross_LOS!$S:$S, , 0, 1)</f>
        <v>-49.034674640347561</v>
      </c>
      <c r="N3" s="14">
        <f>_xlfn.XLOOKUP('Economic Parameters'!$A3 &amp; 'Economic Parameters'!$K$1, Example0gross_LOS!$A:$A &amp; Example0gross_LOS!$D:$D, Example0gross_LOS!$T:$T, , 0, 1)</f>
        <v>-48.103769103224586</v>
      </c>
      <c r="O3" s="9">
        <f>_xlfn.XLOOKUP('Economic Parameters'!$A3 &amp; 'Economic Parameters'!$O$1, Example0gross_LOS!$A:$A &amp; Example0gross_LOS!$D:$D, Example0gross_LOS!$Q:$Q, , 0, 1)</f>
        <v>0.88551585155137902</v>
      </c>
      <c r="P3" s="9">
        <f>_xlfn.XLOOKUP('Economic Parameters'!$A3 &amp; 'Economic Parameters'!$O$1, Example0gross_LOS!$A:$A &amp; Example0gross_LOS!$D:$D, Example0gross_LOS!$R:$R, , 0, 1)</f>
        <v>0.87702838486276102</v>
      </c>
      <c r="Q3" s="9">
        <f>_xlfn.XLOOKUP('Economic Parameters'!$A3 &amp; 'Economic Parameters'!$O$1, Example0gross_LOS!$A:$A &amp; Example0gross_LOS!$D:$D, Example0gross_LOS!$S:$S, , 0, 1)</f>
        <v>0.91621799887204325</v>
      </c>
      <c r="R3" s="15">
        <f>_xlfn.XLOOKUP('Economic Parameters'!$A3 &amp; 'Economic Parameters'!$O$1, Example0gross_LOS!$A:$A &amp; Example0gross_LOS!$D:$D, Example0gross_LOS!$T:$T, , 0, 1)</f>
        <v>0.93473609066085939</v>
      </c>
      <c r="S3" s="9">
        <f>_xlfn.XLOOKUP('Economic Parameters'!$A3 &amp; 'Economic Parameters'!$S$1, Example0gross_LOS!$A:$A &amp; Example0gross_LOS!$D:$D, Example0gross_LOS!$Q:$Q, , 0, 1)</f>
        <v>0.83368829882489892</v>
      </c>
      <c r="T3" s="9">
        <f>_xlfn.XLOOKUP('Economic Parameters'!$A3 &amp; 'Economic Parameters'!$S$1, Example0gross_LOS!$A:$A &amp; Example0gross_LOS!$D:$D, Example0gross_LOS!$R:$R, , 0, 1)</f>
        <v>0.89861306087638404</v>
      </c>
      <c r="U3" s="9">
        <f>_xlfn.XLOOKUP('Economic Parameters'!$A3 &amp; 'Economic Parameters'!$S$1, Example0gross_LOS!$A:$A &amp; Example0gross_LOS!$D:$D, Example0gross_LOS!$S:$S, , 0, 1)</f>
        <v>1.0016212168855712</v>
      </c>
      <c r="V3" s="15">
        <f>_xlfn.XLOOKUP('Economic Parameters'!$A3 &amp; 'Economic Parameters'!$S$1, Example0gross_LOS!$A:$A &amp; Example0gross_LOS!$D:$D, Example0gross_LOS!$T:$T, , 0, 1)</f>
        <v>0.95489516853390233</v>
      </c>
      <c r="W3" s="9">
        <f>_xlfn.XLOOKUP('Economic Parameters'!$A3 &amp; 'Economic Parameters'!$W$1, Example0gross_LOS!$A:$A &amp; Example0gross_LOS!$D:$D, Example0gross_LOS!$Q:$Q, , 0, 1)</f>
        <v>0.36217417241365185</v>
      </c>
      <c r="X3" s="9">
        <f>_xlfn.XLOOKUP('Economic Parameters'!$A3 &amp; 'Economic Parameters'!$W$1, Example0gross_LOS!$A:$A &amp; Example0gross_LOS!$D:$D, Example0gross_LOS!$R:$R, , 0, 1)</f>
        <v>0.35870281589478986</v>
      </c>
      <c r="Y3" s="9">
        <f>_xlfn.XLOOKUP('Economic Parameters'!$A3 &amp; 'Economic Parameters'!$W$1, Example0gross_LOS!$A:$A &amp; Example0gross_LOS!$D:$D, Example0gross_LOS!$S:$S, , 0, 1)</f>
        <v>0.37473128788222637</v>
      </c>
      <c r="Z3" s="15">
        <f>_xlfn.XLOOKUP('Economic Parameters'!$A3 &amp; 'Economic Parameters'!$W$1, Example0gross_LOS!$A:$A &amp; Example0gross_LOS!$D:$D, Example0gross_LOS!$T:$T, , 0, 1)</f>
        <v>0.38230514955454381</v>
      </c>
      <c r="AA3" s="9">
        <f>_xlfn.XLOOKUP('Economic Parameters'!$A3 &amp; 'Economic Parameters'!$AA$1, Example0gross_LOS!$A:$A &amp; Example0gross_LOS!$D:$D, Example0gross_LOS!$Q:$Q, , 0, 1)</f>
        <v>0.90907776362405113</v>
      </c>
      <c r="AB3" s="9">
        <f>_xlfn.XLOOKUP('Economic Parameters'!$A3 &amp; 'Economic Parameters'!$AA$1, Example0gross_LOS!$A:$A &amp; Example0gross_LOS!$D:$D, Example0gross_LOS!$R:$R, , 0, 1)</f>
        <v>0.90908384463380321</v>
      </c>
      <c r="AC3" s="9">
        <f>_xlfn.XLOOKUP('Economic Parameters'!$A3 &amp; 'Economic Parameters'!$AA$1, Example0gross_LOS!$A:$A &amp; Example0gross_LOS!$D:$D, Example0gross_LOS!$S:$S, , 0, 1)</f>
        <v>0.90909648872079762</v>
      </c>
      <c r="AD3" s="15">
        <f>_xlfn.XLOOKUP('Economic Parameters'!$A3 &amp; 'Economic Parameters'!$AA$1, Example0gross_LOS!$A:$A &amp; Example0gross_LOS!$D:$D, Example0gross_LOS!$T:$T, , 0, 1)</f>
        <v>0.90909432922587463</v>
      </c>
      <c r="AE3" s="16">
        <f>_xlfn.XLOOKUP('Economic Parameters'!$A3 &amp; 'Economic Parameters'!$AE$1, Example0gross_LOS!$A:$A &amp; Example0gross_LOS!$D:$D, Example0gross_LOS!$Q:$Q, , 0, 1)</f>
        <v>118.54374037657631</v>
      </c>
      <c r="AF3" s="16">
        <f>_xlfn.XLOOKUP('Economic Parameters'!$A3 &amp; 'Economic Parameters'!$AE$1, Example0gross_LOS!$A:$A &amp; Example0gross_LOS!$D:$D, Example0gross_LOS!$R:$R, , 0, 1)</f>
        <v>118.54453334024794</v>
      </c>
      <c r="AG3" s="16">
        <f>_xlfn.XLOOKUP('Economic Parameters'!$A3 &amp; 'Economic Parameters'!$AE$1, Example0gross_LOS!$A:$A &amp; Example0gross_LOS!$D:$D, Example0gross_LOS!$S:$S, , 0, 1)</f>
        <v>118.54618212919205</v>
      </c>
      <c r="AH3" s="17">
        <f>_xlfn.XLOOKUP('Economic Parameters'!$A3 &amp; 'Economic Parameters'!$AE$1, Example0gross_LOS!$A:$A &amp; Example0gross_LOS!$D:$D, Example0gross_LOS!$T:$T, , 0, 1)</f>
        <v>118.54590053105407</v>
      </c>
      <c r="AI3" s="18">
        <f>_xlfn.XLOOKUP('Economic Parameters'!$A3 &amp; 'Economic Parameters'!$AI$1, Example0gross_LOS!$A:$A &amp; Example0gross_LOS!$D:$D, Example0gross_LOS!$Q:$Q, , 0, 1)</f>
        <v>0.11854374037657632</v>
      </c>
      <c r="AJ3" s="18">
        <f>_xlfn.XLOOKUP('Economic Parameters'!$A3 &amp; 'Economic Parameters'!$AI$1, Example0gross_LOS!$A:$A &amp; Example0gross_LOS!$D:$D, Example0gross_LOS!$R:$R, , 0, 1)</f>
        <v>0.11854453334024795</v>
      </c>
      <c r="AK3" s="18">
        <f>_xlfn.XLOOKUP('Economic Parameters'!$A3 &amp; 'Economic Parameters'!$AI$1, Example0gross_LOS!$A:$A &amp; Example0gross_LOS!$D:$D, Example0gross_LOS!$S:$S, , 0, 1)</f>
        <v>0.11854618212919206</v>
      </c>
      <c r="AL3" s="19">
        <f>_xlfn.XLOOKUP('Economic Parameters'!$A3 &amp; 'Economic Parameters'!$AI$1, Example0gross_LOS!$A:$A &amp; Example0gross_LOS!$D:$D, Example0gross_LOS!$T:$T, , 0, 1)</f>
        <v>0.11854590053105407</v>
      </c>
      <c r="AM3" s="10">
        <f>_xlfn.XLOOKUP('Economic Parameters'!$A3 &amp; 'Economic Parameters'!$AM$1, Example0gross_LOS!$A:$A &amp; Example0gross_LOS!$D:$D, Example0gross_LOS!$Q:$Q, , 0, 1)</f>
        <v>5221.8041998611006</v>
      </c>
      <c r="AN3" s="10">
        <f>_xlfn.XLOOKUP('Economic Parameters'!$A3 &amp; 'Economic Parameters'!$AM$1, Example0gross_LOS!$A:$A &amp; Example0gross_LOS!$D:$D, Example0gross_LOS!$R:$R, , 0, 1)</f>
        <v>5119.2665640071746</v>
      </c>
      <c r="AO3" s="10">
        <f>_xlfn.XLOOKUP('Economic Parameters'!$A3 &amp; 'Economic Parameters'!$AM$1, Example0gross_LOS!$A:$A &amp; Example0gross_LOS!$D:$D, Example0gross_LOS!$S:$S, , 0, 1)</f>
        <v>5019.7495696332489</v>
      </c>
      <c r="AP3" s="20">
        <f>_xlfn.XLOOKUP('Economic Parameters'!$A3 &amp; 'Economic Parameters'!$AM$1, Example0gross_LOS!$A:$A &amp; Example0gross_LOS!$D:$D, Example0gross_LOS!$T:$T, , 0, 1)</f>
        <v>4923.1270522249379</v>
      </c>
      <c r="AQ3" s="3">
        <f>_xlfn.XLOOKUP('Economic Parameters'!$A3 &amp; 'Economic Parameters'!$AQ$1, Example0gross_LOS!$A:$A &amp; Example0gross_LOS!$D:$D, Example0gross_LOS!$Q:$Q, , 0, 1)</f>
        <v>3.3986967871835683</v>
      </c>
      <c r="AR3" s="3">
        <f>_xlfn.XLOOKUP('Economic Parameters'!$A3 &amp; 'Economic Parameters'!$AQ$1, Example0gross_LOS!$A:$A &amp; Example0gross_LOS!$D:$D, Example0gross_LOS!$R:$R, , 0, 1)</f>
        <v>3.4553142229967766</v>
      </c>
      <c r="AS3" s="3">
        <f>_xlfn.XLOOKUP('Economic Parameters'!$A3 &amp; 'Economic Parameters'!$AQ$1, Example0gross_LOS!$A:$A &amp; Example0gross_LOS!$D:$D, Example0gross_LOS!$S:$S, , 0, 1)</f>
        <v>3.5119752556293866</v>
      </c>
      <c r="AT3" s="14">
        <f>_xlfn.XLOOKUP('Economic Parameters'!$A3 &amp; 'Economic Parameters'!$AQ$1, Example0gross_LOS!$A:$A &amp; Example0gross_LOS!$D:$D, Example0gross_LOS!$T:$T, , 0, 1)</f>
        <v>3.5686333581435092</v>
      </c>
      <c r="AU3" s="3">
        <f>_xlfn.XLOOKUP('Economic Parameters'!$A3 &amp; 'Economic Parameters'!$AU$1, Example0gross_LOS!$A:$A &amp; Example0gross_LOS!$D:$D, Example0gross_LOS!$Q:$Q, , 0, 1)</f>
        <v>2.5376936010970654</v>
      </c>
      <c r="AV3" s="3">
        <f>_xlfn.XLOOKUP('Economic Parameters'!$A3 &amp; 'Economic Parameters'!$AU$1, Example0gross_LOS!$A:$A &amp; Example0gross_LOS!$D:$D, Example0gross_LOS!$R:$R, , 0, 1)</f>
        <v>2.5799679531709279</v>
      </c>
      <c r="AW3" s="3">
        <f>_xlfn.XLOOKUP('Economic Parameters'!$A3 &amp; 'Economic Parameters'!$AU$1, Example0gross_LOS!$A:$A &amp; Example0gross_LOS!$D:$D, Example0gross_LOS!$S:$S, , 0, 1)</f>
        <v>2.622274857536611</v>
      </c>
      <c r="AX3" s="14">
        <f>_xlfn.XLOOKUP('Economic Parameters'!$A3 &amp; 'Economic Parameters'!$AU$1, Example0gross_LOS!$A:$A &amp; Example0gross_LOS!$D:$D, Example0gross_LOS!$T:$T, , 0, 1)</f>
        <v>2.6645795740804878</v>
      </c>
    </row>
    <row r="4" spans="1:50" x14ac:dyDescent="0.3">
      <c r="A4">
        <v>104</v>
      </c>
      <c r="B4" s="12" t="s">
        <v>19</v>
      </c>
      <c r="C4" s="3">
        <f>_xlfn.XLOOKUP('Economic Parameters'!$A4 &amp; 'Economic Parameters'!$C$1, Example0gross_LOS!$A:$A &amp; Example0gross_LOS!$D:$D, Example0gross_LOS!$Q:$Q, , 0, 1)</f>
        <v>-9.2647409036917878</v>
      </c>
      <c r="D4" s="3">
        <f>_xlfn.XLOOKUP('Economic Parameters'!$A4 &amp; 'Economic Parameters'!$C$1, Example0gross_LOS!$A:$A &amp; Example0gross_LOS!$D:$D, Example0gross_LOS!$R:$R, , 0, 1)</f>
        <v>-10.215769655173693</v>
      </c>
      <c r="E4" s="3">
        <f>_xlfn.XLOOKUP('Economic Parameters'!$A4 &amp; 'Economic Parameters'!$C$1, Example0gross_LOS!$A:$A &amp; Example0gross_LOS!$D:$D, Example0gross_LOS!$S:$S, , 0, 1)</f>
        <v>-7.0047739400942328</v>
      </c>
      <c r="F4" s="14">
        <f>_xlfn.XLOOKUP('Economic Parameters'!$A4 &amp; 'Economic Parameters'!$C$1, Example0gross_LOS!$A:$A &amp; Example0gross_LOS!$D:$D, Example0gross_LOS!$T:$T, , 0, 1)</f>
        <v>-5.4479987907174499</v>
      </c>
      <c r="G4" s="3">
        <f>_xlfn.XLOOKUP('Economic Parameters'!$A4 &amp; 'Economic Parameters'!$G$1, Example0gross_LOS!$A:$A &amp; Example0gross_LOS!$D:$D, Example0gross_LOS!$Q:$Q, , 0, 1)</f>
        <v>-0.59378308010214431</v>
      </c>
      <c r="H4" s="3">
        <f>_xlfn.XLOOKUP('Economic Parameters'!$A4 &amp; 'Economic Parameters'!$G$1, Example0gross_LOS!$A:$A &amp; Example0gross_LOS!$D:$D, Example0gross_LOS!$R:$R, , 0, 1)</f>
        <v>-0.39711564022476581</v>
      </c>
      <c r="I4" s="3">
        <f>_xlfn.XLOOKUP('Economic Parameters'!$A4 &amp; 'Economic Parameters'!$G$1, Example0gross_LOS!$A:$A &amp; Example0gross_LOS!$D:$D, Example0gross_LOS!$S:$S, , 0, 1)</f>
        <v>-0.15773472707737879</v>
      </c>
      <c r="J4" s="14">
        <f>_xlfn.XLOOKUP('Economic Parameters'!$A4 &amp; 'Economic Parameters'!$G$1, Example0gross_LOS!$A:$A &amp; Example0gross_LOS!$D:$D, Example0gross_LOS!$T:$T, , 0, 1)</f>
        <v>-0.35237918562019005</v>
      </c>
      <c r="K4" s="3">
        <f>_xlfn.XLOOKUP('Economic Parameters'!$A4 &amp; 'Economic Parameters'!$K$1, Example0gross_LOS!$A:$A &amp; Example0gross_LOS!$D:$D, Example0gross_LOS!$Q:$Q, , 0, 1)</f>
        <v>-50.078510253725341</v>
      </c>
      <c r="L4" s="3">
        <f>_xlfn.XLOOKUP('Economic Parameters'!$A4 &amp; 'Economic Parameters'!$K$1, Example0gross_LOS!$A:$A &amp; Example0gross_LOS!$D:$D, Example0gross_LOS!$R:$R, , 0, 1)</f>
        <v>-51.631753096867222</v>
      </c>
      <c r="M4" s="3">
        <f>_xlfn.XLOOKUP('Economic Parameters'!$A4 &amp; 'Economic Parameters'!$K$1, Example0gross_LOS!$A:$A &amp; Example0gross_LOS!$D:$D, Example0gross_LOS!$S:$S, , 0, 1)</f>
        <v>-49.034674640347561</v>
      </c>
      <c r="N4" s="14">
        <f>_xlfn.XLOOKUP('Economic Parameters'!$A4 &amp; 'Economic Parameters'!$K$1, Example0gross_LOS!$A:$A &amp; Example0gross_LOS!$D:$D, Example0gross_LOS!$T:$T, , 0, 1)</f>
        <v>-48.103769103224586</v>
      </c>
      <c r="O4" s="9">
        <f>_xlfn.XLOOKUP('Economic Parameters'!$A4 &amp; 'Economic Parameters'!$O$1, Example0gross_LOS!$A:$A &amp; Example0gross_LOS!$D:$D, Example0gross_LOS!$Q:$Q, , 0, 1)</f>
        <v>0.88551585155137913</v>
      </c>
      <c r="P4" s="9">
        <f>_xlfn.XLOOKUP('Economic Parameters'!$A4 &amp; 'Economic Parameters'!$O$1, Example0gross_LOS!$A:$A &amp; Example0gross_LOS!$D:$D, Example0gross_LOS!$R:$R, , 0, 1)</f>
        <v>0.87702838486276125</v>
      </c>
      <c r="Q4" s="9">
        <f>_xlfn.XLOOKUP('Economic Parameters'!$A4 &amp; 'Economic Parameters'!$O$1, Example0gross_LOS!$A:$A &amp; Example0gross_LOS!$D:$D, Example0gross_LOS!$S:$S, , 0, 1)</f>
        <v>0.91621799887204347</v>
      </c>
      <c r="R4" s="15">
        <f>_xlfn.XLOOKUP('Economic Parameters'!$A4 &amp; 'Economic Parameters'!$O$1, Example0gross_LOS!$A:$A &amp; Example0gross_LOS!$D:$D, Example0gross_LOS!$T:$T, , 0, 1)</f>
        <v>0.93473609066085939</v>
      </c>
      <c r="S4" s="9">
        <f>_xlfn.XLOOKUP('Economic Parameters'!$A4 &amp; 'Economic Parameters'!$S$1, Example0gross_LOS!$A:$A &amp; Example0gross_LOS!$D:$D, Example0gross_LOS!$Q:$Q, , 0, 1)</f>
        <v>0.7974409814846859</v>
      </c>
      <c r="T4" s="9">
        <f>_xlfn.XLOOKUP('Economic Parameters'!$A4 &amp; 'Economic Parameters'!$S$1, Example0gross_LOS!$A:$A &amp; Example0gross_LOS!$D:$D, Example0gross_LOS!$R:$R, , 0, 1)</f>
        <v>0.85954292779480201</v>
      </c>
      <c r="U4" s="9">
        <f>_xlfn.XLOOKUP('Economic Parameters'!$A4 &amp; 'Economic Parameters'!$S$1, Example0gross_LOS!$A:$A &amp; Example0gross_LOS!$D:$D, Example0gross_LOS!$S:$S, , 0, 1)</f>
        <v>0.95807246832532889</v>
      </c>
      <c r="V4" s="15">
        <f>_xlfn.XLOOKUP('Economic Parameters'!$A4 &amp; 'Economic Parameters'!$S$1, Example0gross_LOS!$A:$A &amp; Example0gross_LOS!$D:$D, Example0gross_LOS!$T:$T, , 0, 1)</f>
        <v>0.913377987293298</v>
      </c>
      <c r="W4" s="9">
        <f>_xlfn.XLOOKUP('Economic Parameters'!$A4 &amp; 'Economic Parameters'!$W$1, Example0gross_LOS!$A:$A &amp; Example0gross_LOS!$D:$D, Example0gross_LOS!$Q:$Q, , 0, 1)</f>
        <v>0.36217417241365196</v>
      </c>
      <c r="X4" s="9">
        <f>_xlfn.XLOOKUP('Economic Parameters'!$A4 &amp; 'Economic Parameters'!$W$1, Example0gross_LOS!$A:$A &amp; Example0gross_LOS!$D:$D, Example0gross_LOS!$R:$R, , 0, 1)</f>
        <v>0.35870281589478986</v>
      </c>
      <c r="Y4" s="9">
        <f>_xlfn.XLOOKUP('Economic Parameters'!$A4 &amp; 'Economic Parameters'!$W$1, Example0gross_LOS!$A:$A &amp; Example0gross_LOS!$D:$D, Example0gross_LOS!$S:$S, , 0, 1)</f>
        <v>0.37473128788222643</v>
      </c>
      <c r="Z4" s="15">
        <f>_xlfn.XLOOKUP('Economic Parameters'!$A4 &amp; 'Economic Parameters'!$W$1, Example0gross_LOS!$A:$A &amp; Example0gross_LOS!$D:$D, Example0gross_LOS!$T:$T, , 0, 1)</f>
        <v>0.38230514955454381</v>
      </c>
      <c r="AA4" s="9">
        <f>_xlfn.XLOOKUP('Economic Parameters'!$A4 &amp; 'Economic Parameters'!$AA$1, Example0gross_LOS!$A:$A &amp; Example0gross_LOS!$D:$D, Example0gross_LOS!$Q:$Q, , 0, 1)</f>
        <v>0.90909371075011469</v>
      </c>
      <c r="AB4" s="9">
        <f>_xlfn.XLOOKUP('Economic Parameters'!$A4 &amp; 'Economic Parameters'!$AA$1, Example0gross_LOS!$A:$A &amp; Example0gross_LOS!$D:$D, Example0gross_LOS!$R:$R, , 0, 1)</f>
        <v>0.90910290130069382</v>
      </c>
      <c r="AC4" s="9">
        <f>_xlfn.XLOOKUP('Economic Parameters'!$A4 &amp; 'Economic Parameters'!$AA$1, Example0gross_LOS!$A:$A &amp; Example0gross_LOS!$D:$D, Example0gross_LOS!$S:$S, , 0, 1)</f>
        <v>0.90910671400597698</v>
      </c>
      <c r="AD4" s="15">
        <f>_xlfn.XLOOKUP('Economic Parameters'!$A4 &amp; 'Economic Parameters'!$AA$1, Example0gross_LOS!$A:$A &amp; Example0gross_LOS!$D:$D, Example0gross_LOS!$T:$T, , 0, 1)</f>
        <v>0.90910457182271143</v>
      </c>
      <c r="AE4" s="16">
        <f>_xlfn.XLOOKUP('Economic Parameters'!$A4 &amp; 'Economic Parameters'!$AE$1, Example0gross_LOS!$A:$A &amp; Example0gross_LOS!$D:$D, Example0gross_LOS!$Q:$Q, , 0, 1)</f>
        <v>124.78507355980524</v>
      </c>
      <c r="AF4" s="16">
        <f>_xlfn.XLOOKUP('Economic Parameters'!$A4 &amp; 'Economic Parameters'!$AE$1, Example0gross_LOS!$A:$A &amp; Example0gross_LOS!$D:$D, Example0gross_LOS!$R:$R, , 0, 1)</f>
        <v>124.78633508380052</v>
      </c>
      <c r="AG4" s="16">
        <f>_xlfn.XLOOKUP('Economic Parameters'!$A4 &amp; 'Economic Parameters'!$AE$1, Example0gross_LOS!$A:$A &amp; Example0gross_LOS!$D:$D, Example0gross_LOS!$S:$S, , 0, 1)</f>
        <v>124.78685842776784</v>
      </c>
      <c r="AH4" s="17">
        <f>_xlfn.XLOOKUP('Economic Parameters'!$A4 &amp; 'Economic Parameters'!$AE$1, Example0gross_LOS!$A:$A &amp; Example0gross_LOS!$D:$D, Example0gross_LOS!$T:$T, , 0, 1)</f>
        <v>124.78656438492798</v>
      </c>
      <c r="AI4" s="18">
        <f>_xlfn.XLOOKUP('Economic Parameters'!$A4 &amp; 'Economic Parameters'!$AI$1, Example0gross_LOS!$A:$A &amp; Example0gross_LOS!$D:$D, Example0gross_LOS!$Q:$Q, , 0, 1)</f>
        <v>0.12478507355980524</v>
      </c>
      <c r="AJ4" s="18">
        <f>_xlfn.XLOOKUP('Economic Parameters'!$A4 &amp; 'Economic Parameters'!$AI$1, Example0gross_LOS!$A:$A &amp; Example0gross_LOS!$D:$D, Example0gross_LOS!$R:$R, , 0, 1)</f>
        <v>0.12478633508380051</v>
      </c>
      <c r="AK4" s="18">
        <f>_xlfn.XLOOKUP('Economic Parameters'!$A4 &amp; 'Economic Parameters'!$AI$1, Example0gross_LOS!$A:$A &amp; Example0gross_LOS!$D:$D, Example0gross_LOS!$S:$S, , 0, 1)</f>
        <v>0.12478685842776782</v>
      </c>
      <c r="AL4" s="19">
        <f>_xlfn.XLOOKUP('Economic Parameters'!$A4 &amp; 'Economic Parameters'!$AI$1, Example0gross_LOS!$A:$A &amp; Example0gross_LOS!$D:$D, Example0gross_LOS!$T:$T, , 0, 1)</f>
        <v>0.12478656438492797</v>
      </c>
      <c r="AM4" s="10">
        <f>_xlfn.XLOOKUP('Economic Parameters'!$A4 &amp; 'Economic Parameters'!$AM$1, Example0gross_LOS!$A:$A &amp; Example0gross_LOS!$D:$D, Example0gross_LOS!$Q:$Q, , 0, 1)</f>
        <v>2513.1002043875446</v>
      </c>
      <c r="AN4" s="10">
        <f>_xlfn.XLOOKUP('Economic Parameters'!$A4 &amp; 'Economic Parameters'!$AM$1, Example0gross_LOS!$A:$A &amp; Example0gross_LOS!$D:$D, Example0gross_LOS!$R:$R, , 0, 1)</f>
        <v>2722.1282939928947</v>
      </c>
      <c r="AO4" s="10">
        <f>_xlfn.XLOOKUP('Economic Parameters'!$A4 &amp; 'Economic Parameters'!$AM$1, Example0gross_LOS!$A:$A &amp; Example0gross_LOS!$D:$D, Example0gross_LOS!$S:$S, , 0, 1)</f>
        <v>2954.3377074296786</v>
      </c>
      <c r="AP4" s="20">
        <f>_xlfn.XLOOKUP('Economic Parameters'!$A4 &amp; 'Economic Parameters'!$AM$1, Example0gross_LOS!$A:$A &amp; Example0gross_LOS!$D:$D, Example0gross_LOS!$T:$T, , 0, 1)</f>
        <v>3212.6206181734383</v>
      </c>
      <c r="AQ4" s="3">
        <f>_xlfn.XLOOKUP('Economic Parameters'!$A4 &amp; 'Economic Parameters'!$AQ$1, Example0gross_LOS!$A:$A &amp; Example0gross_LOS!$D:$D, Example0gross_LOS!$Q:$Q, , 0, 1)</f>
        <v>1.7217815032205708</v>
      </c>
      <c r="AR4" s="3">
        <f>_xlfn.XLOOKUP('Economic Parameters'!$A4 &amp; 'Economic Parameters'!$AQ$1, Example0gross_LOS!$A:$A &amp; Example0gross_LOS!$D:$D, Example0gross_LOS!$R:$R, , 0, 1)</f>
        <v>1.934037043342042</v>
      </c>
      <c r="AS4" s="3">
        <f>_xlfn.XLOOKUP('Economic Parameters'!$A4 &amp; 'Economic Parameters'!$AQ$1, Example0gross_LOS!$A:$A &amp; Example0gross_LOS!$D:$D, Example0gross_LOS!$S:$S, , 0, 1)</f>
        <v>2.1757346512457993</v>
      </c>
      <c r="AT4" s="14">
        <f>_xlfn.XLOOKUP('Economic Parameters'!$A4 &amp; 'Economic Parameters'!$AQ$1, Example0gross_LOS!$A:$A &amp; Example0gross_LOS!$D:$D, Example0gross_LOS!$T:$T, , 0, 1)</f>
        <v>2.4513014601567455</v>
      </c>
      <c r="AU4" s="3">
        <f>_xlfn.XLOOKUP('Economic Parameters'!$A4 &amp; 'Economic Parameters'!$AU$1, Example0gross_LOS!$A:$A &amp; Example0gross_LOS!$D:$D, Example0gross_LOS!$Q:$Q, , 0, 1)</f>
        <v>1.2855968557380266</v>
      </c>
      <c r="AV4" s="3">
        <f>_xlfn.XLOOKUP('Economic Parameters'!$A4 &amp; 'Economic Parameters'!$AU$1, Example0gross_LOS!$A:$A &amp; Example0gross_LOS!$D:$D, Example0gross_LOS!$R:$R, , 0, 1)</f>
        <v>1.4440809923620588</v>
      </c>
      <c r="AW4" s="3">
        <f>_xlfn.XLOOKUP('Economic Parameters'!$A4 &amp; 'Economic Parameters'!$AU$1, Example0gross_LOS!$A:$A &amp; Example0gross_LOS!$D:$D, Example0gross_LOS!$S:$S, , 0, 1)</f>
        <v>1.6245485395968637</v>
      </c>
      <c r="AX4" s="14">
        <f>_xlfn.XLOOKUP('Economic Parameters'!$A4 &amp; 'Economic Parameters'!$AU$1, Example0gross_LOS!$A:$A &amp; Example0gross_LOS!$D:$D, Example0gross_LOS!$T:$T, , 0, 1)</f>
        <v>1.8303050902503704</v>
      </c>
    </row>
    <row r="5" spans="1:50" x14ac:dyDescent="0.3">
      <c r="A5">
        <v>105</v>
      </c>
      <c r="B5" s="12" t="s">
        <v>20</v>
      </c>
      <c r="C5" s="3">
        <f>_xlfn.XLOOKUP('Economic Parameters'!$A5 &amp; 'Economic Parameters'!$C$1, Example0gross_LOS!$A:$A &amp; Example0gross_LOS!$D:$D, Example0gross_LOS!$Q:$Q, , 0, 1)</f>
        <v>-13.345647512984533</v>
      </c>
      <c r="D5" s="3">
        <f>_xlfn.XLOOKUP('Economic Parameters'!$A5 &amp; 'Economic Parameters'!$C$1, Example0gross_LOS!$A:$A &amp; Example0gross_LOS!$D:$D, Example0gross_LOS!$R:$R, , 0, 1)</f>
        <v>-14.353198738440177</v>
      </c>
      <c r="E5" s="3">
        <f>_xlfn.XLOOKUP('Economic Parameters'!$A5 &amp; 'Economic Parameters'!$C$1, Example0gross_LOS!$A:$A &amp; Example0gross_LOS!$D:$D, Example0gross_LOS!$S:$S, , 0, 1)</f>
        <v>-11.199672322620668</v>
      </c>
      <c r="F5" s="14">
        <f>_xlfn.XLOOKUP('Economic Parameters'!$A5 &amp; 'Economic Parameters'!$C$1, Example0gross_LOS!$A:$A &amp; Example0gross_LOS!$D:$D, Example0gross_LOS!$T:$T, , 0, 1)</f>
        <v>-9.7013263675190764</v>
      </c>
      <c r="G5" s="3">
        <f>_xlfn.XLOOKUP('Economic Parameters'!$A5 &amp; 'Economic Parameters'!$G$1, Example0gross_LOS!$A:$A &amp; Example0gross_LOS!$D:$D, Example0gross_LOS!$Q:$Q, , 0, 1)</f>
        <v>-0.9159862274663505</v>
      </c>
      <c r="H5" s="3">
        <f>_xlfn.XLOOKUP('Economic Parameters'!$A5 &amp; 'Economic Parameters'!$G$1, Example0gross_LOS!$A:$A &amp; Example0gross_LOS!$D:$D, Example0gross_LOS!$R:$R, , 0, 1)</f>
        <v>-0.7235821014475835</v>
      </c>
      <c r="I5" s="3">
        <f>_xlfn.XLOOKUP('Economic Parameters'!$A5 &amp; 'Economic Parameters'!$G$1, Example0gross_LOS!$A:$A &amp; Example0gross_LOS!$D:$D, Example0gross_LOS!$S:$S, , 0, 1)</f>
        <v>-0.48852719738085643</v>
      </c>
      <c r="J5" s="14">
        <f>_xlfn.XLOOKUP('Economic Parameters'!$A5 &amp; 'Economic Parameters'!$G$1, Example0gross_LOS!$A:$A &amp; Example0gross_LOS!$D:$D, Example0gross_LOS!$T:$T, , 0, 1)</f>
        <v>-0.68756075249646564</v>
      </c>
      <c r="K5" s="3" t="str">
        <f>_xlfn.XLOOKUP('Economic Parameters'!$A5 &amp; 'Economic Parameters'!$K$1, Example0gross_LOS!$A:$A &amp; Example0gross_LOS!$D:$D, Example0gross_LOS!$Q:$Q, , 0, 1)</f>
        <v/>
      </c>
      <c r="L5" s="3" t="str">
        <f>_xlfn.XLOOKUP('Economic Parameters'!$A5 &amp; 'Economic Parameters'!$K$1, Example0gross_LOS!$A:$A &amp; Example0gross_LOS!$D:$D, Example0gross_LOS!$R:$R, , 0, 1)</f>
        <v/>
      </c>
      <c r="M5" s="3" t="str">
        <f>_xlfn.XLOOKUP('Economic Parameters'!$A5 &amp; 'Economic Parameters'!$K$1, Example0gross_LOS!$A:$A &amp; Example0gross_LOS!$D:$D, Example0gross_LOS!$S:$S, , 0, 1)</f>
        <v/>
      </c>
      <c r="N5" s="14" t="str">
        <f>_xlfn.XLOOKUP('Economic Parameters'!$A5 &amp; 'Economic Parameters'!$K$1, Example0gross_LOS!$A:$A &amp; Example0gross_LOS!$D:$D, Example0gross_LOS!$T:$T, , 0, 1)</f>
        <v/>
      </c>
      <c r="O5" s="9">
        <f>_xlfn.XLOOKUP('Economic Parameters'!$A5 &amp; 'Economic Parameters'!$O$1, Example0gross_LOS!$A:$A &amp; Example0gross_LOS!$D:$D, Example0gross_LOS!$Q:$Q, , 0, 1)</f>
        <v>0.83318601368866074</v>
      </c>
      <c r="P5" s="9">
        <f>_xlfn.XLOOKUP('Economic Parameters'!$A5 &amp; 'Economic Parameters'!$O$1, Example0gross_LOS!$A:$A &amp; Example0gross_LOS!$D:$D, Example0gross_LOS!$R:$R, , 0, 1)</f>
        <v>0.82524687279416131</v>
      </c>
      <c r="Q5" s="9">
        <f>_xlfn.XLOOKUP('Economic Parameters'!$A5 &amp; 'Economic Parameters'!$O$1, Example0gross_LOS!$A:$A &amp; Example0gross_LOS!$D:$D, Example0gross_LOS!$S:$S, , 0, 1)</f>
        <v>0.86217505678206385</v>
      </c>
      <c r="R5" s="15">
        <f>_xlfn.XLOOKUP('Economic Parameters'!$A5 &amp; 'Economic Parameters'!$O$1, Example0gross_LOS!$A:$A &amp; Example0gross_LOS!$D:$D, Example0gross_LOS!$T:$T, , 0, 1)</f>
        <v>0.87965332532934859</v>
      </c>
      <c r="S5" s="9">
        <f>_xlfn.XLOOKUP('Economic Parameters'!$A5 &amp; 'Economic Parameters'!$S$1, Example0gross_LOS!$A:$A &amp; Example0gross_LOS!$D:$D, Example0gross_LOS!$Q:$Q, , 0, 1)</f>
        <v>0.68495635239314667</v>
      </c>
      <c r="T5" s="9">
        <f>_xlfn.XLOOKUP('Economic Parameters'!$A5 &amp; 'Economic Parameters'!$S$1, Example0gross_LOS!$A:$A &amp; Example0gross_LOS!$D:$D, Example0gross_LOS!$R:$R, , 0, 1)</f>
        <v>0.73844280310403765</v>
      </c>
      <c r="U5" s="9">
        <f>_xlfn.XLOOKUP('Economic Parameters'!$A5 &amp; 'Economic Parameters'!$S$1, Example0gross_LOS!$A:$A &amp; Example0gross_LOS!$D:$D, Example0gross_LOS!$S:$S, , 0, 1)</f>
        <v>0.8232726854383523</v>
      </c>
      <c r="V5" s="15">
        <f>_xlfn.XLOOKUP('Economic Parameters'!$A5 &amp; 'Economic Parameters'!$S$1, Example0gross_LOS!$A:$A &amp; Example0gross_LOS!$D:$D, Example0gross_LOS!$T:$T, , 0, 1)</f>
        <v>0.7849815954848568</v>
      </c>
      <c r="W5" s="9" t="str">
        <f>_xlfn.XLOOKUP('Economic Parameters'!$A5 &amp; 'Economic Parameters'!$W$1, Example0gross_LOS!$A:$A &amp; Example0gross_LOS!$D:$D, Example0gross_LOS!$Q:$Q, , 0, 1)</f>
        <v/>
      </c>
      <c r="X5" s="9" t="str">
        <f>_xlfn.XLOOKUP('Economic Parameters'!$A5 &amp; 'Economic Parameters'!$W$1, Example0gross_LOS!$A:$A &amp; Example0gross_LOS!$D:$D, Example0gross_LOS!$R:$R, , 0, 1)</f>
        <v/>
      </c>
      <c r="Y5" s="9" t="str">
        <f>_xlfn.XLOOKUP('Economic Parameters'!$A5 &amp; 'Economic Parameters'!$W$1, Example0gross_LOS!$A:$A &amp; Example0gross_LOS!$D:$D, Example0gross_LOS!$S:$S, , 0, 1)</f>
        <v/>
      </c>
      <c r="Z5" s="15" t="str">
        <f>_xlfn.XLOOKUP('Economic Parameters'!$A5 &amp; 'Economic Parameters'!$W$1, Example0gross_LOS!$A:$A &amp; Example0gross_LOS!$D:$D, Example0gross_LOS!$T:$T, , 0, 1)</f>
        <v/>
      </c>
      <c r="AA5" s="9">
        <f>_xlfn.XLOOKUP('Economic Parameters'!$A5 &amp; 'Economic Parameters'!$AA$1, Example0gross_LOS!$A:$A &amp; Example0gross_LOS!$D:$D, Example0gross_LOS!$Q:$Q, , 0, 1)</f>
        <v>0.86956497797176258</v>
      </c>
      <c r="AB5" s="9">
        <f>_xlfn.XLOOKUP('Economic Parameters'!$A5 &amp; 'Economic Parameters'!$AA$1, Example0gross_LOS!$A:$A &amp; Example0gross_LOS!$D:$D, Example0gross_LOS!$R:$R, , 0, 1)</f>
        <v>0.86955133838786658</v>
      </c>
      <c r="AC5" s="9">
        <f>_xlfn.XLOOKUP('Economic Parameters'!$A5 &amp; 'Economic Parameters'!$AA$1, Example0gross_LOS!$A:$A &amp; Example0gross_LOS!$D:$D, Example0gross_LOS!$S:$S, , 0, 1)</f>
        <v>0.86956776371935973</v>
      </c>
      <c r="AD5" s="15">
        <f>_xlfn.XLOOKUP('Economic Parameters'!$A5 &amp; 'Economic Parameters'!$AA$1, Example0gross_LOS!$A:$A &amp; Example0gross_LOS!$D:$D, Example0gross_LOS!$T:$T, , 0, 1)</f>
        <v>0.86956416787083135</v>
      </c>
      <c r="AE5" s="16">
        <f>_xlfn.XLOOKUP('Economic Parameters'!$A5 &amp; 'Economic Parameters'!$AE$1, Example0gross_LOS!$A:$A &amp; Example0gross_LOS!$D:$D, Example0gross_LOS!$Q:$Q, , 0, 1)</f>
        <v>0</v>
      </c>
      <c r="AF5" s="16">
        <f>_xlfn.XLOOKUP('Economic Parameters'!$A5 &amp; 'Economic Parameters'!$AE$1, Example0gross_LOS!$A:$A &amp; Example0gross_LOS!$D:$D, Example0gross_LOS!$R:$R, , 0, 1)</f>
        <v>0</v>
      </c>
      <c r="AG5" s="16">
        <f>_xlfn.XLOOKUP('Economic Parameters'!$A5 &amp; 'Economic Parameters'!$AE$1, Example0gross_LOS!$A:$A &amp; Example0gross_LOS!$D:$D, Example0gross_LOS!$S:$S, , 0, 1)</f>
        <v>0</v>
      </c>
      <c r="AH5" s="17">
        <f>_xlfn.XLOOKUP('Economic Parameters'!$A5 &amp; 'Economic Parameters'!$AE$1, Example0gross_LOS!$A:$A &amp; Example0gross_LOS!$D:$D, Example0gross_LOS!$T:$T, , 0, 1)</f>
        <v>0</v>
      </c>
      <c r="AI5" s="18">
        <f>_xlfn.XLOOKUP('Economic Parameters'!$A5 &amp; 'Economic Parameters'!$AI$1, Example0gross_LOS!$A:$A &amp; Example0gross_LOS!$D:$D, Example0gross_LOS!$Q:$Q, , 0, 1)</f>
        <v>0</v>
      </c>
      <c r="AJ5" s="18">
        <f>_xlfn.XLOOKUP('Economic Parameters'!$A5 &amp; 'Economic Parameters'!$AI$1, Example0gross_LOS!$A:$A &amp; Example0gross_LOS!$D:$D, Example0gross_LOS!$R:$R, , 0, 1)</f>
        <v>0</v>
      </c>
      <c r="AK5" s="18">
        <f>_xlfn.XLOOKUP('Economic Parameters'!$A5 &amp; 'Economic Parameters'!$AI$1, Example0gross_LOS!$A:$A &amp; Example0gross_LOS!$D:$D, Example0gross_LOS!$S:$S, , 0, 1)</f>
        <v>0</v>
      </c>
      <c r="AL5" s="19">
        <f>_xlfn.XLOOKUP('Economic Parameters'!$A5 &amp; 'Economic Parameters'!$AI$1, Example0gross_LOS!$A:$A &amp; Example0gross_LOS!$D:$D, Example0gross_LOS!$T:$T, , 0, 1)</f>
        <v>0</v>
      </c>
      <c r="AM5" s="10">
        <f>_xlfn.XLOOKUP('Economic Parameters'!$A5 &amp; 'Economic Parameters'!$AM$1, Example0gross_LOS!$A:$A &amp; Example0gross_LOS!$D:$D, Example0gross_LOS!$Q:$Q, , 0, 1)</f>
        <v>986.02439338072361</v>
      </c>
      <c r="AN5" s="10">
        <f>_xlfn.XLOOKUP('Economic Parameters'!$A5 &amp; 'Economic Parameters'!$AM$1, Example0gross_LOS!$A:$A &amp; Example0gross_LOS!$D:$D, Example0gross_LOS!$R:$R, , 0, 1)</f>
        <v>1068.0373568482412</v>
      </c>
      <c r="AO5" s="10">
        <f>_xlfn.XLOOKUP('Economic Parameters'!$A5 &amp; 'Economic Parameters'!$AM$1, Example0gross_LOS!$A:$A &amp; Example0gross_LOS!$D:$D, Example0gross_LOS!$S:$S, , 0, 1)</f>
        <v>1159.1456006108883</v>
      </c>
      <c r="AP5" s="20">
        <f>_xlfn.XLOOKUP('Economic Parameters'!$A5 &amp; 'Economic Parameters'!$AM$1, Example0gross_LOS!$A:$A &amp; Example0gross_LOS!$D:$D, Example0gross_LOS!$T:$T, , 0, 1)</f>
        <v>1260.4838798972046</v>
      </c>
      <c r="AQ5" s="3">
        <f>_xlfn.XLOOKUP('Economic Parameters'!$A5 &amp; 'Economic Parameters'!$AQ$1, Example0gross_LOS!$A:$A &amp; Example0gross_LOS!$D:$D, Example0gross_LOS!$Q:$Q, , 0, 1)</f>
        <v>0.84443437595684512</v>
      </c>
      <c r="AR5" s="3">
        <f>_xlfn.XLOOKUP('Economic Parameters'!$A5 &amp; 'Economic Parameters'!$AQ$1, Example0gross_LOS!$A:$A &amp; Example0gross_LOS!$D:$D, Example0gross_LOS!$R:$R, , 0, 1)</f>
        <v>0.94853345834947156</v>
      </c>
      <c r="AS5" s="3">
        <f>_xlfn.XLOOKUP('Economic Parameters'!$A5 &amp; 'Economic Parameters'!$AQ$1, Example0gross_LOS!$A:$A &amp; Example0gross_LOS!$D:$D, Example0gross_LOS!$S:$S, , 0, 1)</f>
        <v>1.0670721743937019</v>
      </c>
      <c r="AT5" s="14">
        <f>_xlfn.XLOOKUP('Economic Parameters'!$A5 &amp; 'Economic Parameters'!$AQ$1, Example0gross_LOS!$A:$A &amp; Example0gross_LOS!$D:$D, Example0gross_LOS!$T:$T, , 0, 1)</f>
        <v>1.2022217772218631</v>
      </c>
      <c r="AU5" s="3">
        <f>_xlfn.XLOOKUP('Economic Parameters'!$A5 &amp; 'Economic Parameters'!$AU$1, Example0gross_LOS!$A:$A &amp; Example0gross_LOS!$D:$D, Example0gross_LOS!$Q:$Q, , 0, 1)</f>
        <v>0.63051100071444477</v>
      </c>
      <c r="AV5" s="3">
        <f>_xlfn.XLOOKUP('Economic Parameters'!$A5 &amp; 'Economic Parameters'!$AU$1, Example0gross_LOS!$A:$A &amp; Example0gross_LOS!$D:$D, Example0gross_LOS!$R:$R, , 0, 1)</f>
        <v>0.70823831556760564</v>
      </c>
      <c r="AW5" s="3">
        <f>_xlfn.XLOOKUP('Economic Parameters'!$A5 &amp; 'Economic Parameters'!$AU$1, Example0gross_LOS!$A:$A &amp; Example0gross_LOS!$D:$D, Example0gross_LOS!$S:$S, , 0, 1)</f>
        <v>0.79674722354729755</v>
      </c>
      <c r="AX5" s="14">
        <f>_xlfn.XLOOKUP('Economic Parameters'!$A5 &amp; 'Economic Parameters'!$AU$1, Example0gross_LOS!$A:$A &amp; Example0gross_LOS!$D:$D, Example0gross_LOS!$T:$T, , 0, 1)</f>
        <v>0.89765892699232486</v>
      </c>
    </row>
    <row r="6" spans="1:50" x14ac:dyDescent="0.3">
      <c r="A6">
        <v>106</v>
      </c>
      <c r="B6" s="12" t="s">
        <v>21</v>
      </c>
      <c r="C6" s="3">
        <f>_xlfn.XLOOKUP('Economic Parameters'!$A6 &amp; 'Economic Parameters'!$C$1, Example0gross_LOS!$A:$A &amp; Example0gross_LOS!$D:$D, Example0gross_LOS!$Q:$Q, , 0, 1)</f>
        <v>-6.2170549509135453</v>
      </c>
      <c r="D6" s="3">
        <f>_xlfn.XLOOKUP('Economic Parameters'!$A6 &amp; 'Economic Parameters'!$C$1, Example0gross_LOS!$A:$A &amp; Example0gross_LOS!$D:$D, Example0gross_LOS!$R:$R, , 0, 1)</f>
        <v>-7.1177865228709125</v>
      </c>
      <c r="E6" s="3">
        <f>_xlfn.XLOOKUP('Economic Parameters'!$A6 &amp; 'Economic Parameters'!$C$1, Example0gross_LOS!$A:$A &amp; Example0gross_LOS!$D:$D, Example0gross_LOS!$S:$S, , 0, 1)</f>
        <v>-3.8552973837262527</v>
      </c>
      <c r="F6" s="14">
        <f>_xlfn.XLOOKUP('Economic Parameters'!$A6 &amp; 'Economic Parameters'!$C$1, Example0gross_LOS!$A:$A &amp; Example0gross_LOS!$D:$D, Example0gross_LOS!$T:$T, , 0, 1)</f>
        <v>-2.2457968627043905</v>
      </c>
      <c r="G6" s="3" t="str">
        <f>_xlfn.XLOOKUP('Economic Parameters'!$A6 &amp; 'Economic Parameters'!$G$1, Example0gross_LOS!$A:$A &amp; Example0gross_LOS!$D:$D, Example0gross_LOS!$Q:$Q, , 0, 1)</f>
        <v/>
      </c>
      <c r="H6" s="3" t="str">
        <f>_xlfn.XLOOKUP('Economic Parameters'!$A6 &amp; 'Economic Parameters'!$G$1, Example0gross_LOS!$A:$A &amp; Example0gross_LOS!$D:$D, Example0gross_LOS!$R:$R, , 0, 1)</f>
        <v/>
      </c>
      <c r="I6" s="3" t="str">
        <f>_xlfn.XLOOKUP('Economic Parameters'!$A6 &amp; 'Economic Parameters'!$G$1, Example0gross_LOS!$A:$A &amp; Example0gross_LOS!$D:$D, Example0gross_LOS!$S:$S, , 0, 1)</f>
        <v/>
      </c>
      <c r="J6" s="14" t="str">
        <f>_xlfn.XLOOKUP('Economic Parameters'!$A6 &amp; 'Economic Parameters'!$G$1, Example0gross_LOS!$A:$A &amp; Example0gross_LOS!$D:$D, Example0gross_LOS!$T:$T, , 0, 1)</f>
        <v/>
      </c>
      <c r="K6" s="3" t="str">
        <f>_xlfn.XLOOKUP('Economic Parameters'!$A6 &amp; 'Economic Parameters'!$K$1, Example0gross_LOS!$A:$A &amp; Example0gross_LOS!$D:$D, Example0gross_LOS!$Q:$Q, , 0, 1)</f>
        <v/>
      </c>
      <c r="L6" s="3" t="str">
        <f>_xlfn.XLOOKUP('Economic Parameters'!$A6 &amp; 'Economic Parameters'!$K$1, Example0gross_LOS!$A:$A &amp; Example0gross_LOS!$D:$D, Example0gross_LOS!$R:$R, , 0, 1)</f>
        <v/>
      </c>
      <c r="M6" s="3" t="str">
        <f>_xlfn.XLOOKUP('Economic Parameters'!$A6 &amp; 'Economic Parameters'!$K$1, Example0gross_LOS!$A:$A &amp; Example0gross_LOS!$D:$D, Example0gross_LOS!$S:$S, , 0, 1)</f>
        <v/>
      </c>
      <c r="N6" s="14" t="str">
        <f>_xlfn.XLOOKUP('Economic Parameters'!$A6 &amp; 'Economic Parameters'!$K$1, Example0gross_LOS!$A:$A &amp; Example0gross_LOS!$D:$D, Example0gross_LOS!$T:$T, , 0, 1)</f>
        <v/>
      </c>
      <c r="O6" s="9">
        <f>_xlfn.XLOOKUP('Economic Parameters'!$A6 &amp; 'Economic Parameters'!$O$1, Example0gross_LOS!$A:$A &amp; Example0gross_LOS!$D:$D, Example0gross_LOS!$Q:$Q, , 0, 1)</f>
        <v>0.92459288201300749</v>
      </c>
      <c r="P6" s="9">
        <f>_xlfn.XLOOKUP('Economic Parameters'!$A6 &amp; 'Economic Parameters'!$O$1, Example0gross_LOS!$A:$A &amp; Example0gross_LOS!$D:$D, Example0gross_LOS!$R:$R, , 0, 1)</f>
        <v>0.91579834666364912</v>
      </c>
      <c r="Q6" s="9">
        <f>_xlfn.XLOOKUP('Economic Parameters'!$A6 &amp; 'Economic Parameters'!$O$1, Example0gross_LOS!$A:$A &amp; Example0gross_LOS!$D:$D, Example0gross_LOS!$S:$S, , 0, 1)</f>
        <v>0.95679600386680841</v>
      </c>
      <c r="R6" s="15">
        <f>_xlfn.XLOOKUP('Economic Parameters'!$A6 &amp; 'Economic Parameters'!$O$1, Example0gross_LOS!$A:$A &amp; Example0gross_LOS!$D:$D, Example0gross_LOS!$T:$T, , 0, 1)</f>
        <v>0.97620994693463381</v>
      </c>
      <c r="S6" s="9" t="str">
        <f>_xlfn.XLOOKUP('Economic Parameters'!$A6 &amp; 'Economic Parameters'!$S$1, Example0gross_LOS!$A:$A &amp; Example0gross_LOS!$D:$D, Example0gross_LOS!$Q:$Q, , 0, 1)</f>
        <v/>
      </c>
      <c r="T6" s="9" t="str">
        <f>_xlfn.XLOOKUP('Economic Parameters'!$A6 &amp; 'Economic Parameters'!$S$1, Example0gross_LOS!$A:$A &amp; Example0gross_LOS!$D:$D, Example0gross_LOS!$R:$R, , 0, 1)</f>
        <v/>
      </c>
      <c r="U6" s="9" t="str">
        <f>_xlfn.XLOOKUP('Economic Parameters'!$A6 &amp; 'Economic Parameters'!$S$1, Example0gross_LOS!$A:$A &amp; Example0gross_LOS!$D:$D, Example0gross_LOS!$S:$S, , 0, 1)</f>
        <v/>
      </c>
      <c r="V6" s="15" t="str">
        <f>_xlfn.XLOOKUP('Economic Parameters'!$A6 &amp; 'Economic Parameters'!$S$1, Example0gross_LOS!$A:$A &amp; Example0gross_LOS!$D:$D, Example0gross_LOS!$T:$T, , 0, 1)</f>
        <v/>
      </c>
      <c r="W6" s="9" t="str">
        <f>_xlfn.XLOOKUP('Economic Parameters'!$A6 &amp; 'Economic Parameters'!$W$1, Example0gross_LOS!$A:$A &amp; Example0gross_LOS!$D:$D, Example0gross_LOS!$Q:$Q, , 0, 1)</f>
        <v/>
      </c>
      <c r="X6" s="9" t="str">
        <f>_xlfn.XLOOKUP('Economic Parameters'!$A6 &amp; 'Economic Parameters'!$W$1, Example0gross_LOS!$A:$A &amp; Example0gross_LOS!$D:$D, Example0gross_LOS!$R:$R, , 0, 1)</f>
        <v/>
      </c>
      <c r="Y6" s="9" t="str">
        <f>_xlfn.XLOOKUP('Economic Parameters'!$A6 &amp; 'Economic Parameters'!$W$1, Example0gross_LOS!$A:$A &amp; Example0gross_LOS!$D:$D, Example0gross_LOS!$S:$S, , 0, 1)</f>
        <v/>
      </c>
      <c r="Z6" s="15" t="str">
        <f>_xlfn.XLOOKUP('Economic Parameters'!$A6 &amp; 'Economic Parameters'!$W$1, Example0gross_LOS!$A:$A &amp; Example0gross_LOS!$D:$D, Example0gross_LOS!$T:$T, , 0, 1)</f>
        <v/>
      </c>
      <c r="AA6" s="9" t="str">
        <f>_xlfn.XLOOKUP('Economic Parameters'!$A6 &amp; 'Economic Parameters'!$AA$1, Example0gross_LOS!$A:$A &amp; Example0gross_LOS!$D:$D, Example0gross_LOS!$Q:$Q, , 0, 1)</f>
        <v/>
      </c>
      <c r="AB6" s="9" t="str">
        <f>_xlfn.XLOOKUP('Economic Parameters'!$A6 &amp; 'Economic Parameters'!$AA$1, Example0gross_LOS!$A:$A &amp; Example0gross_LOS!$D:$D, Example0gross_LOS!$R:$R, , 0, 1)</f>
        <v/>
      </c>
      <c r="AC6" s="9" t="str">
        <f>_xlfn.XLOOKUP('Economic Parameters'!$A6 &amp; 'Economic Parameters'!$AA$1, Example0gross_LOS!$A:$A &amp; Example0gross_LOS!$D:$D, Example0gross_LOS!$S:$S, , 0, 1)</f>
        <v/>
      </c>
      <c r="AD6" s="15" t="str">
        <f>_xlfn.XLOOKUP('Economic Parameters'!$A6 &amp; 'Economic Parameters'!$AA$1, Example0gross_LOS!$A:$A &amp; Example0gross_LOS!$D:$D, Example0gross_LOS!$T:$T, , 0, 1)</f>
        <v/>
      </c>
      <c r="AE6" s="16" t="str">
        <f>_xlfn.XLOOKUP('Economic Parameters'!$A6 &amp; 'Economic Parameters'!$AE$1, Example0gross_LOS!$A:$A &amp; Example0gross_LOS!$D:$D, Example0gross_LOS!$Q:$Q, , 0, 1)</f>
        <v/>
      </c>
      <c r="AF6" s="16" t="str">
        <f>_xlfn.XLOOKUP('Economic Parameters'!$A6 &amp; 'Economic Parameters'!$AE$1, Example0gross_LOS!$A:$A &amp; Example0gross_LOS!$D:$D, Example0gross_LOS!$R:$R, , 0, 1)</f>
        <v/>
      </c>
      <c r="AG6" s="16" t="str">
        <f>_xlfn.XLOOKUP('Economic Parameters'!$A6 &amp; 'Economic Parameters'!$AE$1, Example0gross_LOS!$A:$A &amp; Example0gross_LOS!$D:$D, Example0gross_LOS!$S:$S, , 0, 1)</f>
        <v/>
      </c>
      <c r="AH6" s="17" t="str">
        <f>_xlfn.XLOOKUP('Economic Parameters'!$A6 &amp; 'Economic Parameters'!$AE$1, Example0gross_LOS!$A:$A &amp; Example0gross_LOS!$D:$D, Example0gross_LOS!$T:$T, , 0, 1)</f>
        <v/>
      </c>
      <c r="AI6" s="18" t="str">
        <f>_xlfn.XLOOKUP('Economic Parameters'!$A6 &amp; 'Economic Parameters'!$AI$1, Example0gross_LOS!$A:$A &amp; Example0gross_LOS!$D:$D, Example0gross_LOS!$Q:$Q, , 0, 1)</f>
        <v/>
      </c>
      <c r="AJ6" s="18" t="str">
        <f>_xlfn.XLOOKUP('Economic Parameters'!$A6 &amp; 'Economic Parameters'!$AI$1, Example0gross_LOS!$A:$A &amp; Example0gross_LOS!$D:$D, Example0gross_LOS!$R:$R, , 0, 1)</f>
        <v/>
      </c>
      <c r="AK6" s="18" t="str">
        <f>_xlfn.XLOOKUP('Economic Parameters'!$A6 &amp; 'Economic Parameters'!$AI$1, Example0gross_LOS!$A:$A &amp; Example0gross_LOS!$D:$D, Example0gross_LOS!$S:$S, , 0, 1)</f>
        <v/>
      </c>
      <c r="AL6" s="19" t="str">
        <f>_xlfn.XLOOKUP('Economic Parameters'!$A6 &amp; 'Economic Parameters'!$AI$1, Example0gross_LOS!$A:$A &amp; Example0gross_LOS!$D:$D, Example0gross_LOS!$T:$T, , 0, 1)</f>
        <v/>
      </c>
      <c r="AM6" s="10">
        <f>_xlfn.XLOOKUP('Economic Parameters'!$A6 &amp; 'Economic Parameters'!$AM$1, Example0gross_LOS!$A:$A &amp; Example0gross_LOS!$D:$D, Example0gross_LOS!$Q:$Q, , 0, 1)</f>
        <v>1519.5464740108246</v>
      </c>
      <c r="AN6" s="10">
        <f>_xlfn.XLOOKUP('Economic Parameters'!$A6 &amp; 'Economic Parameters'!$AM$1, Example0gross_LOS!$A:$A &amp; Example0gross_LOS!$D:$D, Example0gross_LOS!$R:$R, , 0, 1)</f>
        <v>1488.1691977632611</v>
      </c>
      <c r="AO6" s="10">
        <f>_xlfn.XLOOKUP('Economic Parameters'!$A6 &amp; 'Economic Parameters'!$AM$1, Example0gross_LOS!$A:$A &amp; Example0gross_LOS!$D:$D, Example0gross_LOS!$S:$S, , 0, 1)</f>
        <v>1457.8223314563877</v>
      </c>
      <c r="AP6" s="20">
        <f>_xlfn.XLOOKUP('Economic Parameters'!$A6 &amp; 'Economic Parameters'!$AM$1, Example0gross_LOS!$A:$A &amp; Example0gross_LOS!$D:$D, Example0gross_LOS!$T:$T, , 0, 1)</f>
        <v>1428.4555268930719</v>
      </c>
      <c r="AQ6" s="3">
        <f>_xlfn.XLOOKUP('Economic Parameters'!$A6 &amp; 'Economic Parameters'!$AQ$1, Example0gross_LOS!$A:$A &amp; Example0gross_LOS!$D:$D, Example0gross_LOS!$Q:$Q, , 0, 1)</f>
        <v>1.9392582549638813</v>
      </c>
      <c r="AR6" s="3">
        <f>_xlfn.XLOOKUP('Economic Parameters'!$A6 &amp; 'Economic Parameters'!$AQ$1, Example0gross_LOS!$A:$A &amp; Example0gross_LOS!$D:$D, Example0gross_LOS!$R:$R, , 0, 1)</f>
        <v>1.9695269996446818</v>
      </c>
      <c r="AS6" s="3">
        <f>_xlfn.XLOOKUP('Economic Parameters'!$A6 &amp; 'Economic Parameters'!$AQ$1, Example0gross_LOS!$A:$A &amp; Example0gross_LOS!$D:$D, Example0gross_LOS!$S:$S, , 0, 1)</f>
        <v>1.9998794542445206</v>
      </c>
      <c r="AT6" s="14">
        <f>_xlfn.XLOOKUP('Economic Parameters'!$A6 &amp; 'Economic Parameters'!$AQ$1, Example0gross_LOS!$A:$A &amp; Example0gross_LOS!$D:$D, Example0gross_LOS!$T:$T, , 0, 1)</f>
        <v>2.030287003433163</v>
      </c>
      <c r="AU6" s="3" t="str">
        <f>_xlfn.XLOOKUP('Economic Parameters'!$A6 &amp; 'Economic Parameters'!$AU$1, Example0gross_LOS!$A:$A &amp; Example0gross_LOS!$D:$D, Example0gross_LOS!$Q:$Q, , 0, 1)</f>
        <v/>
      </c>
      <c r="AV6" s="3" t="str">
        <f>_xlfn.XLOOKUP('Economic Parameters'!$A6 &amp; 'Economic Parameters'!$AU$1, Example0gross_LOS!$A:$A &amp; Example0gross_LOS!$D:$D, Example0gross_LOS!$R:$R, , 0, 1)</f>
        <v/>
      </c>
      <c r="AW6" s="3" t="str">
        <f>_xlfn.XLOOKUP('Economic Parameters'!$A6 &amp; 'Economic Parameters'!$AU$1, Example0gross_LOS!$A:$A &amp; Example0gross_LOS!$D:$D, Example0gross_LOS!$S:$S, , 0, 1)</f>
        <v/>
      </c>
      <c r="AX6" s="14" t="str">
        <f>_xlfn.XLOOKUP('Economic Parameters'!$A6 &amp; 'Economic Parameters'!$AU$1, Example0gross_LOS!$A:$A &amp; Example0gross_LOS!$D:$D, Example0gross_LOS!$T:$T, , 0, 1)</f>
        <v/>
      </c>
    </row>
    <row r="7" spans="1:50" x14ac:dyDescent="0.3">
      <c r="A7">
        <v>107</v>
      </c>
      <c r="B7" s="12" t="s">
        <v>22</v>
      </c>
      <c r="C7" s="3">
        <f>_xlfn.XLOOKUP('Economic Parameters'!$A7 &amp; 'Economic Parameters'!$C$1, Example0gross_LOS!$A:$A &amp; Example0gross_LOS!$D:$D, Example0gross_LOS!$Q:$Q, , 0, 1)</f>
        <v>-9.2647409036918162</v>
      </c>
      <c r="D7" s="3">
        <f>_xlfn.XLOOKUP('Economic Parameters'!$A7 &amp; 'Economic Parameters'!$C$1, Example0gross_LOS!$A:$A &amp; Example0gross_LOS!$D:$D, Example0gross_LOS!$R:$R, , 0, 1)</f>
        <v>-10.215769655173711</v>
      </c>
      <c r="E7" s="3">
        <f>_xlfn.XLOOKUP('Economic Parameters'!$A7 &amp; 'Economic Parameters'!$C$1, Example0gross_LOS!$A:$A &amp; Example0gross_LOS!$D:$D, Example0gross_LOS!$S:$S, , 0, 1)</f>
        <v>-7.0047739400942426</v>
      </c>
      <c r="F7" s="14">
        <f>_xlfn.XLOOKUP('Economic Parameters'!$A7 &amp; 'Economic Parameters'!$C$1, Example0gross_LOS!$A:$A &amp; Example0gross_LOS!$D:$D, Example0gross_LOS!$T:$T, , 0, 1)</f>
        <v>-5.4479987907174552</v>
      </c>
      <c r="G7" s="3">
        <f>_xlfn.XLOOKUP('Economic Parameters'!$A7 &amp; 'Economic Parameters'!$G$1, Example0gross_LOS!$A:$A &amp; Example0gross_LOS!$D:$D, Example0gross_LOS!$Q:$Q, , 0, 1)</f>
        <v>-0.3880953005852758</v>
      </c>
      <c r="H7" s="3">
        <f>_xlfn.XLOOKUP('Economic Parameters'!$A7 &amp; 'Economic Parameters'!$G$1, Example0gross_LOS!$A:$A &amp; Example0gross_LOS!$D:$D, Example0gross_LOS!$R:$R, , 0, 1)</f>
        <v>-0.18847123500013971</v>
      </c>
      <c r="I7" s="3">
        <f>_xlfn.XLOOKUP('Economic Parameters'!$A7 &amp; 'Economic Parameters'!$G$1, Example0gross_LOS!$A:$A &amp; Example0gross_LOS!$D:$D, Example0gross_LOS!$S:$S, , 0, 1)</f>
        <v>5.3920544997275353E-2</v>
      </c>
      <c r="J7" s="14">
        <f>_xlfn.XLOOKUP('Economic Parameters'!$A7 &amp; 'Economic Parameters'!$G$1, Example0gross_LOS!$A:$A &amp; Example0gross_LOS!$D:$D, Example0gross_LOS!$T:$T, , 0, 1)</f>
        <v>-0.13765780107098133</v>
      </c>
      <c r="K7" s="3">
        <f>_xlfn.XLOOKUP('Economic Parameters'!$A7 &amp; 'Economic Parameters'!$K$1, Example0gross_LOS!$A:$A &amp; Example0gross_LOS!$D:$D, Example0gross_LOS!$Q:$Q, , 0, 1)</f>
        <v>-50.078510253725348</v>
      </c>
      <c r="L7" s="3">
        <f>_xlfn.XLOOKUP('Economic Parameters'!$A7 &amp; 'Economic Parameters'!$K$1, Example0gross_LOS!$A:$A &amp; Example0gross_LOS!$D:$D, Example0gross_LOS!$R:$R, , 0, 1)</f>
        <v>-51.631753096867214</v>
      </c>
      <c r="M7" s="3">
        <f>_xlfn.XLOOKUP('Economic Parameters'!$A7 &amp; 'Economic Parameters'!$K$1, Example0gross_LOS!$A:$A &amp; Example0gross_LOS!$D:$D, Example0gross_LOS!$S:$S, , 0, 1)</f>
        <v>-49.034674640347554</v>
      </c>
      <c r="N7" s="14">
        <f>_xlfn.XLOOKUP('Economic Parameters'!$A7 &amp; 'Economic Parameters'!$K$1, Example0gross_LOS!$A:$A &amp; Example0gross_LOS!$D:$D, Example0gross_LOS!$T:$T, , 0, 1)</f>
        <v>-48.103769103224586</v>
      </c>
      <c r="O7" s="9">
        <f>_xlfn.XLOOKUP('Economic Parameters'!$A7 &amp; 'Economic Parameters'!$O$1, Example0gross_LOS!$A:$A &amp; Example0gross_LOS!$D:$D, Example0gross_LOS!$Q:$Q, , 0, 1)</f>
        <v>0.88551585155137891</v>
      </c>
      <c r="P7" s="9">
        <f>_xlfn.XLOOKUP('Economic Parameters'!$A7 &amp; 'Economic Parameters'!$O$1, Example0gross_LOS!$A:$A &amp; Example0gross_LOS!$D:$D, Example0gross_LOS!$R:$R, , 0, 1)</f>
        <v>0.87702838486276091</v>
      </c>
      <c r="Q7" s="9">
        <f>_xlfn.XLOOKUP('Economic Parameters'!$A7 &amp; 'Economic Parameters'!$O$1, Example0gross_LOS!$A:$A &amp; Example0gross_LOS!$D:$D, Example0gross_LOS!$S:$S, , 0, 1)</f>
        <v>0.91621799887204325</v>
      </c>
      <c r="R7" s="15">
        <f>_xlfn.XLOOKUP('Economic Parameters'!$A7 &amp; 'Economic Parameters'!$O$1, Example0gross_LOS!$A:$A &amp; Example0gross_LOS!$D:$D, Example0gross_LOS!$T:$T, , 0, 1)</f>
        <v>0.93473609066085939</v>
      </c>
      <c r="S7" s="9">
        <f>_xlfn.XLOOKUP('Economic Parameters'!$A7 &amp; 'Economic Parameters'!$S$1, Example0gross_LOS!$A:$A &amp; Example0gross_LOS!$D:$D, Example0gross_LOS!$Q:$Q, , 0, 1)</f>
        <v>0.86924846322975247</v>
      </c>
      <c r="T7" s="9">
        <f>_xlfn.XLOOKUP('Economic Parameters'!$A7 &amp; 'Economic Parameters'!$S$1, Example0gross_LOS!$A:$A &amp; Example0gross_LOS!$D:$D, Example0gross_LOS!$R:$R, , 0, 1)</f>
        <v>0.93694252792798327</v>
      </c>
      <c r="U7" s="9">
        <f>_xlfn.XLOOKUP('Economic Parameters'!$A7 &amp; 'Economic Parameters'!$S$1, Example0gross_LOS!$A:$A &amp; Example0gross_LOS!$D:$D, Example0gross_LOS!$S:$S, , 0, 1)</f>
        <v>1.0443443967527282</v>
      </c>
      <c r="V7" s="15">
        <f>_xlfn.XLOOKUP('Economic Parameters'!$A7 &amp; 'Economic Parameters'!$S$1, Example0gross_LOS!$A:$A &amp; Example0gross_LOS!$D:$D, Example0gross_LOS!$T:$T, , 0, 1)</f>
        <v>0.99562529420596446</v>
      </c>
      <c r="W7" s="9">
        <f>_xlfn.XLOOKUP('Economic Parameters'!$A7 &amp; 'Economic Parameters'!$W$1, Example0gross_LOS!$A:$A &amp; Example0gross_LOS!$D:$D, Example0gross_LOS!$Q:$Q, , 0, 1)</f>
        <v>0.36217417241365196</v>
      </c>
      <c r="X7" s="9">
        <f>_xlfn.XLOOKUP('Economic Parameters'!$A7 &amp; 'Economic Parameters'!$W$1, Example0gross_LOS!$A:$A &amp; Example0gross_LOS!$D:$D, Example0gross_LOS!$R:$R, , 0, 1)</f>
        <v>0.35870281589478981</v>
      </c>
      <c r="Y7" s="9">
        <f>_xlfn.XLOOKUP('Economic Parameters'!$A7 &amp; 'Economic Parameters'!$W$1, Example0gross_LOS!$A:$A &amp; Example0gross_LOS!$D:$D, Example0gross_LOS!$S:$S, , 0, 1)</f>
        <v>0.37473128788222643</v>
      </c>
      <c r="Z7" s="15">
        <f>_xlfn.XLOOKUP('Economic Parameters'!$A7 &amp; 'Economic Parameters'!$W$1, Example0gross_LOS!$A:$A &amp; Example0gross_LOS!$D:$D, Example0gross_LOS!$T:$T, , 0, 1)</f>
        <v>0.38230514955454381</v>
      </c>
      <c r="AA7" s="9">
        <f>_xlfn.XLOOKUP('Economic Parameters'!$A7 &amp; 'Economic Parameters'!$AA$1, Example0gross_LOS!$A:$A &amp; Example0gross_LOS!$D:$D, Example0gross_LOS!$Q:$Q, , 0, 1)</f>
        <v>0.81966524680984953</v>
      </c>
      <c r="AB7" s="9">
        <f>_xlfn.XLOOKUP('Economic Parameters'!$A7 &amp; 'Economic Parameters'!$AA$1, Example0gross_LOS!$A:$A &amp; Example0gross_LOS!$D:$D, Example0gross_LOS!$R:$R, , 0, 1)</f>
        <v>0.81968276006572438</v>
      </c>
      <c r="AC7" s="9">
        <f>_xlfn.XLOOKUP('Economic Parameters'!$A7 &amp; 'Economic Parameters'!$AA$1, Example0gross_LOS!$A:$A &amp; Example0gross_LOS!$D:$D, Example0gross_LOS!$S:$S, , 0, 1)</f>
        <v>0.81968825644759724</v>
      </c>
      <c r="AD7" s="15">
        <f>_xlfn.XLOOKUP('Economic Parameters'!$A7 &amp; 'Economic Parameters'!$AA$1, Example0gross_LOS!$A:$A &amp; Example0gross_LOS!$D:$D, Example0gross_LOS!$T:$T, , 0, 1)</f>
        <v>0.81968266590530925</v>
      </c>
      <c r="AE7" s="16">
        <f>_xlfn.XLOOKUP('Economic Parameters'!$A7 &amp; 'Economic Parameters'!$AE$1, Example0gross_LOS!$A:$A &amp; Example0gross_LOS!$D:$D, Example0gross_LOS!$Q:$Q, , 0, 1)</f>
        <v>106.88434818400439</v>
      </c>
      <c r="AF7" s="16">
        <f>_xlfn.XLOOKUP('Economic Parameters'!$A7 &amp; 'Economic Parameters'!$AE$1, Example0gross_LOS!$A:$A &amp; Example0gross_LOS!$D:$D, Example0gross_LOS!$R:$R, , 0, 1)</f>
        <v>106.88663191257046</v>
      </c>
      <c r="AG7" s="16">
        <f>_xlfn.XLOOKUP('Economic Parameters'!$A7 &amp; 'Economic Parameters'!$AE$1, Example0gross_LOS!$A:$A &amp; Example0gross_LOS!$D:$D, Example0gross_LOS!$S:$S, , 0, 1)</f>
        <v>106.88734864076672</v>
      </c>
      <c r="AH7" s="17">
        <f>_xlfn.XLOOKUP('Economic Parameters'!$A7 &amp; 'Economic Parameters'!$AE$1, Example0gross_LOS!$A:$A &amp; Example0gross_LOS!$D:$D, Example0gross_LOS!$T:$T, , 0, 1)</f>
        <v>106.88661963405234</v>
      </c>
      <c r="AI7" s="18">
        <f>_xlfn.XLOOKUP('Economic Parameters'!$A7 &amp; 'Economic Parameters'!$AI$1, Example0gross_LOS!$A:$A &amp; Example0gross_LOS!$D:$D, Example0gross_LOS!$Q:$Q, , 0, 1)</f>
        <v>0.1068843481840044</v>
      </c>
      <c r="AJ7" s="18">
        <f>_xlfn.XLOOKUP('Economic Parameters'!$A7 &amp; 'Economic Parameters'!$AI$1, Example0gross_LOS!$A:$A &amp; Example0gross_LOS!$D:$D, Example0gross_LOS!$R:$R, , 0, 1)</f>
        <v>0.10688663191257047</v>
      </c>
      <c r="AK7" s="18">
        <f>_xlfn.XLOOKUP('Economic Parameters'!$A7 &amp; 'Economic Parameters'!$AI$1, Example0gross_LOS!$A:$A &amp; Example0gross_LOS!$D:$D, Example0gross_LOS!$S:$S, , 0, 1)</f>
        <v>0.1068873486407667</v>
      </c>
      <c r="AL7" s="19">
        <f>_xlfn.XLOOKUP('Economic Parameters'!$A7 &amp; 'Economic Parameters'!$AI$1, Example0gross_LOS!$A:$A &amp; Example0gross_LOS!$D:$D, Example0gross_LOS!$T:$T, , 0, 1)</f>
        <v>0.10688661963405233</v>
      </c>
      <c r="AM7" s="10">
        <f>_xlfn.XLOOKUP('Economic Parameters'!$A7 &amp; 'Economic Parameters'!$AM$1, Example0gross_LOS!$A:$A &amp; Example0gross_LOS!$D:$D, Example0gross_LOS!$Q:$Q, , 0, 1)</f>
        <v>4334.0974858847139</v>
      </c>
      <c r="AN7" s="10">
        <f>_xlfn.XLOOKUP('Economic Parameters'!$A7 &amp; 'Economic Parameters'!$AM$1, Example0gross_LOS!$A:$A &amp; Example0gross_LOS!$D:$D, Example0gross_LOS!$R:$R, , 0, 1)</f>
        <v>4248.9912481259553</v>
      </c>
      <c r="AO7" s="10">
        <f>_xlfn.XLOOKUP('Economic Parameters'!$A7 &amp; 'Economic Parameters'!$AM$1, Example0gross_LOS!$A:$A &amp; Example0gross_LOS!$D:$D, Example0gross_LOS!$S:$S, , 0, 1)</f>
        <v>4166.3921427955975</v>
      </c>
      <c r="AP7" s="20">
        <f>_xlfn.XLOOKUP('Economic Parameters'!$A7 &amp; 'Economic Parameters'!$AM$1, Example0gross_LOS!$A:$A &amp; Example0gross_LOS!$D:$D, Example0gross_LOS!$T:$T, , 0, 1)</f>
        <v>4086.1954533466983</v>
      </c>
      <c r="AQ7" s="3">
        <f>_xlfn.XLOOKUP('Economic Parameters'!$A7 &amp; 'Economic Parameters'!$AQ$1, Example0gross_LOS!$A:$A &amp; Example0gross_LOS!$D:$D, Example0gross_LOS!$Q:$Q, , 0, 1)</f>
        <v>3.3986967871835687</v>
      </c>
      <c r="AR7" s="3">
        <f>_xlfn.XLOOKUP('Economic Parameters'!$A7 &amp; 'Economic Parameters'!$AQ$1, Example0gross_LOS!$A:$A &amp; Example0gross_LOS!$D:$D, Example0gross_LOS!$R:$R, , 0, 1)</f>
        <v>3.4553142229967762</v>
      </c>
      <c r="AS7" s="3">
        <f>_xlfn.XLOOKUP('Economic Parameters'!$A7 &amp; 'Economic Parameters'!$AQ$1, Example0gross_LOS!$A:$A &amp; Example0gross_LOS!$D:$D, Example0gross_LOS!$S:$S, , 0, 1)</f>
        <v>3.5119752556293884</v>
      </c>
      <c r="AT7" s="14">
        <f>_xlfn.XLOOKUP('Economic Parameters'!$A7 &amp; 'Economic Parameters'!$AQ$1, Example0gross_LOS!$A:$A &amp; Example0gross_LOS!$D:$D, Example0gross_LOS!$T:$T, , 0, 1)</f>
        <v>3.5686333581435097</v>
      </c>
      <c r="AU7" s="3">
        <f>_xlfn.XLOOKUP('Economic Parameters'!$A7 &amp; 'Economic Parameters'!$AU$1, Example0gross_LOS!$A:$A &amp; Example0gross_LOS!$D:$D, Example0gross_LOS!$Q:$Q, , 0, 1)</f>
        <v>2.5376936010970659</v>
      </c>
      <c r="AV7" s="3">
        <f>_xlfn.XLOOKUP('Economic Parameters'!$A7 &amp; 'Economic Parameters'!$AU$1, Example0gross_LOS!$A:$A &amp; Example0gross_LOS!$D:$D, Example0gross_LOS!$R:$R, , 0, 1)</f>
        <v>2.5799679531709288</v>
      </c>
      <c r="AW7" s="3">
        <f>_xlfn.XLOOKUP('Economic Parameters'!$A7 &amp; 'Economic Parameters'!$AU$1, Example0gross_LOS!$A:$A &amp; Example0gross_LOS!$D:$D, Example0gross_LOS!$S:$S, , 0, 1)</f>
        <v>2.6222748575366106</v>
      </c>
      <c r="AX7" s="14">
        <f>_xlfn.XLOOKUP('Economic Parameters'!$A7 &amp; 'Economic Parameters'!$AU$1, Example0gross_LOS!$A:$A &amp; Example0gross_LOS!$D:$D, Example0gross_LOS!$T:$T, , 0, 1)</f>
        <v>2.6645795740804883</v>
      </c>
    </row>
  </sheetData>
  <mergeCells count="13">
    <mergeCell ref="A1:B1"/>
    <mergeCell ref="K1:N1"/>
    <mergeCell ref="W1:Z1"/>
    <mergeCell ref="AA1:AD1"/>
    <mergeCell ref="O1:R1"/>
    <mergeCell ref="S1:V1"/>
    <mergeCell ref="AI1:AL1"/>
    <mergeCell ref="AQ1:AT1"/>
    <mergeCell ref="AU1:AX1"/>
    <mergeCell ref="AM1:AP1"/>
    <mergeCell ref="C1:F1"/>
    <mergeCell ref="G1:J1"/>
    <mergeCell ref="AE1:AH1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29"/>
  <sheetViews>
    <sheetView tabSelected="1" workbookViewId="0">
      <pane xSplit="4" ySplit="4" topLeftCell="E56" activePane="bottomRight" state="frozen"/>
      <selection activeCell="F22" sqref="F22"/>
      <selection pane="topRight" activeCell="F22" sqref="F22"/>
      <selection pane="bottomLeft" activeCell="F22" sqref="F22"/>
      <selection pane="bottomRight" activeCell="F72" sqref="F72"/>
    </sheetView>
  </sheetViews>
  <sheetFormatPr defaultRowHeight="14.4" x14ac:dyDescent="0.3"/>
  <cols>
    <col min="1" max="1" width="12.5546875" bestFit="1" customWidth="1"/>
    <col min="2" max="2" width="10.21875" bestFit="1" customWidth="1"/>
    <col min="3" max="3" width="23.6640625" bestFit="1" customWidth="1"/>
    <col min="4" max="4" width="31.6640625" bestFit="1" customWidth="1"/>
    <col min="5" max="16" width="10.5546875" bestFit="1" customWidth="1"/>
    <col min="17" max="19" width="9.21875" bestFit="1" customWidth="1"/>
    <col min="20" max="20" width="10.21875" bestFit="1" customWidth="1"/>
  </cols>
  <sheetData>
    <row r="1" spans="1:20" x14ac:dyDescent="0.3">
      <c r="D1" s="4" t="s">
        <v>23</v>
      </c>
      <c r="E1" s="6">
        <f>VLOOKUP(E$4,Historical_NYMEX_Pricing_Input!$A:$C,2,0)</f>
        <v>78.16</v>
      </c>
      <c r="F1" s="6">
        <f>VLOOKUP(F$4,Historical_NYMEX_Pricing_Input!$A:$C,2,0)</f>
        <v>76.86</v>
      </c>
      <c r="G1" s="6">
        <f>VLOOKUP(G$4,Historical_NYMEX_Pricing_Input!$A:$C,2,0)</f>
        <v>73.37</v>
      </c>
      <c r="H1" s="6">
        <f>VLOOKUP(H$4,Historical_NYMEX_Pricing_Input!$A:$C,2,0)</f>
        <v>79.44</v>
      </c>
      <c r="I1" s="6">
        <f>VLOOKUP(I$4,Historical_NYMEX_Pricing_Input!$A:$C,2,0)</f>
        <v>71.62</v>
      </c>
      <c r="J1" s="6">
        <f>VLOOKUP(J$4,Historical_NYMEX_Pricing_Input!$A:$C,2,0)</f>
        <v>70.27</v>
      </c>
      <c r="K1" s="6">
        <f>VLOOKUP(K$4,Historical_NYMEX_Pricing_Input!$A:$C,2,0)</f>
        <v>76.040000000000006</v>
      </c>
      <c r="L1" s="6">
        <f>VLOOKUP(L$4,Historical_NYMEX_Pricing_Input!$A:$C,2,0)</f>
        <v>81.319999999999993</v>
      </c>
      <c r="M1" s="6">
        <f>VLOOKUP(M$4,Historical_NYMEX_Pricing_Input!$A:$C,2,0)</f>
        <v>89.43</v>
      </c>
      <c r="N1" s="6">
        <f>VLOOKUP(N$4,Historical_NYMEX_Pricing_Input!$A:$C,2,0)</f>
        <v>85.47</v>
      </c>
      <c r="O1" s="6">
        <f>VLOOKUP(O$4,Historical_NYMEX_Pricing_Input!$A:$C,2,0)</f>
        <v>77.38</v>
      </c>
      <c r="P1" s="6">
        <f>VLOOKUP(P$4,Historical_NYMEX_Pricing_Input!$A:$C,2,0)</f>
        <v>72.12</v>
      </c>
    </row>
    <row r="2" spans="1:20" x14ac:dyDescent="0.3">
      <c r="D2" s="4" t="s">
        <v>24</v>
      </c>
      <c r="E2" s="6">
        <f>VLOOKUP(E$4,Historical_NYMEX_Pricing_Input!$A:$C,3,0)</f>
        <v>4.7089999999999996</v>
      </c>
      <c r="F2" s="6">
        <f>VLOOKUP(F$4,Historical_NYMEX_Pricing_Input!$A:$C,3,0)</f>
        <v>3.109</v>
      </c>
      <c r="G2" s="6">
        <f>VLOOKUP(G$4,Historical_NYMEX_Pricing_Input!$A:$C,3,0)</f>
        <v>2.4510000000000001</v>
      </c>
      <c r="H2" s="6">
        <f>VLOOKUP(H$4,Historical_NYMEX_Pricing_Input!$A:$C,3,0)</f>
        <v>1.9910000000000001</v>
      </c>
      <c r="I2" s="6">
        <f>VLOOKUP(I$4,Historical_NYMEX_Pricing_Input!$A:$C,3,0)</f>
        <v>2.117</v>
      </c>
      <c r="J2" s="6">
        <f>VLOOKUP(J$4,Historical_NYMEX_Pricing_Input!$A:$C,3,0)</f>
        <v>2.181</v>
      </c>
      <c r="K2" s="6">
        <f>VLOOKUP(K$4,Historical_NYMEX_Pricing_Input!$A:$C,3,0)</f>
        <v>2.6030000000000002</v>
      </c>
      <c r="L2" s="6">
        <f>VLOOKUP(L$4,Historical_NYMEX_Pricing_Input!$A:$C,3,0)</f>
        <v>2.492</v>
      </c>
      <c r="M2" s="6">
        <f>VLOOKUP(M$4,Historical_NYMEX_Pricing_Input!$A:$C,3,0)</f>
        <v>2.556</v>
      </c>
      <c r="N2" s="6">
        <f>VLOOKUP(N$4,Historical_NYMEX_Pricing_Input!$A:$C,3,0)</f>
        <v>2.7639999999999998</v>
      </c>
      <c r="O2" s="6">
        <f>VLOOKUP(O$4,Historical_NYMEX_Pricing_Input!$A:$C,3,0)</f>
        <v>3.1640000000000001</v>
      </c>
      <c r="P2" s="6">
        <f>VLOOKUP(P$4,Historical_NYMEX_Pricing_Input!$A:$C,3,0)</f>
        <v>2.706</v>
      </c>
    </row>
    <row r="4" spans="1:20" x14ac:dyDescent="0.3">
      <c r="A4" s="4" t="s">
        <v>12</v>
      </c>
      <c r="B4" s="1" t="s">
        <v>25</v>
      </c>
      <c r="C4" s="1" t="s">
        <v>26</v>
      </c>
      <c r="D4" s="4" t="s">
        <v>27</v>
      </c>
      <c r="E4" s="2">
        <v>44927</v>
      </c>
      <c r="F4" s="2">
        <v>44958</v>
      </c>
      <c r="G4" s="2">
        <v>44986</v>
      </c>
      <c r="H4" s="2">
        <v>45017</v>
      </c>
      <c r="I4" s="2">
        <v>45047</v>
      </c>
      <c r="J4" s="2">
        <v>45078</v>
      </c>
      <c r="K4" s="2">
        <v>45108</v>
      </c>
      <c r="L4" s="2">
        <v>45139</v>
      </c>
      <c r="M4" s="2">
        <v>45170</v>
      </c>
      <c r="N4" s="2">
        <v>45200</v>
      </c>
      <c r="O4" s="2">
        <v>45231</v>
      </c>
      <c r="P4" s="2">
        <v>45261</v>
      </c>
      <c r="Q4" s="4" t="s">
        <v>14</v>
      </c>
      <c r="R4" s="4" t="s">
        <v>15</v>
      </c>
      <c r="S4" s="4" t="s">
        <v>16</v>
      </c>
      <c r="T4" s="4" t="s">
        <v>17</v>
      </c>
    </row>
    <row r="5" spans="1:20" x14ac:dyDescent="0.3">
      <c r="A5">
        <f>VLOOKUP($B5,Example0gross_NameIDRecon!$B:$C,2,0)</f>
        <v>105</v>
      </c>
      <c r="B5" t="s">
        <v>20</v>
      </c>
      <c r="C5" t="s">
        <v>28</v>
      </c>
      <c r="D5" t="str">
        <f>IF(VLOOKUP($C5,Example0gross_LOSDesignation!$A:$B,2,0)=0,"",VLOOKUP($C5,Example0gross_LOSDesignation!$A:$B,2,0))</f>
        <v/>
      </c>
    </row>
    <row r="6" spans="1:20" x14ac:dyDescent="0.3">
      <c r="A6">
        <f>VLOOKUP($B6,Example0gross_NameIDRecon!$B:$C,2,0)</f>
        <v>105</v>
      </c>
      <c r="B6" t="s">
        <v>20</v>
      </c>
      <c r="C6" t="s">
        <v>29</v>
      </c>
      <c r="D6" t="str">
        <f>IF(VLOOKUP($C6,Example0gross_LOSDesignation!$A:$B,2,0)=0,"",VLOOKUP($C6,Example0gross_LOSDesignation!$A:$B,2,0))</f>
        <v>Oil Sales Volumes (bbl)</v>
      </c>
      <c r="E6" s="3">
        <v>912</v>
      </c>
      <c r="F6" s="3">
        <v>934.80000000000007</v>
      </c>
      <c r="G6" s="3">
        <v>958.17</v>
      </c>
      <c r="H6" s="3">
        <v>982.12424999999985</v>
      </c>
      <c r="I6" s="3">
        <v>1006.67735625</v>
      </c>
      <c r="J6" s="3">
        <v>1031.8442901562501</v>
      </c>
      <c r="K6" s="3">
        <v>1057.6403974101561</v>
      </c>
      <c r="L6" s="3">
        <v>1084.0814073454101</v>
      </c>
      <c r="M6" s="3">
        <v>1111.1834425290449</v>
      </c>
      <c r="N6" s="3">
        <v>1138.963028592271</v>
      </c>
      <c r="O6" s="3">
        <v>1167.437104307078</v>
      </c>
      <c r="P6" s="3">
        <v>1196.6230319147551</v>
      </c>
    </row>
    <row r="7" spans="1:20" x14ac:dyDescent="0.3">
      <c r="A7">
        <f>VLOOKUP($B7,Example0gross_NameIDRecon!$B:$C,2,0)</f>
        <v>105</v>
      </c>
      <c r="B7" t="s">
        <v>20</v>
      </c>
      <c r="C7" t="s">
        <v>30</v>
      </c>
      <c r="D7" t="str">
        <f>IF(VLOOKUP($C7,Example0gross_LOSDesignation!$A:$B,2,0)=0,"",VLOOKUP($C7,Example0gross_LOSDesignation!$A:$B,2,0))</f>
        <v>Gas Sales Volumes (mcf)</v>
      </c>
      <c r="E7" s="3">
        <v>5700</v>
      </c>
      <c r="F7" s="3">
        <v>5842.5</v>
      </c>
      <c r="G7" s="3">
        <v>5988.5624999999991</v>
      </c>
      <c r="H7" s="3">
        <v>6138.2765624999984</v>
      </c>
      <c r="I7" s="3">
        <v>6291.7334765624973</v>
      </c>
      <c r="J7" s="3">
        <v>6449.0268134765593</v>
      </c>
      <c r="K7" s="3">
        <v>6610.2524838134723</v>
      </c>
      <c r="L7" s="3">
        <v>6775.5087959088087</v>
      </c>
      <c r="M7" s="3">
        <v>6944.8965158065294</v>
      </c>
      <c r="N7" s="3">
        <v>7118.5189287016901</v>
      </c>
      <c r="O7" s="3">
        <v>7296.4819019192328</v>
      </c>
      <c r="P7" s="3">
        <v>7478.8939494672131</v>
      </c>
    </row>
    <row r="8" spans="1:20" x14ac:dyDescent="0.3">
      <c r="A8">
        <f>VLOOKUP($B8,Example0gross_NameIDRecon!$B:$C,2,0)</f>
        <v>105</v>
      </c>
      <c r="B8" t="s">
        <v>20</v>
      </c>
      <c r="C8" t="s">
        <v>31</v>
      </c>
      <c r="D8" t="str">
        <f>IF(VLOOKUP($C8,Example0gross_LOSDesignation!$A:$B,2,0)=0,"",VLOOKUP($C8,Example0gross_LOSDesignation!$A:$B,2,0))</f>
        <v>NGL Sales Volumes (bbl)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20" x14ac:dyDescent="0.3">
      <c r="A9">
        <f>VLOOKUP($B9,Example0gross_NameIDRecon!$B:$C,2,0)</f>
        <v>105</v>
      </c>
      <c r="B9" t="s">
        <v>20</v>
      </c>
      <c r="C9" t="s">
        <v>32</v>
      </c>
      <c r="D9" t="str">
        <f>IF(VLOOKUP($C9,Example0gross_LOSDesignation!$A:$B,2,0)=0,"",VLOOKUP($C9,Example0gross_LOSDesignation!$A:$B,2,0))</f>
        <v>NGL Sales Volumes (gal)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1:20" x14ac:dyDescent="0.3">
      <c r="A10">
        <f>VLOOKUP($B10,Example0gross_NameIDRecon!$B:$C,2,0)</f>
        <v>105</v>
      </c>
      <c r="B10" t="s">
        <v>20</v>
      </c>
      <c r="C10" t="s">
        <v>33</v>
      </c>
      <c r="D10" t="str">
        <f>IF(VLOOKUP($C10,Example0gross_LOSDesignation!$A:$B,2,0)=0,"",VLOOKUP($C10,Example0gross_LOSDesignation!$A:$B,2,0))</f>
        <v/>
      </c>
    </row>
    <row r="11" spans="1:20" x14ac:dyDescent="0.3">
      <c r="A11">
        <f>VLOOKUP($B11,Example0gross_NameIDRecon!$B:$C,2,0)</f>
        <v>105</v>
      </c>
      <c r="B11" t="s">
        <v>20</v>
      </c>
      <c r="C11" t="s">
        <v>34</v>
      </c>
      <c r="D11" t="str">
        <f>IF(VLOOKUP($C11,Example0gross_LOSDesignation!$A:$B,2,0)=0,"",VLOOKUP($C11,Example0gross_LOSDesignation!$A:$B,2,0))</f>
        <v>Oil Sales Revenue ($)</v>
      </c>
      <c r="E11" s="3">
        <v>65835</v>
      </c>
      <c r="F11" s="3">
        <v>66822.524999999994</v>
      </c>
      <c r="G11" s="3">
        <v>67824.862874999977</v>
      </c>
      <c r="H11" s="3">
        <v>68842.235818124973</v>
      </c>
      <c r="I11" s="3">
        <v>69874.869355396833</v>
      </c>
      <c r="J11" s="3">
        <v>70922.992395727779</v>
      </c>
      <c r="K11" s="3">
        <v>71986.837281663684</v>
      </c>
      <c r="L11" s="3">
        <v>73066.639840888631</v>
      </c>
      <c r="M11" s="3">
        <v>74162.639438501967</v>
      </c>
      <c r="N11" s="3">
        <v>75275.079030079476</v>
      </c>
      <c r="O11" s="3">
        <v>76404.205215530674</v>
      </c>
      <c r="P11" s="3">
        <v>77550.268293763627</v>
      </c>
    </row>
    <row r="12" spans="1:20" x14ac:dyDescent="0.3">
      <c r="A12">
        <f>VLOOKUP($B12,Example0gross_NameIDRecon!$B:$C,2,0)</f>
        <v>105</v>
      </c>
      <c r="B12" t="s">
        <v>20</v>
      </c>
      <c r="C12" t="s">
        <v>35</v>
      </c>
      <c r="D12" t="str">
        <f>IF(VLOOKUP($C12,Example0gross_LOSDesignation!$A:$B,2,0)=0,"",VLOOKUP($C12,Example0gross_LOSDesignation!$A:$B,2,0))</f>
        <v>Gas Sales Revenue ($)</v>
      </c>
      <c r="E12" s="3">
        <v>16031.25</v>
      </c>
      <c r="F12" s="3">
        <v>16271.71875</v>
      </c>
      <c r="G12" s="3">
        <v>16515.794531249991</v>
      </c>
      <c r="H12" s="3">
        <v>16763.531449218739</v>
      </c>
      <c r="I12" s="3">
        <v>17014.984420957018</v>
      </c>
      <c r="J12" s="3">
        <v>17270.209187271379</v>
      </c>
      <c r="K12" s="3">
        <v>17529.26232508045</v>
      </c>
      <c r="L12" s="3">
        <v>17792.201259956651</v>
      </c>
      <c r="M12" s="3">
        <v>18059.084278856</v>
      </c>
      <c r="N12" s="3">
        <v>18329.970543038839</v>
      </c>
      <c r="O12" s="3">
        <v>18604.92010118442</v>
      </c>
      <c r="P12" s="3">
        <v>18883.993902702179</v>
      </c>
    </row>
    <row r="13" spans="1:20" x14ac:dyDescent="0.3">
      <c r="A13">
        <f>VLOOKUP($B13,Example0gross_NameIDRecon!$B:$C,2,0)</f>
        <v>105</v>
      </c>
      <c r="B13" t="s">
        <v>20</v>
      </c>
      <c r="C13" t="s">
        <v>36</v>
      </c>
      <c r="D13" t="str">
        <f>IF(VLOOKUP($C13,Example0gross_LOSDesignation!$A:$B,2,0)=0,"",VLOOKUP($C13,Example0gross_LOSDesignation!$A:$B,2,0))</f>
        <v>NGL Sales Revenue ($)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</row>
    <row r="14" spans="1:20" x14ac:dyDescent="0.3">
      <c r="A14">
        <f>VLOOKUP($B14,Example0gross_NameIDRecon!$B:$C,2,0)</f>
        <v>105</v>
      </c>
      <c r="B14" t="s">
        <v>20</v>
      </c>
      <c r="C14" t="s">
        <v>37</v>
      </c>
      <c r="D14" t="str">
        <f>IF(VLOOKUP($C14,Example0gross_LOSDesignation!$A:$B,2,0)=0,"",VLOOKUP($C14,Example0gross_LOSDesignation!$A:$B,2,0))</f>
        <v>Oil Revenue Deductions ($)</v>
      </c>
      <c r="E14" s="3">
        <v>522.5</v>
      </c>
      <c r="F14" s="3">
        <v>525.11249999999984</v>
      </c>
      <c r="G14" s="3">
        <v>527.73806249999984</v>
      </c>
      <c r="H14" s="3">
        <v>530.37675281249972</v>
      </c>
      <c r="I14" s="3">
        <v>533.02863657656212</v>
      </c>
      <c r="J14" s="3">
        <v>535.69377975944485</v>
      </c>
      <c r="K14" s="3">
        <v>538.37224865824214</v>
      </c>
      <c r="L14" s="3">
        <v>541.06410990153324</v>
      </c>
      <c r="M14" s="3">
        <v>543.76943045104076</v>
      </c>
      <c r="N14" s="3">
        <v>546.48827760329596</v>
      </c>
      <c r="O14" s="3">
        <v>549.22071899131231</v>
      </c>
      <c r="P14" s="3">
        <v>551.96682258626879</v>
      </c>
    </row>
    <row r="15" spans="1:20" x14ac:dyDescent="0.3">
      <c r="A15">
        <f>VLOOKUP($B15,Example0gross_NameIDRecon!$B:$C,2,0)</f>
        <v>105</v>
      </c>
      <c r="B15" t="s">
        <v>20</v>
      </c>
      <c r="C15" t="s">
        <v>38</v>
      </c>
      <c r="D15" t="str">
        <f>IF(VLOOKUP($C15,Example0gross_LOSDesignation!$A:$B,2,0)=0,"",VLOOKUP($C15,Example0gross_LOSDesignation!$A:$B,2,0))</f>
        <v>Gas Revenue Deductions ($)</v>
      </c>
      <c r="E15" s="3">
        <v>403.75</v>
      </c>
      <c r="F15" s="3">
        <v>405.76875000000001</v>
      </c>
      <c r="G15" s="3">
        <v>407.79759374999992</v>
      </c>
      <c r="H15" s="3">
        <v>409.83658171874993</v>
      </c>
      <c r="I15" s="3">
        <v>411.88576462734358</v>
      </c>
      <c r="J15" s="3">
        <v>413.94519345048019</v>
      </c>
      <c r="K15" s="3">
        <v>416.01491941773259</v>
      </c>
      <c r="L15" s="3">
        <v>418.09499401482122</v>
      </c>
      <c r="M15" s="3">
        <v>420.18546898489518</v>
      </c>
      <c r="N15" s="3">
        <v>422.28639632981969</v>
      </c>
      <c r="O15" s="3">
        <v>424.39782831146869</v>
      </c>
      <c r="P15" s="3">
        <v>426.51981745302612</v>
      </c>
    </row>
    <row r="16" spans="1:20" x14ac:dyDescent="0.3">
      <c r="A16">
        <f>VLOOKUP($B16,Example0gross_NameIDRecon!$B:$C,2,0)</f>
        <v>105</v>
      </c>
      <c r="B16" t="s">
        <v>20</v>
      </c>
      <c r="C16" t="s">
        <v>39</v>
      </c>
      <c r="D16" t="str">
        <f>IF(VLOOKUP($C16,Example0gross_LOSDesignation!$A:$B,2,0)=0,"",VLOOKUP($C16,Example0gross_LOSDesignation!$A:$B,2,0))</f>
        <v>NGL Revenue Deductions ($)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</row>
    <row r="17" spans="1:16" x14ac:dyDescent="0.3">
      <c r="A17">
        <f>VLOOKUP($B17,Example0gross_NameIDRecon!$B:$C,2,0)</f>
        <v>105</v>
      </c>
      <c r="B17" t="s">
        <v>20</v>
      </c>
      <c r="C17" t="s">
        <v>40</v>
      </c>
      <c r="D17" t="str">
        <f>IF(VLOOKUP($C17,Example0gross_LOSDesignation!$A:$B,2,0)=0,"",VLOOKUP($C17,Example0gross_LOSDesignation!$A:$B,2,0))</f>
        <v/>
      </c>
    </row>
    <row r="18" spans="1:16" x14ac:dyDescent="0.3">
      <c r="A18">
        <f>VLOOKUP($B18,Example0gross_NameIDRecon!$B:$C,2,0)</f>
        <v>105</v>
      </c>
      <c r="B18" t="s">
        <v>20</v>
      </c>
      <c r="C18" t="s">
        <v>41</v>
      </c>
      <c r="D18" t="str">
        <f>IF(VLOOKUP($C18,Example0gross_LOSDesignation!$A:$B,2,0)=0,"",VLOOKUP($C18,Example0gross_LOSDesignation!$A:$B,2,0))</f>
        <v>Severance Tax</v>
      </c>
      <c r="E18" s="3">
        <v>1304.3664173623499</v>
      </c>
      <c r="F18" s="3">
        <v>1239.148096494233</v>
      </c>
      <c r="G18" s="3">
        <v>1177.1906916695209</v>
      </c>
      <c r="H18" s="3">
        <v>1118.3311570860451</v>
      </c>
      <c r="I18" s="3">
        <v>1062.4145992317431</v>
      </c>
      <c r="J18" s="3">
        <v>1009.293869270155</v>
      </c>
      <c r="K18" s="3">
        <v>958.82917580664764</v>
      </c>
      <c r="L18" s="3">
        <v>910.88771701631526</v>
      </c>
      <c r="M18" s="3">
        <v>865.34333116549942</v>
      </c>
      <c r="N18" s="3">
        <v>822.07616460722443</v>
      </c>
      <c r="O18" s="3">
        <v>780.9723563768631</v>
      </c>
      <c r="P18" s="3">
        <v>741.92373855801998</v>
      </c>
    </row>
    <row r="19" spans="1:16" x14ac:dyDescent="0.3">
      <c r="A19">
        <f>VLOOKUP($B19,Example0gross_NameIDRecon!$B:$C,2,0)</f>
        <v>105</v>
      </c>
      <c r="B19" t="s">
        <v>20</v>
      </c>
      <c r="C19" t="s">
        <v>42</v>
      </c>
      <c r="D19" t="str">
        <f>IF(VLOOKUP($C19,Example0gross_LOSDesignation!$A:$B,2,0)=0,"",VLOOKUP($C19,Example0gross_LOSDesignation!$A:$B,2,0))</f>
        <v>Oil Variable Expense ($)</v>
      </c>
      <c r="E19" s="3">
        <v>248.6218300948851</v>
      </c>
      <c r="F19" s="3">
        <v>236.19073859014091</v>
      </c>
      <c r="G19" s="3">
        <v>224.38120166063379</v>
      </c>
      <c r="H19" s="3">
        <v>213.16214157760211</v>
      </c>
      <c r="I19" s="3">
        <v>202.50403449872201</v>
      </c>
      <c r="J19" s="3">
        <v>192.37883277378589</v>
      </c>
      <c r="K19" s="3">
        <v>182.75989113509661</v>
      </c>
      <c r="L19" s="3">
        <v>173.6218965783417</v>
      </c>
      <c r="M19" s="3">
        <v>164.94080174942459</v>
      </c>
      <c r="N19" s="3">
        <v>156.6937616619534</v>
      </c>
      <c r="O19" s="3">
        <v>148.85907357885571</v>
      </c>
      <c r="P19" s="3">
        <v>141.4161198999129</v>
      </c>
    </row>
    <row r="20" spans="1:16" x14ac:dyDescent="0.3">
      <c r="A20">
        <f>VLOOKUP($B20,Example0gross_NameIDRecon!$B:$C,2,0)</f>
        <v>105</v>
      </c>
      <c r="B20" t="s">
        <v>20</v>
      </c>
      <c r="C20" t="s">
        <v>43</v>
      </c>
      <c r="D20" t="str">
        <f>IF(VLOOKUP($C20,Example0gross_LOSDesignation!$A:$B,2,0)=0,"",VLOOKUP($C20,Example0gross_LOSDesignation!$A:$B,2,0))</f>
        <v>Fixed Expense ($)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</row>
    <row r="21" spans="1:16" x14ac:dyDescent="0.3">
      <c r="A21">
        <f>VLOOKUP($B21,Example0gross_NameIDRecon!$B:$C,2,0)</f>
        <v>105</v>
      </c>
      <c r="B21" t="s">
        <v>20</v>
      </c>
      <c r="C21" t="s">
        <v>44</v>
      </c>
      <c r="D21" t="str">
        <f>IF(VLOOKUP($C21,Example0gross_LOSDesignation!$A:$B,2,0)=0,"",VLOOKUP($C21,Example0gross_LOSDesignation!$A:$B,2,0))</f>
        <v>Fixed Expense ($)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</row>
    <row r="22" spans="1:16" x14ac:dyDescent="0.3">
      <c r="A22">
        <f>VLOOKUP($B22,Example0gross_NameIDRecon!$B:$C,2,0)</f>
        <v>105</v>
      </c>
      <c r="B22" t="s">
        <v>20</v>
      </c>
      <c r="C22" t="s">
        <v>45</v>
      </c>
      <c r="D22" t="str">
        <f>IF(VLOOKUP($C22,Example0gross_LOSDesignation!$A:$B,2,0)=0,"",VLOOKUP($C22,Example0gross_LOSDesignation!$A:$B,2,0))</f>
        <v>Fixed Expense ($)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</row>
    <row r="23" spans="1:16" x14ac:dyDescent="0.3">
      <c r="A23">
        <f>VLOOKUP($B23,Example0gross_NameIDRecon!$B:$C,2,0)</f>
        <v>105</v>
      </c>
      <c r="B23" t="s">
        <v>20</v>
      </c>
      <c r="C23" t="s">
        <v>46</v>
      </c>
      <c r="D23" t="str">
        <f>IF(VLOOKUP($C23,Example0gross_LOSDesignation!$A:$B,2,0)=0,"",VLOOKUP($C23,Example0gross_LOSDesignation!$A:$B,2,0))</f>
        <v>Fixed Expense ($)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</row>
    <row r="24" spans="1:16" x14ac:dyDescent="0.3">
      <c r="A24">
        <f>VLOOKUP($B24,Example0gross_NameIDRecon!$B:$C,2,0)</f>
        <v>105</v>
      </c>
      <c r="B24" t="s">
        <v>20</v>
      </c>
      <c r="C24" t="s">
        <v>47</v>
      </c>
      <c r="D24" t="str">
        <f>IF(VLOOKUP($C24,Example0gross_LOSDesignation!$A:$B,2,0)=0,"",VLOOKUP($C24,Example0gross_LOSDesignation!$A:$B,2,0))</f>
        <v>Fixed Expense ($)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</row>
    <row r="25" spans="1:16" x14ac:dyDescent="0.3">
      <c r="A25">
        <f>VLOOKUP($B25,Example0gross_NameIDRecon!$B:$C,2,0)</f>
        <v>105</v>
      </c>
      <c r="B25" t="s">
        <v>20</v>
      </c>
      <c r="C25" t="s">
        <v>48</v>
      </c>
      <c r="D25" t="str">
        <f>IF(VLOOKUP($C25,Example0gross_LOSDesignation!$A:$B,2,0)=0,"",VLOOKUP($C25,Example0gross_LOSDesignation!$A:$B,2,0))</f>
        <v>Oil Variable Expense ($)</v>
      </c>
      <c r="E25" s="3">
        <v>1306.923605139968</v>
      </c>
      <c r="F25" s="3">
        <v>1241.57742488297</v>
      </c>
      <c r="G25" s="3">
        <v>1179.498553638821</v>
      </c>
      <c r="H25" s="3">
        <v>1120.5236259568801</v>
      </c>
      <c r="I25" s="3">
        <v>1064.4974446590361</v>
      </c>
      <c r="J25" s="3">
        <v>1011.272572426084</v>
      </c>
      <c r="K25" s="3">
        <v>960.70894380478012</v>
      </c>
      <c r="L25" s="3">
        <v>912.67349661454102</v>
      </c>
      <c r="M25" s="3">
        <v>867.03982178381398</v>
      </c>
      <c r="N25" s="3">
        <v>823.68783069462336</v>
      </c>
      <c r="O25" s="3">
        <v>782.5034391598922</v>
      </c>
      <c r="P25" s="3">
        <v>743.37826720189753</v>
      </c>
    </row>
    <row r="26" spans="1:16" x14ac:dyDescent="0.3">
      <c r="A26">
        <f>VLOOKUP($B26,Example0gross_NameIDRecon!$B:$C,2,0)</f>
        <v>105</v>
      </c>
      <c r="B26" t="s">
        <v>20</v>
      </c>
      <c r="C26" t="s">
        <v>49</v>
      </c>
      <c r="D26" t="str">
        <f>IF(VLOOKUP($C26,Example0gross_LOSDesignation!$A:$B,2,0)=0,"",VLOOKUP($C26,Example0gross_LOSDesignation!$A:$B,2,0))</f>
        <v>Fixed Expense ($)</v>
      </c>
      <c r="E26" s="3">
        <v>407.10670300110007</v>
      </c>
      <c r="F26" s="3">
        <v>386.75136785104507</v>
      </c>
      <c r="G26" s="3">
        <v>367.4137994584928</v>
      </c>
      <c r="H26" s="3">
        <v>349.0431094855681</v>
      </c>
      <c r="I26" s="3">
        <v>331.59095401128968</v>
      </c>
      <c r="J26" s="3">
        <v>315.01140631072519</v>
      </c>
      <c r="K26" s="3">
        <v>299.26083599518893</v>
      </c>
      <c r="L26" s="3">
        <v>284.29779419542939</v>
      </c>
      <c r="M26" s="3">
        <v>270.08290448565799</v>
      </c>
      <c r="N26" s="3">
        <v>256.57875926137513</v>
      </c>
      <c r="O26" s="3">
        <v>243.7498212983063</v>
      </c>
      <c r="P26" s="3">
        <v>231.56233023339101</v>
      </c>
    </row>
    <row r="27" spans="1:16" x14ac:dyDescent="0.3">
      <c r="A27">
        <f>VLOOKUP($B27,Example0gross_NameIDRecon!$B:$C,2,0)</f>
        <v>105</v>
      </c>
      <c r="B27" t="s">
        <v>20</v>
      </c>
      <c r="C27" t="s">
        <v>50</v>
      </c>
      <c r="D27" t="str">
        <f>IF(VLOOKUP($C27,Example0gross_LOSDesignation!$A:$B,2,0)=0,"",VLOOKUP($C27,Example0gross_LOSDesignation!$A:$B,2,0))</f>
        <v>Fixed Expense ($)</v>
      </c>
      <c r="E27" s="3">
        <v>271.18664806654328</v>
      </c>
      <c r="F27" s="3">
        <v>257.62731566321622</v>
      </c>
      <c r="G27" s="3">
        <v>244.74594988005529</v>
      </c>
      <c r="H27" s="3">
        <v>232.5086523860526</v>
      </c>
      <c r="I27" s="3">
        <v>220.88321976674999</v>
      </c>
      <c r="J27" s="3">
        <v>209.83905877841241</v>
      </c>
      <c r="K27" s="3">
        <v>199.3471058394918</v>
      </c>
      <c r="L27" s="3">
        <v>189.3797505475172</v>
      </c>
      <c r="M27" s="3">
        <v>179.9107630201413</v>
      </c>
      <c r="N27" s="3">
        <v>170.91522486913419</v>
      </c>
      <c r="O27" s="3">
        <v>162.3694636256775</v>
      </c>
      <c r="P27" s="3">
        <v>154.25099044439361</v>
      </c>
    </row>
    <row r="28" spans="1:16" x14ac:dyDescent="0.3">
      <c r="A28">
        <f>VLOOKUP($B28,Example0gross_NameIDRecon!$B:$C,2,0)</f>
        <v>105</v>
      </c>
      <c r="B28" t="s">
        <v>20</v>
      </c>
      <c r="C28" t="s">
        <v>51</v>
      </c>
      <c r="D28" t="str">
        <f>IF(VLOOKUP($C28,Example0gross_LOSDesignation!$A:$B,2,0)=0,"",VLOOKUP($C28,Example0gross_LOSDesignation!$A:$B,2,0))</f>
        <v>Gas Variable Expense ($)</v>
      </c>
      <c r="E28" s="3">
        <v>1235.0428068572701</v>
      </c>
      <c r="F28" s="3">
        <v>1173.290666514406</v>
      </c>
      <c r="G28" s="3">
        <v>1114.626133188686</v>
      </c>
      <c r="H28" s="3">
        <v>1058.894826529252</v>
      </c>
      <c r="I28" s="3">
        <v>1005.950085202789</v>
      </c>
      <c r="J28" s="3">
        <v>955.65258094264937</v>
      </c>
      <c r="K28" s="3">
        <v>907.86995189551681</v>
      </c>
      <c r="L28" s="3">
        <v>862.47645430074101</v>
      </c>
      <c r="M28" s="3">
        <v>819.35263158570399</v>
      </c>
      <c r="N28" s="3">
        <v>778.38500000641875</v>
      </c>
      <c r="O28" s="3">
        <v>739.46575000609789</v>
      </c>
      <c r="P28" s="3">
        <v>702.4924625057929</v>
      </c>
    </row>
    <row r="29" spans="1:16" x14ac:dyDescent="0.3">
      <c r="A29">
        <f>VLOOKUP($B29,Example0gross_NameIDRecon!$B:$C,2,0)</f>
        <v>105</v>
      </c>
      <c r="B29" t="s">
        <v>20</v>
      </c>
      <c r="C29" t="s">
        <v>52</v>
      </c>
      <c r="D29" t="str">
        <f>IF(VLOOKUP($C29,Example0gross_LOSDesignation!$A:$B,2,0)=0,"",VLOOKUP($C29,Example0gross_LOSDesignation!$A:$B,2,0))</f>
        <v>Fixed Expense ($)</v>
      </c>
      <c r="E29" s="3">
        <v>1045.538884111975</v>
      </c>
      <c r="F29" s="3">
        <v>993.26193990637591</v>
      </c>
      <c r="G29" s="3">
        <v>943.59884291105698</v>
      </c>
      <c r="H29" s="3">
        <v>896.41890076550419</v>
      </c>
      <c r="I29" s="3">
        <v>851.59795572722896</v>
      </c>
      <c r="J29" s="3">
        <v>809.01805794086749</v>
      </c>
      <c r="K29" s="3">
        <v>768.56715504382407</v>
      </c>
      <c r="L29" s="3">
        <v>730.13879729163295</v>
      </c>
      <c r="M29" s="3">
        <v>693.63185742705127</v>
      </c>
      <c r="N29" s="3">
        <v>658.9502645556986</v>
      </c>
      <c r="O29" s="3">
        <v>626.00275132791364</v>
      </c>
      <c r="P29" s="3">
        <v>594.70261376151791</v>
      </c>
    </row>
    <row r="30" spans="1:16" x14ac:dyDescent="0.3">
      <c r="A30">
        <f>VLOOKUP($B30,Example0gross_NameIDRecon!$B:$C,2,0)</f>
        <v>105</v>
      </c>
      <c r="B30" t="s">
        <v>20</v>
      </c>
      <c r="C30" t="s">
        <v>53</v>
      </c>
      <c r="D30" t="str">
        <f>IF(VLOOKUP($C30,Example0gross_LOSDesignation!$A:$B,2,0)=0,"",VLOOKUP($C30,Example0gross_LOSDesignation!$A:$B,2,0))</f>
        <v>Gas Variable Expense ($)</v>
      </c>
      <c r="E30" s="3">
        <v>440.43325493216929</v>
      </c>
      <c r="F30" s="3">
        <v>418.41159218556078</v>
      </c>
      <c r="G30" s="3">
        <v>397.49101257628269</v>
      </c>
      <c r="H30" s="3">
        <v>377.61646194746862</v>
      </c>
      <c r="I30" s="3">
        <v>358.7356388500952</v>
      </c>
      <c r="J30" s="3">
        <v>340.79885690759039</v>
      </c>
      <c r="K30" s="3">
        <v>323.75891406221092</v>
      </c>
      <c r="L30" s="3">
        <v>307.57096835910028</v>
      </c>
      <c r="M30" s="3">
        <v>292.19241994114532</v>
      </c>
      <c r="N30" s="3">
        <v>277.58279894408798</v>
      </c>
      <c r="O30" s="3">
        <v>263.70365899688358</v>
      </c>
      <c r="P30" s="3">
        <v>250.5184760470394</v>
      </c>
    </row>
    <row r="31" spans="1:16" x14ac:dyDescent="0.3">
      <c r="A31">
        <f>VLOOKUP($B31,Example0gross_NameIDRecon!$B:$C,2,0)</f>
        <v>105</v>
      </c>
      <c r="B31" t="s">
        <v>20</v>
      </c>
      <c r="C31" t="s">
        <v>54</v>
      </c>
      <c r="D31" t="str">
        <f>IF(VLOOKUP($C31,Example0gross_LOSDesignation!$A:$B,2,0)=0,"",VLOOKUP($C31,Example0gross_LOSDesignation!$A:$B,2,0))</f>
        <v>Overhead</v>
      </c>
      <c r="E31" s="3">
        <v>509.70020600458759</v>
      </c>
      <c r="F31" s="3">
        <v>484.21519570435822</v>
      </c>
      <c r="G31" s="3">
        <v>460.00443591914018</v>
      </c>
      <c r="H31" s="3">
        <v>437.0042141231832</v>
      </c>
      <c r="I31" s="3">
        <v>415.15400341702411</v>
      </c>
      <c r="J31" s="3">
        <v>394.39630324617292</v>
      </c>
      <c r="K31" s="3">
        <v>374.67648808386417</v>
      </c>
      <c r="L31" s="3">
        <v>355.94266367967089</v>
      </c>
      <c r="M31" s="3">
        <v>338.14553049568741</v>
      </c>
      <c r="N31" s="3">
        <v>321.23825397090297</v>
      </c>
      <c r="O31" s="3">
        <v>305.17634127235777</v>
      </c>
      <c r="P31" s="3">
        <v>289.91752420873991</v>
      </c>
    </row>
    <row r="32" spans="1:16" x14ac:dyDescent="0.3">
      <c r="A32">
        <f>VLOOKUP($B32,Example0gross_NameIDRecon!$B:$C,2,0)</f>
        <v>105</v>
      </c>
      <c r="B32" t="s">
        <v>20</v>
      </c>
      <c r="C32" t="s">
        <v>55</v>
      </c>
      <c r="D32" t="str">
        <f>IF(VLOOKUP($C32,Example0gross_LOSDesignation!$A:$B,2,0)=0,"",VLOOKUP($C32,Example0gross_LOSDesignation!$A:$B,2,0))</f>
        <v>Fixed Expense ($)</v>
      </c>
      <c r="E32" s="3">
        <v>669.79834763423378</v>
      </c>
      <c r="F32" s="3">
        <v>636.30843025252204</v>
      </c>
      <c r="G32" s="3">
        <v>604.49300873989591</v>
      </c>
      <c r="H32" s="3">
        <v>574.26835830290111</v>
      </c>
      <c r="I32" s="3">
        <v>545.55494038775601</v>
      </c>
      <c r="J32" s="3">
        <v>518.2771933683681</v>
      </c>
      <c r="K32" s="3">
        <v>492.36333369994969</v>
      </c>
      <c r="L32" s="3">
        <v>467.74516701495219</v>
      </c>
      <c r="M32" s="3">
        <v>444.35790866420461</v>
      </c>
      <c r="N32" s="3">
        <v>422.14001323099433</v>
      </c>
      <c r="O32" s="3">
        <v>401.03301256944462</v>
      </c>
      <c r="P32" s="3">
        <v>380.98136194097242</v>
      </c>
    </row>
    <row r="33" spans="1:16" x14ac:dyDescent="0.3">
      <c r="A33">
        <f>VLOOKUP($B33,Example0gross_NameIDRecon!$B:$C,2,0)</f>
        <v>105</v>
      </c>
      <c r="B33" t="s">
        <v>20</v>
      </c>
      <c r="C33" t="s">
        <v>56</v>
      </c>
      <c r="D33" t="str">
        <f>IF(VLOOKUP($C33,Example0gross_LOSDesignation!$A:$B,2,0)=0,"",VLOOKUP($C33,Example0gross_LOSDesignation!$A:$B,2,0))</f>
        <v>Fixed Expense ($)</v>
      </c>
      <c r="E33" s="3">
        <v>167.2862214579159</v>
      </c>
      <c r="F33" s="3">
        <v>158.92191038502011</v>
      </c>
      <c r="G33" s="3">
        <v>150.97581486576911</v>
      </c>
      <c r="H33" s="3">
        <v>143.42702412248059</v>
      </c>
      <c r="I33" s="3">
        <v>136.25567291635659</v>
      </c>
      <c r="J33" s="3">
        <v>129.4428892705387</v>
      </c>
      <c r="K33" s="3">
        <v>122.9707448070118</v>
      </c>
      <c r="L33" s="3">
        <v>116.82220756666121</v>
      </c>
      <c r="M33" s="3">
        <v>110.98109718832811</v>
      </c>
      <c r="N33" s="3">
        <v>105.43204232891171</v>
      </c>
      <c r="O33" s="3">
        <v>100.1604402124661</v>
      </c>
      <c r="P33" s="3">
        <v>95.152418201842806</v>
      </c>
    </row>
    <row r="34" spans="1:16" x14ac:dyDescent="0.3">
      <c r="A34">
        <f>VLOOKUP($B34,Example0gross_NameIDRecon!$B:$C,2,0)</f>
        <v>105</v>
      </c>
      <c r="B34" t="s">
        <v>20</v>
      </c>
      <c r="C34" t="s">
        <v>57</v>
      </c>
      <c r="D34" t="str">
        <f>IF(VLOOKUP($C34,Example0gross_LOSDesignation!$A:$B,2,0)=0,"",VLOOKUP($C34,Example0gross_LOSDesignation!$A:$B,2,0))</f>
        <v>Fixed Expense ($)</v>
      </c>
      <c r="E34" s="3">
        <v>435.85902231417941</v>
      </c>
      <c r="F34" s="3">
        <v>414.06607119847041</v>
      </c>
      <c r="G34" s="3">
        <v>393.36276763854693</v>
      </c>
      <c r="H34" s="3">
        <v>373.69462925661952</v>
      </c>
      <c r="I34" s="3">
        <v>355.00989779378853</v>
      </c>
      <c r="J34" s="3">
        <v>337.25940290409909</v>
      </c>
      <c r="K34" s="3">
        <v>320.39643275889421</v>
      </c>
      <c r="L34" s="3">
        <v>304.37661112094941</v>
      </c>
      <c r="M34" s="3">
        <v>289.15778056490188</v>
      </c>
      <c r="N34" s="3">
        <v>274.69989153665682</v>
      </c>
      <c r="O34" s="3">
        <v>260.96489695982399</v>
      </c>
      <c r="P34" s="3">
        <v>247.9166521118328</v>
      </c>
    </row>
    <row r="35" spans="1:16" x14ac:dyDescent="0.3">
      <c r="A35">
        <f>VLOOKUP($B35,Example0gross_NameIDRecon!$B:$C,2,0)</f>
        <v>105</v>
      </c>
      <c r="B35" t="s">
        <v>20</v>
      </c>
      <c r="C35" t="s">
        <v>58</v>
      </c>
      <c r="D35" t="str">
        <f>IF(VLOOKUP($C35,Example0gross_LOSDesignation!$A:$B,2,0)=0,"",VLOOKUP($C35,Example0gross_LOSDesignation!$A:$B,2,0))</f>
        <v>Fixed Expense ($)</v>
      </c>
      <c r="E35" s="3">
        <v>261.38472102799369</v>
      </c>
      <c r="F35" s="3">
        <v>248.31548497659401</v>
      </c>
      <c r="G35" s="3">
        <v>235.89971072776419</v>
      </c>
      <c r="H35" s="3">
        <v>224.10472519137599</v>
      </c>
      <c r="I35" s="3">
        <v>212.89948893180721</v>
      </c>
      <c r="J35" s="3">
        <v>202.2545144852169</v>
      </c>
      <c r="K35" s="3">
        <v>192.14178876095599</v>
      </c>
      <c r="L35" s="3">
        <v>182.53469932290821</v>
      </c>
      <c r="M35" s="3">
        <v>173.40796435676279</v>
      </c>
      <c r="N35" s="3">
        <v>164.73756613892459</v>
      </c>
      <c r="O35" s="3">
        <v>156.50068783197841</v>
      </c>
      <c r="P35" s="3">
        <v>148.67565344037951</v>
      </c>
    </row>
    <row r="36" spans="1:16" x14ac:dyDescent="0.3">
      <c r="A36">
        <f>VLOOKUP($B36,Example0gross_NameIDRecon!$B:$C,2,0)</f>
        <v>105</v>
      </c>
      <c r="B36" t="s">
        <v>20</v>
      </c>
      <c r="C36" t="s">
        <v>59</v>
      </c>
      <c r="D36" t="str">
        <f>IF(VLOOKUP($C36,Example0gross_LOSDesignation!$A:$B,2,0)=0,"",VLOOKUP($C36,Example0gross_LOSDesignation!$A:$B,2,0))</f>
        <v>Fixed Expense ($)</v>
      </c>
      <c r="E36" s="3">
        <v>718.80798282698265</v>
      </c>
      <c r="F36" s="3">
        <v>682.86758368563346</v>
      </c>
      <c r="G36" s="3">
        <v>648.72420450135178</v>
      </c>
      <c r="H36" s="3">
        <v>616.28799427628417</v>
      </c>
      <c r="I36" s="3">
        <v>585.47359456246988</v>
      </c>
      <c r="J36" s="3">
        <v>556.19991483434637</v>
      </c>
      <c r="K36" s="3">
        <v>528.38991909262904</v>
      </c>
      <c r="L36" s="3">
        <v>501.97042313799761</v>
      </c>
      <c r="M36" s="3">
        <v>476.87190198109772</v>
      </c>
      <c r="N36" s="3">
        <v>453.02830688204278</v>
      </c>
      <c r="O36" s="3">
        <v>430.37689153794071</v>
      </c>
      <c r="P36" s="3">
        <v>408.85804696104361</v>
      </c>
    </row>
    <row r="37" spans="1:16" x14ac:dyDescent="0.3">
      <c r="A37">
        <f>VLOOKUP($B37,Example0gross_NameIDRecon!$B:$C,2,0)</f>
        <v>105</v>
      </c>
      <c r="B37" t="s">
        <v>20</v>
      </c>
      <c r="C37" t="s">
        <v>60</v>
      </c>
      <c r="D37" t="str">
        <f>IF(VLOOKUP($C37,Example0gross_LOSDesignation!$A:$B,2,0)=0,"",VLOOKUP($C37,Example0gross_LOSDesignation!$A:$B,2,0))</f>
        <v>Oil Variable Expense ($)</v>
      </c>
      <c r="E37" s="3">
        <v>1131.1423802486429</v>
      </c>
      <c r="F37" s="3">
        <v>1074.58526123621</v>
      </c>
      <c r="G37" s="3">
        <v>1020.8559981744</v>
      </c>
      <c r="H37" s="3">
        <v>969.81319826567983</v>
      </c>
      <c r="I37" s="3">
        <v>921.32253835239578</v>
      </c>
      <c r="J37" s="3">
        <v>875.25641143477594</v>
      </c>
      <c r="K37" s="3">
        <v>831.49359086303718</v>
      </c>
      <c r="L37" s="3">
        <v>789.91891131988518</v>
      </c>
      <c r="M37" s="3">
        <v>750.42296575389094</v>
      </c>
      <c r="N37" s="3">
        <v>712.90181746619635</v>
      </c>
      <c r="O37" s="3">
        <v>677.25672659288637</v>
      </c>
      <c r="P37" s="3">
        <v>643.39389026324204</v>
      </c>
    </row>
    <row r="38" spans="1:16" x14ac:dyDescent="0.3">
      <c r="A38">
        <f>VLOOKUP($B38,Example0gross_NameIDRecon!$B:$C,2,0)</f>
        <v>105</v>
      </c>
      <c r="B38" t="s">
        <v>20</v>
      </c>
      <c r="C38" t="s">
        <v>61</v>
      </c>
      <c r="D38" t="str">
        <f>IF(VLOOKUP($C38,Example0gross_LOSDesignation!$A:$B,2,0)=0,"",VLOOKUP($C38,Example0gross_LOSDesignation!$A:$B,2,0))</f>
        <v>Fixed Expense ($)</v>
      </c>
      <c r="E38" s="3">
        <v>718.80798282698265</v>
      </c>
      <c r="F38" s="3">
        <v>682.86758368563346</v>
      </c>
      <c r="G38" s="3">
        <v>648.72420450135178</v>
      </c>
      <c r="H38" s="3">
        <v>616.28799427628417</v>
      </c>
      <c r="I38" s="3">
        <v>585.47359456246988</v>
      </c>
      <c r="J38" s="3">
        <v>556.19991483434637</v>
      </c>
      <c r="K38" s="3">
        <v>528.38991909262904</v>
      </c>
      <c r="L38" s="3">
        <v>501.97042313799761</v>
      </c>
      <c r="M38" s="3">
        <v>476.87190198109772</v>
      </c>
      <c r="N38" s="3">
        <v>453.02830688204278</v>
      </c>
      <c r="O38" s="3">
        <v>430.37689153794071</v>
      </c>
      <c r="P38" s="3">
        <v>408.85804696104361</v>
      </c>
    </row>
    <row r="39" spans="1:16" x14ac:dyDescent="0.3">
      <c r="A39">
        <f>VLOOKUP($B39,Example0gross_NameIDRecon!$B:$C,2,0)</f>
        <v>105</v>
      </c>
      <c r="B39" t="s">
        <v>20</v>
      </c>
      <c r="C39" t="s">
        <v>62</v>
      </c>
      <c r="D39" t="str">
        <f>IF(VLOOKUP($C39,Example0gross_LOSDesignation!$A:$B,2,0)=0,"",VLOOKUP($C39,Example0gross_LOSDesignation!$A:$B,2,0))</f>
        <v>Fixed Expense ($)</v>
      </c>
      <c r="E39" s="3">
        <v>490.09635192748812</v>
      </c>
      <c r="F39" s="3">
        <v>465.59153433111362</v>
      </c>
      <c r="G39" s="3">
        <v>442.31195761455803</v>
      </c>
      <c r="H39" s="3">
        <v>420.19635973382998</v>
      </c>
      <c r="I39" s="3">
        <v>399.18654174713851</v>
      </c>
      <c r="J39" s="3">
        <v>379.22721465978151</v>
      </c>
      <c r="K39" s="3">
        <v>360.26585392679237</v>
      </c>
      <c r="L39" s="3">
        <v>342.25256123045278</v>
      </c>
      <c r="M39" s="3">
        <v>325.13993316893021</v>
      </c>
      <c r="N39" s="3">
        <v>308.8829365104836</v>
      </c>
      <c r="O39" s="3">
        <v>293.43878968495937</v>
      </c>
      <c r="P39" s="3">
        <v>278.76685020071142</v>
      </c>
    </row>
    <row r="40" spans="1:16" x14ac:dyDescent="0.3">
      <c r="A40">
        <f>VLOOKUP($B40,Example0gross_NameIDRecon!$B:$C,2,0)</f>
        <v>105</v>
      </c>
      <c r="B40" t="s">
        <v>20</v>
      </c>
      <c r="C40" t="s">
        <v>63</v>
      </c>
      <c r="D40" t="str">
        <f>IF(VLOOKUP($C40,Example0gross_LOSDesignation!$A:$B,2,0)=0,"",VLOOKUP($C40,Example0gross_LOSDesignation!$A:$B,2,0))</f>
        <v>Ad Val Tax</v>
      </c>
      <c r="E40" s="3">
        <v>2613.847210279936</v>
      </c>
      <c r="F40" s="3">
        <v>2483.1548497659401</v>
      </c>
      <c r="G40" s="3">
        <v>2358.997107277643</v>
      </c>
      <c r="H40" s="3">
        <v>2241.0472519137611</v>
      </c>
      <c r="I40" s="3">
        <v>2128.9948893180731</v>
      </c>
      <c r="J40" s="3">
        <v>2022.545144852169</v>
      </c>
      <c r="K40" s="3">
        <v>1921.41788760956</v>
      </c>
      <c r="L40" s="3">
        <v>1825.346993229082</v>
      </c>
      <c r="M40" s="3">
        <v>1734.079643567628</v>
      </c>
      <c r="N40" s="3">
        <v>1647.3756613892469</v>
      </c>
      <c r="O40" s="3">
        <v>1565.0068783197839</v>
      </c>
      <c r="P40" s="3">
        <v>1486.7565344037951</v>
      </c>
    </row>
    <row r="41" spans="1:16" x14ac:dyDescent="0.3">
      <c r="A41">
        <f>VLOOKUP($B41,Example0gross_NameIDRecon!$B:$C,2,0)</f>
        <v>105</v>
      </c>
      <c r="B41" t="s">
        <v>20</v>
      </c>
      <c r="C41" t="s">
        <v>64</v>
      </c>
      <c r="D41" t="str">
        <f>IF(VLOOKUP($C41,Example0gross_LOSDesignation!$A:$B,2,0)=0,"",VLOOKUP($C41,Example0gross_LOSDesignation!$A:$B,2,0))</f>
        <v>Oil Variable Expense ($)</v>
      </c>
      <c r="E41" s="3">
        <v>865.83688840522905</v>
      </c>
      <c r="F41" s="3">
        <v>822.54504398496749</v>
      </c>
      <c r="G41" s="3">
        <v>781.41779178571903</v>
      </c>
      <c r="H41" s="3">
        <v>742.34690219643312</v>
      </c>
      <c r="I41" s="3">
        <v>705.22955708661152</v>
      </c>
      <c r="J41" s="3">
        <v>669.96807923228096</v>
      </c>
      <c r="K41" s="3">
        <v>636.46967527066693</v>
      </c>
      <c r="L41" s="3">
        <v>604.64619150713349</v>
      </c>
      <c r="M41" s="3">
        <v>574.41388193177681</v>
      </c>
      <c r="N41" s="3">
        <v>545.69318783518793</v>
      </c>
      <c r="O41" s="3">
        <v>518.40852844342851</v>
      </c>
      <c r="P41" s="3">
        <v>492.48810202125708</v>
      </c>
    </row>
    <row r="42" spans="1:16" x14ac:dyDescent="0.3">
      <c r="A42">
        <f>VLOOKUP($B42,Example0gross_NameIDRecon!$B:$C,2,0)</f>
        <v>105</v>
      </c>
      <c r="B42" t="s">
        <v>20</v>
      </c>
      <c r="C42" t="s">
        <v>65</v>
      </c>
      <c r="D42" t="str">
        <f>IF(VLOOKUP($C42,Example0gross_LOSDesignation!$A:$B,2,0)=0,"",VLOOKUP($C42,Example0gross_LOSDesignation!$A:$B,2,0))</f>
        <v>Fixed Expense ($)</v>
      </c>
      <c r="E42" s="3">
        <v>555.44253218448659</v>
      </c>
      <c r="F42" s="3">
        <v>527.67040557526229</v>
      </c>
      <c r="G42" s="3">
        <v>501.28688529649912</v>
      </c>
      <c r="H42" s="3">
        <v>476.22254103167421</v>
      </c>
      <c r="I42" s="3">
        <v>452.4114139800904</v>
      </c>
      <c r="J42" s="3">
        <v>429.79084328108593</v>
      </c>
      <c r="K42" s="3">
        <v>408.30130111703153</v>
      </c>
      <c r="L42" s="3">
        <v>387.88623606117989</v>
      </c>
      <c r="M42" s="3">
        <v>368.49192425812089</v>
      </c>
      <c r="N42" s="3">
        <v>350.06732804521482</v>
      </c>
      <c r="O42" s="3">
        <v>332.56396164295398</v>
      </c>
      <c r="P42" s="3">
        <v>315.93576356080638</v>
      </c>
    </row>
    <row r="43" spans="1:16" x14ac:dyDescent="0.3">
      <c r="A43">
        <f>VLOOKUP($B43,Example0gross_NameIDRecon!$B:$C,2,0)</f>
        <v>105</v>
      </c>
      <c r="B43" t="s">
        <v>20</v>
      </c>
      <c r="C43" t="s">
        <v>66</v>
      </c>
      <c r="D43" t="str">
        <f>IF(VLOOKUP($C43,Example0gross_LOSDesignation!$A:$B,2,0)=0,"",VLOOKUP($C43,Example0gross_LOSDesignation!$A:$B,2,0))</f>
        <v>Fixed Expense ($)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</row>
    <row r="44" spans="1:16" x14ac:dyDescent="0.3">
      <c r="A44">
        <f>VLOOKUP($B44,Example0gross_NameIDRecon!$B:$C,2,0)</f>
        <v>105</v>
      </c>
      <c r="B44" t="s">
        <v>20</v>
      </c>
      <c r="C44" t="s">
        <v>67</v>
      </c>
      <c r="D44" t="str">
        <f>IF(VLOOKUP($C44,Example0gross_LOSDesignation!$A:$B,2,0)=0,"",VLOOKUP($C44,Example0gross_LOSDesignation!$A:$B,2,0))</f>
        <v>Fixed Expense ($)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</row>
    <row r="45" spans="1:16" x14ac:dyDescent="0.3">
      <c r="A45">
        <f>VLOOKUP($B45,Example0gross_NameIDRecon!$B:$C,2,0)</f>
        <v>105</v>
      </c>
      <c r="B45" t="s">
        <v>20</v>
      </c>
      <c r="C45" t="s">
        <v>68</v>
      </c>
      <c r="D45" t="str">
        <f>IF(VLOOKUP($C45,Example0gross_LOSDesignation!$A:$B,2,0)=0,"",VLOOKUP($C45,Example0gross_LOSDesignation!$A:$B,2,0))</f>
        <v>Oil Variable Expense ($)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</row>
    <row r="46" spans="1:16" x14ac:dyDescent="0.3">
      <c r="A46">
        <f>VLOOKUP($B46,Example0gross_NameIDRecon!$B:$C,2,0)</f>
        <v>105</v>
      </c>
      <c r="B46" t="s">
        <v>20</v>
      </c>
      <c r="C46" t="s">
        <v>69</v>
      </c>
      <c r="D46" t="str">
        <f>IF(VLOOKUP($C46,Example0gross_LOSDesignation!$A:$B,2,0)=0,"",VLOOKUP($C46,Example0gross_LOSDesignation!$A:$B,2,0))</f>
        <v>Oil Variable Expense ($)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</row>
    <row r="47" spans="1:16" x14ac:dyDescent="0.3">
      <c r="A47">
        <f>VLOOKUP($B47,Example0gross_NameIDRecon!$B:$C,2,0)</f>
        <v>105</v>
      </c>
      <c r="B47" t="s">
        <v>20</v>
      </c>
      <c r="C47" t="s">
        <v>70</v>
      </c>
      <c r="D47" t="str">
        <f>IF(VLOOKUP($C47,Example0gross_LOSDesignation!$A:$B,2,0)=0,"",VLOOKUP($C47,Example0gross_LOSDesignation!$A:$B,2,0))</f>
        <v>Total Expenses</v>
      </c>
      <c r="E47" s="3">
        <v>15397.22999670492</v>
      </c>
      <c r="F47" s="3">
        <v>14627.368496869671</v>
      </c>
      <c r="G47" s="3">
        <v>13896.000072026191</v>
      </c>
      <c r="H47" s="3">
        <v>13201.20006842488</v>
      </c>
      <c r="I47" s="3">
        <v>12541.14006500363</v>
      </c>
      <c r="J47" s="3">
        <v>11914.08306175345</v>
      </c>
      <c r="K47" s="3">
        <v>11318.37890866578</v>
      </c>
      <c r="L47" s="3">
        <v>10752.45996323249</v>
      </c>
      <c r="M47" s="3">
        <v>10214.836965070859</v>
      </c>
      <c r="N47" s="3">
        <v>9704.0951168173215</v>
      </c>
      <c r="O47" s="3">
        <v>9218.8903609764529</v>
      </c>
      <c r="P47" s="3">
        <v>8757.9458429276328</v>
      </c>
    </row>
    <row r="48" spans="1:16" x14ac:dyDescent="0.3">
      <c r="A48">
        <f>VLOOKUP($B48,Example0gross_NameIDRecon!$B:$C,2,0)</f>
        <v>105</v>
      </c>
      <c r="B48" t="s">
        <v>20</v>
      </c>
      <c r="C48" t="s">
        <v>71</v>
      </c>
      <c r="D48" t="str">
        <f>IF(VLOOKUP($C48,Example0gross_LOSDesignation!$A:$B,2,0)=0,"",VLOOKUP($C48,Example0gross_LOSDesignation!$A:$B,2,0))</f>
        <v>Net Operating Profit</v>
      </c>
      <c r="E48" s="3">
        <v>65542.770003295082</v>
      </c>
      <c r="F48" s="3">
        <v>67535.994003130327</v>
      </c>
      <c r="G48" s="3">
        <v>69509.121677973773</v>
      </c>
      <c r="H48" s="3">
        <v>71464.35386438758</v>
      </c>
      <c r="I48" s="3">
        <v>73403.799310146307</v>
      </c>
      <c r="J48" s="3">
        <v>75329.479548035786</v>
      </c>
      <c r="K48" s="3">
        <v>77243.333530002375</v>
      </c>
      <c r="L48" s="3">
        <v>79147.222033696438</v>
      </c>
      <c r="M48" s="3">
        <v>81042.931852851165</v>
      </c>
      <c r="N48" s="3">
        <v>82932.179782367879</v>
      </c>
      <c r="O48" s="3">
        <v>84816.616408435861</v>
      </c>
      <c r="P48" s="3">
        <v>86697.829713498882</v>
      </c>
    </row>
    <row r="49" spans="1:20" x14ac:dyDescent="0.3">
      <c r="A49">
        <f>A48</f>
        <v>105</v>
      </c>
      <c r="B49" t="str">
        <f>B48</f>
        <v>Annie 7H</v>
      </c>
    </row>
    <row r="50" spans="1:20" x14ac:dyDescent="0.3">
      <c r="A50">
        <f>A48</f>
        <v>105</v>
      </c>
      <c r="B50" t="str">
        <f>B48</f>
        <v>Annie 7H</v>
      </c>
      <c r="D50" s="21" t="s">
        <v>72</v>
      </c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</row>
    <row r="51" spans="1:20" x14ac:dyDescent="0.3">
      <c r="A51">
        <f>A48</f>
        <v>105</v>
      </c>
      <c r="B51" t="str">
        <f>B48</f>
        <v>Annie 7H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</row>
    <row r="52" spans="1:20" x14ac:dyDescent="0.3">
      <c r="A52">
        <f>A48</f>
        <v>105</v>
      </c>
      <c r="B52" t="str">
        <f>B48</f>
        <v>Annie 7H</v>
      </c>
      <c r="D52" s="22" t="s">
        <v>73</v>
      </c>
      <c r="E52" s="23">
        <f>IFERROR(VLOOKUP($A52,Example0gross_BTU!$B:$C,2,0),"")</f>
        <v>1.27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</row>
    <row r="53" spans="1:20" x14ac:dyDescent="0.3">
      <c r="A53">
        <f>A48</f>
        <v>105</v>
      </c>
      <c r="B53" t="str">
        <f>B48</f>
        <v>Annie 7H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spans="1:20" x14ac:dyDescent="0.3">
      <c r="A54">
        <f>A48</f>
        <v>105</v>
      </c>
      <c r="B54" t="str">
        <f>B48</f>
        <v>Annie 7H</v>
      </c>
      <c r="D54" s="22" t="s">
        <v>74</v>
      </c>
      <c r="E54" s="24">
        <f>IFERROR((SUMIF($D5:$D48,"Oil Sales Revenue ($)",E5:E48)-ABS(SUMIF($D5:$D48,"Oil Revenue Deductions ($)",E5:E48)))/SUMIF($D5:$D48,"Oil Sales Volumes (bbl)",E5:E48),"")</f>
        <v>71.614583333333329</v>
      </c>
      <c r="F54" s="24">
        <f>IFERROR((SUMIF($D5:$D48,"Oil Sales Revenue ($)",F5:F48)-ABS(SUMIF($D5:$D48,"Oil Revenue Deductions ($)",F5:F48)))/SUMIF($D5:$D48,"Oil Sales Volumes (bbl)",F5:F48),"")</f>
        <v>70.921493902439011</v>
      </c>
      <c r="G54" s="24">
        <f>IFERROR((SUMIF($D5:$D48,"Oil Sales Revenue ($)",G5:G48)-ABS(SUMIF($D5:$D48,"Oil Revenue Deductions ($)",G5:G48)))/SUMIF($D5:$D48,"Oil Sales Volumes (bbl)",G5:G48),"")</f>
        <v>70.235057257584756</v>
      </c>
      <c r="H54" s="24">
        <f>IFERROR((SUMIF($D5:$D48,"Oil Sales Revenue ($)",H5:H48)-ABS(SUMIF($D5:$D48,"Oil Revenue Deductions ($)",H5:H48)))/SUMIF($D5:$D48,"Oil Sales Volumes (bbl)",H5:H48),"")</f>
        <v>69.55521062158121</v>
      </c>
      <c r="I54" s="24">
        <f>IFERROR((SUMIF($D5:$D48,"Oil Sales Revenue ($)",I5:I48)-ABS(SUMIF($D5:$D48,"Oil Revenue Deductions ($)",I5:I48)))/SUMIF($D5:$D48,"Oil Sales Volumes (bbl)",I5:I48),"")</f>
        <v>68.881891788176659</v>
      </c>
      <c r="J54" s="24">
        <f>IFERROR((SUMIF($D5:$D48,"Oil Sales Revenue ($)",J5:J48)-ABS(SUMIF($D5:$D48,"Oil Revenue Deductions ($)",J5:J48)))/SUMIF($D5:$D48,"Oil Sales Volumes (bbl)",J5:J48),"")</f>
        <v>68.215039117297181</v>
      </c>
      <c r="K54" s="24">
        <f>IFERROR((SUMIF($D5:$D48,"Oil Sales Revenue ($)",K5:K48)-ABS(SUMIF($D5:$D48,"Oil Revenue Deductions ($)",K5:K48)))/SUMIF($D5:$D48,"Oil Sales Volumes (bbl)",K5:K48),"")</f>
        <v>67.554591530317197</v>
      </c>
      <c r="L54" s="24">
        <f>IFERROR((SUMIF($D5:$D48,"Oil Sales Revenue ($)",L5:L48)-ABS(SUMIF($D5:$D48,"Oil Revenue Deductions ($)",L5:L48)))/SUMIF($D5:$D48,"Oil Sales Volumes (bbl)",L5:L48),"")</f>
        <v>66.900488505360926</v>
      </c>
      <c r="M54" s="24">
        <f>IFERROR((SUMIF($D5:$D48,"Oil Sales Revenue ($)",M5:M48)-ABS(SUMIF($D5:$D48,"Oil Revenue Deductions ($)",M5:M48)))/SUMIF($D5:$D48,"Oil Sales Volumes (bbl)",M5:M48),"")</f>
        <v>66.252670072634416</v>
      </c>
      <c r="N54" s="24">
        <f>IFERROR((SUMIF($D5:$D48,"Oil Sales Revenue ($)",N5:N48)-ABS(SUMIF($D5:$D48,"Oil Revenue Deductions ($)",N5:N48)))/SUMIF($D5:$D48,"Oil Sales Volumes (bbl)",N5:N48),"")</f>
        <v>65.611076809787932</v>
      </c>
      <c r="O54" s="24">
        <f>IFERROR((SUMIF($D5:$D48,"Oil Sales Revenue ($)",O5:O48)-ABS(SUMIF($D5:$D48,"Oil Revenue Deductions ($)",O5:O48)))/SUMIF($D5:$D48,"Oil Sales Volumes (bbl)",O5:O48),"")</f>
        <v>64.975649837309575</v>
      </c>
      <c r="P54" s="24">
        <f>IFERROR((SUMIF($D5:$D48,"Oil Sales Revenue ($)",P5:P48)-ABS(SUMIF($D5:$D48,"Oil Revenue Deductions ($)",P5:P48)))/SUMIF($D5:$D48,"Oil Sales Volumes (bbl)",P5:P48),"")</f>
        <v>64.346330813948896</v>
      </c>
      <c r="Q54" s="22"/>
      <c r="R54" s="22"/>
      <c r="S54" s="22"/>
      <c r="T54" s="22"/>
    </row>
    <row r="55" spans="1:20" x14ac:dyDescent="0.3">
      <c r="A55">
        <f>A48</f>
        <v>105</v>
      </c>
      <c r="B55" t="str">
        <f>B48</f>
        <v>Annie 7H</v>
      </c>
      <c r="D55" s="22" t="s">
        <v>75</v>
      </c>
      <c r="E55" s="24">
        <f>IFERROR(((SUMIF($D5:$D48,"Gas Sales Revenue ($)",E5:E48)-ABS(SUMIF($D5:$D48,"Gas Revenue Deductions ($)",E5:E48)))/SUMIF($D5:$D48,"Gas Sales Volumes (mcf)",E5:E48))/$E52,"")</f>
        <v>2.158792650918635</v>
      </c>
      <c r="F55" s="24">
        <f>IFERROR(((SUMIF($D5:$D48,"Gas Sales Revenue ($)",F5:F48)-ABS(SUMIF($D5:$D48,"Gas Revenue Deductions ($)",F5:F48)))/SUMIF($D5:$D48,"Gas Sales Volumes (mcf)",F5:F48))/$E52,"")</f>
        <v>2.1382753985020164</v>
      </c>
      <c r="G55" s="24">
        <f>IFERROR(((SUMIF($D5:$D48,"Gas Sales Revenue ($)",G5:G48)-ABS(SUMIF($D5:$D48,"Gas Revenue Deductions ($)",G5:G48)))/SUMIF($D5:$D48,"Gas Sales Volumes (mcf)",G5:G48))/$E52,"")</f>
        <v>2.1179476970494684</v>
      </c>
      <c r="H55" s="24">
        <f>IFERROR(((SUMIF($D5:$D48,"Gas Sales Revenue ($)",H5:H48)-ABS(SUMIF($D5:$D48,"Gas Revenue Deductions ($)",H5:H48)))/SUMIF($D5:$D48,"Gas Sales Volumes (mcf)",H5:H48))/$E52,"")</f>
        <v>2.0978079044511411</v>
      </c>
      <c r="I55" s="24">
        <f>IFERROR(((SUMIF($D5:$D48,"Gas Sales Revenue ($)",I5:I48)-ABS(SUMIF($D5:$D48,"Gas Revenue Deductions ($)",I5:I48)))/SUMIF($D5:$D48,"Gas Sales Volumes (mcf)",I5:I48))/$E52,"")</f>
        <v>2.0778543905754687</v>
      </c>
      <c r="J55" s="24">
        <f>IFERROR(((SUMIF($D5:$D48,"Gas Sales Revenue ($)",J5:J48)-ABS(SUMIF($D5:$D48,"Gas Revenue Deductions ($)",J5:J48)))/SUMIF($D5:$D48,"Gas Sales Volumes (mcf)",J5:J48))/$E52,"")</f>
        <v>2.0580855372311819</v>
      </c>
      <c r="K55" s="24">
        <f>IFERROR(((SUMIF($D5:$D48,"Gas Sales Revenue ($)",K5:K48)-ABS(SUMIF($D5:$D48,"Gas Revenue Deductions ($)",K5:K48)))/SUMIF($D5:$D48,"Gas Sales Volumes (mcf)",K5:K48))/$E52,"")</f>
        <v>2.0384997381281531</v>
      </c>
      <c r="L55" s="24">
        <f>IFERROR(((SUMIF($D5:$D48,"Gas Sales Revenue ($)",L5:L48)-ABS(SUMIF($D5:$D48,"Gas Revenue Deductions ($)",L5:L48)))/SUMIF($D5:$D48,"Gas Sales Volumes (mcf)",L5:L48))/$E52,"")</f>
        <v>2.0190953988371132</v>
      </c>
      <c r="M55" s="24">
        <f>IFERROR(((SUMIF($D5:$D48,"Gas Sales Revenue ($)",M5:M48)-ABS(SUMIF($D5:$D48,"Gas Revenue Deductions ($)",M5:M48)))/SUMIF($D5:$D48,"Gas Sales Volumes (mcf)",M5:M48))/$E52,"")</f>
        <v>1.9998709367482856</v>
      </c>
      <c r="N55" s="24">
        <f>IFERROR(((SUMIF($D5:$D48,"Gas Sales Revenue ($)",N5:N48)-ABS(SUMIF($D5:$D48,"Gas Revenue Deductions ($)",N5:N48)))/SUMIF($D5:$D48,"Gas Sales Volumes (mcf)",N5:N48))/$E52,"")</f>
        <v>1.9808247810289665</v>
      </c>
      <c r="O55" s="24">
        <f>IFERROR(((SUMIF($D5:$D48,"Gas Sales Revenue ($)",O5:O48)-ABS(SUMIF($D5:$D48,"Gas Revenue Deductions ($)",O5:O48)))/SUMIF($D5:$D48,"Gas Sales Volumes (mcf)",O5:O48))/$E52,"")</f>
        <v>1.9619553725800987</v>
      </c>
      <c r="P55" s="24">
        <f>IFERROR(((SUMIF($D5:$D48,"Gas Sales Revenue ($)",P5:P48)-ABS(SUMIF($D5:$D48,"Gas Revenue Deductions ($)",P5:P48)))/SUMIF($D5:$D48,"Gas Sales Volumes (mcf)",P5:P48))/$E52,"")</f>
        <v>1.9432611639918829</v>
      </c>
      <c r="Q55" s="22"/>
      <c r="R55" s="22"/>
      <c r="S55" s="22"/>
      <c r="T55" s="22"/>
    </row>
    <row r="56" spans="1:20" x14ac:dyDescent="0.3">
      <c r="A56">
        <f>A48</f>
        <v>105</v>
      </c>
      <c r="B56" t="str">
        <f>B48</f>
        <v>Annie 7H</v>
      </c>
      <c r="D56" s="22" t="s">
        <v>76</v>
      </c>
      <c r="E56" s="24" t="str">
        <f>IFERROR((SUMIF($D5:$D48,"NGL Sales Revenue ($)",E5:E48)-ABS(SUMIF($D5:$D48,"NGL Revenue Deductions ($)",E5:E48)))/(SUMIF($D5:$D48,"NGL Sales Volumes (bbl)",E5:E48)+(SUMIF($D5:$D48,"NGL Sales Volumes (gal)",E5:E48)/42)),"")</f>
        <v/>
      </c>
      <c r="F56" s="24" t="str">
        <f>IFERROR((SUMIF($D5:$D48,"NGL Sales Revenue ($)",F5:F48)-ABS(SUMIF($D5:$D48,"NGL Revenue Deductions ($)",F5:F48)))/(SUMIF($D5:$D48,"NGL Sales Volumes (bbl)",F5:F48)+(SUMIF($D5:$D48,"NGL Sales Volumes (gal)",F5:F48)/42)),"")</f>
        <v/>
      </c>
      <c r="G56" s="24" t="str">
        <f>IFERROR((SUMIF($D5:$D48,"NGL Sales Revenue ($)",G5:G48)-ABS(SUMIF($D5:$D48,"NGL Revenue Deductions ($)",G5:G48)))/(SUMIF($D5:$D48,"NGL Sales Volumes (bbl)",G5:G48)+(SUMIF($D5:$D48,"NGL Sales Volumes (gal)",G5:G48)/42)),"")</f>
        <v/>
      </c>
      <c r="H56" s="24" t="str">
        <f>IFERROR((SUMIF($D5:$D48,"NGL Sales Revenue ($)",H5:H48)-ABS(SUMIF($D5:$D48,"NGL Revenue Deductions ($)",H5:H48)))/(SUMIF($D5:$D48,"NGL Sales Volumes (bbl)",H5:H48)+(SUMIF($D5:$D48,"NGL Sales Volumes (gal)",H5:H48)/42)),"")</f>
        <v/>
      </c>
      <c r="I56" s="24" t="str">
        <f>IFERROR((SUMIF($D5:$D48,"NGL Sales Revenue ($)",I5:I48)-ABS(SUMIF($D5:$D48,"NGL Revenue Deductions ($)",I5:I48)))/(SUMIF($D5:$D48,"NGL Sales Volumes (bbl)",I5:I48)+(SUMIF($D5:$D48,"NGL Sales Volumes (gal)",I5:I48)/42)),"")</f>
        <v/>
      </c>
      <c r="J56" s="24" t="str">
        <f>IFERROR((SUMIF($D5:$D48,"NGL Sales Revenue ($)",J5:J48)-ABS(SUMIF($D5:$D48,"NGL Revenue Deductions ($)",J5:J48)))/(SUMIF($D5:$D48,"NGL Sales Volumes (bbl)",J5:J48)+(SUMIF($D5:$D48,"NGL Sales Volumes (gal)",J5:J48)/42)),"")</f>
        <v/>
      </c>
      <c r="K56" s="24" t="str">
        <f>IFERROR((SUMIF($D5:$D48,"NGL Sales Revenue ($)",K5:K48)-ABS(SUMIF($D5:$D48,"NGL Revenue Deductions ($)",K5:K48)))/(SUMIF($D5:$D48,"NGL Sales Volumes (bbl)",K5:K48)+(SUMIF($D5:$D48,"NGL Sales Volumes (gal)",K5:K48)/42)),"")</f>
        <v/>
      </c>
      <c r="L56" s="24" t="str">
        <f>IFERROR((SUMIF($D5:$D48,"NGL Sales Revenue ($)",L5:L48)-ABS(SUMIF($D5:$D48,"NGL Revenue Deductions ($)",L5:L48)))/(SUMIF($D5:$D48,"NGL Sales Volumes (bbl)",L5:L48)+(SUMIF($D5:$D48,"NGL Sales Volumes (gal)",L5:L48)/42)),"")</f>
        <v/>
      </c>
      <c r="M56" s="24" t="str">
        <f>IFERROR((SUMIF($D5:$D48,"NGL Sales Revenue ($)",M5:M48)-ABS(SUMIF($D5:$D48,"NGL Revenue Deductions ($)",M5:M48)))/(SUMIF($D5:$D48,"NGL Sales Volumes (bbl)",M5:M48)+(SUMIF($D5:$D48,"NGL Sales Volumes (gal)",M5:M48)/42)),"")</f>
        <v/>
      </c>
      <c r="N56" s="24" t="str">
        <f>IFERROR((SUMIF($D5:$D48,"NGL Sales Revenue ($)",N5:N48)-ABS(SUMIF($D5:$D48,"NGL Revenue Deductions ($)",N5:N48)))/(SUMIF($D5:$D48,"NGL Sales Volumes (bbl)",N5:N48)+(SUMIF($D5:$D48,"NGL Sales Volumes (gal)",N5:N48)/42)),"")</f>
        <v/>
      </c>
      <c r="O56" s="24" t="str">
        <f>IFERROR((SUMIF($D5:$D48,"NGL Sales Revenue ($)",O5:O48)-ABS(SUMIF($D5:$D48,"NGL Revenue Deductions ($)",O5:O48)))/(SUMIF($D5:$D48,"NGL Sales Volumes (bbl)",O5:O48)+(SUMIF($D5:$D48,"NGL Sales Volumes (gal)",O5:O48)/42)),"")</f>
        <v/>
      </c>
      <c r="P56" s="24" t="str">
        <f>IFERROR((SUMIF($D5:$D48,"NGL Sales Revenue ($)",P5:P48)-ABS(SUMIF($D5:$D48,"NGL Revenue Deductions ($)",P5:P48)))/(SUMIF($D5:$D48,"NGL Sales Volumes (bbl)",P5:P48)+(SUMIF($D5:$D48,"NGL Sales Volumes (gal)",P5:P48)/42)),"")</f>
        <v/>
      </c>
      <c r="Q56" s="22"/>
      <c r="R56" s="22"/>
      <c r="S56" s="22"/>
      <c r="T56" s="22"/>
    </row>
    <row r="57" spans="1:20" x14ac:dyDescent="0.3">
      <c r="A57">
        <f>A48</f>
        <v>105</v>
      </c>
      <c r="B57" t="str">
        <f>B48</f>
        <v>Annie 7H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</row>
    <row r="58" spans="1:20" x14ac:dyDescent="0.3">
      <c r="A58">
        <f>A48</f>
        <v>105</v>
      </c>
      <c r="B58" t="str">
        <f>B48</f>
        <v>Annie 7H</v>
      </c>
      <c r="D58" s="22" t="s">
        <v>0</v>
      </c>
      <c r="E58" s="24">
        <f>IFERROR(E54-E$1,"")</f>
        <v>-6.545416666666668</v>
      </c>
      <c r="F58" s="24">
        <f>IFERROR(F54-F$1,"")</f>
        <v>-5.9385060975609889</v>
      </c>
      <c r="G58" s="24">
        <f>IFERROR(G54-G$1,"")</f>
        <v>-3.1349427424152481</v>
      </c>
      <c r="H58" s="24">
        <f>IFERROR(H54-H$1,"")</f>
        <v>-9.8847893784187875</v>
      </c>
      <c r="I58" s="24">
        <f>IFERROR(I54-I$1,"")</f>
        <v>-2.7381082118233451</v>
      </c>
      <c r="J58" s="24">
        <f>IFERROR(J54-J$1,"")</f>
        <v>-2.0549608827028152</v>
      </c>
      <c r="K58" s="24">
        <f>IFERROR(K54-K$1,"")</f>
        <v>-8.4854084696828096</v>
      </c>
      <c r="L58" s="24">
        <f>IFERROR(L54-L$1,"")</f>
        <v>-14.419511494639067</v>
      </c>
      <c r="M58" s="24">
        <f>IFERROR(M54-M$1,"")</f>
        <v>-23.177329927365591</v>
      </c>
      <c r="N58" s="24">
        <f>IFERROR(N54-N$1,"")</f>
        <v>-19.858923190212067</v>
      </c>
      <c r="O58" s="24">
        <f>IFERROR(O54-O$1,"")</f>
        <v>-12.40435016269042</v>
      </c>
      <c r="P58" s="24">
        <f>IFERROR(P54-P$1,"")</f>
        <v>-7.7736691860511087</v>
      </c>
      <c r="Q58" s="24">
        <f>IFERROR(AVERAGE(N58:P58),"")</f>
        <v>-13.345647512984533</v>
      </c>
      <c r="R58" s="24">
        <f>IFERROR(AVERAGE(K58:P58),"")</f>
        <v>-14.353198738440177</v>
      </c>
      <c r="S58" s="24">
        <f>IFERROR(AVERAGE(H58:P58),"")</f>
        <v>-11.199672322620668</v>
      </c>
      <c r="T58" s="24">
        <f>IFERROR(AVERAGE(E58:P58),"")</f>
        <v>-9.7013263675190764</v>
      </c>
    </row>
    <row r="59" spans="1:20" x14ac:dyDescent="0.3">
      <c r="A59">
        <f>A48</f>
        <v>105</v>
      </c>
      <c r="B59" t="str">
        <f>B48</f>
        <v>Annie 7H</v>
      </c>
      <c r="D59" s="22" t="s">
        <v>1</v>
      </c>
      <c r="E59" s="24">
        <f>IFERROR(E55-E$2,"")</f>
        <v>-2.5502073490813646</v>
      </c>
      <c r="F59" s="24">
        <f>IFERROR(F55-F$2,"")</f>
        <v>-0.97072460149798356</v>
      </c>
      <c r="G59" s="24">
        <f>IFERROR(G55-G$2,"")</f>
        <v>-0.33305230295053168</v>
      </c>
      <c r="H59" s="24">
        <f>IFERROR(H55-H$2,"")</f>
        <v>0.10680790445114097</v>
      </c>
      <c r="I59" s="24">
        <f>IFERROR(I55-I$2,"")</f>
        <v>-3.9145609424531269E-2</v>
      </c>
      <c r="J59" s="24">
        <f>IFERROR(J55-J$2,"")</f>
        <v>-0.12291446276881812</v>
      </c>
      <c r="K59" s="24">
        <f>IFERROR(K55-K$2,"")</f>
        <v>-0.5645002618718471</v>
      </c>
      <c r="L59" s="24">
        <f>IFERROR(L55-L$2,"")</f>
        <v>-0.4729046011628868</v>
      </c>
      <c r="M59" s="24">
        <f>IFERROR(M55-M$2,"")</f>
        <v>-0.55612906325171441</v>
      </c>
      <c r="N59" s="24">
        <f>IFERROR(N55-N$2,"")</f>
        <v>-0.78317521897103326</v>
      </c>
      <c r="O59" s="24">
        <f>IFERROR(O55-O$2,"")</f>
        <v>-1.2020446274199015</v>
      </c>
      <c r="P59" s="24">
        <f>IFERROR(P55-P$2,"")</f>
        <v>-0.76273883600811709</v>
      </c>
      <c r="Q59" s="24">
        <f>IFERROR(AVERAGE(N59:P59),"")</f>
        <v>-0.9159862274663505</v>
      </c>
      <c r="R59" s="24">
        <f>IFERROR(AVERAGE(K59:P59),"")</f>
        <v>-0.7235821014475835</v>
      </c>
      <c r="S59" s="24">
        <f>IFERROR(AVERAGE(H59:P59),"")</f>
        <v>-0.48852719738085643</v>
      </c>
      <c r="T59" s="24">
        <f>IFERROR(AVERAGE(E59:P59),"")</f>
        <v>-0.68756075249646564</v>
      </c>
    </row>
    <row r="60" spans="1:20" x14ac:dyDescent="0.3">
      <c r="A60">
        <f>A48</f>
        <v>105</v>
      </c>
      <c r="B60" t="str">
        <f>B48</f>
        <v>Annie 7H</v>
      </c>
      <c r="D60" s="22" t="s">
        <v>2</v>
      </c>
      <c r="E60" s="24" t="str">
        <f>IFERROR(E56-E$1,"")</f>
        <v/>
      </c>
      <c r="F60" s="24" t="str">
        <f>IFERROR(F56-F$1,"")</f>
        <v/>
      </c>
      <c r="G60" s="24" t="str">
        <f>IFERROR(G56-G$1,"")</f>
        <v/>
      </c>
      <c r="H60" s="24" t="str">
        <f>IFERROR(H56-H$1,"")</f>
        <v/>
      </c>
      <c r="I60" s="24" t="str">
        <f>IFERROR(I56-I$1,"")</f>
        <v/>
      </c>
      <c r="J60" s="24" t="str">
        <f>IFERROR(J56-J$1,"")</f>
        <v/>
      </c>
      <c r="K60" s="24" t="str">
        <f>IFERROR(K56-K$1,"")</f>
        <v/>
      </c>
      <c r="L60" s="24" t="str">
        <f>IFERROR(L56-L$1,"")</f>
        <v/>
      </c>
      <c r="M60" s="24" t="str">
        <f>IFERROR(M56-M$1,"")</f>
        <v/>
      </c>
      <c r="N60" s="24" t="str">
        <f>IFERROR(N56-N$1,"")</f>
        <v/>
      </c>
      <c r="O60" s="24" t="str">
        <f>IFERROR(O56-O$1,"")</f>
        <v/>
      </c>
      <c r="P60" s="24" t="str">
        <f>IFERROR(P56-P$1,"")</f>
        <v/>
      </c>
      <c r="Q60" s="24" t="str">
        <f>IFERROR(AVERAGE(N60:P60),"")</f>
        <v/>
      </c>
      <c r="R60" s="24" t="str">
        <f>IFERROR(AVERAGE(K60:P60),"")</f>
        <v/>
      </c>
      <c r="S60" s="24" t="str">
        <f>IFERROR(AVERAGE(H60:P60),"")</f>
        <v/>
      </c>
      <c r="T60" s="24" t="str">
        <f>IFERROR(AVERAGE(E60:P60),"")</f>
        <v/>
      </c>
    </row>
    <row r="61" spans="1:20" x14ac:dyDescent="0.3">
      <c r="A61">
        <f>A48</f>
        <v>105</v>
      </c>
      <c r="B61" t="str">
        <f>B48</f>
        <v>Annie 7H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</row>
    <row r="62" spans="1:20" x14ac:dyDescent="0.3">
      <c r="A62">
        <f>A48</f>
        <v>105</v>
      </c>
      <c r="B62" t="str">
        <f>B48</f>
        <v>Annie 7H</v>
      </c>
      <c r="D62" s="22" t="s">
        <v>3</v>
      </c>
      <c r="E62" s="25">
        <f>IFERROR(E54/E$1,"")</f>
        <v>0.91625618389628116</v>
      </c>
      <c r="F62" s="25">
        <f>IFERROR(F54/F$1,"")</f>
        <v>0.92273606430443678</v>
      </c>
      <c r="G62" s="25">
        <f>IFERROR(G54/G$1,"")</f>
        <v>0.95727214471289013</v>
      </c>
      <c r="H62" s="25">
        <f>IFERROR(H54/H$1,"")</f>
        <v>0.87556911658586623</v>
      </c>
      <c r="I62" s="25">
        <f>IFERROR(I54/I$1,"")</f>
        <v>0.96176894426384607</v>
      </c>
      <c r="J62" s="25">
        <f>IFERROR(J54/J$1,"")</f>
        <v>0.97075621342389617</v>
      </c>
      <c r="K62" s="25">
        <f>IFERROR(K54/K$1,"")</f>
        <v>0.88840862086161487</v>
      </c>
      <c r="L62" s="25">
        <f>IFERROR(L54/L$1,"")</f>
        <v>0.82268185569799468</v>
      </c>
      <c r="M62" s="25">
        <f>IFERROR(M54/M$1,"")</f>
        <v>0.74083271913937621</v>
      </c>
      <c r="N62" s="25">
        <f>IFERROR(N54/N$1,"")</f>
        <v>0.76765036632488515</v>
      </c>
      <c r="O62" s="25">
        <f>IFERROR(O54/O$1,"")</f>
        <v>0.83969565569022464</v>
      </c>
      <c r="P62" s="25">
        <f>IFERROR(P54/P$1,"")</f>
        <v>0.892212019050872</v>
      </c>
      <c r="Q62" s="25">
        <f>IFERROR(AVERAGE(N62:P62),"")</f>
        <v>0.83318601368866074</v>
      </c>
      <c r="R62" s="25">
        <f>IFERROR(AVERAGE(K62:P62),"")</f>
        <v>0.82524687279416131</v>
      </c>
      <c r="S62" s="25">
        <f>IFERROR(AVERAGE(H62:P62),"")</f>
        <v>0.86217505678206385</v>
      </c>
      <c r="T62" s="25">
        <f>IFERROR(AVERAGE(E62:P62),"")</f>
        <v>0.87965332532934859</v>
      </c>
    </row>
    <row r="63" spans="1:20" x14ac:dyDescent="0.3">
      <c r="A63">
        <f>A48</f>
        <v>105</v>
      </c>
      <c r="B63" t="str">
        <f>B48</f>
        <v>Annie 7H</v>
      </c>
      <c r="D63" s="22" t="s">
        <v>4</v>
      </c>
      <c r="E63" s="25">
        <f>IFERROR(E55/E$2,"")</f>
        <v>0.4584397220043821</v>
      </c>
      <c r="F63" s="25">
        <f>IFERROR(F55/F$2,"")</f>
        <v>0.68776950739852571</v>
      </c>
      <c r="G63" s="25">
        <f>IFERROR(G55/G$2,"")</f>
        <v>0.86411574747020337</v>
      </c>
      <c r="H63" s="25">
        <f>IFERROR(H55/H$2,"")</f>
        <v>1.0536453563290513</v>
      </c>
      <c r="I63" s="25">
        <f>IFERROR(I55/I$2,"")</f>
        <v>0.98150892327608352</v>
      </c>
      <c r="J63" s="25">
        <f>IFERROR(J55/J$2,"")</f>
        <v>0.94364307071581011</v>
      </c>
      <c r="K63" s="25">
        <f>IFERROR(K55/K$2,"")</f>
        <v>0.783134743806436</v>
      </c>
      <c r="L63" s="25">
        <f>IFERROR(L55/L$2,"")</f>
        <v>0.81023089840975648</v>
      </c>
      <c r="M63" s="25">
        <f>IFERROR(M55/M$2,"")</f>
        <v>0.78242211922859373</v>
      </c>
      <c r="N63" s="25">
        <f>IFERROR(N55/N$2,"")</f>
        <v>0.71665151267328753</v>
      </c>
      <c r="O63" s="25">
        <f>IFERROR(O55/O$2,"")</f>
        <v>0.62008703305312851</v>
      </c>
      <c r="P63" s="25">
        <f>IFERROR(P55/P$2,"")</f>
        <v>0.71813051145302398</v>
      </c>
      <c r="Q63" s="25">
        <f>IFERROR(AVERAGE(N63:P63),"")</f>
        <v>0.68495635239314667</v>
      </c>
      <c r="R63" s="25">
        <f>IFERROR(AVERAGE(K63:P63),"")</f>
        <v>0.73844280310403765</v>
      </c>
      <c r="S63" s="25">
        <f>IFERROR(AVERAGE(H63:P63),"")</f>
        <v>0.8232726854383523</v>
      </c>
      <c r="T63" s="25">
        <f>IFERROR(AVERAGE(E63:P63),"")</f>
        <v>0.7849815954848568</v>
      </c>
    </row>
    <row r="64" spans="1:20" x14ac:dyDescent="0.3">
      <c r="A64">
        <f>A48</f>
        <v>105</v>
      </c>
      <c r="B64" t="str">
        <f>B48</f>
        <v>Annie 7H</v>
      </c>
      <c r="D64" s="22" t="s">
        <v>5</v>
      </c>
      <c r="E64" s="25" t="str">
        <f>IFERROR(E56/E$1,"")</f>
        <v/>
      </c>
      <c r="F64" s="25" t="str">
        <f>IFERROR(F56/F$1,"")</f>
        <v/>
      </c>
      <c r="G64" s="25" t="str">
        <f>IFERROR(G56/G$1,"")</f>
        <v/>
      </c>
      <c r="H64" s="25" t="str">
        <f>IFERROR(H56/H$1,"")</f>
        <v/>
      </c>
      <c r="I64" s="25" t="str">
        <f>IFERROR(I56/I$1,"")</f>
        <v/>
      </c>
      <c r="J64" s="25" t="str">
        <f>IFERROR(J56/J$1,"")</f>
        <v/>
      </c>
      <c r="K64" s="25" t="str">
        <f>IFERROR(K56/K$1,"")</f>
        <v/>
      </c>
      <c r="L64" s="25" t="str">
        <f>IFERROR(L56/L$1,"")</f>
        <v/>
      </c>
      <c r="M64" s="25" t="str">
        <f>IFERROR(M56/M$1,"")</f>
        <v/>
      </c>
      <c r="N64" s="25" t="str">
        <f>IFERROR(N56/N$1,"")</f>
        <v/>
      </c>
      <c r="O64" s="25" t="str">
        <f>IFERROR(O56/O$1,"")</f>
        <v/>
      </c>
      <c r="P64" s="25" t="str">
        <f>IFERROR(P56/P$1,"")</f>
        <v/>
      </c>
      <c r="Q64" s="25" t="str">
        <f>IFERROR(AVERAGE(N64:P64),"")</f>
        <v/>
      </c>
      <c r="R64" s="25" t="str">
        <f>IFERROR(AVERAGE(K64:P64),"")</f>
        <v/>
      </c>
      <c r="S64" s="25" t="str">
        <f>IFERROR(AVERAGE(H64:P64),"")</f>
        <v/>
      </c>
      <c r="T64" s="25" t="str">
        <f>IFERROR(AVERAGE(E64:P64),"")</f>
        <v/>
      </c>
    </row>
    <row r="65" spans="1:20" x14ac:dyDescent="0.3">
      <c r="A65">
        <f>A48</f>
        <v>105</v>
      </c>
      <c r="B65" t="str">
        <f>B48</f>
        <v>Annie 7H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</row>
    <row r="66" spans="1:20" x14ac:dyDescent="0.3">
      <c r="A66">
        <f>A48</f>
        <v>105</v>
      </c>
      <c r="B66" t="str">
        <f>B48</f>
        <v>Annie 7H</v>
      </c>
      <c r="D66" s="22" t="s">
        <v>77</v>
      </c>
      <c r="E66" s="26">
        <f>_xlfn.XLOOKUP($A66&amp;"|"&amp;E$4,Example0gross_HistoricalProd!$B:$B&amp;"|"&amp;Example0gross_HistoricalProd!$C:$C,Example0gross_HistoricalProd!$D:$D,"",0,1)</f>
        <v>6555</v>
      </c>
      <c r="F66" s="26">
        <f>_xlfn.XLOOKUP($A66&amp;"|"&amp;F$4,Example0gross_HistoricalProd!$B:$B&amp;"|"&amp;Example0gross_HistoricalProd!$C:$C,Example0gross_HistoricalProd!$D:$D,"",0,1)</f>
        <v>6719</v>
      </c>
      <c r="G66" s="26">
        <f>_xlfn.XLOOKUP($A66&amp;"|"&amp;G$4,Example0gross_HistoricalProd!$B:$B&amp;"|"&amp;Example0gross_HistoricalProd!$C:$C,Example0gross_HistoricalProd!$D:$D,"",0,1)</f>
        <v>6887</v>
      </c>
      <c r="H66" s="26">
        <f>_xlfn.XLOOKUP($A66&amp;"|"&amp;H$4,Example0gross_HistoricalProd!$B:$B&amp;"|"&amp;Example0gross_HistoricalProd!$C:$C,Example0gross_HistoricalProd!$D:$D,"",0,1)</f>
        <v>7059</v>
      </c>
      <c r="I66" s="26">
        <f>_xlfn.XLOOKUP($A66&amp;"|"&amp;I$4,Example0gross_HistoricalProd!$B:$B&amp;"|"&amp;Example0gross_HistoricalProd!$C:$C,Example0gross_HistoricalProd!$D:$D,"",0,1)</f>
        <v>7235</v>
      </c>
      <c r="J66" s="26">
        <f>_xlfn.XLOOKUP($A66&amp;"|"&amp;J$4,Example0gross_HistoricalProd!$B:$B&amp;"|"&amp;Example0gross_HistoricalProd!$C:$C,Example0gross_HistoricalProd!$D:$D,"",0,1)</f>
        <v>7416</v>
      </c>
      <c r="K66" s="26">
        <f>_xlfn.XLOOKUP($A66&amp;"|"&amp;K$4,Example0gross_HistoricalProd!$B:$B&amp;"|"&amp;Example0gross_HistoricalProd!$C:$C,Example0gross_HistoricalProd!$D:$D,"",0,1)</f>
        <v>7602</v>
      </c>
      <c r="L66" s="26">
        <f>_xlfn.XLOOKUP($A66&amp;"|"&amp;L$4,Example0gross_HistoricalProd!$B:$B&amp;"|"&amp;Example0gross_HistoricalProd!$C:$C,Example0gross_HistoricalProd!$D:$D,"",0,1)</f>
        <v>7792</v>
      </c>
      <c r="M66" s="26">
        <f>_xlfn.XLOOKUP($A66&amp;"|"&amp;M$4,Example0gross_HistoricalProd!$B:$B&amp;"|"&amp;Example0gross_HistoricalProd!$C:$C,Example0gross_HistoricalProd!$D:$D,"",0,1)</f>
        <v>7987</v>
      </c>
      <c r="N66" s="26">
        <f>_xlfn.XLOOKUP($A66&amp;"|"&amp;N$4,Example0gross_HistoricalProd!$B:$B&amp;"|"&amp;Example0gross_HistoricalProd!$C:$C,Example0gross_HistoricalProd!$D:$D,"",0,1)</f>
        <v>8186</v>
      </c>
      <c r="O66" s="26">
        <f>_xlfn.XLOOKUP($A66&amp;"|"&amp;O$4,Example0gross_HistoricalProd!$B:$B&amp;"|"&amp;Example0gross_HistoricalProd!$C:$C,Example0gross_HistoricalProd!$D:$D,"",0,1)</f>
        <v>8391</v>
      </c>
      <c r="P66" s="26">
        <f>_xlfn.XLOOKUP($A66&amp;"|"&amp;P$4,Example0gross_HistoricalProd!$B:$B&amp;"|"&amp;Example0gross_HistoricalProd!$C:$C,Example0gross_HistoricalProd!$D:$D,"",0,1)</f>
        <v>8601</v>
      </c>
      <c r="Q66" s="22"/>
      <c r="R66" s="22"/>
      <c r="S66" s="22"/>
      <c r="T66" s="22"/>
    </row>
    <row r="67" spans="1:20" x14ac:dyDescent="0.3">
      <c r="A67">
        <f>A48</f>
        <v>105</v>
      </c>
      <c r="B67" t="str">
        <f>B48</f>
        <v>Annie 7H</v>
      </c>
      <c r="D67" s="22" t="s">
        <v>6</v>
      </c>
      <c r="E67" s="25">
        <f>IFERROR(SUMIF($D5:$D48,"Gas Sales Volumes (mcf)",E5:E48)/E66,"")</f>
        <v>0.86956521739130432</v>
      </c>
      <c r="F67" s="25">
        <f>IFERROR(SUMIF($D5:$D48,"Gas Sales Volumes (mcf)",F5:F48)/F66,"")</f>
        <v>0.86954904003571964</v>
      </c>
      <c r="G67" s="25">
        <f>IFERROR(SUMIF($D5:$D48,"Gas Sales Volumes (mcf)",G5:G48)/G66,"")</f>
        <v>0.86954588354871487</v>
      </c>
      <c r="H67" s="25">
        <f>IFERROR(SUMIF($D5:$D48,"Gas Sales Volumes (mcf)",H5:H48)/H66,"")</f>
        <v>0.86956744050148727</v>
      </c>
      <c r="I67" s="25">
        <f>IFERROR(SUMIF($D5:$D48,"Gas Sales Volumes (mcf)",I5:I48)/I66,"")</f>
        <v>0.86962453027816133</v>
      </c>
      <c r="J67" s="25">
        <f>IFERROR(SUMIF($D5:$D48,"Gas Sales Volumes (mcf)",J5:J48)/J66,"")</f>
        <v>0.86960987236738929</v>
      </c>
      <c r="K67" s="25">
        <f>IFERROR(SUMIF($D5:$D48,"Gas Sales Volumes (mcf)",K5:K48)/K66,"")</f>
        <v>0.86954123701834674</v>
      </c>
      <c r="L67" s="25">
        <f>IFERROR(SUMIF($D5:$D48,"Gas Sales Volumes (mcf)",L5:L48)/L66,"")</f>
        <v>0.86954681672340972</v>
      </c>
      <c r="M67" s="25">
        <f>IFERROR(SUMIF($D5:$D48,"Gas Sales Volumes (mcf)",M5:M48)/M66,"")</f>
        <v>0.86952504267015518</v>
      </c>
      <c r="N67" s="25">
        <f>IFERROR(SUMIF($D5:$D48,"Gas Sales Volumes (mcf)",N5:N48)/N66,"")</f>
        <v>0.86959674183993285</v>
      </c>
      <c r="O67" s="25">
        <f>IFERROR(SUMIF($D5:$D48,"Gas Sales Volumes (mcf)",O5:O48)/O66,"")</f>
        <v>0.86956046977943424</v>
      </c>
      <c r="P67" s="25">
        <f>IFERROR(SUMIF($D5:$D48,"Gas Sales Volumes (mcf)",P5:P48)/P66,"")</f>
        <v>0.86953772229592063</v>
      </c>
      <c r="Q67" s="25">
        <f>IFERROR(AVERAGE(N67:P67),"")</f>
        <v>0.86956497797176258</v>
      </c>
      <c r="R67" s="25">
        <f>IFERROR(AVERAGE(K67:P67),"")</f>
        <v>0.86955133838786658</v>
      </c>
      <c r="S67" s="25">
        <f>IFERROR(AVERAGE(H67:P67),"")</f>
        <v>0.86956776371935973</v>
      </c>
      <c r="T67" s="25">
        <f>IFERROR(AVERAGE(E67:P67),"")</f>
        <v>0.86956416787083135</v>
      </c>
    </row>
    <row r="68" spans="1:20" x14ac:dyDescent="0.3">
      <c r="A68">
        <f>A48</f>
        <v>105</v>
      </c>
      <c r="B68" t="str">
        <f>B48</f>
        <v>Annie 7H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</row>
    <row r="69" spans="1:20" x14ac:dyDescent="0.3">
      <c r="A69">
        <f>A48</f>
        <v>105</v>
      </c>
      <c r="B69" t="str">
        <f>B48</f>
        <v>Annie 7H</v>
      </c>
      <c r="D69" s="22" t="s">
        <v>7</v>
      </c>
      <c r="E69" s="27">
        <f>IFERROR((SUMIF($D5:$D48,"NGL Sales Volumes (bbl)",E5:E48)+(SUMIF($D5:$D48,"NGL Sales Volumes (gal)",E5:E48)/42))/(E66/1000),"")</f>
        <v>0</v>
      </c>
      <c r="F69" s="27">
        <f>IFERROR((SUMIF($D5:$D48,"NGL Sales Volumes (bbl)",F5:F48)+(SUMIF($D5:$D48,"NGL Sales Volumes (gal)",F5:F48)/42))/(F66/1000),"")</f>
        <v>0</v>
      </c>
      <c r="G69" s="27">
        <f>IFERROR((SUMIF($D5:$D48,"NGL Sales Volumes (bbl)",G5:G48)+(SUMIF($D5:$D48,"NGL Sales Volumes (gal)",G5:G48)/42))/(G66/1000),"")</f>
        <v>0</v>
      </c>
      <c r="H69" s="27">
        <f>IFERROR((SUMIF($D5:$D48,"NGL Sales Volumes (bbl)",H5:H48)+(SUMIF($D5:$D48,"NGL Sales Volumes (gal)",H5:H48)/42))/(H66/1000),"")</f>
        <v>0</v>
      </c>
      <c r="I69" s="27">
        <f>IFERROR((SUMIF($D5:$D48,"NGL Sales Volumes (bbl)",I5:I48)+(SUMIF($D5:$D48,"NGL Sales Volumes (gal)",I5:I48)/42))/(I66/1000),"")</f>
        <v>0</v>
      </c>
      <c r="J69" s="27">
        <f>IFERROR((SUMIF($D5:$D48,"NGL Sales Volumes (bbl)",J5:J48)+(SUMIF($D5:$D48,"NGL Sales Volumes (gal)",J5:J48)/42))/(J66/1000),"")</f>
        <v>0</v>
      </c>
      <c r="K69" s="27">
        <f>IFERROR((SUMIF($D5:$D48,"NGL Sales Volumes (bbl)",K5:K48)+(SUMIF($D5:$D48,"NGL Sales Volumes (gal)",K5:K48)/42))/(K66/1000),"")</f>
        <v>0</v>
      </c>
      <c r="L69" s="27">
        <f>IFERROR((SUMIF($D5:$D48,"NGL Sales Volumes (bbl)",L5:L48)+(SUMIF($D5:$D48,"NGL Sales Volumes (gal)",L5:L48)/42))/(L66/1000),"")</f>
        <v>0</v>
      </c>
      <c r="M69" s="27">
        <f>IFERROR((SUMIF($D5:$D48,"NGL Sales Volumes (bbl)",M5:M48)+(SUMIF($D5:$D48,"NGL Sales Volumes (gal)",M5:M48)/42))/(M66/1000),"")</f>
        <v>0</v>
      </c>
      <c r="N69" s="27">
        <f>IFERROR((SUMIF($D5:$D48,"NGL Sales Volumes (bbl)",N5:N48)+(SUMIF($D5:$D48,"NGL Sales Volumes (gal)",N5:N48)/42))/(N66/1000),"")</f>
        <v>0</v>
      </c>
      <c r="O69" s="27">
        <f>IFERROR((SUMIF($D5:$D48,"NGL Sales Volumes (bbl)",O5:O48)+(SUMIF($D5:$D48,"NGL Sales Volumes (gal)",O5:O48)/42))/(O66/1000),"")</f>
        <v>0</v>
      </c>
      <c r="P69" s="27">
        <f>IFERROR((SUMIF($D5:$D48,"NGL Sales Volumes (bbl)",P5:P48)+(SUMIF($D5:$D48,"NGL Sales Volumes (gal)",P5:P48)/42))/(P66/1000),"")</f>
        <v>0</v>
      </c>
      <c r="Q69" s="27">
        <f>IFERROR(AVERAGE(N69:P69),"")</f>
        <v>0</v>
      </c>
      <c r="R69" s="27">
        <f>IFERROR(AVERAGE(K69:P69),"")</f>
        <v>0</v>
      </c>
      <c r="S69" s="27">
        <f>IFERROR(AVERAGE(H69:P69),"")</f>
        <v>0</v>
      </c>
      <c r="T69" s="27">
        <f>IFERROR(AVERAGE(E69:P69),"")</f>
        <v>0</v>
      </c>
    </row>
    <row r="70" spans="1:20" x14ac:dyDescent="0.3">
      <c r="A70">
        <f>A48</f>
        <v>105</v>
      </c>
      <c r="B70" t="str">
        <f>B48</f>
        <v>Annie 7H</v>
      </c>
      <c r="D70" s="22" t="s">
        <v>8</v>
      </c>
      <c r="E70" s="28">
        <f>IFERROR((SUMIF($D5:$D48,"NGL Sales Volumes (bbl)",E5:E48)+(SUMIF($D5:$D48,"NGL Sales Volumes (gal)",E5:E48)/42))/(E66),"")</f>
        <v>0</v>
      </c>
      <c r="F70" s="28">
        <f>IFERROR((SUMIF($D5:$D48,"NGL Sales Volumes (bbl)",F5:F48)+(SUMIF($D5:$D48,"NGL Sales Volumes (gal)",F5:F48)/42))/(F66),"")</f>
        <v>0</v>
      </c>
      <c r="G70" s="28">
        <f>IFERROR((SUMIF($D5:$D48,"NGL Sales Volumes (bbl)",G5:G48)+(SUMIF($D5:$D48,"NGL Sales Volumes (gal)",G5:G48)/42))/(G66),"")</f>
        <v>0</v>
      </c>
      <c r="H70" s="28">
        <f>IFERROR((SUMIF($D5:$D48,"NGL Sales Volumes (bbl)",H5:H48)+(SUMIF($D5:$D48,"NGL Sales Volumes (gal)",H5:H48)/42))/(H66),"")</f>
        <v>0</v>
      </c>
      <c r="I70" s="28">
        <f>IFERROR((SUMIF($D5:$D48,"NGL Sales Volumes (bbl)",I5:I48)+(SUMIF($D5:$D48,"NGL Sales Volumes (gal)",I5:I48)/42))/(I66),"")</f>
        <v>0</v>
      </c>
      <c r="J70" s="28">
        <f>IFERROR((SUMIF($D5:$D48,"NGL Sales Volumes (bbl)",J5:J48)+(SUMIF($D5:$D48,"NGL Sales Volumes (gal)",J5:J48)/42))/(J66),"")</f>
        <v>0</v>
      </c>
      <c r="K70" s="28">
        <f>IFERROR((SUMIF($D5:$D48,"NGL Sales Volumes (bbl)",K5:K48)+(SUMIF($D5:$D48,"NGL Sales Volumes (gal)",K5:K48)/42))/(K66),"")</f>
        <v>0</v>
      </c>
      <c r="L70" s="28">
        <f>IFERROR((SUMIF($D5:$D48,"NGL Sales Volumes (bbl)",L5:L48)+(SUMIF($D5:$D48,"NGL Sales Volumes (gal)",L5:L48)/42))/(L66),"")</f>
        <v>0</v>
      </c>
      <c r="M70" s="28">
        <f>IFERROR((SUMIF($D5:$D48,"NGL Sales Volumes (bbl)",M5:M48)+(SUMIF($D5:$D48,"NGL Sales Volumes (gal)",M5:M48)/42))/(M66),"")</f>
        <v>0</v>
      </c>
      <c r="N70" s="28">
        <f>IFERROR((SUMIF($D5:$D48,"NGL Sales Volumes (bbl)",N5:N48)+(SUMIF($D5:$D48,"NGL Sales Volumes (gal)",N5:N48)/42))/(N66),"")</f>
        <v>0</v>
      </c>
      <c r="O70" s="28">
        <f>IFERROR((SUMIF($D5:$D48,"NGL Sales Volumes (bbl)",O5:O48)+(SUMIF($D5:$D48,"NGL Sales Volumes (gal)",O5:O48)/42))/(O66),"")</f>
        <v>0</v>
      </c>
      <c r="P70" s="28">
        <f>IFERROR((SUMIF($D5:$D48,"NGL Sales Volumes (bbl)",P5:P48)+(SUMIF($D5:$D48,"NGL Sales Volumes (gal)",P5:P48)/42))/(P66),"")</f>
        <v>0</v>
      </c>
      <c r="Q70" s="28">
        <f>IFERROR(AVERAGE(N70:P70),"")</f>
        <v>0</v>
      </c>
      <c r="R70" s="28">
        <f>IFERROR(AVERAGE(K70:P70),"")</f>
        <v>0</v>
      </c>
      <c r="S70" s="28">
        <f>IFERROR(AVERAGE(H70:P70),"")</f>
        <v>0</v>
      </c>
      <c r="T70" s="28">
        <f>IFERROR(AVERAGE(E70:P70),"")</f>
        <v>0</v>
      </c>
    </row>
    <row r="71" spans="1:20" x14ac:dyDescent="0.3">
      <c r="A71">
        <f>A48</f>
        <v>105</v>
      </c>
      <c r="B71" t="str">
        <f>B48</f>
        <v>Annie 7H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</row>
    <row r="72" spans="1:20" x14ac:dyDescent="0.3">
      <c r="A72">
        <f>A48</f>
        <v>105</v>
      </c>
      <c r="B72" t="str">
        <f>B48</f>
        <v>Annie 7H</v>
      </c>
      <c r="D72" s="22" t="s">
        <v>78</v>
      </c>
      <c r="E72" s="26">
        <f>IFERROR(SUMIF($D5:$D48,"Fixed Expense ($)",E5:E48)+SUMIF($D5:$D48,"Oil Variable Expense ($)",E5:E48)+SUMIF($D5:$D48,"Gas Variable Expense ($)",E5:E48),"")</f>
        <v>10969.316163058045</v>
      </c>
      <c r="F72" s="26">
        <f>IFERROR(SUMIF($D5:$D48,"Fixed Expense ($)",F5:F48)+SUMIF($D5:$D48,"Oil Variable Expense ($)",F5:F48)+SUMIF($D5:$D48,"Gas Variable Expense ($)",F5:F48),"")</f>
        <v>10420.850354905142</v>
      </c>
      <c r="G72" s="26">
        <f>IFERROR(SUMIF($D5:$D48,"Fixed Expense ($)",G5:G48)+SUMIF($D5:$D48,"Oil Variable Expense ($)",G5:G48)+SUMIF($D5:$D48,"Gas Variable Expense ($)",G5:G48),"")</f>
        <v>9899.807837159884</v>
      </c>
      <c r="H72" s="26">
        <f>IFERROR(SUMIF($D5:$D48,"Fixed Expense ($)",H5:H48)+SUMIF($D5:$D48,"Oil Variable Expense ($)",H5:H48)+SUMIF($D5:$D48,"Gas Variable Expense ($)",H5:H48),"")</f>
        <v>9404.817445301891</v>
      </c>
      <c r="I72" s="26">
        <f>IFERROR(SUMIF($D5:$D48,"Fixed Expense ($)",I5:I48)+SUMIF($D5:$D48,"Oil Variable Expense ($)",I5:I48)+SUMIF($D5:$D48,"Gas Variable Expense ($)",I5:I48),"")</f>
        <v>8934.5765730367948</v>
      </c>
      <c r="J72" s="26">
        <f>IFERROR(SUMIF($D5:$D48,"Fixed Expense ($)",J5:J48)+SUMIF($D5:$D48,"Oil Variable Expense ($)",J5:J48)+SUMIF($D5:$D48,"Gas Variable Expense ($)",J5:J48),"")</f>
        <v>8487.8477443849551</v>
      </c>
      <c r="K72" s="26">
        <f>IFERROR(SUMIF($D5:$D48,"Fixed Expense ($)",K5:K48)+SUMIF($D5:$D48,"Oil Variable Expense ($)",K5:K48)+SUMIF($D5:$D48,"Gas Variable Expense ($)",K5:K48),"")</f>
        <v>8063.455357165707</v>
      </c>
      <c r="L72" s="26">
        <f>IFERROR(SUMIF($D5:$D48,"Fixed Expense ($)",L5:L48)+SUMIF($D5:$D48,"Oil Variable Expense ($)",L5:L48)+SUMIF($D5:$D48,"Gas Variable Expense ($)",L5:L48),"")</f>
        <v>7660.2825893074205</v>
      </c>
      <c r="M72" s="26">
        <f>IFERROR(SUMIF($D5:$D48,"Fixed Expense ($)",M5:M48)+SUMIF($D5:$D48,"Oil Variable Expense ($)",M5:M48)+SUMIF($D5:$D48,"Gas Variable Expense ($)",M5:M48),"")</f>
        <v>7277.268459842051</v>
      </c>
      <c r="N72" s="26">
        <f>IFERROR(SUMIF($D5:$D48,"Fixed Expense ($)",N5:N48)+SUMIF($D5:$D48,"Oil Variable Expense ($)",N5:N48)+SUMIF($D5:$D48,"Gas Variable Expense ($)",N5:N48),"")</f>
        <v>6913.4050368499466</v>
      </c>
      <c r="O72" s="26">
        <f>IFERROR(SUMIF($D5:$D48,"Fixed Expense ($)",O5:O48)+SUMIF($D5:$D48,"Oil Variable Expense ($)",O5:O48)+SUMIF($D5:$D48,"Gas Variable Expense ($)",O5:O48),"")</f>
        <v>6567.7347850074493</v>
      </c>
      <c r="P72" s="26">
        <f>IFERROR(SUMIF($D5:$D48,"Fixed Expense ($)",P5:P48)+SUMIF($D5:$D48,"Oil Variable Expense ($)",P5:P48)+SUMIF($D5:$D48,"Gas Variable Expense ($)",P5:P48),"")</f>
        <v>6239.3480457570768</v>
      </c>
      <c r="Q72" s="22"/>
      <c r="R72" s="22"/>
      <c r="S72" s="22"/>
      <c r="T72" s="22"/>
    </row>
    <row r="73" spans="1:20" x14ac:dyDescent="0.3">
      <c r="A73">
        <f>A48</f>
        <v>105</v>
      </c>
      <c r="B73" t="str">
        <f>B48</f>
        <v>Annie 7H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</row>
    <row r="74" spans="1:20" x14ac:dyDescent="0.3">
      <c r="A74">
        <f>A48</f>
        <v>105</v>
      </c>
      <c r="B74" t="str">
        <f>B48</f>
        <v>Annie 7H</v>
      </c>
      <c r="D74" s="22" t="s">
        <v>79</v>
      </c>
      <c r="E74" s="29">
        <f>IF(Example0gross_LOSDesignation!$E$5="","",IF(Example0gross_LOSDesignation!$E$5=0,"",VLOOKUP($D74,Example0gross_LOSDesignation!$D$1:$E$5,2,0)))</f>
        <v>0.15</v>
      </c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</row>
    <row r="75" spans="1:20" x14ac:dyDescent="0.3">
      <c r="A75">
        <f>A48</f>
        <v>105</v>
      </c>
      <c r="B75" t="str">
        <f>B48</f>
        <v>Annie 7H</v>
      </c>
      <c r="D75" s="22" t="s">
        <v>80</v>
      </c>
      <c r="E75" s="29">
        <f>IF(Example0gross_LOSDesignation!$E$5="","",IF(Example0gross_LOSDesignation!$E$5=0,"",VLOOKUP($D75,Example0gross_LOSDesignation!$D$1:$E$5,2,0)))</f>
        <v>0.15</v>
      </c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</row>
    <row r="76" spans="1:20" x14ac:dyDescent="0.3">
      <c r="A76">
        <f>A48</f>
        <v>105</v>
      </c>
      <c r="B76" t="str">
        <f>B48</f>
        <v>Annie 7H</v>
      </c>
      <c r="D76" s="22" t="s">
        <v>81</v>
      </c>
      <c r="E76" s="29">
        <f>IF(Example0gross_LOSDesignation!$E$5="","",IF(Example0gross_LOSDesignation!$E$5=0,"",VLOOKUP($D76,Example0gross_LOSDesignation!$D$1:$E$5,2,0)))</f>
        <v>0.7</v>
      </c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</row>
    <row r="77" spans="1:20" x14ac:dyDescent="0.3">
      <c r="A77">
        <f>A48</f>
        <v>105</v>
      </c>
      <c r="B77" t="str">
        <f>B48</f>
        <v>Annie 7H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</row>
    <row r="78" spans="1:20" x14ac:dyDescent="0.3">
      <c r="A78">
        <f>A48</f>
        <v>105</v>
      </c>
      <c r="B78" t="str">
        <f>B48</f>
        <v>Annie 7H</v>
      </c>
      <c r="D78" s="22" t="s">
        <v>82</v>
      </c>
      <c r="E78" s="26">
        <f>IF($E74&lt;&gt;"",$E74*E72,IFERROR(SUMIF($D5:$D48,"Fixed Expense ($)",E5:E48),""))</f>
        <v>1645.3974244587068</v>
      </c>
      <c r="F78" s="26">
        <f>IF($E74&lt;&gt;"",$E74*F72,IFERROR(SUMIF($D5:$D48,"Fixed Expense ($)",F5:F48),""))</f>
        <v>1563.1275532357713</v>
      </c>
      <c r="G78" s="26">
        <f>IF($E74&lt;&gt;"",$E74*G72,IFERROR(SUMIF($D5:$D48,"Fixed Expense ($)",G5:G48),""))</f>
        <v>1484.9711755739825</v>
      </c>
      <c r="H78" s="26">
        <f>IF($E74&lt;&gt;"",$E74*H72,IFERROR(SUMIF($D5:$D48,"Fixed Expense ($)",H5:H48),""))</f>
        <v>1410.7226167952836</v>
      </c>
      <c r="I78" s="26">
        <f>IF($E74&lt;&gt;"",$E74*I72,IFERROR(SUMIF($D5:$D48,"Fixed Expense ($)",I5:I48),""))</f>
        <v>1340.1864859555192</v>
      </c>
      <c r="J78" s="26">
        <f>IF($E74&lt;&gt;"",$E74*J72,IFERROR(SUMIF($D5:$D48,"Fixed Expense ($)",J5:J48),""))</f>
        <v>1273.1771616577432</v>
      </c>
      <c r="K78" s="26">
        <f>IF($E74&lt;&gt;"",$E74*K72,IFERROR(SUMIF($D5:$D48,"Fixed Expense ($)",K5:K48),""))</f>
        <v>1209.518303574856</v>
      </c>
      <c r="L78" s="26">
        <f>IF($E74&lt;&gt;"",$E74*L72,IFERROR(SUMIF($D5:$D48,"Fixed Expense ($)",L5:L48),""))</f>
        <v>1149.042388396113</v>
      </c>
      <c r="M78" s="26">
        <f>IF($E74&lt;&gt;"",$E74*M72,IFERROR(SUMIF($D5:$D48,"Fixed Expense ($)",M5:M48),""))</f>
        <v>1091.5902689763077</v>
      </c>
      <c r="N78" s="26">
        <f>IF($E74&lt;&gt;"",$E74*N72,IFERROR(SUMIF($D5:$D48,"Fixed Expense ($)",N5:N48),""))</f>
        <v>1037.0107555274919</v>
      </c>
      <c r="O78" s="26">
        <f>IF($E74&lt;&gt;"",$E74*O72,IFERROR(SUMIF($D5:$D48,"Fixed Expense ($)",O5:O48),""))</f>
        <v>985.16021775111733</v>
      </c>
      <c r="P78" s="26">
        <f>IF($E74&lt;&gt;"",$E74*P72,IFERROR(SUMIF($D5:$D48,"Fixed Expense ($)",P5:P48),""))</f>
        <v>935.90220686356145</v>
      </c>
      <c r="Q78" s="22"/>
      <c r="R78" s="22"/>
      <c r="S78" s="22"/>
      <c r="T78" s="22"/>
    </row>
    <row r="79" spans="1:20" x14ac:dyDescent="0.3">
      <c r="A79">
        <f>A48</f>
        <v>105</v>
      </c>
      <c r="B79" t="str">
        <f>B48</f>
        <v>Annie 7H</v>
      </c>
      <c r="D79" s="22" t="s">
        <v>83</v>
      </c>
      <c r="E79" s="26">
        <f>_xlfn.XLOOKUP($A79&amp;"|"&amp;E$4,Example0gross_HistoricalProd!$B:$B&amp;"|"&amp;Example0gross_HistoricalProd!$C:$C,Example0gross_HistoricalProd!$G:$G,"",0,1)</f>
        <v>1</v>
      </c>
      <c r="F79" s="26">
        <f>_xlfn.XLOOKUP($A79&amp;"|"&amp;F$4,Example0gross_HistoricalProd!$B:$B&amp;"|"&amp;Example0gross_HistoricalProd!$C:$C,Example0gross_HistoricalProd!$G:$G,"",0,1)</f>
        <v>1</v>
      </c>
      <c r="G79" s="26">
        <f>_xlfn.XLOOKUP($A79&amp;"|"&amp;G$4,Example0gross_HistoricalProd!$B:$B&amp;"|"&amp;Example0gross_HistoricalProd!$C:$C,Example0gross_HistoricalProd!$G:$G,"",0,1)</f>
        <v>1</v>
      </c>
      <c r="H79" s="26">
        <f>_xlfn.XLOOKUP($A79&amp;"|"&amp;H$4,Example0gross_HistoricalProd!$B:$B&amp;"|"&amp;Example0gross_HistoricalProd!$C:$C,Example0gross_HistoricalProd!$G:$G,"",0,1)</f>
        <v>1</v>
      </c>
      <c r="I79" s="26">
        <f>_xlfn.XLOOKUP($A79&amp;"|"&amp;I$4,Example0gross_HistoricalProd!$B:$B&amp;"|"&amp;Example0gross_HistoricalProd!$C:$C,Example0gross_HistoricalProd!$G:$G,"",0,1)</f>
        <v>1</v>
      </c>
      <c r="J79" s="26">
        <f>_xlfn.XLOOKUP($A79&amp;"|"&amp;J$4,Example0gross_HistoricalProd!$B:$B&amp;"|"&amp;Example0gross_HistoricalProd!$C:$C,Example0gross_HistoricalProd!$G:$G,"",0,1)</f>
        <v>1</v>
      </c>
      <c r="K79" s="26">
        <f>_xlfn.XLOOKUP($A79&amp;"|"&amp;K$4,Example0gross_HistoricalProd!$B:$B&amp;"|"&amp;Example0gross_HistoricalProd!$C:$C,Example0gross_HistoricalProd!$G:$G,"",0,1)</f>
        <v>1</v>
      </c>
      <c r="L79" s="26">
        <f>_xlfn.XLOOKUP($A79&amp;"|"&amp;L$4,Example0gross_HistoricalProd!$B:$B&amp;"|"&amp;Example0gross_HistoricalProd!$C:$C,Example0gross_HistoricalProd!$G:$G,"",0,1)</f>
        <v>1</v>
      </c>
      <c r="M79" s="26">
        <f>_xlfn.XLOOKUP($A79&amp;"|"&amp;M$4,Example0gross_HistoricalProd!$B:$B&amp;"|"&amp;Example0gross_HistoricalProd!$C:$C,Example0gross_HistoricalProd!$G:$G,"",0,1)</f>
        <v>1</v>
      </c>
      <c r="N79" s="26">
        <f>_xlfn.XLOOKUP($A79&amp;"|"&amp;N$4,Example0gross_HistoricalProd!$B:$B&amp;"|"&amp;Example0gross_HistoricalProd!$C:$C,Example0gross_HistoricalProd!$G:$G,"",0,1)</f>
        <v>1</v>
      </c>
      <c r="O79" s="26">
        <f>_xlfn.XLOOKUP($A79&amp;"|"&amp;O$4,Example0gross_HistoricalProd!$B:$B&amp;"|"&amp;Example0gross_HistoricalProd!$C:$C,Example0gross_HistoricalProd!$G:$G,"",0,1)</f>
        <v>1</v>
      </c>
      <c r="P79" s="26">
        <f>_xlfn.XLOOKUP($A79&amp;"|"&amp;P$4,Example0gross_HistoricalProd!$B:$B&amp;"|"&amp;Example0gross_HistoricalProd!$C:$C,Example0gross_HistoricalProd!$G:$G,"",0,1)</f>
        <v>1</v>
      </c>
      <c r="Q79" s="22"/>
      <c r="R79" s="22"/>
      <c r="S79" s="22"/>
      <c r="T79" s="22"/>
    </row>
    <row r="80" spans="1:20" x14ac:dyDescent="0.3">
      <c r="A80">
        <f>A48</f>
        <v>105</v>
      </c>
      <c r="B80" t="str">
        <f>B48</f>
        <v>Annie 7H</v>
      </c>
      <c r="D80" s="22" t="s">
        <v>9</v>
      </c>
      <c r="E80" s="26">
        <f>IFERROR(E78/E79,"")</f>
        <v>1645.3974244587068</v>
      </c>
      <c r="F80" s="26">
        <f>IFERROR(F78/F79,"")</f>
        <v>1563.1275532357713</v>
      </c>
      <c r="G80" s="26">
        <f>IFERROR(G78/G79,"")</f>
        <v>1484.9711755739825</v>
      </c>
      <c r="H80" s="26">
        <f>IFERROR(H78/H79,"")</f>
        <v>1410.7226167952836</v>
      </c>
      <c r="I80" s="26">
        <f>IFERROR(I78/I79,"")</f>
        <v>1340.1864859555192</v>
      </c>
      <c r="J80" s="26">
        <f>IFERROR(J78/J79,"")</f>
        <v>1273.1771616577432</v>
      </c>
      <c r="K80" s="26">
        <f>IFERROR(K78/K79,"")</f>
        <v>1209.518303574856</v>
      </c>
      <c r="L80" s="26">
        <f>IFERROR(L78/L79,"")</f>
        <v>1149.042388396113</v>
      </c>
      <c r="M80" s="26">
        <f>IFERROR(M78/M79,"")</f>
        <v>1091.5902689763077</v>
      </c>
      <c r="N80" s="26">
        <f>IFERROR(N78/N79,"")</f>
        <v>1037.0107555274919</v>
      </c>
      <c r="O80" s="26">
        <f>IFERROR(O78/O79,"")</f>
        <v>985.16021775111733</v>
      </c>
      <c r="P80" s="26">
        <f>IFERROR(P78/P79,"")</f>
        <v>935.90220686356145</v>
      </c>
      <c r="Q80" s="26">
        <f>IFERROR(AVERAGE(N80:P80),"")</f>
        <v>986.02439338072361</v>
      </c>
      <c r="R80" s="26">
        <f>IFERROR(AVERAGE(K80:P80),"")</f>
        <v>1068.0373568482412</v>
      </c>
      <c r="S80" s="26">
        <f>IFERROR(AVERAGE(H80:P80),"")</f>
        <v>1159.1456006108883</v>
      </c>
      <c r="T80" s="26">
        <f>IFERROR(AVERAGE(E80:P80),"")</f>
        <v>1260.4838798972046</v>
      </c>
    </row>
    <row r="81" spans="1:20" x14ac:dyDescent="0.3">
      <c r="A81">
        <f>A48</f>
        <v>105</v>
      </c>
      <c r="B81" t="str">
        <f>B48</f>
        <v>Annie 7H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</row>
    <row r="82" spans="1:20" x14ac:dyDescent="0.3">
      <c r="A82">
        <f>A48</f>
        <v>105</v>
      </c>
      <c r="B82" t="str">
        <f>B48</f>
        <v>Annie 7H</v>
      </c>
      <c r="D82" s="22" t="s">
        <v>84</v>
      </c>
      <c r="E82" s="26">
        <f>IFERROR(IF($E75&lt;&gt;"",$E75*E72,SUMIF($D5:$D48,"Oil Variable Expense ($)",E5:E48)),"")</f>
        <v>1645.3974244587068</v>
      </c>
      <c r="F82" s="26">
        <f>IFERROR(IF($E75&lt;&gt;"",$E75*F72,SUMIF($D5:$D48,"Oil Variable Expense ($)",F5:F48)),"")</f>
        <v>1563.1275532357713</v>
      </c>
      <c r="G82" s="26">
        <f>IFERROR(IF($E75&lt;&gt;"",$E75*G72,SUMIF($D5:$D48,"Oil Variable Expense ($)",G5:G48)),"")</f>
        <v>1484.9711755739825</v>
      </c>
      <c r="H82" s="26">
        <f>IFERROR(IF($E75&lt;&gt;"",$E75*H72,SUMIF($D5:$D48,"Oil Variable Expense ($)",H5:H48)),"")</f>
        <v>1410.7226167952836</v>
      </c>
      <c r="I82" s="26">
        <f>IFERROR(IF($E75&lt;&gt;"",$E75*I72,SUMIF($D5:$D48,"Oil Variable Expense ($)",I5:I48)),"")</f>
        <v>1340.1864859555192</v>
      </c>
      <c r="J82" s="26">
        <f>IFERROR(IF($E75&lt;&gt;"",$E75*J72,SUMIF($D5:$D48,"Oil Variable Expense ($)",J5:J48)),"")</f>
        <v>1273.1771616577432</v>
      </c>
      <c r="K82" s="26">
        <f>IFERROR(IF($E75&lt;&gt;"",$E75*K72,SUMIF($D5:$D48,"Oil Variable Expense ($)",K5:K48)),"")</f>
        <v>1209.518303574856</v>
      </c>
      <c r="L82" s="26">
        <f>IFERROR(IF($E75&lt;&gt;"",$E75*L72,SUMIF($D5:$D48,"Oil Variable Expense ($)",L5:L48)),"")</f>
        <v>1149.042388396113</v>
      </c>
      <c r="M82" s="26">
        <f>IFERROR(IF($E75&lt;&gt;"",$E75*M72,SUMIF($D5:$D48,"Oil Variable Expense ($)",M5:M48)),"")</f>
        <v>1091.5902689763077</v>
      </c>
      <c r="N82" s="26">
        <f>IFERROR(IF($E75&lt;&gt;"",$E75*N72,SUMIF($D5:$D48,"Oil Variable Expense ($)",N5:N48)),"")</f>
        <v>1037.0107555274919</v>
      </c>
      <c r="O82" s="26">
        <f>IFERROR(IF($E75&lt;&gt;"",$E75*O72,SUMIF($D5:$D48,"Oil Variable Expense ($)",O5:O48)),"")</f>
        <v>985.16021775111733</v>
      </c>
      <c r="P82" s="26">
        <f>IFERROR(IF($E75&lt;&gt;"",$E75*P72,SUMIF($D5:$D48,"Oil Variable Expense ($)",P5:P48)),"")</f>
        <v>935.90220686356145</v>
      </c>
      <c r="Q82" s="22"/>
      <c r="R82" s="22"/>
      <c r="S82" s="22"/>
      <c r="T82" s="22"/>
    </row>
    <row r="83" spans="1:20" x14ac:dyDescent="0.3">
      <c r="A83">
        <f>A48</f>
        <v>105</v>
      </c>
      <c r="B83" t="str">
        <f>B48</f>
        <v>Annie 7H</v>
      </c>
      <c r="D83" s="22" t="s">
        <v>85</v>
      </c>
      <c r="E83" s="26">
        <f>IFERROR(SUMIF($D5:$D48,"Oil Sales Volumes (bbl)",E5:E48),"")</f>
        <v>912</v>
      </c>
      <c r="F83" s="26">
        <f>IFERROR(SUMIF($D5:$D48,"Oil Sales Volumes (bbl)",F5:F48),"")</f>
        <v>934.80000000000007</v>
      </c>
      <c r="G83" s="26">
        <f>IFERROR(SUMIF($D5:$D48,"Oil Sales Volumes (bbl)",G5:G48),"")</f>
        <v>958.17</v>
      </c>
      <c r="H83" s="26">
        <f>IFERROR(SUMIF($D5:$D48,"Oil Sales Volumes (bbl)",H5:H48),"")</f>
        <v>982.12424999999985</v>
      </c>
      <c r="I83" s="26">
        <f>IFERROR(SUMIF($D5:$D48,"Oil Sales Volumes (bbl)",I5:I48),"")</f>
        <v>1006.67735625</v>
      </c>
      <c r="J83" s="26">
        <f>IFERROR(SUMIF($D5:$D48,"Oil Sales Volumes (bbl)",J5:J48),"")</f>
        <v>1031.8442901562501</v>
      </c>
      <c r="K83" s="26">
        <f>IFERROR(SUMIF($D5:$D48,"Oil Sales Volumes (bbl)",K5:K48),"")</f>
        <v>1057.6403974101561</v>
      </c>
      <c r="L83" s="26">
        <f>IFERROR(SUMIF($D5:$D48,"Oil Sales Volumes (bbl)",L5:L48),"")</f>
        <v>1084.0814073454101</v>
      </c>
      <c r="M83" s="26">
        <f>IFERROR(SUMIF($D5:$D48,"Oil Sales Volumes (bbl)",M5:M48),"")</f>
        <v>1111.1834425290449</v>
      </c>
      <c r="N83" s="26">
        <f>IFERROR(SUMIF($D5:$D48,"Oil Sales Volumes (bbl)",N5:N48),"")</f>
        <v>1138.963028592271</v>
      </c>
      <c r="O83" s="26">
        <f>IFERROR(SUMIF($D5:$D48,"Oil Sales Volumes (bbl)",O5:O48),"")</f>
        <v>1167.437104307078</v>
      </c>
      <c r="P83" s="26">
        <f>IFERROR(SUMIF($D5:$D48,"Oil Sales Volumes (bbl)",P5:P48),"")</f>
        <v>1196.6230319147551</v>
      </c>
      <c r="Q83" s="22"/>
      <c r="R83" s="22"/>
      <c r="S83" s="22"/>
      <c r="T83" s="22"/>
    </row>
    <row r="84" spans="1:20" x14ac:dyDescent="0.3">
      <c r="A84">
        <f>A48</f>
        <v>105</v>
      </c>
      <c r="B84" t="str">
        <f>B48</f>
        <v>Annie 7H</v>
      </c>
      <c r="D84" s="22" t="s">
        <v>10</v>
      </c>
      <c r="E84" s="24">
        <f>IFERROR(E82/E83,"")</f>
        <v>1.8041638426082311</v>
      </c>
      <c r="F84" s="24">
        <f>IFERROR(F82/F83,"")</f>
        <v>1.6721518541247018</v>
      </c>
      <c r="G84" s="24">
        <f>IFERROR(G82/G83,"")</f>
        <v>1.5497992794326503</v>
      </c>
      <c r="H84" s="24">
        <f>IFERROR(H82/H83,"")</f>
        <v>1.4363993321570909</v>
      </c>
      <c r="I84" s="24">
        <f>IFERROR(I82/I83,"")</f>
        <v>1.3312969419992546</v>
      </c>
      <c r="J84" s="24">
        <f>IFERROR(J82/J83,"")</f>
        <v>1.2338849706334554</v>
      </c>
      <c r="K84" s="24">
        <f>IFERROR(K82/K83,"")</f>
        <v>1.1436007044895442</v>
      </c>
      <c r="L84" s="24">
        <f>IFERROR(L82/L83,"")</f>
        <v>1.0599226041610408</v>
      </c>
      <c r="M84" s="24">
        <f>IFERROR(M82/M83,"")</f>
        <v>0.98236729166145309</v>
      </c>
      <c r="N84" s="24">
        <f>IFERROR(N82/N83,"")</f>
        <v>0.91048675812524882</v>
      </c>
      <c r="O84" s="24">
        <f>IFERROR(O82/O83,"")</f>
        <v>0.84386577582340117</v>
      </c>
      <c r="P84" s="24">
        <f>IFERROR(P82/P83,"")</f>
        <v>0.78211949954364002</v>
      </c>
      <c r="Q84" s="24">
        <f>IFERROR(SUM(N82:P82)/SUM(N83:P83),"")</f>
        <v>0.84443437595684512</v>
      </c>
      <c r="R84" s="24">
        <f>IFERROR(SUM(K82:P82)/SUM(K83:P83),"")</f>
        <v>0.94853345834947156</v>
      </c>
      <c r="S84" s="24">
        <f>IFERROR(SUM(H82:P82)/SUM(H83:P83),"")</f>
        <v>1.0670721743937019</v>
      </c>
      <c r="T84" s="24">
        <f>IFERROR(SUM(E82:P82)/SUM(E83:P83),"")</f>
        <v>1.2022217772218631</v>
      </c>
    </row>
    <row r="85" spans="1:20" x14ac:dyDescent="0.3">
      <c r="A85">
        <f>A48</f>
        <v>105</v>
      </c>
      <c r="B85" t="str">
        <f>B48</f>
        <v>Annie 7H</v>
      </c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</row>
    <row r="86" spans="1:20" x14ac:dyDescent="0.3">
      <c r="A86">
        <f>A48</f>
        <v>105</v>
      </c>
      <c r="B86" t="str">
        <f>B48</f>
        <v>Annie 7H</v>
      </c>
      <c r="D86" s="22" t="s">
        <v>86</v>
      </c>
      <c r="E86" s="26">
        <f>IFERROR(IF($E76&lt;&gt;"",$E76*E72,SUMIF($D5:$D48,"Gas Variable Expense ($)",E5:E48)),"")</f>
        <v>7678.5213141406311</v>
      </c>
      <c r="F86" s="26">
        <f>IFERROR(IF($E76&lt;&gt;"",$E76*F72,SUMIF($D5:$D48,"Gas Variable Expense ($)",F5:F48)),"")</f>
        <v>7294.5952484335985</v>
      </c>
      <c r="G86" s="26">
        <f>IFERROR(IF($E76&lt;&gt;"",$E76*G72,SUMIF($D5:$D48,"Gas Variable Expense ($)",G5:G48)),"")</f>
        <v>6929.8654860119186</v>
      </c>
      <c r="H86" s="26">
        <f>IFERROR(IF($E76&lt;&gt;"",$E76*H72,SUMIF($D5:$D48,"Gas Variable Expense ($)",H5:H48)),"")</f>
        <v>6583.372211711323</v>
      </c>
      <c r="I86" s="26">
        <f>IFERROR(IF($E76&lt;&gt;"",$E76*I72,SUMIF($D5:$D48,"Gas Variable Expense ($)",I5:I48)),"")</f>
        <v>6254.203601125756</v>
      </c>
      <c r="J86" s="26">
        <f>IFERROR(IF($E76&lt;&gt;"",$E76*J72,SUMIF($D5:$D48,"Gas Variable Expense ($)",J5:J48)),"")</f>
        <v>5941.4934210694682</v>
      </c>
      <c r="K86" s="26">
        <f>IFERROR(IF($E76&lt;&gt;"",$E76*K72,SUMIF($D5:$D48,"Gas Variable Expense ($)",K5:K48)),"")</f>
        <v>5644.4187500159942</v>
      </c>
      <c r="L86" s="26">
        <f>IFERROR(IF($E76&lt;&gt;"",$E76*L72,SUMIF($D5:$D48,"Gas Variable Expense ($)",L5:L48)),"")</f>
        <v>5362.1978125151936</v>
      </c>
      <c r="M86" s="26">
        <f>IFERROR(IF($E76&lt;&gt;"",$E76*M72,SUMIF($D5:$D48,"Gas Variable Expense ($)",M5:M48)),"")</f>
        <v>5094.0879218894352</v>
      </c>
      <c r="N86" s="26">
        <f>IFERROR(IF($E76&lt;&gt;"",$E76*N72,SUMIF($D5:$D48,"Gas Variable Expense ($)",N5:N48)),"")</f>
        <v>4839.3835257949622</v>
      </c>
      <c r="O86" s="26">
        <f>IFERROR(IF($E76&lt;&gt;"",$E76*O72,SUMIF($D5:$D48,"Gas Variable Expense ($)",O5:O48)),"")</f>
        <v>4597.414349505214</v>
      </c>
      <c r="P86" s="26">
        <f>IFERROR(IF($E76&lt;&gt;"",$E76*P72,SUMIF($D5:$D48,"Gas Variable Expense ($)",P5:P48)),"")</f>
        <v>4367.5436320299532</v>
      </c>
      <c r="Q86" s="22"/>
      <c r="R86" s="22"/>
      <c r="S86" s="22"/>
      <c r="T86" s="22"/>
    </row>
    <row r="87" spans="1:20" x14ac:dyDescent="0.3">
      <c r="A87">
        <f>A48</f>
        <v>105</v>
      </c>
      <c r="B87" t="str">
        <f>B48</f>
        <v>Annie 7H</v>
      </c>
      <c r="D87" s="22" t="s">
        <v>87</v>
      </c>
      <c r="E87" s="26">
        <f>IFERROR(SUMIF($D5:$D48,"Gas Sales Volumes (mcf)",E5:E48),"")</f>
        <v>5700</v>
      </c>
      <c r="F87" s="26">
        <f>IFERROR(SUMIF($D5:$D48,"Gas Sales Volumes (mcf)",F5:F48),"")</f>
        <v>5842.5</v>
      </c>
      <c r="G87" s="26">
        <f>IFERROR(SUMIF($D5:$D48,"Gas Sales Volumes (mcf)",G5:G48),"")</f>
        <v>5988.5624999999991</v>
      </c>
      <c r="H87" s="26">
        <f>IFERROR(SUMIF($D5:$D48,"Gas Sales Volumes (mcf)",H5:H48),"")</f>
        <v>6138.2765624999984</v>
      </c>
      <c r="I87" s="26">
        <f>IFERROR(SUMIF($D5:$D48,"Gas Sales Volumes (mcf)",I5:I48),"")</f>
        <v>6291.7334765624973</v>
      </c>
      <c r="J87" s="26">
        <f>IFERROR(SUMIF($D5:$D48,"Gas Sales Volumes (mcf)",J5:J48),"")</f>
        <v>6449.0268134765593</v>
      </c>
      <c r="K87" s="26">
        <f>IFERROR(SUMIF($D5:$D48,"Gas Sales Volumes (mcf)",K5:K48),"")</f>
        <v>6610.2524838134723</v>
      </c>
      <c r="L87" s="26">
        <f>IFERROR(SUMIF($D5:$D48,"Gas Sales Volumes (mcf)",L5:L48),"")</f>
        <v>6775.5087959088087</v>
      </c>
      <c r="M87" s="26">
        <f>IFERROR(SUMIF($D5:$D48,"Gas Sales Volumes (mcf)",M5:M48),"")</f>
        <v>6944.8965158065294</v>
      </c>
      <c r="N87" s="26">
        <f>IFERROR(SUMIF($D5:$D48,"Gas Sales Volumes (mcf)",N5:N48),"")</f>
        <v>7118.5189287016901</v>
      </c>
      <c r="O87" s="26">
        <f>IFERROR(SUMIF($D5:$D48,"Gas Sales Volumes (mcf)",O5:O48),"")</f>
        <v>7296.4819019192328</v>
      </c>
      <c r="P87" s="26">
        <f>IFERROR(SUMIF($D5:$D48,"Gas Sales Volumes (mcf)",P5:P48),"")</f>
        <v>7478.8939494672131</v>
      </c>
      <c r="Q87" s="22"/>
      <c r="R87" s="22"/>
      <c r="S87" s="22"/>
      <c r="T87" s="22"/>
    </row>
    <row r="88" spans="1:20" x14ac:dyDescent="0.3">
      <c r="A88">
        <f>A48</f>
        <v>105</v>
      </c>
      <c r="B88" t="str">
        <f>B48</f>
        <v>Annie 7H</v>
      </c>
      <c r="D88" s="22" t="s">
        <v>11</v>
      </c>
      <c r="E88" s="24">
        <f>IFERROR(E86/E87,"")</f>
        <v>1.3471090024808126</v>
      </c>
      <c r="F88" s="24">
        <f>IFERROR(F86/F87,"")</f>
        <v>1.2485400510797773</v>
      </c>
      <c r="G88" s="24">
        <f>IFERROR(G86/G87,"")</f>
        <v>1.157183461976379</v>
      </c>
      <c r="H88" s="24">
        <f>IFERROR(H86/H87,"")</f>
        <v>1.0725115013439612</v>
      </c>
      <c r="I88" s="24">
        <f>IFERROR(I86/I87,"")</f>
        <v>0.99403505002611048</v>
      </c>
      <c r="J88" s="24">
        <f>IFERROR(J86/J87,"")</f>
        <v>0.9213007780729805</v>
      </c>
      <c r="K88" s="24">
        <f>IFERROR(K86/K87,"")</f>
        <v>0.85388852601886001</v>
      </c>
      <c r="L88" s="24">
        <f>IFERROR(L86/L87,"")</f>
        <v>0.79140887777357749</v>
      </c>
      <c r="M88" s="24">
        <f>IFERROR(M86/M87,"")</f>
        <v>0.73350091110721827</v>
      </c>
      <c r="N88" s="24">
        <f>IFERROR(N86/N87,"")</f>
        <v>0.67983011273351945</v>
      </c>
      <c r="O88" s="24">
        <f>IFERROR(O86/O87,"")</f>
        <v>0.63008644594813989</v>
      </c>
      <c r="P88" s="24">
        <f>IFERROR(P86/P87,"")</f>
        <v>0.58398255965925172</v>
      </c>
      <c r="Q88" s="24">
        <f>IFERROR(SUM(N86:P86)/SUM(N87:P87),"")</f>
        <v>0.63051100071444477</v>
      </c>
      <c r="R88" s="24">
        <f>IFERROR(SUM(K86:P86)/SUM(K87:P87),"")</f>
        <v>0.70823831556760564</v>
      </c>
      <c r="S88" s="24">
        <f>IFERROR(SUM(H86:P86)/SUM(H87:P87),"")</f>
        <v>0.79674722354729755</v>
      </c>
      <c r="T88" s="24">
        <f>IFERROR(SUM(E86:P86)/SUM(E87:P87),"")</f>
        <v>0.89765892699232486</v>
      </c>
    </row>
    <row r="89" spans="1:20" x14ac:dyDescent="0.3">
      <c r="A89">
        <f>A48</f>
        <v>105</v>
      </c>
      <c r="B89" t="str">
        <f>B48</f>
        <v>Annie 7H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</row>
    <row r="90" spans="1:20" x14ac:dyDescent="0.3">
      <c r="A90">
        <f>VLOOKUP($B90,Example0gross_NameIDRecon!$B:$C,2,0)</f>
        <v>104</v>
      </c>
      <c r="B90" t="s">
        <v>19</v>
      </c>
      <c r="C90" t="s">
        <v>28</v>
      </c>
      <c r="D90" t="str">
        <f>IF(VLOOKUP($C90,Example0gross_LOSDesignation!$A:$B,2,0)=0,"",VLOOKUP($C90,Example0gross_LOSDesignation!$A:$B,2,0))</f>
        <v/>
      </c>
    </row>
    <row r="91" spans="1:20" x14ac:dyDescent="0.3">
      <c r="A91">
        <f>VLOOKUP($B91,Example0gross_NameIDRecon!$B:$C,2,0)</f>
        <v>104</v>
      </c>
      <c r="B91" t="s">
        <v>19</v>
      </c>
      <c r="C91" t="s">
        <v>29</v>
      </c>
      <c r="D91" t="str">
        <f>IF(VLOOKUP($C91,Example0gross_LOSDesignation!$A:$B,2,0)=0,"",VLOOKUP($C91,Example0gross_LOSDesignation!$A:$B,2,0))</f>
        <v>Oil Sales Volumes (bbl)</v>
      </c>
      <c r="E91" s="3">
        <v>1140</v>
      </c>
      <c r="F91" s="3">
        <v>1168.5</v>
      </c>
      <c r="G91" s="3">
        <v>1197.7125000000001</v>
      </c>
      <c r="H91" s="3">
        <v>1227.6553125</v>
      </c>
      <c r="I91" s="3">
        <v>1258.3466953125001</v>
      </c>
      <c r="J91" s="3">
        <v>1289.8053626953119</v>
      </c>
      <c r="K91" s="3">
        <v>1322.050496762695</v>
      </c>
      <c r="L91" s="3">
        <v>1355.101759181762</v>
      </c>
      <c r="M91" s="3">
        <v>1388.979303161306</v>
      </c>
      <c r="N91" s="3">
        <v>1423.7037857403391</v>
      </c>
      <c r="O91" s="3">
        <v>1459.296380383847</v>
      </c>
      <c r="P91" s="3">
        <v>1495.778789893443</v>
      </c>
    </row>
    <row r="92" spans="1:20" x14ac:dyDescent="0.3">
      <c r="A92">
        <f>VLOOKUP($B92,Example0gross_NameIDRecon!$B:$C,2,0)</f>
        <v>104</v>
      </c>
      <c r="B92" t="s">
        <v>19</v>
      </c>
      <c r="C92" t="s">
        <v>30</v>
      </c>
      <c r="D92" t="str">
        <f>IF(VLOOKUP($C92,Example0gross_LOSDesignation!$A:$B,2,0)=0,"",VLOOKUP($C92,Example0gross_LOSDesignation!$A:$B,2,0))</f>
        <v>Gas Sales Volumes (mcf)</v>
      </c>
      <c r="E92" s="3">
        <v>7125</v>
      </c>
      <c r="F92" s="3">
        <v>7303.1249999999991</v>
      </c>
      <c r="G92" s="3">
        <v>7485.7031249999982</v>
      </c>
      <c r="H92" s="3">
        <v>7672.8457031249973</v>
      </c>
      <c r="I92" s="3">
        <v>7864.666845703121</v>
      </c>
      <c r="J92" s="3">
        <v>8061.2835168456986</v>
      </c>
      <c r="K92" s="3">
        <v>8262.8156047668399</v>
      </c>
      <c r="L92" s="3">
        <v>8469.3859948860099</v>
      </c>
      <c r="M92" s="3">
        <v>8681.1206447581608</v>
      </c>
      <c r="N92" s="3">
        <v>8898.148660877112</v>
      </c>
      <c r="O92" s="3">
        <v>9120.6023773990401</v>
      </c>
      <c r="P92" s="3">
        <v>9348.6174368340162</v>
      </c>
    </row>
    <row r="93" spans="1:20" x14ac:dyDescent="0.3">
      <c r="A93">
        <f>VLOOKUP($B93,Example0gross_NameIDRecon!$B:$C,2,0)</f>
        <v>104</v>
      </c>
      <c r="B93" t="s">
        <v>19</v>
      </c>
      <c r="C93" t="s">
        <v>31</v>
      </c>
      <c r="D93" t="str">
        <f>IF(VLOOKUP($C93,Example0gross_LOSDesignation!$A:$B,2,0)=0,"",VLOOKUP($C93,Example0gross_LOSDesignation!$A:$B,2,0))</f>
        <v>NGL Sales Volumes (bbl)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</row>
    <row r="94" spans="1:20" x14ac:dyDescent="0.3">
      <c r="A94">
        <f>VLOOKUP($B94,Example0gross_NameIDRecon!$B:$C,2,0)</f>
        <v>104</v>
      </c>
      <c r="B94" t="s">
        <v>19</v>
      </c>
      <c r="C94" t="s">
        <v>32</v>
      </c>
      <c r="D94" t="str">
        <f>IF(VLOOKUP($C94,Example0gross_LOSDesignation!$A:$B,2,0)=0,"",VLOOKUP($C94,Example0gross_LOSDesignation!$A:$B,2,0))</f>
        <v>NGL Sales Volumes (gal)</v>
      </c>
      <c r="E94" s="3">
        <v>41076</v>
      </c>
      <c r="F94" s="3">
        <v>42102.899999999987</v>
      </c>
      <c r="G94" s="3">
        <v>43155.472499999989</v>
      </c>
      <c r="H94" s="3">
        <v>44234.35931249999</v>
      </c>
      <c r="I94" s="3">
        <v>45340.218295312487</v>
      </c>
      <c r="J94" s="3">
        <v>46473.723752695289</v>
      </c>
      <c r="K94" s="3">
        <v>47635.566846512673</v>
      </c>
      <c r="L94" s="3">
        <v>48826.456017675482</v>
      </c>
      <c r="M94" s="3">
        <v>50047.11741811737</v>
      </c>
      <c r="N94" s="3">
        <v>51298.295353570298</v>
      </c>
      <c r="O94" s="3">
        <v>52580.752737409552</v>
      </c>
      <c r="P94" s="3">
        <v>53895.271555844789</v>
      </c>
    </row>
    <row r="95" spans="1:20" x14ac:dyDescent="0.3">
      <c r="A95">
        <f>VLOOKUP($B95,Example0gross_NameIDRecon!$B:$C,2,0)</f>
        <v>104</v>
      </c>
      <c r="B95" t="s">
        <v>19</v>
      </c>
      <c r="C95" t="s">
        <v>33</v>
      </c>
      <c r="D95" t="str">
        <f>IF(VLOOKUP($C95,Example0gross_LOSDesignation!$A:$B,2,0)=0,"",VLOOKUP($C95,Example0gross_LOSDesignation!$A:$B,2,0))</f>
        <v/>
      </c>
    </row>
    <row r="96" spans="1:20" x14ac:dyDescent="0.3">
      <c r="A96">
        <f>VLOOKUP($B96,Example0gross_NameIDRecon!$B:$C,2,0)</f>
        <v>104</v>
      </c>
      <c r="B96" t="s">
        <v>19</v>
      </c>
      <c r="C96" t="s">
        <v>34</v>
      </c>
      <c r="D96" t="str">
        <f>IF(VLOOKUP($C96,Example0gross_LOSDesignation!$A:$B,2,0)=0,"",VLOOKUP($C96,Example0gross_LOSDesignation!$A:$B,2,0))</f>
        <v>Oil Sales Revenue ($)</v>
      </c>
      <c r="E96" s="3">
        <v>87780</v>
      </c>
      <c r="F96" s="3">
        <v>89096.699999999983</v>
      </c>
      <c r="G96" s="3">
        <v>90433.150499999974</v>
      </c>
      <c r="H96" s="3">
        <v>91789.647757499959</v>
      </c>
      <c r="I96" s="3">
        <v>93166.492473862454</v>
      </c>
      <c r="J96" s="3">
        <v>94563.989860970381</v>
      </c>
      <c r="K96" s="3">
        <v>95982.449708884917</v>
      </c>
      <c r="L96" s="3">
        <v>97422.186454518174</v>
      </c>
      <c r="M96" s="3">
        <v>98883.519251335951</v>
      </c>
      <c r="N96" s="3">
        <v>100366.77204010601</v>
      </c>
      <c r="O96" s="3">
        <v>101872.27362070759</v>
      </c>
      <c r="P96" s="3">
        <v>103400.3577250182</v>
      </c>
    </row>
    <row r="97" spans="1:16" x14ac:dyDescent="0.3">
      <c r="A97">
        <f>VLOOKUP($B97,Example0gross_NameIDRecon!$B:$C,2,0)</f>
        <v>104</v>
      </c>
      <c r="B97" t="s">
        <v>19</v>
      </c>
      <c r="C97" t="s">
        <v>35</v>
      </c>
      <c r="D97" t="str">
        <f>IF(VLOOKUP($C97,Example0gross_LOSDesignation!$A:$B,2,0)=0,"",VLOOKUP($C97,Example0gross_LOSDesignation!$A:$B,2,0))</f>
        <v>Gas Sales Revenue ($)</v>
      </c>
      <c r="E97" s="3">
        <v>21375</v>
      </c>
      <c r="F97" s="3">
        <v>21695.625</v>
      </c>
      <c r="G97" s="3">
        <v>22021.05937499999</v>
      </c>
      <c r="H97" s="3">
        <v>22351.375265624989</v>
      </c>
      <c r="I97" s="3">
        <v>22686.645894609359</v>
      </c>
      <c r="J97" s="3">
        <v>23026.945583028501</v>
      </c>
      <c r="K97" s="3">
        <v>23372.349766773928</v>
      </c>
      <c r="L97" s="3">
        <v>23722.935013275539</v>
      </c>
      <c r="M97" s="3">
        <v>24078.77903847467</v>
      </c>
      <c r="N97" s="3">
        <v>24439.96072405178</v>
      </c>
      <c r="O97" s="3">
        <v>24806.560134912561</v>
      </c>
      <c r="P97" s="3">
        <v>25178.65853693624</v>
      </c>
    </row>
    <row r="98" spans="1:16" x14ac:dyDescent="0.3">
      <c r="A98">
        <f>VLOOKUP($B98,Example0gross_NameIDRecon!$B:$C,2,0)</f>
        <v>104</v>
      </c>
      <c r="B98" t="s">
        <v>19</v>
      </c>
      <c r="C98" t="s">
        <v>36</v>
      </c>
      <c r="D98" t="str">
        <f>IF(VLOOKUP($C98,Example0gross_LOSDesignation!$A:$B,2,0)=0,"",VLOOKUP($C98,Example0gross_LOSDesignation!$A:$B,2,0))</f>
        <v>NGL Sales Revenue ($)</v>
      </c>
      <c r="E98" s="3">
        <v>30800</v>
      </c>
      <c r="F98" s="3">
        <v>31262</v>
      </c>
      <c r="G98" s="3">
        <v>31730.929999999989</v>
      </c>
      <c r="H98" s="3">
        <v>32206.893949999991</v>
      </c>
      <c r="I98" s="3">
        <v>32689.997359249981</v>
      </c>
      <c r="J98" s="3">
        <v>33180.347319638728</v>
      </c>
      <c r="K98" s="3">
        <v>33678.052529433313</v>
      </c>
      <c r="L98" s="3">
        <v>34183.223317374803</v>
      </c>
      <c r="M98" s="3">
        <v>34695.971667135418</v>
      </c>
      <c r="N98" s="3">
        <v>35216.411242142451</v>
      </c>
      <c r="O98" s="3">
        <v>35744.657410774576</v>
      </c>
      <c r="P98" s="3">
        <v>36280.827271936199</v>
      </c>
    </row>
    <row r="99" spans="1:16" x14ac:dyDescent="0.3">
      <c r="A99">
        <f>VLOOKUP($B99,Example0gross_NameIDRecon!$B:$C,2,0)</f>
        <v>104</v>
      </c>
      <c r="B99" t="s">
        <v>19</v>
      </c>
      <c r="C99" t="s">
        <v>37</v>
      </c>
      <c r="D99" t="str">
        <f>IF(VLOOKUP($C99,Example0gross_LOSDesignation!$A:$B,2,0)=0,"",VLOOKUP($C99,Example0gross_LOSDesignation!$A:$B,2,0))</f>
        <v>Oil Revenue Deductions ($)</v>
      </c>
      <c r="E99" s="3">
        <v>1045</v>
      </c>
      <c r="F99" s="3">
        <v>1050.2249999999999</v>
      </c>
      <c r="G99" s="3">
        <v>1055.4761249999999</v>
      </c>
      <c r="H99" s="3">
        <v>1060.753505624999</v>
      </c>
      <c r="I99" s="3">
        <v>1066.057273153124</v>
      </c>
      <c r="J99" s="3">
        <v>1071.3875595188899</v>
      </c>
      <c r="K99" s="3">
        <v>1076.7444973164841</v>
      </c>
      <c r="L99" s="3">
        <v>1082.128219803066</v>
      </c>
      <c r="M99" s="3">
        <v>1087.538860902082</v>
      </c>
      <c r="N99" s="3">
        <v>1092.9765552065919</v>
      </c>
      <c r="O99" s="3">
        <v>1098.4414379826251</v>
      </c>
      <c r="P99" s="3">
        <v>1103.933645172538</v>
      </c>
    </row>
    <row r="100" spans="1:16" x14ac:dyDescent="0.3">
      <c r="A100">
        <f>VLOOKUP($B100,Example0gross_NameIDRecon!$B:$C,2,0)</f>
        <v>104</v>
      </c>
      <c r="B100" t="s">
        <v>19</v>
      </c>
      <c r="C100" t="s">
        <v>38</v>
      </c>
      <c r="D100" t="str">
        <f>IF(VLOOKUP($C100,Example0gross_LOSDesignation!$A:$B,2,0)=0,"",VLOOKUP($C100,Example0gross_LOSDesignation!$A:$B,2,0))</f>
        <v>Gas Revenue Deductions ($)</v>
      </c>
      <c r="E100" s="3">
        <v>807.5</v>
      </c>
      <c r="F100" s="3">
        <v>811.53749999999991</v>
      </c>
      <c r="G100" s="3">
        <v>815.59518749999972</v>
      </c>
      <c r="H100" s="3">
        <v>819.67316343749974</v>
      </c>
      <c r="I100" s="3">
        <v>823.77152925468715</v>
      </c>
      <c r="J100" s="3">
        <v>827.89038690096049</v>
      </c>
      <c r="K100" s="3">
        <v>832.02983883546517</v>
      </c>
      <c r="L100" s="3">
        <v>836.18998802964245</v>
      </c>
      <c r="M100" s="3">
        <v>840.37093796979048</v>
      </c>
      <c r="N100" s="3">
        <v>844.57279265963939</v>
      </c>
      <c r="O100" s="3">
        <v>848.79565662293749</v>
      </c>
      <c r="P100" s="3">
        <v>853.03963490605213</v>
      </c>
    </row>
    <row r="101" spans="1:16" x14ac:dyDescent="0.3">
      <c r="A101">
        <f>VLOOKUP($B101,Example0gross_NameIDRecon!$B:$C,2,0)</f>
        <v>104</v>
      </c>
      <c r="B101" t="s">
        <v>19</v>
      </c>
      <c r="C101" t="s">
        <v>39</v>
      </c>
      <c r="D101" t="str">
        <f>IF(VLOOKUP($C101,Example0gross_LOSDesignation!$A:$B,2,0)=0,"",VLOOKUP($C101,Example0gross_LOSDesignation!$A:$B,2,0))</f>
        <v>NGL Revenue Deductions ($)</v>
      </c>
      <c r="E101" s="3">
        <v>366.66666666666669</v>
      </c>
      <c r="F101" s="3">
        <v>368.49999999999989</v>
      </c>
      <c r="G101" s="3">
        <v>370.34249999999992</v>
      </c>
      <c r="H101" s="3">
        <v>372.19421249999982</v>
      </c>
      <c r="I101" s="3">
        <v>374.05518356249968</v>
      </c>
      <c r="J101" s="3">
        <v>375.92545948031221</v>
      </c>
      <c r="K101" s="3">
        <v>377.80508677771383</v>
      </c>
      <c r="L101" s="3">
        <v>379.69411221160232</v>
      </c>
      <c r="M101" s="3">
        <v>381.59258277266031</v>
      </c>
      <c r="N101" s="3">
        <v>383.50054568652348</v>
      </c>
      <c r="O101" s="3">
        <v>385.41804841495599</v>
      </c>
      <c r="P101" s="3">
        <v>387.34513865703082</v>
      </c>
    </row>
    <row r="102" spans="1:16" x14ac:dyDescent="0.3">
      <c r="A102">
        <f>VLOOKUP($B102,Example0gross_NameIDRecon!$B:$C,2,0)</f>
        <v>104</v>
      </c>
      <c r="B102" t="s">
        <v>19</v>
      </c>
      <c r="C102" t="s">
        <v>40</v>
      </c>
      <c r="D102" t="str">
        <f>IF(VLOOKUP($C102,Example0gross_LOSDesignation!$A:$B,2,0)=0,"",VLOOKUP($C102,Example0gross_LOSDesignation!$A:$B,2,0))</f>
        <v/>
      </c>
    </row>
    <row r="103" spans="1:16" x14ac:dyDescent="0.3">
      <c r="A103">
        <f>VLOOKUP($B103,Example0gross_NameIDRecon!$B:$C,2,0)</f>
        <v>104</v>
      </c>
      <c r="B103" t="s">
        <v>19</v>
      </c>
      <c r="C103" t="s">
        <v>41</v>
      </c>
      <c r="D103" t="str">
        <f>IF(VLOOKUP($C103,Example0gross_LOSDesignation!$A:$B,2,0)=0,"",VLOOKUP($C103,Example0gross_LOSDesignation!$A:$B,2,0))</f>
        <v>Severance Tax</v>
      </c>
      <c r="E103" s="3">
        <v>6521.8320868117517</v>
      </c>
      <c r="F103" s="3">
        <v>6195.7404824711639</v>
      </c>
      <c r="G103" s="3">
        <v>5885.9534583476052</v>
      </c>
      <c r="H103" s="3">
        <v>5591.6557854302246</v>
      </c>
      <c r="I103" s="3">
        <v>5312.0729961587131</v>
      </c>
      <c r="J103" s="3">
        <v>5046.4693463507774</v>
      </c>
      <c r="K103" s="3">
        <v>4794.1458790332381</v>
      </c>
      <c r="L103" s="3">
        <v>4554.4385850815761</v>
      </c>
      <c r="M103" s="3">
        <v>4326.7166558274967</v>
      </c>
      <c r="N103" s="3">
        <v>4110.3808230361219</v>
      </c>
      <c r="O103" s="3">
        <v>3904.861781884315</v>
      </c>
      <c r="P103" s="3">
        <v>3709.618692790099</v>
      </c>
    </row>
    <row r="104" spans="1:16" x14ac:dyDescent="0.3">
      <c r="A104">
        <f>VLOOKUP($B104,Example0gross_NameIDRecon!$B:$C,2,0)</f>
        <v>104</v>
      </c>
      <c r="B104" t="s">
        <v>19</v>
      </c>
      <c r="C104" t="s">
        <v>42</v>
      </c>
      <c r="D104" t="str">
        <f>IF(VLOOKUP($C104,Example0gross_LOSDesignation!$A:$B,2,0)=0,"",VLOOKUP($C104,Example0gross_LOSDesignation!$A:$B,2,0))</f>
        <v>Oil Variable Expense ($)</v>
      </c>
      <c r="E104" s="3">
        <v>1243.1091504744261</v>
      </c>
      <c r="F104" s="3">
        <v>1180.953692950704</v>
      </c>
      <c r="G104" s="3">
        <v>1121.9060083031691</v>
      </c>
      <c r="H104" s="3">
        <v>1065.81070788801</v>
      </c>
      <c r="I104" s="3">
        <v>1012.5201724936099</v>
      </c>
      <c r="J104" s="3">
        <v>961.89416386892935</v>
      </c>
      <c r="K104" s="3">
        <v>913.79945567548282</v>
      </c>
      <c r="L104" s="3">
        <v>868.10948289170858</v>
      </c>
      <c r="M104" s="3">
        <v>824.70400874712311</v>
      </c>
      <c r="N104" s="3">
        <v>783.46880830976693</v>
      </c>
      <c r="O104" s="3">
        <v>744.29536789427857</v>
      </c>
      <c r="P104" s="3">
        <v>707.08059949956464</v>
      </c>
    </row>
    <row r="105" spans="1:16" x14ac:dyDescent="0.3">
      <c r="A105">
        <f>VLOOKUP($B105,Example0gross_NameIDRecon!$B:$C,2,0)</f>
        <v>104</v>
      </c>
      <c r="B105" t="s">
        <v>19</v>
      </c>
      <c r="C105" t="s">
        <v>43</v>
      </c>
      <c r="D105" t="str">
        <f>IF(VLOOKUP($C105,Example0gross_LOSDesignation!$A:$B,2,0)=0,"",VLOOKUP($C105,Example0gross_LOSDesignation!$A:$B,2,0))</f>
        <v>Fixed Expense ($)</v>
      </c>
      <c r="E105" s="3">
        <v>2178.2060085666139</v>
      </c>
      <c r="F105" s="3">
        <v>2069.2957081382829</v>
      </c>
      <c r="G105" s="3">
        <v>1965.8309227313689</v>
      </c>
      <c r="H105" s="3">
        <v>1867.5393765948011</v>
      </c>
      <c r="I105" s="3">
        <v>1774.1624077650611</v>
      </c>
      <c r="J105" s="3">
        <v>1685.454287376808</v>
      </c>
      <c r="K105" s="3">
        <v>1601.181573007967</v>
      </c>
      <c r="L105" s="3">
        <v>1521.122494357568</v>
      </c>
      <c r="M105" s="3">
        <v>1445.06636963969</v>
      </c>
      <c r="N105" s="3">
        <v>1372.813051157706</v>
      </c>
      <c r="O105" s="3">
        <v>1304.1723985998201</v>
      </c>
      <c r="P105" s="3">
        <v>1238.963778669829</v>
      </c>
    </row>
    <row r="106" spans="1:16" x14ac:dyDescent="0.3">
      <c r="A106">
        <f>VLOOKUP($B106,Example0gross_NameIDRecon!$B:$C,2,0)</f>
        <v>104</v>
      </c>
      <c r="B106" t="s">
        <v>19</v>
      </c>
      <c r="C106" t="s">
        <v>44</v>
      </c>
      <c r="D106" t="str">
        <f>IF(VLOOKUP($C106,Example0gross_LOSDesignation!$A:$B,2,0)=0,"",VLOOKUP($C106,Example0gross_LOSDesignation!$A:$B,2,0))</f>
        <v>Fixed Expense ($)</v>
      </c>
      <c r="E106" s="3">
        <v>678.5111716685002</v>
      </c>
      <c r="F106" s="3">
        <v>644.58561308507512</v>
      </c>
      <c r="G106" s="3">
        <v>612.35633243082134</v>
      </c>
      <c r="H106" s="3">
        <v>581.73851580928022</v>
      </c>
      <c r="I106" s="3">
        <v>552.65159001881614</v>
      </c>
      <c r="J106" s="3">
        <v>525.01901051787536</v>
      </c>
      <c r="K106" s="3">
        <v>498.76805999198149</v>
      </c>
      <c r="L106" s="3">
        <v>473.82965699238252</v>
      </c>
      <c r="M106" s="3">
        <v>450.13817414276332</v>
      </c>
      <c r="N106" s="3">
        <v>427.63126543562521</v>
      </c>
      <c r="O106" s="3">
        <v>406.24970216384389</v>
      </c>
      <c r="P106" s="3">
        <v>385.93721705565167</v>
      </c>
    </row>
    <row r="107" spans="1:16" x14ac:dyDescent="0.3">
      <c r="A107">
        <f>VLOOKUP($B107,Example0gross_NameIDRecon!$B:$C,2,0)</f>
        <v>104</v>
      </c>
      <c r="B107" t="s">
        <v>19</v>
      </c>
      <c r="C107" t="s">
        <v>45</v>
      </c>
      <c r="D107" t="str">
        <f>IF(VLOOKUP($C107,Example0gross_LOSDesignation!$A:$B,2,0)=0,"",VLOOKUP($C107,Example0gross_LOSDesignation!$A:$B,2,0))</f>
        <v>Fixed Expense ($)</v>
      </c>
      <c r="E107" s="3">
        <v>451.97774677757229</v>
      </c>
      <c r="F107" s="3">
        <v>429.37885943869372</v>
      </c>
      <c r="G107" s="3">
        <v>407.90991646675889</v>
      </c>
      <c r="H107" s="3">
        <v>387.51442064342098</v>
      </c>
      <c r="I107" s="3">
        <v>368.13869961124988</v>
      </c>
      <c r="J107" s="3">
        <v>349.73176463068739</v>
      </c>
      <c r="K107" s="3">
        <v>332.24517639915302</v>
      </c>
      <c r="L107" s="3">
        <v>315.63291757919541</v>
      </c>
      <c r="M107" s="3">
        <v>299.85127170023549</v>
      </c>
      <c r="N107" s="3">
        <v>284.85870811522369</v>
      </c>
      <c r="O107" s="3">
        <v>270.61577270946248</v>
      </c>
      <c r="P107" s="3">
        <v>257.0849840739894</v>
      </c>
    </row>
    <row r="108" spans="1:16" x14ac:dyDescent="0.3">
      <c r="A108">
        <f>VLOOKUP($B108,Example0gross_NameIDRecon!$B:$C,2,0)</f>
        <v>104</v>
      </c>
      <c r="B108" t="s">
        <v>19</v>
      </c>
      <c r="C108" t="s">
        <v>46</v>
      </c>
      <c r="D108" t="str">
        <f>IF(VLOOKUP($C108,Example0gross_LOSDesignation!$A:$B,2,0)=0,"",VLOOKUP($C108,Example0gross_LOSDesignation!$A:$B,2,0))</f>
        <v>Fixed Expense ($)</v>
      </c>
      <c r="E108" s="3">
        <v>2058.40467809545</v>
      </c>
      <c r="F108" s="3">
        <v>1955.4844441906771</v>
      </c>
      <c r="G108" s="3">
        <v>1857.7102219811429</v>
      </c>
      <c r="H108" s="3">
        <v>1764.824710882086</v>
      </c>
      <c r="I108" s="3">
        <v>1676.583475337982</v>
      </c>
      <c r="J108" s="3">
        <v>1592.7543015710819</v>
      </c>
      <c r="K108" s="3">
        <v>1513.1165864925281</v>
      </c>
      <c r="L108" s="3">
        <v>1437.4607571679021</v>
      </c>
      <c r="M108" s="3">
        <v>1365.5877193095071</v>
      </c>
      <c r="N108" s="3">
        <v>1297.3083333440311</v>
      </c>
      <c r="O108" s="3">
        <v>1232.44291667683</v>
      </c>
      <c r="P108" s="3">
        <v>1170.8207708429879</v>
      </c>
    </row>
    <row r="109" spans="1:16" x14ac:dyDescent="0.3">
      <c r="A109">
        <f>VLOOKUP($B109,Example0gross_NameIDRecon!$B:$C,2,0)</f>
        <v>104</v>
      </c>
      <c r="B109" t="s">
        <v>19</v>
      </c>
      <c r="C109" t="s">
        <v>47</v>
      </c>
      <c r="D109" t="str">
        <f>IF(VLOOKUP($C109,Example0gross_LOSDesignation!$A:$B,2,0)=0,"",VLOOKUP($C109,Example0gross_LOSDesignation!$A:$B,2,0))</f>
        <v>Fixed Expense ($)</v>
      </c>
      <c r="E109" s="3">
        <v>1742.564806853291</v>
      </c>
      <c r="F109" s="3">
        <v>1655.436566510627</v>
      </c>
      <c r="G109" s="3">
        <v>1572.6647381850951</v>
      </c>
      <c r="H109" s="3">
        <v>1494.0315012758399</v>
      </c>
      <c r="I109" s="3">
        <v>1419.3299262120479</v>
      </c>
      <c r="J109" s="3">
        <v>1348.3634299014459</v>
      </c>
      <c r="K109" s="3">
        <v>1280.945258406374</v>
      </c>
      <c r="L109" s="3">
        <v>1216.8979954860549</v>
      </c>
      <c r="M109" s="3">
        <v>1156.0530957117519</v>
      </c>
      <c r="N109" s="3">
        <v>1098.2504409261639</v>
      </c>
      <c r="O109" s="3">
        <v>1043.337918879856</v>
      </c>
      <c r="P109" s="3">
        <v>991.17102293586322</v>
      </c>
    </row>
    <row r="110" spans="1:16" x14ac:dyDescent="0.3">
      <c r="A110">
        <f>VLOOKUP($B110,Example0gross_NameIDRecon!$B:$C,2,0)</f>
        <v>104</v>
      </c>
      <c r="B110" t="s">
        <v>19</v>
      </c>
      <c r="C110" t="s">
        <v>48</v>
      </c>
      <c r="D110" t="str">
        <f>IF(VLOOKUP($C110,Example0gross_LOSDesignation!$A:$B,2,0)=0,"",VLOOKUP($C110,Example0gross_LOSDesignation!$A:$B,2,0))</f>
        <v>Oil Variable Expense ($)</v>
      </c>
      <c r="E110" s="3">
        <v>734.0554248869488</v>
      </c>
      <c r="F110" s="3">
        <v>697.35265364260135</v>
      </c>
      <c r="G110" s="3">
        <v>662.48502096047127</v>
      </c>
      <c r="H110" s="3">
        <v>629.36076991244772</v>
      </c>
      <c r="I110" s="3">
        <v>597.89273141682531</v>
      </c>
      <c r="J110" s="3">
        <v>567.99809484598404</v>
      </c>
      <c r="K110" s="3">
        <v>539.59819010368483</v>
      </c>
      <c r="L110" s="3">
        <v>512.61828059850052</v>
      </c>
      <c r="M110" s="3">
        <v>486.98736656857551</v>
      </c>
      <c r="N110" s="3">
        <v>462.63799824014671</v>
      </c>
      <c r="O110" s="3">
        <v>439.50609832813927</v>
      </c>
      <c r="P110" s="3">
        <v>417.53079341173242</v>
      </c>
    </row>
    <row r="111" spans="1:16" x14ac:dyDescent="0.3">
      <c r="A111">
        <f>VLOOKUP($B111,Example0gross_NameIDRecon!$B:$C,2,0)</f>
        <v>104</v>
      </c>
      <c r="B111" t="s">
        <v>19</v>
      </c>
      <c r="C111" t="s">
        <v>49</v>
      </c>
      <c r="D111" t="str">
        <f>IF(VLOOKUP($C111,Example0gross_LOSDesignation!$A:$B,2,0)=0,"",VLOOKUP($C111,Example0gross_LOSDesignation!$A:$B,2,0))</f>
        <v>Fixed Expense ($)</v>
      </c>
      <c r="E111" s="3">
        <v>849.50034334097938</v>
      </c>
      <c r="F111" s="3">
        <v>807.02532617393035</v>
      </c>
      <c r="G111" s="3">
        <v>766.67405986523374</v>
      </c>
      <c r="H111" s="3">
        <v>728.34035687197206</v>
      </c>
      <c r="I111" s="3">
        <v>691.92333902837345</v>
      </c>
      <c r="J111" s="3">
        <v>657.32717207695475</v>
      </c>
      <c r="K111" s="3">
        <v>624.46081347310701</v>
      </c>
      <c r="L111" s="3">
        <v>593.23777279945159</v>
      </c>
      <c r="M111" s="3">
        <v>563.57588415947896</v>
      </c>
      <c r="N111" s="3">
        <v>535.397089951505</v>
      </c>
      <c r="O111" s="3">
        <v>508.6272354539297</v>
      </c>
      <c r="P111" s="3">
        <v>483.19587368123319</v>
      </c>
    </row>
    <row r="112" spans="1:16" x14ac:dyDescent="0.3">
      <c r="A112">
        <f>VLOOKUP($B112,Example0gross_NameIDRecon!$B:$C,2,0)</f>
        <v>104</v>
      </c>
      <c r="B112" t="s">
        <v>19</v>
      </c>
      <c r="C112" t="s">
        <v>50</v>
      </c>
      <c r="D112" t="str">
        <f>IF(VLOOKUP($C112,Example0gross_LOSDesignation!$A:$B,2,0)=0,"",VLOOKUP($C112,Example0gross_LOSDesignation!$A:$B,2,0))</f>
        <v>Fixed Expense ($)</v>
      </c>
      <c r="E112" s="3">
        <v>1116.3305793903901</v>
      </c>
      <c r="F112" s="3">
        <v>1060.51405042087</v>
      </c>
      <c r="G112" s="3">
        <v>1007.488347899827</v>
      </c>
      <c r="H112" s="3">
        <v>957.11393050483514</v>
      </c>
      <c r="I112" s="3">
        <v>909.25823397959334</v>
      </c>
      <c r="J112" s="3">
        <v>863.79532228061362</v>
      </c>
      <c r="K112" s="3">
        <v>820.60555616658291</v>
      </c>
      <c r="L112" s="3">
        <v>779.57527835825374</v>
      </c>
      <c r="M112" s="3">
        <v>740.59651444034102</v>
      </c>
      <c r="N112" s="3">
        <v>703.56668871832392</v>
      </c>
      <c r="O112" s="3">
        <v>668.3883542824077</v>
      </c>
      <c r="P112" s="3">
        <v>634.96893656828729</v>
      </c>
    </row>
    <row r="113" spans="1:16" x14ac:dyDescent="0.3">
      <c r="A113">
        <f>VLOOKUP($B113,Example0gross_NameIDRecon!$B:$C,2,0)</f>
        <v>104</v>
      </c>
      <c r="B113" t="s">
        <v>19</v>
      </c>
      <c r="C113" t="s">
        <v>51</v>
      </c>
      <c r="D113" t="str">
        <f>IF(VLOOKUP($C113,Example0gross_LOSDesignation!$A:$B,2,0)=0,"",VLOOKUP($C113,Example0gross_LOSDesignation!$A:$B,2,0))</f>
        <v>Gas Variable Expense ($)</v>
      </c>
      <c r="E113" s="3">
        <v>278.81036909652647</v>
      </c>
      <c r="F113" s="3">
        <v>264.86985064170011</v>
      </c>
      <c r="G113" s="3">
        <v>251.6263581096151</v>
      </c>
      <c r="H113" s="3">
        <v>239.0450402041343</v>
      </c>
      <c r="I113" s="3">
        <v>227.09278819392759</v>
      </c>
      <c r="J113" s="3">
        <v>215.73814878423121</v>
      </c>
      <c r="K113" s="3">
        <v>204.95124134501961</v>
      </c>
      <c r="L113" s="3">
        <v>194.7036792777686</v>
      </c>
      <c r="M113" s="3">
        <v>184.9684953138802</v>
      </c>
      <c r="N113" s="3">
        <v>175.72007054818619</v>
      </c>
      <c r="O113" s="3">
        <v>166.93406702077689</v>
      </c>
      <c r="P113" s="3">
        <v>158.58736366973801</v>
      </c>
    </row>
    <row r="114" spans="1:16" x14ac:dyDescent="0.3">
      <c r="A114">
        <f>VLOOKUP($B114,Example0gross_NameIDRecon!$B:$C,2,0)</f>
        <v>104</v>
      </c>
      <c r="B114" t="s">
        <v>19</v>
      </c>
      <c r="C114" t="s">
        <v>52</v>
      </c>
      <c r="D114" t="str">
        <f>IF(VLOOKUP($C114,Example0gross_LOSDesignation!$A:$B,2,0)=0,"",VLOOKUP($C114,Example0gross_LOSDesignation!$A:$B,2,0))</f>
        <v>Fixed Expense ($)</v>
      </c>
      <c r="E114" s="3">
        <v>726.43170385696567</v>
      </c>
      <c r="F114" s="3">
        <v>690.11011866411741</v>
      </c>
      <c r="G114" s="3">
        <v>655.60461273091153</v>
      </c>
      <c r="H114" s="3">
        <v>622.82438209436589</v>
      </c>
      <c r="I114" s="3">
        <v>591.6831629896476</v>
      </c>
      <c r="J114" s="3">
        <v>562.09900484016521</v>
      </c>
      <c r="K114" s="3">
        <v>533.99405459815694</v>
      </c>
      <c r="L114" s="3">
        <v>507.29435186824912</v>
      </c>
      <c r="M114" s="3">
        <v>481.92963427483659</v>
      </c>
      <c r="N114" s="3">
        <v>457.83315256109472</v>
      </c>
      <c r="O114" s="3">
        <v>434.94149493304002</v>
      </c>
      <c r="P114" s="3">
        <v>413.19442018638802</v>
      </c>
    </row>
    <row r="115" spans="1:16" x14ac:dyDescent="0.3">
      <c r="A115">
        <f>VLOOKUP($B115,Example0gross_NameIDRecon!$B:$C,2,0)</f>
        <v>104</v>
      </c>
      <c r="B115" t="s">
        <v>19</v>
      </c>
      <c r="C115" t="s">
        <v>53</v>
      </c>
      <c r="D115" t="str">
        <f>IF(VLOOKUP($C115,Example0gross_LOSDesignation!$A:$B,2,0)=0,"",VLOOKUP($C115,Example0gross_LOSDesignation!$A:$B,2,0))</f>
        <v>Gas Variable Expense ($)</v>
      </c>
      <c r="E115" s="3">
        <v>435.6412017133228</v>
      </c>
      <c r="F115" s="3">
        <v>413.85914162765658</v>
      </c>
      <c r="G115" s="3">
        <v>393.16618454627383</v>
      </c>
      <c r="H115" s="3">
        <v>373.50787531896009</v>
      </c>
      <c r="I115" s="3">
        <v>354.83248155301209</v>
      </c>
      <c r="J115" s="3">
        <v>337.09085747536147</v>
      </c>
      <c r="K115" s="3">
        <v>320.23631460159339</v>
      </c>
      <c r="L115" s="3">
        <v>304.22449887151367</v>
      </c>
      <c r="M115" s="3">
        <v>289.01327392793797</v>
      </c>
      <c r="N115" s="3">
        <v>274.5626102315411</v>
      </c>
      <c r="O115" s="3">
        <v>260.83447971996401</v>
      </c>
      <c r="P115" s="3">
        <v>247.79275573396581</v>
      </c>
    </row>
    <row r="116" spans="1:16" x14ac:dyDescent="0.3">
      <c r="A116">
        <f>VLOOKUP($B116,Example0gross_NameIDRecon!$B:$C,2,0)</f>
        <v>104</v>
      </c>
      <c r="B116" t="s">
        <v>19</v>
      </c>
      <c r="C116" t="s">
        <v>54</v>
      </c>
      <c r="D116" t="str">
        <f>IF(VLOOKUP($C116,Example0gross_LOSDesignation!$A:$B,2,0)=0,"",VLOOKUP($C116,Example0gross_LOSDesignation!$A:$B,2,0))</f>
        <v>Overhead</v>
      </c>
      <c r="E116" s="3">
        <v>1198.0133047116381</v>
      </c>
      <c r="F116" s="3">
        <v>1138.1126394760561</v>
      </c>
      <c r="G116" s="3">
        <v>1081.207007502253</v>
      </c>
      <c r="H116" s="3">
        <v>1027.1466571271401</v>
      </c>
      <c r="I116" s="3">
        <v>975.78932427078325</v>
      </c>
      <c r="J116" s="3">
        <v>926.99985805724407</v>
      </c>
      <c r="K116" s="3">
        <v>880.64986515438181</v>
      </c>
      <c r="L116" s="3">
        <v>836.61737189666269</v>
      </c>
      <c r="M116" s="3">
        <v>794.7865033018295</v>
      </c>
      <c r="N116" s="3">
        <v>755.04717813673801</v>
      </c>
      <c r="O116" s="3">
        <v>717.29481922990112</v>
      </c>
      <c r="P116" s="3">
        <v>681.43007826840608</v>
      </c>
    </row>
    <row r="117" spans="1:16" x14ac:dyDescent="0.3">
      <c r="A117">
        <f>VLOOKUP($B117,Example0gross_NameIDRecon!$B:$C,2,0)</f>
        <v>104</v>
      </c>
      <c r="B117" t="s">
        <v>19</v>
      </c>
      <c r="C117" t="s">
        <v>55</v>
      </c>
      <c r="D117" t="str">
        <f>IF(VLOOKUP($C117,Example0gross_LOSDesignation!$A:$B,2,0)=0,"",VLOOKUP($C117,Example0gross_LOSDesignation!$A:$B,2,0))</f>
        <v>Fixed Expense ($)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</row>
    <row r="118" spans="1:16" x14ac:dyDescent="0.3">
      <c r="A118">
        <f>VLOOKUP($B118,Example0gross_NameIDRecon!$B:$C,2,0)</f>
        <v>104</v>
      </c>
      <c r="B118" t="s">
        <v>19</v>
      </c>
      <c r="C118" t="s">
        <v>56</v>
      </c>
      <c r="D118" t="str">
        <f>IF(VLOOKUP($C118,Example0gross_LOSDesignation!$A:$B,2,0)=0,"",VLOOKUP($C118,Example0gross_LOSDesignation!$A:$B,2,0))</f>
        <v>Fixed Expense ($)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</row>
    <row r="119" spans="1:16" x14ac:dyDescent="0.3">
      <c r="A119">
        <f>VLOOKUP($B119,Example0gross_NameIDRecon!$B:$C,2,0)</f>
        <v>104</v>
      </c>
      <c r="B119" t="s">
        <v>19</v>
      </c>
      <c r="C119" t="s">
        <v>57</v>
      </c>
      <c r="D119" t="str">
        <f>IF(VLOOKUP($C119,Example0gross_LOSDesignation!$A:$B,2,0)=0,"",VLOOKUP($C119,Example0gross_LOSDesignation!$A:$B,2,0))</f>
        <v>Fixed Expense ($)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</row>
    <row r="120" spans="1:16" x14ac:dyDescent="0.3">
      <c r="A120">
        <f>VLOOKUP($B120,Example0gross_NameIDRecon!$B:$C,2,0)</f>
        <v>104</v>
      </c>
      <c r="B120" t="s">
        <v>19</v>
      </c>
      <c r="C120" t="s">
        <v>58</v>
      </c>
      <c r="D120" t="str">
        <f>IF(VLOOKUP($C120,Example0gross_LOSDesignation!$A:$B,2,0)=0,"",VLOOKUP($C120,Example0gross_LOSDesignation!$A:$B,2,0))</f>
        <v>Fixed Expense ($)</v>
      </c>
      <c r="E120" s="3">
        <v>1885.237300414404</v>
      </c>
      <c r="F120" s="3">
        <v>1790.9754353936839</v>
      </c>
      <c r="G120" s="3">
        <v>1701.426663624</v>
      </c>
      <c r="H120" s="3">
        <v>1616.3553304428001</v>
      </c>
      <c r="I120" s="3">
        <v>1535.53756392066</v>
      </c>
      <c r="J120" s="3">
        <v>1458.7606857246269</v>
      </c>
      <c r="K120" s="3">
        <v>1385.822651438395</v>
      </c>
      <c r="L120" s="3">
        <v>1316.5315188664749</v>
      </c>
      <c r="M120" s="3">
        <v>1250.704942923152</v>
      </c>
      <c r="N120" s="3">
        <v>1188.1696957769941</v>
      </c>
      <c r="O120" s="3">
        <v>1128.7612109881441</v>
      </c>
      <c r="P120" s="3">
        <v>1072.323150438737</v>
      </c>
    </row>
    <row r="121" spans="1:16" x14ac:dyDescent="0.3">
      <c r="A121">
        <f>VLOOKUP($B121,Example0gross_NameIDRecon!$B:$C,2,0)</f>
        <v>104</v>
      </c>
      <c r="B121" t="s">
        <v>19</v>
      </c>
      <c r="C121" t="s">
        <v>59</v>
      </c>
      <c r="D121" t="str">
        <f>IF(VLOOKUP($C121,Example0gross_LOSDesignation!$A:$B,2,0)=0,"",VLOOKUP($C121,Example0gross_LOSDesignation!$A:$B,2,0))</f>
        <v>Fixed Expense ($)</v>
      </c>
      <c r="E121" s="3">
        <v>1198.0133047116381</v>
      </c>
      <c r="F121" s="3">
        <v>1138.1126394760561</v>
      </c>
      <c r="G121" s="3">
        <v>1081.207007502253</v>
      </c>
      <c r="H121" s="3">
        <v>1027.1466571271401</v>
      </c>
      <c r="I121" s="3">
        <v>975.78932427078325</v>
      </c>
      <c r="J121" s="3">
        <v>926.99985805724407</v>
      </c>
      <c r="K121" s="3">
        <v>880.64986515438181</v>
      </c>
      <c r="L121" s="3">
        <v>836.61737189666269</v>
      </c>
      <c r="M121" s="3">
        <v>794.7865033018295</v>
      </c>
      <c r="N121" s="3">
        <v>755.04717813673801</v>
      </c>
      <c r="O121" s="3">
        <v>717.29481922990112</v>
      </c>
      <c r="P121" s="3">
        <v>681.43007826840608</v>
      </c>
    </row>
    <row r="122" spans="1:16" x14ac:dyDescent="0.3">
      <c r="A122">
        <f>VLOOKUP($B122,Example0gross_NameIDRecon!$B:$C,2,0)</f>
        <v>104</v>
      </c>
      <c r="B122" t="s">
        <v>19</v>
      </c>
      <c r="C122" t="s">
        <v>60</v>
      </c>
      <c r="D122" t="str">
        <f>IF(VLOOKUP($C122,Example0gross_LOSDesignation!$A:$B,2,0)=0,"",VLOOKUP($C122,Example0gross_LOSDesignation!$A:$B,2,0))</f>
        <v>Oil Variable Expense ($)</v>
      </c>
      <c r="E122" s="3">
        <v>816.82725321248017</v>
      </c>
      <c r="F122" s="3">
        <v>775.98589055185607</v>
      </c>
      <c r="G122" s="3">
        <v>737.18659602426328</v>
      </c>
      <c r="H122" s="3">
        <v>700.32726622305006</v>
      </c>
      <c r="I122" s="3">
        <v>665.31090291189753</v>
      </c>
      <c r="J122" s="3">
        <v>632.04535776630257</v>
      </c>
      <c r="K122" s="3">
        <v>600.4430898779874</v>
      </c>
      <c r="L122" s="3">
        <v>570.42093538408801</v>
      </c>
      <c r="M122" s="3">
        <v>541.89988861488359</v>
      </c>
      <c r="N122" s="3">
        <v>514.80489418413936</v>
      </c>
      <c r="O122" s="3">
        <v>489.06464947493242</v>
      </c>
      <c r="P122" s="3">
        <v>464.61141700118571</v>
      </c>
    </row>
    <row r="123" spans="1:16" x14ac:dyDescent="0.3">
      <c r="A123">
        <f>VLOOKUP($B123,Example0gross_NameIDRecon!$B:$C,2,0)</f>
        <v>104</v>
      </c>
      <c r="B123" t="s">
        <v>19</v>
      </c>
      <c r="C123" t="s">
        <v>61</v>
      </c>
      <c r="D123" t="str">
        <f>IF(VLOOKUP($C123,Example0gross_LOSDesignation!$A:$B,2,0)=0,"",VLOOKUP($C123,Example0gross_LOSDesignation!$A:$B,2,0))</f>
        <v>Fixed Expense ($)</v>
      </c>
      <c r="E123" s="3">
        <v>4356.4120171332279</v>
      </c>
      <c r="F123" s="3">
        <v>4138.5914162765666</v>
      </c>
      <c r="G123" s="3">
        <v>3931.6618454627378</v>
      </c>
      <c r="H123" s="3">
        <v>3735.0787531896008</v>
      </c>
      <c r="I123" s="3">
        <v>3548.3248155301212</v>
      </c>
      <c r="J123" s="3">
        <v>3370.9085747536151</v>
      </c>
      <c r="K123" s="3">
        <v>3202.363146015934</v>
      </c>
      <c r="L123" s="3">
        <v>3042.244988715137</v>
      </c>
      <c r="M123" s="3">
        <v>2890.1327392793801</v>
      </c>
      <c r="N123" s="3">
        <v>2745.6261023154111</v>
      </c>
      <c r="O123" s="3">
        <v>2608.3447971996411</v>
      </c>
      <c r="P123" s="3">
        <v>2477.927557339659</v>
      </c>
    </row>
    <row r="124" spans="1:16" x14ac:dyDescent="0.3">
      <c r="A124">
        <f>VLOOKUP($B124,Example0gross_NameIDRecon!$B:$C,2,0)</f>
        <v>104</v>
      </c>
      <c r="B124" t="s">
        <v>19</v>
      </c>
      <c r="C124" t="s">
        <v>62</v>
      </c>
      <c r="D124" t="str">
        <f>IF(VLOOKUP($C124,Example0gross_LOSDesignation!$A:$B,2,0)=0,"",VLOOKUP($C124,Example0gross_LOSDesignation!$A:$B,2,0))</f>
        <v>Fixed Expense ($)</v>
      </c>
      <c r="E124" s="3">
        <v>1443.061480675382</v>
      </c>
      <c r="F124" s="3">
        <v>1370.9084066416131</v>
      </c>
      <c r="G124" s="3">
        <v>1302.3629863095321</v>
      </c>
      <c r="H124" s="3">
        <v>1237.244836994055</v>
      </c>
      <c r="I124" s="3">
        <v>1175.382595144353</v>
      </c>
      <c r="J124" s="3">
        <v>1116.613465387135</v>
      </c>
      <c r="K124" s="3">
        <v>1060.7827921177779</v>
      </c>
      <c r="L124" s="3">
        <v>1007.743652511889</v>
      </c>
      <c r="M124" s="3">
        <v>957.35646988629469</v>
      </c>
      <c r="N124" s="3">
        <v>909.48864639197996</v>
      </c>
      <c r="O124" s="3">
        <v>864.01421407238092</v>
      </c>
      <c r="P124" s="3">
        <v>820.81350336876187</v>
      </c>
    </row>
    <row r="125" spans="1:16" x14ac:dyDescent="0.3">
      <c r="A125">
        <f>VLOOKUP($B125,Example0gross_NameIDRecon!$B:$C,2,0)</f>
        <v>104</v>
      </c>
      <c r="B125" t="s">
        <v>19</v>
      </c>
      <c r="C125" t="s">
        <v>63</v>
      </c>
      <c r="D125" t="str">
        <f>IF(VLOOKUP($C125,Example0gross_LOSDesignation!$A:$B,2,0)=0,"",VLOOKUP($C125,Example0gross_LOSDesignation!$A:$B,2,0))</f>
        <v>Ad Val Tax</v>
      </c>
      <c r="E125" s="3">
        <v>925.73755364081103</v>
      </c>
      <c r="F125" s="3">
        <v>879.45067595877049</v>
      </c>
      <c r="G125" s="3">
        <v>835.47814216083191</v>
      </c>
      <c r="H125" s="3">
        <v>793.7042350527903</v>
      </c>
      <c r="I125" s="3">
        <v>754.01902330015071</v>
      </c>
      <c r="J125" s="3">
        <v>716.3180721351431</v>
      </c>
      <c r="K125" s="3">
        <v>680.50216852838594</v>
      </c>
      <c r="L125" s="3">
        <v>646.47706010196657</v>
      </c>
      <c r="M125" s="3">
        <v>614.15320709686819</v>
      </c>
      <c r="N125" s="3">
        <v>583.4455467420247</v>
      </c>
      <c r="O125" s="3">
        <v>554.27326940492344</v>
      </c>
      <c r="P125" s="3">
        <v>526.55960593467728</v>
      </c>
    </row>
    <row r="126" spans="1:16" x14ac:dyDescent="0.3">
      <c r="A126">
        <f>VLOOKUP($B126,Example0gross_NameIDRecon!$B:$C,2,0)</f>
        <v>104</v>
      </c>
      <c r="B126" t="s">
        <v>19</v>
      </c>
      <c r="C126" t="s">
        <v>64</v>
      </c>
      <c r="D126" t="str">
        <f>IF(VLOOKUP($C126,Example0gross_LOSDesignation!$A:$B,2,0)=0,"",VLOOKUP($C126,Example0gross_LOSDesignation!$A:$B,2,0))</f>
        <v>Oil Variable Expense ($)</v>
      </c>
      <c r="E126" s="3">
        <v>653.46180256998412</v>
      </c>
      <c r="F126" s="3">
        <v>620.7887124414849</v>
      </c>
      <c r="G126" s="3">
        <v>589.74927681941062</v>
      </c>
      <c r="H126" s="3">
        <v>560.26181297844005</v>
      </c>
      <c r="I126" s="3">
        <v>532.24872232951805</v>
      </c>
      <c r="J126" s="3">
        <v>505.63628621304213</v>
      </c>
      <c r="K126" s="3">
        <v>480.35447190239</v>
      </c>
      <c r="L126" s="3">
        <v>456.33674830727051</v>
      </c>
      <c r="M126" s="3">
        <v>433.51991089190687</v>
      </c>
      <c r="N126" s="3">
        <v>411.84391534731162</v>
      </c>
      <c r="O126" s="3">
        <v>391.25171957994598</v>
      </c>
      <c r="P126" s="3">
        <v>371.68913360094871</v>
      </c>
    </row>
    <row r="127" spans="1:16" x14ac:dyDescent="0.3">
      <c r="A127">
        <f>VLOOKUP($B127,Example0gross_NameIDRecon!$B:$C,2,0)</f>
        <v>104</v>
      </c>
      <c r="B127" t="s">
        <v>19</v>
      </c>
      <c r="C127" t="s">
        <v>65</v>
      </c>
      <c r="D127" t="str">
        <f>IF(VLOOKUP($C127,Example0gross_LOSDesignation!$A:$B,2,0)=0,"",VLOOKUP($C127,Example0gross_LOSDesignation!$A:$B,2,0))</f>
        <v>Fixed Expense ($)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</row>
    <row r="128" spans="1:16" x14ac:dyDescent="0.3">
      <c r="A128">
        <f>VLOOKUP($B128,Example0gross_NameIDRecon!$B:$C,2,0)</f>
        <v>104</v>
      </c>
      <c r="B128" t="s">
        <v>19</v>
      </c>
      <c r="C128" t="s">
        <v>66</v>
      </c>
      <c r="D128" t="str">
        <f>IF(VLOOKUP($C128,Example0gross_LOSDesignation!$A:$B,2,0)=0,"",VLOOKUP($C128,Example0gross_LOSDesignation!$A:$B,2,0))</f>
        <v>Fixed Expense ($)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</row>
    <row r="129" spans="1:20" x14ac:dyDescent="0.3">
      <c r="A129">
        <f>VLOOKUP($B129,Example0gross_NameIDRecon!$B:$C,2,0)</f>
        <v>104</v>
      </c>
      <c r="B129" t="s">
        <v>19</v>
      </c>
      <c r="C129" t="s">
        <v>67</v>
      </c>
      <c r="D129" t="str">
        <f>IF(VLOOKUP($C129,Example0gross_LOSDesignation!$A:$B,2,0)=0,"",VLOOKUP($C129,Example0gross_LOSDesignation!$A:$B,2,0))</f>
        <v>Fixed Expense ($)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</row>
    <row r="130" spans="1:20" x14ac:dyDescent="0.3">
      <c r="A130">
        <f>VLOOKUP($B130,Example0gross_NameIDRecon!$B:$C,2,0)</f>
        <v>104</v>
      </c>
      <c r="B130" t="s">
        <v>19</v>
      </c>
      <c r="C130" t="s">
        <v>68</v>
      </c>
      <c r="D130" t="str">
        <f>IF(VLOOKUP($C130,Example0gross_LOSDesignation!$A:$B,2,0)=0,"",VLOOKUP($C130,Example0gross_LOSDesignation!$A:$B,2,0))</f>
        <v>Oil Variable Expense ($)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</row>
    <row r="131" spans="1:20" x14ac:dyDescent="0.3">
      <c r="A131">
        <f>VLOOKUP($B131,Example0gross_NameIDRecon!$B:$C,2,0)</f>
        <v>104</v>
      </c>
      <c r="B131" t="s">
        <v>19</v>
      </c>
      <c r="C131" t="s">
        <v>69</v>
      </c>
      <c r="D131" t="str">
        <f>IF(VLOOKUP($C131,Example0gross_LOSDesignation!$A:$B,2,0)=0,"",VLOOKUP($C131,Example0gross_LOSDesignation!$A:$B,2,0))</f>
        <v>Oil Variable Expense ($)</v>
      </c>
      <c r="E131" s="3">
        <v>5111.1603991015591</v>
      </c>
      <c r="F131" s="3">
        <v>4855.6023791464813</v>
      </c>
      <c r="G131" s="3">
        <v>4612.8222601891566</v>
      </c>
      <c r="H131" s="3">
        <v>4382.1811471796982</v>
      </c>
      <c r="I131" s="3">
        <v>4163.0720898207128</v>
      </c>
      <c r="J131" s="3">
        <v>3954.918485329677</v>
      </c>
      <c r="K131" s="3">
        <v>3757.1725610631929</v>
      </c>
      <c r="L131" s="3">
        <v>3569.313933010033</v>
      </c>
      <c r="M131" s="3">
        <v>3390.8482363595308</v>
      </c>
      <c r="N131" s="3">
        <v>3221.305824541555</v>
      </c>
      <c r="O131" s="3">
        <v>3060.240533314477</v>
      </c>
      <c r="P131" s="3">
        <v>2907.228506648753</v>
      </c>
    </row>
    <row r="132" spans="1:20" x14ac:dyDescent="0.3">
      <c r="A132">
        <f>VLOOKUP($B132,Example0gross_NameIDRecon!$B:$C,2,0)</f>
        <v>104</v>
      </c>
      <c r="B132" t="s">
        <v>19</v>
      </c>
      <c r="C132" t="s">
        <v>70</v>
      </c>
      <c r="D132" t="str">
        <f>IF(VLOOKUP($C132,Example0gross_LOSDesignation!$A:$B,2,0)=0,"",VLOOKUP($C132,Example0gross_LOSDesignation!$A:$B,2,0))</f>
        <v>Total Expenses</v>
      </c>
      <c r="E132" s="3">
        <v>36603.29968770386</v>
      </c>
      <c r="F132" s="3">
        <v>34773.134703318661</v>
      </c>
      <c r="G132" s="3">
        <v>33034.477968152729</v>
      </c>
      <c r="H132" s="3">
        <v>31382.75406974509</v>
      </c>
      <c r="I132" s="3">
        <v>29813.616366257851</v>
      </c>
      <c r="J132" s="3">
        <v>28322.93554794494</v>
      </c>
      <c r="K132" s="3">
        <v>26906.788770547701</v>
      </c>
      <c r="L132" s="3">
        <v>25561.449332020311</v>
      </c>
      <c r="M132" s="3">
        <v>24283.37686541929</v>
      </c>
      <c r="N132" s="3">
        <v>23069.20802214833</v>
      </c>
      <c r="O132" s="3">
        <v>21915.747621040911</v>
      </c>
      <c r="P132" s="3">
        <v>20819.960239988872</v>
      </c>
    </row>
    <row r="133" spans="1:20" x14ac:dyDescent="0.3">
      <c r="A133">
        <f>VLOOKUP($B133,Example0gross_NameIDRecon!$B:$C,2,0)</f>
        <v>104</v>
      </c>
      <c r="B133" t="s">
        <v>19</v>
      </c>
      <c r="C133" t="s">
        <v>71</v>
      </c>
      <c r="D133" t="str">
        <f>IF(VLOOKUP($C133,Example0gross_LOSDesignation!$A:$B,2,0)=0,"",VLOOKUP($C133,Example0gross_LOSDesignation!$A:$B,2,0))</f>
        <v>Net Operating Profit</v>
      </c>
      <c r="E133" s="3">
        <v>101132.5336456295</v>
      </c>
      <c r="F133" s="3">
        <v>105050.9277966813</v>
      </c>
      <c r="G133" s="3">
        <v>108909.2480943472</v>
      </c>
      <c r="H133" s="3">
        <v>112712.54202181729</v>
      </c>
      <c r="I133" s="3">
        <v>116465.6353754936</v>
      </c>
      <c r="J133" s="3">
        <v>120173.1438097925</v>
      </c>
      <c r="K133" s="3">
        <v>123839.4838116148</v>
      </c>
      <c r="L133" s="3">
        <v>127468.8831331039</v>
      </c>
      <c r="M133" s="3">
        <v>131065.39070988219</v>
      </c>
      <c r="N133" s="3">
        <v>134632.88609059909</v>
      </c>
      <c r="O133" s="3">
        <v>138175.08840233329</v>
      </c>
      <c r="P133" s="3">
        <v>141695.56487516611</v>
      </c>
    </row>
    <row r="134" spans="1:20" x14ac:dyDescent="0.3">
      <c r="A134">
        <f>A133</f>
        <v>104</v>
      </c>
      <c r="B134" t="str">
        <f>B133</f>
        <v>Bobby 3H</v>
      </c>
    </row>
    <row r="135" spans="1:20" x14ac:dyDescent="0.3">
      <c r="A135">
        <f>A133</f>
        <v>104</v>
      </c>
      <c r="B135" t="str">
        <f>B133</f>
        <v>Bobby 3H</v>
      </c>
      <c r="D135" s="21" t="s">
        <v>72</v>
      </c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</row>
    <row r="136" spans="1:20" x14ac:dyDescent="0.3">
      <c r="A136">
        <f>A133</f>
        <v>104</v>
      </c>
      <c r="B136" t="str">
        <f>B133</f>
        <v>Bobby 3H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</row>
    <row r="137" spans="1:20" x14ac:dyDescent="0.3">
      <c r="A137">
        <f>A133</f>
        <v>104</v>
      </c>
      <c r="B137" t="str">
        <f>B133</f>
        <v>Bobby 3H</v>
      </c>
      <c r="D137" s="22" t="s">
        <v>73</v>
      </c>
      <c r="E137" s="23">
        <f>IFERROR(VLOOKUP($A137,Example0gross_BTU!$B:$C,2,0),"")</f>
        <v>1.1499999999999999</v>
      </c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</row>
    <row r="138" spans="1:20" x14ac:dyDescent="0.3">
      <c r="A138">
        <f>A133</f>
        <v>104</v>
      </c>
      <c r="B138" t="str">
        <f>B133</f>
        <v>Bobby 3H</v>
      </c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</row>
    <row r="139" spans="1:20" x14ac:dyDescent="0.3">
      <c r="A139">
        <f>A133</f>
        <v>104</v>
      </c>
      <c r="B139" t="str">
        <f>B133</f>
        <v>Bobby 3H</v>
      </c>
      <c r="D139" s="22" t="s">
        <v>74</v>
      </c>
      <c r="E139" s="24">
        <f>IFERROR((SUMIF($D90:$D133,"Oil Sales Revenue ($)",E90:E133)-ABS(SUMIF($D90:$D133,"Oil Revenue Deductions ($)",E90:E133)))/SUMIF($D90:$D133,"Oil Sales Volumes (bbl)",E90:E133),"")</f>
        <v>76.083333333333329</v>
      </c>
      <c r="F139" s="24">
        <f>IFERROR((SUMIF($D90:$D133,"Oil Sales Revenue ($)",F90:F133)-ABS(SUMIF($D90:$D133,"Oil Revenue Deductions ($)",F90:F133)))/SUMIF($D90:$D133,"Oil Sales Volumes (bbl)",F90:F133),"")</f>
        <v>75.34999999999998</v>
      </c>
      <c r="G139" s="24">
        <f>IFERROR((SUMIF($D90:$D133,"Oil Sales Revenue ($)",G90:G133)-ABS(SUMIF($D90:$D133,"Oil Revenue Deductions ($)",G90:G133)))/SUMIF($D90:$D133,"Oil Sales Volumes (bbl)",G90:G133),"")</f>
        <v>74.623646638905385</v>
      </c>
      <c r="H139" s="24">
        <f>IFERROR((SUMIF($D90:$D133,"Oil Sales Revenue ($)",H90:H133)-ABS(SUMIF($D90:$D133,"Oil Revenue Deductions ($)",H90:H133)))/SUMIF($D90:$D133,"Oil Sales Volumes (bbl)",H90:H133),"")</f>
        <v>73.904208557623903</v>
      </c>
      <c r="I139" s="24">
        <f>IFERROR((SUMIF($D90:$D133,"Oil Sales Revenue ($)",I90:I133)-ABS(SUMIF($D90:$D133,"Oil Revenue Deductions ($)",I90:I133)))/SUMIF($D90:$D133,"Oil Sales Volumes (bbl)",I90:I133),"")</f>
        <v>73.191621628439165</v>
      </c>
      <c r="J139" s="24">
        <f>IFERROR((SUMIF($D90:$D133,"Oil Sales Revenue ($)",J90:J133)-ABS(SUMIF($D90:$D133,"Oil Revenue Deductions ($)",J90:J133)))/SUMIF($D90:$D133,"Oil Sales Volumes (bbl)",J90:J133),"")</f>
        <v>72.48582228413099</v>
      </c>
      <c r="K139" s="24">
        <f>IFERROR((SUMIF($D90:$D133,"Oil Sales Revenue ($)",K90:K133)-ABS(SUMIF($D90:$D133,"Oil Revenue Deductions ($)",K90:K133)))/SUMIF($D90:$D133,"Oil Sales Volumes (bbl)",K90:K133),"")</f>
        <v>71.786747513778053</v>
      </c>
      <c r="L139" s="24">
        <f>IFERROR((SUMIF($D90:$D133,"Oil Sales Revenue ($)",L90:L133)-ABS(SUMIF($D90:$D133,"Oil Revenue Deductions ($)",L90:L133)))/SUMIF($D90:$D133,"Oil Sales Volumes (bbl)",L90:L133),"")</f>
        <v>71.094334858577113</v>
      </c>
      <c r="M139" s="24">
        <f>IFERROR((SUMIF($D90:$D133,"Oil Sales Revenue ($)",M90:M133)-ABS(SUMIF($D90:$D133,"Oil Revenue Deductions ($)",M90:M133)))/SUMIF($D90:$D133,"Oil Sales Volumes (bbl)",M90:M133),"")</f>
        <v>70.408522407678049</v>
      </c>
      <c r="N139" s="24">
        <f>IFERROR((SUMIF($D90:$D133,"Oil Sales Revenue ($)",N90:N133)-ABS(SUMIF($D90:$D133,"Oil Revenue Deductions ($)",N90:N133)))/SUMIF($D90:$D133,"Oil Sales Volumes (bbl)",N90:N133),"")</f>
        <v>69.729248794036266</v>
      </c>
      <c r="O139" s="24">
        <f>IFERROR((SUMIF($D90:$D133,"Oil Sales Revenue ($)",O90:O133)-ABS(SUMIF($D90:$D133,"Oil Revenue Deductions ($)",O90:O133)))/SUMIF($D90:$D133,"Oil Sales Volumes (bbl)",O90:O133),"")</f>
        <v>69.056453190281928</v>
      </c>
      <c r="P139" s="24">
        <f>IFERROR((SUMIF($D90:$D133,"Oil Sales Revenue ($)",P90:P133)-ABS(SUMIF($D90:$D133,"Oil Revenue Deductions ($)",P90:P133)))/SUMIF($D90:$D133,"Oil Sales Volumes (bbl)",P90:P133),"")</f>
        <v>68.390075304606441</v>
      </c>
      <c r="Q139" s="22"/>
      <c r="R139" s="22"/>
      <c r="S139" s="22"/>
      <c r="T139" s="22"/>
    </row>
    <row r="140" spans="1:20" x14ac:dyDescent="0.3">
      <c r="A140">
        <f>A133</f>
        <v>104</v>
      </c>
      <c r="B140" t="str">
        <f>B133</f>
        <v>Bobby 3H</v>
      </c>
      <c r="D140" s="22" t="s">
        <v>75</v>
      </c>
      <c r="E140" s="24">
        <f>IFERROR(((SUMIF($D90:$D133,"Gas Sales Revenue ($)",E90:E133)-ABS(SUMIF($D90:$D133,"Gas Revenue Deductions ($)",E90:E133)))/SUMIF($D90:$D133,"Gas Sales Volumes (mcf)",E90:E133))/$E137,"")</f>
        <v>2.5101449275362322</v>
      </c>
      <c r="F140" s="24">
        <f>IFERROR(((SUMIF($D90:$D133,"Gas Sales Revenue ($)",F90:F133)-ABS(SUMIF($D90:$D133,"Gas Revenue Deductions ($)",F90:F133)))/SUMIF($D90:$D133,"Gas Sales Volumes (mcf)",F90:F133))/$E137,"")</f>
        <v>2.4866171792152714</v>
      </c>
      <c r="G140" s="24">
        <f>IFERROR(((SUMIF($D90:$D133,"Gas Sales Revenue ($)",G90:G133)-ABS(SUMIF($D90:$D133,"Gas Revenue Deductions ($)",G90:G133)))/SUMIF($D90:$D133,"Gas Sales Volumes (mcf)",G90:G133))/$E137,"")</f>
        <v>2.4633002095026248</v>
      </c>
      <c r="H140" s="24">
        <f>IFERROR(((SUMIF($D90:$D133,"Gas Sales Revenue ($)",H90:H133)-ABS(SUMIF($D90:$D133,"Gas Revenue Deductions ($)",H90:H133)))/SUMIF($D90:$D133,"Gas Sales Volumes (mcf)",H90:H133))/$E137,"")</f>
        <v>2.4401923280782092</v>
      </c>
      <c r="I140" s="24">
        <f>IFERROR(((SUMIF($D90:$D133,"Gas Sales Revenue ($)",I90:I133)-ABS(SUMIF($D90:$D133,"Gas Revenue Deductions ($)",I90:I133)))/SUMIF($D90:$D133,"Gas Sales Volumes (mcf)",I90:I133))/$E137,"")</f>
        <v>2.4172918539702954</v>
      </c>
      <c r="J140" s="24">
        <f>IFERROR(((SUMIF($D90:$D133,"Gas Sales Revenue ($)",J90:J133)-ABS(SUMIF($D90:$D133,"Gas Revenue Deductions ($)",J90:J133)))/SUMIF($D90:$D133,"Gas Sales Volumes (mcf)",J90:J133))/$E137,"")</f>
        <v>2.3945971156036814</v>
      </c>
      <c r="K140" s="24">
        <f>IFERROR(((SUMIF($D90:$D133,"Gas Sales Revenue ($)",K90:K133)-ABS(SUMIF($D90:$D133,"Gas Revenue Deductions ($)",K90:K133)))/SUMIF($D90:$D133,"Gas Sales Volumes (mcf)",K90:K133))/$E137,"")</f>
        <v>2.3721064508446625</v>
      </c>
      <c r="L140" s="24">
        <f>IFERROR(((SUMIF($D90:$D133,"Gas Sales Revenue ($)",L90:L133)-ABS(SUMIF($D90:$D133,"Gas Revenue Deductions ($)",L90:L133)))/SUMIF($D90:$D133,"Gas Sales Volumes (mcf)",L90:L133))/$E137,"")</f>
        <v>2.349818207042901</v>
      </c>
      <c r="M140" s="24">
        <f>IFERROR(((SUMIF($D90:$D133,"Gas Sales Revenue ($)",M90:M133)-ABS(SUMIF($D90:$D133,"Gas Revenue Deductions ($)",M90:M133)))/SUMIF($D90:$D133,"Gas Sales Volumes (mcf)",M90:M133))/$E137,"")</f>
        <v>2.3277307410702748</v>
      </c>
      <c r="N140" s="24">
        <f>IFERROR(((SUMIF($D90:$D133,"Gas Sales Revenue ($)",N90:N133)-ABS(SUMIF($D90:$D133,"Gas Revenue Deductions ($)",N90:N133)))/SUMIF($D90:$D133,"Gas Sales Volumes (mcf)",N90:N133))/$E137,"")</f>
        <v>2.3058424193567792</v>
      </c>
      <c r="O140" s="24">
        <f>IFERROR(((SUMIF($D90:$D133,"Gas Sales Revenue ($)",O90:O133)-ABS(SUMIF($D90:$D133,"Gas Revenue Deductions ($)",O90:O133)))/SUMIF($D90:$D133,"Gas Sales Volumes (mcf)",O90:O133))/$E137,"")</f>
        <v>2.284151617923571</v>
      </c>
      <c r="P140" s="24">
        <f>IFERROR(((SUMIF($D90:$D133,"Gas Sales Revenue ($)",P90:P133)-ABS(SUMIF($D90:$D133,"Gas Revenue Deductions ($)",P90:P133)))/SUMIF($D90:$D133,"Gas Sales Volumes (mcf)",P90:P133))/$E137,"")</f>
        <v>2.2626567224132166</v>
      </c>
      <c r="Q140" s="22"/>
      <c r="R140" s="22"/>
      <c r="S140" s="22"/>
      <c r="T140" s="22"/>
    </row>
    <row r="141" spans="1:20" x14ac:dyDescent="0.3">
      <c r="A141">
        <f>A133</f>
        <v>104</v>
      </c>
      <c r="B141" t="str">
        <f>B133</f>
        <v>Bobby 3H</v>
      </c>
      <c r="D141" s="22" t="s">
        <v>76</v>
      </c>
      <c r="E141" s="24">
        <f>IFERROR((SUMIF($D90:$D133,"NGL Sales Revenue ($)",E90:E133)-ABS(SUMIF($D90:$D133,"NGL Revenue Deductions ($)",E90:E133)))/(SUMIF($D90:$D133,"NGL Sales Volumes (bbl)",E90:E133)+(SUMIF($D90:$D133,"NGL Sales Volumes (gal)",E90:E133)/42)),"")</f>
        <v>31.117927743694615</v>
      </c>
      <c r="F141" s="24">
        <f>IFERROR((SUMIF($D90:$D133,"NGL Sales Revenue ($)",F90:F133)-ABS(SUMIF($D90:$D133,"NGL Revenue Deductions ($)",F90:F133)))/(SUMIF($D90:$D133,"NGL Sales Volumes (bbl)",F90:F133)+(SUMIF($D90:$D133,"NGL Sales Volumes (gal)",F90:F133)/42)),"")</f>
        <v>30.817995910020461</v>
      </c>
      <c r="G141" s="24">
        <f>IFERROR((SUMIF($D90:$D133,"NGL Sales Revenue ($)",G90:G133)-ABS(SUMIF($D90:$D133,"NGL Revenue Deductions ($)",G90:G133)))/(SUMIF($D90:$D133,"NGL Sales Volumes (bbl)",G90:G133)+(SUMIF($D90:$D133,"NGL Sales Volumes (gal)",G90:G133)/42)),"")</f>
        <v>30.520918870717956</v>
      </c>
      <c r="H141" s="24">
        <f>IFERROR((SUMIF($D90:$D133,"NGL Sales Revenue ($)",H90:H133)-ABS(SUMIF($D90:$D133,"NGL Revenue Deductions ($)",H90:H133)))/(SUMIF($D90:$D133,"NGL Sales Volumes (bbl)",H90:H133)+(SUMIF($D90:$D133,"NGL Sales Volumes (gal)",H90:H133)/42)),"")</f>
        <v>30.226670166717362</v>
      </c>
      <c r="I141" s="24">
        <f>IFERROR((SUMIF($D90:$D133,"NGL Sales Revenue ($)",I90:I133)-ABS(SUMIF($D90:$D133,"NGL Revenue Deductions ($)",I90:I133)))/(SUMIF($D90:$D133,"NGL Sales Volumes (bbl)",I90:I133)+(SUMIF($D90:$D133,"NGL Sales Volumes (gal)",I90:I133)/42)),"")</f>
        <v>29.935223569913777</v>
      </c>
      <c r="J141" s="24">
        <f>IFERROR((SUMIF($D90:$D133,"NGL Sales Revenue ($)",J90:J133)-ABS(SUMIF($D90:$D133,"NGL Revenue Deductions ($)",J90:J133)))/(SUMIF($D90:$D133,"NGL Sales Volumes (bbl)",J90:J133)+(SUMIF($D90:$D133,"NGL Sales Volumes (gal)",J90:J133)/42)),"")</f>
        <v>29.646553081444164</v>
      </c>
      <c r="K141" s="24">
        <f>IFERROR((SUMIF($D90:$D133,"NGL Sales Revenue ($)",K90:K133)-ABS(SUMIF($D90:$D133,"NGL Revenue Deductions ($)",K90:K133)))/(SUMIF($D90:$D133,"NGL Sales Volumes (bbl)",K90:K133)+(SUMIF($D90:$D133,"NGL Sales Volumes (gal)",K90:K133)/42)),"")</f>
        <v>29.360632929970588</v>
      </c>
      <c r="L141" s="24">
        <f>IFERROR((SUMIF($D90:$D133,"NGL Sales Revenue ($)",L90:L133)-ABS(SUMIF($D90:$D133,"NGL Revenue Deductions ($)",L90:L133)))/(SUMIF($D90:$D133,"NGL Sales Volumes (bbl)",L90:L133)+(SUMIF($D90:$D133,"NGL Sales Volumes (gal)",L90:L133)/42)),"")</f>
        <v>29.077437569970193</v>
      </c>
      <c r="M141" s="24">
        <f>IFERROR((SUMIF($D90:$D133,"NGL Sales Revenue ($)",M90:M133)-ABS(SUMIF($D90:$D133,"NGL Revenue Deductions ($)",M90:M133)))/(SUMIF($D90:$D133,"NGL Sales Volumes (bbl)",M90:M133)+(SUMIF($D90:$D133,"NGL Sales Volumes (gal)",M90:M133)/42)),"")</f>
        <v>28.796941680031924</v>
      </c>
      <c r="N141" s="24">
        <f>IFERROR((SUMIF($D90:$D133,"NGL Sales Revenue ($)",N90:N133)-ABS(SUMIF($D90:$D133,"NGL Revenue Deductions ($)",N90:N133)))/(SUMIF($D90:$D133,"NGL Sales Volumes (bbl)",N90:N133)+(SUMIF($D90:$D133,"NGL Sales Volumes (gal)",N90:N133)/42)),"")</f>
        <v>28.519120161160036</v>
      </c>
      <c r="O141" s="24">
        <f>IFERROR((SUMIF($D90:$D133,"NGL Sales Revenue ($)",O90:O133)-ABS(SUMIF($D90:$D133,"NGL Revenue Deductions ($)",O90:O133)))/(SUMIF($D90:$D133,"NGL Sales Volumes (bbl)",O90:O133)+(SUMIF($D90:$D133,"NGL Sales Volumes (gal)",O90:O133)/42)),"")</f>
        <v>28.243948135084622</v>
      </c>
      <c r="P141" s="24">
        <f>IFERROR((SUMIF($D90:$D133,"NGL Sales Revenue ($)",P90:P133)-ABS(SUMIF($D90:$D133,"NGL Revenue Deductions ($)",P90:P133)))/(SUMIF($D90:$D133,"NGL Sales Volumes (bbl)",P90:P133)+(SUMIF($D90:$D133,"NGL Sales Volumes (gal)",P90:P133)/42)),"")</f>
        <v>27.971400942579315</v>
      </c>
      <c r="Q141" s="22"/>
      <c r="R141" s="22"/>
      <c r="S141" s="22"/>
      <c r="T141" s="22"/>
    </row>
    <row r="142" spans="1:20" x14ac:dyDescent="0.3">
      <c r="A142">
        <f>A133</f>
        <v>104</v>
      </c>
      <c r="B142" t="str">
        <f>B133</f>
        <v>Bobby 3H</v>
      </c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</row>
    <row r="143" spans="1:20" x14ac:dyDescent="0.3">
      <c r="A143">
        <f>A133</f>
        <v>104</v>
      </c>
      <c r="B143" t="str">
        <f>B133</f>
        <v>Bobby 3H</v>
      </c>
      <c r="D143" s="22" t="s">
        <v>0</v>
      </c>
      <c r="E143" s="24">
        <f>IFERROR(E139-E$1,"")</f>
        <v>-2.076666666666668</v>
      </c>
      <c r="F143" s="24">
        <f>IFERROR(F139-F$1,"")</f>
        <v>-1.5100000000000193</v>
      </c>
      <c r="G143" s="24">
        <f>IFERROR(G139-G$1,"")</f>
        <v>1.25364663890538</v>
      </c>
      <c r="H143" s="24">
        <f>IFERROR(H139-H$1,"")</f>
        <v>-5.5357914423760946</v>
      </c>
      <c r="I143" s="24">
        <f>IFERROR(I139-I$1,"")</f>
        <v>1.5716216284391606</v>
      </c>
      <c r="J143" s="24">
        <f>IFERROR(J139-J$1,"")</f>
        <v>2.2158222841309936</v>
      </c>
      <c r="K143" s="24">
        <f>IFERROR(K139-K$1,"")</f>
        <v>-4.2532524862219532</v>
      </c>
      <c r="L143" s="24">
        <f>IFERROR(L139-L$1,"")</f>
        <v>-10.22566514142288</v>
      </c>
      <c r="M143" s="24">
        <f>IFERROR(M139-M$1,"")</f>
        <v>-19.021477592321958</v>
      </c>
      <c r="N143" s="24">
        <f>IFERROR(N139-N$1,"")</f>
        <v>-15.740751205963733</v>
      </c>
      <c r="O143" s="24">
        <f>IFERROR(O139-O$1,"")</f>
        <v>-8.3235468097180672</v>
      </c>
      <c r="P143" s="24">
        <f>IFERROR(P139-P$1,"")</f>
        <v>-3.7299246953935636</v>
      </c>
      <c r="Q143" s="24">
        <f>IFERROR(AVERAGE(N143:P143),"")</f>
        <v>-9.2647409036917878</v>
      </c>
      <c r="R143" s="24">
        <f>IFERROR(AVERAGE(K143:P143),"")</f>
        <v>-10.215769655173693</v>
      </c>
      <c r="S143" s="24">
        <f>IFERROR(AVERAGE(H143:P143),"")</f>
        <v>-7.0047739400942328</v>
      </c>
      <c r="T143" s="24">
        <f>IFERROR(AVERAGE(E143:P143),"")</f>
        <v>-5.4479987907174499</v>
      </c>
    </row>
    <row r="144" spans="1:20" x14ac:dyDescent="0.3">
      <c r="A144">
        <f>A133</f>
        <v>104</v>
      </c>
      <c r="B144" t="str">
        <f>B133</f>
        <v>Bobby 3H</v>
      </c>
      <c r="D144" s="22" t="s">
        <v>1</v>
      </c>
      <c r="E144" s="24">
        <f>IFERROR(E140-E$2,"")</f>
        <v>-2.1988550724637674</v>
      </c>
      <c r="F144" s="24">
        <f>IFERROR(F140-F$2,"")</f>
        <v>-0.62238282078472862</v>
      </c>
      <c r="G144" s="24">
        <f>IFERROR(G140-G$2,"")</f>
        <v>1.2300209502624782E-2</v>
      </c>
      <c r="H144" s="24">
        <f>IFERROR(H140-H$2,"")</f>
        <v>0.44919232807820908</v>
      </c>
      <c r="I144" s="24">
        <f>IFERROR(I140-I$2,"")</f>
        <v>0.30029185397029545</v>
      </c>
      <c r="J144" s="24">
        <f>IFERROR(J140-J$2,"")</f>
        <v>0.21359711560368133</v>
      </c>
      <c r="K144" s="24">
        <f>IFERROR(K140-K$2,"")</f>
        <v>-0.23089354915533766</v>
      </c>
      <c r="L144" s="24">
        <f>IFERROR(L140-L$2,"")</f>
        <v>-0.14218179295709898</v>
      </c>
      <c r="M144" s="24">
        <f>IFERROR(M140-M$2,"")</f>
        <v>-0.22826925892972527</v>
      </c>
      <c r="N144" s="24">
        <f>IFERROR(N140-N$2,"")</f>
        <v>-0.45815758064322054</v>
      </c>
      <c r="O144" s="24">
        <f>IFERROR(O140-O$2,"")</f>
        <v>-0.87984838207642913</v>
      </c>
      <c r="P144" s="24">
        <f>IFERROR(P140-P$2,"")</f>
        <v>-0.44334327758678338</v>
      </c>
      <c r="Q144" s="24">
        <f>IFERROR(AVERAGE(N144:P144),"")</f>
        <v>-0.59378308010214431</v>
      </c>
      <c r="R144" s="24">
        <f>IFERROR(AVERAGE(K144:P144),"")</f>
        <v>-0.39711564022476581</v>
      </c>
      <c r="S144" s="24">
        <f>IFERROR(AVERAGE(H144:P144),"")</f>
        <v>-0.15773472707737879</v>
      </c>
      <c r="T144" s="24">
        <f>IFERROR(AVERAGE(E144:P144),"")</f>
        <v>-0.35237918562019005</v>
      </c>
    </row>
    <row r="145" spans="1:20" x14ac:dyDescent="0.3">
      <c r="A145">
        <f>A133</f>
        <v>104</v>
      </c>
      <c r="B145" t="str">
        <f>B133</f>
        <v>Bobby 3H</v>
      </c>
      <c r="D145" s="22" t="s">
        <v>2</v>
      </c>
      <c r="E145" s="24">
        <f>IFERROR(E141-E$1,"")</f>
        <v>-47.042072256305381</v>
      </c>
      <c r="F145" s="24">
        <f>IFERROR(F141-F$1,"")</f>
        <v>-46.042004089979542</v>
      </c>
      <c r="G145" s="24">
        <f>IFERROR(G141-G$1,"")</f>
        <v>-42.849081129282048</v>
      </c>
      <c r="H145" s="24">
        <f>IFERROR(H141-H$1,"")</f>
        <v>-49.213329833282636</v>
      </c>
      <c r="I145" s="24">
        <f>IFERROR(I141-I$1,"")</f>
        <v>-41.684776430086231</v>
      </c>
      <c r="J145" s="24">
        <f>IFERROR(J141-J$1,"")</f>
        <v>-40.623446918555828</v>
      </c>
      <c r="K145" s="24">
        <f>IFERROR(K141-K$1,"")</f>
        <v>-46.679367070029414</v>
      </c>
      <c r="L145" s="24">
        <f>IFERROR(L141-L$1,"")</f>
        <v>-52.2425624300298</v>
      </c>
      <c r="M145" s="24">
        <f>IFERROR(M141-M$1,"")</f>
        <v>-60.633058319968086</v>
      </c>
      <c r="N145" s="24">
        <f>IFERROR(N141-N$1,"")</f>
        <v>-56.950879838839967</v>
      </c>
      <c r="O145" s="24">
        <f>IFERROR(O141-O$1,"")</f>
        <v>-49.136051864915373</v>
      </c>
      <c r="P145" s="24">
        <f>IFERROR(P141-P$1,"")</f>
        <v>-44.148599057420689</v>
      </c>
      <c r="Q145" s="24">
        <f>IFERROR(AVERAGE(N145:P145),"")</f>
        <v>-50.078510253725341</v>
      </c>
      <c r="R145" s="24">
        <f>IFERROR(AVERAGE(K145:P145),"")</f>
        <v>-51.631753096867222</v>
      </c>
      <c r="S145" s="24">
        <f>IFERROR(AVERAGE(H145:P145),"")</f>
        <v>-49.034674640347561</v>
      </c>
      <c r="T145" s="24">
        <f>IFERROR(AVERAGE(E145:P145),"")</f>
        <v>-48.103769103224586</v>
      </c>
    </row>
    <row r="146" spans="1:20" x14ac:dyDescent="0.3">
      <c r="A146">
        <f>A133</f>
        <v>104</v>
      </c>
      <c r="B146" t="str">
        <f>B133</f>
        <v>Bobby 3H</v>
      </c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</row>
    <row r="147" spans="1:20" x14ac:dyDescent="0.3">
      <c r="A147">
        <f>A133</f>
        <v>104</v>
      </c>
      <c r="B147" t="str">
        <f>B133</f>
        <v>Bobby 3H</v>
      </c>
      <c r="D147" s="22" t="s">
        <v>3</v>
      </c>
      <c r="E147" s="25">
        <f>IFERROR(E139/E$1,"")</f>
        <v>0.97343056977140907</v>
      </c>
      <c r="F147" s="25">
        <f>IFERROR(F139/F$1,"")</f>
        <v>0.98035389018995556</v>
      </c>
      <c r="G147" s="25">
        <f>IFERROR(G139/G$1,"")</f>
        <v>1.0170866381205586</v>
      </c>
      <c r="H147" s="25">
        <f>IFERROR(H139/H$1,"")</f>
        <v>0.93031481064481247</v>
      </c>
      <c r="I147" s="25">
        <f>IFERROR(I139/I$1,"")</f>
        <v>1.0219438931644675</v>
      </c>
      <c r="J147" s="25">
        <f>IFERROR(J139/J$1,"")</f>
        <v>1.0315329768625443</v>
      </c>
      <c r="K147" s="25">
        <f>IFERROR(K139/K$1,"")</f>
        <v>0.94406559065989015</v>
      </c>
      <c r="L147" s="25">
        <f>IFERROR(L139/L$1,"")</f>
        <v>0.87425399481772159</v>
      </c>
      <c r="M147" s="25">
        <f>IFERROR(M139/M$1,"")</f>
        <v>0.78730316904481767</v>
      </c>
      <c r="N147" s="25">
        <f>IFERROR(N139/N$1,"")</f>
        <v>0.81583302672325109</v>
      </c>
      <c r="O147" s="25">
        <f>IFERROR(O139/O$1,"")</f>
        <v>0.89243284040167914</v>
      </c>
      <c r="P147" s="25">
        <f>IFERROR(P139/P$1,"")</f>
        <v>0.94828168752920738</v>
      </c>
      <c r="Q147" s="25">
        <f>IFERROR(AVERAGE(N147:P147),"")</f>
        <v>0.88551585155137913</v>
      </c>
      <c r="R147" s="25">
        <f>IFERROR(AVERAGE(K147:P147),"")</f>
        <v>0.87702838486276125</v>
      </c>
      <c r="S147" s="25">
        <f>IFERROR(AVERAGE(H147:P147),"")</f>
        <v>0.91621799887204347</v>
      </c>
      <c r="T147" s="25">
        <f>IFERROR(AVERAGE(E147:P147),"")</f>
        <v>0.93473609066085939</v>
      </c>
    </row>
    <row r="148" spans="1:20" x14ac:dyDescent="0.3">
      <c r="A148">
        <f>A133</f>
        <v>104</v>
      </c>
      <c r="B148" t="str">
        <f>B133</f>
        <v>Bobby 3H</v>
      </c>
      <c r="D148" s="22" t="s">
        <v>4</v>
      </c>
      <c r="E148" s="25">
        <f>IFERROR(E140/E$2,"")</f>
        <v>0.53305264972100919</v>
      </c>
      <c r="F148" s="25">
        <f>IFERROR(F140/F$2,"")</f>
        <v>0.79981253754109727</v>
      </c>
      <c r="G148" s="25">
        <f>IFERROR(G140/G$2,"")</f>
        <v>1.0050184453295083</v>
      </c>
      <c r="H148" s="25">
        <f>IFERROR(H140/H$2,"")</f>
        <v>1.2256114154084425</v>
      </c>
      <c r="I148" s="25">
        <f>IFERROR(I140/I$2,"")</f>
        <v>1.1418478289892751</v>
      </c>
      <c r="J148" s="25">
        <f>IFERROR(J140/J$2,"")</f>
        <v>1.0979354037614311</v>
      </c>
      <c r="K148" s="25">
        <f>IFERROR(K140/K$2,"")</f>
        <v>0.91129713824228287</v>
      </c>
      <c r="L148" s="25">
        <f>IFERROR(L140/L$2,"")</f>
        <v>0.94294470587596346</v>
      </c>
      <c r="M148" s="25">
        <f>IFERROR(M140/M$2,"")</f>
        <v>0.91069277819650807</v>
      </c>
      <c r="N148" s="25">
        <f>IFERROR(N140/N$2,"")</f>
        <v>0.83424110685845854</v>
      </c>
      <c r="O148" s="25">
        <f>IFERROR(O140/O$2,"")</f>
        <v>0.72191896900239283</v>
      </c>
      <c r="P148" s="25">
        <f>IFERROR(P140/P$2,"")</f>
        <v>0.83616286859320643</v>
      </c>
      <c r="Q148" s="25">
        <f>IFERROR(AVERAGE(N148:P148),"")</f>
        <v>0.7974409814846859</v>
      </c>
      <c r="R148" s="25">
        <f>IFERROR(AVERAGE(K148:P148),"")</f>
        <v>0.85954292779480201</v>
      </c>
      <c r="S148" s="25">
        <f>IFERROR(AVERAGE(H148:P148),"")</f>
        <v>0.95807246832532889</v>
      </c>
      <c r="T148" s="25">
        <f>IFERROR(AVERAGE(E148:P148),"")</f>
        <v>0.913377987293298</v>
      </c>
    </row>
    <row r="149" spans="1:20" x14ac:dyDescent="0.3">
      <c r="A149">
        <f>A133</f>
        <v>104</v>
      </c>
      <c r="B149" t="str">
        <f>B133</f>
        <v>Bobby 3H</v>
      </c>
      <c r="D149" s="22" t="s">
        <v>5</v>
      </c>
      <c r="E149" s="25">
        <f>IFERROR(E141/E$1,"")</f>
        <v>0.39813111238094445</v>
      </c>
      <c r="F149" s="25">
        <f>IFERROR(F141/F$1,"")</f>
        <v>0.40096273627401069</v>
      </c>
      <c r="G149" s="25">
        <f>IFERROR(G141/G$1,"")</f>
        <v>0.41598635505953324</v>
      </c>
      <c r="H149" s="25">
        <f>IFERROR(H141/H$1,"")</f>
        <v>0.38049685506945319</v>
      </c>
      <c r="I149" s="25">
        <f>IFERROR(I141/I$1,"")</f>
        <v>0.41797296243945509</v>
      </c>
      <c r="J149" s="25">
        <f>IFERROR(J141/J$1,"")</f>
        <v>0.42189487806239029</v>
      </c>
      <c r="K149" s="25">
        <f>IFERROR(K141/K$1,"")</f>
        <v>0.38612089597541538</v>
      </c>
      <c r="L149" s="25">
        <f>IFERROR(L141/L$1,"")</f>
        <v>0.35756809603996798</v>
      </c>
      <c r="M149" s="25">
        <f>IFERROR(M141/M$1,"")</f>
        <v>0.32200538611239987</v>
      </c>
      <c r="N149" s="25">
        <f>IFERROR(N141/N$1,"")</f>
        <v>0.333674039559612</v>
      </c>
      <c r="O149" s="25">
        <f>IFERROR(O141/O$1,"")</f>
        <v>0.36500320670825309</v>
      </c>
      <c r="P149" s="25">
        <f>IFERROR(P141/P$1,"")</f>
        <v>0.38784527097309085</v>
      </c>
      <c r="Q149" s="25">
        <f>IFERROR(AVERAGE(N149:P149),"")</f>
        <v>0.36217417241365196</v>
      </c>
      <c r="R149" s="25">
        <f>IFERROR(AVERAGE(K149:P149),"")</f>
        <v>0.35870281589478986</v>
      </c>
      <c r="S149" s="25">
        <f>IFERROR(AVERAGE(H149:P149),"")</f>
        <v>0.37473128788222643</v>
      </c>
      <c r="T149" s="25">
        <f>IFERROR(AVERAGE(E149:P149),"")</f>
        <v>0.38230514955454381</v>
      </c>
    </row>
    <row r="150" spans="1:20" x14ac:dyDescent="0.3">
      <c r="A150">
        <f>A133</f>
        <v>104</v>
      </c>
      <c r="B150" t="str">
        <f>B133</f>
        <v>Bobby 3H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</row>
    <row r="151" spans="1:20" x14ac:dyDescent="0.3">
      <c r="A151">
        <f>A133</f>
        <v>104</v>
      </c>
      <c r="B151" t="str">
        <f>B133</f>
        <v>Bobby 3H</v>
      </c>
      <c r="D151" s="22" t="s">
        <v>77</v>
      </c>
      <c r="E151" s="26">
        <f>_xlfn.XLOOKUP($A151&amp;"|"&amp;E$4,Example0gross_HistoricalProd!$B:$B&amp;"|"&amp;Example0gross_HistoricalProd!$C:$C,Example0gross_HistoricalProd!$D:$D,"",0,1)</f>
        <v>7838</v>
      </c>
      <c r="F151" s="26">
        <f>_xlfn.XLOOKUP($A151&amp;"|"&amp;F$4,Example0gross_HistoricalProd!$B:$B&amp;"|"&amp;Example0gross_HistoricalProd!$C:$C,Example0gross_HistoricalProd!$D:$D,"",0,1)</f>
        <v>8033</v>
      </c>
      <c r="G151" s="26">
        <f>_xlfn.XLOOKUP($A151&amp;"|"&amp;G$4,Example0gross_HistoricalProd!$B:$B&amp;"|"&amp;Example0gross_HistoricalProd!$C:$C,Example0gross_HistoricalProd!$D:$D,"",0,1)</f>
        <v>8234</v>
      </c>
      <c r="H151" s="26">
        <f>_xlfn.XLOOKUP($A151&amp;"|"&amp;H$4,Example0gross_HistoricalProd!$B:$B&amp;"|"&amp;Example0gross_HistoricalProd!$C:$C,Example0gross_HistoricalProd!$D:$D,"",0,1)</f>
        <v>8440</v>
      </c>
      <c r="I151" s="26">
        <f>_xlfn.XLOOKUP($A151&amp;"|"&amp;I$4,Example0gross_HistoricalProd!$B:$B&amp;"|"&amp;Example0gross_HistoricalProd!$C:$C,Example0gross_HistoricalProd!$D:$D,"",0,1)</f>
        <v>8651</v>
      </c>
      <c r="J151" s="26">
        <f>_xlfn.XLOOKUP($A151&amp;"|"&amp;J$4,Example0gross_HistoricalProd!$B:$B&amp;"|"&amp;Example0gross_HistoricalProd!$C:$C,Example0gross_HistoricalProd!$D:$D,"",0,1)</f>
        <v>8867</v>
      </c>
      <c r="K151" s="26">
        <f>_xlfn.XLOOKUP($A151&amp;"|"&amp;K$4,Example0gross_HistoricalProd!$B:$B&amp;"|"&amp;Example0gross_HistoricalProd!$C:$C,Example0gross_HistoricalProd!$D:$D,"",0,1)</f>
        <v>9089</v>
      </c>
      <c r="L151" s="26">
        <f>_xlfn.XLOOKUP($A151&amp;"|"&amp;L$4,Example0gross_HistoricalProd!$B:$B&amp;"|"&amp;Example0gross_HistoricalProd!$C:$C,Example0gross_HistoricalProd!$D:$D,"",0,1)</f>
        <v>9316</v>
      </c>
      <c r="M151" s="26">
        <f>_xlfn.XLOOKUP($A151&amp;"|"&amp;M$4,Example0gross_HistoricalProd!$B:$B&amp;"|"&amp;Example0gross_HistoricalProd!$C:$C,Example0gross_HistoricalProd!$D:$D,"",0,1)</f>
        <v>9549</v>
      </c>
      <c r="N151" s="26">
        <f>_xlfn.XLOOKUP($A151&amp;"|"&amp;N$4,Example0gross_HistoricalProd!$B:$B&amp;"|"&amp;Example0gross_HistoricalProd!$C:$C,Example0gross_HistoricalProd!$D:$D,"",0,1)</f>
        <v>9788</v>
      </c>
      <c r="O151" s="26">
        <f>_xlfn.XLOOKUP($A151&amp;"|"&amp;O$4,Example0gross_HistoricalProd!$B:$B&amp;"|"&amp;Example0gross_HistoricalProd!$C:$C,Example0gross_HistoricalProd!$D:$D,"",0,1)</f>
        <v>10033</v>
      </c>
      <c r="P151" s="26">
        <f>_xlfn.XLOOKUP($A151&amp;"|"&amp;P$4,Example0gross_HistoricalProd!$B:$B&amp;"|"&amp;Example0gross_HistoricalProd!$C:$C,Example0gross_HistoricalProd!$D:$D,"",0,1)</f>
        <v>10283</v>
      </c>
      <c r="Q151" s="22"/>
      <c r="R151" s="22"/>
      <c r="S151" s="22"/>
      <c r="T151" s="22"/>
    </row>
    <row r="152" spans="1:20" x14ac:dyDescent="0.3">
      <c r="A152">
        <f>A133</f>
        <v>104</v>
      </c>
      <c r="B152" t="str">
        <f>B133</f>
        <v>Bobby 3H</v>
      </c>
      <c r="D152" s="22" t="s">
        <v>6</v>
      </c>
      <c r="E152" s="25">
        <f>IFERROR(SUMIF($D90:$D133,"Gas Sales Volumes (mcf)",E90:E133)/E151,"")</f>
        <v>0.90903291656034702</v>
      </c>
      <c r="F152" s="25">
        <f>IFERROR(SUMIF($D90:$D133,"Gas Sales Volumes (mcf)",F90:F133)/F151,"")</f>
        <v>0.90914042076434698</v>
      </c>
      <c r="G152" s="25">
        <f>IFERROR(SUMIF($D90:$D133,"Gas Sales Volumes (mcf)",G90:G133)/G151,"")</f>
        <v>0.90912109849404887</v>
      </c>
      <c r="H152" s="25">
        <f>IFERROR(SUMIF($D90:$D133,"Gas Sales Volumes (mcf)",H90:H133)/H151,"")</f>
        <v>0.90910494112855422</v>
      </c>
      <c r="I152" s="25">
        <f>IFERROR(SUMIF($D90:$D133,"Gas Sales Volumes (mcf)",I90:I133)/I151,"")</f>
        <v>0.909104941128554</v>
      </c>
      <c r="J152" s="25">
        <f>IFERROR(SUMIF($D90:$D133,"Gas Sales Volumes (mcf)",J90:J133)/J151,"")</f>
        <v>0.90913313599252266</v>
      </c>
      <c r="K152" s="25">
        <f>IFERROR(SUMIF($D90:$D133,"Gas Sales Volumes (mcf)",K90:K133)/K151,"")</f>
        <v>0.90910062765616018</v>
      </c>
      <c r="L152" s="25">
        <f>IFERROR(SUMIF($D90:$D133,"Gas Sales Volumes (mcf)",L90:L133)/L151,"")</f>
        <v>0.90912258425139647</v>
      </c>
      <c r="M152" s="25">
        <f>IFERROR(SUMIF($D90:$D133,"Gas Sales Volumes (mcf)",M90:M133)/M151,"")</f>
        <v>0.90911306364626254</v>
      </c>
      <c r="N152" s="25">
        <f>IFERROR(SUMIF($D90:$D133,"Gas Sales Volumes (mcf)",N90:N133)/N151,"")</f>
        <v>0.9090875215444536</v>
      </c>
      <c r="O152" s="25">
        <f>IFERROR(SUMIF($D90:$D133,"Gas Sales Volumes (mcf)",O90:O133)/O151,"")</f>
        <v>0.90906033862244995</v>
      </c>
      <c r="P152" s="25">
        <f>IFERROR(SUMIF($D90:$D133,"Gas Sales Volumes (mcf)",P90:P133)/P151,"")</f>
        <v>0.9091332720834403</v>
      </c>
      <c r="Q152" s="25">
        <f>IFERROR(AVERAGE(N152:P152),"")</f>
        <v>0.90909371075011469</v>
      </c>
      <c r="R152" s="25">
        <f>IFERROR(AVERAGE(K152:P152),"")</f>
        <v>0.90910290130069382</v>
      </c>
      <c r="S152" s="25">
        <f>IFERROR(AVERAGE(H152:P152),"")</f>
        <v>0.90910671400597698</v>
      </c>
      <c r="T152" s="25">
        <f>IFERROR(AVERAGE(E152:P152),"")</f>
        <v>0.90910457182271143</v>
      </c>
    </row>
    <row r="153" spans="1:20" x14ac:dyDescent="0.3">
      <c r="A153">
        <f>A133</f>
        <v>104</v>
      </c>
      <c r="B153" t="str">
        <f>B133</f>
        <v>Bobby 3H</v>
      </c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</row>
    <row r="154" spans="1:20" x14ac:dyDescent="0.3">
      <c r="A154">
        <f>A133</f>
        <v>104</v>
      </c>
      <c r="B154" t="str">
        <f>B133</f>
        <v>Bobby 3H</v>
      </c>
      <c r="D154" s="22" t="s">
        <v>7</v>
      </c>
      <c r="E154" s="27">
        <f>IFERROR((SUMIF($D90:$D133,"NGL Sales Volumes (bbl)",E90:E133)+(SUMIF($D90:$D133,"NGL Sales Volumes (gal)",E90:E133)/42))/(E151/1000),"")</f>
        <v>124.77672875733606</v>
      </c>
      <c r="F154" s="27">
        <f>IFERROR((SUMIF($D90:$D133,"NGL Sales Volumes (bbl)",F90:F133)+(SUMIF($D90:$D133,"NGL Sales Volumes (gal)",F90:F133)/42))/(F151/1000),"")</f>
        <v>124.79148512386404</v>
      </c>
      <c r="G154" s="27">
        <f>IFERROR((SUMIF($D90:$D133,"NGL Sales Volumes (bbl)",G90:G133)+(SUMIF($D90:$D133,"NGL Sales Volumes (gal)",G90:G133)/42))/(G151/1000),"")</f>
        <v>124.78883288802524</v>
      </c>
      <c r="H154" s="27">
        <f>IFERROR((SUMIF($D90:$D133,"NGL Sales Volumes (bbl)",H90:H133)+(SUMIF($D90:$D133,"NGL Sales Volumes (gal)",H90:H133)/42))/(H151/1000),"")</f>
        <v>124.78661507701419</v>
      </c>
      <c r="I154" s="27">
        <f>IFERROR((SUMIF($D90:$D133,"NGL Sales Volumes (bbl)",I90:I133)+(SUMIF($D90:$D133,"NGL Sales Volumes (gal)",I90:I133)/42))/(I151/1000),"")</f>
        <v>124.78661507701418</v>
      </c>
      <c r="J154" s="27">
        <f>IFERROR((SUMIF($D90:$D133,"NGL Sales Volumes (bbl)",J90:J133)+(SUMIF($D90:$D133,"NGL Sales Volumes (gal)",J90:J133)/42))/(J151/1000),"")</f>
        <v>124.79048519307889</v>
      </c>
      <c r="K154" s="27">
        <f>IFERROR((SUMIF($D90:$D133,"NGL Sales Volumes (bbl)",K90:K133)+(SUMIF($D90:$D133,"NGL Sales Volumes (gal)",K90:K133)/42))/(K151/1000),"")</f>
        <v>124.78602299617191</v>
      </c>
      <c r="L154" s="27">
        <f>IFERROR((SUMIF($D90:$D133,"NGL Sales Volumes (bbl)",L90:L133)+(SUMIF($D90:$D133,"NGL Sales Volumes (gal)",L90:L133)/42))/(L151/1000),"")</f>
        <v>124.78903682777066</v>
      </c>
      <c r="M154" s="27">
        <f>IFERROR((SUMIF($D90:$D133,"NGL Sales Volumes (bbl)",M90:M133)+(SUMIF($D90:$D133,"NGL Sales Volumes (gal)",M90:M133)/42))/(M151/1000),"")</f>
        <v>124.78772999944489</v>
      </c>
      <c r="N154" s="27">
        <f>IFERROR((SUMIF($D90:$D133,"NGL Sales Volumes (bbl)",N90:N133)+(SUMIF($D90:$D133,"NGL Sales Volumes (gal)",N90:N133)/42))/(N151/1000),"")</f>
        <v>124.78422400989136</v>
      </c>
      <c r="O154" s="27">
        <f>IFERROR((SUMIF($D90:$D133,"NGL Sales Volumes (bbl)",O90:O133)+(SUMIF($D90:$D133,"NGL Sales Volumes (gal)",O90:O133)/42))/(O151/1000),"")</f>
        <v>124.7804927961763</v>
      </c>
      <c r="P154" s="27">
        <f>IFERROR((SUMIF($D90:$D133,"NGL Sales Volumes (bbl)",P90:P133)+(SUMIF($D90:$D133,"NGL Sales Volumes (gal)",P90:P133)/42))/(P151/1000),"")</f>
        <v>124.79050387334803</v>
      </c>
      <c r="Q154" s="27">
        <f>IFERROR(AVERAGE(N154:P154),"")</f>
        <v>124.78507355980524</v>
      </c>
      <c r="R154" s="27">
        <f>IFERROR(AVERAGE(K154:P154),"")</f>
        <v>124.78633508380052</v>
      </c>
      <c r="S154" s="27">
        <f>IFERROR(AVERAGE(H154:P154),"")</f>
        <v>124.78685842776784</v>
      </c>
      <c r="T154" s="27">
        <f>IFERROR(AVERAGE(E154:P154),"")</f>
        <v>124.78656438492798</v>
      </c>
    </row>
    <row r="155" spans="1:20" x14ac:dyDescent="0.3">
      <c r="A155">
        <f>A133</f>
        <v>104</v>
      </c>
      <c r="B155" t="str">
        <f>B133</f>
        <v>Bobby 3H</v>
      </c>
      <c r="D155" s="22" t="s">
        <v>8</v>
      </c>
      <c r="E155" s="28">
        <f>IFERROR((SUMIF($D90:$D133,"NGL Sales Volumes (bbl)",E90:E133)+(SUMIF($D90:$D133,"NGL Sales Volumes (gal)",E90:E133)/42))/(E151),"")</f>
        <v>0.12477672875733606</v>
      </c>
      <c r="F155" s="28">
        <f>IFERROR((SUMIF($D90:$D133,"NGL Sales Volumes (bbl)",F90:F133)+(SUMIF($D90:$D133,"NGL Sales Volumes (gal)",F90:F133)/42))/(F151),"")</f>
        <v>0.12479148512386402</v>
      </c>
      <c r="G155" s="28">
        <f>IFERROR((SUMIF($D90:$D133,"NGL Sales Volumes (bbl)",G90:G133)+(SUMIF($D90:$D133,"NGL Sales Volumes (gal)",G90:G133)/42))/(G151),"")</f>
        <v>0.12478883288802524</v>
      </c>
      <c r="H155" s="28">
        <f>IFERROR((SUMIF($D90:$D133,"NGL Sales Volumes (bbl)",H90:H133)+(SUMIF($D90:$D133,"NGL Sales Volumes (gal)",H90:H133)/42))/(H151),"")</f>
        <v>0.12478661507701419</v>
      </c>
      <c r="I155" s="28">
        <f>IFERROR((SUMIF($D90:$D133,"NGL Sales Volumes (bbl)",I90:I133)+(SUMIF($D90:$D133,"NGL Sales Volumes (gal)",I90:I133)/42))/(I151),"")</f>
        <v>0.12478661507701418</v>
      </c>
      <c r="J155" s="28">
        <f>IFERROR((SUMIF($D90:$D133,"NGL Sales Volumes (bbl)",J90:J133)+(SUMIF($D90:$D133,"NGL Sales Volumes (gal)",J90:J133)/42))/(J151),"")</f>
        <v>0.12479048519307891</v>
      </c>
      <c r="K155" s="28">
        <f>IFERROR((SUMIF($D90:$D133,"NGL Sales Volumes (bbl)",K90:K133)+(SUMIF($D90:$D133,"NGL Sales Volumes (gal)",K90:K133)/42))/(K151),"")</f>
        <v>0.12478602299617192</v>
      </c>
      <c r="L155" s="28">
        <f>IFERROR((SUMIF($D90:$D133,"NGL Sales Volumes (bbl)",L90:L133)+(SUMIF($D90:$D133,"NGL Sales Volumes (gal)",L90:L133)/42))/(L151),"")</f>
        <v>0.12478903682777066</v>
      </c>
      <c r="M155" s="28">
        <f>IFERROR((SUMIF($D90:$D133,"NGL Sales Volumes (bbl)",M90:M133)+(SUMIF($D90:$D133,"NGL Sales Volumes (gal)",M90:M133)/42))/(M151),"")</f>
        <v>0.12478772999944489</v>
      </c>
      <c r="N155" s="28">
        <f>IFERROR((SUMIF($D90:$D133,"NGL Sales Volumes (bbl)",N90:N133)+(SUMIF($D90:$D133,"NGL Sales Volumes (gal)",N90:N133)/42))/(N151),"")</f>
        <v>0.12478422400989136</v>
      </c>
      <c r="O155" s="28">
        <f>IFERROR((SUMIF($D90:$D133,"NGL Sales Volumes (bbl)",O90:O133)+(SUMIF($D90:$D133,"NGL Sales Volumes (gal)",O90:O133)/42))/(O151),"")</f>
        <v>0.1247804927961763</v>
      </c>
      <c r="P155" s="28">
        <f>IFERROR((SUMIF($D90:$D133,"NGL Sales Volumes (bbl)",P90:P133)+(SUMIF($D90:$D133,"NGL Sales Volumes (gal)",P90:P133)/42))/(P151),"")</f>
        <v>0.12479050387334803</v>
      </c>
      <c r="Q155" s="28">
        <f>IFERROR(AVERAGE(N155:P155),"")</f>
        <v>0.12478507355980524</v>
      </c>
      <c r="R155" s="28">
        <f>IFERROR(AVERAGE(K155:P155),"")</f>
        <v>0.12478633508380051</v>
      </c>
      <c r="S155" s="28">
        <f>IFERROR(AVERAGE(H155:P155),"")</f>
        <v>0.12478685842776782</v>
      </c>
      <c r="T155" s="28">
        <f>IFERROR(AVERAGE(E155:P155),"")</f>
        <v>0.12478656438492797</v>
      </c>
    </row>
    <row r="156" spans="1:20" x14ac:dyDescent="0.3">
      <c r="A156">
        <f>A133</f>
        <v>104</v>
      </c>
      <c r="B156" t="str">
        <f>B133</f>
        <v>Bobby 3H</v>
      </c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</row>
    <row r="157" spans="1:20" x14ac:dyDescent="0.3">
      <c r="A157">
        <f>A133</f>
        <v>104</v>
      </c>
      <c r="B157" t="str">
        <f>B133</f>
        <v>Bobby 3H</v>
      </c>
      <c r="D157" s="22" t="s">
        <v>78</v>
      </c>
      <c r="E157" s="26">
        <f>IFERROR(SUMIF($D90:$D133,"Fixed Expense ($)",E90:E133)+SUMIF($D90:$D133,"Oil Variable Expense ($)",E90:E133)+SUMIF($D90:$D133,"Gas Variable Expense ($)",E90:E133),"")</f>
        <v>27957.716742539662</v>
      </c>
      <c r="F157" s="26">
        <f>IFERROR(SUMIF($D90:$D133,"Fixed Expense ($)",F90:F133)+SUMIF($D90:$D133,"Oil Variable Expense ($)",F90:F133)+SUMIF($D90:$D133,"Gas Variable Expense ($)",F90:F133),"")</f>
        <v>26559.83090541268</v>
      </c>
      <c r="G157" s="26">
        <f>IFERROR(SUMIF($D90:$D133,"Fixed Expense ($)",G90:G133)+SUMIF($D90:$D133,"Oil Variable Expense ($)",G90:G133)+SUMIF($D90:$D133,"Gas Variable Expense ($)",G90:G133),"")</f>
        <v>25231.839360142047</v>
      </c>
      <c r="H157" s="26">
        <f>IFERROR(SUMIF($D90:$D133,"Fixed Expense ($)",H90:H133)+SUMIF($D90:$D133,"Oil Variable Expense ($)",H90:H133)+SUMIF($D90:$D133,"Gas Variable Expense ($)",H90:H133),"")</f>
        <v>23970.247392134937</v>
      </c>
      <c r="I157" s="26">
        <f>IFERROR(SUMIF($D90:$D133,"Fixed Expense ($)",I90:I133)+SUMIF($D90:$D133,"Oil Variable Expense ($)",I90:I133)+SUMIF($D90:$D133,"Gas Variable Expense ($)",I90:I133),"")</f>
        <v>22771.735022528192</v>
      </c>
      <c r="J157" s="26">
        <f>IFERROR(SUMIF($D90:$D133,"Fixed Expense ($)",J90:J133)+SUMIF($D90:$D133,"Oil Variable Expense ($)",J90:J133)+SUMIF($D90:$D133,"Gas Variable Expense ($)",J90:J133),"")</f>
        <v>21633.148271401777</v>
      </c>
      <c r="K157" s="26">
        <f>IFERROR(SUMIF($D90:$D133,"Fixed Expense ($)",K90:K133)+SUMIF($D90:$D133,"Oil Variable Expense ($)",K90:K133)+SUMIF($D90:$D133,"Gas Variable Expense ($)",K90:K133),"")</f>
        <v>20551.49085783169</v>
      </c>
      <c r="L157" s="26">
        <f>IFERROR(SUMIF($D90:$D133,"Fixed Expense ($)",L90:L133)+SUMIF($D90:$D133,"Oil Variable Expense ($)",L90:L133)+SUMIF($D90:$D133,"Gas Variable Expense ($)",L90:L133),"")</f>
        <v>19523.916314940103</v>
      </c>
      <c r="M157" s="26">
        <f>IFERROR(SUMIF($D90:$D133,"Fixed Expense ($)",M90:M133)+SUMIF($D90:$D133,"Oil Variable Expense ($)",M90:M133)+SUMIF($D90:$D133,"Gas Variable Expense ($)",M90:M133),"")</f>
        <v>18547.720499193096</v>
      </c>
      <c r="N157" s="26">
        <f>IFERROR(SUMIF($D90:$D133,"Fixed Expense ($)",N90:N133)+SUMIF($D90:$D133,"Oil Variable Expense ($)",N90:N133)+SUMIF($D90:$D133,"Gas Variable Expense ($)",N90:N133),"")</f>
        <v>17620.334474233445</v>
      </c>
      <c r="O157" s="26">
        <f>IFERROR(SUMIF($D90:$D133,"Fixed Expense ($)",O90:O133)+SUMIF($D90:$D133,"Oil Variable Expense ($)",O90:O133)+SUMIF($D90:$D133,"Gas Variable Expense ($)",O90:O133),"")</f>
        <v>16739.317750521768</v>
      </c>
      <c r="P157" s="26">
        <f>IFERROR(SUMIF($D90:$D133,"Fixed Expense ($)",P90:P133)+SUMIF($D90:$D133,"Oil Variable Expense ($)",P90:P133)+SUMIF($D90:$D133,"Gas Variable Expense ($)",P90:P133),"")</f>
        <v>15902.351862995682</v>
      </c>
      <c r="Q157" s="22"/>
      <c r="R157" s="22"/>
      <c r="S157" s="22"/>
      <c r="T157" s="22"/>
    </row>
    <row r="158" spans="1:20" x14ac:dyDescent="0.3">
      <c r="A158">
        <f>A133</f>
        <v>104</v>
      </c>
      <c r="B158" t="str">
        <f>B133</f>
        <v>Bobby 3H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</row>
    <row r="159" spans="1:20" x14ac:dyDescent="0.3">
      <c r="A159">
        <f>A133</f>
        <v>104</v>
      </c>
      <c r="B159" t="str">
        <f>B133</f>
        <v>Bobby 3H</v>
      </c>
      <c r="D159" s="22" t="s">
        <v>79</v>
      </c>
      <c r="E159" s="29">
        <f>IF(Example0gross_LOSDesignation!$E$5="","",IF(Example0gross_LOSDesignation!$E$5=0,"",VLOOKUP($D159,Example0gross_LOSDesignation!$D$1:$E$5,2,0)))</f>
        <v>0.15</v>
      </c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</row>
    <row r="160" spans="1:20" x14ac:dyDescent="0.3">
      <c r="A160">
        <f>A133</f>
        <v>104</v>
      </c>
      <c r="B160" t="str">
        <f>B133</f>
        <v>Bobby 3H</v>
      </c>
      <c r="D160" s="22" t="s">
        <v>80</v>
      </c>
      <c r="E160" s="29">
        <f>IF(Example0gross_LOSDesignation!$E$5="","",IF(Example0gross_LOSDesignation!$E$5=0,"",VLOOKUP($D160,Example0gross_LOSDesignation!$D$1:$E$5,2,0)))</f>
        <v>0.15</v>
      </c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</row>
    <row r="161" spans="1:20" x14ac:dyDescent="0.3">
      <c r="A161">
        <f>A133</f>
        <v>104</v>
      </c>
      <c r="B161" t="str">
        <f>B133</f>
        <v>Bobby 3H</v>
      </c>
      <c r="D161" s="22" t="s">
        <v>81</v>
      </c>
      <c r="E161" s="29">
        <f>IF(Example0gross_LOSDesignation!$E$5="","",IF(Example0gross_LOSDesignation!$E$5=0,"",VLOOKUP($D161,Example0gross_LOSDesignation!$D$1:$E$5,2,0)))</f>
        <v>0.7</v>
      </c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</row>
    <row r="162" spans="1:20" x14ac:dyDescent="0.3">
      <c r="A162">
        <f>A133</f>
        <v>104</v>
      </c>
      <c r="B162" t="str">
        <f>B133</f>
        <v>Bobby 3H</v>
      </c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</row>
    <row r="163" spans="1:20" x14ac:dyDescent="0.3">
      <c r="A163">
        <f>A133</f>
        <v>104</v>
      </c>
      <c r="B163" t="str">
        <f>B133</f>
        <v>Bobby 3H</v>
      </c>
      <c r="D163" s="22" t="s">
        <v>82</v>
      </c>
      <c r="E163" s="26">
        <f>IF($E159&lt;&gt;"",$E159*E157,IFERROR(SUMIF($D90:$D133,"Fixed Expense ($)",E90:E133),""))</f>
        <v>4193.6575113809495</v>
      </c>
      <c r="F163" s="26">
        <f>IF($E159&lt;&gt;"",$E159*F157,IFERROR(SUMIF($D90:$D133,"Fixed Expense ($)",F90:F133),""))</f>
        <v>3983.9746358119019</v>
      </c>
      <c r="G163" s="26">
        <f>IF($E159&lt;&gt;"",$E159*G157,IFERROR(SUMIF($D90:$D133,"Fixed Expense ($)",G90:G133),""))</f>
        <v>3784.7759040213068</v>
      </c>
      <c r="H163" s="26">
        <f>IF($E159&lt;&gt;"",$E159*H157,IFERROR(SUMIF($D90:$D133,"Fixed Expense ($)",H90:H133),""))</f>
        <v>3595.5371088202405</v>
      </c>
      <c r="I163" s="26">
        <f>IF($E159&lt;&gt;"",$E159*I157,IFERROR(SUMIF($D90:$D133,"Fixed Expense ($)",I90:I133),""))</f>
        <v>3415.7602533792287</v>
      </c>
      <c r="J163" s="26">
        <f>IF($E159&lt;&gt;"",$E159*J157,IFERROR(SUMIF($D90:$D133,"Fixed Expense ($)",J90:J133),""))</f>
        <v>3244.9722407102663</v>
      </c>
      <c r="K163" s="26">
        <f>IF($E159&lt;&gt;"",$E159*K157,IFERROR(SUMIF($D90:$D133,"Fixed Expense ($)",K90:K133),""))</f>
        <v>3082.7236286747534</v>
      </c>
      <c r="L163" s="26">
        <f>IF($E159&lt;&gt;"",$E159*L157,IFERROR(SUMIF($D90:$D133,"Fixed Expense ($)",L90:L133),""))</f>
        <v>2928.5874472410155</v>
      </c>
      <c r="M163" s="26">
        <f>IF($E159&lt;&gt;"",$E159*M157,IFERROR(SUMIF($D90:$D133,"Fixed Expense ($)",M90:M133),""))</f>
        <v>2782.1580748789643</v>
      </c>
      <c r="N163" s="26">
        <f>IF($E159&lt;&gt;"",$E159*N157,IFERROR(SUMIF($D90:$D133,"Fixed Expense ($)",N90:N133),""))</f>
        <v>2643.0501711350166</v>
      </c>
      <c r="O163" s="26">
        <f>IF($E159&lt;&gt;"",$E159*O157,IFERROR(SUMIF($D90:$D133,"Fixed Expense ($)",O90:O133),""))</f>
        <v>2510.8976625782652</v>
      </c>
      <c r="P163" s="26">
        <f>IF($E159&lt;&gt;"",$E159*P157,IFERROR(SUMIF($D90:$D133,"Fixed Expense ($)",P90:P133),""))</f>
        <v>2385.3527794493521</v>
      </c>
      <c r="Q163" s="22"/>
      <c r="R163" s="22"/>
      <c r="S163" s="22"/>
      <c r="T163" s="22"/>
    </row>
    <row r="164" spans="1:20" x14ac:dyDescent="0.3">
      <c r="A164">
        <f>A133</f>
        <v>104</v>
      </c>
      <c r="B164" t="str">
        <f>B133</f>
        <v>Bobby 3H</v>
      </c>
      <c r="D164" s="22" t="s">
        <v>83</v>
      </c>
      <c r="E164" s="26">
        <f>_xlfn.XLOOKUP($A164&amp;"|"&amp;E$4,Example0gross_HistoricalProd!$B:$B&amp;"|"&amp;Example0gross_HistoricalProd!$C:$C,Example0gross_HistoricalProd!$G:$G,"",0,1)</f>
        <v>1</v>
      </c>
      <c r="F164" s="26">
        <f>_xlfn.XLOOKUP($A164&amp;"|"&amp;F$4,Example0gross_HistoricalProd!$B:$B&amp;"|"&amp;Example0gross_HistoricalProd!$C:$C,Example0gross_HistoricalProd!$G:$G,"",0,1)</f>
        <v>1</v>
      </c>
      <c r="G164" s="26">
        <f>_xlfn.XLOOKUP($A164&amp;"|"&amp;G$4,Example0gross_HistoricalProd!$B:$B&amp;"|"&amp;Example0gross_HistoricalProd!$C:$C,Example0gross_HistoricalProd!$G:$G,"",0,1)</f>
        <v>1</v>
      </c>
      <c r="H164" s="26">
        <f>_xlfn.XLOOKUP($A164&amp;"|"&amp;H$4,Example0gross_HistoricalProd!$B:$B&amp;"|"&amp;Example0gross_HistoricalProd!$C:$C,Example0gross_HistoricalProd!$G:$G,"",0,1)</f>
        <v>1</v>
      </c>
      <c r="I164" s="26">
        <f>_xlfn.XLOOKUP($A164&amp;"|"&amp;I$4,Example0gross_HistoricalProd!$B:$B&amp;"|"&amp;Example0gross_HistoricalProd!$C:$C,Example0gross_HistoricalProd!$G:$G,"",0,1)</f>
        <v>1</v>
      </c>
      <c r="J164" s="26">
        <f>_xlfn.XLOOKUP($A164&amp;"|"&amp;J$4,Example0gross_HistoricalProd!$B:$B&amp;"|"&amp;Example0gross_HistoricalProd!$C:$C,Example0gross_HistoricalProd!$G:$G,"",0,1)</f>
        <v>1</v>
      </c>
      <c r="K164" s="26">
        <f>_xlfn.XLOOKUP($A164&amp;"|"&amp;K$4,Example0gross_HistoricalProd!$B:$B&amp;"|"&amp;Example0gross_HistoricalProd!$C:$C,Example0gross_HistoricalProd!$G:$G,"",0,1)</f>
        <v>1</v>
      </c>
      <c r="L164" s="26">
        <f>_xlfn.XLOOKUP($A164&amp;"|"&amp;L$4,Example0gross_HistoricalProd!$B:$B&amp;"|"&amp;Example0gross_HistoricalProd!$C:$C,Example0gross_HistoricalProd!$G:$G,"",0,1)</f>
        <v>1</v>
      </c>
      <c r="M164" s="26">
        <f>_xlfn.XLOOKUP($A164&amp;"|"&amp;M$4,Example0gross_HistoricalProd!$B:$B&amp;"|"&amp;Example0gross_HistoricalProd!$C:$C,Example0gross_HistoricalProd!$G:$G,"",0,1)</f>
        <v>1</v>
      </c>
      <c r="N164" s="26">
        <f>_xlfn.XLOOKUP($A164&amp;"|"&amp;N$4,Example0gross_HistoricalProd!$B:$B&amp;"|"&amp;Example0gross_HistoricalProd!$C:$C,Example0gross_HistoricalProd!$G:$G,"",0,1)</f>
        <v>1</v>
      </c>
      <c r="O164" s="26">
        <f>_xlfn.XLOOKUP($A164&amp;"|"&amp;O$4,Example0gross_HistoricalProd!$B:$B&amp;"|"&amp;Example0gross_HistoricalProd!$C:$C,Example0gross_HistoricalProd!$G:$G,"",0,1)</f>
        <v>1</v>
      </c>
      <c r="P164" s="26">
        <f>_xlfn.XLOOKUP($A164&amp;"|"&amp;P$4,Example0gross_HistoricalProd!$B:$B&amp;"|"&amp;Example0gross_HistoricalProd!$C:$C,Example0gross_HistoricalProd!$G:$G,"",0,1)</f>
        <v>1</v>
      </c>
      <c r="Q164" s="22"/>
      <c r="R164" s="22"/>
      <c r="S164" s="22"/>
      <c r="T164" s="22"/>
    </row>
    <row r="165" spans="1:20" x14ac:dyDescent="0.3">
      <c r="A165">
        <f>A133</f>
        <v>104</v>
      </c>
      <c r="B165" t="str">
        <f>B133</f>
        <v>Bobby 3H</v>
      </c>
      <c r="D165" s="22" t="s">
        <v>9</v>
      </c>
      <c r="E165" s="26">
        <f>IFERROR(E163/E164,"")</f>
        <v>4193.6575113809495</v>
      </c>
      <c r="F165" s="26">
        <f>IFERROR(F163/F164,"")</f>
        <v>3983.9746358119019</v>
      </c>
      <c r="G165" s="26">
        <f>IFERROR(G163/G164,"")</f>
        <v>3784.7759040213068</v>
      </c>
      <c r="H165" s="26">
        <f>IFERROR(H163/H164,"")</f>
        <v>3595.5371088202405</v>
      </c>
      <c r="I165" s="26">
        <f>IFERROR(I163/I164,"")</f>
        <v>3415.7602533792287</v>
      </c>
      <c r="J165" s="26">
        <f>IFERROR(J163/J164,"")</f>
        <v>3244.9722407102663</v>
      </c>
      <c r="K165" s="26">
        <f>IFERROR(K163/K164,"")</f>
        <v>3082.7236286747534</v>
      </c>
      <c r="L165" s="26">
        <f>IFERROR(L163/L164,"")</f>
        <v>2928.5874472410155</v>
      </c>
      <c r="M165" s="26">
        <f>IFERROR(M163/M164,"")</f>
        <v>2782.1580748789643</v>
      </c>
      <c r="N165" s="26">
        <f>IFERROR(N163/N164,"")</f>
        <v>2643.0501711350166</v>
      </c>
      <c r="O165" s="26">
        <f>IFERROR(O163/O164,"")</f>
        <v>2510.8976625782652</v>
      </c>
      <c r="P165" s="26">
        <f>IFERROR(P163/P164,"")</f>
        <v>2385.3527794493521</v>
      </c>
      <c r="Q165" s="26">
        <f>IFERROR(AVERAGE(N165:P165),"")</f>
        <v>2513.1002043875446</v>
      </c>
      <c r="R165" s="26">
        <f>IFERROR(AVERAGE(K165:P165),"")</f>
        <v>2722.1282939928947</v>
      </c>
      <c r="S165" s="26">
        <f>IFERROR(AVERAGE(H165:P165),"")</f>
        <v>2954.3377074296786</v>
      </c>
      <c r="T165" s="26">
        <f>IFERROR(AVERAGE(E165:P165),"")</f>
        <v>3212.6206181734383</v>
      </c>
    </row>
    <row r="166" spans="1:20" x14ac:dyDescent="0.3">
      <c r="A166">
        <f>A133</f>
        <v>104</v>
      </c>
      <c r="B166" t="str">
        <f>B133</f>
        <v>Bobby 3H</v>
      </c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</row>
    <row r="167" spans="1:20" x14ac:dyDescent="0.3">
      <c r="A167">
        <f>A133</f>
        <v>104</v>
      </c>
      <c r="B167" t="str">
        <f>B133</f>
        <v>Bobby 3H</v>
      </c>
      <c r="D167" s="22" t="s">
        <v>84</v>
      </c>
      <c r="E167" s="26">
        <f>IFERROR(IF($E160&lt;&gt;"",$E160*E157,SUMIF($D90:$D133,"Oil Variable Expense ($)",E90:E133)),"")</f>
        <v>4193.6575113809495</v>
      </c>
      <c r="F167" s="26">
        <f>IFERROR(IF($E160&lt;&gt;"",$E160*F157,SUMIF($D90:$D133,"Oil Variable Expense ($)",F90:F133)),"")</f>
        <v>3983.9746358119019</v>
      </c>
      <c r="G167" s="26">
        <f>IFERROR(IF($E160&lt;&gt;"",$E160*G157,SUMIF($D90:$D133,"Oil Variable Expense ($)",G90:G133)),"")</f>
        <v>3784.7759040213068</v>
      </c>
      <c r="H167" s="26">
        <f>IFERROR(IF($E160&lt;&gt;"",$E160*H157,SUMIF($D90:$D133,"Oil Variable Expense ($)",H90:H133)),"")</f>
        <v>3595.5371088202405</v>
      </c>
      <c r="I167" s="26">
        <f>IFERROR(IF($E160&lt;&gt;"",$E160*I157,SUMIF($D90:$D133,"Oil Variable Expense ($)",I90:I133)),"")</f>
        <v>3415.7602533792287</v>
      </c>
      <c r="J167" s="26">
        <f>IFERROR(IF($E160&lt;&gt;"",$E160*J157,SUMIF($D90:$D133,"Oil Variable Expense ($)",J90:J133)),"")</f>
        <v>3244.9722407102663</v>
      </c>
      <c r="K167" s="26">
        <f>IFERROR(IF($E160&lt;&gt;"",$E160*K157,SUMIF($D90:$D133,"Oil Variable Expense ($)",K90:K133)),"")</f>
        <v>3082.7236286747534</v>
      </c>
      <c r="L167" s="26">
        <f>IFERROR(IF($E160&lt;&gt;"",$E160*L157,SUMIF($D90:$D133,"Oil Variable Expense ($)",L90:L133)),"")</f>
        <v>2928.5874472410155</v>
      </c>
      <c r="M167" s="26">
        <f>IFERROR(IF($E160&lt;&gt;"",$E160*M157,SUMIF($D90:$D133,"Oil Variable Expense ($)",M90:M133)),"")</f>
        <v>2782.1580748789643</v>
      </c>
      <c r="N167" s="26">
        <f>IFERROR(IF($E160&lt;&gt;"",$E160*N157,SUMIF($D90:$D133,"Oil Variable Expense ($)",N90:N133)),"")</f>
        <v>2643.0501711350166</v>
      </c>
      <c r="O167" s="26">
        <f>IFERROR(IF($E160&lt;&gt;"",$E160*O157,SUMIF($D90:$D133,"Oil Variable Expense ($)",O90:O133)),"")</f>
        <v>2510.8976625782652</v>
      </c>
      <c r="P167" s="26">
        <f>IFERROR(IF($E160&lt;&gt;"",$E160*P157,SUMIF($D90:$D133,"Oil Variable Expense ($)",P90:P133)),"")</f>
        <v>2385.3527794493521</v>
      </c>
      <c r="Q167" s="22"/>
      <c r="R167" s="22"/>
      <c r="S167" s="22"/>
      <c r="T167" s="22"/>
    </row>
    <row r="168" spans="1:20" x14ac:dyDescent="0.3">
      <c r="A168">
        <f>A133</f>
        <v>104</v>
      </c>
      <c r="B168" t="str">
        <f>B133</f>
        <v>Bobby 3H</v>
      </c>
      <c r="D168" s="22" t="s">
        <v>85</v>
      </c>
      <c r="E168" s="26">
        <f>IFERROR(SUMIF($D90:$D133,"Oil Sales Volumes (bbl)",E90:E133),"")</f>
        <v>1140</v>
      </c>
      <c r="F168" s="26">
        <f>IFERROR(SUMIF($D90:$D133,"Oil Sales Volumes (bbl)",F90:F133),"")</f>
        <v>1168.5</v>
      </c>
      <c r="G168" s="26">
        <f>IFERROR(SUMIF($D90:$D133,"Oil Sales Volumes (bbl)",G90:G133),"")</f>
        <v>1197.7125000000001</v>
      </c>
      <c r="H168" s="26">
        <f>IFERROR(SUMIF($D90:$D133,"Oil Sales Volumes (bbl)",H90:H133),"")</f>
        <v>1227.6553125</v>
      </c>
      <c r="I168" s="26">
        <f>IFERROR(SUMIF($D90:$D133,"Oil Sales Volumes (bbl)",I90:I133),"")</f>
        <v>1258.3466953125001</v>
      </c>
      <c r="J168" s="26">
        <f>IFERROR(SUMIF($D90:$D133,"Oil Sales Volumes (bbl)",J90:J133),"")</f>
        <v>1289.8053626953119</v>
      </c>
      <c r="K168" s="26">
        <f>IFERROR(SUMIF($D90:$D133,"Oil Sales Volumes (bbl)",K90:K133),"")</f>
        <v>1322.050496762695</v>
      </c>
      <c r="L168" s="26">
        <f>IFERROR(SUMIF($D90:$D133,"Oil Sales Volumes (bbl)",L90:L133),"")</f>
        <v>1355.101759181762</v>
      </c>
      <c r="M168" s="26">
        <f>IFERROR(SUMIF($D90:$D133,"Oil Sales Volumes (bbl)",M90:M133),"")</f>
        <v>1388.979303161306</v>
      </c>
      <c r="N168" s="26">
        <f>IFERROR(SUMIF($D90:$D133,"Oil Sales Volumes (bbl)",N90:N133),"")</f>
        <v>1423.7037857403391</v>
      </c>
      <c r="O168" s="26">
        <f>IFERROR(SUMIF($D90:$D133,"Oil Sales Volumes (bbl)",O90:O133),"")</f>
        <v>1459.296380383847</v>
      </c>
      <c r="P168" s="26">
        <f>IFERROR(SUMIF($D90:$D133,"Oil Sales Volumes (bbl)",P90:P133),"")</f>
        <v>1495.778789893443</v>
      </c>
      <c r="Q168" s="22"/>
      <c r="R168" s="22"/>
      <c r="S168" s="22"/>
      <c r="T168" s="22"/>
    </row>
    <row r="169" spans="1:20" x14ac:dyDescent="0.3">
      <c r="A169">
        <f>A133</f>
        <v>104</v>
      </c>
      <c r="B169" t="str">
        <f>B133</f>
        <v>Bobby 3H</v>
      </c>
      <c r="D169" s="22" t="s">
        <v>10</v>
      </c>
      <c r="E169" s="24">
        <f>IFERROR(E167/E168,"")</f>
        <v>3.6786469398078503</v>
      </c>
      <c r="F169" s="24">
        <f>IFERROR(F167/F168,"")</f>
        <v>3.4094776515292269</v>
      </c>
      <c r="G169" s="24">
        <f>IFERROR(G167/G168,"")</f>
        <v>3.1600036770270883</v>
      </c>
      <c r="H169" s="24">
        <f>IFERROR(H167/H168,"")</f>
        <v>2.9287838957812031</v>
      </c>
      <c r="I169" s="24">
        <f>IFERROR(I167/I168,"")</f>
        <v>2.7144826351142859</v>
      </c>
      <c r="J169" s="24">
        <f>IFERROR(J167/J168,"")</f>
        <v>2.515861954496168</v>
      </c>
      <c r="K169" s="24">
        <f>IFERROR(K167/K168,"")</f>
        <v>2.3317744944110821</v>
      </c>
      <c r="L169" s="24">
        <f>IFERROR(L167/L168,"")</f>
        <v>2.1611568484785648</v>
      </c>
      <c r="M169" s="24">
        <f>IFERROR(M167/M168,"")</f>
        <v>2.0030234205411084</v>
      </c>
      <c r="N169" s="24">
        <f>IFERROR(N167/N168,"")</f>
        <v>1.8564607312332222</v>
      </c>
      <c r="O169" s="24">
        <f>IFERROR(O167/O168,"")</f>
        <v>1.7206221411429867</v>
      </c>
      <c r="P169" s="24">
        <f>IFERROR(P167/P168,"")</f>
        <v>1.594722960083744</v>
      </c>
      <c r="Q169" s="24">
        <f>IFERROR(SUM(N167:P167)/SUM(N168:P168),"")</f>
        <v>1.7217815032205708</v>
      </c>
      <c r="R169" s="24">
        <f>IFERROR(SUM(K167:P167)/SUM(K168:P168),"")</f>
        <v>1.934037043342042</v>
      </c>
      <c r="S169" s="24">
        <f>IFERROR(SUM(H167:P167)/SUM(H168:P168),"")</f>
        <v>2.1757346512457993</v>
      </c>
      <c r="T169" s="24">
        <f>IFERROR(SUM(E167:P167)/SUM(E168:P168),"")</f>
        <v>2.4513014601567455</v>
      </c>
    </row>
    <row r="170" spans="1:20" x14ac:dyDescent="0.3">
      <c r="A170">
        <f>A133</f>
        <v>104</v>
      </c>
      <c r="B170" t="str">
        <f>B133</f>
        <v>Bobby 3H</v>
      </c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</row>
    <row r="171" spans="1:20" x14ac:dyDescent="0.3">
      <c r="A171">
        <f>A133</f>
        <v>104</v>
      </c>
      <c r="B171" t="str">
        <f>B133</f>
        <v>Bobby 3H</v>
      </c>
      <c r="D171" s="22" t="s">
        <v>86</v>
      </c>
      <c r="E171" s="26">
        <f>IFERROR(IF($E161&lt;&gt;"",$E161*E157,SUMIF($D90:$D133,"Gas Variable Expense ($)",E90:E133)),"")</f>
        <v>19570.401719777761</v>
      </c>
      <c r="F171" s="26">
        <f>IFERROR(IF($E161&lt;&gt;"",$E161*F157,SUMIF($D90:$D133,"Gas Variable Expense ($)",F90:F133)),"")</f>
        <v>18591.881633788875</v>
      </c>
      <c r="G171" s="26">
        <f>IFERROR(IF($E161&lt;&gt;"",$E161*G157,SUMIF($D90:$D133,"Gas Variable Expense ($)",G90:G133)),"")</f>
        <v>17662.287552099431</v>
      </c>
      <c r="H171" s="26">
        <f>IFERROR(IF($E161&lt;&gt;"",$E161*H157,SUMIF($D90:$D133,"Gas Variable Expense ($)",H90:H133)),"")</f>
        <v>16779.173174494455</v>
      </c>
      <c r="I171" s="26">
        <f>IFERROR(IF($E161&lt;&gt;"",$E161*I157,SUMIF($D90:$D133,"Gas Variable Expense ($)",I90:I133)),"")</f>
        <v>15940.214515769732</v>
      </c>
      <c r="J171" s="26">
        <f>IFERROR(IF($E161&lt;&gt;"",$E161*J157,SUMIF($D90:$D133,"Gas Variable Expense ($)",J90:J133)),"")</f>
        <v>15143.203789981242</v>
      </c>
      <c r="K171" s="26">
        <f>IFERROR(IF($E161&lt;&gt;"",$E161*K157,SUMIF($D90:$D133,"Gas Variable Expense ($)",K90:K133)),"")</f>
        <v>14386.043600482182</v>
      </c>
      <c r="L171" s="26">
        <f>IFERROR(IF($E161&lt;&gt;"",$E161*L157,SUMIF($D90:$D133,"Gas Variable Expense ($)",L90:L133)),"")</f>
        <v>13666.741420458071</v>
      </c>
      <c r="M171" s="26">
        <f>IFERROR(IF($E161&lt;&gt;"",$E161*M157,SUMIF($D90:$D133,"Gas Variable Expense ($)",M90:M133)),"")</f>
        <v>12983.404349435166</v>
      </c>
      <c r="N171" s="26">
        <f>IFERROR(IF($E161&lt;&gt;"",$E161*N157,SUMIF($D90:$D133,"Gas Variable Expense ($)",N90:N133)),"")</f>
        <v>12334.234131963411</v>
      </c>
      <c r="O171" s="26">
        <f>IFERROR(IF($E161&lt;&gt;"",$E161*O157,SUMIF($D90:$D133,"Gas Variable Expense ($)",O90:O133)),"")</f>
        <v>11717.522425365238</v>
      </c>
      <c r="P171" s="26">
        <f>IFERROR(IF($E161&lt;&gt;"",$E161*P157,SUMIF($D90:$D133,"Gas Variable Expense ($)",P90:P133)),"")</f>
        <v>11131.646304096976</v>
      </c>
      <c r="Q171" s="22"/>
      <c r="R171" s="22"/>
      <c r="S171" s="22"/>
      <c r="T171" s="22"/>
    </row>
    <row r="172" spans="1:20" x14ac:dyDescent="0.3">
      <c r="A172">
        <f>A133</f>
        <v>104</v>
      </c>
      <c r="B172" t="str">
        <f>B133</f>
        <v>Bobby 3H</v>
      </c>
      <c r="D172" s="22" t="s">
        <v>87</v>
      </c>
      <c r="E172" s="26">
        <f>IFERROR(SUMIF($D90:$D133,"Gas Sales Volumes (mcf)",E90:E133),"")</f>
        <v>7125</v>
      </c>
      <c r="F172" s="26">
        <f>IFERROR(SUMIF($D90:$D133,"Gas Sales Volumes (mcf)",F90:F133),"")</f>
        <v>7303.1249999999991</v>
      </c>
      <c r="G172" s="26">
        <f>IFERROR(SUMIF($D90:$D133,"Gas Sales Volumes (mcf)",G90:G133),"")</f>
        <v>7485.7031249999982</v>
      </c>
      <c r="H172" s="26">
        <f>IFERROR(SUMIF($D90:$D133,"Gas Sales Volumes (mcf)",H90:H133),"")</f>
        <v>7672.8457031249973</v>
      </c>
      <c r="I172" s="26">
        <f>IFERROR(SUMIF($D90:$D133,"Gas Sales Volumes (mcf)",I90:I133),"")</f>
        <v>7864.666845703121</v>
      </c>
      <c r="J172" s="26">
        <f>IFERROR(SUMIF($D90:$D133,"Gas Sales Volumes (mcf)",J90:J133),"")</f>
        <v>8061.2835168456986</v>
      </c>
      <c r="K172" s="26">
        <f>IFERROR(SUMIF($D90:$D133,"Gas Sales Volumes (mcf)",K90:K133),"")</f>
        <v>8262.8156047668399</v>
      </c>
      <c r="L172" s="26">
        <f>IFERROR(SUMIF($D90:$D133,"Gas Sales Volumes (mcf)",L90:L133),"")</f>
        <v>8469.3859948860099</v>
      </c>
      <c r="M172" s="26">
        <f>IFERROR(SUMIF($D90:$D133,"Gas Sales Volumes (mcf)",M90:M133),"")</f>
        <v>8681.1206447581608</v>
      </c>
      <c r="N172" s="26">
        <f>IFERROR(SUMIF($D90:$D133,"Gas Sales Volumes (mcf)",N90:N133),"")</f>
        <v>8898.148660877112</v>
      </c>
      <c r="O172" s="26">
        <f>IFERROR(SUMIF($D90:$D133,"Gas Sales Volumes (mcf)",O90:O133),"")</f>
        <v>9120.6023773990401</v>
      </c>
      <c r="P172" s="26">
        <f>IFERROR(SUMIF($D90:$D133,"Gas Sales Volumes (mcf)",P90:P133),"")</f>
        <v>9348.6174368340162</v>
      </c>
      <c r="Q172" s="22"/>
      <c r="R172" s="22"/>
      <c r="S172" s="22"/>
      <c r="T172" s="22"/>
    </row>
    <row r="173" spans="1:20" x14ac:dyDescent="0.3">
      <c r="A173">
        <f>A133</f>
        <v>104</v>
      </c>
      <c r="B173" t="str">
        <f>B133</f>
        <v>Bobby 3H</v>
      </c>
      <c r="D173" s="22" t="s">
        <v>11</v>
      </c>
      <c r="E173" s="24">
        <f>IFERROR(E171/E172,"")</f>
        <v>2.7467230483898613</v>
      </c>
      <c r="F173" s="24">
        <f>IFERROR(F171/F172,"")</f>
        <v>2.545743313141823</v>
      </c>
      <c r="G173" s="24">
        <f>IFERROR(G171/G172,"")</f>
        <v>2.3594694121802267</v>
      </c>
      <c r="H173" s="24">
        <f>IFERROR(H171/H172,"")</f>
        <v>2.1868253088499658</v>
      </c>
      <c r="I173" s="24">
        <f>IFERROR(I171/I172,"")</f>
        <v>2.0268137008853344</v>
      </c>
      <c r="J173" s="24">
        <f>IFERROR(J171/J172,"")</f>
        <v>1.878510259357139</v>
      </c>
      <c r="K173" s="24">
        <f>IFERROR(K171/K172,"")</f>
        <v>1.7410582891602755</v>
      </c>
      <c r="L173" s="24">
        <f>IFERROR(L171/L172,"")</f>
        <v>1.6136637801973286</v>
      </c>
      <c r="M173" s="24">
        <f>IFERROR(M171/M172,"")</f>
        <v>1.4955908206706945</v>
      </c>
      <c r="N173" s="24">
        <f>IFERROR(N171/N172,"")</f>
        <v>1.3861573459874736</v>
      </c>
      <c r="O173" s="24">
        <f>IFERROR(O171/O172,"")</f>
        <v>1.2847311987200973</v>
      </c>
      <c r="P173" s="24">
        <f>IFERROR(P171/P172,"")</f>
        <v>1.1907264768625292</v>
      </c>
      <c r="Q173" s="24">
        <f>IFERROR(SUM(N171:P171)/SUM(N172:P172),"")</f>
        <v>1.2855968557380266</v>
      </c>
      <c r="R173" s="24">
        <f>IFERROR(SUM(K171:P171)/SUM(K172:P172),"")</f>
        <v>1.4440809923620588</v>
      </c>
      <c r="S173" s="24">
        <f>IFERROR(SUM(H171:P171)/SUM(H172:P172),"")</f>
        <v>1.6245485395968637</v>
      </c>
      <c r="T173" s="24">
        <f>IFERROR(SUM(E171:P171)/SUM(E172:P172),"")</f>
        <v>1.8303050902503704</v>
      </c>
    </row>
    <row r="174" spans="1:20" x14ac:dyDescent="0.3">
      <c r="A174">
        <f>A133</f>
        <v>104</v>
      </c>
      <c r="B174" t="str">
        <f>B133</f>
        <v>Bobby 3H</v>
      </c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</row>
    <row r="175" spans="1:20" x14ac:dyDescent="0.3">
      <c r="A175">
        <f>VLOOKUP($B175,Example0gross_NameIDRecon!$B:$C,2,0)</f>
        <v>107</v>
      </c>
      <c r="B175" t="s">
        <v>22</v>
      </c>
      <c r="C175" t="s">
        <v>28</v>
      </c>
      <c r="D175" t="str">
        <f>IF(VLOOKUP($C175,Example0gross_LOSDesignation!$A:$B,2,0)=0,"",VLOOKUP($C175,Example0gross_LOSDesignation!$A:$B,2,0))</f>
        <v/>
      </c>
    </row>
    <row r="176" spans="1:20" x14ac:dyDescent="0.3">
      <c r="A176">
        <f>VLOOKUP($B176,Example0gross_NameIDRecon!$B:$C,2,0)</f>
        <v>107</v>
      </c>
      <c r="B176" t="s">
        <v>22</v>
      </c>
      <c r="C176" t="s">
        <v>29</v>
      </c>
      <c r="D176" t="str">
        <f>IF(VLOOKUP($C176,Example0gross_LOSDesignation!$A:$B,2,0)=0,"",VLOOKUP($C176,Example0gross_LOSDesignation!$A:$B,2,0))</f>
        <v>Oil Sales Volumes (bbl)</v>
      </c>
      <c r="E176" s="3">
        <v>996</v>
      </c>
      <c r="F176" s="3">
        <v>1020.9</v>
      </c>
      <c r="G176" s="3">
        <v>1046.4224999999999</v>
      </c>
      <c r="H176" s="3">
        <v>1072.5830625000001</v>
      </c>
      <c r="I176" s="3">
        <v>1099.3976390625</v>
      </c>
      <c r="J176" s="3">
        <v>1126.8825800390621</v>
      </c>
      <c r="K176" s="3">
        <v>1155.0546445400389</v>
      </c>
      <c r="L176" s="3">
        <v>1183.9310106535399</v>
      </c>
      <c r="M176" s="3">
        <v>1213.529285919878</v>
      </c>
      <c r="N176" s="3">
        <v>1243.8675180678749</v>
      </c>
      <c r="O176" s="3">
        <v>1274.964206019572</v>
      </c>
      <c r="P176" s="3">
        <v>1306.8383111700609</v>
      </c>
    </row>
    <row r="177" spans="1:16" x14ac:dyDescent="0.3">
      <c r="A177">
        <f>VLOOKUP($B177,Example0gross_NameIDRecon!$B:$C,2,0)</f>
        <v>107</v>
      </c>
      <c r="B177" t="s">
        <v>22</v>
      </c>
      <c r="C177" t="s">
        <v>30</v>
      </c>
      <c r="D177" t="str">
        <f>IF(VLOOKUP($C177,Example0gross_LOSDesignation!$A:$B,2,0)=0,"",VLOOKUP($C177,Example0gross_LOSDesignation!$A:$B,2,0))</f>
        <v>Gas Sales Volumes (mcf)</v>
      </c>
      <c r="E177" s="3">
        <v>6225</v>
      </c>
      <c r="F177" s="3">
        <v>6380.6249999999991</v>
      </c>
      <c r="G177" s="3">
        <v>6540.1406249999982</v>
      </c>
      <c r="H177" s="3">
        <v>6703.6441406249978</v>
      </c>
      <c r="I177" s="3">
        <v>6871.2352441406219</v>
      </c>
      <c r="J177" s="3">
        <v>7043.0161252441367</v>
      </c>
      <c r="K177" s="3">
        <v>7219.0915283752383</v>
      </c>
      <c r="L177" s="3">
        <v>7399.5688165846186</v>
      </c>
      <c r="M177" s="3">
        <v>7584.558036999234</v>
      </c>
      <c r="N177" s="3">
        <v>7774.1719879242146</v>
      </c>
      <c r="O177" s="3">
        <v>7968.5262876223187</v>
      </c>
      <c r="P177" s="3">
        <v>8167.7394448128771</v>
      </c>
    </row>
    <row r="178" spans="1:16" x14ac:dyDescent="0.3">
      <c r="A178">
        <f>VLOOKUP($B178,Example0gross_NameIDRecon!$B:$C,2,0)</f>
        <v>107</v>
      </c>
      <c r="B178" t="s">
        <v>22</v>
      </c>
      <c r="C178" t="s">
        <v>31</v>
      </c>
      <c r="D178" t="str">
        <f>IF(VLOOKUP($C178,Example0gross_LOSDesignation!$A:$B,2,0)=0,"",VLOOKUP($C178,Example0gross_LOSDesignation!$A:$B,2,0))</f>
        <v>NGL Sales Volumes (bbl)</v>
      </c>
      <c r="E178" s="3">
        <v>811.74</v>
      </c>
      <c r="F178" s="3">
        <v>832.03349999999989</v>
      </c>
      <c r="G178" s="3">
        <v>852.83433749999983</v>
      </c>
      <c r="H178" s="3">
        <v>874.15519593749968</v>
      </c>
      <c r="I178" s="3">
        <v>896.00907583593721</v>
      </c>
      <c r="J178" s="3">
        <v>918.4093027318354</v>
      </c>
      <c r="K178" s="3">
        <v>941.36953530013125</v>
      </c>
      <c r="L178" s="3">
        <v>964.90377368263444</v>
      </c>
      <c r="M178" s="3">
        <v>989.02636802470033</v>
      </c>
      <c r="N178" s="3">
        <v>1013.752027225318</v>
      </c>
      <c r="O178" s="3">
        <v>1039.095827905951</v>
      </c>
      <c r="P178" s="3">
        <v>1065.073223603599</v>
      </c>
    </row>
    <row r="179" spans="1:16" x14ac:dyDescent="0.3">
      <c r="A179">
        <f>VLOOKUP($B179,Example0gross_NameIDRecon!$B:$C,2,0)</f>
        <v>107</v>
      </c>
      <c r="B179" t="s">
        <v>22</v>
      </c>
      <c r="C179" t="s">
        <v>32</v>
      </c>
      <c r="D179" t="str">
        <f>IF(VLOOKUP($C179,Example0gross_LOSDesignation!$A:$B,2,0)=0,"",VLOOKUP($C179,Example0gross_LOSDesignation!$A:$B,2,0))</f>
        <v>NGL Sales Volumes (gal)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</row>
    <row r="180" spans="1:16" x14ac:dyDescent="0.3">
      <c r="A180">
        <f>VLOOKUP($B180,Example0gross_NameIDRecon!$B:$C,2,0)</f>
        <v>107</v>
      </c>
      <c r="B180" t="s">
        <v>22</v>
      </c>
      <c r="C180" t="s">
        <v>33</v>
      </c>
      <c r="D180" t="str">
        <f>IF(VLOOKUP($C180,Example0gross_LOSDesignation!$A:$B,2,0)=0,"",VLOOKUP($C180,Example0gross_LOSDesignation!$A:$B,2,0))</f>
        <v/>
      </c>
    </row>
    <row r="181" spans="1:16" x14ac:dyDescent="0.3">
      <c r="A181">
        <f>VLOOKUP($B181,Example0gross_NameIDRecon!$B:$C,2,0)</f>
        <v>107</v>
      </c>
      <c r="B181" t="s">
        <v>22</v>
      </c>
      <c r="C181" t="s">
        <v>34</v>
      </c>
      <c r="D181" t="str">
        <f>IF(VLOOKUP($C181,Example0gross_LOSDesignation!$A:$B,2,0)=0,"",VLOOKUP($C181,Example0gross_LOSDesignation!$A:$B,2,0))</f>
        <v>Oil Sales Revenue ($)</v>
      </c>
      <c r="E181" s="3">
        <v>76692</v>
      </c>
      <c r="F181" s="3">
        <v>77842.37999999999</v>
      </c>
      <c r="G181" s="3">
        <v>79010.015699999974</v>
      </c>
      <c r="H181" s="3">
        <v>80195.165935499972</v>
      </c>
      <c r="I181" s="3">
        <v>81398.093424532461</v>
      </c>
      <c r="J181" s="3">
        <v>82619.064825900437</v>
      </c>
      <c r="K181" s="3">
        <v>83858.350798288928</v>
      </c>
      <c r="L181" s="3">
        <v>85116.226060263245</v>
      </c>
      <c r="M181" s="3">
        <v>86392.969451167199</v>
      </c>
      <c r="N181" s="3">
        <v>87688.863992934697</v>
      </c>
      <c r="O181" s="3">
        <v>89004.196952828715</v>
      </c>
      <c r="P181" s="3">
        <v>90339.25990712113</v>
      </c>
    </row>
    <row r="182" spans="1:16" x14ac:dyDescent="0.3">
      <c r="A182">
        <f>VLOOKUP($B182,Example0gross_NameIDRecon!$B:$C,2,0)</f>
        <v>107</v>
      </c>
      <c r="B182" t="s">
        <v>22</v>
      </c>
      <c r="C182" t="s">
        <v>35</v>
      </c>
      <c r="D182" t="str">
        <f>IF(VLOOKUP($C182,Example0gross_LOSDesignation!$A:$B,2,0)=0,"",VLOOKUP($C182,Example0gross_LOSDesignation!$A:$B,2,0))</f>
        <v>Gas Sales Revenue ($)</v>
      </c>
      <c r="E182" s="3">
        <v>18675</v>
      </c>
      <c r="F182" s="3">
        <v>18955.125</v>
      </c>
      <c r="G182" s="3">
        <v>19239.451874999992</v>
      </c>
      <c r="H182" s="3">
        <v>19528.043653124991</v>
      </c>
      <c r="I182" s="3">
        <v>19820.964307921869</v>
      </c>
      <c r="J182" s="3">
        <v>20118.278772540689</v>
      </c>
      <c r="K182" s="3">
        <v>20420.052954128802</v>
      </c>
      <c r="L182" s="3">
        <v>20726.353748440732</v>
      </c>
      <c r="M182" s="3">
        <v>21037.24905466734</v>
      </c>
      <c r="N182" s="3">
        <v>21352.80779048735</v>
      </c>
      <c r="O182" s="3">
        <v>21673.099907344651</v>
      </c>
      <c r="P182" s="3">
        <v>21998.196405954819</v>
      </c>
    </row>
    <row r="183" spans="1:16" x14ac:dyDescent="0.3">
      <c r="A183">
        <f>VLOOKUP($B183,Example0gross_NameIDRecon!$B:$C,2,0)</f>
        <v>107</v>
      </c>
      <c r="B183" t="s">
        <v>22</v>
      </c>
      <c r="C183" t="s">
        <v>36</v>
      </c>
      <c r="D183" t="str">
        <f>IF(VLOOKUP($C183,Example0gross_LOSDesignation!$A:$B,2,0)=0,"",VLOOKUP($C183,Example0gross_LOSDesignation!$A:$B,2,0))</f>
        <v>NGL Sales Revenue ($)</v>
      </c>
      <c r="E183" s="3">
        <v>25564</v>
      </c>
      <c r="F183" s="3">
        <v>25947.46</v>
      </c>
      <c r="G183" s="3">
        <v>26336.67189999999</v>
      </c>
      <c r="H183" s="3">
        <v>26731.721978499991</v>
      </c>
      <c r="I183" s="3">
        <v>27132.697808177491</v>
      </c>
      <c r="J183" s="3">
        <v>27539.688275300141</v>
      </c>
      <c r="K183" s="3">
        <v>27952.78359942964</v>
      </c>
      <c r="L183" s="3">
        <v>28372.075353421089</v>
      </c>
      <c r="M183" s="3">
        <v>28797.6564837224</v>
      </c>
      <c r="N183" s="3">
        <v>29229.621330978229</v>
      </c>
      <c r="O183" s="3">
        <v>29668.065650942899</v>
      </c>
      <c r="P183" s="3">
        <v>30113.086635707041</v>
      </c>
    </row>
    <row r="184" spans="1:16" x14ac:dyDescent="0.3">
      <c r="A184">
        <f>VLOOKUP($B184,Example0gross_NameIDRecon!$B:$C,2,0)</f>
        <v>107</v>
      </c>
      <c r="B184" t="s">
        <v>22</v>
      </c>
      <c r="C184" t="s">
        <v>37</v>
      </c>
      <c r="D184" t="str">
        <f>IF(VLOOKUP($C184,Example0gross_LOSDesignation!$A:$B,2,0)=0,"",VLOOKUP($C184,Example0gross_LOSDesignation!$A:$B,2,0))</f>
        <v>Oil Revenue Deductions ($)</v>
      </c>
      <c r="E184" s="3">
        <v>913</v>
      </c>
      <c r="F184" s="3">
        <v>917.56499999999971</v>
      </c>
      <c r="G184" s="3">
        <v>922.15282499999967</v>
      </c>
      <c r="H184" s="3">
        <v>926.7635891249995</v>
      </c>
      <c r="I184" s="3">
        <v>931.39740707062435</v>
      </c>
      <c r="J184" s="3">
        <v>936.05439410597739</v>
      </c>
      <c r="K184" s="3">
        <v>940.73466607650721</v>
      </c>
      <c r="L184" s="3">
        <v>945.43833940688955</v>
      </c>
      <c r="M184" s="3">
        <v>950.16553110392397</v>
      </c>
      <c r="N184" s="3">
        <v>954.91635875944337</v>
      </c>
      <c r="O184" s="3">
        <v>959.69094055324047</v>
      </c>
      <c r="P184" s="3">
        <v>964.48939525600656</v>
      </c>
    </row>
    <row r="185" spans="1:16" x14ac:dyDescent="0.3">
      <c r="A185">
        <f>VLOOKUP($B185,Example0gross_NameIDRecon!$B:$C,2,0)</f>
        <v>107</v>
      </c>
      <c r="B185" t="s">
        <v>22</v>
      </c>
      <c r="C185" t="s">
        <v>38</v>
      </c>
      <c r="D185" t="str">
        <f>IF(VLOOKUP($C185,Example0gross_LOSDesignation!$A:$B,2,0)=0,"",VLOOKUP($C185,Example0gross_LOSDesignation!$A:$B,2,0))</f>
        <v>Gas Revenue Deductions ($)</v>
      </c>
      <c r="E185" s="3">
        <v>705.5</v>
      </c>
      <c r="F185" s="3">
        <v>709.02749999999992</v>
      </c>
      <c r="G185" s="3">
        <v>712.57263749999981</v>
      </c>
      <c r="H185" s="3">
        <v>716.13550068749976</v>
      </c>
      <c r="I185" s="3">
        <v>719.71617819093717</v>
      </c>
      <c r="J185" s="3">
        <v>723.31475908189179</v>
      </c>
      <c r="K185" s="3">
        <v>726.9313328773012</v>
      </c>
      <c r="L185" s="3">
        <v>730.5659895416876</v>
      </c>
      <c r="M185" s="3">
        <v>734.21881948939597</v>
      </c>
      <c r="N185" s="3">
        <v>737.88991358684279</v>
      </c>
      <c r="O185" s="3">
        <v>741.57936315477696</v>
      </c>
      <c r="P185" s="3">
        <v>745.28725997055085</v>
      </c>
    </row>
    <row r="186" spans="1:16" x14ac:dyDescent="0.3">
      <c r="A186">
        <f>VLOOKUP($B186,Example0gross_NameIDRecon!$B:$C,2,0)</f>
        <v>107</v>
      </c>
      <c r="B186" t="s">
        <v>22</v>
      </c>
      <c r="C186" t="s">
        <v>39</v>
      </c>
      <c r="D186" t="str">
        <f>IF(VLOOKUP($C186,Example0gross_LOSDesignation!$A:$B,2,0)=0,"",VLOOKUP($C186,Example0gross_LOSDesignation!$A:$B,2,0))</f>
        <v>NGL Revenue Deductions ($)</v>
      </c>
      <c r="E186" s="3">
        <v>304.33333333333331</v>
      </c>
      <c r="F186" s="3">
        <v>305.85500000000002</v>
      </c>
      <c r="G186" s="3">
        <v>307.38427499999989</v>
      </c>
      <c r="H186" s="3">
        <v>308.92119637499991</v>
      </c>
      <c r="I186" s="3">
        <v>310.46580235687469</v>
      </c>
      <c r="J186" s="3">
        <v>312.01813136865911</v>
      </c>
      <c r="K186" s="3">
        <v>313.57822202550238</v>
      </c>
      <c r="L186" s="3">
        <v>315.14611313562978</v>
      </c>
      <c r="M186" s="3">
        <v>316.72184370130799</v>
      </c>
      <c r="N186" s="3">
        <v>318.30545291981451</v>
      </c>
      <c r="O186" s="3">
        <v>319.89698018441351</v>
      </c>
      <c r="P186" s="3">
        <v>321.4964650853355</v>
      </c>
    </row>
    <row r="187" spans="1:16" x14ac:dyDescent="0.3">
      <c r="A187">
        <f>VLOOKUP($B187,Example0gross_NameIDRecon!$B:$C,2,0)</f>
        <v>107</v>
      </c>
      <c r="B187" t="s">
        <v>22</v>
      </c>
      <c r="C187" t="s">
        <v>40</v>
      </c>
      <c r="D187" t="str">
        <f>IF(VLOOKUP($C187,Example0gross_LOSDesignation!$A:$B,2,0)=0,"",VLOOKUP($C187,Example0gross_LOSDesignation!$A:$B,2,0))</f>
        <v/>
      </c>
    </row>
    <row r="188" spans="1:16" x14ac:dyDescent="0.3">
      <c r="A188">
        <f>VLOOKUP($B188,Example0gross_NameIDRecon!$B:$C,2,0)</f>
        <v>107</v>
      </c>
      <c r="B188" t="s">
        <v>22</v>
      </c>
      <c r="C188" t="s">
        <v>41</v>
      </c>
      <c r="D188" t="str">
        <f>IF(VLOOKUP($C188,Example0gross_LOSDesignation!$A:$B,2,0)=0,"",VLOOKUP($C188,Example0gross_LOSDesignation!$A:$B,2,0))</f>
        <v>Severance Tax</v>
      </c>
      <c r="E188" s="3">
        <v>4837.24</v>
      </c>
      <c r="F188" s="3">
        <v>4909.7985999999992</v>
      </c>
      <c r="G188" s="3">
        <v>4983.4455789999984</v>
      </c>
      <c r="H188" s="3">
        <v>5058.1972626849983</v>
      </c>
      <c r="I188" s="3">
        <v>5134.0702216252721</v>
      </c>
      <c r="J188" s="3">
        <v>5211.0812749496508</v>
      </c>
      <c r="K188" s="3">
        <v>5289.2474940738948</v>
      </c>
      <c r="L188" s="3">
        <v>5368.5862064850025</v>
      </c>
      <c r="M188" s="3">
        <v>5449.1149995822771</v>
      </c>
      <c r="N188" s="3">
        <v>5530.8517245760113</v>
      </c>
      <c r="O188" s="3">
        <v>5613.8145004446505</v>
      </c>
      <c r="P188" s="3">
        <v>5698.0217179513202</v>
      </c>
    </row>
    <row r="189" spans="1:16" x14ac:dyDescent="0.3">
      <c r="A189">
        <f>VLOOKUP($B189,Example0gross_NameIDRecon!$B:$C,2,0)</f>
        <v>107</v>
      </c>
      <c r="B189" t="s">
        <v>22</v>
      </c>
      <c r="C189" t="s">
        <v>42</v>
      </c>
      <c r="D189" t="str">
        <f>IF(VLOOKUP($C189,Example0gross_LOSDesignation!$A:$B,2,0)=0,"",VLOOKUP($C189,Example0gross_LOSDesignation!$A:$B,2,0))</f>
        <v>Oil Variable Expense ($)</v>
      </c>
      <c r="E189" s="3">
        <v>705.5</v>
      </c>
      <c r="F189" s="3">
        <v>733.71999999999991</v>
      </c>
      <c r="G189" s="3">
        <v>763.06880000000001</v>
      </c>
      <c r="H189" s="3">
        <v>793.59155199999998</v>
      </c>
      <c r="I189" s="3">
        <v>825.33521408000001</v>
      </c>
      <c r="J189" s="3">
        <v>858.34862264320009</v>
      </c>
      <c r="K189" s="3">
        <v>892.6825675489282</v>
      </c>
      <c r="L189" s="3">
        <v>928.38987025088534</v>
      </c>
      <c r="M189" s="3">
        <v>965.52546506092074</v>
      </c>
      <c r="N189" s="3">
        <v>1004.146483663358</v>
      </c>
      <c r="O189" s="3">
        <v>1044.3123430098919</v>
      </c>
      <c r="P189" s="3">
        <v>1086.0848367302881</v>
      </c>
    </row>
    <row r="190" spans="1:16" x14ac:dyDescent="0.3">
      <c r="A190">
        <f>VLOOKUP($B190,Example0gross_NameIDRecon!$B:$C,2,0)</f>
        <v>107</v>
      </c>
      <c r="B190" t="s">
        <v>22</v>
      </c>
      <c r="C190" t="s">
        <v>43</v>
      </c>
      <c r="D190" t="str">
        <f>IF(VLOOKUP($C190,Example0gross_LOSDesignation!$A:$B,2,0)=0,"",VLOOKUP($C190,Example0gross_LOSDesignation!$A:$B,2,0))</f>
        <v>Fixed Expense ($)</v>
      </c>
      <c r="E190" s="3">
        <v>1660</v>
      </c>
      <c r="F190" s="3">
        <v>1680.75</v>
      </c>
      <c r="G190" s="3">
        <v>1701.7593750000001</v>
      </c>
      <c r="H190" s="3">
        <v>1723.0313671875001</v>
      </c>
      <c r="I190" s="3">
        <v>1744.569259277343</v>
      </c>
      <c r="J190" s="3">
        <v>1766.37637501831</v>
      </c>
      <c r="K190" s="3">
        <v>1788.456079706039</v>
      </c>
      <c r="L190" s="3">
        <v>1810.8117807023641</v>
      </c>
      <c r="M190" s="3">
        <v>1833.446927961144</v>
      </c>
      <c r="N190" s="3">
        <v>1856.365014560658</v>
      </c>
      <c r="O190" s="3">
        <v>1879.569577242667</v>
      </c>
      <c r="P190" s="3">
        <v>1903.0641969582</v>
      </c>
    </row>
    <row r="191" spans="1:16" x14ac:dyDescent="0.3">
      <c r="A191">
        <f>VLOOKUP($B191,Example0gross_NameIDRecon!$B:$C,2,0)</f>
        <v>107</v>
      </c>
      <c r="B191" t="s">
        <v>22</v>
      </c>
      <c r="C191" t="s">
        <v>44</v>
      </c>
      <c r="D191" t="str">
        <f>IF(VLOOKUP($C191,Example0gross_LOSDesignation!$A:$B,2,0)=0,"",VLOOKUP($C191,Example0gross_LOSDesignation!$A:$B,2,0))</f>
        <v>Fixed Expense ($)</v>
      </c>
      <c r="E191" s="3">
        <v>517.09</v>
      </c>
      <c r="F191" s="3">
        <v>523.55362500000001</v>
      </c>
      <c r="G191" s="3">
        <v>530.09804531249995</v>
      </c>
      <c r="H191" s="3">
        <v>536.72427087890617</v>
      </c>
      <c r="I191" s="3">
        <v>543.43332426489246</v>
      </c>
      <c r="J191" s="3">
        <v>550.22624081820356</v>
      </c>
      <c r="K191" s="3">
        <v>557.10406882843108</v>
      </c>
      <c r="L191" s="3">
        <v>564.06786968878646</v>
      </c>
      <c r="M191" s="3">
        <v>571.1187180598962</v>
      </c>
      <c r="N191" s="3">
        <v>578.25770203564491</v>
      </c>
      <c r="O191" s="3">
        <v>585.48592331109046</v>
      </c>
      <c r="P191" s="3">
        <v>592.80449735247919</v>
      </c>
    </row>
    <row r="192" spans="1:16" x14ac:dyDescent="0.3">
      <c r="A192">
        <f>VLOOKUP($B192,Example0gross_NameIDRecon!$B:$C,2,0)</f>
        <v>107</v>
      </c>
      <c r="B192" t="s">
        <v>22</v>
      </c>
      <c r="C192" t="s">
        <v>45</v>
      </c>
      <c r="D192" t="str">
        <f>IF(VLOOKUP($C192,Example0gross_LOSDesignation!$A:$B,2,0)=0,"",VLOOKUP($C192,Example0gross_LOSDesignation!$A:$B,2,0))</f>
        <v>Fixed Expense ($)</v>
      </c>
      <c r="E192" s="3">
        <v>344.45</v>
      </c>
      <c r="F192" s="3">
        <v>348.75562500000001</v>
      </c>
      <c r="G192" s="3">
        <v>353.11507031249988</v>
      </c>
      <c r="H192" s="3">
        <v>357.5290086914062</v>
      </c>
      <c r="I192" s="3">
        <v>361.99812130004881</v>
      </c>
      <c r="J192" s="3">
        <v>366.52309781629941</v>
      </c>
      <c r="K192" s="3">
        <v>371.10463653900308</v>
      </c>
      <c r="L192" s="3">
        <v>375.74344449574062</v>
      </c>
      <c r="M192" s="3">
        <v>380.44023755193729</v>
      </c>
      <c r="N192" s="3">
        <v>385.19574052133652</v>
      </c>
      <c r="O192" s="3">
        <v>390.01068727785321</v>
      </c>
      <c r="P192" s="3">
        <v>394.88582086882627</v>
      </c>
    </row>
    <row r="193" spans="1:16" x14ac:dyDescent="0.3">
      <c r="A193">
        <f>VLOOKUP($B193,Example0gross_NameIDRecon!$B:$C,2,0)</f>
        <v>107</v>
      </c>
      <c r="B193" t="s">
        <v>22</v>
      </c>
      <c r="C193" t="s">
        <v>46</v>
      </c>
      <c r="D193" t="str">
        <f>IF(VLOOKUP($C193,Example0gross_LOSDesignation!$A:$B,2,0)=0,"",VLOOKUP($C193,Example0gross_LOSDesignation!$A:$B,2,0))</f>
        <v>Fixed Expense ($)</v>
      </c>
      <c r="E193" s="3">
        <v>1568.7</v>
      </c>
      <c r="F193" s="3">
        <v>1588.3087499999999</v>
      </c>
      <c r="G193" s="3">
        <v>1608.1626093750001</v>
      </c>
      <c r="H193" s="3">
        <v>1628.2646419921871</v>
      </c>
      <c r="I193" s="3">
        <v>1648.617950017089</v>
      </c>
      <c r="J193" s="3">
        <v>1669.2256743923031</v>
      </c>
      <c r="K193" s="3">
        <v>1690.0909953222069</v>
      </c>
      <c r="L193" s="3">
        <v>1711.2171327637341</v>
      </c>
      <c r="M193" s="3">
        <v>1732.6073469232799</v>
      </c>
      <c r="N193" s="3">
        <v>1754.264938759821</v>
      </c>
      <c r="O193" s="3">
        <v>1776.193250494319</v>
      </c>
      <c r="P193" s="3">
        <v>1798.3956661254981</v>
      </c>
    </row>
    <row r="194" spans="1:16" x14ac:dyDescent="0.3">
      <c r="A194">
        <f>VLOOKUP($B194,Example0gross_NameIDRecon!$B:$C,2,0)</f>
        <v>107</v>
      </c>
      <c r="B194" t="s">
        <v>22</v>
      </c>
      <c r="C194" t="s">
        <v>47</v>
      </c>
      <c r="D194" t="str">
        <f>IF(VLOOKUP($C194,Example0gross_LOSDesignation!$A:$B,2,0)=0,"",VLOOKUP($C194,Example0gross_LOSDesignation!$A:$B,2,0))</f>
        <v>Fixed Expense ($)</v>
      </c>
      <c r="E194" s="3">
        <v>1328</v>
      </c>
      <c r="F194" s="3">
        <v>1344.6</v>
      </c>
      <c r="G194" s="3">
        <v>1361.4075</v>
      </c>
      <c r="H194" s="3">
        <v>1378.4250937500001</v>
      </c>
      <c r="I194" s="3">
        <v>1395.655407421875</v>
      </c>
      <c r="J194" s="3">
        <v>1413.101100014648</v>
      </c>
      <c r="K194" s="3">
        <v>1430.764863764831</v>
      </c>
      <c r="L194" s="3">
        <v>1448.6494245618919</v>
      </c>
      <c r="M194" s="3">
        <v>1466.757542368915</v>
      </c>
      <c r="N194" s="3">
        <v>1485.092011648527</v>
      </c>
      <c r="O194" s="3">
        <v>1503.655661794133</v>
      </c>
      <c r="P194" s="3">
        <v>1522.4513575665601</v>
      </c>
    </row>
    <row r="195" spans="1:16" x14ac:dyDescent="0.3">
      <c r="A195">
        <f>VLOOKUP($B195,Example0gross_NameIDRecon!$B:$C,2,0)</f>
        <v>107</v>
      </c>
      <c r="B195" t="s">
        <v>22</v>
      </c>
      <c r="C195" t="s">
        <v>48</v>
      </c>
      <c r="D195" t="str">
        <f>IF(VLOOKUP($C195,Example0gross_LOSDesignation!$A:$B,2,0)=0,"",VLOOKUP($C195,Example0gross_LOSDesignation!$A:$B,2,0))</f>
        <v>Oil Variable Expense ($)</v>
      </c>
      <c r="E195" s="3">
        <v>559.41999999999996</v>
      </c>
      <c r="F195" s="3">
        <v>566.41274999999996</v>
      </c>
      <c r="G195" s="3">
        <v>573.49290937499984</v>
      </c>
      <c r="H195" s="3">
        <v>580.66157074218734</v>
      </c>
      <c r="I195" s="3">
        <v>587.91984037646466</v>
      </c>
      <c r="J195" s="3">
        <v>595.26883838117055</v>
      </c>
      <c r="K195" s="3">
        <v>602.70969886093508</v>
      </c>
      <c r="L195" s="3">
        <v>610.24357009669677</v>
      </c>
      <c r="M195" s="3">
        <v>617.87161472290552</v>
      </c>
      <c r="N195" s="3">
        <v>625.59500990694175</v>
      </c>
      <c r="O195" s="3">
        <v>633.41494753077848</v>
      </c>
      <c r="P195" s="3">
        <v>641.33263437491314</v>
      </c>
    </row>
    <row r="196" spans="1:16" x14ac:dyDescent="0.3">
      <c r="A196">
        <f>VLOOKUP($B196,Example0gross_NameIDRecon!$B:$C,2,0)</f>
        <v>107</v>
      </c>
      <c r="B196" t="s">
        <v>22</v>
      </c>
      <c r="C196" t="s">
        <v>49</v>
      </c>
      <c r="D196" t="str">
        <f>IF(VLOOKUP($C196,Example0gross_LOSDesignation!$A:$B,2,0)=0,"",VLOOKUP($C196,Example0gross_LOSDesignation!$A:$B,2,0))</f>
        <v>Fixed Expense ($)</v>
      </c>
      <c r="E196" s="3">
        <v>647.4</v>
      </c>
      <c r="F196" s="3">
        <v>655.49249999999995</v>
      </c>
      <c r="G196" s="3">
        <v>663.68615624999995</v>
      </c>
      <c r="H196" s="3">
        <v>671.98223320312479</v>
      </c>
      <c r="I196" s="3">
        <v>680.38201111816386</v>
      </c>
      <c r="J196" s="3">
        <v>688.8867862571409</v>
      </c>
      <c r="K196" s="3">
        <v>697.4978710853552</v>
      </c>
      <c r="L196" s="3">
        <v>706.2165944739221</v>
      </c>
      <c r="M196" s="3">
        <v>715.04430190484607</v>
      </c>
      <c r="N196" s="3">
        <v>723.98235567865663</v>
      </c>
      <c r="O196" s="3">
        <v>733.03213512463981</v>
      </c>
      <c r="P196" s="3">
        <v>742.19503681369781</v>
      </c>
    </row>
    <row r="197" spans="1:16" x14ac:dyDescent="0.3">
      <c r="A197">
        <f>VLOOKUP($B197,Example0gross_NameIDRecon!$B:$C,2,0)</f>
        <v>107</v>
      </c>
      <c r="B197" t="s">
        <v>22</v>
      </c>
      <c r="C197" t="s">
        <v>50</v>
      </c>
      <c r="D197" t="str">
        <f>IF(VLOOKUP($C197,Example0gross_LOSDesignation!$A:$B,2,0)=0,"",VLOOKUP($C197,Example0gross_LOSDesignation!$A:$B,2,0))</f>
        <v>Fixed Expense ($)</v>
      </c>
      <c r="E197" s="3">
        <v>850.75</v>
      </c>
      <c r="F197" s="3">
        <v>861.38437499999998</v>
      </c>
      <c r="G197" s="3">
        <v>872.15167968749995</v>
      </c>
      <c r="H197" s="3">
        <v>883.05357568359375</v>
      </c>
      <c r="I197" s="3">
        <v>894.09174537963861</v>
      </c>
      <c r="J197" s="3">
        <v>905.26789219688396</v>
      </c>
      <c r="K197" s="3">
        <v>916.58374084934508</v>
      </c>
      <c r="L197" s="3">
        <v>928.04103760996179</v>
      </c>
      <c r="M197" s="3">
        <v>939.64155058008623</v>
      </c>
      <c r="N197" s="3">
        <v>951.38706996233725</v>
      </c>
      <c r="O197" s="3">
        <v>963.27940833686648</v>
      </c>
      <c r="P197" s="3">
        <v>975.32040094107731</v>
      </c>
    </row>
    <row r="198" spans="1:16" x14ac:dyDescent="0.3">
      <c r="A198">
        <f>VLOOKUP($B198,Example0gross_NameIDRecon!$B:$C,2,0)</f>
        <v>107</v>
      </c>
      <c r="B198" t="s">
        <v>22</v>
      </c>
      <c r="C198" t="s">
        <v>51</v>
      </c>
      <c r="D198" t="str">
        <f>IF(VLOOKUP($C198,Example0gross_LOSDesignation!$A:$B,2,0)=0,"",VLOOKUP($C198,Example0gross_LOSDesignation!$A:$B,2,0))</f>
        <v>Gas Variable Expense ($)</v>
      </c>
      <c r="E198" s="3">
        <v>212.48</v>
      </c>
      <c r="F198" s="3">
        <v>215.136</v>
      </c>
      <c r="G198" s="3">
        <v>217.8252</v>
      </c>
      <c r="H198" s="3">
        <v>220.54801499999999</v>
      </c>
      <c r="I198" s="3">
        <v>223.3048651874999</v>
      </c>
      <c r="J198" s="3">
        <v>226.09617600234361</v>
      </c>
      <c r="K198" s="3">
        <v>228.92237820237301</v>
      </c>
      <c r="L198" s="3">
        <v>231.7839079299026</v>
      </c>
      <c r="M198" s="3">
        <v>234.68120677902641</v>
      </c>
      <c r="N198" s="3">
        <v>237.6147218637642</v>
      </c>
      <c r="O198" s="3">
        <v>240.58490588706121</v>
      </c>
      <c r="P198" s="3">
        <v>243.59221721064949</v>
      </c>
    </row>
    <row r="199" spans="1:16" x14ac:dyDescent="0.3">
      <c r="A199">
        <f>VLOOKUP($B199,Example0gross_NameIDRecon!$B:$C,2,0)</f>
        <v>107</v>
      </c>
      <c r="B199" t="s">
        <v>22</v>
      </c>
      <c r="C199" t="s">
        <v>52</v>
      </c>
      <c r="D199" t="str">
        <f>IF(VLOOKUP($C199,Example0gross_LOSDesignation!$A:$B,2,0)=0,"",VLOOKUP($C199,Example0gross_LOSDesignation!$A:$B,2,0))</f>
        <v>Fixed Expense ($)</v>
      </c>
      <c r="E199" s="3">
        <v>553.61</v>
      </c>
      <c r="F199" s="3">
        <v>560.530125</v>
      </c>
      <c r="G199" s="3">
        <v>567.53675156249994</v>
      </c>
      <c r="H199" s="3">
        <v>574.63096095703111</v>
      </c>
      <c r="I199" s="3">
        <v>581.81384796899397</v>
      </c>
      <c r="J199" s="3">
        <v>589.08652106860632</v>
      </c>
      <c r="K199" s="3">
        <v>596.45010258196396</v>
      </c>
      <c r="L199" s="3">
        <v>603.90572886423854</v>
      </c>
      <c r="M199" s="3">
        <v>611.4545504750414</v>
      </c>
      <c r="N199" s="3">
        <v>619.09773235597947</v>
      </c>
      <c r="O199" s="3">
        <v>626.83645401042918</v>
      </c>
      <c r="P199" s="3">
        <v>634.67190968555951</v>
      </c>
    </row>
    <row r="200" spans="1:16" x14ac:dyDescent="0.3">
      <c r="A200">
        <f>VLOOKUP($B200,Example0gross_NameIDRecon!$B:$C,2,0)</f>
        <v>107</v>
      </c>
      <c r="B200" t="s">
        <v>22</v>
      </c>
      <c r="C200" t="s">
        <v>53</v>
      </c>
      <c r="D200" t="str">
        <f>IF(VLOOKUP($C200,Example0gross_LOSDesignation!$A:$B,2,0)=0,"",VLOOKUP($C200,Example0gross_LOSDesignation!$A:$B,2,0))</f>
        <v>Gas Variable Expense ($)</v>
      </c>
      <c r="E200" s="3">
        <v>332</v>
      </c>
      <c r="F200" s="3">
        <v>336.15</v>
      </c>
      <c r="G200" s="3">
        <v>340.35187500000001</v>
      </c>
      <c r="H200" s="3">
        <v>344.60627343750002</v>
      </c>
      <c r="I200" s="3">
        <v>348.91385185546869</v>
      </c>
      <c r="J200" s="3">
        <v>353.27527500366199</v>
      </c>
      <c r="K200" s="3">
        <v>357.69121594120782</v>
      </c>
      <c r="L200" s="3">
        <v>362.16235614047292</v>
      </c>
      <c r="M200" s="3">
        <v>366.6893855922288</v>
      </c>
      <c r="N200" s="3">
        <v>371.27300291213157</v>
      </c>
      <c r="O200" s="3">
        <v>375.91391544853332</v>
      </c>
      <c r="P200" s="3">
        <v>380.61283939163991</v>
      </c>
    </row>
    <row r="201" spans="1:16" x14ac:dyDescent="0.3">
      <c r="A201">
        <f>VLOOKUP($B201,Example0gross_NameIDRecon!$B:$C,2,0)</f>
        <v>107</v>
      </c>
      <c r="B201" t="s">
        <v>22</v>
      </c>
      <c r="C201" t="s">
        <v>54</v>
      </c>
      <c r="D201" t="str">
        <f>IF(VLOOKUP($C201,Example0gross_LOSDesignation!$A:$B,2,0)=0,"",VLOOKUP($C201,Example0gross_LOSDesignation!$A:$B,2,0))</f>
        <v>Overhead</v>
      </c>
      <c r="E201" s="3">
        <v>913</v>
      </c>
      <c r="F201" s="3">
        <v>924.41249999999991</v>
      </c>
      <c r="G201" s="3">
        <v>935.96765625</v>
      </c>
      <c r="H201" s="3">
        <v>947.66725195312495</v>
      </c>
      <c r="I201" s="3">
        <v>959.5130926025389</v>
      </c>
      <c r="J201" s="3">
        <v>971.50700626007074</v>
      </c>
      <c r="K201" s="3">
        <v>983.65084383832152</v>
      </c>
      <c r="L201" s="3">
        <v>995.94647938630055</v>
      </c>
      <c r="M201" s="3">
        <v>1008.395810378629</v>
      </c>
      <c r="N201" s="3">
        <v>1021.000758008362</v>
      </c>
      <c r="O201" s="3">
        <v>1033.763267483467</v>
      </c>
      <c r="P201" s="3">
        <v>1046.68530832701</v>
      </c>
    </row>
    <row r="202" spans="1:16" x14ac:dyDescent="0.3">
      <c r="A202">
        <f>VLOOKUP($B202,Example0gross_NameIDRecon!$B:$C,2,0)</f>
        <v>107</v>
      </c>
      <c r="B202" t="s">
        <v>22</v>
      </c>
      <c r="C202" t="s">
        <v>55</v>
      </c>
      <c r="D202" t="str">
        <f>IF(VLOOKUP($C202,Example0gross_LOSDesignation!$A:$B,2,0)=0,"",VLOOKUP($C202,Example0gross_LOSDesignation!$A:$B,2,0))</f>
        <v>Fixed Expense ($)</v>
      </c>
      <c r="E202" s="3">
        <v>1436.73</v>
      </c>
      <c r="F202" s="3">
        <v>1454.6891250000001</v>
      </c>
      <c r="G202" s="3">
        <v>1472.8727390624999</v>
      </c>
      <c r="H202" s="3">
        <v>1491.2836483007809</v>
      </c>
      <c r="I202" s="3">
        <v>1509.9246939045411</v>
      </c>
      <c r="J202" s="3">
        <v>1528.7987525783469</v>
      </c>
      <c r="K202" s="3">
        <v>1547.908736985577</v>
      </c>
      <c r="L202" s="3">
        <v>1567.257596197896</v>
      </c>
      <c r="M202" s="3">
        <v>1586.84831615037</v>
      </c>
      <c r="N202" s="3">
        <v>1606.6839201022501</v>
      </c>
      <c r="O202" s="3">
        <v>1626.7674691035279</v>
      </c>
      <c r="P202" s="3">
        <v>1647.102062467322</v>
      </c>
    </row>
    <row r="203" spans="1:16" x14ac:dyDescent="0.3">
      <c r="A203">
        <f>VLOOKUP($B203,Example0gross_NameIDRecon!$B:$C,2,0)</f>
        <v>107</v>
      </c>
      <c r="B203" t="s">
        <v>22</v>
      </c>
      <c r="C203" t="s">
        <v>56</v>
      </c>
      <c r="D203" t="str">
        <f>IF(VLOOKUP($C203,Example0gross_LOSDesignation!$A:$B,2,0)=0,"",VLOOKUP($C203,Example0gross_LOSDesignation!$A:$B,2,0))</f>
        <v>Fixed Expense ($)</v>
      </c>
      <c r="E203" s="3">
        <v>913</v>
      </c>
      <c r="F203" s="3">
        <v>924.41249999999991</v>
      </c>
      <c r="G203" s="3">
        <v>935.96765625</v>
      </c>
      <c r="H203" s="3">
        <v>947.66725195312495</v>
      </c>
      <c r="I203" s="3">
        <v>959.5130926025389</v>
      </c>
      <c r="J203" s="3">
        <v>971.50700626007074</v>
      </c>
      <c r="K203" s="3">
        <v>983.65084383832152</v>
      </c>
      <c r="L203" s="3">
        <v>995.94647938630055</v>
      </c>
      <c r="M203" s="3">
        <v>1008.395810378629</v>
      </c>
      <c r="N203" s="3">
        <v>1021.000758008362</v>
      </c>
      <c r="O203" s="3">
        <v>1033.763267483467</v>
      </c>
      <c r="P203" s="3">
        <v>1046.68530832701</v>
      </c>
    </row>
    <row r="204" spans="1:16" x14ac:dyDescent="0.3">
      <c r="A204">
        <f>VLOOKUP($B204,Example0gross_NameIDRecon!$B:$C,2,0)</f>
        <v>107</v>
      </c>
      <c r="B204" t="s">
        <v>22</v>
      </c>
      <c r="C204" t="s">
        <v>57</v>
      </c>
      <c r="D204" t="str">
        <f>IF(VLOOKUP($C204,Example0gross_LOSDesignation!$A:$B,2,0)=0,"",VLOOKUP($C204,Example0gross_LOSDesignation!$A:$B,2,0))</f>
        <v>Fixed Expense ($)</v>
      </c>
      <c r="E204" s="3">
        <v>622.5</v>
      </c>
      <c r="F204" s="3">
        <v>630.28125</v>
      </c>
      <c r="G204" s="3">
        <v>638.15976562499998</v>
      </c>
      <c r="H204" s="3">
        <v>646.13676269531243</v>
      </c>
      <c r="I204" s="3">
        <v>654.21347222900386</v>
      </c>
      <c r="J204" s="3">
        <v>662.39114063186639</v>
      </c>
      <c r="K204" s="3">
        <v>670.67102988976467</v>
      </c>
      <c r="L204" s="3">
        <v>679.05441776338671</v>
      </c>
      <c r="M204" s="3">
        <v>687.54259798542898</v>
      </c>
      <c r="N204" s="3">
        <v>696.13688046024674</v>
      </c>
      <c r="O204" s="3">
        <v>704.8385914659998</v>
      </c>
      <c r="P204" s="3">
        <v>713.64907385932474</v>
      </c>
    </row>
    <row r="205" spans="1:16" x14ac:dyDescent="0.3">
      <c r="A205">
        <f>VLOOKUP($B205,Example0gross_NameIDRecon!$B:$C,2,0)</f>
        <v>107</v>
      </c>
      <c r="B205" t="s">
        <v>22</v>
      </c>
      <c r="C205" t="s">
        <v>58</v>
      </c>
      <c r="D205" t="str">
        <f>IF(VLOOKUP($C205,Example0gross_LOSDesignation!$A:$B,2,0)=0,"",VLOOKUP($C205,Example0gross_LOSDesignation!$A:$B,2,0))</f>
        <v>Fixed Expense ($)</v>
      </c>
      <c r="E205" s="3">
        <v>3320</v>
      </c>
      <c r="F205" s="3">
        <v>3361.5</v>
      </c>
      <c r="G205" s="3">
        <v>3403.5187500000002</v>
      </c>
      <c r="H205" s="3">
        <v>3446.0627343750002</v>
      </c>
      <c r="I205" s="3">
        <v>3489.1385185546869</v>
      </c>
      <c r="J205" s="3">
        <v>3532.7527500366209</v>
      </c>
      <c r="K205" s="3">
        <v>3576.9121594120779</v>
      </c>
      <c r="L205" s="3">
        <v>3621.6235614047291</v>
      </c>
      <c r="M205" s="3">
        <v>3666.8938559222879</v>
      </c>
      <c r="N205" s="3">
        <v>3712.730029121316</v>
      </c>
      <c r="O205" s="3">
        <v>3759.1391544853332</v>
      </c>
      <c r="P205" s="3">
        <v>3806.1283939164</v>
      </c>
    </row>
    <row r="206" spans="1:16" x14ac:dyDescent="0.3">
      <c r="A206">
        <f>VLOOKUP($B206,Example0gross_NameIDRecon!$B:$C,2,0)</f>
        <v>107</v>
      </c>
      <c r="B206" t="s">
        <v>22</v>
      </c>
      <c r="C206" t="s">
        <v>59</v>
      </c>
      <c r="D206" t="str">
        <f>IF(VLOOKUP($C206,Example0gross_LOSDesignation!$A:$B,2,0)=0,"",VLOOKUP($C206,Example0gross_LOSDesignation!$A:$B,2,0))</f>
        <v>Fixed Expense ($)</v>
      </c>
      <c r="E206" s="3">
        <v>1099.75</v>
      </c>
      <c r="F206" s="3">
        <v>1113.496875</v>
      </c>
      <c r="G206" s="3">
        <v>1127.4155859375001</v>
      </c>
      <c r="H206" s="3">
        <v>1141.5082807617191</v>
      </c>
      <c r="I206" s="3">
        <v>1155.7771342712399</v>
      </c>
      <c r="J206" s="3">
        <v>1170.224348449631</v>
      </c>
      <c r="K206" s="3">
        <v>1184.8521528052511</v>
      </c>
      <c r="L206" s="3">
        <v>1199.662804715316</v>
      </c>
      <c r="M206" s="3">
        <v>1214.658589774258</v>
      </c>
      <c r="N206" s="3">
        <v>1229.841822146436</v>
      </c>
      <c r="O206" s="3">
        <v>1245.2148449232659</v>
      </c>
      <c r="P206" s="3">
        <v>1260.780030484807</v>
      </c>
    </row>
    <row r="207" spans="1:16" x14ac:dyDescent="0.3">
      <c r="A207">
        <f>VLOOKUP($B207,Example0gross_NameIDRecon!$B:$C,2,0)</f>
        <v>107</v>
      </c>
      <c r="B207" t="s">
        <v>22</v>
      </c>
      <c r="C207" t="s">
        <v>60</v>
      </c>
      <c r="D207" t="str">
        <f>IF(VLOOKUP($C207,Example0gross_LOSDesignation!$A:$B,2,0)=0,"",VLOOKUP($C207,Example0gross_LOSDesignation!$A:$B,2,0))</f>
        <v>Oil Variable Expense ($)</v>
      </c>
      <c r="E207" s="3">
        <v>705.5</v>
      </c>
      <c r="F207" s="3">
        <v>714.31874999999991</v>
      </c>
      <c r="G207" s="3">
        <v>723.24773437499994</v>
      </c>
      <c r="H207" s="3">
        <v>732.28833105468743</v>
      </c>
      <c r="I207" s="3">
        <v>741.44193519287103</v>
      </c>
      <c r="J207" s="3">
        <v>750.7099593827819</v>
      </c>
      <c r="K207" s="3">
        <v>760.09383387506671</v>
      </c>
      <c r="L207" s="3">
        <v>769.59500679850498</v>
      </c>
      <c r="M207" s="3">
        <v>779.21494438348623</v>
      </c>
      <c r="N207" s="3">
        <v>788.95513118827978</v>
      </c>
      <c r="O207" s="3">
        <v>798.81707032813324</v>
      </c>
      <c r="P207" s="3">
        <v>808.80228370723489</v>
      </c>
    </row>
    <row r="208" spans="1:16" x14ac:dyDescent="0.3">
      <c r="A208">
        <f>VLOOKUP($B208,Example0gross_NameIDRecon!$B:$C,2,0)</f>
        <v>107</v>
      </c>
      <c r="B208" t="s">
        <v>22</v>
      </c>
      <c r="C208" t="s">
        <v>61</v>
      </c>
      <c r="D208" t="str">
        <f>IF(VLOOKUP($C208,Example0gross_LOSDesignation!$A:$B,2,0)=0,"",VLOOKUP($C208,Example0gross_LOSDesignation!$A:$B,2,0))</f>
        <v>Fixed Expense ($)</v>
      </c>
      <c r="E208" s="3">
        <v>498</v>
      </c>
      <c r="F208" s="3">
        <v>504.22500000000002</v>
      </c>
      <c r="G208" s="3">
        <v>510.52781249999998</v>
      </c>
      <c r="H208" s="3">
        <v>516.90941015624992</v>
      </c>
      <c r="I208" s="3">
        <v>523.37077778320304</v>
      </c>
      <c r="J208" s="3">
        <v>529.91291250549307</v>
      </c>
      <c r="K208" s="3">
        <v>536.53682391181167</v>
      </c>
      <c r="L208" s="3">
        <v>543.2435342107093</v>
      </c>
      <c r="M208" s="3">
        <v>550.03407838834312</v>
      </c>
      <c r="N208" s="3">
        <v>556.90950436819742</v>
      </c>
      <c r="O208" s="3">
        <v>563.87087317279986</v>
      </c>
      <c r="P208" s="3">
        <v>570.91925908745975</v>
      </c>
    </row>
    <row r="209" spans="1:20" x14ac:dyDescent="0.3">
      <c r="A209">
        <f>VLOOKUP($B209,Example0gross_NameIDRecon!$B:$C,2,0)</f>
        <v>107</v>
      </c>
      <c r="B209" t="s">
        <v>22</v>
      </c>
      <c r="C209" t="s">
        <v>62</v>
      </c>
      <c r="D209" t="str">
        <f>IF(VLOOKUP($C209,Example0gross_LOSDesignation!$A:$B,2,0)=0,"",VLOOKUP($C209,Example0gross_LOSDesignation!$A:$B,2,0))</f>
        <v>Fixed Expense ($)</v>
      </c>
      <c r="E209" s="3">
        <v>3895.19</v>
      </c>
      <c r="F209" s="3">
        <v>3943.8798749999992</v>
      </c>
      <c r="G209" s="3">
        <v>3993.178373437499</v>
      </c>
      <c r="H209" s="3">
        <v>4043.093103105467</v>
      </c>
      <c r="I209" s="3">
        <v>4093.6317668942861</v>
      </c>
      <c r="J209" s="3">
        <v>4144.8021639804638</v>
      </c>
      <c r="K209" s="3">
        <v>4196.6121910302199</v>
      </c>
      <c r="L209" s="3">
        <v>4249.0698434180977</v>
      </c>
      <c r="M209" s="3">
        <v>4302.183216460824</v>
      </c>
      <c r="N209" s="3">
        <v>4355.9605066665836</v>
      </c>
      <c r="O209" s="3">
        <v>4410.410012999916</v>
      </c>
      <c r="P209" s="3">
        <v>4465.5401381624142</v>
      </c>
    </row>
    <row r="210" spans="1:20" x14ac:dyDescent="0.3">
      <c r="A210">
        <f>VLOOKUP($B210,Example0gross_NameIDRecon!$B:$C,2,0)</f>
        <v>107</v>
      </c>
      <c r="B210" t="s">
        <v>22</v>
      </c>
      <c r="C210" t="s">
        <v>63</v>
      </c>
      <c r="D210" t="str">
        <f>IF(VLOOKUP($C210,Example0gross_LOSDesignation!$A:$B,2,0)=0,"",VLOOKUP($C210,Example0gross_LOSDesignation!$A:$B,2,0))</f>
        <v>Ad Val Tax</v>
      </c>
      <c r="E210" s="3">
        <v>2158</v>
      </c>
      <c r="F210" s="3">
        <v>2184.9749999999999</v>
      </c>
      <c r="G210" s="3">
        <v>2212.2871875000001</v>
      </c>
      <c r="H210" s="3">
        <v>2239.9407773437501</v>
      </c>
      <c r="I210" s="3">
        <v>2267.9400370605472</v>
      </c>
      <c r="J210" s="3">
        <v>2296.2892875238031</v>
      </c>
      <c r="K210" s="3">
        <v>2324.992903617851</v>
      </c>
      <c r="L210" s="3">
        <v>2354.0553149130742</v>
      </c>
      <c r="M210" s="3">
        <v>2383.481006349487</v>
      </c>
      <c r="N210" s="3">
        <v>2413.2745189288562</v>
      </c>
      <c r="O210" s="3">
        <v>2443.4404504154659</v>
      </c>
      <c r="P210" s="3">
        <v>2473.9834560456602</v>
      </c>
    </row>
    <row r="211" spans="1:20" x14ac:dyDescent="0.3">
      <c r="A211">
        <f>VLOOKUP($B211,Example0gross_NameIDRecon!$B:$C,2,0)</f>
        <v>107</v>
      </c>
      <c r="B211" t="s">
        <v>22</v>
      </c>
      <c r="C211" t="s">
        <v>64</v>
      </c>
      <c r="D211" t="str">
        <f>IF(VLOOKUP($C211,Example0gross_LOSDesignation!$A:$B,2,0)=0,"",VLOOKUP($C211,Example0gross_LOSDesignation!$A:$B,2,0))</f>
        <v>Oil Variable Expense ($)</v>
      </c>
      <c r="E211" s="3">
        <v>590.13</v>
      </c>
      <c r="F211" s="3">
        <v>597.50662499999987</v>
      </c>
      <c r="G211" s="3">
        <v>604.97545781249983</v>
      </c>
      <c r="H211" s="3">
        <v>612.53765103515605</v>
      </c>
      <c r="I211" s="3">
        <v>620.19437167309547</v>
      </c>
      <c r="J211" s="3">
        <v>627.94680131900918</v>
      </c>
      <c r="K211" s="3">
        <v>635.79613633549673</v>
      </c>
      <c r="L211" s="3">
        <v>643.74358803969039</v>
      </c>
      <c r="M211" s="3">
        <v>651.79038289018649</v>
      </c>
      <c r="N211" s="3">
        <v>659.93776267631381</v>
      </c>
      <c r="O211" s="3">
        <v>668.18698470976767</v>
      </c>
      <c r="P211" s="3">
        <v>676.53932201863984</v>
      </c>
    </row>
    <row r="212" spans="1:20" x14ac:dyDescent="0.3">
      <c r="A212">
        <f>VLOOKUP($B212,Example0gross_NameIDRecon!$B:$C,2,0)</f>
        <v>107</v>
      </c>
      <c r="B212" t="s">
        <v>22</v>
      </c>
      <c r="C212" t="s">
        <v>65</v>
      </c>
      <c r="D212" t="str">
        <f>IF(VLOOKUP($C212,Example0gross_LOSDesignation!$A:$B,2,0)=0,"",VLOOKUP($C212,Example0gross_LOSDesignation!$A:$B,2,0))</f>
        <v>Fixed Expense ($)</v>
      </c>
      <c r="E212" s="3">
        <v>270.58</v>
      </c>
      <c r="F212" s="3">
        <v>273.96224999999998</v>
      </c>
      <c r="G212" s="3">
        <v>277.38677812499992</v>
      </c>
      <c r="H212" s="3">
        <v>280.85411285156238</v>
      </c>
      <c r="I212" s="3">
        <v>284.36478926220701</v>
      </c>
      <c r="J212" s="3">
        <v>287.91934912798462</v>
      </c>
      <c r="K212" s="3">
        <v>291.51834099208429</v>
      </c>
      <c r="L212" s="3">
        <v>295.16232025448539</v>
      </c>
      <c r="M212" s="3">
        <v>298.85184925766652</v>
      </c>
      <c r="N212" s="3">
        <v>302.58749737338718</v>
      </c>
      <c r="O212" s="3">
        <v>306.36984109055447</v>
      </c>
      <c r="P212" s="3">
        <v>310.19946410418652</v>
      </c>
    </row>
    <row r="213" spans="1:20" x14ac:dyDescent="0.3">
      <c r="A213">
        <f>VLOOKUP($B213,Example0gross_NameIDRecon!$B:$C,2,0)</f>
        <v>107</v>
      </c>
      <c r="B213" t="s">
        <v>22</v>
      </c>
      <c r="C213" t="s">
        <v>66</v>
      </c>
      <c r="D213" t="str">
        <f>IF(VLOOKUP($C213,Example0gross_LOSDesignation!$A:$B,2,0)=0,"",VLOOKUP($C213,Example0gross_LOSDesignation!$A:$B,2,0))</f>
        <v>Fixed Expense ($)</v>
      </c>
      <c r="E213" s="3">
        <v>788.5</v>
      </c>
      <c r="F213" s="3">
        <v>798.35624999999993</v>
      </c>
      <c r="G213" s="3">
        <v>808.33570312500001</v>
      </c>
      <c r="H213" s="3">
        <v>818.43989941406244</v>
      </c>
      <c r="I213" s="3">
        <v>828.6703981567382</v>
      </c>
      <c r="J213" s="3">
        <v>839.0287781336973</v>
      </c>
      <c r="K213" s="3">
        <v>849.51663786036852</v>
      </c>
      <c r="L213" s="3">
        <v>860.13559583362303</v>
      </c>
      <c r="M213" s="3">
        <v>870.88729078154324</v>
      </c>
      <c r="N213" s="3">
        <v>881.77338191631259</v>
      </c>
      <c r="O213" s="3">
        <v>892.79554919026634</v>
      </c>
      <c r="P213" s="3">
        <v>903.9554935551447</v>
      </c>
    </row>
    <row r="214" spans="1:20" x14ac:dyDescent="0.3">
      <c r="A214">
        <f>VLOOKUP($B214,Example0gross_NameIDRecon!$B:$C,2,0)</f>
        <v>107</v>
      </c>
      <c r="B214" t="s">
        <v>22</v>
      </c>
      <c r="C214" t="s">
        <v>67</v>
      </c>
      <c r="D214" t="str">
        <f>IF(VLOOKUP($C214,Example0gross_LOSDesignation!$A:$B,2,0)=0,"",VLOOKUP($C214,Example0gross_LOSDesignation!$A:$B,2,0))</f>
        <v>Fixed Expense ($)</v>
      </c>
      <c r="E214" s="3">
        <v>1025.8800000000001</v>
      </c>
      <c r="F214" s="3">
        <v>1038.7035000000001</v>
      </c>
      <c r="G214" s="3">
        <v>1051.68729375</v>
      </c>
      <c r="H214" s="3">
        <v>1064.833384921875</v>
      </c>
      <c r="I214" s="3">
        <v>1078.143802233398</v>
      </c>
      <c r="J214" s="3">
        <v>1091.620599761316</v>
      </c>
      <c r="K214" s="3">
        <v>1105.2658572583321</v>
      </c>
      <c r="L214" s="3">
        <v>1119.0816804740609</v>
      </c>
      <c r="M214" s="3">
        <v>1133.070201479987</v>
      </c>
      <c r="N214" s="3">
        <v>1147.233578998487</v>
      </c>
      <c r="O214" s="3">
        <v>1161.573998735968</v>
      </c>
      <c r="P214" s="3">
        <v>1176.093673720168</v>
      </c>
    </row>
    <row r="215" spans="1:20" x14ac:dyDescent="0.3">
      <c r="A215">
        <f>VLOOKUP($B215,Example0gross_NameIDRecon!$B:$C,2,0)</f>
        <v>107</v>
      </c>
      <c r="B215" t="s">
        <v>22</v>
      </c>
      <c r="C215" t="s">
        <v>68</v>
      </c>
      <c r="D215" t="str">
        <f>IF(VLOOKUP($C215,Example0gross_LOSDesignation!$A:$B,2,0)=0,"",VLOOKUP($C215,Example0gross_LOSDesignation!$A:$B,2,0))</f>
        <v>Oil Variable Expense ($)</v>
      </c>
      <c r="E215" s="3">
        <v>481.4</v>
      </c>
      <c r="F215" s="3">
        <v>487.41750000000002</v>
      </c>
      <c r="G215" s="3">
        <v>493.51021874999992</v>
      </c>
      <c r="H215" s="3">
        <v>499.67909648437501</v>
      </c>
      <c r="I215" s="3">
        <v>505.92508519042963</v>
      </c>
      <c r="J215" s="3">
        <v>512.24914875530988</v>
      </c>
      <c r="K215" s="3">
        <v>518.65226311475124</v>
      </c>
      <c r="L215" s="3">
        <v>525.13541640368555</v>
      </c>
      <c r="M215" s="3">
        <v>531.69960910873169</v>
      </c>
      <c r="N215" s="3">
        <v>538.34585422259079</v>
      </c>
      <c r="O215" s="3">
        <v>545.07517740037315</v>
      </c>
      <c r="P215" s="3">
        <v>551.88861711787786</v>
      </c>
    </row>
    <row r="216" spans="1:20" x14ac:dyDescent="0.3">
      <c r="A216">
        <f>VLOOKUP($B216,Example0gross_NameIDRecon!$B:$C,2,0)</f>
        <v>107</v>
      </c>
      <c r="B216" t="s">
        <v>22</v>
      </c>
      <c r="C216" t="s">
        <v>69</v>
      </c>
      <c r="D216" t="str">
        <f>IF(VLOOKUP($C216,Example0gross_LOSDesignation!$A:$B,2,0)=0,"",VLOOKUP($C216,Example0gross_LOSDesignation!$A:$B,2,0))</f>
        <v>Oil Variable Expense ($)</v>
      </c>
      <c r="E216" s="3">
        <v>373.5</v>
      </c>
      <c r="F216" s="3">
        <v>378.16874999999999</v>
      </c>
      <c r="G216" s="3">
        <v>382.89585937499999</v>
      </c>
      <c r="H216" s="3">
        <v>387.68205761718752</v>
      </c>
      <c r="I216" s="3">
        <v>392.52808333740228</v>
      </c>
      <c r="J216" s="3">
        <v>397.4346843791198</v>
      </c>
      <c r="K216" s="3">
        <v>402.40261793385878</v>
      </c>
      <c r="L216" s="3">
        <v>407.432650658032</v>
      </c>
      <c r="M216" s="3">
        <v>412.52555879125742</v>
      </c>
      <c r="N216" s="3">
        <v>417.68212827614809</v>
      </c>
      <c r="O216" s="3">
        <v>422.90315487959992</v>
      </c>
      <c r="P216" s="3">
        <v>428.18944431559493</v>
      </c>
    </row>
    <row r="217" spans="1:20" x14ac:dyDescent="0.3">
      <c r="A217">
        <f>VLOOKUP($B217,Example0gross_NameIDRecon!$B:$C,2,0)</f>
        <v>107</v>
      </c>
      <c r="B217" t="s">
        <v>22</v>
      </c>
      <c r="C217" t="s">
        <v>70</v>
      </c>
      <c r="D217" t="str">
        <f>IF(VLOOKUP($C217,Example0gross_LOSDesignation!$A:$B,2,0)=0,"",VLOOKUP($C217,Example0gross_LOSDesignation!$A:$B,2,0))</f>
        <v>Total Expenses</v>
      </c>
      <c r="E217" s="3">
        <v>33208.300000000003</v>
      </c>
      <c r="F217" s="3">
        <v>33654.898099999991</v>
      </c>
      <c r="G217" s="3">
        <v>34108.036122750003</v>
      </c>
      <c r="H217" s="3">
        <v>34567.829580231868</v>
      </c>
      <c r="I217" s="3">
        <v>35034.396710821471</v>
      </c>
      <c r="J217" s="3">
        <v>35507.858563648013</v>
      </c>
      <c r="K217" s="3">
        <v>35988.339086003667</v>
      </c>
      <c r="L217" s="3">
        <v>36475.965213921481</v>
      </c>
      <c r="M217" s="3">
        <v>36970.866966043628</v>
      </c>
      <c r="N217" s="3">
        <v>37473.177540907287</v>
      </c>
      <c r="O217" s="3">
        <v>37983.033417780833</v>
      </c>
      <c r="P217" s="3">
        <v>38500.57446118696</v>
      </c>
    </row>
    <row r="218" spans="1:20" x14ac:dyDescent="0.3">
      <c r="A218">
        <f>VLOOKUP($B218,Example0gross_NameIDRecon!$B:$C,2,0)</f>
        <v>107</v>
      </c>
      <c r="B218" t="s">
        <v>22</v>
      </c>
      <c r="C218" t="s">
        <v>71</v>
      </c>
      <c r="D218" t="str">
        <f>IF(VLOOKUP($C218,Example0gross_LOSDesignation!$A:$B,2,0)=0,"",VLOOKUP($C218,Example0gross_LOSDesignation!$A:$B,2,0))</f>
        <v>Net Operating Profit</v>
      </c>
      <c r="E218" s="3">
        <v>85799.866666666669</v>
      </c>
      <c r="F218" s="3">
        <v>87157.619399999996</v>
      </c>
      <c r="G218" s="3">
        <v>88535.993614749954</v>
      </c>
      <c r="H218" s="3">
        <v>89935.281700705586</v>
      </c>
      <c r="I218" s="3">
        <v>91355.77944219191</v>
      </c>
      <c r="J218" s="3">
        <v>92797.786025536741</v>
      </c>
      <c r="K218" s="3">
        <v>94261.604044864376</v>
      </c>
      <c r="L218" s="3">
        <v>95747.539506119385</v>
      </c>
      <c r="M218" s="3">
        <v>97255.901829218681</v>
      </c>
      <c r="N218" s="3">
        <v>98787.003848226901</v>
      </c>
      <c r="O218" s="3">
        <v>100341.161809443</v>
      </c>
      <c r="P218" s="3">
        <v>101918.6953672841</v>
      </c>
    </row>
    <row r="219" spans="1:20" x14ac:dyDescent="0.3">
      <c r="A219">
        <f>A218</f>
        <v>107</v>
      </c>
      <c r="B219" t="str">
        <f>B218</f>
        <v>Eric 2H</v>
      </c>
    </row>
    <row r="220" spans="1:20" x14ac:dyDescent="0.3">
      <c r="A220">
        <f>A218</f>
        <v>107</v>
      </c>
      <c r="B220" t="str">
        <f>B218</f>
        <v>Eric 2H</v>
      </c>
      <c r="D220" s="21" t="s">
        <v>72</v>
      </c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</row>
    <row r="221" spans="1:20" x14ac:dyDescent="0.3">
      <c r="A221">
        <f>A218</f>
        <v>107</v>
      </c>
      <c r="B221" t="str">
        <f>B218</f>
        <v>Eric 2H</v>
      </c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</row>
    <row r="222" spans="1:20" x14ac:dyDescent="0.3">
      <c r="A222">
        <f>A218</f>
        <v>107</v>
      </c>
      <c r="B222" t="str">
        <f>B218</f>
        <v>Eric 2H</v>
      </c>
      <c r="D222" s="22" t="s">
        <v>73</v>
      </c>
      <c r="E222" s="23">
        <f>IFERROR(VLOOKUP($A222,Example0gross_BTU!$B:$C,2,0),"")</f>
        <v>1.0549999999999999</v>
      </c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</row>
    <row r="223" spans="1:20" x14ac:dyDescent="0.3">
      <c r="A223">
        <f>A218</f>
        <v>107</v>
      </c>
      <c r="B223" t="str">
        <f>B218</f>
        <v>Eric 2H</v>
      </c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</row>
    <row r="224" spans="1:20" x14ac:dyDescent="0.3">
      <c r="A224">
        <f>A218</f>
        <v>107</v>
      </c>
      <c r="B224" t="str">
        <f>B218</f>
        <v>Eric 2H</v>
      </c>
      <c r="D224" s="22" t="s">
        <v>74</v>
      </c>
      <c r="E224" s="24">
        <f>IFERROR((SUMIF($D175:$D218,"Oil Sales Revenue ($)",E175:E218)-ABS(SUMIF($D175:$D218,"Oil Revenue Deductions ($)",E175:E218)))/SUMIF($D175:$D218,"Oil Sales Volumes (bbl)",E175:E218),"")</f>
        <v>76.083333333333329</v>
      </c>
      <c r="F224" s="24">
        <f>IFERROR((SUMIF($D175:$D218,"Oil Sales Revenue ($)",F175:F218)-ABS(SUMIF($D175:$D218,"Oil Revenue Deductions ($)",F175:F218)))/SUMIF($D175:$D218,"Oil Sales Volumes (bbl)",F175:F218),"")</f>
        <v>75.349999999999994</v>
      </c>
      <c r="G224" s="24">
        <f>IFERROR((SUMIF($D175:$D218,"Oil Sales Revenue ($)",G175:G218)-ABS(SUMIF($D175:$D218,"Oil Revenue Deductions ($)",G175:G218)))/SUMIF($D175:$D218,"Oil Sales Volumes (bbl)",G175:G218),"")</f>
        <v>74.623646638905399</v>
      </c>
      <c r="H224" s="24">
        <f>IFERROR((SUMIF($D175:$D218,"Oil Sales Revenue ($)",H175:H218)-ABS(SUMIF($D175:$D218,"Oil Revenue Deductions ($)",H175:H218)))/SUMIF($D175:$D218,"Oil Sales Volumes (bbl)",H175:H218),"")</f>
        <v>73.904208557623917</v>
      </c>
      <c r="I224" s="24">
        <f>IFERROR((SUMIF($D175:$D218,"Oil Sales Revenue ($)",I175:I218)-ABS(SUMIF($D175:$D218,"Oil Revenue Deductions ($)",I175:I218)))/SUMIF($D175:$D218,"Oil Sales Volumes (bbl)",I175:I218),"")</f>
        <v>73.191621628439179</v>
      </c>
      <c r="J224" s="24">
        <f>IFERROR((SUMIF($D175:$D218,"Oil Sales Revenue ($)",J175:J218)-ABS(SUMIF($D175:$D218,"Oil Revenue Deductions ($)",J175:J218)))/SUMIF($D175:$D218,"Oil Sales Volumes (bbl)",J175:J218),"")</f>
        <v>72.48582228413099</v>
      </c>
      <c r="K224" s="24">
        <f>IFERROR((SUMIF($D175:$D218,"Oil Sales Revenue ($)",K175:K218)-ABS(SUMIF($D175:$D218,"Oil Revenue Deductions ($)",K175:K218)))/SUMIF($D175:$D218,"Oil Sales Volumes (bbl)",K175:K218),"")</f>
        <v>71.786747513778053</v>
      </c>
      <c r="L224" s="24">
        <f>IFERROR((SUMIF($D175:$D218,"Oil Sales Revenue ($)",L175:L218)-ABS(SUMIF($D175:$D218,"Oil Revenue Deductions ($)",L175:L218)))/SUMIF($D175:$D218,"Oil Sales Volumes (bbl)",L175:L218),"")</f>
        <v>71.094334858577085</v>
      </c>
      <c r="M224" s="24">
        <f>IFERROR((SUMIF($D175:$D218,"Oil Sales Revenue ($)",M175:M218)-ABS(SUMIF($D175:$D218,"Oil Revenue Deductions ($)",M175:M218)))/SUMIF($D175:$D218,"Oil Sales Volumes (bbl)",M175:M218),"")</f>
        <v>70.408522407678049</v>
      </c>
      <c r="N224" s="24">
        <f>IFERROR((SUMIF($D175:$D218,"Oil Sales Revenue ($)",N175:N218)-ABS(SUMIF($D175:$D218,"Oil Revenue Deductions ($)",N175:N218)))/SUMIF($D175:$D218,"Oil Sales Volumes (bbl)",N175:N218),"")</f>
        <v>69.729248794036266</v>
      </c>
      <c r="O224" s="24">
        <f>IFERROR((SUMIF($D175:$D218,"Oil Sales Revenue ($)",O175:O218)-ABS(SUMIF($D175:$D218,"Oil Revenue Deductions ($)",O175:O218)))/SUMIF($D175:$D218,"Oil Sales Volumes (bbl)",O175:O218),"")</f>
        <v>69.056453190281886</v>
      </c>
      <c r="P224" s="24">
        <f>IFERROR((SUMIF($D175:$D218,"Oil Sales Revenue ($)",P175:P218)-ABS(SUMIF($D175:$D218,"Oil Revenue Deductions ($)",P175:P218)))/SUMIF($D175:$D218,"Oil Sales Volumes (bbl)",P175:P218),"")</f>
        <v>68.390075304606398</v>
      </c>
      <c r="Q224" s="22"/>
      <c r="R224" s="22"/>
      <c r="S224" s="22"/>
      <c r="T224" s="22"/>
    </row>
    <row r="225" spans="1:20" x14ac:dyDescent="0.3">
      <c r="A225">
        <f>A218</f>
        <v>107</v>
      </c>
      <c r="B225" t="str">
        <f>B218</f>
        <v>Eric 2H</v>
      </c>
      <c r="D225" s="22" t="s">
        <v>75</v>
      </c>
      <c r="E225" s="24">
        <f>IFERROR(((SUMIF($D175:$D218,"Gas Sales Revenue ($)",E175:E218)-ABS(SUMIF($D175:$D218,"Gas Revenue Deductions ($)",E175:E218)))/SUMIF($D175:$D218,"Gas Sales Volumes (mcf)",E175:E218))/$E222,"")</f>
        <v>2.7361769352290684</v>
      </c>
      <c r="F225" s="24">
        <f>IFERROR(((SUMIF($D175:$D218,"Gas Sales Revenue ($)",F175:F218)-ABS(SUMIF($D175:$D218,"Gas Revenue Deductions ($)",F175:F218)))/SUMIF($D175:$D218,"Gas Sales Volumes (mcf)",F175:F218))/$E222,"")</f>
        <v>2.7105305745000581</v>
      </c>
      <c r="G225" s="24">
        <f>IFERROR(((SUMIF($D175:$D218,"Gas Sales Revenue ($)",G175:G218)-ABS(SUMIF($D175:$D218,"Gas Revenue Deductions ($)",G175:G218)))/SUMIF($D175:$D218,"Gas Sales Volumes (mcf)",G175:G218))/$E222,"")</f>
        <v>2.6851139724436193</v>
      </c>
      <c r="H225" s="24">
        <f>IFERROR(((SUMIF($D175:$D218,"Gas Sales Revenue ($)",H175:H218)-ABS(SUMIF($D175:$D218,"Gas Revenue Deductions ($)",H175:H218)))/SUMIF($D175:$D218,"Gas Sales Volumes (mcf)",H175:H218))/$E222,"")</f>
        <v>2.6599252865307492</v>
      </c>
      <c r="I225" s="24">
        <f>IFERROR(((SUMIF($D175:$D218,"Gas Sales Revenue ($)",I175:I218)-ABS(SUMIF($D175:$D218,"Gas Revenue Deductions ($)",I175:I218)))/SUMIF($D175:$D218,"Gas Sales Volumes (mcf)",I175:I218))/$E222,"")</f>
        <v>2.6349626844225975</v>
      </c>
      <c r="J225" s="24">
        <f>IFERROR(((SUMIF($D175:$D218,"Gas Sales Revenue ($)",J175:J218)-ABS(SUMIF($D175:$D218,"Gas Revenue Deductions ($)",J175:J218)))/SUMIF($D175:$D218,"Gas Sales Volumes (mcf)",J175:J218))/$E222,"")</f>
        <v>2.6102243440229698</v>
      </c>
      <c r="K225" s="24">
        <f>IFERROR(((SUMIF($D175:$D218,"Gas Sales Revenue ($)",K175:K218)-ABS(SUMIF($D175:$D218,"Gas Revenue Deductions ($)",K175:K218)))/SUMIF($D175:$D218,"Gas Sales Volumes (mcf)",K175:K218))/$E222,"")</f>
        <v>2.5857084535273569</v>
      </c>
      <c r="L225" s="24">
        <f>IFERROR(((SUMIF($D175:$D218,"Gas Sales Revenue ($)",L175:L218)-ABS(SUMIF($D175:$D218,"Gas Revenue Deductions ($)",L175:L218)))/SUMIF($D175:$D218,"Gas Sales Volumes (mcf)",L175:L218))/$E222,"")</f>
        <v>2.5614132114685657</v>
      </c>
      <c r="M225" s="24">
        <f>IFERROR(((SUMIF($D175:$D218,"Gas Sales Revenue ($)",M175:M218)-ABS(SUMIF($D175:$D218,"Gas Revenue Deductions ($)",M175:M218)))/SUMIF($D175:$D218,"Gas Sales Volumes (mcf)",M175:M218))/$E222,"")</f>
        <v>2.5373368267590668</v>
      </c>
      <c r="N225" s="24">
        <f>IFERROR(((SUMIF($D175:$D218,"Gas Sales Revenue ($)",N175:N218)-ABS(SUMIF($D175:$D218,"Gas Revenue Deductions ($)",N175:N218)))/SUMIF($D175:$D218,"Gas Sales Volumes (mcf)",N175:N218))/$E222,"")</f>
        <v>2.5134775187301392</v>
      </c>
      <c r="O225" s="24">
        <f>IFERROR(((SUMIF($D175:$D218,"Gas Sales Revenue ($)",O175:O218)-ABS(SUMIF($D175:$D218,"Gas Revenue Deductions ($)",O175:O218)))/SUMIF($D175:$D218,"Gas Sales Volumes (mcf)",O175:O218))/$E222,"")</f>
        <v>2.4898335171678729</v>
      </c>
      <c r="P225" s="24">
        <f>IFERROR(((SUMIF($D175:$D218,"Gas Sales Revenue ($)",P175:P218)-ABS(SUMIF($D175:$D218,"Gas Revenue Deductions ($)",P175:P218)))/SUMIF($D175:$D218,"Gas Sales Volumes (mcf)",P175:P218))/$E222,"")</f>
        <v>2.4664030623461604</v>
      </c>
      <c r="Q225" s="22"/>
      <c r="R225" s="22"/>
      <c r="S225" s="22"/>
      <c r="T225" s="22"/>
    </row>
    <row r="226" spans="1:20" x14ac:dyDescent="0.3">
      <c r="A226">
        <f>A218</f>
        <v>107</v>
      </c>
      <c r="B226" t="str">
        <f>B218</f>
        <v>Eric 2H</v>
      </c>
      <c r="D226" s="22" t="s">
        <v>76</v>
      </c>
      <c r="E226" s="24">
        <f>IFERROR((SUMIF($D175:$D218,"NGL Sales Revenue ($)",E175:E218)-ABS(SUMIF($D175:$D218,"NGL Revenue Deductions ($)",E175:E218)))/(SUMIF($D175:$D218,"NGL Sales Volumes (bbl)",E175:E218)+(SUMIF($D175:$D218,"NGL Sales Volumes (gal)",E175:E218)/42)),"")</f>
        <v>31.117927743694615</v>
      </c>
      <c r="F226" s="24">
        <f>IFERROR((SUMIF($D175:$D218,"NGL Sales Revenue ($)",F175:F218)-ABS(SUMIF($D175:$D218,"NGL Revenue Deductions ($)",F175:F218)))/(SUMIF($D175:$D218,"NGL Sales Volumes (bbl)",F175:F218)+(SUMIF($D175:$D218,"NGL Sales Volumes (gal)",F175:F218)/42)),"")</f>
        <v>30.817995910020453</v>
      </c>
      <c r="G226" s="24">
        <f>IFERROR((SUMIF($D175:$D218,"NGL Sales Revenue ($)",G175:G218)-ABS(SUMIF($D175:$D218,"NGL Revenue Deductions ($)",G175:G218)))/(SUMIF($D175:$D218,"NGL Sales Volumes (bbl)",G175:G218)+(SUMIF($D175:$D218,"NGL Sales Volumes (gal)",G175:G218)/42)),"")</f>
        <v>30.520918870717956</v>
      </c>
      <c r="H226" s="24">
        <f>IFERROR((SUMIF($D175:$D218,"NGL Sales Revenue ($)",H175:H218)-ABS(SUMIF($D175:$D218,"NGL Revenue Deductions ($)",H175:H218)))/(SUMIF($D175:$D218,"NGL Sales Volumes (bbl)",H175:H218)+(SUMIF($D175:$D218,"NGL Sales Volumes (gal)",H175:H218)/42)),"")</f>
        <v>30.226670166717362</v>
      </c>
      <c r="I226" s="24">
        <f>IFERROR((SUMIF($D175:$D218,"NGL Sales Revenue ($)",I175:I218)-ABS(SUMIF($D175:$D218,"NGL Revenue Deductions ($)",I175:I218)))/(SUMIF($D175:$D218,"NGL Sales Volumes (bbl)",I175:I218)+(SUMIF($D175:$D218,"NGL Sales Volumes (gal)",I175:I218)/42)),"")</f>
        <v>29.935223569913788</v>
      </c>
      <c r="J226" s="24">
        <f>IFERROR((SUMIF($D175:$D218,"NGL Sales Revenue ($)",J175:J218)-ABS(SUMIF($D175:$D218,"NGL Revenue Deductions ($)",J175:J218)))/(SUMIF($D175:$D218,"NGL Sales Volumes (bbl)",J175:J218)+(SUMIF($D175:$D218,"NGL Sales Volumes (gal)",J175:J218)/42)),"")</f>
        <v>29.646553081444164</v>
      </c>
      <c r="K226" s="24">
        <f>IFERROR((SUMIF($D175:$D218,"NGL Sales Revenue ($)",K175:K218)-ABS(SUMIF($D175:$D218,"NGL Revenue Deductions ($)",K175:K218)))/(SUMIF($D175:$D218,"NGL Sales Volumes (bbl)",K175:K218)+(SUMIF($D175:$D218,"NGL Sales Volumes (gal)",K175:K218)/42)),"")</f>
        <v>29.360632929970581</v>
      </c>
      <c r="L226" s="24">
        <f>IFERROR((SUMIF($D175:$D218,"NGL Sales Revenue ($)",L175:L218)-ABS(SUMIF($D175:$D218,"NGL Revenue Deductions ($)",L175:L218)))/(SUMIF($D175:$D218,"NGL Sales Volumes (bbl)",L175:L218)+(SUMIF($D175:$D218,"NGL Sales Volumes (gal)",L175:L218)/42)),"")</f>
        <v>29.077437569970201</v>
      </c>
      <c r="M226" s="24">
        <f>IFERROR((SUMIF($D175:$D218,"NGL Sales Revenue ($)",M175:M218)-ABS(SUMIF($D175:$D218,"NGL Revenue Deductions ($)",M175:M218)))/(SUMIF($D175:$D218,"NGL Sales Volumes (bbl)",M175:M218)+(SUMIF($D175:$D218,"NGL Sales Volumes (gal)",M175:M218)/42)),"")</f>
        <v>28.796941680031932</v>
      </c>
      <c r="N226" s="24">
        <f>IFERROR((SUMIF($D175:$D218,"NGL Sales Revenue ($)",N175:N218)-ABS(SUMIF($D175:$D218,"NGL Revenue Deductions ($)",N175:N218)))/(SUMIF($D175:$D218,"NGL Sales Volumes (bbl)",N175:N218)+(SUMIF($D175:$D218,"NGL Sales Volumes (gal)",N175:N218)/42)),"")</f>
        <v>28.519120161160025</v>
      </c>
      <c r="O226" s="24">
        <f>IFERROR((SUMIF($D175:$D218,"NGL Sales Revenue ($)",O175:O218)-ABS(SUMIF($D175:$D218,"NGL Revenue Deductions ($)",O175:O218)))/(SUMIF($D175:$D218,"NGL Sales Volumes (bbl)",O175:O218)+(SUMIF($D175:$D218,"NGL Sales Volumes (gal)",O175:O218)/42)),"")</f>
        <v>28.243948135084612</v>
      </c>
      <c r="P226" s="24">
        <f>IFERROR((SUMIF($D175:$D218,"NGL Sales Revenue ($)",P175:P218)-ABS(SUMIF($D175:$D218,"NGL Revenue Deductions ($)",P175:P218)))/(SUMIF($D175:$D218,"NGL Sales Volumes (bbl)",P175:P218)+(SUMIF($D175:$D218,"NGL Sales Volumes (gal)",P175:P218)/42)),"")</f>
        <v>27.971400942579322</v>
      </c>
      <c r="Q226" s="22"/>
      <c r="R226" s="22"/>
      <c r="S226" s="22"/>
      <c r="T226" s="22"/>
    </row>
    <row r="227" spans="1:20" x14ac:dyDescent="0.3">
      <c r="A227">
        <f>A218</f>
        <v>107</v>
      </c>
      <c r="B227" t="str">
        <f>B218</f>
        <v>Eric 2H</v>
      </c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</row>
    <row r="228" spans="1:20" x14ac:dyDescent="0.3">
      <c r="A228">
        <f>A218</f>
        <v>107</v>
      </c>
      <c r="B228" t="str">
        <f>B218</f>
        <v>Eric 2H</v>
      </c>
      <c r="D228" s="22" t="s">
        <v>0</v>
      </c>
      <c r="E228" s="24">
        <f>IFERROR(E224-E$1,"")</f>
        <v>-2.076666666666668</v>
      </c>
      <c r="F228" s="24">
        <f>IFERROR(F224-F$1,"")</f>
        <v>-1.5100000000000051</v>
      </c>
      <c r="G228" s="24">
        <f>IFERROR(G224-G$1,"")</f>
        <v>1.2536466389053942</v>
      </c>
      <c r="H228" s="24">
        <f>IFERROR(H224-H$1,"")</f>
        <v>-5.5357914423760803</v>
      </c>
      <c r="I228" s="24">
        <f>IFERROR(I224-I$1,"")</f>
        <v>1.5716216284391749</v>
      </c>
      <c r="J228" s="24">
        <f>IFERROR(J224-J$1,"")</f>
        <v>2.2158222841309936</v>
      </c>
      <c r="K228" s="24">
        <f>IFERROR(K224-K$1,"")</f>
        <v>-4.2532524862219532</v>
      </c>
      <c r="L228" s="24">
        <f>IFERROR(L224-L$1,"")</f>
        <v>-10.225665141422908</v>
      </c>
      <c r="M228" s="24">
        <f>IFERROR(M224-M$1,"")</f>
        <v>-19.021477592321958</v>
      </c>
      <c r="N228" s="24">
        <f>IFERROR(N224-N$1,"")</f>
        <v>-15.740751205963733</v>
      </c>
      <c r="O228" s="24">
        <f>IFERROR(O224-O$1,"")</f>
        <v>-8.3235468097181098</v>
      </c>
      <c r="P228" s="24">
        <f>IFERROR(P224-P$1,"")</f>
        <v>-3.7299246953936063</v>
      </c>
      <c r="Q228" s="24">
        <f>IFERROR(AVERAGE(N228:P228),"")</f>
        <v>-9.2647409036918162</v>
      </c>
      <c r="R228" s="24">
        <f>IFERROR(AVERAGE(K228:P228),"")</f>
        <v>-10.215769655173711</v>
      </c>
      <c r="S228" s="24">
        <f>IFERROR(AVERAGE(H228:P228),"")</f>
        <v>-7.0047739400942426</v>
      </c>
      <c r="T228" s="24">
        <f>IFERROR(AVERAGE(E228:P228),"")</f>
        <v>-5.4479987907174552</v>
      </c>
    </row>
    <row r="229" spans="1:20" x14ac:dyDescent="0.3">
      <c r="A229">
        <f>A218</f>
        <v>107</v>
      </c>
      <c r="B229" t="str">
        <f>B218</f>
        <v>Eric 2H</v>
      </c>
      <c r="D229" s="22" t="s">
        <v>1</v>
      </c>
      <c r="E229" s="24">
        <f>IFERROR(E225-E$2,"")</f>
        <v>-1.9728230647709313</v>
      </c>
      <c r="F229" s="24">
        <f>IFERROR(F225-F$2,"")</f>
        <v>-0.39846942549994191</v>
      </c>
      <c r="G229" s="24">
        <f>IFERROR(G225-G$2,"")</f>
        <v>0.2341139724436192</v>
      </c>
      <c r="H229" s="24">
        <f>IFERROR(H225-H$2,"")</f>
        <v>0.66892528653074912</v>
      </c>
      <c r="I229" s="24">
        <f>IFERROR(I225-I$2,"")</f>
        <v>0.51796268442259752</v>
      </c>
      <c r="J229" s="24">
        <f>IFERROR(J225-J$2,"")</f>
        <v>0.42922434402296972</v>
      </c>
      <c r="K229" s="24">
        <f>IFERROR(K225-K$2,"")</f>
        <v>-1.7291546472643304E-2</v>
      </c>
      <c r="L229" s="24">
        <f>IFERROR(L225-L$2,"")</f>
        <v>6.9413211468565716E-2</v>
      </c>
      <c r="M229" s="24">
        <f>IFERROR(M225-M$2,"")</f>
        <v>-1.8663173240933251E-2</v>
      </c>
      <c r="N229" s="24">
        <f>IFERROR(N225-N$2,"")</f>
        <v>-0.25052248126986054</v>
      </c>
      <c r="O229" s="24">
        <f>IFERROR(O225-O$2,"")</f>
        <v>-0.67416648283212721</v>
      </c>
      <c r="P229" s="24">
        <f>IFERROR(P225-P$2,"")</f>
        <v>-0.2395969376538396</v>
      </c>
      <c r="Q229" s="24">
        <f>IFERROR(AVERAGE(N229:P229),"")</f>
        <v>-0.3880953005852758</v>
      </c>
      <c r="R229" s="24">
        <f>IFERROR(AVERAGE(K229:P229),"")</f>
        <v>-0.18847123500013971</v>
      </c>
      <c r="S229" s="24">
        <f>IFERROR(AVERAGE(H229:P229),"")</f>
        <v>5.3920544997275353E-2</v>
      </c>
      <c r="T229" s="24">
        <f>IFERROR(AVERAGE(E229:P229),"")</f>
        <v>-0.13765780107098133</v>
      </c>
    </row>
    <row r="230" spans="1:20" x14ac:dyDescent="0.3">
      <c r="A230">
        <f>A218</f>
        <v>107</v>
      </c>
      <c r="B230" t="str">
        <f>B218</f>
        <v>Eric 2H</v>
      </c>
      <c r="D230" s="22" t="s">
        <v>2</v>
      </c>
      <c r="E230" s="24">
        <f>IFERROR(E226-E$1,"")</f>
        <v>-47.042072256305381</v>
      </c>
      <c r="F230" s="24">
        <f>IFERROR(F226-F$1,"")</f>
        <v>-46.042004089979542</v>
      </c>
      <c r="G230" s="24">
        <f>IFERROR(G226-G$1,"")</f>
        <v>-42.849081129282048</v>
      </c>
      <c r="H230" s="24">
        <f>IFERROR(H226-H$1,"")</f>
        <v>-49.213329833282636</v>
      </c>
      <c r="I230" s="24">
        <f>IFERROR(I226-I$1,"")</f>
        <v>-41.684776430086217</v>
      </c>
      <c r="J230" s="24">
        <f>IFERROR(J226-J$1,"")</f>
        <v>-40.623446918555828</v>
      </c>
      <c r="K230" s="24">
        <f>IFERROR(K226-K$1,"")</f>
        <v>-46.679367070029429</v>
      </c>
      <c r="L230" s="24">
        <f>IFERROR(L226-L$1,"")</f>
        <v>-52.242562430029793</v>
      </c>
      <c r="M230" s="24">
        <f>IFERROR(M226-M$1,"")</f>
        <v>-60.633058319968072</v>
      </c>
      <c r="N230" s="24">
        <f>IFERROR(N226-N$1,"")</f>
        <v>-56.950879838839974</v>
      </c>
      <c r="O230" s="24">
        <f>IFERROR(O226-O$1,"")</f>
        <v>-49.136051864915387</v>
      </c>
      <c r="P230" s="24">
        <f>IFERROR(P226-P$1,"")</f>
        <v>-44.148599057420682</v>
      </c>
      <c r="Q230" s="24">
        <f>IFERROR(AVERAGE(N230:P230),"")</f>
        <v>-50.078510253725348</v>
      </c>
      <c r="R230" s="24">
        <f>IFERROR(AVERAGE(K230:P230),"")</f>
        <v>-51.631753096867214</v>
      </c>
      <c r="S230" s="24">
        <f>IFERROR(AVERAGE(H230:P230),"")</f>
        <v>-49.034674640347554</v>
      </c>
      <c r="T230" s="24">
        <f>IFERROR(AVERAGE(E230:P230),"")</f>
        <v>-48.103769103224586</v>
      </c>
    </row>
    <row r="231" spans="1:20" x14ac:dyDescent="0.3">
      <c r="A231">
        <f>A218</f>
        <v>107</v>
      </c>
      <c r="B231" t="str">
        <f>B218</f>
        <v>Eric 2H</v>
      </c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</row>
    <row r="232" spans="1:20" x14ac:dyDescent="0.3">
      <c r="A232">
        <f>A218</f>
        <v>107</v>
      </c>
      <c r="B232" t="str">
        <f>B218</f>
        <v>Eric 2H</v>
      </c>
      <c r="D232" s="22" t="s">
        <v>3</v>
      </c>
      <c r="E232" s="25">
        <f>IFERROR(E224/E$1,"")</f>
        <v>0.97343056977140907</v>
      </c>
      <c r="F232" s="25">
        <f>IFERROR(F224/F$1,"")</f>
        <v>0.98035389018995567</v>
      </c>
      <c r="G232" s="25">
        <f>IFERROR(G224/G$1,"")</f>
        <v>1.0170866381205588</v>
      </c>
      <c r="H232" s="25">
        <f>IFERROR(H224/H$1,"")</f>
        <v>0.9303148106448127</v>
      </c>
      <c r="I232" s="25">
        <f>IFERROR(I224/I$1,"")</f>
        <v>1.0219438931644678</v>
      </c>
      <c r="J232" s="25">
        <f>IFERROR(J224/J$1,"")</f>
        <v>1.0315329768625443</v>
      </c>
      <c r="K232" s="25">
        <f>IFERROR(K224/K$1,"")</f>
        <v>0.94406559065989015</v>
      </c>
      <c r="L232" s="25">
        <f>IFERROR(L224/L$1,"")</f>
        <v>0.87425399481772126</v>
      </c>
      <c r="M232" s="25">
        <f>IFERROR(M224/M$1,"")</f>
        <v>0.78730316904481767</v>
      </c>
      <c r="N232" s="25">
        <f>IFERROR(N224/N$1,"")</f>
        <v>0.81583302672325109</v>
      </c>
      <c r="O232" s="25">
        <f>IFERROR(O224/O$1,"")</f>
        <v>0.89243284040167858</v>
      </c>
      <c r="P232" s="25">
        <f>IFERROR(P224/P$1,"")</f>
        <v>0.94828168752920683</v>
      </c>
      <c r="Q232" s="25">
        <f>IFERROR(AVERAGE(N232:P232),"")</f>
        <v>0.88551585155137891</v>
      </c>
      <c r="R232" s="25">
        <f>IFERROR(AVERAGE(K232:P232),"")</f>
        <v>0.87702838486276091</v>
      </c>
      <c r="S232" s="25">
        <f>IFERROR(AVERAGE(H232:P232),"")</f>
        <v>0.91621799887204325</v>
      </c>
      <c r="T232" s="25">
        <f>IFERROR(AVERAGE(E232:P232),"")</f>
        <v>0.93473609066085939</v>
      </c>
    </row>
    <row r="233" spans="1:20" x14ac:dyDescent="0.3">
      <c r="A233">
        <f>A218</f>
        <v>107</v>
      </c>
      <c r="B233" t="str">
        <f>B218</f>
        <v>Eric 2H</v>
      </c>
      <c r="D233" s="22" t="s">
        <v>4</v>
      </c>
      <c r="E233" s="25">
        <f>IFERROR(E225/E$2,"")</f>
        <v>0.58105265135465456</v>
      </c>
      <c r="F233" s="25">
        <f>IFERROR(F225/F$2,"")</f>
        <v>0.87183357172726217</v>
      </c>
      <c r="G233" s="25">
        <f>IFERROR(G225/G$2,"")</f>
        <v>1.0955177366151037</v>
      </c>
      <c r="H233" s="25">
        <f>IFERROR(H225/H$2,"")</f>
        <v>1.3359745286442737</v>
      </c>
      <c r="I233" s="25">
        <f>IFERROR(I225/I$2,"")</f>
        <v>1.2446682496091628</v>
      </c>
      <c r="J233" s="25">
        <f>IFERROR(J225/J$2,"")</f>
        <v>1.1968016249532185</v>
      </c>
      <c r="K233" s="25">
        <f>IFERROR(K225/K$2,"")</f>
        <v>0.99335707012191954</v>
      </c>
      <c r="L233" s="25">
        <f>IFERROR(L225/L$2,"")</f>
        <v>1.0278544187273537</v>
      </c>
      <c r="M233" s="25">
        <f>IFERROR(M225/M$2,"")</f>
        <v>0.99269828902936885</v>
      </c>
      <c r="N233" s="25">
        <f>IFERROR(N225/N$2,"")</f>
        <v>0.90936234396893612</v>
      </c>
      <c r="O233" s="25">
        <f>IFERROR(O225/O$2,"")</f>
        <v>0.78692589038175498</v>
      </c>
      <c r="P233" s="25">
        <f>IFERROR(P225/P$2,"")</f>
        <v>0.9114571553385663</v>
      </c>
      <c r="Q233" s="25">
        <f>IFERROR(AVERAGE(N233:P233),"")</f>
        <v>0.86924846322975247</v>
      </c>
      <c r="R233" s="25">
        <f>IFERROR(AVERAGE(K233:P233),"")</f>
        <v>0.93694252792798327</v>
      </c>
      <c r="S233" s="25">
        <f>IFERROR(AVERAGE(H233:P233),"")</f>
        <v>1.0443443967527282</v>
      </c>
      <c r="T233" s="25">
        <f>IFERROR(AVERAGE(E233:P233),"")</f>
        <v>0.99562529420596446</v>
      </c>
    </row>
    <row r="234" spans="1:20" x14ac:dyDescent="0.3">
      <c r="A234">
        <f>A218</f>
        <v>107</v>
      </c>
      <c r="B234" t="str">
        <f>B218</f>
        <v>Eric 2H</v>
      </c>
      <c r="D234" s="22" t="s">
        <v>5</v>
      </c>
      <c r="E234" s="25">
        <f>IFERROR(E226/E$1,"")</f>
        <v>0.39813111238094445</v>
      </c>
      <c r="F234" s="25">
        <f>IFERROR(F226/F$1,"")</f>
        <v>0.40096273627401058</v>
      </c>
      <c r="G234" s="25">
        <f>IFERROR(G226/G$1,"")</f>
        <v>0.41598635505953324</v>
      </c>
      <c r="H234" s="25">
        <f>IFERROR(H226/H$1,"")</f>
        <v>0.38049685506945319</v>
      </c>
      <c r="I234" s="25">
        <f>IFERROR(I226/I$1,"")</f>
        <v>0.41797296243945525</v>
      </c>
      <c r="J234" s="25">
        <f>IFERROR(J226/J$1,"")</f>
        <v>0.42189487806239029</v>
      </c>
      <c r="K234" s="25">
        <f>IFERROR(K226/K$1,"")</f>
        <v>0.38612089597541527</v>
      </c>
      <c r="L234" s="25">
        <f>IFERROR(L226/L$1,"")</f>
        <v>0.35756809603996809</v>
      </c>
      <c r="M234" s="25">
        <f>IFERROR(M226/M$1,"")</f>
        <v>0.32200538611239998</v>
      </c>
      <c r="N234" s="25">
        <f>IFERROR(N226/N$1,"")</f>
        <v>0.33367403955961183</v>
      </c>
      <c r="O234" s="25">
        <f>IFERROR(O226/O$1,"")</f>
        <v>0.36500320670825293</v>
      </c>
      <c r="P234" s="25">
        <f>IFERROR(P226/P$1,"")</f>
        <v>0.38784527097309096</v>
      </c>
      <c r="Q234" s="25">
        <f>IFERROR(AVERAGE(N234:P234),"")</f>
        <v>0.36217417241365196</v>
      </c>
      <c r="R234" s="25">
        <f>IFERROR(AVERAGE(K234:P234),"")</f>
        <v>0.35870281589478981</v>
      </c>
      <c r="S234" s="25">
        <f>IFERROR(AVERAGE(H234:P234),"")</f>
        <v>0.37473128788222643</v>
      </c>
      <c r="T234" s="25">
        <f>IFERROR(AVERAGE(E234:P234),"")</f>
        <v>0.38230514955454381</v>
      </c>
    </row>
    <row r="235" spans="1:20" x14ac:dyDescent="0.3">
      <c r="A235">
        <f>A218</f>
        <v>107</v>
      </c>
      <c r="B235" t="str">
        <f>B218</f>
        <v>Eric 2H</v>
      </c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</row>
    <row r="236" spans="1:20" x14ac:dyDescent="0.3">
      <c r="A236">
        <f>A218</f>
        <v>107</v>
      </c>
      <c r="B236" t="str">
        <f>B218</f>
        <v>Eric 2H</v>
      </c>
      <c r="D236" s="22" t="s">
        <v>77</v>
      </c>
      <c r="E236" s="26">
        <f>_xlfn.XLOOKUP($A236&amp;"|"&amp;E$4,Example0gross_HistoricalProd!$B:$B&amp;"|"&amp;Example0gross_HistoricalProd!$C:$C,Example0gross_HistoricalProd!$D:$D,"",0,1)</f>
        <v>7595</v>
      </c>
      <c r="F236" s="26">
        <f>_xlfn.XLOOKUP($A236&amp;"|"&amp;F$4,Example0gross_HistoricalProd!$B:$B&amp;"|"&amp;Example0gross_HistoricalProd!$C:$C,Example0gross_HistoricalProd!$D:$D,"",0,1)</f>
        <v>7784</v>
      </c>
      <c r="G236" s="26">
        <f>_xlfn.XLOOKUP($A236&amp;"|"&amp;G$4,Example0gross_HistoricalProd!$B:$B&amp;"|"&amp;Example0gross_HistoricalProd!$C:$C,Example0gross_HistoricalProd!$D:$D,"",0,1)</f>
        <v>7979</v>
      </c>
      <c r="H236" s="26">
        <f>_xlfn.XLOOKUP($A236&amp;"|"&amp;H$4,Example0gross_HistoricalProd!$B:$B&amp;"|"&amp;Example0gross_HistoricalProd!$C:$C,Example0gross_HistoricalProd!$D:$D,"",0,1)</f>
        <v>8178</v>
      </c>
      <c r="I236" s="26">
        <f>_xlfn.XLOOKUP($A236&amp;"|"&amp;I$4,Example0gross_HistoricalProd!$B:$B&amp;"|"&amp;Example0gross_HistoricalProd!$C:$C,Example0gross_HistoricalProd!$D:$D,"",0,1)</f>
        <v>8383</v>
      </c>
      <c r="J236" s="26">
        <f>_xlfn.XLOOKUP($A236&amp;"|"&amp;J$4,Example0gross_HistoricalProd!$B:$B&amp;"|"&amp;Example0gross_HistoricalProd!$C:$C,Example0gross_HistoricalProd!$D:$D,"",0,1)</f>
        <v>8592</v>
      </c>
      <c r="K236" s="26">
        <f>_xlfn.XLOOKUP($A236&amp;"|"&amp;K$4,Example0gross_HistoricalProd!$B:$B&amp;"|"&amp;Example0gross_HistoricalProd!$C:$C,Example0gross_HistoricalProd!$D:$D,"",0,1)</f>
        <v>8807</v>
      </c>
      <c r="L236" s="26">
        <f>_xlfn.XLOOKUP($A236&amp;"|"&amp;L$4,Example0gross_HistoricalProd!$B:$B&amp;"|"&amp;Example0gross_HistoricalProd!$C:$C,Example0gross_HistoricalProd!$D:$D,"",0,1)</f>
        <v>9027</v>
      </c>
      <c r="M236" s="26">
        <f>_xlfn.XLOOKUP($A236&amp;"|"&amp;M$4,Example0gross_HistoricalProd!$B:$B&amp;"|"&amp;Example0gross_HistoricalProd!$C:$C,Example0gross_HistoricalProd!$D:$D,"",0,1)</f>
        <v>9253</v>
      </c>
      <c r="N236" s="26">
        <f>_xlfn.XLOOKUP($A236&amp;"|"&amp;N$4,Example0gross_HistoricalProd!$B:$B&amp;"|"&amp;Example0gross_HistoricalProd!$C:$C,Example0gross_HistoricalProd!$D:$D,"",0,1)</f>
        <v>9484</v>
      </c>
      <c r="O236" s="26">
        <f>_xlfn.XLOOKUP($A236&amp;"|"&amp;O$4,Example0gross_HistoricalProd!$B:$B&amp;"|"&amp;Example0gross_HistoricalProd!$C:$C,Example0gross_HistoricalProd!$D:$D,"",0,1)</f>
        <v>9722</v>
      </c>
      <c r="P236" s="26">
        <f>_xlfn.XLOOKUP($A236&amp;"|"&amp;P$4,Example0gross_HistoricalProd!$B:$B&amp;"|"&amp;Example0gross_HistoricalProd!$C:$C,Example0gross_HistoricalProd!$D:$D,"",0,1)</f>
        <v>9965</v>
      </c>
      <c r="Q236" s="22"/>
      <c r="R236" s="22"/>
      <c r="S236" s="22"/>
      <c r="T236" s="22"/>
    </row>
    <row r="237" spans="1:20" x14ac:dyDescent="0.3">
      <c r="A237">
        <f>A218</f>
        <v>107</v>
      </c>
      <c r="B237" t="str">
        <f>B218</f>
        <v>Eric 2H</v>
      </c>
      <c r="D237" s="22" t="s">
        <v>6</v>
      </c>
      <c r="E237" s="25">
        <f>IFERROR(SUMIF($D175:$D218,"Gas Sales Volumes (mcf)",E175:E218)/E236,"")</f>
        <v>0.8196181698485846</v>
      </c>
      <c r="F237" s="25">
        <f>IFERROR(SUMIF($D175:$D218,"Gas Sales Volumes (mcf)",F175:F218)/F236,"")</f>
        <v>0.81971030318602245</v>
      </c>
      <c r="G237" s="25">
        <f>IFERROR(SUMIF($D175:$D218,"Gas Sales Volumes (mcf)",G175:G218)/G236,"")</f>
        <v>0.81966920980072666</v>
      </c>
      <c r="H237" s="25">
        <f>IFERROR(SUMIF($D175:$D218,"Gas Sales Volumes (mcf)",H175:H218)/H236,"")</f>
        <v>0.81971681836940546</v>
      </c>
      <c r="I237" s="25">
        <f>IFERROR(SUMIF($D175:$D218,"Gas Sales Volumes (mcf)",I175:I218)/I236,"")</f>
        <v>0.81966303759282144</v>
      </c>
      <c r="J237" s="25">
        <f>IFERROR(SUMIF($D175:$D218,"Gas Sales Volumes (mcf)",J175:J218)/J236,"")</f>
        <v>0.81971789167180364</v>
      </c>
      <c r="K237" s="25">
        <f>IFERROR(SUMIF($D175:$D218,"Gas Sales Volumes (mcf)",K175:K218)/K236,"")</f>
        <v>0.8196992765272213</v>
      </c>
      <c r="L237" s="25">
        <f>IFERROR(SUMIF($D175:$D218,"Gas Sales Volumes (mcf)",L175:L218)/L236,"")</f>
        <v>0.81971516745149209</v>
      </c>
      <c r="M237" s="25">
        <f>IFERROR(SUMIF($D175:$D218,"Gas Sales Volumes (mcf)",M175:M218)/M236,"")</f>
        <v>0.81968637598608385</v>
      </c>
      <c r="N237" s="25">
        <f>IFERROR(SUMIF($D175:$D218,"Gas Sales Volumes (mcf)",N175:N218)/N236,"")</f>
        <v>0.81971446519656421</v>
      </c>
      <c r="O237" s="25">
        <f>IFERROR(SUMIF($D175:$D218,"Gas Sales Volumes (mcf)",O175:O218)/O236,"")</f>
        <v>0.81963858132301159</v>
      </c>
      <c r="P237" s="25">
        <f>IFERROR(SUMIF($D175:$D218,"Gas Sales Volumes (mcf)",P175:P218)/P236,"")</f>
        <v>0.81964269390997258</v>
      </c>
      <c r="Q237" s="25">
        <f>IFERROR(AVERAGE(N237:P237),"")</f>
        <v>0.81966524680984953</v>
      </c>
      <c r="R237" s="25">
        <f>IFERROR(AVERAGE(K237:P237),"")</f>
        <v>0.81968276006572438</v>
      </c>
      <c r="S237" s="25">
        <f>IFERROR(AVERAGE(H237:P237),"")</f>
        <v>0.81968825644759724</v>
      </c>
      <c r="T237" s="25">
        <f>IFERROR(AVERAGE(E237:P237),"")</f>
        <v>0.81968266590530925</v>
      </c>
    </row>
    <row r="238" spans="1:20" x14ac:dyDescent="0.3">
      <c r="A238">
        <f>A218</f>
        <v>107</v>
      </c>
      <c r="B238" t="str">
        <f>B218</f>
        <v>Eric 2H</v>
      </c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</row>
    <row r="239" spans="1:20" x14ac:dyDescent="0.3">
      <c r="A239">
        <f>A218</f>
        <v>107</v>
      </c>
      <c r="B239" t="str">
        <f>B218</f>
        <v>Eric 2H</v>
      </c>
      <c r="D239" s="22" t="s">
        <v>7</v>
      </c>
      <c r="E239" s="27">
        <f>IFERROR((SUMIF($D175:$D218,"NGL Sales Volumes (bbl)",E175:E218)+(SUMIF($D175:$D218,"NGL Sales Volumes (gal)",E175:E218)/42))/(E236/1000),"")</f>
        <v>106.87820934825544</v>
      </c>
      <c r="F239" s="27">
        <f>IFERROR((SUMIF($D175:$D218,"NGL Sales Volumes (bbl)",F175:F218)+(SUMIF($D175:$D218,"NGL Sales Volumes (gal)",F175:F218)/42))/(F236/1000),"")</f>
        <v>106.89022353545734</v>
      </c>
      <c r="G239" s="27">
        <f>IFERROR((SUMIF($D175:$D218,"NGL Sales Volumes (bbl)",G175:G218)+(SUMIF($D175:$D218,"NGL Sales Volumes (gal)",G175:G218)/42))/(G236/1000),"")</f>
        <v>106.88486495801477</v>
      </c>
      <c r="H239" s="27">
        <f>IFERROR((SUMIF($D175:$D218,"NGL Sales Volumes (bbl)",H175:H218)+(SUMIF($D175:$D218,"NGL Sales Volumes (gal)",H175:H218)/42))/(H236/1000),"")</f>
        <v>106.89107311537046</v>
      </c>
      <c r="I239" s="27">
        <f>IFERROR((SUMIF($D175:$D218,"NGL Sales Volumes (bbl)",I175:I218)+(SUMIF($D175:$D218,"NGL Sales Volumes (gal)",I175:I218)/42))/(I236/1000),"")</f>
        <v>106.88406010210393</v>
      </c>
      <c r="J239" s="27">
        <f>IFERROR((SUMIF($D175:$D218,"NGL Sales Volumes (bbl)",J175:J218)+(SUMIF($D175:$D218,"NGL Sales Volumes (gal)",J175:J218)/42))/(J236/1000),"")</f>
        <v>106.89121307400318</v>
      </c>
      <c r="K239" s="27">
        <f>IFERROR((SUMIF($D175:$D218,"NGL Sales Volumes (bbl)",K175:K218)+(SUMIF($D175:$D218,"NGL Sales Volumes (gal)",K175:K218)/42))/(K236/1000),"")</f>
        <v>106.88878565914968</v>
      </c>
      <c r="L239" s="27">
        <f>IFERROR((SUMIF($D175:$D218,"NGL Sales Volumes (bbl)",L175:L218)+(SUMIF($D175:$D218,"NGL Sales Volumes (gal)",L175:L218)/42))/(L236/1000),"")</f>
        <v>106.89085783567459</v>
      </c>
      <c r="M239" s="27">
        <f>IFERROR((SUMIF($D175:$D218,"NGL Sales Volumes (bbl)",M175:M218)+(SUMIF($D175:$D218,"NGL Sales Volumes (gal)",M175:M218)/42))/(M236/1000),"")</f>
        <v>106.88710342858536</v>
      </c>
      <c r="N239" s="27">
        <f>IFERROR((SUMIF($D175:$D218,"NGL Sales Volumes (bbl)",N175:N218)+(SUMIF($D175:$D218,"NGL Sales Volumes (gal)",N175:N218)/42))/(N236/1000),"")</f>
        <v>106.89076626163201</v>
      </c>
      <c r="O239" s="27">
        <f>IFERROR((SUMIF($D175:$D218,"NGL Sales Volumes (bbl)",O175:O218)+(SUMIF($D175:$D218,"NGL Sales Volumes (gal)",O175:O218)/42))/(O236/1000),"")</f>
        <v>106.88087100452078</v>
      </c>
      <c r="P239" s="27">
        <f>IFERROR((SUMIF($D175:$D218,"NGL Sales Volumes (bbl)",P175:P218)+(SUMIF($D175:$D218,"NGL Sales Volumes (gal)",P175:P218)/42))/(P236/1000),"")</f>
        <v>106.8814072858604</v>
      </c>
      <c r="Q239" s="27">
        <f>IFERROR(AVERAGE(N239:P239),"")</f>
        <v>106.88434818400439</v>
      </c>
      <c r="R239" s="27">
        <f>IFERROR(AVERAGE(K239:P239),"")</f>
        <v>106.88663191257046</v>
      </c>
      <c r="S239" s="27">
        <f>IFERROR(AVERAGE(H239:P239),"")</f>
        <v>106.88734864076672</v>
      </c>
      <c r="T239" s="27">
        <f>IFERROR(AVERAGE(E239:P239),"")</f>
        <v>106.88661963405234</v>
      </c>
    </row>
    <row r="240" spans="1:20" x14ac:dyDescent="0.3">
      <c r="A240">
        <f>A218</f>
        <v>107</v>
      </c>
      <c r="B240" t="str">
        <f>B218</f>
        <v>Eric 2H</v>
      </c>
      <c r="D240" s="22" t="s">
        <v>8</v>
      </c>
      <c r="E240" s="28">
        <f>IFERROR((SUMIF($D175:$D218,"NGL Sales Volumes (bbl)",E175:E218)+(SUMIF($D175:$D218,"NGL Sales Volumes (gal)",E175:E218)/42))/(E236),"")</f>
        <v>0.10687820934825543</v>
      </c>
      <c r="F240" s="28">
        <f>IFERROR((SUMIF($D175:$D218,"NGL Sales Volumes (bbl)",F175:F218)+(SUMIF($D175:$D218,"NGL Sales Volumes (gal)",F175:F218)/42))/(F236),"")</f>
        <v>0.10689022353545734</v>
      </c>
      <c r="G240" s="28">
        <f>IFERROR((SUMIF($D175:$D218,"NGL Sales Volumes (bbl)",G175:G218)+(SUMIF($D175:$D218,"NGL Sales Volumes (gal)",G175:G218)/42))/(G236),"")</f>
        <v>0.10688486495801477</v>
      </c>
      <c r="H240" s="28">
        <f>IFERROR((SUMIF($D175:$D218,"NGL Sales Volumes (bbl)",H175:H218)+(SUMIF($D175:$D218,"NGL Sales Volumes (gal)",H175:H218)/42))/(H236),"")</f>
        <v>0.10689107311537047</v>
      </c>
      <c r="I240" s="28">
        <f>IFERROR((SUMIF($D175:$D218,"NGL Sales Volumes (bbl)",I175:I218)+(SUMIF($D175:$D218,"NGL Sales Volumes (gal)",I175:I218)/42))/(I236),"")</f>
        <v>0.10688406010210393</v>
      </c>
      <c r="J240" s="28">
        <f>IFERROR((SUMIF($D175:$D218,"NGL Sales Volumes (bbl)",J175:J218)+(SUMIF($D175:$D218,"NGL Sales Volumes (gal)",J175:J218)/42))/(J236),"")</f>
        <v>0.10689121307400319</v>
      </c>
      <c r="K240" s="28">
        <f>IFERROR((SUMIF($D175:$D218,"NGL Sales Volumes (bbl)",K175:K218)+(SUMIF($D175:$D218,"NGL Sales Volumes (gal)",K175:K218)/42))/(K236),"")</f>
        <v>0.10688878565914968</v>
      </c>
      <c r="L240" s="28">
        <f>IFERROR((SUMIF($D175:$D218,"NGL Sales Volumes (bbl)",L175:L218)+(SUMIF($D175:$D218,"NGL Sales Volumes (gal)",L175:L218)/42))/(L236),"")</f>
        <v>0.10689085783567458</v>
      </c>
      <c r="M240" s="28">
        <f>IFERROR((SUMIF($D175:$D218,"NGL Sales Volumes (bbl)",M175:M218)+(SUMIF($D175:$D218,"NGL Sales Volumes (gal)",M175:M218)/42))/(M236),"")</f>
        <v>0.10688710342858536</v>
      </c>
      <c r="N240" s="28">
        <f>IFERROR((SUMIF($D175:$D218,"NGL Sales Volumes (bbl)",N175:N218)+(SUMIF($D175:$D218,"NGL Sales Volumes (gal)",N175:N218)/42))/(N236),"")</f>
        <v>0.10689076626163201</v>
      </c>
      <c r="O240" s="28">
        <f>IFERROR((SUMIF($D175:$D218,"NGL Sales Volumes (bbl)",O175:O218)+(SUMIF($D175:$D218,"NGL Sales Volumes (gal)",O175:O218)/42))/(O236),"")</f>
        <v>0.10688087100452077</v>
      </c>
      <c r="P240" s="28">
        <f>IFERROR((SUMIF($D175:$D218,"NGL Sales Volumes (bbl)",P175:P218)+(SUMIF($D175:$D218,"NGL Sales Volumes (gal)",P175:P218)/42))/(P236),"")</f>
        <v>0.10688140728586042</v>
      </c>
      <c r="Q240" s="28">
        <f>IFERROR(AVERAGE(N240:P240),"")</f>
        <v>0.1068843481840044</v>
      </c>
      <c r="R240" s="28">
        <f>IFERROR(AVERAGE(K240:P240),"")</f>
        <v>0.10688663191257047</v>
      </c>
      <c r="S240" s="28">
        <f>IFERROR(AVERAGE(H240:P240),"")</f>
        <v>0.1068873486407667</v>
      </c>
      <c r="T240" s="28">
        <f>IFERROR(AVERAGE(E240:P240),"")</f>
        <v>0.10688661963405233</v>
      </c>
    </row>
    <row r="241" spans="1:20" x14ac:dyDescent="0.3">
      <c r="A241">
        <f>A218</f>
        <v>107</v>
      </c>
      <c r="B241" t="str">
        <f>B218</f>
        <v>Eric 2H</v>
      </c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</row>
    <row r="242" spans="1:20" x14ac:dyDescent="0.3">
      <c r="A242">
        <f>A218</f>
        <v>107</v>
      </c>
      <c r="B242" t="str">
        <f>B218</f>
        <v>Eric 2H</v>
      </c>
      <c r="D242" s="22" t="s">
        <v>78</v>
      </c>
      <c r="E242" s="26">
        <f>IFERROR(SUMIF($D175:$D218,"Fixed Expense ($)",E175:E218)+SUMIF($D175:$D218,"Oil Variable Expense ($)",E175:E218)+SUMIF($D175:$D218,"Gas Variable Expense ($)",E175:E218),"")</f>
        <v>25300.06</v>
      </c>
      <c r="F242" s="26">
        <f>IFERROR(SUMIF($D175:$D218,"Fixed Expense ($)",F175:F218)+SUMIF($D175:$D218,"Oil Variable Expense ($)",F175:F218)+SUMIF($D175:$D218,"Gas Variable Expense ($)",F175:F218),"")</f>
        <v>25635.712</v>
      </c>
      <c r="G242" s="26">
        <f>IFERROR(SUMIF($D175:$D218,"Fixed Expense ($)",G175:G218)+SUMIF($D175:$D218,"Oil Variable Expense ($)",G175:G218)+SUMIF($D175:$D218,"Gas Variable Expense ($)",G175:G218),"")</f>
        <v>25976.335700000007</v>
      </c>
      <c r="H242" s="26">
        <f>IFERROR(SUMIF($D175:$D218,"Fixed Expense ($)",H175:H218)+SUMIF($D175:$D218,"Oil Variable Expense ($)",H175:H218)+SUMIF($D175:$D218,"Gas Variable Expense ($)",H175:H218),"")</f>
        <v>26322.024288249995</v>
      </c>
      <c r="I242" s="26">
        <f>IFERROR(SUMIF($D175:$D218,"Fixed Expense ($)",I175:I218)+SUMIF($D175:$D218,"Oil Variable Expense ($)",I175:I218)+SUMIF($D175:$D218,"Gas Variable Expense ($)",I175:I218),"")</f>
        <v>26672.873359533114</v>
      </c>
      <c r="J242" s="26">
        <f>IFERROR(SUMIF($D175:$D218,"Fixed Expense ($)",J175:J218)+SUMIF($D175:$D218,"Oil Variable Expense ($)",J175:J218)+SUMIF($D175:$D218,"Gas Variable Expense ($)",J175:J218),"")</f>
        <v>27028.980994914476</v>
      </c>
      <c r="K242" s="26">
        <f>IFERROR(SUMIF($D175:$D218,"Fixed Expense ($)",K175:K218)+SUMIF($D175:$D218,"Oil Variable Expense ($)",K175:K218)+SUMIF($D175:$D218,"Gas Variable Expense ($)",K175:K218),"")</f>
        <v>27390.447844473601</v>
      </c>
      <c r="L242" s="26">
        <f>IFERROR(SUMIF($D175:$D218,"Fixed Expense ($)",L175:L218)+SUMIF($D175:$D218,"Oil Variable Expense ($)",L175:L218)+SUMIF($D175:$D218,"Gas Variable Expense ($)",L175:L218),"")</f>
        <v>27757.377213137119</v>
      </c>
      <c r="M242" s="26">
        <f>IFERROR(SUMIF($D175:$D218,"Fixed Expense ($)",M175:M218)+SUMIF($D175:$D218,"Oil Variable Expense ($)",M175:M218)+SUMIF($D175:$D218,"Gas Variable Expense ($)",M175:M218),"")</f>
        <v>28129.875149733227</v>
      </c>
      <c r="N242" s="26">
        <f>IFERROR(SUMIF($D175:$D218,"Fixed Expense ($)",N175:N218)+SUMIF($D175:$D218,"Oil Variable Expense ($)",N175:N218)+SUMIF($D175:$D218,"Gas Variable Expense ($)",N175:N218),"")</f>
        <v>28508.050539394066</v>
      </c>
      <c r="O242" s="26">
        <f>IFERROR(SUMIF($D175:$D218,"Fixed Expense ($)",O175:O218)+SUMIF($D175:$D218,"Oil Variable Expense ($)",O175:O218)+SUMIF($D175:$D218,"Gas Variable Expense ($)",O175:O218),"")</f>
        <v>28892.015199437235</v>
      </c>
      <c r="P242" s="26">
        <f>IFERROR(SUMIF($D175:$D218,"Fixed Expense ($)",P175:P218)+SUMIF($D175:$D218,"Oil Variable Expense ($)",P175:P218)+SUMIF($D175:$D218,"Gas Variable Expense ($)",P175:P218),"")</f>
        <v>29281.883978862974</v>
      </c>
      <c r="Q242" s="22"/>
      <c r="R242" s="22"/>
      <c r="S242" s="22"/>
      <c r="T242" s="22"/>
    </row>
    <row r="243" spans="1:20" x14ac:dyDescent="0.3">
      <c r="A243">
        <f>A218</f>
        <v>107</v>
      </c>
      <c r="B243" t="str">
        <f>B218</f>
        <v>Eric 2H</v>
      </c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</row>
    <row r="244" spans="1:20" x14ac:dyDescent="0.3">
      <c r="A244">
        <f>A218</f>
        <v>107</v>
      </c>
      <c r="B244" t="str">
        <f>B218</f>
        <v>Eric 2H</v>
      </c>
      <c r="D244" s="22" t="s">
        <v>79</v>
      </c>
      <c r="E244" s="29">
        <f>IF(Example0gross_LOSDesignation!$E$5="","",IF(Example0gross_LOSDesignation!$E$5=0,"",VLOOKUP($D244,Example0gross_LOSDesignation!$D$1:$E$5,2,0)))</f>
        <v>0.15</v>
      </c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</row>
    <row r="245" spans="1:20" x14ac:dyDescent="0.3">
      <c r="A245">
        <f>A218</f>
        <v>107</v>
      </c>
      <c r="B245" t="str">
        <f>B218</f>
        <v>Eric 2H</v>
      </c>
      <c r="D245" s="22" t="s">
        <v>80</v>
      </c>
      <c r="E245" s="29">
        <f>IF(Example0gross_LOSDesignation!$E$5="","",IF(Example0gross_LOSDesignation!$E$5=0,"",VLOOKUP($D245,Example0gross_LOSDesignation!$D$1:$E$5,2,0)))</f>
        <v>0.15</v>
      </c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</row>
    <row r="246" spans="1:20" x14ac:dyDescent="0.3">
      <c r="A246">
        <f>A218</f>
        <v>107</v>
      </c>
      <c r="B246" t="str">
        <f>B218</f>
        <v>Eric 2H</v>
      </c>
      <c r="D246" s="22" t="s">
        <v>81</v>
      </c>
      <c r="E246" s="29">
        <f>IF(Example0gross_LOSDesignation!$E$5="","",IF(Example0gross_LOSDesignation!$E$5=0,"",VLOOKUP($D246,Example0gross_LOSDesignation!$D$1:$E$5,2,0)))</f>
        <v>0.7</v>
      </c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</row>
    <row r="247" spans="1:20" x14ac:dyDescent="0.3">
      <c r="A247">
        <f>A218</f>
        <v>107</v>
      </c>
      <c r="B247" t="str">
        <f>B218</f>
        <v>Eric 2H</v>
      </c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</row>
    <row r="248" spans="1:20" x14ac:dyDescent="0.3">
      <c r="A248">
        <f>A218</f>
        <v>107</v>
      </c>
      <c r="B248" t="str">
        <f>B218</f>
        <v>Eric 2H</v>
      </c>
      <c r="D248" s="22" t="s">
        <v>82</v>
      </c>
      <c r="E248" s="26">
        <f>IF($E244&lt;&gt;"",$E244*E242,IFERROR(SUMIF($D175:$D218,"Fixed Expense ($)",E175:E218),""))</f>
        <v>3795.009</v>
      </c>
      <c r="F248" s="26">
        <f>IF($E244&lt;&gt;"",$E244*F242,IFERROR(SUMIF($D175:$D218,"Fixed Expense ($)",F175:F218),""))</f>
        <v>3845.3567999999996</v>
      </c>
      <c r="G248" s="26">
        <f>IF($E244&lt;&gt;"",$E244*G242,IFERROR(SUMIF($D175:$D218,"Fixed Expense ($)",G175:G218),""))</f>
        <v>3896.4503550000009</v>
      </c>
      <c r="H248" s="26">
        <f>IF($E244&lt;&gt;"",$E244*H242,IFERROR(SUMIF($D175:$D218,"Fixed Expense ($)",H175:H218),""))</f>
        <v>3948.3036432374993</v>
      </c>
      <c r="I248" s="26">
        <f>IF($E244&lt;&gt;"",$E244*I242,IFERROR(SUMIF($D175:$D218,"Fixed Expense ($)",I175:I218),""))</f>
        <v>4000.9310039299671</v>
      </c>
      <c r="J248" s="26">
        <f>IF($E244&lt;&gt;"",$E244*J242,IFERROR(SUMIF($D175:$D218,"Fixed Expense ($)",J175:J218),""))</f>
        <v>4054.3471492371714</v>
      </c>
      <c r="K248" s="26">
        <f>IF($E244&lt;&gt;"",$E244*K242,IFERROR(SUMIF($D175:$D218,"Fixed Expense ($)",K175:K218),""))</f>
        <v>4108.5671766710402</v>
      </c>
      <c r="L248" s="26">
        <f>IF($E244&lt;&gt;"",$E244*L242,IFERROR(SUMIF($D175:$D218,"Fixed Expense ($)",L175:L218),""))</f>
        <v>4163.6065819705673</v>
      </c>
      <c r="M248" s="26">
        <f>IF($E244&lt;&gt;"",$E244*M242,IFERROR(SUMIF($D175:$D218,"Fixed Expense ($)",M175:M218),""))</f>
        <v>4219.4812724599842</v>
      </c>
      <c r="N248" s="26">
        <f>IF($E244&lt;&gt;"",$E244*N242,IFERROR(SUMIF($D175:$D218,"Fixed Expense ($)",N175:N218),""))</f>
        <v>4276.2075809091093</v>
      </c>
      <c r="O248" s="26">
        <f>IF($E244&lt;&gt;"",$E244*O242,IFERROR(SUMIF($D175:$D218,"Fixed Expense ($)",O175:O218),""))</f>
        <v>4333.8022799155851</v>
      </c>
      <c r="P248" s="26">
        <f>IF($E244&lt;&gt;"",$E244*P242,IFERROR(SUMIF($D175:$D218,"Fixed Expense ($)",P175:P218),""))</f>
        <v>4392.2825968294455</v>
      </c>
      <c r="Q248" s="22"/>
      <c r="R248" s="22"/>
      <c r="S248" s="22"/>
      <c r="T248" s="22"/>
    </row>
    <row r="249" spans="1:20" x14ac:dyDescent="0.3">
      <c r="A249">
        <f>A218</f>
        <v>107</v>
      </c>
      <c r="B249" t="str">
        <f>B218</f>
        <v>Eric 2H</v>
      </c>
      <c r="D249" s="22" t="s">
        <v>83</v>
      </c>
      <c r="E249" s="26">
        <f>_xlfn.XLOOKUP($A249&amp;"|"&amp;E$4,Example0gross_HistoricalProd!$B:$B&amp;"|"&amp;Example0gross_HistoricalProd!$C:$C,Example0gross_HistoricalProd!$G:$G,"",0,1)</f>
        <v>1</v>
      </c>
      <c r="F249" s="26">
        <f>_xlfn.XLOOKUP($A249&amp;"|"&amp;F$4,Example0gross_HistoricalProd!$B:$B&amp;"|"&amp;Example0gross_HistoricalProd!$C:$C,Example0gross_HistoricalProd!$G:$G,"",0,1)</f>
        <v>1</v>
      </c>
      <c r="G249" s="26">
        <f>_xlfn.XLOOKUP($A249&amp;"|"&amp;G$4,Example0gross_HistoricalProd!$B:$B&amp;"|"&amp;Example0gross_HistoricalProd!$C:$C,Example0gross_HistoricalProd!$G:$G,"",0,1)</f>
        <v>1</v>
      </c>
      <c r="H249" s="26">
        <f>_xlfn.XLOOKUP($A249&amp;"|"&amp;H$4,Example0gross_HistoricalProd!$B:$B&amp;"|"&amp;Example0gross_HistoricalProd!$C:$C,Example0gross_HistoricalProd!$G:$G,"",0,1)</f>
        <v>1</v>
      </c>
      <c r="I249" s="26">
        <f>_xlfn.XLOOKUP($A249&amp;"|"&amp;I$4,Example0gross_HistoricalProd!$B:$B&amp;"|"&amp;Example0gross_HistoricalProd!$C:$C,Example0gross_HistoricalProd!$G:$G,"",0,1)</f>
        <v>1</v>
      </c>
      <c r="J249" s="26">
        <f>_xlfn.XLOOKUP($A249&amp;"|"&amp;J$4,Example0gross_HistoricalProd!$B:$B&amp;"|"&amp;Example0gross_HistoricalProd!$C:$C,Example0gross_HistoricalProd!$G:$G,"",0,1)</f>
        <v>1</v>
      </c>
      <c r="K249" s="26">
        <f>_xlfn.XLOOKUP($A249&amp;"|"&amp;K$4,Example0gross_HistoricalProd!$B:$B&amp;"|"&amp;Example0gross_HistoricalProd!$C:$C,Example0gross_HistoricalProd!$G:$G,"",0,1)</f>
        <v>1</v>
      </c>
      <c r="L249" s="26">
        <f>_xlfn.XLOOKUP($A249&amp;"|"&amp;L$4,Example0gross_HistoricalProd!$B:$B&amp;"|"&amp;Example0gross_HistoricalProd!$C:$C,Example0gross_HistoricalProd!$G:$G,"",0,1)</f>
        <v>1</v>
      </c>
      <c r="M249" s="26">
        <f>_xlfn.XLOOKUP($A249&amp;"|"&amp;M$4,Example0gross_HistoricalProd!$B:$B&amp;"|"&amp;Example0gross_HistoricalProd!$C:$C,Example0gross_HistoricalProd!$G:$G,"",0,1)</f>
        <v>1</v>
      </c>
      <c r="N249" s="26">
        <f>_xlfn.XLOOKUP($A249&amp;"|"&amp;N$4,Example0gross_HistoricalProd!$B:$B&amp;"|"&amp;Example0gross_HistoricalProd!$C:$C,Example0gross_HistoricalProd!$G:$G,"",0,1)</f>
        <v>1</v>
      </c>
      <c r="O249" s="26">
        <f>_xlfn.XLOOKUP($A249&amp;"|"&amp;O$4,Example0gross_HistoricalProd!$B:$B&amp;"|"&amp;Example0gross_HistoricalProd!$C:$C,Example0gross_HistoricalProd!$G:$G,"",0,1)</f>
        <v>1</v>
      </c>
      <c r="P249" s="26">
        <f>_xlfn.XLOOKUP($A249&amp;"|"&amp;P$4,Example0gross_HistoricalProd!$B:$B&amp;"|"&amp;Example0gross_HistoricalProd!$C:$C,Example0gross_HistoricalProd!$G:$G,"",0,1)</f>
        <v>1</v>
      </c>
      <c r="Q249" s="22"/>
      <c r="R249" s="22"/>
      <c r="S249" s="22"/>
      <c r="T249" s="22"/>
    </row>
    <row r="250" spans="1:20" x14ac:dyDescent="0.3">
      <c r="A250">
        <f>A218</f>
        <v>107</v>
      </c>
      <c r="B250" t="str">
        <f>B218</f>
        <v>Eric 2H</v>
      </c>
      <c r="D250" s="22" t="s">
        <v>9</v>
      </c>
      <c r="E250" s="26">
        <f>IFERROR(E248/E249,"")</f>
        <v>3795.009</v>
      </c>
      <c r="F250" s="26">
        <f>IFERROR(F248/F249,"")</f>
        <v>3845.3567999999996</v>
      </c>
      <c r="G250" s="26">
        <f>IFERROR(G248/G249,"")</f>
        <v>3896.4503550000009</v>
      </c>
      <c r="H250" s="26">
        <f>IFERROR(H248/H249,"")</f>
        <v>3948.3036432374993</v>
      </c>
      <c r="I250" s="26">
        <f>IFERROR(I248/I249,"")</f>
        <v>4000.9310039299671</v>
      </c>
      <c r="J250" s="26">
        <f>IFERROR(J248/J249,"")</f>
        <v>4054.3471492371714</v>
      </c>
      <c r="K250" s="26">
        <f>IFERROR(K248/K249,"")</f>
        <v>4108.5671766710402</v>
      </c>
      <c r="L250" s="26">
        <f>IFERROR(L248/L249,"")</f>
        <v>4163.6065819705673</v>
      </c>
      <c r="M250" s="26">
        <f>IFERROR(M248/M249,"")</f>
        <v>4219.4812724599842</v>
      </c>
      <c r="N250" s="26">
        <f>IFERROR(N248/N249,"")</f>
        <v>4276.2075809091093</v>
      </c>
      <c r="O250" s="26">
        <f>IFERROR(O248/O249,"")</f>
        <v>4333.8022799155851</v>
      </c>
      <c r="P250" s="26">
        <f>IFERROR(P248/P249,"")</f>
        <v>4392.2825968294455</v>
      </c>
      <c r="Q250" s="26">
        <f>IFERROR(AVERAGE(N250:P250),"")</f>
        <v>4334.0974858847139</v>
      </c>
      <c r="R250" s="26">
        <f>IFERROR(AVERAGE(K250:P250),"")</f>
        <v>4248.9912481259553</v>
      </c>
      <c r="S250" s="26">
        <f>IFERROR(AVERAGE(H250:P250),"")</f>
        <v>4166.3921427955975</v>
      </c>
      <c r="T250" s="26">
        <f>IFERROR(AVERAGE(E250:P250),"")</f>
        <v>4086.1954533466983</v>
      </c>
    </row>
    <row r="251" spans="1:20" x14ac:dyDescent="0.3">
      <c r="A251">
        <f>A218</f>
        <v>107</v>
      </c>
      <c r="B251" t="str">
        <f>B218</f>
        <v>Eric 2H</v>
      </c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</row>
    <row r="252" spans="1:20" x14ac:dyDescent="0.3">
      <c r="A252">
        <f>A218</f>
        <v>107</v>
      </c>
      <c r="B252" t="str">
        <f>B218</f>
        <v>Eric 2H</v>
      </c>
      <c r="D252" s="22" t="s">
        <v>84</v>
      </c>
      <c r="E252" s="26">
        <f>IFERROR(IF($E245&lt;&gt;"",$E245*E242,SUMIF($D175:$D218,"Oil Variable Expense ($)",E175:E218)),"")</f>
        <v>3795.009</v>
      </c>
      <c r="F252" s="26">
        <f>IFERROR(IF($E245&lt;&gt;"",$E245*F242,SUMIF($D175:$D218,"Oil Variable Expense ($)",F175:F218)),"")</f>
        <v>3845.3567999999996</v>
      </c>
      <c r="G252" s="26">
        <f>IFERROR(IF($E245&lt;&gt;"",$E245*G242,SUMIF($D175:$D218,"Oil Variable Expense ($)",G175:G218)),"")</f>
        <v>3896.4503550000009</v>
      </c>
      <c r="H252" s="26">
        <f>IFERROR(IF($E245&lt;&gt;"",$E245*H242,SUMIF($D175:$D218,"Oil Variable Expense ($)",H175:H218)),"")</f>
        <v>3948.3036432374993</v>
      </c>
      <c r="I252" s="26">
        <f>IFERROR(IF($E245&lt;&gt;"",$E245*I242,SUMIF($D175:$D218,"Oil Variable Expense ($)",I175:I218)),"")</f>
        <v>4000.9310039299671</v>
      </c>
      <c r="J252" s="26">
        <f>IFERROR(IF($E245&lt;&gt;"",$E245*J242,SUMIF($D175:$D218,"Oil Variable Expense ($)",J175:J218)),"")</f>
        <v>4054.3471492371714</v>
      </c>
      <c r="K252" s="26">
        <f>IFERROR(IF($E245&lt;&gt;"",$E245*K242,SUMIF($D175:$D218,"Oil Variable Expense ($)",K175:K218)),"")</f>
        <v>4108.5671766710402</v>
      </c>
      <c r="L252" s="26">
        <f>IFERROR(IF($E245&lt;&gt;"",$E245*L242,SUMIF($D175:$D218,"Oil Variable Expense ($)",L175:L218)),"")</f>
        <v>4163.6065819705673</v>
      </c>
      <c r="M252" s="26">
        <f>IFERROR(IF($E245&lt;&gt;"",$E245*M242,SUMIF($D175:$D218,"Oil Variable Expense ($)",M175:M218)),"")</f>
        <v>4219.4812724599842</v>
      </c>
      <c r="N252" s="26">
        <f>IFERROR(IF($E245&lt;&gt;"",$E245*N242,SUMIF($D175:$D218,"Oil Variable Expense ($)",N175:N218)),"")</f>
        <v>4276.2075809091093</v>
      </c>
      <c r="O252" s="26">
        <f>IFERROR(IF($E245&lt;&gt;"",$E245*O242,SUMIF($D175:$D218,"Oil Variable Expense ($)",O175:O218)),"")</f>
        <v>4333.8022799155851</v>
      </c>
      <c r="P252" s="26">
        <f>IFERROR(IF($E245&lt;&gt;"",$E245*P242,SUMIF($D175:$D218,"Oil Variable Expense ($)",P175:P218)),"")</f>
        <v>4392.2825968294455</v>
      </c>
      <c r="Q252" s="22"/>
      <c r="R252" s="22"/>
      <c r="S252" s="22"/>
      <c r="T252" s="22"/>
    </row>
    <row r="253" spans="1:20" x14ac:dyDescent="0.3">
      <c r="A253">
        <f>A218</f>
        <v>107</v>
      </c>
      <c r="B253" t="str">
        <f>B218</f>
        <v>Eric 2H</v>
      </c>
      <c r="D253" s="22" t="s">
        <v>85</v>
      </c>
      <c r="E253" s="26">
        <f>IFERROR(SUMIF($D175:$D218,"Oil Sales Volumes (bbl)",E175:E218),"")</f>
        <v>996</v>
      </c>
      <c r="F253" s="26">
        <f>IFERROR(SUMIF($D175:$D218,"Oil Sales Volumes (bbl)",F175:F218),"")</f>
        <v>1020.9</v>
      </c>
      <c r="G253" s="26">
        <f>IFERROR(SUMIF($D175:$D218,"Oil Sales Volumes (bbl)",G175:G218),"")</f>
        <v>1046.4224999999999</v>
      </c>
      <c r="H253" s="26">
        <f>IFERROR(SUMIF($D175:$D218,"Oil Sales Volumes (bbl)",H175:H218),"")</f>
        <v>1072.5830625000001</v>
      </c>
      <c r="I253" s="26">
        <f>IFERROR(SUMIF($D175:$D218,"Oil Sales Volumes (bbl)",I175:I218),"")</f>
        <v>1099.3976390625</v>
      </c>
      <c r="J253" s="26">
        <f>IFERROR(SUMIF($D175:$D218,"Oil Sales Volumes (bbl)",J175:J218),"")</f>
        <v>1126.8825800390621</v>
      </c>
      <c r="K253" s="26">
        <f>IFERROR(SUMIF($D175:$D218,"Oil Sales Volumes (bbl)",K175:K218),"")</f>
        <v>1155.0546445400389</v>
      </c>
      <c r="L253" s="26">
        <f>IFERROR(SUMIF($D175:$D218,"Oil Sales Volumes (bbl)",L175:L218),"")</f>
        <v>1183.9310106535399</v>
      </c>
      <c r="M253" s="26">
        <f>IFERROR(SUMIF($D175:$D218,"Oil Sales Volumes (bbl)",M175:M218),"")</f>
        <v>1213.529285919878</v>
      </c>
      <c r="N253" s="26">
        <f>IFERROR(SUMIF($D175:$D218,"Oil Sales Volumes (bbl)",N175:N218),"")</f>
        <v>1243.8675180678749</v>
      </c>
      <c r="O253" s="26">
        <f>IFERROR(SUMIF($D175:$D218,"Oil Sales Volumes (bbl)",O175:O218),"")</f>
        <v>1274.964206019572</v>
      </c>
      <c r="P253" s="26">
        <f>IFERROR(SUMIF($D175:$D218,"Oil Sales Volumes (bbl)",P175:P218),"")</f>
        <v>1306.8383111700609</v>
      </c>
      <c r="Q253" s="22"/>
      <c r="R253" s="22"/>
      <c r="S253" s="22"/>
      <c r="T253" s="22"/>
    </row>
    <row r="254" spans="1:20" x14ac:dyDescent="0.3">
      <c r="A254">
        <f>A218</f>
        <v>107</v>
      </c>
      <c r="B254" t="str">
        <f>B218</f>
        <v>Eric 2H</v>
      </c>
      <c r="D254" s="22" t="s">
        <v>10</v>
      </c>
      <c r="E254" s="24">
        <f>IFERROR(E252/E253,"")</f>
        <v>3.8102499999999999</v>
      </c>
      <c r="F254" s="24">
        <f>IFERROR(F252/F253,"")</f>
        <v>3.7666341463414632</v>
      </c>
      <c r="G254" s="24">
        <f>IFERROR(G252/G253,"")</f>
        <v>3.7235919095776335</v>
      </c>
      <c r="H254" s="24">
        <f>IFERROR(H252/H253,"")</f>
        <v>3.6811169048620873</v>
      </c>
      <c r="I254" s="24">
        <f>IFERROR(I252/I253,"")</f>
        <v>3.639202834146269</v>
      </c>
      <c r="J254" s="24">
        <f>IFERROR(J252/J253,"")</f>
        <v>3.5978434852517038</v>
      </c>
      <c r="K254" s="24">
        <f>IFERROR(K252/K253,"")</f>
        <v>3.5570327309554579</v>
      </c>
      <c r="L254" s="24">
        <f>IFERROR(L252/L253,"")</f>
        <v>3.5167645280886943</v>
      </c>
      <c r="M254" s="24">
        <f>IFERROR(M252/M253,"")</f>
        <v>3.4770329166481861</v>
      </c>
      <c r="N254" s="24">
        <f>IFERROR(N252/N253,"")</f>
        <v>3.4378320189206573</v>
      </c>
      <c r="O254" s="24">
        <f>IFERROR(O252/O253,"")</f>
        <v>3.3991560386198456</v>
      </c>
      <c r="P254" s="24">
        <f>IFERROR(P252/P253,"")</f>
        <v>3.3609992600361336</v>
      </c>
      <c r="Q254" s="24">
        <f>IFERROR(SUM(N252:P252)/SUM(N253:P253),"")</f>
        <v>3.3986967871835687</v>
      </c>
      <c r="R254" s="24">
        <f>IFERROR(SUM(K252:P252)/SUM(K253:P253),"")</f>
        <v>3.4553142229967762</v>
      </c>
      <c r="S254" s="24">
        <f>IFERROR(SUM(H252:P252)/SUM(H253:P253),"")</f>
        <v>3.5119752556293884</v>
      </c>
      <c r="T254" s="24">
        <f>IFERROR(SUM(E252:P252)/SUM(E253:P253),"")</f>
        <v>3.5686333581435097</v>
      </c>
    </row>
    <row r="255" spans="1:20" x14ac:dyDescent="0.3">
      <c r="A255">
        <f>A218</f>
        <v>107</v>
      </c>
      <c r="B255" t="str">
        <f>B218</f>
        <v>Eric 2H</v>
      </c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</row>
    <row r="256" spans="1:20" x14ac:dyDescent="0.3">
      <c r="A256">
        <f>A218</f>
        <v>107</v>
      </c>
      <c r="B256" t="str">
        <f>B218</f>
        <v>Eric 2H</v>
      </c>
      <c r="D256" s="22" t="s">
        <v>86</v>
      </c>
      <c r="E256" s="26">
        <f>IFERROR(IF($E246&lt;&gt;"",$E246*E242,SUMIF($D175:$D218,"Gas Variable Expense ($)",E175:E218)),"")</f>
        <v>17710.042000000001</v>
      </c>
      <c r="F256" s="26">
        <f>IFERROR(IF($E246&lt;&gt;"",$E246*F242,SUMIF($D175:$D218,"Gas Variable Expense ($)",F175:F218)),"")</f>
        <v>17944.998399999997</v>
      </c>
      <c r="G256" s="26">
        <f>IFERROR(IF($E246&lt;&gt;"",$E246*G242,SUMIF($D175:$D218,"Gas Variable Expense ($)",G175:G218)),"")</f>
        <v>18183.434990000005</v>
      </c>
      <c r="H256" s="26">
        <f>IFERROR(IF($E246&lt;&gt;"",$E246*H242,SUMIF($D175:$D218,"Gas Variable Expense ($)",H175:H218)),"")</f>
        <v>18425.417001774997</v>
      </c>
      <c r="I256" s="26">
        <f>IFERROR(IF($E246&lt;&gt;"",$E246*I242,SUMIF($D175:$D218,"Gas Variable Expense ($)",I175:I218)),"")</f>
        <v>18671.01135167318</v>
      </c>
      <c r="J256" s="26">
        <f>IFERROR(IF($E246&lt;&gt;"",$E246*J242,SUMIF($D175:$D218,"Gas Variable Expense ($)",J175:J218)),"")</f>
        <v>18920.286696440133</v>
      </c>
      <c r="K256" s="26">
        <f>IFERROR(IF($E246&lt;&gt;"",$E246*K242,SUMIF($D175:$D218,"Gas Variable Expense ($)",K175:K218)),"")</f>
        <v>19173.313491131521</v>
      </c>
      <c r="L256" s="26">
        <f>IFERROR(IF($E246&lt;&gt;"",$E246*L242,SUMIF($D175:$D218,"Gas Variable Expense ($)",L175:L218)),"")</f>
        <v>19430.164049195981</v>
      </c>
      <c r="M256" s="26">
        <f>IFERROR(IF($E246&lt;&gt;"",$E246*M242,SUMIF($D175:$D218,"Gas Variable Expense ($)",M175:M218)),"")</f>
        <v>19690.912604813257</v>
      </c>
      <c r="N256" s="26">
        <f>IFERROR(IF($E246&lt;&gt;"",$E246*N242,SUMIF($D175:$D218,"Gas Variable Expense ($)",N175:N218)),"")</f>
        <v>19955.635377575843</v>
      </c>
      <c r="O256" s="26">
        <f>IFERROR(IF($E246&lt;&gt;"",$E246*O242,SUMIF($D175:$D218,"Gas Variable Expense ($)",O175:O218)),"")</f>
        <v>20224.410639606063</v>
      </c>
      <c r="P256" s="26">
        <f>IFERROR(IF($E246&lt;&gt;"",$E246*P242,SUMIF($D175:$D218,"Gas Variable Expense ($)",P175:P218)),"")</f>
        <v>20497.318785204079</v>
      </c>
      <c r="Q256" s="22"/>
      <c r="R256" s="22"/>
      <c r="S256" s="22"/>
      <c r="T256" s="22"/>
    </row>
    <row r="257" spans="1:20" x14ac:dyDescent="0.3">
      <c r="A257">
        <f>A218</f>
        <v>107</v>
      </c>
      <c r="B257" t="str">
        <f>B218</f>
        <v>Eric 2H</v>
      </c>
      <c r="D257" s="22" t="s">
        <v>87</v>
      </c>
      <c r="E257" s="26">
        <f>IFERROR(SUMIF($D175:$D218,"Gas Sales Volumes (mcf)",E175:E218),"")</f>
        <v>6225</v>
      </c>
      <c r="F257" s="26">
        <f>IFERROR(SUMIF($D175:$D218,"Gas Sales Volumes (mcf)",F175:F218),"")</f>
        <v>6380.6249999999991</v>
      </c>
      <c r="G257" s="26">
        <f>IFERROR(SUMIF($D175:$D218,"Gas Sales Volumes (mcf)",G175:G218),"")</f>
        <v>6540.1406249999982</v>
      </c>
      <c r="H257" s="26">
        <f>IFERROR(SUMIF($D175:$D218,"Gas Sales Volumes (mcf)",H175:H218),"")</f>
        <v>6703.6441406249978</v>
      </c>
      <c r="I257" s="26">
        <f>IFERROR(SUMIF($D175:$D218,"Gas Sales Volumes (mcf)",I175:I218),"")</f>
        <v>6871.2352441406219</v>
      </c>
      <c r="J257" s="26">
        <f>IFERROR(SUMIF($D175:$D218,"Gas Sales Volumes (mcf)",J175:J218),"")</f>
        <v>7043.0161252441367</v>
      </c>
      <c r="K257" s="26">
        <f>IFERROR(SUMIF($D175:$D218,"Gas Sales Volumes (mcf)",K175:K218),"")</f>
        <v>7219.0915283752383</v>
      </c>
      <c r="L257" s="26">
        <f>IFERROR(SUMIF($D175:$D218,"Gas Sales Volumes (mcf)",L175:L218),"")</f>
        <v>7399.5688165846186</v>
      </c>
      <c r="M257" s="26">
        <f>IFERROR(SUMIF($D175:$D218,"Gas Sales Volumes (mcf)",M175:M218),"")</f>
        <v>7584.558036999234</v>
      </c>
      <c r="N257" s="26">
        <f>IFERROR(SUMIF($D175:$D218,"Gas Sales Volumes (mcf)",N175:N218),"")</f>
        <v>7774.1719879242146</v>
      </c>
      <c r="O257" s="26">
        <f>IFERROR(SUMIF($D175:$D218,"Gas Sales Volumes (mcf)",O175:O218),"")</f>
        <v>7968.5262876223187</v>
      </c>
      <c r="P257" s="26">
        <f>IFERROR(SUMIF($D175:$D218,"Gas Sales Volumes (mcf)",P175:P218),"")</f>
        <v>8167.7394448128771</v>
      </c>
      <c r="Q257" s="22"/>
      <c r="R257" s="22"/>
      <c r="S257" s="22"/>
      <c r="T257" s="22"/>
    </row>
    <row r="258" spans="1:20" x14ac:dyDescent="0.3">
      <c r="A258">
        <f>A218</f>
        <v>107</v>
      </c>
      <c r="B258" t="str">
        <f>B218</f>
        <v>Eric 2H</v>
      </c>
      <c r="D258" s="22" t="s">
        <v>11</v>
      </c>
      <c r="E258" s="24">
        <f>IFERROR(E256/E257,"")</f>
        <v>2.8449866666666668</v>
      </c>
      <c r="F258" s="24">
        <f>IFERROR(F256/F257,"")</f>
        <v>2.8124201626016259</v>
      </c>
      <c r="G258" s="24">
        <f>IFERROR(G256/G257,"")</f>
        <v>2.7802819591513006</v>
      </c>
      <c r="H258" s="24">
        <f>IFERROR(H256/H257,"")</f>
        <v>2.748567288963693</v>
      </c>
      <c r="I258" s="24">
        <f>IFERROR(I256/I257,"")</f>
        <v>2.7172714494958821</v>
      </c>
      <c r="J258" s="24">
        <f>IFERROR(J256/J257,"")</f>
        <v>2.6863898023212727</v>
      </c>
      <c r="K258" s="24">
        <f>IFERROR(K256/K257,"")</f>
        <v>2.6559177724467435</v>
      </c>
      <c r="L258" s="24">
        <f>IFERROR(L256/L257,"")</f>
        <v>2.6258508476395606</v>
      </c>
      <c r="M258" s="24">
        <f>IFERROR(M256/M257,"")</f>
        <v>2.5961845777639798</v>
      </c>
      <c r="N258" s="24">
        <f>IFERROR(N256/N257,"")</f>
        <v>2.5669145741274253</v>
      </c>
      <c r="O258" s="24">
        <f>IFERROR(O256/O257,"")</f>
        <v>2.5380365088361532</v>
      </c>
      <c r="P258" s="24">
        <f>IFERROR(P256/P257,"")</f>
        <v>2.5095461141603144</v>
      </c>
      <c r="Q258" s="24">
        <f>IFERROR(SUM(N256:P256)/SUM(N257:P257),"")</f>
        <v>2.5376936010970659</v>
      </c>
      <c r="R258" s="24">
        <f>IFERROR(SUM(K256:P256)/SUM(K257:P257),"")</f>
        <v>2.5799679531709288</v>
      </c>
      <c r="S258" s="24">
        <f>IFERROR(SUM(H256:P256)/SUM(H257:P257),"")</f>
        <v>2.6222748575366106</v>
      </c>
      <c r="T258" s="24">
        <f>IFERROR(SUM(E256:P256)/SUM(E257:P257),"")</f>
        <v>2.6645795740804883</v>
      </c>
    </row>
    <row r="259" spans="1:20" x14ac:dyDescent="0.3">
      <c r="A259">
        <f>A218</f>
        <v>107</v>
      </c>
      <c r="B259" t="str">
        <f>B218</f>
        <v>Eric 2H</v>
      </c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</row>
    <row r="260" spans="1:20" x14ac:dyDescent="0.3">
      <c r="A260">
        <f>VLOOKUP($B260,Example0gross_NameIDRecon!$B:$C,2,0)</f>
        <v>103</v>
      </c>
      <c r="B260" t="s">
        <v>18</v>
      </c>
      <c r="C260" t="s">
        <v>28</v>
      </c>
      <c r="D260" t="str">
        <f>IF(VLOOKUP($C260,Example0gross_LOSDesignation!$A:$B,2,0)=0,"",VLOOKUP($C260,Example0gross_LOSDesignation!$A:$B,2,0))</f>
        <v/>
      </c>
    </row>
    <row r="261" spans="1:20" x14ac:dyDescent="0.3">
      <c r="A261">
        <f>VLOOKUP($B261,Example0gross_NameIDRecon!$B:$C,2,0)</f>
        <v>103</v>
      </c>
      <c r="B261" t="s">
        <v>18</v>
      </c>
      <c r="C261" t="s">
        <v>29</v>
      </c>
      <c r="D261" t="str">
        <f>IF(VLOOKUP($C261,Example0gross_LOSDesignation!$A:$B,2,0)=0,"",VLOOKUP($C261,Example0gross_LOSDesignation!$A:$B,2,0))</f>
        <v>Oil Sales Volumes (bbl)</v>
      </c>
      <c r="E261" s="3">
        <v>1200</v>
      </c>
      <c r="F261" s="3">
        <v>1230</v>
      </c>
      <c r="G261" s="3">
        <v>1260.75</v>
      </c>
      <c r="H261" s="3">
        <v>1292.26875</v>
      </c>
      <c r="I261" s="3">
        <v>1324.57546875</v>
      </c>
      <c r="J261" s="3">
        <v>1357.68985546875</v>
      </c>
      <c r="K261" s="3">
        <v>1391.6321018554679</v>
      </c>
      <c r="L261" s="3">
        <v>1426.422904401855</v>
      </c>
      <c r="M261" s="3">
        <v>1462.0834770119011</v>
      </c>
      <c r="N261" s="3">
        <v>1498.6355639371991</v>
      </c>
      <c r="O261" s="3">
        <v>1536.101453035629</v>
      </c>
      <c r="P261" s="3">
        <v>1574.503989361519</v>
      </c>
    </row>
    <row r="262" spans="1:20" x14ac:dyDescent="0.3">
      <c r="A262">
        <f>VLOOKUP($B262,Example0gross_NameIDRecon!$B:$C,2,0)</f>
        <v>103</v>
      </c>
      <c r="B262" t="s">
        <v>18</v>
      </c>
      <c r="C262" t="s">
        <v>30</v>
      </c>
      <c r="D262" t="str">
        <f>IF(VLOOKUP($C262,Example0gross_LOSDesignation!$A:$B,2,0)=0,"",VLOOKUP($C262,Example0gross_LOSDesignation!$A:$B,2,0))</f>
        <v>Gas Sales Volumes (mcf)</v>
      </c>
      <c r="E262" s="3">
        <v>7500</v>
      </c>
      <c r="F262" s="3">
        <v>7687.4999999999991</v>
      </c>
      <c r="G262" s="3">
        <v>7879.6874999999982</v>
      </c>
      <c r="H262" s="3">
        <v>8076.6796874999973</v>
      </c>
      <c r="I262" s="3">
        <v>8278.5966796874964</v>
      </c>
      <c r="J262" s="3">
        <v>8485.5615966796831</v>
      </c>
      <c r="K262" s="3">
        <v>8697.7006365966736</v>
      </c>
      <c r="L262" s="3">
        <v>8915.1431525115895</v>
      </c>
      <c r="M262" s="3">
        <v>9138.0217313243793</v>
      </c>
      <c r="N262" s="3">
        <v>9366.4722746074876</v>
      </c>
      <c r="O262" s="3">
        <v>9600.6340814726736</v>
      </c>
      <c r="P262" s="3">
        <v>9840.6499335094904</v>
      </c>
    </row>
    <row r="263" spans="1:20" x14ac:dyDescent="0.3">
      <c r="A263">
        <f>VLOOKUP($B263,Example0gross_NameIDRecon!$B:$C,2,0)</f>
        <v>103</v>
      </c>
      <c r="B263" t="s">
        <v>18</v>
      </c>
      <c r="C263" t="s">
        <v>31</v>
      </c>
      <c r="D263" t="str">
        <f>IF(VLOOKUP($C263,Example0gross_LOSDesignation!$A:$B,2,0)=0,"",VLOOKUP($C263,Example0gross_LOSDesignation!$A:$B,2,0))</f>
        <v>NGL Sales Volumes (bbl)</v>
      </c>
      <c r="E263" s="3">
        <v>978</v>
      </c>
      <c r="F263" s="3">
        <v>1002.45</v>
      </c>
      <c r="G263" s="3">
        <v>1027.51125</v>
      </c>
      <c r="H263" s="3">
        <v>1053.19903125</v>
      </c>
      <c r="I263" s="3">
        <v>1079.5290070312501</v>
      </c>
      <c r="J263" s="3">
        <v>1106.5172322070309</v>
      </c>
      <c r="K263" s="3">
        <v>1134.1801630122061</v>
      </c>
      <c r="L263" s="3">
        <v>1162.534667087511</v>
      </c>
      <c r="M263" s="3">
        <v>1191.598033764699</v>
      </c>
      <c r="N263" s="3">
        <v>1221.3879846088171</v>
      </c>
      <c r="O263" s="3">
        <v>1251.9226842240371</v>
      </c>
      <c r="P263" s="3">
        <v>1283.220751329638</v>
      </c>
    </row>
    <row r="264" spans="1:20" x14ac:dyDescent="0.3">
      <c r="A264">
        <f>VLOOKUP($B264,Example0gross_NameIDRecon!$B:$C,2,0)</f>
        <v>103</v>
      </c>
      <c r="B264" t="s">
        <v>18</v>
      </c>
      <c r="C264" t="s">
        <v>32</v>
      </c>
      <c r="D264" t="str">
        <f>IF(VLOOKUP($C264,Example0gross_LOSDesignation!$A:$B,2,0)=0,"",VLOOKUP($C264,Example0gross_LOSDesignation!$A:$B,2,0))</f>
        <v>NGL Sales Volumes (gal)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</row>
    <row r="265" spans="1:20" x14ac:dyDescent="0.3">
      <c r="A265">
        <f>VLOOKUP($B265,Example0gross_NameIDRecon!$B:$C,2,0)</f>
        <v>103</v>
      </c>
      <c r="B265" t="s">
        <v>18</v>
      </c>
      <c r="C265" t="s">
        <v>33</v>
      </c>
      <c r="D265" t="str">
        <f>IF(VLOOKUP($C265,Example0gross_LOSDesignation!$A:$B,2,0)=0,"",VLOOKUP($C265,Example0gross_LOSDesignation!$A:$B,2,0))</f>
        <v/>
      </c>
    </row>
    <row r="266" spans="1:20" x14ac:dyDescent="0.3">
      <c r="A266">
        <f>VLOOKUP($B266,Example0gross_NameIDRecon!$B:$C,2,0)</f>
        <v>103</v>
      </c>
      <c r="B266" t="s">
        <v>18</v>
      </c>
      <c r="C266" t="s">
        <v>34</v>
      </c>
      <c r="D266" t="str">
        <f>IF(VLOOKUP($C266,Example0gross_LOSDesignation!$A:$B,2,0)=0,"",VLOOKUP($C266,Example0gross_LOSDesignation!$A:$B,2,0))</f>
        <v>Oil Sales Revenue ($)</v>
      </c>
      <c r="E266" s="3">
        <v>92400</v>
      </c>
      <c r="F266" s="3">
        <v>93785.999999999985</v>
      </c>
      <c r="G266" s="3">
        <v>95192.789999999979</v>
      </c>
      <c r="H266" s="3">
        <v>96620.681849999964</v>
      </c>
      <c r="I266" s="3">
        <v>98069.99207774995</v>
      </c>
      <c r="J266" s="3">
        <v>99541.04195891619</v>
      </c>
      <c r="K266" s="3">
        <v>101034.1575882999</v>
      </c>
      <c r="L266" s="3">
        <v>102549.6699521244</v>
      </c>
      <c r="M266" s="3">
        <v>104087.91500140631</v>
      </c>
      <c r="N266" s="3">
        <v>105649.2337264274</v>
      </c>
      <c r="O266" s="3">
        <v>107233.97223232379</v>
      </c>
      <c r="P266" s="3">
        <v>108842.4818158086</v>
      </c>
    </row>
    <row r="267" spans="1:20" x14ac:dyDescent="0.3">
      <c r="A267">
        <f>VLOOKUP($B267,Example0gross_NameIDRecon!$B:$C,2,0)</f>
        <v>103</v>
      </c>
      <c r="B267" t="s">
        <v>18</v>
      </c>
      <c r="C267" t="s">
        <v>35</v>
      </c>
      <c r="D267" t="str">
        <f>IF(VLOOKUP($C267,Example0gross_LOSDesignation!$A:$B,2,0)=0,"",VLOOKUP($C267,Example0gross_LOSDesignation!$A:$B,2,0))</f>
        <v>Gas Sales Revenue ($)</v>
      </c>
      <c r="E267" s="3">
        <v>22500</v>
      </c>
      <c r="F267" s="3">
        <v>22837.5</v>
      </c>
      <c r="G267" s="3">
        <v>23180.062499999989</v>
      </c>
      <c r="H267" s="3">
        <v>23527.763437499991</v>
      </c>
      <c r="I267" s="3">
        <v>23880.679889062489</v>
      </c>
      <c r="J267" s="3">
        <v>24238.89008739842</v>
      </c>
      <c r="K267" s="3">
        <v>24602.473438709399</v>
      </c>
      <c r="L267" s="3">
        <v>24971.510540290041</v>
      </c>
      <c r="M267" s="3">
        <v>25346.08319839439</v>
      </c>
      <c r="N267" s="3">
        <v>25726.274446370298</v>
      </c>
      <c r="O267" s="3">
        <v>26112.16856306585</v>
      </c>
      <c r="P267" s="3">
        <v>26503.851091511831</v>
      </c>
    </row>
    <row r="268" spans="1:20" x14ac:dyDescent="0.3">
      <c r="A268">
        <f>VLOOKUP($B268,Example0gross_NameIDRecon!$B:$C,2,0)</f>
        <v>103</v>
      </c>
      <c r="B268" t="s">
        <v>18</v>
      </c>
      <c r="C268" t="s">
        <v>36</v>
      </c>
      <c r="D268" t="str">
        <f>IF(VLOOKUP($C268,Example0gross_LOSDesignation!$A:$B,2,0)=0,"",VLOOKUP($C268,Example0gross_LOSDesignation!$A:$B,2,0))</f>
        <v>NGL Sales Revenue ($)</v>
      </c>
      <c r="E268" s="3">
        <v>30800</v>
      </c>
      <c r="F268" s="3">
        <v>31262</v>
      </c>
      <c r="G268" s="3">
        <v>31730.929999999989</v>
      </c>
      <c r="H268" s="3">
        <v>32206.893949999991</v>
      </c>
      <c r="I268" s="3">
        <v>32689.997359249981</v>
      </c>
      <c r="J268" s="3">
        <v>33180.347319638728</v>
      </c>
      <c r="K268" s="3">
        <v>33678.052529433313</v>
      </c>
      <c r="L268" s="3">
        <v>34183.223317374803</v>
      </c>
      <c r="M268" s="3">
        <v>34695.971667135418</v>
      </c>
      <c r="N268" s="3">
        <v>35216.411242142451</v>
      </c>
      <c r="O268" s="3">
        <v>35744.657410774576</v>
      </c>
      <c r="P268" s="3">
        <v>36280.827271936199</v>
      </c>
    </row>
    <row r="269" spans="1:20" x14ac:dyDescent="0.3">
      <c r="A269">
        <f>VLOOKUP($B269,Example0gross_NameIDRecon!$B:$C,2,0)</f>
        <v>103</v>
      </c>
      <c r="B269" t="s">
        <v>18</v>
      </c>
      <c r="C269" t="s">
        <v>37</v>
      </c>
      <c r="D269" t="str">
        <f>IF(VLOOKUP($C269,Example0gross_LOSDesignation!$A:$B,2,0)=0,"",VLOOKUP($C269,Example0gross_LOSDesignation!$A:$B,2,0))</f>
        <v>Oil Revenue Deductions ($)</v>
      </c>
      <c r="E269" s="3">
        <v>1100</v>
      </c>
      <c r="F269" s="3">
        <v>1105.5</v>
      </c>
      <c r="G269" s="3">
        <v>1111.0274999999999</v>
      </c>
      <c r="H269" s="3">
        <v>1116.582637499999</v>
      </c>
      <c r="I269" s="3">
        <v>1122.165550687499</v>
      </c>
      <c r="J269" s="3">
        <v>1127.7763784409369</v>
      </c>
      <c r="K269" s="3">
        <v>1133.4152603331411</v>
      </c>
      <c r="L269" s="3">
        <v>1139.082336634807</v>
      </c>
      <c r="M269" s="3">
        <v>1144.7777483179809</v>
      </c>
      <c r="N269" s="3">
        <v>1150.5016370595699</v>
      </c>
      <c r="O269" s="3">
        <v>1156.2541452448679</v>
      </c>
      <c r="P269" s="3">
        <v>1162.0354159710921</v>
      </c>
    </row>
    <row r="270" spans="1:20" x14ac:dyDescent="0.3">
      <c r="A270">
        <f>VLOOKUP($B270,Example0gross_NameIDRecon!$B:$C,2,0)</f>
        <v>103</v>
      </c>
      <c r="B270" t="s">
        <v>18</v>
      </c>
      <c r="C270" t="s">
        <v>38</v>
      </c>
      <c r="D270" t="str">
        <f>IF(VLOOKUP($C270,Example0gross_LOSDesignation!$A:$B,2,0)=0,"",VLOOKUP($C270,Example0gross_LOSDesignation!$A:$B,2,0))</f>
        <v>Gas Revenue Deductions ($)</v>
      </c>
      <c r="E270" s="3">
        <v>850</v>
      </c>
      <c r="F270" s="3">
        <v>854.24999999999989</v>
      </c>
      <c r="G270" s="3">
        <v>858.52124999999978</v>
      </c>
      <c r="H270" s="3">
        <v>862.81385624999973</v>
      </c>
      <c r="I270" s="3">
        <v>867.12792553124962</v>
      </c>
      <c r="J270" s="3">
        <v>871.46356515890579</v>
      </c>
      <c r="K270" s="3">
        <v>875.82088298470023</v>
      </c>
      <c r="L270" s="3">
        <v>880.19998739962364</v>
      </c>
      <c r="M270" s="3">
        <v>884.60098733662164</v>
      </c>
      <c r="N270" s="3">
        <v>889.02399227330466</v>
      </c>
      <c r="O270" s="3">
        <v>893.46911223467112</v>
      </c>
      <c r="P270" s="3">
        <v>897.93645779584438</v>
      </c>
    </row>
    <row r="271" spans="1:20" x14ac:dyDescent="0.3">
      <c r="A271">
        <f>VLOOKUP($B271,Example0gross_NameIDRecon!$B:$C,2,0)</f>
        <v>103</v>
      </c>
      <c r="B271" t="s">
        <v>18</v>
      </c>
      <c r="C271" t="s">
        <v>39</v>
      </c>
      <c r="D271" t="str">
        <f>IF(VLOOKUP($C271,Example0gross_LOSDesignation!$A:$B,2,0)=0,"",VLOOKUP($C271,Example0gross_LOSDesignation!$A:$B,2,0))</f>
        <v>NGL Revenue Deductions ($)</v>
      </c>
      <c r="E271" s="3">
        <v>366.66666666666669</v>
      </c>
      <c r="F271" s="3">
        <v>368.49999999999989</v>
      </c>
      <c r="G271" s="3">
        <v>370.34249999999992</v>
      </c>
      <c r="H271" s="3">
        <v>372.19421249999982</v>
      </c>
      <c r="I271" s="3">
        <v>374.05518356249968</v>
      </c>
      <c r="J271" s="3">
        <v>375.92545948031221</v>
      </c>
      <c r="K271" s="3">
        <v>377.80508677771383</v>
      </c>
      <c r="L271" s="3">
        <v>379.69411221160232</v>
      </c>
      <c r="M271" s="3">
        <v>381.59258277266031</v>
      </c>
      <c r="N271" s="3">
        <v>383.50054568652348</v>
      </c>
      <c r="O271" s="3">
        <v>385.41804841495599</v>
      </c>
      <c r="P271" s="3">
        <v>387.34513865703082</v>
      </c>
    </row>
    <row r="272" spans="1:20" x14ac:dyDescent="0.3">
      <c r="A272">
        <f>VLOOKUP($B272,Example0gross_NameIDRecon!$B:$C,2,0)</f>
        <v>103</v>
      </c>
      <c r="B272" t="s">
        <v>18</v>
      </c>
      <c r="C272" t="s">
        <v>40</v>
      </c>
      <c r="D272" t="str">
        <f>IF(VLOOKUP($C272,Example0gross_LOSDesignation!$A:$B,2,0)=0,"",VLOOKUP($C272,Example0gross_LOSDesignation!$A:$B,2,0))</f>
        <v/>
      </c>
    </row>
    <row r="273" spans="1:16" x14ac:dyDescent="0.3">
      <c r="A273">
        <f>VLOOKUP($B273,Example0gross_NameIDRecon!$B:$C,2,0)</f>
        <v>103</v>
      </c>
      <c r="B273" t="s">
        <v>18</v>
      </c>
      <c r="C273" t="s">
        <v>41</v>
      </c>
      <c r="D273" t="str">
        <f>IF(VLOOKUP($C273,Example0gross_LOSDesignation!$A:$B,2,0)=0,"",VLOOKUP($C273,Example0gross_LOSDesignation!$A:$B,2,0))</f>
        <v>Severance Tax</v>
      </c>
      <c r="E273" s="3">
        <v>5828</v>
      </c>
      <c r="F273" s="3">
        <v>5915.4199999999992</v>
      </c>
      <c r="G273" s="3">
        <v>6004.1512999999986</v>
      </c>
      <c r="H273" s="3">
        <v>6094.2135694999979</v>
      </c>
      <c r="I273" s="3">
        <v>6185.626773042497</v>
      </c>
      <c r="J273" s="3">
        <v>6278.4111746381341</v>
      </c>
      <c r="K273" s="3">
        <v>6372.5873422577051</v>
      </c>
      <c r="L273" s="3">
        <v>6468.1761523915702</v>
      </c>
      <c r="M273" s="3">
        <v>6565.1987946774416</v>
      </c>
      <c r="N273" s="3">
        <v>6663.6767765976047</v>
      </c>
      <c r="O273" s="3">
        <v>6763.6319282465674</v>
      </c>
      <c r="P273" s="3">
        <v>6865.0864071702654</v>
      </c>
    </row>
    <row r="274" spans="1:16" x14ac:dyDescent="0.3">
      <c r="A274">
        <f>VLOOKUP($B274,Example0gross_NameIDRecon!$B:$C,2,0)</f>
        <v>103</v>
      </c>
      <c r="B274" t="s">
        <v>18</v>
      </c>
      <c r="C274" t="s">
        <v>42</v>
      </c>
      <c r="D274" t="str">
        <f>IF(VLOOKUP($C274,Example0gross_LOSDesignation!$A:$B,2,0)=0,"",VLOOKUP($C274,Example0gross_LOSDesignation!$A:$B,2,0))</f>
        <v>Oil Variable Expense ($)</v>
      </c>
      <c r="E274" s="3">
        <v>850</v>
      </c>
      <c r="F274" s="3">
        <v>884</v>
      </c>
      <c r="G274" s="3">
        <v>919.36</v>
      </c>
      <c r="H274" s="3">
        <v>956.13440000000003</v>
      </c>
      <c r="I274" s="3">
        <v>994.37977600000011</v>
      </c>
      <c r="J274" s="3">
        <v>1034.15496704</v>
      </c>
      <c r="K274" s="3">
        <v>1075.5211657216</v>
      </c>
      <c r="L274" s="3">
        <v>1118.5420123504639</v>
      </c>
      <c r="M274" s="3">
        <v>1163.2836928444831</v>
      </c>
      <c r="N274" s="3">
        <v>1209.8150405582619</v>
      </c>
      <c r="O274" s="3">
        <v>1258.207642180593</v>
      </c>
      <c r="P274" s="3">
        <v>1308.535947867817</v>
      </c>
    </row>
    <row r="275" spans="1:16" x14ac:dyDescent="0.3">
      <c r="A275">
        <f>VLOOKUP($B275,Example0gross_NameIDRecon!$B:$C,2,0)</f>
        <v>103</v>
      </c>
      <c r="B275" t="s">
        <v>18</v>
      </c>
      <c r="C275" t="s">
        <v>43</v>
      </c>
      <c r="D275" t="str">
        <f>IF(VLOOKUP($C275,Example0gross_LOSDesignation!$A:$B,2,0)=0,"",VLOOKUP($C275,Example0gross_LOSDesignation!$A:$B,2,0))</f>
        <v>Fixed Expense ($)</v>
      </c>
      <c r="E275" s="3">
        <v>2000</v>
      </c>
      <c r="F275" s="3">
        <v>2025</v>
      </c>
      <c r="G275" s="3">
        <v>2050.3125</v>
      </c>
      <c r="H275" s="3">
        <v>2075.94140625</v>
      </c>
      <c r="I275" s="3">
        <v>2101.8906738281248</v>
      </c>
      <c r="J275" s="3">
        <v>2128.164307250976</v>
      </c>
      <c r="K275" s="3">
        <v>2154.7663610916129</v>
      </c>
      <c r="L275" s="3">
        <v>2181.700940605258</v>
      </c>
      <c r="M275" s="3">
        <v>2208.9722023628242</v>
      </c>
      <c r="N275" s="3">
        <v>2236.584354892359</v>
      </c>
      <c r="O275" s="3">
        <v>2264.541659328514</v>
      </c>
      <c r="P275" s="3">
        <v>2292.8484300701198</v>
      </c>
    </row>
    <row r="276" spans="1:16" x14ac:dyDescent="0.3">
      <c r="A276">
        <f>VLOOKUP($B276,Example0gross_NameIDRecon!$B:$C,2,0)</f>
        <v>103</v>
      </c>
      <c r="B276" t="s">
        <v>18</v>
      </c>
      <c r="C276" t="s">
        <v>44</v>
      </c>
      <c r="D276" t="str">
        <f>IF(VLOOKUP($C276,Example0gross_LOSDesignation!$A:$B,2,0)=0,"",VLOOKUP($C276,Example0gross_LOSDesignation!$A:$B,2,0))</f>
        <v>Fixed Expense ($)</v>
      </c>
      <c r="E276" s="3">
        <v>623</v>
      </c>
      <c r="F276" s="3">
        <v>630.78750000000002</v>
      </c>
      <c r="G276" s="3">
        <v>638.67234374999998</v>
      </c>
      <c r="H276" s="3">
        <v>646.65574804687492</v>
      </c>
      <c r="I276" s="3">
        <v>654.73894489746078</v>
      </c>
      <c r="J276" s="3">
        <v>662.92318170867907</v>
      </c>
      <c r="K276" s="3">
        <v>671.2097214800375</v>
      </c>
      <c r="L276" s="3">
        <v>679.59984299853795</v>
      </c>
      <c r="M276" s="3">
        <v>688.0948410360196</v>
      </c>
      <c r="N276" s="3">
        <v>696.69602654896983</v>
      </c>
      <c r="O276" s="3">
        <v>705.40472688083196</v>
      </c>
      <c r="P276" s="3">
        <v>714.22228596684238</v>
      </c>
    </row>
    <row r="277" spans="1:16" x14ac:dyDescent="0.3">
      <c r="A277">
        <f>VLOOKUP($B277,Example0gross_NameIDRecon!$B:$C,2,0)</f>
        <v>103</v>
      </c>
      <c r="B277" t="s">
        <v>18</v>
      </c>
      <c r="C277" t="s">
        <v>45</v>
      </c>
      <c r="D277" t="str">
        <f>IF(VLOOKUP($C277,Example0gross_LOSDesignation!$A:$B,2,0)=0,"",VLOOKUP($C277,Example0gross_LOSDesignation!$A:$B,2,0))</f>
        <v>Fixed Expense ($)</v>
      </c>
      <c r="E277" s="3">
        <v>415</v>
      </c>
      <c r="F277" s="3">
        <v>420.1875</v>
      </c>
      <c r="G277" s="3">
        <v>425.43984375000002</v>
      </c>
      <c r="H277" s="3">
        <v>430.75784179687503</v>
      </c>
      <c r="I277" s="3">
        <v>436.14231481933592</v>
      </c>
      <c r="J277" s="3">
        <v>441.59409375457761</v>
      </c>
      <c r="K277" s="3">
        <v>447.11401992650968</v>
      </c>
      <c r="L277" s="3">
        <v>452.70294517559108</v>
      </c>
      <c r="M277" s="3">
        <v>458.36173199028588</v>
      </c>
      <c r="N277" s="3">
        <v>464.0912536401645</v>
      </c>
      <c r="O277" s="3">
        <v>469.89239431066648</v>
      </c>
      <c r="P277" s="3">
        <v>475.76604923954977</v>
      </c>
    </row>
    <row r="278" spans="1:16" x14ac:dyDescent="0.3">
      <c r="A278">
        <f>VLOOKUP($B278,Example0gross_NameIDRecon!$B:$C,2,0)</f>
        <v>103</v>
      </c>
      <c r="B278" t="s">
        <v>18</v>
      </c>
      <c r="C278" t="s">
        <v>46</v>
      </c>
      <c r="D278" t="str">
        <f>IF(VLOOKUP($C278,Example0gross_LOSDesignation!$A:$B,2,0)=0,"",VLOOKUP($C278,Example0gross_LOSDesignation!$A:$B,2,0))</f>
        <v>Fixed Expense ($)</v>
      </c>
      <c r="E278" s="3">
        <v>1890</v>
      </c>
      <c r="F278" s="3">
        <v>1913.625</v>
      </c>
      <c r="G278" s="3">
        <v>1937.5453124999999</v>
      </c>
      <c r="H278" s="3">
        <v>1961.76462890625</v>
      </c>
      <c r="I278" s="3">
        <v>1986.286686767578</v>
      </c>
      <c r="J278" s="3">
        <v>2011.115270352172</v>
      </c>
      <c r="K278" s="3">
        <v>2036.2542112315739</v>
      </c>
      <c r="L278" s="3">
        <v>2061.7073888719692</v>
      </c>
      <c r="M278" s="3">
        <v>2087.4787312328681</v>
      </c>
      <c r="N278" s="3">
        <v>2113.5722153732791</v>
      </c>
      <c r="O278" s="3">
        <v>2139.991868065445</v>
      </c>
      <c r="P278" s="3">
        <v>2166.7417664162631</v>
      </c>
    </row>
    <row r="279" spans="1:16" x14ac:dyDescent="0.3">
      <c r="A279">
        <f>VLOOKUP($B279,Example0gross_NameIDRecon!$B:$C,2,0)</f>
        <v>103</v>
      </c>
      <c r="B279" t="s">
        <v>18</v>
      </c>
      <c r="C279" t="s">
        <v>47</v>
      </c>
      <c r="D279" t="str">
        <f>IF(VLOOKUP($C279,Example0gross_LOSDesignation!$A:$B,2,0)=0,"",VLOOKUP($C279,Example0gross_LOSDesignation!$A:$B,2,0))</f>
        <v>Fixed Expense ($)</v>
      </c>
      <c r="E279" s="3">
        <v>1600</v>
      </c>
      <c r="F279" s="3">
        <v>1620</v>
      </c>
      <c r="G279" s="3">
        <v>1640.25</v>
      </c>
      <c r="H279" s="3">
        <v>1660.753125</v>
      </c>
      <c r="I279" s="3">
        <v>1681.5125390625001</v>
      </c>
      <c r="J279" s="3">
        <v>1702.5314458007811</v>
      </c>
      <c r="K279" s="3">
        <v>1723.813088873291</v>
      </c>
      <c r="L279" s="3">
        <v>1745.3607524842071</v>
      </c>
      <c r="M279" s="3">
        <v>1767.177761890259</v>
      </c>
      <c r="N279" s="3">
        <v>1789.267483913887</v>
      </c>
      <c r="O279" s="3">
        <v>1811.6333274628109</v>
      </c>
      <c r="P279" s="3">
        <v>1834.278744056096</v>
      </c>
    </row>
    <row r="280" spans="1:16" x14ac:dyDescent="0.3">
      <c r="A280">
        <f>VLOOKUP($B280,Example0gross_NameIDRecon!$B:$C,2,0)</f>
        <v>103</v>
      </c>
      <c r="B280" t="s">
        <v>18</v>
      </c>
      <c r="C280" t="s">
        <v>48</v>
      </c>
      <c r="D280" t="str">
        <f>IF(VLOOKUP($C280,Example0gross_LOSDesignation!$A:$B,2,0)=0,"",VLOOKUP($C280,Example0gross_LOSDesignation!$A:$B,2,0))</f>
        <v>Oil Variable Expense ($)</v>
      </c>
      <c r="E280" s="3">
        <v>674</v>
      </c>
      <c r="F280" s="3">
        <v>682.42499999999995</v>
      </c>
      <c r="G280" s="3">
        <v>690.95531249999988</v>
      </c>
      <c r="H280" s="3">
        <v>699.59225390624988</v>
      </c>
      <c r="I280" s="3">
        <v>708.33715708007799</v>
      </c>
      <c r="J280" s="3">
        <v>717.19137154357895</v>
      </c>
      <c r="K280" s="3">
        <v>726.15626368787366</v>
      </c>
      <c r="L280" s="3">
        <v>735.23321698397206</v>
      </c>
      <c r="M280" s="3">
        <v>744.42363219627168</v>
      </c>
      <c r="N280" s="3">
        <v>753.72892759872502</v>
      </c>
      <c r="O280" s="3">
        <v>763.15053919370905</v>
      </c>
      <c r="P280" s="3">
        <v>772.68992093363033</v>
      </c>
    </row>
    <row r="281" spans="1:16" x14ac:dyDescent="0.3">
      <c r="A281">
        <f>VLOOKUP($B281,Example0gross_NameIDRecon!$B:$C,2,0)</f>
        <v>103</v>
      </c>
      <c r="B281" t="s">
        <v>18</v>
      </c>
      <c r="C281" t="s">
        <v>49</v>
      </c>
      <c r="D281" t="str">
        <f>IF(VLOOKUP($C281,Example0gross_LOSDesignation!$A:$B,2,0)=0,"",VLOOKUP($C281,Example0gross_LOSDesignation!$A:$B,2,0))</f>
        <v>Fixed Expense ($)</v>
      </c>
      <c r="E281" s="3">
        <v>780</v>
      </c>
      <c r="F281" s="3">
        <v>789.75</v>
      </c>
      <c r="G281" s="3">
        <v>799.62187499999993</v>
      </c>
      <c r="H281" s="3">
        <v>809.61714843749985</v>
      </c>
      <c r="I281" s="3">
        <v>819.73736279296861</v>
      </c>
      <c r="J281" s="3">
        <v>829.98407982788069</v>
      </c>
      <c r="K281" s="3">
        <v>840.35888082572922</v>
      </c>
      <c r="L281" s="3">
        <v>850.86336683605077</v>
      </c>
      <c r="M281" s="3">
        <v>861.49915892150136</v>
      </c>
      <c r="N281" s="3">
        <v>872.26789840802007</v>
      </c>
      <c r="O281" s="3">
        <v>883.17124713812029</v>
      </c>
      <c r="P281" s="3">
        <v>894.21088772734674</v>
      </c>
    </row>
    <row r="282" spans="1:16" x14ac:dyDescent="0.3">
      <c r="A282">
        <f>VLOOKUP($B282,Example0gross_NameIDRecon!$B:$C,2,0)</f>
        <v>103</v>
      </c>
      <c r="B282" t="s">
        <v>18</v>
      </c>
      <c r="C282" t="s">
        <v>50</v>
      </c>
      <c r="D282" t="str">
        <f>IF(VLOOKUP($C282,Example0gross_LOSDesignation!$A:$B,2,0)=0,"",VLOOKUP($C282,Example0gross_LOSDesignation!$A:$B,2,0))</f>
        <v>Fixed Expense ($)</v>
      </c>
      <c r="E282" s="3">
        <v>1025</v>
      </c>
      <c r="F282" s="3">
        <v>1037.8125</v>
      </c>
      <c r="G282" s="3">
        <v>1050.78515625</v>
      </c>
      <c r="H282" s="3">
        <v>1063.919970703125</v>
      </c>
      <c r="I282" s="3">
        <v>1077.218970336914</v>
      </c>
      <c r="J282" s="3">
        <v>1090.6842074661249</v>
      </c>
      <c r="K282" s="3">
        <v>1104.317760059452</v>
      </c>
      <c r="L282" s="3">
        <v>1118.121732060195</v>
      </c>
      <c r="M282" s="3">
        <v>1132.0982537109469</v>
      </c>
      <c r="N282" s="3">
        <v>1146.2494818823341</v>
      </c>
      <c r="O282" s="3">
        <v>1160.577600405863</v>
      </c>
      <c r="P282" s="3">
        <v>1175.084820410937</v>
      </c>
    </row>
    <row r="283" spans="1:16" x14ac:dyDescent="0.3">
      <c r="A283">
        <f>VLOOKUP($B283,Example0gross_NameIDRecon!$B:$C,2,0)</f>
        <v>103</v>
      </c>
      <c r="B283" t="s">
        <v>18</v>
      </c>
      <c r="C283" t="s">
        <v>51</v>
      </c>
      <c r="D283" t="str">
        <f>IF(VLOOKUP($C283,Example0gross_LOSDesignation!$A:$B,2,0)=0,"",VLOOKUP($C283,Example0gross_LOSDesignation!$A:$B,2,0))</f>
        <v>Gas Variable Expense ($)</v>
      </c>
      <c r="E283" s="3">
        <v>256</v>
      </c>
      <c r="F283" s="3">
        <v>259.2</v>
      </c>
      <c r="G283" s="3">
        <v>262.44</v>
      </c>
      <c r="H283" s="3">
        <v>265.72050000000002</v>
      </c>
      <c r="I283" s="3">
        <v>269.04200624999987</v>
      </c>
      <c r="J283" s="3">
        <v>272.40503132812489</v>
      </c>
      <c r="K283" s="3">
        <v>275.81009421972652</v>
      </c>
      <c r="L283" s="3">
        <v>279.25772039747301</v>
      </c>
      <c r="M283" s="3">
        <v>282.74844190244141</v>
      </c>
      <c r="N283" s="3">
        <v>286.28279742622192</v>
      </c>
      <c r="O283" s="3">
        <v>289.86133239404973</v>
      </c>
      <c r="P283" s="3">
        <v>293.48459904897533</v>
      </c>
    </row>
    <row r="284" spans="1:16" x14ac:dyDescent="0.3">
      <c r="A284">
        <f>VLOOKUP($B284,Example0gross_NameIDRecon!$B:$C,2,0)</f>
        <v>103</v>
      </c>
      <c r="B284" t="s">
        <v>18</v>
      </c>
      <c r="C284" t="s">
        <v>52</v>
      </c>
      <c r="D284" t="str">
        <f>IF(VLOOKUP($C284,Example0gross_LOSDesignation!$A:$B,2,0)=0,"",VLOOKUP($C284,Example0gross_LOSDesignation!$A:$B,2,0))</f>
        <v>Fixed Expense ($)</v>
      </c>
      <c r="E284" s="3">
        <v>667</v>
      </c>
      <c r="F284" s="3">
        <v>675.33749999999998</v>
      </c>
      <c r="G284" s="3">
        <v>683.77921874999993</v>
      </c>
      <c r="H284" s="3">
        <v>692.32645898437488</v>
      </c>
      <c r="I284" s="3">
        <v>700.98053972167952</v>
      </c>
      <c r="J284" s="3">
        <v>709.74279646820048</v>
      </c>
      <c r="K284" s="3">
        <v>718.61458142405297</v>
      </c>
      <c r="L284" s="3">
        <v>727.59726369185364</v>
      </c>
      <c r="M284" s="3">
        <v>736.69222948800177</v>
      </c>
      <c r="N284" s="3">
        <v>745.90088235660176</v>
      </c>
      <c r="O284" s="3">
        <v>755.22464338605926</v>
      </c>
      <c r="P284" s="3">
        <v>764.66495142838494</v>
      </c>
    </row>
    <row r="285" spans="1:16" x14ac:dyDescent="0.3">
      <c r="A285">
        <f>VLOOKUP($B285,Example0gross_NameIDRecon!$B:$C,2,0)</f>
        <v>103</v>
      </c>
      <c r="B285" t="s">
        <v>18</v>
      </c>
      <c r="C285" t="s">
        <v>53</v>
      </c>
      <c r="D285" t="str">
        <f>IF(VLOOKUP($C285,Example0gross_LOSDesignation!$A:$B,2,0)=0,"",VLOOKUP($C285,Example0gross_LOSDesignation!$A:$B,2,0))</f>
        <v>Gas Variable Expense ($)</v>
      </c>
      <c r="E285" s="3">
        <v>400</v>
      </c>
      <c r="F285" s="3">
        <v>405</v>
      </c>
      <c r="G285" s="3">
        <v>410.0625</v>
      </c>
      <c r="H285" s="3">
        <v>415.18828124999999</v>
      </c>
      <c r="I285" s="3">
        <v>420.37813476562502</v>
      </c>
      <c r="J285" s="3">
        <v>425.63286145019532</v>
      </c>
      <c r="K285" s="3">
        <v>430.9532722183227</v>
      </c>
      <c r="L285" s="3">
        <v>436.34018812105171</v>
      </c>
      <c r="M285" s="3">
        <v>441.79444047256482</v>
      </c>
      <c r="N285" s="3">
        <v>447.31687097847191</v>
      </c>
      <c r="O285" s="3">
        <v>452.90833186570268</v>
      </c>
      <c r="P285" s="3">
        <v>458.569686014024</v>
      </c>
    </row>
    <row r="286" spans="1:16" x14ac:dyDescent="0.3">
      <c r="A286">
        <f>VLOOKUP($B286,Example0gross_NameIDRecon!$B:$C,2,0)</f>
        <v>103</v>
      </c>
      <c r="B286" t="s">
        <v>18</v>
      </c>
      <c r="C286" t="s">
        <v>54</v>
      </c>
      <c r="D286" t="str">
        <f>IF(VLOOKUP($C286,Example0gross_LOSDesignation!$A:$B,2,0)=0,"",VLOOKUP($C286,Example0gross_LOSDesignation!$A:$B,2,0))</f>
        <v>Overhead</v>
      </c>
      <c r="E286" s="3">
        <v>1100</v>
      </c>
      <c r="F286" s="3">
        <v>1113.75</v>
      </c>
      <c r="G286" s="3">
        <v>1127.671875</v>
      </c>
      <c r="H286" s="3">
        <v>1141.7677734375</v>
      </c>
      <c r="I286" s="3">
        <v>1156.0398706054691</v>
      </c>
      <c r="J286" s="3">
        <v>1170.4903689880371</v>
      </c>
      <c r="K286" s="3">
        <v>1185.121498600387</v>
      </c>
      <c r="L286" s="3">
        <v>1199.935517332892</v>
      </c>
      <c r="M286" s="3">
        <v>1214.9347112995531</v>
      </c>
      <c r="N286" s="3">
        <v>1230.121395190798</v>
      </c>
      <c r="O286" s="3">
        <v>1245.497912630683</v>
      </c>
      <c r="P286" s="3">
        <v>1261.0666365385659</v>
      </c>
    </row>
    <row r="287" spans="1:16" x14ac:dyDescent="0.3">
      <c r="A287">
        <f>VLOOKUP($B287,Example0gross_NameIDRecon!$B:$C,2,0)</f>
        <v>103</v>
      </c>
      <c r="B287" t="s">
        <v>18</v>
      </c>
      <c r="C287" t="s">
        <v>55</v>
      </c>
      <c r="D287" t="str">
        <f>IF(VLOOKUP($C287,Example0gross_LOSDesignation!$A:$B,2,0)=0,"",VLOOKUP($C287,Example0gross_LOSDesignation!$A:$B,2,0))</f>
        <v>Fixed Expense ($)</v>
      </c>
      <c r="E287" s="3">
        <v>1731</v>
      </c>
      <c r="F287" s="3">
        <v>1752.6375</v>
      </c>
      <c r="G287" s="3">
        <v>1774.5454687500001</v>
      </c>
      <c r="H287" s="3">
        <v>1796.7272871093751</v>
      </c>
      <c r="I287" s="3">
        <v>1819.186378198242</v>
      </c>
      <c r="J287" s="3">
        <v>1841.9262079257201</v>
      </c>
      <c r="K287" s="3">
        <v>1864.9502855247911</v>
      </c>
      <c r="L287" s="3">
        <v>1888.262164093851</v>
      </c>
      <c r="M287" s="3">
        <v>1911.8654411450241</v>
      </c>
      <c r="N287" s="3">
        <v>1935.763759159337</v>
      </c>
      <c r="O287" s="3">
        <v>1959.9608061488291</v>
      </c>
      <c r="P287" s="3">
        <v>1984.460316225689</v>
      </c>
    </row>
    <row r="288" spans="1:16" x14ac:dyDescent="0.3">
      <c r="A288">
        <f>VLOOKUP($B288,Example0gross_NameIDRecon!$B:$C,2,0)</f>
        <v>103</v>
      </c>
      <c r="B288" t="s">
        <v>18</v>
      </c>
      <c r="C288" t="s">
        <v>56</v>
      </c>
      <c r="D288" t="str">
        <f>IF(VLOOKUP($C288,Example0gross_LOSDesignation!$A:$B,2,0)=0,"",VLOOKUP($C288,Example0gross_LOSDesignation!$A:$B,2,0))</f>
        <v>Fixed Expense ($)</v>
      </c>
      <c r="E288" s="3">
        <v>1100</v>
      </c>
      <c r="F288" s="3">
        <v>1113.75</v>
      </c>
      <c r="G288" s="3">
        <v>1127.671875</v>
      </c>
      <c r="H288" s="3">
        <v>1141.7677734375</v>
      </c>
      <c r="I288" s="3">
        <v>1156.0398706054691</v>
      </c>
      <c r="J288" s="3">
        <v>1170.4903689880371</v>
      </c>
      <c r="K288" s="3">
        <v>1185.121498600387</v>
      </c>
      <c r="L288" s="3">
        <v>1199.935517332892</v>
      </c>
      <c r="M288" s="3">
        <v>1214.9347112995531</v>
      </c>
      <c r="N288" s="3">
        <v>1230.121395190798</v>
      </c>
      <c r="O288" s="3">
        <v>1245.497912630683</v>
      </c>
      <c r="P288" s="3">
        <v>1261.0666365385659</v>
      </c>
    </row>
    <row r="289" spans="1:16" x14ac:dyDescent="0.3">
      <c r="A289">
        <f>VLOOKUP($B289,Example0gross_NameIDRecon!$B:$C,2,0)</f>
        <v>103</v>
      </c>
      <c r="B289" t="s">
        <v>18</v>
      </c>
      <c r="C289" t="s">
        <v>57</v>
      </c>
      <c r="D289" t="str">
        <f>IF(VLOOKUP($C289,Example0gross_LOSDesignation!$A:$B,2,0)=0,"",VLOOKUP($C289,Example0gross_LOSDesignation!$A:$B,2,0))</f>
        <v>Fixed Expense ($)</v>
      </c>
      <c r="E289" s="3">
        <v>750</v>
      </c>
      <c r="F289" s="3">
        <v>759.375</v>
      </c>
      <c r="G289" s="3">
        <v>768.8671875</v>
      </c>
      <c r="H289" s="3">
        <v>778.47802734375</v>
      </c>
      <c r="I289" s="3">
        <v>788.20900268554681</v>
      </c>
      <c r="J289" s="3">
        <v>798.06161521911611</v>
      </c>
      <c r="K289" s="3">
        <v>808.03738540935501</v>
      </c>
      <c r="L289" s="3">
        <v>818.13785272697191</v>
      </c>
      <c r="M289" s="3">
        <v>828.36457588605901</v>
      </c>
      <c r="N289" s="3">
        <v>838.71913308463468</v>
      </c>
      <c r="O289" s="3">
        <v>849.20312224819259</v>
      </c>
      <c r="P289" s="3">
        <v>859.81816127629497</v>
      </c>
    </row>
    <row r="290" spans="1:16" x14ac:dyDescent="0.3">
      <c r="A290">
        <f>VLOOKUP($B290,Example0gross_NameIDRecon!$B:$C,2,0)</f>
        <v>103</v>
      </c>
      <c r="B290" t="s">
        <v>18</v>
      </c>
      <c r="C290" t="s">
        <v>58</v>
      </c>
      <c r="D290" t="str">
        <f>IF(VLOOKUP($C290,Example0gross_LOSDesignation!$A:$B,2,0)=0,"",VLOOKUP($C290,Example0gross_LOSDesignation!$A:$B,2,0))</f>
        <v>Fixed Expense ($)</v>
      </c>
      <c r="E290" s="3">
        <v>4000</v>
      </c>
      <c r="F290" s="3">
        <v>4050</v>
      </c>
      <c r="G290" s="3">
        <v>4100.625</v>
      </c>
      <c r="H290" s="3">
        <v>4151.8828125</v>
      </c>
      <c r="I290" s="3">
        <v>4203.7813476562496</v>
      </c>
      <c r="J290" s="3">
        <v>4256.3286145019529</v>
      </c>
      <c r="K290" s="3">
        <v>4309.5327221832267</v>
      </c>
      <c r="L290" s="3">
        <v>4363.4018812105169</v>
      </c>
      <c r="M290" s="3">
        <v>4417.9444047256484</v>
      </c>
      <c r="N290" s="3">
        <v>4473.1687097847189</v>
      </c>
      <c r="O290" s="3">
        <v>4529.083318657028</v>
      </c>
      <c r="P290" s="3">
        <v>4585.6968601402396</v>
      </c>
    </row>
    <row r="291" spans="1:16" x14ac:dyDescent="0.3">
      <c r="A291">
        <f>VLOOKUP($B291,Example0gross_NameIDRecon!$B:$C,2,0)</f>
        <v>103</v>
      </c>
      <c r="B291" t="s">
        <v>18</v>
      </c>
      <c r="C291" t="s">
        <v>59</v>
      </c>
      <c r="D291" t="str">
        <f>IF(VLOOKUP($C291,Example0gross_LOSDesignation!$A:$B,2,0)=0,"",VLOOKUP($C291,Example0gross_LOSDesignation!$A:$B,2,0))</f>
        <v>Fixed Expense ($)</v>
      </c>
      <c r="E291" s="3">
        <v>1325</v>
      </c>
      <c r="F291" s="3">
        <v>1341.5625</v>
      </c>
      <c r="G291" s="3">
        <v>1358.33203125</v>
      </c>
      <c r="H291" s="3">
        <v>1375.3111816406249</v>
      </c>
      <c r="I291" s="3">
        <v>1392.502571411133</v>
      </c>
      <c r="J291" s="3">
        <v>1409.9088535537719</v>
      </c>
      <c r="K291" s="3">
        <v>1427.532714223194</v>
      </c>
      <c r="L291" s="3">
        <v>1445.376873150984</v>
      </c>
      <c r="M291" s="3">
        <v>1463.444084065371</v>
      </c>
      <c r="N291" s="3">
        <v>1481.737135116188</v>
      </c>
      <c r="O291" s="3">
        <v>1500.2588493051401</v>
      </c>
      <c r="P291" s="3">
        <v>1519.012084921455</v>
      </c>
    </row>
    <row r="292" spans="1:16" x14ac:dyDescent="0.3">
      <c r="A292">
        <f>VLOOKUP($B292,Example0gross_NameIDRecon!$B:$C,2,0)</f>
        <v>103</v>
      </c>
      <c r="B292" t="s">
        <v>18</v>
      </c>
      <c r="C292" t="s">
        <v>60</v>
      </c>
      <c r="D292" t="str">
        <f>IF(VLOOKUP($C292,Example0gross_LOSDesignation!$A:$B,2,0)=0,"",VLOOKUP($C292,Example0gross_LOSDesignation!$A:$B,2,0))</f>
        <v>Oil Variable Expense ($)</v>
      </c>
      <c r="E292" s="3">
        <v>850</v>
      </c>
      <c r="F292" s="3">
        <v>860.625</v>
      </c>
      <c r="G292" s="3">
        <v>871.3828125</v>
      </c>
      <c r="H292" s="3">
        <v>882.27509765624995</v>
      </c>
      <c r="I292" s="3">
        <v>893.30353637695305</v>
      </c>
      <c r="J292" s="3">
        <v>904.46983058166495</v>
      </c>
      <c r="K292" s="3">
        <v>915.77570346393577</v>
      </c>
      <c r="L292" s="3">
        <v>927.22289975723493</v>
      </c>
      <c r="M292" s="3">
        <v>938.81318600420036</v>
      </c>
      <c r="N292" s="3">
        <v>950.54835082925285</v>
      </c>
      <c r="O292" s="3">
        <v>962.43020521461847</v>
      </c>
      <c r="P292" s="3">
        <v>974.46058277980114</v>
      </c>
    </row>
    <row r="293" spans="1:16" x14ac:dyDescent="0.3">
      <c r="A293">
        <f>VLOOKUP($B293,Example0gross_NameIDRecon!$B:$C,2,0)</f>
        <v>103</v>
      </c>
      <c r="B293" t="s">
        <v>18</v>
      </c>
      <c r="C293" t="s">
        <v>61</v>
      </c>
      <c r="D293" t="str">
        <f>IF(VLOOKUP($C293,Example0gross_LOSDesignation!$A:$B,2,0)=0,"",VLOOKUP($C293,Example0gross_LOSDesignation!$A:$B,2,0))</f>
        <v>Fixed Expense ($)</v>
      </c>
      <c r="E293" s="3">
        <v>600</v>
      </c>
      <c r="F293" s="3">
        <v>607.5</v>
      </c>
      <c r="G293" s="3">
        <v>615.09375</v>
      </c>
      <c r="H293" s="3">
        <v>622.78242187499995</v>
      </c>
      <c r="I293" s="3">
        <v>630.56720214843745</v>
      </c>
      <c r="J293" s="3">
        <v>638.44929217529284</v>
      </c>
      <c r="K293" s="3">
        <v>646.42990832748399</v>
      </c>
      <c r="L293" s="3">
        <v>654.51028218157751</v>
      </c>
      <c r="M293" s="3">
        <v>662.69166070884717</v>
      </c>
      <c r="N293" s="3">
        <v>670.9753064677077</v>
      </c>
      <c r="O293" s="3">
        <v>679.36249779855405</v>
      </c>
      <c r="P293" s="3">
        <v>687.85452902103589</v>
      </c>
    </row>
    <row r="294" spans="1:16" x14ac:dyDescent="0.3">
      <c r="A294">
        <f>VLOOKUP($B294,Example0gross_NameIDRecon!$B:$C,2,0)</f>
        <v>103</v>
      </c>
      <c r="B294" t="s">
        <v>18</v>
      </c>
      <c r="C294" t="s">
        <v>62</v>
      </c>
      <c r="D294" t="str">
        <f>IF(VLOOKUP($C294,Example0gross_LOSDesignation!$A:$B,2,0)=0,"",VLOOKUP($C294,Example0gross_LOSDesignation!$A:$B,2,0))</f>
        <v>Fixed Expense ($)</v>
      </c>
      <c r="E294" s="3">
        <v>4693</v>
      </c>
      <c r="F294" s="3">
        <v>4751.6624999999995</v>
      </c>
      <c r="G294" s="3">
        <v>4811.0582812499988</v>
      </c>
      <c r="H294" s="3">
        <v>4871.1965097656239</v>
      </c>
      <c r="I294" s="3">
        <v>4932.0864661376936</v>
      </c>
      <c r="J294" s="3">
        <v>4993.7375469644148</v>
      </c>
      <c r="K294" s="3">
        <v>5056.1592663014699</v>
      </c>
      <c r="L294" s="3">
        <v>5119.3612571302383</v>
      </c>
      <c r="M294" s="3">
        <v>5183.3532728443661</v>
      </c>
      <c r="N294" s="3">
        <v>5248.1451887549201</v>
      </c>
      <c r="O294" s="3">
        <v>5313.7470036143568</v>
      </c>
      <c r="P294" s="3">
        <v>5380.168841159536</v>
      </c>
    </row>
    <row r="295" spans="1:16" x14ac:dyDescent="0.3">
      <c r="A295">
        <f>VLOOKUP($B295,Example0gross_NameIDRecon!$B:$C,2,0)</f>
        <v>103</v>
      </c>
      <c r="B295" t="s">
        <v>18</v>
      </c>
      <c r="C295" t="s">
        <v>63</v>
      </c>
      <c r="D295" t="str">
        <f>IF(VLOOKUP($C295,Example0gross_LOSDesignation!$A:$B,2,0)=0,"",VLOOKUP($C295,Example0gross_LOSDesignation!$A:$B,2,0))</f>
        <v>Ad Val Tax</v>
      </c>
      <c r="E295" s="3">
        <v>2600</v>
      </c>
      <c r="F295" s="3">
        <v>2632.5</v>
      </c>
      <c r="G295" s="3">
        <v>2665.40625</v>
      </c>
      <c r="H295" s="3">
        <v>2698.7238281250002</v>
      </c>
      <c r="I295" s="3">
        <v>2732.4578759765618</v>
      </c>
      <c r="J295" s="3">
        <v>2766.613599426269</v>
      </c>
      <c r="K295" s="3">
        <v>2801.196269419097</v>
      </c>
      <c r="L295" s="3">
        <v>2836.2112227868361</v>
      </c>
      <c r="M295" s="3">
        <v>2871.663863071672</v>
      </c>
      <c r="N295" s="3">
        <v>2907.5596613600669</v>
      </c>
      <c r="O295" s="3">
        <v>2943.9041571270682</v>
      </c>
      <c r="P295" s="3">
        <v>2980.702959091157</v>
      </c>
    </row>
    <row r="296" spans="1:16" x14ac:dyDescent="0.3">
      <c r="A296">
        <f>VLOOKUP($B296,Example0gross_NameIDRecon!$B:$C,2,0)</f>
        <v>103</v>
      </c>
      <c r="B296" t="s">
        <v>18</v>
      </c>
      <c r="C296" t="s">
        <v>64</v>
      </c>
      <c r="D296" t="str">
        <f>IF(VLOOKUP($C296,Example0gross_LOSDesignation!$A:$B,2,0)=0,"",VLOOKUP($C296,Example0gross_LOSDesignation!$A:$B,2,0))</f>
        <v>Oil Variable Expense ($)</v>
      </c>
      <c r="E296" s="3">
        <v>711</v>
      </c>
      <c r="F296" s="3">
        <v>719.88749999999993</v>
      </c>
      <c r="G296" s="3">
        <v>728.88609374999987</v>
      </c>
      <c r="H296" s="3">
        <v>737.99716992187484</v>
      </c>
      <c r="I296" s="3">
        <v>747.22213454589826</v>
      </c>
      <c r="J296" s="3">
        <v>756.5624112277219</v>
      </c>
      <c r="K296" s="3">
        <v>766.01944136806844</v>
      </c>
      <c r="L296" s="3">
        <v>775.59468438516922</v>
      </c>
      <c r="M296" s="3">
        <v>785.28961793998383</v>
      </c>
      <c r="N296" s="3">
        <v>795.10573816423357</v>
      </c>
      <c r="O296" s="3">
        <v>805.04455989128644</v>
      </c>
      <c r="P296" s="3">
        <v>815.1076168899275</v>
      </c>
    </row>
    <row r="297" spans="1:16" x14ac:dyDescent="0.3">
      <c r="A297">
        <f>VLOOKUP($B297,Example0gross_NameIDRecon!$B:$C,2,0)</f>
        <v>103</v>
      </c>
      <c r="B297" t="s">
        <v>18</v>
      </c>
      <c r="C297" t="s">
        <v>65</v>
      </c>
      <c r="D297" t="str">
        <f>IF(VLOOKUP($C297,Example0gross_LOSDesignation!$A:$B,2,0)=0,"",VLOOKUP($C297,Example0gross_LOSDesignation!$A:$B,2,0))</f>
        <v>Fixed Expense ($)</v>
      </c>
      <c r="E297" s="3">
        <v>326</v>
      </c>
      <c r="F297" s="3">
        <v>330.07499999999999</v>
      </c>
      <c r="G297" s="3">
        <v>334.20093750000001</v>
      </c>
      <c r="H297" s="3">
        <v>338.37844921874989</v>
      </c>
      <c r="I297" s="3">
        <v>342.60817983398431</v>
      </c>
      <c r="J297" s="3">
        <v>346.89078208190909</v>
      </c>
      <c r="K297" s="3">
        <v>351.22691685793302</v>
      </c>
      <c r="L297" s="3">
        <v>355.61725331865711</v>
      </c>
      <c r="M297" s="3">
        <v>360.0624689851403</v>
      </c>
      <c r="N297" s="3">
        <v>364.56324984745447</v>
      </c>
      <c r="O297" s="3">
        <v>369.12029047054767</v>
      </c>
      <c r="P297" s="3">
        <v>373.7342941014295</v>
      </c>
    </row>
    <row r="298" spans="1:16" x14ac:dyDescent="0.3">
      <c r="A298">
        <f>VLOOKUP($B298,Example0gross_NameIDRecon!$B:$C,2,0)</f>
        <v>103</v>
      </c>
      <c r="B298" t="s">
        <v>18</v>
      </c>
      <c r="C298" t="s">
        <v>66</v>
      </c>
      <c r="D298" t="str">
        <f>IF(VLOOKUP($C298,Example0gross_LOSDesignation!$A:$B,2,0)=0,"",VLOOKUP($C298,Example0gross_LOSDesignation!$A:$B,2,0))</f>
        <v>Fixed Expense ($)</v>
      </c>
      <c r="E298" s="3">
        <v>950</v>
      </c>
      <c r="F298" s="3">
        <v>961.875</v>
      </c>
      <c r="G298" s="3">
        <v>973.8984375</v>
      </c>
      <c r="H298" s="3">
        <v>986.07216796874991</v>
      </c>
      <c r="I298" s="3">
        <v>998.39807006835929</v>
      </c>
      <c r="J298" s="3">
        <v>1010.878045944214</v>
      </c>
      <c r="K298" s="3">
        <v>1023.514021518516</v>
      </c>
      <c r="L298" s="3">
        <v>1036.3079467874979</v>
      </c>
      <c r="M298" s="3">
        <v>1049.2617961223409</v>
      </c>
      <c r="N298" s="3">
        <v>1062.377568573871</v>
      </c>
      <c r="O298" s="3">
        <v>1075.6572881810439</v>
      </c>
      <c r="P298" s="3">
        <v>1089.103004283307</v>
      </c>
    </row>
    <row r="299" spans="1:16" x14ac:dyDescent="0.3">
      <c r="A299">
        <f>VLOOKUP($B299,Example0gross_NameIDRecon!$B:$C,2,0)</f>
        <v>103</v>
      </c>
      <c r="B299" t="s">
        <v>18</v>
      </c>
      <c r="C299" t="s">
        <v>67</v>
      </c>
      <c r="D299" t="str">
        <f>IF(VLOOKUP($C299,Example0gross_LOSDesignation!$A:$B,2,0)=0,"",VLOOKUP($C299,Example0gross_LOSDesignation!$A:$B,2,0))</f>
        <v>Fixed Expense ($)</v>
      </c>
      <c r="E299" s="3">
        <v>1236</v>
      </c>
      <c r="F299" s="3">
        <v>1251.45</v>
      </c>
      <c r="G299" s="3">
        <v>1267.0931250000001</v>
      </c>
      <c r="H299" s="3">
        <v>1282.9317890625</v>
      </c>
      <c r="I299" s="3">
        <v>1298.968436425781</v>
      </c>
      <c r="J299" s="3">
        <v>1315.205541881103</v>
      </c>
      <c r="K299" s="3">
        <v>1331.645611154617</v>
      </c>
      <c r="L299" s="3">
        <v>1348.2911812940499</v>
      </c>
      <c r="M299" s="3">
        <v>1365.144821060225</v>
      </c>
      <c r="N299" s="3">
        <v>1382.209131323478</v>
      </c>
      <c r="O299" s="3">
        <v>1399.4867454650221</v>
      </c>
      <c r="P299" s="3">
        <v>1416.9803297833339</v>
      </c>
    </row>
    <row r="300" spans="1:16" x14ac:dyDescent="0.3">
      <c r="A300">
        <f>VLOOKUP($B300,Example0gross_NameIDRecon!$B:$C,2,0)</f>
        <v>103</v>
      </c>
      <c r="B300" t="s">
        <v>18</v>
      </c>
      <c r="C300" t="s">
        <v>68</v>
      </c>
      <c r="D300" t="str">
        <f>IF(VLOOKUP($C300,Example0gross_LOSDesignation!$A:$B,2,0)=0,"",VLOOKUP($C300,Example0gross_LOSDesignation!$A:$B,2,0))</f>
        <v>Oil Variable Expense ($)</v>
      </c>
      <c r="E300" s="3">
        <v>580</v>
      </c>
      <c r="F300" s="3">
        <v>587.25</v>
      </c>
      <c r="G300" s="3">
        <v>594.59062499999993</v>
      </c>
      <c r="H300" s="3">
        <v>602.02300781249994</v>
      </c>
      <c r="I300" s="3">
        <v>609.54829541015613</v>
      </c>
      <c r="J300" s="3">
        <v>617.167649102783</v>
      </c>
      <c r="K300" s="3">
        <v>624.88224471656781</v>
      </c>
      <c r="L300" s="3">
        <v>632.69327277552486</v>
      </c>
      <c r="M300" s="3">
        <v>640.6019386852189</v>
      </c>
      <c r="N300" s="3">
        <v>648.60946291878406</v>
      </c>
      <c r="O300" s="3">
        <v>656.71708120526887</v>
      </c>
      <c r="P300" s="3">
        <v>664.92604472033474</v>
      </c>
    </row>
    <row r="301" spans="1:16" x14ac:dyDescent="0.3">
      <c r="A301">
        <f>VLOOKUP($B301,Example0gross_NameIDRecon!$B:$C,2,0)</f>
        <v>103</v>
      </c>
      <c r="B301" t="s">
        <v>18</v>
      </c>
      <c r="C301" t="s">
        <v>69</v>
      </c>
      <c r="D301" t="str">
        <f>IF(VLOOKUP($C301,Example0gross_LOSDesignation!$A:$B,2,0)=0,"",VLOOKUP($C301,Example0gross_LOSDesignation!$A:$B,2,0))</f>
        <v>Oil Variable Expense ($)</v>
      </c>
      <c r="E301" s="3">
        <v>450</v>
      </c>
      <c r="F301" s="3">
        <v>455.625</v>
      </c>
      <c r="G301" s="3">
        <v>461.3203125</v>
      </c>
      <c r="H301" s="3">
        <v>467.08681640625002</v>
      </c>
      <c r="I301" s="3">
        <v>472.92540161132808</v>
      </c>
      <c r="J301" s="3">
        <v>478.83696913146969</v>
      </c>
      <c r="K301" s="3">
        <v>484.82243124561302</v>
      </c>
      <c r="L301" s="3">
        <v>490.88271163618322</v>
      </c>
      <c r="M301" s="3">
        <v>497.01874553163537</v>
      </c>
      <c r="N301" s="3">
        <v>503.23147985078077</v>
      </c>
      <c r="O301" s="3">
        <v>509.52187334891562</v>
      </c>
      <c r="P301" s="3">
        <v>515.89089676577703</v>
      </c>
    </row>
    <row r="302" spans="1:16" x14ac:dyDescent="0.3">
      <c r="A302">
        <f>VLOOKUP($B302,Example0gross_NameIDRecon!$B:$C,2,0)</f>
        <v>103</v>
      </c>
      <c r="B302" t="s">
        <v>18</v>
      </c>
      <c r="C302" t="s">
        <v>70</v>
      </c>
      <c r="D302" t="str">
        <f>IF(VLOOKUP($C302,Example0gross_LOSDesignation!$A:$B,2,0)=0,"",VLOOKUP($C302,Example0gross_LOSDesignation!$A:$B,2,0))</f>
        <v>Total Expenses</v>
      </c>
      <c r="E302" s="3">
        <v>40010</v>
      </c>
      <c r="F302" s="3">
        <v>40548.069999999992</v>
      </c>
      <c r="G302" s="3">
        <v>41094.019424999991</v>
      </c>
      <c r="H302" s="3">
        <v>41647.987446062492</v>
      </c>
      <c r="I302" s="3">
        <v>42210.116519062038</v>
      </c>
      <c r="J302" s="3">
        <v>42780.552486322907</v>
      </c>
      <c r="K302" s="3">
        <v>43359.444681932117</v>
      </c>
      <c r="L302" s="3">
        <v>43946.946040869283</v>
      </c>
      <c r="M302" s="3">
        <v>44543.213212100753</v>
      </c>
      <c r="N302" s="3">
        <v>45148.406675791928</v>
      </c>
      <c r="O302" s="3">
        <v>45762.690864796183</v>
      </c>
      <c r="P302" s="3">
        <v>46386.234290586697</v>
      </c>
    </row>
    <row r="303" spans="1:16" x14ac:dyDescent="0.3">
      <c r="A303">
        <f>VLOOKUP($B303,Example0gross_NameIDRecon!$B:$C,2,0)</f>
        <v>103</v>
      </c>
      <c r="B303" t="s">
        <v>18</v>
      </c>
      <c r="C303" t="s">
        <v>71</v>
      </c>
      <c r="D303" t="str">
        <f>IF(VLOOKUP($C303,Example0gross_LOSDesignation!$A:$B,2,0)=0,"",VLOOKUP($C303,Example0gross_LOSDesignation!$A:$B,2,0))</f>
        <v>Net Operating Profit</v>
      </c>
      <c r="E303" s="3">
        <v>63363.333333333343</v>
      </c>
      <c r="F303" s="3">
        <v>64461.109999999993</v>
      </c>
      <c r="G303" s="3">
        <v>65575.852400000003</v>
      </c>
      <c r="H303" s="3">
        <v>66707.773639124964</v>
      </c>
      <c r="I303" s="3">
        <v>67857.087628157111</v>
      </c>
      <c r="J303" s="3">
        <v>69024.008990227376</v>
      </c>
      <c r="K303" s="3">
        <v>70208.752962482817</v>
      </c>
      <c r="L303" s="3">
        <v>71411.53529180467</v>
      </c>
      <c r="M303" s="3">
        <v>72632.572124307306</v>
      </c>
      <c r="N303" s="3">
        <v>73872.07988833687</v>
      </c>
      <c r="O303" s="3">
        <v>75130.275170677342</v>
      </c>
      <c r="P303" s="3">
        <v>76407.374585659258</v>
      </c>
    </row>
    <row r="304" spans="1:16" x14ac:dyDescent="0.3">
      <c r="A304">
        <f>A303</f>
        <v>103</v>
      </c>
      <c r="B304" t="str">
        <f>B303</f>
        <v>Jimmy 1H</v>
      </c>
    </row>
    <row r="305" spans="1:20" x14ac:dyDescent="0.3">
      <c r="A305">
        <f>A303</f>
        <v>103</v>
      </c>
      <c r="B305" t="str">
        <f>B303</f>
        <v>Jimmy 1H</v>
      </c>
      <c r="D305" s="21" t="s">
        <v>72</v>
      </c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</row>
    <row r="306" spans="1:20" x14ac:dyDescent="0.3">
      <c r="A306">
        <f>A303</f>
        <v>103</v>
      </c>
      <c r="B306" t="str">
        <f>B303</f>
        <v>Jimmy 1H</v>
      </c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</row>
    <row r="307" spans="1:20" x14ac:dyDescent="0.3">
      <c r="A307">
        <f>A303</f>
        <v>103</v>
      </c>
      <c r="B307" t="str">
        <f>B303</f>
        <v>Jimmy 1H</v>
      </c>
      <c r="D307" s="22" t="s">
        <v>73</v>
      </c>
      <c r="E307" s="23">
        <f>IFERROR(VLOOKUP($A307,Example0gross_BTU!$B:$C,2,0),"")</f>
        <v>1.1000000000000001</v>
      </c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</row>
    <row r="308" spans="1:20" x14ac:dyDescent="0.3">
      <c r="A308">
        <f>A303</f>
        <v>103</v>
      </c>
      <c r="B308" t="str">
        <f>B303</f>
        <v>Jimmy 1H</v>
      </c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</row>
    <row r="309" spans="1:20" x14ac:dyDescent="0.3">
      <c r="A309">
        <f>A303</f>
        <v>103</v>
      </c>
      <c r="B309" t="str">
        <f>B303</f>
        <v>Jimmy 1H</v>
      </c>
      <c r="D309" s="22" t="s">
        <v>74</v>
      </c>
      <c r="E309" s="24">
        <f>IFERROR((SUMIF($D260:$D303,"Oil Sales Revenue ($)",E260:E303)-ABS(SUMIF($D260:$D303,"Oil Revenue Deductions ($)",E260:E303)))/SUMIF($D260:$D303,"Oil Sales Volumes (bbl)",E260:E303),"")</f>
        <v>76.083333333333329</v>
      </c>
      <c r="F309" s="24">
        <f>IFERROR((SUMIF($D260:$D303,"Oil Sales Revenue ($)",F260:F303)-ABS(SUMIF($D260:$D303,"Oil Revenue Deductions ($)",F260:F303)))/SUMIF($D260:$D303,"Oil Sales Volumes (bbl)",F260:F303),"")</f>
        <v>75.349999999999994</v>
      </c>
      <c r="G309" s="24">
        <f>IFERROR((SUMIF($D260:$D303,"Oil Sales Revenue ($)",G260:G303)-ABS(SUMIF($D260:$D303,"Oil Revenue Deductions ($)",G260:G303)))/SUMIF($D260:$D303,"Oil Sales Volumes (bbl)",G260:G303),"")</f>
        <v>74.623646638905399</v>
      </c>
      <c r="H309" s="24">
        <f>IFERROR((SUMIF($D260:$D303,"Oil Sales Revenue ($)",H260:H303)-ABS(SUMIF($D260:$D303,"Oil Revenue Deductions ($)",H260:H303)))/SUMIF($D260:$D303,"Oil Sales Volumes (bbl)",H260:H303),"")</f>
        <v>73.904208557623917</v>
      </c>
      <c r="I309" s="24">
        <f>IFERROR((SUMIF($D260:$D303,"Oil Sales Revenue ($)",I260:I303)-ABS(SUMIF($D260:$D303,"Oil Revenue Deductions ($)",I260:I303)))/SUMIF($D260:$D303,"Oil Sales Volumes (bbl)",I260:I303),"")</f>
        <v>73.191621628439165</v>
      </c>
      <c r="J309" s="24">
        <f>IFERROR((SUMIF($D260:$D303,"Oil Sales Revenue ($)",J260:J303)-ABS(SUMIF($D260:$D303,"Oil Revenue Deductions ($)",J260:J303)))/SUMIF($D260:$D303,"Oil Sales Volumes (bbl)",J260:J303),"")</f>
        <v>72.485822284130961</v>
      </c>
      <c r="K309" s="24">
        <f>IFERROR((SUMIF($D260:$D303,"Oil Sales Revenue ($)",K260:K303)-ABS(SUMIF($D260:$D303,"Oil Revenue Deductions ($)",K260:K303)))/SUMIF($D260:$D303,"Oil Sales Volumes (bbl)",K260:K303),"")</f>
        <v>71.786747513778067</v>
      </c>
      <c r="L309" s="24">
        <f>IFERROR((SUMIF($D260:$D303,"Oil Sales Revenue ($)",L260:L303)-ABS(SUMIF($D260:$D303,"Oil Revenue Deductions ($)",L260:L303)))/SUMIF($D260:$D303,"Oil Sales Volumes (bbl)",L260:L303),"")</f>
        <v>71.094334858577099</v>
      </c>
      <c r="M309" s="24">
        <f>IFERROR((SUMIF($D260:$D303,"Oil Sales Revenue ($)",M260:M303)-ABS(SUMIF($D260:$D303,"Oil Revenue Deductions ($)",M260:M303)))/SUMIF($D260:$D303,"Oil Sales Volumes (bbl)",M260:M303),"")</f>
        <v>70.408522407678078</v>
      </c>
      <c r="N309" s="24">
        <f>IFERROR((SUMIF($D260:$D303,"Oil Sales Revenue ($)",N260:N303)-ABS(SUMIF($D260:$D303,"Oil Revenue Deductions ($)",N260:N303)))/SUMIF($D260:$D303,"Oil Sales Volumes (bbl)",N260:N303),"")</f>
        <v>69.72924879403628</v>
      </c>
      <c r="O309" s="24">
        <f>IFERROR((SUMIF($D260:$D303,"Oil Sales Revenue ($)",O260:O303)-ABS(SUMIF($D260:$D303,"Oil Revenue Deductions ($)",O260:O303)))/SUMIF($D260:$D303,"Oil Sales Volumes (bbl)",O260:O303),"")</f>
        <v>69.0564531902819</v>
      </c>
      <c r="P309" s="24">
        <f>IFERROR((SUMIF($D260:$D303,"Oil Sales Revenue ($)",P260:P303)-ABS(SUMIF($D260:$D303,"Oil Revenue Deductions ($)",P260:P303)))/SUMIF($D260:$D303,"Oil Sales Volumes (bbl)",P260:P303),"")</f>
        <v>68.390075304606412</v>
      </c>
      <c r="Q309" s="22"/>
      <c r="R309" s="22"/>
      <c r="S309" s="22"/>
      <c r="T309" s="22"/>
    </row>
    <row r="310" spans="1:20" x14ac:dyDescent="0.3">
      <c r="A310">
        <f>A303</f>
        <v>103</v>
      </c>
      <c r="B310" t="str">
        <f>B303</f>
        <v>Jimmy 1H</v>
      </c>
      <c r="D310" s="22" t="s">
        <v>75</v>
      </c>
      <c r="E310" s="24">
        <f>IFERROR(((SUMIF($D260:$D303,"Gas Sales Revenue ($)",E260:E303)-ABS(SUMIF($D260:$D303,"Gas Revenue Deductions ($)",E260:E303)))/SUMIF($D260:$D303,"Gas Sales Volumes (mcf)",E260:E303))/$E307,"")</f>
        <v>2.624242424242424</v>
      </c>
      <c r="F310" s="24">
        <f>IFERROR(((SUMIF($D260:$D303,"Gas Sales Revenue ($)",F260:F303)-ABS(SUMIF($D260:$D303,"Gas Revenue Deductions ($)",F260:F303)))/SUMIF($D260:$D303,"Gas Sales Volumes (mcf)",F260:F303))/$E307,"")</f>
        <v>2.5996452328159645</v>
      </c>
      <c r="G310" s="24">
        <f>IFERROR(((SUMIF($D260:$D303,"Gas Sales Revenue ($)",G260:G303)-ABS(SUMIF($D260:$D303,"Gas Revenue Deductions ($)",G260:G303)))/SUMIF($D260:$D303,"Gas Sales Volumes (mcf)",G260:G303))/$E307,"")</f>
        <v>2.5752684008436524</v>
      </c>
      <c r="H310" s="24">
        <f>IFERROR(((SUMIF($D260:$D303,"Gas Sales Revenue ($)",H260:H303)-ABS(SUMIF($D260:$D303,"Gas Revenue Deductions ($)",H260:H303)))/SUMIF($D260:$D303,"Gas Sales Volumes (mcf)",H260:H303))/$E307,"")</f>
        <v>2.5511101611726734</v>
      </c>
      <c r="I310" s="24">
        <f>IFERROR(((SUMIF($D260:$D303,"Gas Sales Revenue ($)",I260:I303)-ABS(SUMIF($D260:$D303,"Gas Revenue Deductions ($)",I260:I303)))/SUMIF($D260:$D303,"Gas Sales Volumes (mcf)",I260:I303))/$E307,"")</f>
        <v>2.5271687564234906</v>
      </c>
      <c r="J310" s="24">
        <f>IFERROR(((SUMIF($D260:$D303,"Gas Sales Revenue ($)",J260:J303)-ABS(SUMIF($D260:$D303,"Gas Revenue Deductions ($)",J260:J303)))/SUMIF($D260:$D303,"Gas Sales Volumes (mcf)",J260:J303))/$E307,"")</f>
        <v>2.5034424390402115</v>
      </c>
      <c r="K310" s="24">
        <f>IFERROR(((SUMIF($D260:$D303,"Gas Sales Revenue ($)",K260:K303)-ABS(SUMIF($D260:$D303,"Gas Revenue Deductions ($)",K260:K303)))/SUMIF($D260:$D303,"Gas Sales Volumes (mcf)",K260:K303))/$E307,"")</f>
        <v>2.4799294713376017</v>
      </c>
      <c r="L310" s="24">
        <f>IFERROR(((SUMIF($D260:$D303,"Gas Sales Revenue ($)",L260:L303)-ABS(SUMIF($D260:$D303,"Gas Revenue Deductions ($)",L260:L303)))/SUMIF($D260:$D303,"Gas Sales Volumes (mcf)",L260:L303))/$E307,"")</f>
        <v>2.4566281255448508</v>
      </c>
      <c r="M310" s="24">
        <f>IFERROR(((SUMIF($D260:$D303,"Gas Sales Revenue ($)",M260:M303)-ABS(SUMIF($D260:$D303,"Gas Revenue Deductions ($)",M260:M303)))/SUMIF($D260:$D303,"Gas Sales Volumes (mcf)",M260:M303))/$E307,"")</f>
        <v>2.4335366838461963</v>
      </c>
      <c r="N310" s="24">
        <f>IFERROR(((SUMIF($D260:$D303,"Gas Sales Revenue ($)",N260:N303)-ABS(SUMIF($D260:$D303,"Gas Revenue Deductions ($)",N260:N303)))/SUMIF($D260:$D303,"Gas Sales Volumes (mcf)",N260:N303))/$E307,"")</f>
        <v>2.4106534384184508</v>
      </c>
      <c r="O310" s="24">
        <f>IFERROR(((SUMIF($D260:$D303,"Gas Sales Revenue ($)",O260:O303)-ABS(SUMIF($D260:$D303,"Gas Revenue Deductions ($)",O260:O303)))/SUMIF($D260:$D303,"Gas Sales Volumes (mcf)",O260:O303))/$E307,"")</f>
        <v>2.3879766914655511</v>
      </c>
      <c r="P310" s="24">
        <f>IFERROR(((SUMIF($D260:$D303,"Gas Sales Revenue ($)",P260:P303)-ABS(SUMIF($D260:$D303,"Gas Revenue Deductions ($)",P260:P303)))/SUMIF($D260:$D303,"Gas Sales Volumes (mcf)",P260:P303))/$E307,"")</f>
        <v>2.3655047552501811</v>
      </c>
      <c r="Q310" s="22"/>
      <c r="R310" s="22"/>
      <c r="S310" s="22"/>
      <c r="T310" s="22"/>
    </row>
    <row r="311" spans="1:20" x14ac:dyDescent="0.3">
      <c r="A311">
        <f>A303</f>
        <v>103</v>
      </c>
      <c r="B311" t="str">
        <f>B303</f>
        <v>Jimmy 1H</v>
      </c>
      <c r="D311" s="22" t="s">
        <v>76</v>
      </c>
      <c r="E311" s="24">
        <f>IFERROR((SUMIF($D260:$D303,"NGL Sales Revenue ($)",E260:E303)-ABS(SUMIF($D260:$D303,"NGL Revenue Deductions ($)",E260:E303)))/(SUMIF($D260:$D303,"NGL Sales Volumes (bbl)",E260:E303)+(SUMIF($D260:$D303,"NGL Sales Volumes (gal)",E260:E303)/42)),"")</f>
        <v>31.117927743694615</v>
      </c>
      <c r="F311" s="24">
        <f>IFERROR((SUMIF($D260:$D303,"NGL Sales Revenue ($)",F260:F303)-ABS(SUMIF($D260:$D303,"NGL Revenue Deductions ($)",F260:F303)))/(SUMIF($D260:$D303,"NGL Sales Volumes (bbl)",F260:F303)+(SUMIF($D260:$D303,"NGL Sales Volumes (gal)",F260:F303)/42)),"")</f>
        <v>30.81799591002045</v>
      </c>
      <c r="G311" s="24">
        <f>IFERROR((SUMIF($D260:$D303,"NGL Sales Revenue ($)",G260:G303)-ABS(SUMIF($D260:$D303,"NGL Revenue Deductions ($)",G260:G303)))/(SUMIF($D260:$D303,"NGL Sales Volumes (bbl)",G260:G303)+(SUMIF($D260:$D303,"NGL Sales Volumes (gal)",G260:G303)/42)),"")</f>
        <v>30.520918870717949</v>
      </c>
      <c r="H311" s="24">
        <f>IFERROR((SUMIF($D260:$D303,"NGL Sales Revenue ($)",H260:H303)-ABS(SUMIF($D260:$D303,"NGL Revenue Deductions ($)",H260:H303)))/(SUMIF($D260:$D303,"NGL Sales Volumes (bbl)",H260:H303)+(SUMIF($D260:$D303,"NGL Sales Volumes (gal)",H260:H303)/42)),"")</f>
        <v>30.226670166717355</v>
      </c>
      <c r="I311" s="24">
        <f>IFERROR((SUMIF($D260:$D303,"NGL Sales Revenue ($)",I260:I303)-ABS(SUMIF($D260:$D303,"NGL Revenue Deductions ($)",I260:I303)))/(SUMIF($D260:$D303,"NGL Sales Volumes (bbl)",I260:I303)+(SUMIF($D260:$D303,"NGL Sales Volumes (gal)",I260:I303)/42)),"")</f>
        <v>29.935223569913763</v>
      </c>
      <c r="J311" s="24">
        <f>IFERROR((SUMIF($D260:$D303,"NGL Sales Revenue ($)",J260:J303)-ABS(SUMIF($D260:$D303,"NGL Revenue Deductions ($)",J260:J303)))/(SUMIF($D260:$D303,"NGL Sales Volumes (bbl)",J260:J303)+(SUMIF($D260:$D303,"NGL Sales Volumes (gal)",J260:J303)/42)),"")</f>
        <v>29.646553081444157</v>
      </c>
      <c r="K311" s="24">
        <f>IFERROR((SUMIF($D260:$D303,"NGL Sales Revenue ($)",K260:K303)-ABS(SUMIF($D260:$D303,"NGL Revenue Deductions ($)",K260:K303)))/(SUMIF($D260:$D303,"NGL Sales Volumes (bbl)",K260:K303)+(SUMIF($D260:$D303,"NGL Sales Volumes (gal)",K260:K303)/42)),"")</f>
        <v>29.360632929970599</v>
      </c>
      <c r="L311" s="24">
        <f>IFERROR((SUMIF($D260:$D303,"NGL Sales Revenue ($)",L260:L303)-ABS(SUMIF($D260:$D303,"NGL Revenue Deductions ($)",L260:L303)))/(SUMIF($D260:$D303,"NGL Sales Volumes (bbl)",L260:L303)+(SUMIF($D260:$D303,"NGL Sales Volumes (gal)",L260:L303)/42)),"")</f>
        <v>29.077437569970204</v>
      </c>
      <c r="M311" s="24">
        <f>IFERROR((SUMIF($D260:$D303,"NGL Sales Revenue ($)",M260:M303)-ABS(SUMIF($D260:$D303,"NGL Revenue Deductions ($)",M260:M303)))/(SUMIF($D260:$D303,"NGL Sales Volumes (bbl)",M260:M303)+(SUMIF($D260:$D303,"NGL Sales Volumes (gal)",M260:M303)/42)),"")</f>
        <v>28.796941680031932</v>
      </c>
      <c r="N311" s="24">
        <f>IFERROR((SUMIF($D260:$D303,"NGL Sales Revenue ($)",N260:N303)-ABS(SUMIF($D260:$D303,"NGL Revenue Deductions ($)",N260:N303)))/(SUMIF($D260:$D303,"NGL Sales Volumes (bbl)",N260:N303)+(SUMIF($D260:$D303,"NGL Sales Volumes (gal)",N260:N303)/42)),"")</f>
        <v>28.519120161160025</v>
      </c>
      <c r="O311" s="24">
        <f>IFERROR((SUMIF($D260:$D303,"NGL Sales Revenue ($)",O260:O303)-ABS(SUMIF($D260:$D303,"NGL Revenue Deductions ($)",O260:O303)))/(SUMIF($D260:$D303,"NGL Sales Volumes (bbl)",O260:O303)+(SUMIF($D260:$D303,"NGL Sales Volumes (gal)",O260:O303)/42)),"")</f>
        <v>28.243948135084619</v>
      </c>
      <c r="P311" s="24">
        <f>IFERROR((SUMIF($D260:$D303,"NGL Sales Revenue ($)",P260:P303)-ABS(SUMIF($D260:$D303,"NGL Revenue Deductions ($)",P260:P303)))/(SUMIF($D260:$D303,"NGL Sales Volumes (bbl)",P260:P303)+(SUMIF($D260:$D303,"NGL Sales Volumes (gal)",P260:P303)/42)),"")</f>
        <v>27.971400942579312</v>
      </c>
      <c r="Q311" s="22"/>
      <c r="R311" s="22"/>
      <c r="S311" s="22"/>
      <c r="T311" s="22"/>
    </row>
    <row r="312" spans="1:20" x14ac:dyDescent="0.3">
      <c r="A312">
        <f>A303</f>
        <v>103</v>
      </c>
      <c r="B312" t="str">
        <f>B303</f>
        <v>Jimmy 1H</v>
      </c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</row>
    <row r="313" spans="1:20" x14ac:dyDescent="0.3">
      <c r="A313">
        <f>A303</f>
        <v>103</v>
      </c>
      <c r="B313" t="str">
        <f>B303</f>
        <v>Jimmy 1H</v>
      </c>
      <c r="D313" s="22" t="s">
        <v>0</v>
      </c>
      <c r="E313" s="24">
        <f>IFERROR(E309-E$1,"")</f>
        <v>-2.076666666666668</v>
      </c>
      <c r="F313" s="24">
        <f>IFERROR(F309-F$1,"")</f>
        <v>-1.5100000000000051</v>
      </c>
      <c r="G313" s="24">
        <f>IFERROR(G309-G$1,"")</f>
        <v>1.2536466389053942</v>
      </c>
      <c r="H313" s="24">
        <f>IFERROR(H309-H$1,"")</f>
        <v>-5.5357914423760803</v>
      </c>
      <c r="I313" s="24">
        <f>IFERROR(I309-I$1,"")</f>
        <v>1.5716216284391606</v>
      </c>
      <c r="J313" s="24">
        <f>IFERROR(J309-J$1,"")</f>
        <v>2.2158222841309652</v>
      </c>
      <c r="K313" s="24">
        <f>IFERROR(K309-K$1,"")</f>
        <v>-4.253252486221939</v>
      </c>
      <c r="L313" s="24">
        <f>IFERROR(L309-L$1,"")</f>
        <v>-10.225665141422894</v>
      </c>
      <c r="M313" s="24">
        <f>IFERROR(M309-M$1,"")</f>
        <v>-19.021477592321929</v>
      </c>
      <c r="N313" s="24">
        <f>IFERROR(N309-N$1,"")</f>
        <v>-15.740751205963718</v>
      </c>
      <c r="O313" s="24">
        <f>IFERROR(O309-O$1,"")</f>
        <v>-8.3235468097180956</v>
      </c>
      <c r="P313" s="24">
        <f>IFERROR(P309-P$1,"")</f>
        <v>-3.7299246953935921</v>
      </c>
      <c r="Q313" s="24">
        <f>IFERROR(AVERAGE(N313:P313),"")</f>
        <v>-9.264740903691802</v>
      </c>
      <c r="R313" s="24">
        <f>IFERROR(AVERAGE(K313:P313),"")</f>
        <v>-10.215769655173695</v>
      </c>
      <c r="S313" s="24">
        <f>IFERROR(AVERAGE(H313:P313),"")</f>
        <v>-7.0047739400942355</v>
      </c>
      <c r="T313" s="24">
        <f>IFERROR(AVERAGE(E313:P313),"")</f>
        <v>-5.4479987907174499</v>
      </c>
    </row>
    <row r="314" spans="1:20" x14ac:dyDescent="0.3">
      <c r="A314">
        <f>A303</f>
        <v>103</v>
      </c>
      <c r="B314" t="str">
        <f>B303</f>
        <v>Jimmy 1H</v>
      </c>
      <c r="D314" s="22" t="s">
        <v>1</v>
      </c>
      <c r="E314" s="24">
        <f>IFERROR(E310-E$2,"")</f>
        <v>-2.0847575757575756</v>
      </c>
      <c r="F314" s="24">
        <f>IFERROR(F310-F$2,"")</f>
        <v>-0.5093547671840355</v>
      </c>
      <c r="G314" s="24">
        <f>IFERROR(G310-G$2,"")</f>
        <v>0.12426840084365232</v>
      </c>
      <c r="H314" s="24">
        <f>IFERROR(H310-H$2,"")</f>
        <v>0.56011016117267332</v>
      </c>
      <c r="I314" s="24">
        <f>IFERROR(I310-I$2,"")</f>
        <v>0.4101687564234906</v>
      </c>
      <c r="J314" s="24">
        <f>IFERROR(J310-J$2,"")</f>
        <v>0.32244243904021141</v>
      </c>
      <c r="K314" s="24">
        <f>IFERROR(K310-K$2,"")</f>
        <v>-0.12307052866239854</v>
      </c>
      <c r="L314" s="24">
        <f>IFERROR(L310-L$2,"")</f>
        <v>-3.5371874455149221E-2</v>
      </c>
      <c r="M314" s="24">
        <f>IFERROR(M310-M$2,"")</f>
        <v>-0.12246331615380379</v>
      </c>
      <c r="N314" s="24">
        <f>IFERROR(N310-N$2,"")</f>
        <v>-0.35334656158154898</v>
      </c>
      <c r="O314" s="24">
        <f>IFERROR(O310-O$2,"")</f>
        <v>-0.77602330853444901</v>
      </c>
      <c r="P314" s="24">
        <f>IFERROR(P310-P$2,"")</f>
        <v>-0.34049524474981885</v>
      </c>
      <c r="Q314" s="24">
        <f>IFERROR(AVERAGE(N314:P314),"")</f>
        <v>-0.48995503828860559</v>
      </c>
      <c r="R314" s="24">
        <f>IFERROR(AVERAGE(K314:P314),"")</f>
        <v>-0.29179513902286142</v>
      </c>
      <c r="S314" s="24">
        <f>IFERROR(AVERAGE(H314:P314),"")</f>
        <v>-5.0894386388977003E-2</v>
      </c>
      <c r="T314" s="24">
        <f>IFERROR(AVERAGE(E314:P314),"")</f>
        <v>-0.24399111829989598</v>
      </c>
    </row>
    <row r="315" spans="1:20" x14ac:dyDescent="0.3">
      <c r="A315">
        <f>A303</f>
        <v>103</v>
      </c>
      <c r="B315" t="str">
        <f>B303</f>
        <v>Jimmy 1H</v>
      </c>
      <c r="D315" s="22" t="s">
        <v>2</v>
      </c>
      <c r="E315" s="24">
        <f>IFERROR(E311-E$1,"")</f>
        <v>-47.042072256305381</v>
      </c>
      <c r="F315" s="24">
        <f>IFERROR(F311-F$1,"")</f>
        <v>-46.04200408997955</v>
      </c>
      <c r="G315" s="24">
        <f>IFERROR(G311-G$1,"")</f>
        <v>-42.849081129282055</v>
      </c>
      <c r="H315" s="24">
        <f>IFERROR(H311-H$1,"")</f>
        <v>-49.213329833282643</v>
      </c>
      <c r="I315" s="24">
        <f>IFERROR(I311-I$1,"")</f>
        <v>-41.684776430086245</v>
      </c>
      <c r="J315" s="24">
        <f>IFERROR(J311-J$1,"")</f>
        <v>-40.623446918555842</v>
      </c>
      <c r="K315" s="24">
        <f>IFERROR(K311-K$1,"")</f>
        <v>-46.679367070029407</v>
      </c>
      <c r="L315" s="24">
        <f>IFERROR(L311-L$1,"")</f>
        <v>-52.242562430029793</v>
      </c>
      <c r="M315" s="24">
        <f>IFERROR(M311-M$1,"")</f>
        <v>-60.633058319968072</v>
      </c>
      <c r="N315" s="24">
        <f>IFERROR(N311-N$1,"")</f>
        <v>-56.950879838839974</v>
      </c>
      <c r="O315" s="24">
        <f>IFERROR(O311-O$1,"")</f>
        <v>-49.136051864915373</v>
      </c>
      <c r="P315" s="24">
        <f>IFERROR(P311-P$1,"")</f>
        <v>-44.148599057420697</v>
      </c>
      <c r="Q315" s="24">
        <f>IFERROR(AVERAGE(N315:P315),"")</f>
        <v>-50.078510253725348</v>
      </c>
      <c r="R315" s="24">
        <f>IFERROR(AVERAGE(K315:P315),"")</f>
        <v>-51.631753096867222</v>
      </c>
      <c r="S315" s="24">
        <f>IFERROR(AVERAGE(H315:P315),"")</f>
        <v>-49.034674640347561</v>
      </c>
      <c r="T315" s="24">
        <f>IFERROR(AVERAGE(E315:P315),"")</f>
        <v>-48.103769103224586</v>
      </c>
    </row>
    <row r="316" spans="1:20" x14ac:dyDescent="0.3">
      <c r="A316">
        <f>A303</f>
        <v>103</v>
      </c>
      <c r="B316" t="str">
        <f>B303</f>
        <v>Jimmy 1H</v>
      </c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</row>
    <row r="317" spans="1:20" x14ac:dyDescent="0.3">
      <c r="A317">
        <f>A303</f>
        <v>103</v>
      </c>
      <c r="B317" t="str">
        <f>B303</f>
        <v>Jimmy 1H</v>
      </c>
      <c r="D317" s="22" t="s">
        <v>3</v>
      </c>
      <c r="E317" s="25">
        <f>IFERROR(E309/E$1,"")</f>
        <v>0.97343056977140907</v>
      </c>
      <c r="F317" s="25">
        <f>IFERROR(F309/F$1,"")</f>
        <v>0.98035389018995567</v>
      </c>
      <c r="G317" s="25">
        <f>IFERROR(G309/G$1,"")</f>
        <v>1.0170866381205588</v>
      </c>
      <c r="H317" s="25">
        <f>IFERROR(H309/H$1,"")</f>
        <v>0.9303148106448127</v>
      </c>
      <c r="I317" s="25">
        <f>IFERROR(I309/I$1,"")</f>
        <v>1.0219438931644675</v>
      </c>
      <c r="J317" s="25">
        <f>IFERROR(J309/J$1,"")</f>
        <v>1.0315329768625441</v>
      </c>
      <c r="K317" s="25">
        <f>IFERROR(K309/K$1,"")</f>
        <v>0.94406559065989037</v>
      </c>
      <c r="L317" s="25">
        <f>IFERROR(L309/L$1,"")</f>
        <v>0.87425399481772137</v>
      </c>
      <c r="M317" s="25">
        <f>IFERROR(M309/M$1,"")</f>
        <v>0.78730316904481801</v>
      </c>
      <c r="N317" s="25">
        <f>IFERROR(N309/N$1,"")</f>
        <v>0.8158330267232512</v>
      </c>
      <c r="O317" s="25">
        <f>IFERROR(O309/O$1,"")</f>
        <v>0.89243284040167881</v>
      </c>
      <c r="P317" s="25">
        <f>IFERROR(P309/P$1,"")</f>
        <v>0.94828168752920694</v>
      </c>
      <c r="Q317" s="25">
        <f>IFERROR(AVERAGE(N317:P317),"")</f>
        <v>0.88551585155137902</v>
      </c>
      <c r="R317" s="25">
        <f>IFERROR(AVERAGE(K317:P317),"")</f>
        <v>0.87702838486276102</v>
      </c>
      <c r="S317" s="25">
        <f>IFERROR(AVERAGE(H317:P317),"")</f>
        <v>0.91621799887204325</v>
      </c>
      <c r="T317" s="25">
        <f>IFERROR(AVERAGE(E317:P317),"")</f>
        <v>0.93473609066085939</v>
      </c>
    </row>
    <row r="318" spans="1:20" x14ac:dyDescent="0.3">
      <c r="A318">
        <f>A303</f>
        <v>103</v>
      </c>
      <c r="B318" t="str">
        <f>B303</f>
        <v>Jimmy 1H</v>
      </c>
      <c r="D318" s="22" t="s">
        <v>4</v>
      </c>
      <c r="E318" s="25">
        <f>IFERROR(E310/E$2,"")</f>
        <v>0.55728231561741859</v>
      </c>
      <c r="F318" s="25">
        <f>IFERROR(F310/F$2,"")</f>
        <v>0.83616765288387407</v>
      </c>
      <c r="G318" s="25">
        <f>IFERROR(G310/G$2,"")</f>
        <v>1.0507011019353947</v>
      </c>
      <c r="H318" s="25">
        <f>IFERROR(H310/H$2,"")</f>
        <v>1.2813210251997353</v>
      </c>
      <c r="I318" s="25">
        <f>IFERROR(I310/I$2,"")</f>
        <v>1.1937500030342421</v>
      </c>
      <c r="J318" s="25">
        <f>IFERROR(J310/J$2,"")</f>
        <v>1.1478415584778594</v>
      </c>
      <c r="K318" s="25">
        <f>IFERROR(K310/K$2,"")</f>
        <v>0.9527197354351139</v>
      </c>
      <c r="L318" s="25">
        <f>IFERROR(L310/L$2,"")</f>
        <v>0.98580582887032531</v>
      </c>
      <c r="M318" s="25">
        <f>IFERROR(M310/M$2,"")</f>
        <v>0.95208790447816749</v>
      </c>
      <c r="N318" s="25">
        <f>IFERROR(N310/N$2,"")</f>
        <v>0.87216115717020659</v>
      </c>
      <c r="O318" s="25">
        <f>IFERROR(O310/O$2,"")</f>
        <v>0.75473346759341053</v>
      </c>
      <c r="P318" s="25">
        <f>IFERROR(P310/P$2,"")</f>
        <v>0.87417027171107953</v>
      </c>
      <c r="Q318" s="25">
        <f>IFERROR(AVERAGE(N318:P318),"")</f>
        <v>0.83368829882489892</v>
      </c>
      <c r="R318" s="25">
        <f>IFERROR(AVERAGE(K318:P318),"")</f>
        <v>0.89861306087638404</v>
      </c>
      <c r="S318" s="25">
        <f>IFERROR(AVERAGE(H318:P318),"")</f>
        <v>1.0016212168855712</v>
      </c>
      <c r="T318" s="25">
        <f>IFERROR(AVERAGE(E318:P318),"")</f>
        <v>0.95489516853390233</v>
      </c>
    </row>
    <row r="319" spans="1:20" x14ac:dyDescent="0.3">
      <c r="A319">
        <f>A303</f>
        <v>103</v>
      </c>
      <c r="B319" t="str">
        <f>B303</f>
        <v>Jimmy 1H</v>
      </c>
      <c r="D319" s="22" t="s">
        <v>5</v>
      </c>
      <c r="E319" s="25">
        <f>IFERROR(E311/E$1,"")</f>
        <v>0.39813111238094445</v>
      </c>
      <c r="F319" s="25">
        <f>IFERROR(F311/F$1,"")</f>
        <v>0.40096273627401052</v>
      </c>
      <c r="G319" s="25">
        <f>IFERROR(G311/G$1,"")</f>
        <v>0.41598635505953313</v>
      </c>
      <c r="H319" s="25">
        <f>IFERROR(H311/H$1,"")</f>
        <v>0.38049685506945313</v>
      </c>
      <c r="I319" s="25">
        <f>IFERROR(I311/I$1,"")</f>
        <v>0.41797296243945492</v>
      </c>
      <c r="J319" s="25">
        <f>IFERROR(J311/J$1,"")</f>
        <v>0.42189487806239018</v>
      </c>
      <c r="K319" s="25">
        <f>IFERROR(K311/K$1,"")</f>
        <v>0.38612089597541555</v>
      </c>
      <c r="L319" s="25">
        <f>IFERROR(L311/L$1,"")</f>
        <v>0.35756809603996809</v>
      </c>
      <c r="M319" s="25">
        <f>IFERROR(M311/M$1,"")</f>
        <v>0.32200538611239998</v>
      </c>
      <c r="N319" s="25">
        <f>IFERROR(N311/N$1,"")</f>
        <v>0.33367403955961183</v>
      </c>
      <c r="O319" s="25">
        <f>IFERROR(O311/O$1,"")</f>
        <v>0.36500320670825304</v>
      </c>
      <c r="P319" s="25">
        <f>IFERROR(P311/P$1,"")</f>
        <v>0.38784527097309079</v>
      </c>
      <c r="Q319" s="25">
        <f>IFERROR(AVERAGE(N319:P319),"")</f>
        <v>0.36217417241365185</v>
      </c>
      <c r="R319" s="25">
        <f>IFERROR(AVERAGE(K319:P319),"")</f>
        <v>0.35870281589478986</v>
      </c>
      <c r="S319" s="25">
        <f>IFERROR(AVERAGE(H319:P319),"")</f>
        <v>0.37473128788222637</v>
      </c>
      <c r="T319" s="25">
        <f>IFERROR(AVERAGE(E319:P319),"")</f>
        <v>0.38230514955454381</v>
      </c>
    </row>
    <row r="320" spans="1:20" x14ac:dyDescent="0.3">
      <c r="A320">
        <f>A303</f>
        <v>103</v>
      </c>
      <c r="B320" t="str">
        <f>B303</f>
        <v>Jimmy 1H</v>
      </c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</row>
    <row r="321" spans="1:20" x14ac:dyDescent="0.3">
      <c r="A321">
        <f>A303</f>
        <v>103</v>
      </c>
      <c r="B321" t="str">
        <f>B303</f>
        <v>Jimmy 1H</v>
      </c>
      <c r="D321" s="22" t="s">
        <v>77</v>
      </c>
      <c r="E321" s="26">
        <f>_xlfn.XLOOKUP($A321&amp;"|"&amp;E$4,Example0gross_HistoricalProd!$B:$B&amp;"|"&amp;Example0gross_HistoricalProd!$C:$C,Example0gross_HistoricalProd!$D:$D,"",0,1)</f>
        <v>8250</v>
      </c>
      <c r="F321" s="26">
        <f>_xlfn.XLOOKUP($A321&amp;"|"&amp;F$4,Example0gross_HistoricalProd!$B:$B&amp;"|"&amp;Example0gross_HistoricalProd!$C:$C,Example0gross_HistoricalProd!$D:$D,"",0,1)</f>
        <v>8456</v>
      </c>
      <c r="G321" s="26">
        <f>_xlfn.XLOOKUP($A321&amp;"|"&amp;G$4,Example0gross_HistoricalProd!$B:$B&amp;"|"&amp;Example0gross_HistoricalProd!$C:$C,Example0gross_HistoricalProd!$D:$D,"",0,1)</f>
        <v>8668</v>
      </c>
      <c r="H321" s="26">
        <f>_xlfn.XLOOKUP($A321&amp;"|"&amp;H$4,Example0gross_HistoricalProd!$B:$B&amp;"|"&amp;Example0gross_HistoricalProd!$C:$C,Example0gross_HistoricalProd!$D:$D,"",0,1)</f>
        <v>8884</v>
      </c>
      <c r="I321" s="26">
        <f>_xlfn.XLOOKUP($A321&amp;"|"&amp;I$4,Example0gross_HistoricalProd!$B:$B&amp;"|"&amp;Example0gross_HistoricalProd!$C:$C,Example0gross_HistoricalProd!$D:$D,"",0,1)</f>
        <v>9106</v>
      </c>
      <c r="J321" s="26">
        <f>_xlfn.XLOOKUP($A321&amp;"|"&amp;J$4,Example0gross_HistoricalProd!$B:$B&amp;"|"&amp;Example0gross_HistoricalProd!$C:$C,Example0gross_HistoricalProd!$D:$D,"",0,1)</f>
        <v>9334</v>
      </c>
      <c r="K321" s="26">
        <f>_xlfn.XLOOKUP($A321&amp;"|"&amp;K$4,Example0gross_HistoricalProd!$B:$B&amp;"|"&amp;Example0gross_HistoricalProd!$C:$C,Example0gross_HistoricalProd!$D:$D,"",0,1)</f>
        <v>9567</v>
      </c>
      <c r="L321" s="26">
        <f>_xlfn.XLOOKUP($A321&amp;"|"&amp;L$4,Example0gross_HistoricalProd!$B:$B&amp;"|"&amp;Example0gross_HistoricalProd!$C:$C,Example0gross_HistoricalProd!$D:$D,"",0,1)</f>
        <v>9807</v>
      </c>
      <c r="M321" s="26">
        <f>_xlfn.XLOOKUP($A321&amp;"|"&amp;M$4,Example0gross_HistoricalProd!$B:$B&amp;"|"&amp;Example0gross_HistoricalProd!$C:$C,Example0gross_HistoricalProd!$D:$D,"",0,1)</f>
        <v>10052</v>
      </c>
      <c r="N321" s="26">
        <f>_xlfn.XLOOKUP($A321&amp;"|"&amp;N$4,Example0gross_HistoricalProd!$B:$B&amp;"|"&amp;Example0gross_HistoricalProd!$C:$C,Example0gross_HistoricalProd!$D:$D,"",0,1)</f>
        <v>10303</v>
      </c>
      <c r="O321" s="26">
        <f>_xlfn.XLOOKUP($A321&amp;"|"&amp;O$4,Example0gross_HistoricalProd!$B:$B&amp;"|"&amp;Example0gross_HistoricalProd!$C:$C,Example0gross_HistoricalProd!$D:$D,"",0,1)</f>
        <v>10561</v>
      </c>
      <c r="P321" s="26">
        <f>_xlfn.XLOOKUP($A321&amp;"|"&amp;P$4,Example0gross_HistoricalProd!$B:$B&amp;"|"&amp;Example0gross_HistoricalProd!$C:$C,Example0gross_HistoricalProd!$D:$D,"",0,1)</f>
        <v>10825</v>
      </c>
      <c r="Q321" s="22"/>
      <c r="R321" s="22"/>
      <c r="S321" s="22"/>
      <c r="T321" s="22"/>
    </row>
    <row r="322" spans="1:20" x14ac:dyDescent="0.3">
      <c r="A322">
        <f>A303</f>
        <v>103</v>
      </c>
      <c r="B322" t="str">
        <f>B303</f>
        <v>Jimmy 1H</v>
      </c>
      <c r="D322" s="22" t="s">
        <v>6</v>
      </c>
      <c r="E322" s="25">
        <f>IFERROR(SUMIF($D260:$D303,"Gas Sales Volumes (mcf)",E260:E303)/E321,"")</f>
        <v>0.90909090909090906</v>
      </c>
      <c r="F322" s="25">
        <f>IFERROR(SUMIF($D260:$D303,"Gas Sales Volumes (mcf)",F260:F303)/F321,"")</f>
        <v>0.90911778618732253</v>
      </c>
      <c r="G322" s="25">
        <f>IFERROR(SUMIF($D260:$D303,"Gas Sales Volumes (mcf)",G260:G303)/G321,"")</f>
        <v>0.90905485694508514</v>
      </c>
      <c r="H322" s="25">
        <f>IFERROR(SUMIF($D260:$D303,"Gas Sales Volumes (mcf)",H260:H303)/H321,"")</f>
        <v>0.9091264844101753</v>
      </c>
      <c r="I322" s="25">
        <f>IFERROR(SUMIF($D260:$D303,"Gas Sales Volumes (mcf)",I260:I303)/I321,"")</f>
        <v>0.90913646822836547</v>
      </c>
      <c r="J322" s="25">
        <f>IFERROR(SUMIF($D260:$D303,"Gas Sales Volumes (mcf)",J260:J303)/J321,"")</f>
        <v>0.90910237804581995</v>
      </c>
      <c r="K322" s="25">
        <f>IFERROR(SUMIF($D260:$D303,"Gas Sales Volumes (mcf)",K260:K303)/K321,"")</f>
        <v>0.9091356367300798</v>
      </c>
      <c r="L322" s="25">
        <f>IFERROR(SUMIF($D260:$D303,"Gas Sales Volumes (mcf)",L260:L303)/L321,"")</f>
        <v>0.90905915698089013</v>
      </c>
      <c r="M322" s="25">
        <f>IFERROR(SUMIF($D260:$D303,"Gas Sales Volumes (mcf)",M260:M303)/M321,"")</f>
        <v>0.90907498321969549</v>
      </c>
      <c r="N322" s="25">
        <f>IFERROR(SUMIF($D260:$D303,"Gas Sales Volumes (mcf)",N260:N303)/N321,"")</f>
        <v>0.90910145342206039</v>
      </c>
      <c r="O322" s="25">
        <f>IFERROR(SUMIF($D260:$D303,"Gas Sales Volumes (mcf)",O260:O303)/O321,"")</f>
        <v>0.90906486899656036</v>
      </c>
      <c r="P322" s="25">
        <f>IFERROR(SUMIF($D260:$D303,"Gas Sales Volumes (mcf)",P260:P303)/P321,"")</f>
        <v>0.90906696845353263</v>
      </c>
      <c r="Q322" s="25">
        <f>IFERROR(AVERAGE(N322:P322),"")</f>
        <v>0.90907776362405113</v>
      </c>
      <c r="R322" s="25">
        <f>IFERROR(AVERAGE(K322:P322),"")</f>
        <v>0.90908384463380321</v>
      </c>
      <c r="S322" s="25">
        <f>IFERROR(AVERAGE(H322:P322),"")</f>
        <v>0.90909648872079762</v>
      </c>
      <c r="T322" s="25">
        <f>IFERROR(AVERAGE(E322:P322),"")</f>
        <v>0.90909432922587463</v>
      </c>
    </row>
    <row r="323" spans="1:20" x14ac:dyDescent="0.3">
      <c r="A323">
        <f>A303</f>
        <v>103</v>
      </c>
      <c r="B323" t="str">
        <f>B303</f>
        <v>Jimmy 1H</v>
      </c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</row>
    <row r="324" spans="1:20" x14ac:dyDescent="0.3">
      <c r="A324">
        <f>A303</f>
        <v>103</v>
      </c>
      <c r="B324" t="str">
        <f>B303</f>
        <v>Jimmy 1H</v>
      </c>
      <c r="D324" s="22" t="s">
        <v>7</v>
      </c>
      <c r="E324" s="27">
        <f>IFERROR((SUMIF($D260:$D303,"NGL Sales Volumes (bbl)",E260:E303)+(SUMIF($D260:$D303,"NGL Sales Volumes (gal)",E260:E303)/42))/(E321/1000),"")</f>
        <v>118.54545454545455</v>
      </c>
      <c r="F324" s="27">
        <f>IFERROR((SUMIF($D260:$D303,"NGL Sales Volumes (bbl)",F260:F303)+(SUMIF($D260:$D303,"NGL Sales Volumes (gal)",F260:F303)/42))/(F321/1000),"")</f>
        <v>118.54895931882687</v>
      </c>
      <c r="G324" s="27">
        <f>IFERROR((SUMIF($D260:$D303,"NGL Sales Volumes (bbl)",G260:G303)+(SUMIF($D260:$D303,"NGL Sales Volumes (gal)",G260:G303)/42))/(G321/1000),"")</f>
        <v>118.54075334563915</v>
      </c>
      <c r="H324" s="27">
        <f>IFERROR((SUMIF($D260:$D303,"NGL Sales Volumes (bbl)",H260:H303)+(SUMIF($D260:$D303,"NGL Sales Volumes (gal)",H260:H303)/42))/(H321/1000),"")</f>
        <v>118.55009356708689</v>
      </c>
      <c r="I324" s="27">
        <f>IFERROR((SUMIF($D260:$D303,"NGL Sales Volumes (bbl)",I260:I303)+(SUMIF($D260:$D303,"NGL Sales Volumes (gal)",I260:I303)/42))/(I321/1000),"")</f>
        <v>118.55139545697892</v>
      </c>
      <c r="J324" s="27">
        <f>IFERROR((SUMIF($D260:$D303,"NGL Sales Volumes (bbl)",J260:J303)+(SUMIF($D260:$D303,"NGL Sales Volumes (gal)",J260:J303)/42))/(J321/1000),"")</f>
        <v>118.54695009717494</v>
      </c>
      <c r="K324" s="27">
        <f>IFERROR((SUMIF($D260:$D303,"NGL Sales Volumes (bbl)",K260:K303)+(SUMIF($D260:$D303,"NGL Sales Volumes (gal)",K260:K303)/42))/(K321/1000),"")</f>
        <v>118.55128702960239</v>
      </c>
      <c r="L324" s="27">
        <f>IFERROR((SUMIF($D260:$D303,"NGL Sales Volumes (bbl)",L260:L303)+(SUMIF($D260:$D303,"NGL Sales Volumes (gal)",L260:L303)/42))/(L321/1000),"")</f>
        <v>118.54131407030805</v>
      </c>
      <c r="M324" s="27">
        <f>IFERROR((SUMIF($D260:$D303,"NGL Sales Volumes (bbl)",M260:M303)+(SUMIF($D260:$D303,"NGL Sales Volumes (gal)",M260:M303)/42))/(M321/1000),"")</f>
        <v>118.5433778118483</v>
      </c>
      <c r="N324" s="27">
        <f>IFERROR((SUMIF($D260:$D303,"NGL Sales Volumes (bbl)",N260:N303)+(SUMIF($D260:$D303,"NGL Sales Volumes (gal)",N260:N303)/42))/(N321/1000),"")</f>
        <v>118.54682952623672</v>
      </c>
      <c r="O324" s="27">
        <f>IFERROR((SUMIF($D260:$D303,"NGL Sales Volumes (bbl)",O260:O303)+(SUMIF($D260:$D303,"NGL Sales Volumes (gal)",O260:O303)/42))/(O321/1000),"")</f>
        <v>118.54205891715151</v>
      </c>
      <c r="P324" s="27">
        <f>IFERROR((SUMIF($D260:$D303,"NGL Sales Volumes (bbl)",P260:P303)+(SUMIF($D260:$D303,"NGL Sales Volumes (gal)",P260:P303)/42))/(P321/1000),"")</f>
        <v>118.5423326863407</v>
      </c>
      <c r="Q324" s="27">
        <f>IFERROR(AVERAGE(N324:P324),"")</f>
        <v>118.54374037657631</v>
      </c>
      <c r="R324" s="27">
        <f>IFERROR(AVERAGE(K324:P324),"")</f>
        <v>118.54453334024794</v>
      </c>
      <c r="S324" s="27">
        <f>IFERROR(AVERAGE(H324:P324),"")</f>
        <v>118.54618212919205</v>
      </c>
      <c r="T324" s="27">
        <f>IFERROR(AVERAGE(E324:P324),"")</f>
        <v>118.54590053105407</v>
      </c>
    </row>
    <row r="325" spans="1:20" x14ac:dyDescent="0.3">
      <c r="A325">
        <f>A303</f>
        <v>103</v>
      </c>
      <c r="B325" t="str">
        <f>B303</f>
        <v>Jimmy 1H</v>
      </c>
      <c r="D325" s="22" t="s">
        <v>8</v>
      </c>
      <c r="E325" s="28">
        <f>IFERROR((SUMIF($D260:$D303,"NGL Sales Volumes (bbl)",E260:E303)+(SUMIF($D260:$D303,"NGL Sales Volumes (gal)",E260:E303)/42))/(E321),"")</f>
        <v>0.11854545454545455</v>
      </c>
      <c r="F325" s="28">
        <f>IFERROR((SUMIF($D260:$D303,"NGL Sales Volumes (bbl)",F260:F303)+(SUMIF($D260:$D303,"NGL Sales Volumes (gal)",F260:F303)/42))/(F321),"")</f>
        <v>0.11854895931882688</v>
      </c>
      <c r="G325" s="28">
        <f>IFERROR((SUMIF($D260:$D303,"NGL Sales Volumes (bbl)",G260:G303)+(SUMIF($D260:$D303,"NGL Sales Volumes (gal)",G260:G303)/42))/(G321),"")</f>
        <v>0.11854075334563914</v>
      </c>
      <c r="H325" s="28">
        <f>IFERROR((SUMIF($D260:$D303,"NGL Sales Volumes (bbl)",H260:H303)+(SUMIF($D260:$D303,"NGL Sales Volumes (gal)",H260:H303)/42))/(H321),"")</f>
        <v>0.11855009356708689</v>
      </c>
      <c r="I325" s="28">
        <f>IFERROR((SUMIF($D260:$D303,"NGL Sales Volumes (bbl)",I260:I303)+(SUMIF($D260:$D303,"NGL Sales Volumes (gal)",I260:I303)/42))/(I321),"")</f>
        <v>0.11855139545697893</v>
      </c>
      <c r="J325" s="28">
        <f>IFERROR((SUMIF($D260:$D303,"NGL Sales Volumes (bbl)",J260:J303)+(SUMIF($D260:$D303,"NGL Sales Volumes (gal)",J260:J303)/42))/(J321),"")</f>
        <v>0.11854695009717495</v>
      </c>
      <c r="K325" s="28">
        <f>IFERROR((SUMIF($D260:$D303,"NGL Sales Volumes (bbl)",K260:K303)+(SUMIF($D260:$D303,"NGL Sales Volumes (gal)",K260:K303)/42))/(K321),"")</f>
        <v>0.1185512870296024</v>
      </c>
      <c r="L325" s="28">
        <f>IFERROR((SUMIF($D260:$D303,"NGL Sales Volumes (bbl)",L260:L303)+(SUMIF($D260:$D303,"NGL Sales Volumes (gal)",L260:L303)/42))/(L321),"")</f>
        <v>0.11854131407030805</v>
      </c>
      <c r="M325" s="28">
        <f>IFERROR((SUMIF($D260:$D303,"NGL Sales Volumes (bbl)",M260:M303)+(SUMIF($D260:$D303,"NGL Sales Volumes (gal)",M260:M303)/42))/(M321),"")</f>
        <v>0.11854337781184829</v>
      </c>
      <c r="N325" s="28">
        <f>IFERROR((SUMIF($D260:$D303,"NGL Sales Volumes (bbl)",N260:N303)+(SUMIF($D260:$D303,"NGL Sales Volumes (gal)",N260:N303)/42))/(N321),"")</f>
        <v>0.11854682952623674</v>
      </c>
      <c r="O325" s="28">
        <f>IFERROR((SUMIF($D260:$D303,"NGL Sales Volumes (bbl)",O260:O303)+(SUMIF($D260:$D303,"NGL Sales Volumes (gal)",O260:O303)/42))/(O321),"")</f>
        <v>0.11854205891715151</v>
      </c>
      <c r="P325" s="28">
        <f>IFERROR((SUMIF($D260:$D303,"NGL Sales Volumes (bbl)",P260:P303)+(SUMIF($D260:$D303,"NGL Sales Volumes (gal)",P260:P303)/42))/(P321),"")</f>
        <v>0.11854233268634069</v>
      </c>
      <c r="Q325" s="28">
        <f>IFERROR(AVERAGE(N325:P325),"")</f>
        <v>0.11854374037657632</v>
      </c>
      <c r="R325" s="28">
        <f>IFERROR(AVERAGE(K325:P325),"")</f>
        <v>0.11854453334024795</v>
      </c>
      <c r="S325" s="28">
        <f>IFERROR(AVERAGE(H325:P325),"")</f>
        <v>0.11854618212919206</v>
      </c>
      <c r="T325" s="28">
        <f>IFERROR(AVERAGE(E325:P325),"")</f>
        <v>0.11854590053105407</v>
      </c>
    </row>
    <row r="326" spans="1:20" x14ac:dyDescent="0.3">
      <c r="A326">
        <f>A303</f>
        <v>103</v>
      </c>
      <c r="B326" t="str">
        <f>B303</f>
        <v>Jimmy 1H</v>
      </c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</row>
    <row r="327" spans="1:20" x14ac:dyDescent="0.3">
      <c r="A327">
        <f>A303</f>
        <v>103</v>
      </c>
      <c r="B327" t="str">
        <f>B303</f>
        <v>Jimmy 1H</v>
      </c>
      <c r="D327" s="22" t="s">
        <v>78</v>
      </c>
      <c r="E327" s="26">
        <f>IFERROR(SUMIF($D260:$D303,"Fixed Expense ($)",E260:E303)+SUMIF($D260:$D303,"Oil Variable Expense ($)",E260:E303)+SUMIF($D260:$D303,"Gas Variable Expense ($)",E260:E303),"")</f>
        <v>30482</v>
      </c>
      <c r="F327" s="26">
        <f>IFERROR(SUMIF($D260:$D303,"Fixed Expense ($)",F260:F303)+SUMIF($D260:$D303,"Oil Variable Expense ($)",F260:F303)+SUMIF($D260:$D303,"Gas Variable Expense ($)",F260:F303),"")</f>
        <v>30886.400000000001</v>
      </c>
      <c r="G327" s="26">
        <f>IFERROR(SUMIF($D260:$D303,"Fixed Expense ($)",G260:G303)+SUMIF($D260:$D303,"Oil Variable Expense ($)",G260:G303)+SUMIF($D260:$D303,"Gas Variable Expense ($)",G260:G303),"")</f>
        <v>31296.789999999997</v>
      </c>
      <c r="H327" s="26">
        <f>IFERROR(SUMIF($D260:$D303,"Fixed Expense ($)",H260:H303)+SUMIF($D260:$D303,"Oil Variable Expense ($)",H260:H303)+SUMIF($D260:$D303,"Gas Variable Expense ($)",H260:H303),"")</f>
        <v>31713.282274999998</v>
      </c>
      <c r="I327" s="26">
        <f>IFERROR(SUMIF($D260:$D303,"Fixed Expense ($)",I260:I303)+SUMIF($D260:$D303,"Oil Variable Expense ($)",I260:I303)+SUMIF($D260:$D303,"Gas Variable Expense ($)",I260:I303),"")</f>
        <v>32135.991999437498</v>
      </c>
      <c r="J327" s="26">
        <f>IFERROR(SUMIF($D260:$D303,"Fixed Expense ($)",J260:J303)+SUMIF($D260:$D303,"Oil Variable Expense ($)",J260:J303)+SUMIF($D260:$D303,"Gas Variable Expense ($)",J260:J303),"")</f>
        <v>32565.037343270462</v>
      </c>
      <c r="K327" s="26">
        <f>IFERROR(SUMIF($D260:$D303,"Fixed Expense ($)",K260:K303)+SUMIF($D260:$D303,"Oil Variable Expense ($)",K260:K303)+SUMIF($D260:$D303,"Gas Variable Expense ($)",K260:K303),"")</f>
        <v>33000.539571654946</v>
      </c>
      <c r="L327" s="26">
        <f>IFERROR(SUMIF($D260:$D303,"Fixed Expense ($)",L260:L303)+SUMIF($D260:$D303,"Oil Variable Expense ($)",L260:L303)+SUMIF($D260:$D303,"Gas Variable Expense ($)",L260:L303),"")</f>
        <v>33442.623148357976</v>
      </c>
      <c r="M327" s="26">
        <f>IFERROR(SUMIF($D260:$D303,"Fixed Expense ($)",M260:M303)+SUMIF($D260:$D303,"Oil Variable Expense ($)",M260:M303)+SUMIF($D260:$D303,"Gas Variable Expense ($)",M260:M303),"")</f>
        <v>33891.415843052077</v>
      </c>
      <c r="N327" s="26">
        <f>IFERROR(SUMIF($D260:$D303,"Fixed Expense ($)",N260:N303)+SUMIF($D260:$D303,"Oil Variable Expense ($)",N260:N303)+SUMIF($D260:$D303,"Gas Variable Expense ($)",N260:N303),"")</f>
        <v>34347.048842643453</v>
      </c>
      <c r="O327" s="26">
        <f>IFERROR(SUMIF($D260:$D303,"Fixed Expense ($)",O260:O303)+SUMIF($D260:$D303,"Oil Variable Expense ($)",O260:O303)+SUMIF($D260:$D303,"Gas Variable Expense ($)",O260:O303),"")</f>
        <v>34809.656866791847</v>
      </c>
      <c r="P327" s="26">
        <f>IFERROR(SUMIF($D260:$D303,"Fixed Expense ($)",P260:P303)+SUMIF($D260:$D303,"Oil Variable Expense ($)",P260:P303)+SUMIF($D260:$D303,"Gas Variable Expense ($)",P260:P303),"")</f>
        <v>35279.378287786712</v>
      </c>
      <c r="Q327" s="22"/>
      <c r="R327" s="22"/>
      <c r="S327" s="22"/>
      <c r="T327" s="22"/>
    </row>
    <row r="328" spans="1:20" x14ac:dyDescent="0.3">
      <c r="A328">
        <f>A303</f>
        <v>103</v>
      </c>
      <c r="B328" t="str">
        <f>B303</f>
        <v>Jimmy 1H</v>
      </c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</row>
    <row r="329" spans="1:20" x14ac:dyDescent="0.3">
      <c r="A329">
        <f>A303</f>
        <v>103</v>
      </c>
      <c r="B329" t="str">
        <f>B303</f>
        <v>Jimmy 1H</v>
      </c>
      <c r="D329" s="22" t="s">
        <v>79</v>
      </c>
      <c r="E329" s="29">
        <f>IF(Example0gross_LOSDesignation!$E$5="","",IF(Example0gross_LOSDesignation!$E$5=0,"",VLOOKUP($D329,Example0gross_LOSDesignation!$D$1:$E$5,2,0)))</f>
        <v>0.15</v>
      </c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</row>
    <row r="330" spans="1:20" x14ac:dyDescent="0.3">
      <c r="A330">
        <f>A303</f>
        <v>103</v>
      </c>
      <c r="B330" t="str">
        <f>B303</f>
        <v>Jimmy 1H</v>
      </c>
      <c r="D330" s="22" t="s">
        <v>80</v>
      </c>
      <c r="E330" s="29">
        <f>IF(Example0gross_LOSDesignation!$E$5="","",IF(Example0gross_LOSDesignation!$E$5=0,"",VLOOKUP($D330,Example0gross_LOSDesignation!$D$1:$E$5,2,0)))</f>
        <v>0.15</v>
      </c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</row>
    <row r="331" spans="1:20" x14ac:dyDescent="0.3">
      <c r="A331">
        <f>A303</f>
        <v>103</v>
      </c>
      <c r="B331" t="str">
        <f>B303</f>
        <v>Jimmy 1H</v>
      </c>
      <c r="D331" s="22" t="s">
        <v>81</v>
      </c>
      <c r="E331" s="29">
        <f>IF(Example0gross_LOSDesignation!$E$5="","",IF(Example0gross_LOSDesignation!$E$5=0,"",VLOOKUP($D331,Example0gross_LOSDesignation!$D$1:$E$5,2,0)))</f>
        <v>0.7</v>
      </c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</row>
    <row r="332" spans="1:20" x14ac:dyDescent="0.3">
      <c r="A332">
        <f>A303</f>
        <v>103</v>
      </c>
      <c r="B332" t="str">
        <f>B303</f>
        <v>Jimmy 1H</v>
      </c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</row>
    <row r="333" spans="1:20" x14ac:dyDescent="0.3">
      <c r="A333">
        <f>A303</f>
        <v>103</v>
      </c>
      <c r="B333" t="str">
        <f>B303</f>
        <v>Jimmy 1H</v>
      </c>
      <c r="D333" s="22" t="s">
        <v>82</v>
      </c>
      <c r="E333" s="26">
        <f>IF($E329&lt;&gt;"",$E329*E327,IFERROR(SUMIF($D260:$D303,"Fixed Expense ($)",E260:E303),""))</f>
        <v>4572.3</v>
      </c>
      <c r="F333" s="26">
        <f>IF($E329&lt;&gt;"",$E329*F327,IFERROR(SUMIF($D260:$D303,"Fixed Expense ($)",F260:F303),""))</f>
        <v>4632.96</v>
      </c>
      <c r="G333" s="26">
        <f>IF($E329&lt;&gt;"",$E329*G327,IFERROR(SUMIF($D260:$D303,"Fixed Expense ($)",G260:G303),""))</f>
        <v>4694.5184999999992</v>
      </c>
      <c r="H333" s="26">
        <f>IF($E329&lt;&gt;"",$E329*H327,IFERROR(SUMIF($D260:$D303,"Fixed Expense ($)",H260:H303),""))</f>
        <v>4756.9923412499993</v>
      </c>
      <c r="I333" s="26">
        <f>IF($E329&lt;&gt;"",$E329*I327,IFERROR(SUMIF($D260:$D303,"Fixed Expense ($)",I260:I303),""))</f>
        <v>4820.3987999156243</v>
      </c>
      <c r="J333" s="26">
        <f>IF($E329&lt;&gt;"",$E329*J327,IFERROR(SUMIF($D260:$D303,"Fixed Expense ($)",J260:J303),""))</f>
        <v>4884.7556014905695</v>
      </c>
      <c r="K333" s="26">
        <f>IF($E329&lt;&gt;"",$E329*K327,IFERROR(SUMIF($D260:$D303,"Fixed Expense ($)",K260:K303),""))</f>
        <v>4950.0809357482422</v>
      </c>
      <c r="L333" s="26">
        <f>IF($E329&lt;&gt;"",$E329*L327,IFERROR(SUMIF($D260:$D303,"Fixed Expense ($)",L260:L303),""))</f>
        <v>5016.393472253696</v>
      </c>
      <c r="M333" s="26">
        <f>IF($E329&lt;&gt;"",$E329*M327,IFERROR(SUMIF($D260:$D303,"Fixed Expense ($)",M260:M303),""))</f>
        <v>5083.7123764578109</v>
      </c>
      <c r="N333" s="26">
        <f>IF($E329&lt;&gt;"",$E329*N327,IFERROR(SUMIF($D260:$D303,"Fixed Expense ($)",N260:N303),""))</f>
        <v>5152.057326396518</v>
      </c>
      <c r="O333" s="26">
        <f>IF($E329&lt;&gt;"",$E329*O327,IFERROR(SUMIF($D260:$D303,"Fixed Expense ($)",O260:O303),""))</f>
        <v>5221.4485300187771</v>
      </c>
      <c r="P333" s="26">
        <f>IF($E329&lt;&gt;"",$E329*P327,IFERROR(SUMIF($D260:$D303,"Fixed Expense ($)",P260:P303),""))</f>
        <v>5291.9067431680069</v>
      </c>
      <c r="Q333" s="22"/>
      <c r="R333" s="22"/>
      <c r="S333" s="22"/>
      <c r="T333" s="22"/>
    </row>
    <row r="334" spans="1:20" x14ac:dyDescent="0.3">
      <c r="A334">
        <f>A303</f>
        <v>103</v>
      </c>
      <c r="B334" t="str">
        <f>B303</f>
        <v>Jimmy 1H</v>
      </c>
      <c r="D334" s="22" t="s">
        <v>83</v>
      </c>
      <c r="E334" s="26">
        <f>_xlfn.XLOOKUP($A334&amp;"|"&amp;E$4,Example0gross_HistoricalProd!$B:$B&amp;"|"&amp;Example0gross_HistoricalProd!$C:$C,Example0gross_HistoricalProd!$G:$G,"",0,1)</f>
        <v>1</v>
      </c>
      <c r="F334" s="26">
        <f>_xlfn.XLOOKUP($A334&amp;"|"&amp;F$4,Example0gross_HistoricalProd!$B:$B&amp;"|"&amp;Example0gross_HistoricalProd!$C:$C,Example0gross_HistoricalProd!$G:$G,"",0,1)</f>
        <v>1</v>
      </c>
      <c r="G334" s="26">
        <f>_xlfn.XLOOKUP($A334&amp;"|"&amp;G$4,Example0gross_HistoricalProd!$B:$B&amp;"|"&amp;Example0gross_HistoricalProd!$C:$C,Example0gross_HistoricalProd!$G:$G,"",0,1)</f>
        <v>1</v>
      </c>
      <c r="H334" s="26">
        <f>_xlfn.XLOOKUP($A334&amp;"|"&amp;H$4,Example0gross_HistoricalProd!$B:$B&amp;"|"&amp;Example0gross_HistoricalProd!$C:$C,Example0gross_HistoricalProd!$G:$G,"",0,1)</f>
        <v>1</v>
      </c>
      <c r="I334" s="26">
        <f>_xlfn.XLOOKUP($A334&amp;"|"&amp;I$4,Example0gross_HistoricalProd!$B:$B&amp;"|"&amp;Example0gross_HistoricalProd!$C:$C,Example0gross_HistoricalProd!$G:$G,"",0,1)</f>
        <v>1</v>
      </c>
      <c r="J334" s="26">
        <f>_xlfn.XLOOKUP($A334&amp;"|"&amp;J$4,Example0gross_HistoricalProd!$B:$B&amp;"|"&amp;Example0gross_HistoricalProd!$C:$C,Example0gross_HistoricalProd!$G:$G,"",0,1)</f>
        <v>1</v>
      </c>
      <c r="K334" s="26">
        <f>_xlfn.XLOOKUP($A334&amp;"|"&amp;K$4,Example0gross_HistoricalProd!$B:$B&amp;"|"&amp;Example0gross_HistoricalProd!$C:$C,Example0gross_HistoricalProd!$G:$G,"",0,1)</f>
        <v>1</v>
      </c>
      <c r="L334" s="26">
        <f>_xlfn.XLOOKUP($A334&amp;"|"&amp;L$4,Example0gross_HistoricalProd!$B:$B&amp;"|"&amp;Example0gross_HistoricalProd!$C:$C,Example0gross_HistoricalProd!$G:$G,"",0,1)</f>
        <v>1</v>
      </c>
      <c r="M334" s="26">
        <f>_xlfn.XLOOKUP($A334&amp;"|"&amp;M$4,Example0gross_HistoricalProd!$B:$B&amp;"|"&amp;Example0gross_HistoricalProd!$C:$C,Example0gross_HistoricalProd!$G:$G,"",0,1)</f>
        <v>1</v>
      </c>
      <c r="N334" s="26">
        <f>_xlfn.XLOOKUP($A334&amp;"|"&amp;N$4,Example0gross_HistoricalProd!$B:$B&amp;"|"&amp;Example0gross_HistoricalProd!$C:$C,Example0gross_HistoricalProd!$G:$G,"",0,1)</f>
        <v>1</v>
      </c>
      <c r="O334" s="26">
        <f>_xlfn.XLOOKUP($A334&amp;"|"&amp;O$4,Example0gross_HistoricalProd!$B:$B&amp;"|"&amp;Example0gross_HistoricalProd!$C:$C,Example0gross_HistoricalProd!$G:$G,"",0,1)</f>
        <v>1</v>
      </c>
      <c r="P334" s="26">
        <f>_xlfn.XLOOKUP($A334&amp;"|"&amp;P$4,Example0gross_HistoricalProd!$B:$B&amp;"|"&amp;Example0gross_HistoricalProd!$C:$C,Example0gross_HistoricalProd!$G:$G,"",0,1)</f>
        <v>1</v>
      </c>
      <c r="Q334" s="22"/>
      <c r="R334" s="22"/>
      <c r="S334" s="22"/>
      <c r="T334" s="22"/>
    </row>
    <row r="335" spans="1:20" x14ac:dyDescent="0.3">
      <c r="A335">
        <f>A303</f>
        <v>103</v>
      </c>
      <c r="B335" t="str">
        <f>B303</f>
        <v>Jimmy 1H</v>
      </c>
      <c r="D335" s="22" t="s">
        <v>9</v>
      </c>
      <c r="E335" s="26">
        <f>IFERROR(E333/E334,"")</f>
        <v>4572.3</v>
      </c>
      <c r="F335" s="26">
        <f>IFERROR(F333/F334,"")</f>
        <v>4632.96</v>
      </c>
      <c r="G335" s="26">
        <f>IFERROR(G333/G334,"")</f>
        <v>4694.5184999999992</v>
      </c>
      <c r="H335" s="26">
        <f>IFERROR(H333/H334,"")</f>
        <v>4756.9923412499993</v>
      </c>
      <c r="I335" s="26">
        <f>IFERROR(I333/I334,"")</f>
        <v>4820.3987999156243</v>
      </c>
      <c r="J335" s="26">
        <f>IFERROR(J333/J334,"")</f>
        <v>4884.7556014905695</v>
      </c>
      <c r="K335" s="26">
        <f>IFERROR(K333/K334,"")</f>
        <v>4950.0809357482422</v>
      </c>
      <c r="L335" s="26">
        <f>IFERROR(L333/L334,"")</f>
        <v>5016.393472253696</v>
      </c>
      <c r="M335" s="26">
        <f>IFERROR(M333/M334,"")</f>
        <v>5083.7123764578109</v>
      </c>
      <c r="N335" s="26">
        <f>IFERROR(N333/N334,"")</f>
        <v>5152.057326396518</v>
      </c>
      <c r="O335" s="26">
        <f>IFERROR(O333/O334,"")</f>
        <v>5221.4485300187771</v>
      </c>
      <c r="P335" s="26">
        <f>IFERROR(P333/P334,"")</f>
        <v>5291.9067431680069</v>
      </c>
      <c r="Q335" s="26">
        <f>IFERROR(AVERAGE(N335:P335),"")</f>
        <v>5221.8041998611006</v>
      </c>
      <c r="R335" s="26">
        <f>IFERROR(AVERAGE(K335:P335),"")</f>
        <v>5119.2665640071746</v>
      </c>
      <c r="S335" s="26">
        <f>IFERROR(AVERAGE(H335:P335),"")</f>
        <v>5019.7495696332489</v>
      </c>
      <c r="T335" s="26">
        <f>IFERROR(AVERAGE(E335:P335),"")</f>
        <v>4923.1270522249379</v>
      </c>
    </row>
    <row r="336" spans="1:20" x14ac:dyDescent="0.3">
      <c r="A336">
        <f>A303</f>
        <v>103</v>
      </c>
      <c r="B336" t="str">
        <f>B303</f>
        <v>Jimmy 1H</v>
      </c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</row>
    <row r="337" spans="1:20" x14ac:dyDescent="0.3">
      <c r="A337">
        <f>A303</f>
        <v>103</v>
      </c>
      <c r="B337" t="str">
        <f>B303</f>
        <v>Jimmy 1H</v>
      </c>
      <c r="D337" s="22" t="s">
        <v>84</v>
      </c>
      <c r="E337" s="26">
        <f>IFERROR(IF($E330&lt;&gt;"",$E330*E327,SUMIF($D260:$D303,"Oil Variable Expense ($)",E260:E303)),"")</f>
        <v>4572.3</v>
      </c>
      <c r="F337" s="26">
        <f>IFERROR(IF($E330&lt;&gt;"",$E330*F327,SUMIF($D260:$D303,"Oil Variable Expense ($)",F260:F303)),"")</f>
        <v>4632.96</v>
      </c>
      <c r="G337" s="26">
        <f>IFERROR(IF($E330&lt;&gt;"",$E330*G327,SUMIF($D260:$D303,"Oil Variable Expense ($)",G260:G303)),"")</f>
        <v>4694.5184999999992</v>
      </c>
      <c r="H337" s="26">
        <f>IFERROR(IF($E330&lt;&gt;"",$E330*H327,SUMIF($D260:$D303,"Oil Variable Expense ($)",H260:H303)),"")</f>
        <v>4756.9923412499993</v>
      </c>
      <c r="I337" s="26">
        <f>IFERROR(IF($E330&lt;&gt;"",$E330*I327,SUMIF($D260:$D303,"Oil Variable Expense ($)",I260:I303)),"")</f>
        <v>4820.3987999156243</v>
      </c>
      <c r="J337" s="26">
        <f>IFERROR(IF($E330&lt;&gt;"",$E330*J327,SUMIF($D260:$D303,"Oil Variable Expense ($)",J260:J303)),"")</f>
        <v>4884.7556014905695</v>
      </c>
      <c r="K337" s="26">
        <f>IFERROR(IF($E330&lt;&gt;"",$E330*K327,SUMIF($D260:$D303,"Oil Variable Expense ($)",K260:K303)),"")</f>
        <v>4950.0809357482422</v>
      </c>
      <c r="L337" s="26">
        <f>IFERROR(IF($E330&lt;&gt;"",$E330*L327,SUMIF($D260:$D303,"Oil Variable Expense ($)",L260:L303)),"")</f>
        <v>5016.393472253696</v>
      </c>
      <c r="M337" s="26">
        <f>IFERROR(IF($E330&lt;&gt;"",$E330*M327,SUMIF($D260:$D303,"Oil Variable Expense ($)",M260:M303)),"")</f>
        <v>5083.7123764578109</v>
      </c>
      <c r="N337" s="26">
        <f>IFERROR(IF($E330&lt;&gt;"",$E330*N327,SUMIF($D260:$D303,"Oil Variable Expense ($)",N260:N303)),"")</f>
        <v>5152.057326396518</v>
      </c>
      <c r="O337" s="26">
        <f>IFERROR(IF($E330&lt;&gt;"",$E330*O327,SUMIF($D260:$D303,"Oil Variable Expense ($)",O260:O303)),"")</f>
        <v>5221.4485300187771</v>
      </c>
      <c r="P337" s="26">
        <f>IFERROR(IF($E330&lt;&gt;"",$E330*P327,SUMIF($D260:$D303,"Oil Variable Expense ($)",P260:P303)),"")</f>
        <v>5291.9067431680069</v>
      </c>
      <c r="Q337" s="22"/>
      <c r="R337" s="22"/>
      <c r="S337" s="22"/>
      <c r="T337" s="22"/>
    </row>
    <row r="338" spans="1:20" x14ac:dyDescent="0.3">
      <c r="A338">
        <f>A303</f>
        <v>103</v>
      </c>
      <c r="B338" t="str">
        <f>B303</f>
        <v>Jimmy 1H</v>
      </c>
      <c r="D338" s="22" t="s">
        <v>85</v>
      </c>
      <c r="E338" s="26">
        <f>IFERROR(SUMIF($D260:$D303,"Oil Sales Volumes (bbl)",E260:E303),"")</f>
        <v>1200</v>
      </c>
      <c r="F338" s="26">
        <f>IFERROR(SUMIF($D260:$D303,"Oil Sales Volumes (bbl)",F260:F303),"")</f>
        <v>1230</v>
      </c>
      <c r="G338" s="26">
        <f>IFERROR(SUMIF($D260:$D303,"Oil Sales Volumes (bbl)",G260:G303),"")</f>
        <v>1260.75</v>
      </c>
      <c r="H338" s="26">
        <f>IFERROR(SUMIF($D260:$D303,"Oil Sales Volumes (bbl)",H260:H303),"")</f>
        <v>1292.26875</v>
      </c>
      <c r="I338" s="26">
        <f>IFERROR(SUMIF($D260:$D303,"Oil Sales Volumes (bbl)",I260:I303),"")</f>
        <v>1324.57546875</v>
      </c>
      <c r="J338" s="26">
        <f>IFERROR(SUMIF($D260:$D303,"Oil Sales Volumes (bbl)",J260:J303),"")</f>
        <v>1357.68985546875</v>
      </c>
      <c r="K338" s="26">
        <f>IFERROR(SUMIF($D260:$D303,"Oil Sales Volumes (bbl)",K260:K303),"")</f>
        <v>1391.6321018554679</v>
      </c>
      <c r="L338" s="26">
        <f>IFERROR(SUMIF($D260:$D303,"Oil Sales Volumes (bbl)",L260:L303),"")</f>
        <v>1426.422904401855</v>
      </c>
      <c r="M338" s="26">
        <f>IFERROR(SUMIF($D260:$D303,"Oil Sales Volumes (bbl)",M260:M303),"")</f>
        <v>1462.0834770119011</v>
      </c>
      <c r="N338" s="26">
        <f>IFERROR(SUMIF($D260:$D303,"Oil Sales Volumes (bbl)",N260:N303),"")</f>
        <v>1498.6355639371991</v>
      </c>
      <c r="O338" s="26">
        <f>IFERROR(SUMIF($D260:$D303,"Oil Sales Volumes (bbl)",O260:O303),"")</f>
        <v>1536.101453035629</v>
      </c>
      <c r="P338" s="26">
        <f>IFERROR(SUMIF($D260:$D303,"Oil Sales Volumes (bbl)",P260:P303),"")</f>
        <v>1574.503989361519</v>
      </c>
      <c r="Q338" s="22"/>
      <c r="R338" s="22"/>
      <c r="S338" s="22"/>
      <c r="T338" s="22"/>
    </row>
    <row r="339" spans="1:20" x14ac:dyDescent="0.3">
      <c r="A339">
        <f>A303</f>
        <v>103</v>
      </c>
      <c r="B339" t="str">
        <f>B303</f>
        <v>Jimmy 1H</v>
      </c>
      <c r="D339" s="22" t="s">
        <v>10</v>
      </c>
      <c r="E339" s="24">
        <f>IFERROR(E337/E338,"")</f>
        <v>3.8102500000000004</v>
      </c>
      <c r="F339" s="24">
        <f>IFERROR(F337/F338,"")</f>
        <v>3.7666341463414637</v>
      </c>
      <c r="G339" s="24">
        <f>IFERROR(G337/G338,"")</f>
        <v>3.7235919095776318</v>
      </c>
      <c r="H339" s="24">
        <f>IFERROR(H337/H338,"")</f>
        <v>3.6811169048620882</v>
      </c>
      <c r="I339" s="24">
        <f>IFERROR(I337/I338,"")</f>
        <v>3.6392028341462699</v>
      </c>
      <c r="J339" s="24">
        <f>IFERROR(J337/J338,"")</f>
        <v>3.5978434852517038</v>
      </c>
      <c r="K339" s="24">
        <f>IFERROR(K337/K338,"")</f>
        <v>3.5570327309554601</v>
      </c>
      <c r="L339" s="24">
        <f>IFERROR(L337/L338,"")</f>
        <v>3.5167645280886957</v>
      </c>
      <c r="M339" s="24">
        <f>IFERROR(M337/M338,"")</f>
        <v>3.4770329166481857</v>
      </c>
      <c r="N339" s="24">
        <f>IFERROR(N337/N338,"")</f>
        <v>3.4378320189206568</v>
      </c>
      <c r="O339" s="24">
        <f>IFERROR(O337/O338,"")</f>
        <v>3.3991560386198452</v>
      </c>
      <c r="P339" s="24">
        <f>IFERROR(P337/P338,"")</f>
        <v>3.3609992600361345</v>
      </c>
      <c r="Q339" s="24">
        <f>IFERROR(SUM(N337:P337)/SUM(N338:P338),"")</f>
        <v>3.3986967871835683</v>
      </c>
      <c r="R339" s="24">
        <f>IFERROR(SUM(K337:P337)/SUM(K338:P338),"")</f>
        <v>3.4553142229967766</v>
      </c>
      <c r="S339" s="24">
        <f>IFERROR(SUM(H337:P337)/SUM(H338:P338),"")</f>
        <v>3.5119752556293866</v>
      </c>
      <c r="T339" s="24">
        <f>IFERROR(SUM(E337:P337)/SUM(E338:P338),"")</f>
        <v>3.5686333581435092</v>
      </c>
    </row>
    <row r="340" spans="1:20" x14ac:dyDescent="0.3">
      <c r="A340">
        <f>A303</f>
        <v>103</v>
      </c>
      <c r="B340" t="str">
        <f>B303</f>
        <v>Jimmy 1H</v>
      </c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</row>
    <row r="341" spans="1:20" x14ac:dyDescent="0.3">
      <c r="A341">
        <f>A303</f>
        <v>103</v>
      </c>
      <c r="B341" t="str">
        <f>B303</f>
        <v>Jimmy 1H</v>
      </c>
      <c r="D341" s="22" t="s">
        <v>86</v>
      </c>
      <c r="E341" s="26">
        <f>IFERROR(IF($E331&lt;&gt;"",$E331*E327,SUMIF($D260:$D303,"Gas Variable Expense ($)",E260:E303)),"")</f>
        <v>21337.399999999998</v>
      </c>
      <c r="F341" s="26">
        <f>IFERROR(IF($E331&lt;&gt;"",$E331*F327,SUMIF($D260:$D303,"Gas Variable Expense ($)",F260:F303)),"")</f>
        <v>21620.48</v>
      </c>
      <c r="G341" s="26">
        <f>IFERROR(IF($E331&lt;&gt;"",$E331*G327,SUMIF($D260:$D303,"Gas Variable Expense ($)",G260:G303)),"")</f>
        <v>21907.752999999997</v>
      </c>
      <c r="H341" s="26">
        <f>IFERROR(IF($E331&lt;&gt;"",$E331*H327,SUMIF($D260:$D303,"Gas Variable Expense ($)",H260:H303)),"")</f>
        <v>22199.297592499996</v>
      </c>
      <c r="I341" s="26">
        <f>IFERROR(IF($E331&lt;&gt;"",$E331*I327,SUMIF($D260:$D303,"Gas Variable Expense ($)",I260:I303)),"")</f>
        <v>22495.194399606247</v>
      </c>
      <c r="J341" s="26">
        <f>IFERROR(IF($E331&lt;&gt;"",$E331*J327,SUMIF($D260:$D303,"Gas Variable Expense ($)",J260:J303)),"")</f>
        <v>22795.526140289323</v>
      </c>
      <c r="K341" s="26">
        <f>IFERROR(IF($E331&lt;&gt;"",$E331*K327,SUMIF($D260:$D303,"Gas Variable Expense ($)",K260:K303)),"")</f>
        <v>23100.37770015846</v>
      </c>
      <c r="L341" s="26">
        <f>IFERROR(IF($E331&lt;&gt;"",$E331*L327,SUMIF($D260:$D303,"Gas Variable Expense ($)",L260:L303)),"")</f>
        <v>23409.83620385058</v>
      </c>
      <c r="M341" s="26">
        <f>IFERROR(IF($E331&lt;&gt;"",$E331*M327,SUMIF($D260:$D303,"Gas Variable Expense ($)",M260:M303)),"")</f>
        <v>23723.991090136453</v>
      </c>
      <c r="N341" s="26">
        <f>IFERROR(IF($E331&lt;&gt;"",$E331*N327,SUMIF($D260:$D303,"Gas Variable Expense ($)",N260:N303)),"")</f>
        <v>24042.934189850417</v>
      </c>
      <c r="O341" s="26">
        <f>IFERROR(IF($E331&lt;&gt;"",$E331*O327,SUMIF($D260:$D303,"Gas Variable Expense ($)",O260:O303)),"")</f>
        <v>24366.759806754293</v>
      </c>
      <c r="P341" s="26">
        <f>IFERROR(IF($E331&lt;&gt;"",$E331*P327,SUMIF($D260:$D303,"Gas Variable Expense ($)",P260:P303)),"")</f>
        <v>24695.564801450699</v>
      </c>
      <c r="Q341" s="22"/>
      <c r="R341" s="22"/>
      <c r="S341" s="22"/>
      <c r="T341" s="22"/>
    </row>
    <row r="342" spans="1:20" x14ac:dyDescent="0.3">
      <c r="A342">
        <f>A303</f>
        <v>103</v>
      </c>
      <c r="B342" t="str">
        <f>B303</f>
        <v>Jimmy 1H</v>
      </c>
      <c r="D342" s="22" t="s">
        <v>87</v>
      </c>
      <c r="E342" s="26">
        <f>IFERROR(SUMIF($D260:$D303,"Gas Sales Volumes (mcf)",E260:E303),"")</f>
        <v>7500</v>
      </c>
      <c r="F342" s="26">
        <f>IFERROR(SUMIF($D260:$D303,"Gas Sales Volumes (mcf)",F260:F303),"")</f>
        <v>7687.4999999999991</v>
      </c>
      <c r="G342" s="26">
        <f>IFERROR(SUMIF($D260:$D303,"Gas Sales Volumes (mcf)",G260:G303),"")</f>
        <v>7879.6874999999982</v>
      </c>
      <c r="H342" s="26">
        <f>IFERROR(SUMIF($D260:$D303,"Gas Sales Volumes (mcf)",H260:H303),"")</f>
        <v>8076.6796874999973</v>
      </c>
      <c r="I342" s="26">
        <f>IFERROR(SUMIF($D260:$D303,"Gas Sales Volumes (mcf)",I260:I303),"")</f>
        <v>8278.5966796874964</v>
      </c>
      <c r="J342" s="26">
        <f>IFERROR(SUMIF($D260:$D303,"Gas Sales Volumes (mcf)",J260:J303),"")</f>
        <v>8485.5615966796831</v>
      </c>
      <c r="K342" s="26">
        <f>IFERROR(SUMIF($D260:$D303,"Gas Sales Volumes (mcf)",K260:K303),"")</f>
        <v>8697.7006365966736</v>
      </c>
      <c r="L342" s="26">
        <f>IFERROR(SUMIF($D260:$D303,"Gas Sales Volumes (mcf)",L260:L303),"")</f>
        <v>8915.1431525115895</v>
      </c>
      <c r="M342" s="26">
        <f>IFERROR(SUMIF($D260:$D303,"Gas Sales Volumes (mcf)",M260:M303),"")</f>
        <v>9138.0217313243793</v>
      </c>
      <c r="N342" s="26">
        <f>IFERROR(SUMIF($D260:$D303,"Gas Sales Volumes (mcf)",N260:N303),"")</f>
        <v>9366.4722746074876</v>
      </c>
      <c r="O342" s="26">
        <f>IFERROR(SUMIF($D260:$D303,"Gas Sales Volumes (mcf)",O260:O303),"")</f>
        <v>9600.6340814726736</v>
      </c>
      <c r="P342" s="26">
        <f>IFERROR(SUMIF($D260:$D303,"Gas Sales Volumes (mcf)",P260:P303),"")</f>
        <v>9840.6499335094904</v>
      </c>
      <c r="Q342" s="22"/>
      <c r="R342" s="22"/>
      <c r="S342" s="22"/>
      <c r="T342" s="22"/>
    </row>
    <row r="343" spans="1:20" x14ac:dyDescent="0.3">
      <c r="A343">
        <f>A303</f>
        <v>103</v>
      </c>
      <c r="B343" t="str">
        <f>B303</f>
        <v>Jimmy 1H</v>
      </c>
      <c r="D343" s="22" t="s">
        <v>11</v>
      </c>
      <c r="E343" s="24">
        <f>IFERROR(E341/E342,"")</f>
        <v>2.8449866666666663</v>
      </c>
      <c r="F343" s="24">
        <f>IFERROR(F341/F342,"")</f>
        <v>2.8124201626016263</v>
      </c>
      <c r="G343" s="24">
        <f>IFERROR(G341/G342,"")</f>
        <v>2.7802819591512993</v>
      </c>
      <c r="H343" s="24">
        <f>IFERROR(H341/H342,"")</f>
        <v>2.748567288963693</v>
      </c>
      <c r="I343" s="24">
        <f>IFERROR(I341/I342,"")</f>
        <v>2.717271449495883</v>
      </c>
      <c r="J343" s="24">
        <f>IFERROR(J341/J342,"")</f>
        <v>2.6863898023212736</v>
      </c>
      <c r="K343" s="24">
        <f>IFERROR(K341/K342,"")</f>
        <v>2.6559177724467435</v>
      </c>
      <c r="L343" s="24">
        <f>IFERROR(L341/L342,"")</f>
        <v>2.6258508476395606</v>
      </c>
      <c r="M343" s="24">
        <f>IFERROR(M341/M342,"")</f>
        <v>2.5961845777639794</v>
      </c>
      <c r="N343" s="24">
        <f>IFERROR(N341/N342,"")</f>
        <v>2.5669145741274253</v>
      </c>
      <c r="O343" s="24">
        <f>IFERROR(O341/O342,"")</f>
        <v>2.5380365088361532</v>
      </c>
      <c r="P343" s="24">
        <f>IFERROR(P341/P342,"")</f>
        <v>2.5095461141603144</v>
      </c>
      <c r="Q343" s="24">
        <f>IFERROR(SUM(N341:P341)/SUM(N342:P342),"")</f>
        <v>2.5376936010970654</v>
      </c>
      <c r="R343" s="24">
        <f>IFERROR(SUM(K341:P341)/SUM(K342:P342),"")</f>
        <v>2.5799679531709279</v>
      </c>
      <c r="S343" s="24">
        <f>IFERROR(SUM(H341:P341)/SUM(H342:P342),"")</f>
        <v>2.622274857536611</v>
      </c>
      <c r="T343" s="24">
        <f>IFERROR(SUM(E341:P341)/SUM(E342:P342),"")</f>
        <v>2.6645795740804878</v>
      </c>
    </row>
    <row r="344" spans="1:20" x14ac:dyDescent="0.3">
      <c r="A344">
        <f>A303</f>
        <v>103</v>
      </c>
      <c r="B344" t="str">
        <f>B303</f>
        <v>Jimmy 1H</v>
      </c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</row>
    <row r="345" spans="1:20" x14ac:dyDescent="0.3">
      <c r="A345">
        <f>VLOOKUP($B345,Example0gross_NameIDRecon!$B:$C,2,0)</f>
        <v>106</v>
      </c>
      <c r="B345" t="s">
        <v>21</v>
      </c>
      <c r="C345" t="s">
        <v>28</v>
      </c>
      <c r="D345" t="str">
        <f>IF(VLOOKUP($C345,Example0gross_LOSDesignation!$A:$B,2,0)=0,"",VLOOKUP($C345,Example0gross_LOSDesignation!$A:$B,2,0))</f>
        <v/>
      </c>
    </row>
    <row r="346" spans="1:20" x14ac:dyDescent="0.3">
      <c r="A346">
        <f>VLOOKUP($B346,Example0gross_NameIDRecon!$B:$C,2,0)</f>
        <v>106</v>
      </c>
      <c r="B346" t="s">
        <v>21</v>
      </c>
      <c r="C346" t="s">
        <v>29</v>
      </c>
      <c r="D346" t="str">
        <f>IF(VLOOKUP($C346,Example0gross_LOSDesignation!$A:$B,2,0)=0,"",VLOOKUP($C346,Example0gross_LOSDesignation!$A:$B,2,0))</f>
        <v>Oil Sales Volumes (bbl)</v>
      </c>
      <c r="E346" s="3">
        <v>612</v>
      </c>
      <c r="F346" s="3">
        <v>627.29999999999995</v>
      </c>
      <c r="G346" s="3">
        <v>642.98249999999996</v>
      </c>
      <c r="H346" s="3">
        <v>659.05706250000003</v>
      </c>
      <c r="I346" s="3">
        <v>675.53348906249994</v>
      </c>
      <c r="J346" s="3">
        <v>692.42182628906244</v>
      </c>
      <c r="K346" s="3">
        <v>709.73237194628882</v>
      </c>
      <c r="L346" s="3">
        <v>727.47568124494603</v>
      </c>
      <c r="M346" s="3">
        <v>745.66257327606968</v>
      </c>
      <c r="N346" s="3">
        <v>764.30413760797137</v>
      </c>
      <c r="O346" s="3">
        <v>783.4117410481706</v>
      </c>
      <c r="P346" s="3">
        <v>802.99703457437477</v>
      </c>
    </row>
    <row r="347" spans="1:20" x14ac:dyDescent="0.3">
      <c r="A347">
        <f>VLOOKUP($B347,Example0gross_NameIDRecon!$B:$C,2,0)</f>
        <v>106</v>
      </c>
      <c r="B347" t="s">
        <v>21</v>
      </c>
      <c r="C347" t="s">
        <v>30</v>
      </c>
      <c r="D347" t="str">
        <f>IF(VLOOKUP($C347,Example0gross_LOSDesignation!$A:$B,2,0)=0,"",VLOOKUP($C347,Example0gross_LOSDesignation!$A:$B,2,0))</f>
        <v>Gas Sales Volumes (mcf)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</row>
    <row r="348" spans="1:20" x14ac:dyDescent="0.3">
      <c r="A348">
        <f>VLOOKUP($B348,Example0gross_NameIDRecon!$B:$C,2,0)</f>
        <v>106</v>
      </c>
      <c r="B348" t="s">
        <v>21</v>
      </c>
      <c r="C348" t="s">
        <v>31</v>
      </c>
      <c r="D348" t="str">
        <f>IF(VLOOKUP($C348,Example0gross_LOSDesignation!$A:$B,2,0)=0,"",VLOOKUP($C348,Example0gross_LOSDesignation!$A:$B,2,0))</f>
        <v>NGL Sales Volumes (bbl)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</row>
    <row r="349" spans="1:20" x14ac:dyDescent="0.3">
      <c r="A349">
        <f>VLOOKUP($B349,Example0gross_NameIDRecon!$B:$C,2,0)</f>
        <v>106</v>
      </c>
      <c r="B349" t="s">
        <v>21</v>
      </c>
      <c r="C349" t="s">
        <v>32</v>
      </c>
      <c r="D349" t="str">
        <f>IF(VLOOKUP($C349,Example0gross_LOSDesignation!$A:$B,2,0)=0,"",VLOOKUP($C349,Example0gross_LOSDesignation!$A:$B,2,0))</f>
        <v>NGL Sales Volumes (gal)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</row>
    <row r="350" spans="1:20" x14ac:dyDescent="0.3">
      <c r="A350">
        <f>VLOOKUP($B350,Example0gross_NameIDRecon!$B:$C,2,0)</f>
        <v>106</v>
      </c>
      <c r="B350" t="s">
        <v>21</v>
      </c>
      <c r="C350" t="s">
        <v>33</v>
      </c>
      <c r="D350" t="str">
        <f>IF(VLOOKUP($C350,Example0gross_LOSDesignation!$A:$B,2,0)=0,"",VLOOKUP($C350,Example0gross_LOSDesignation!$A:$B,2,0))</f>
        <v/>
      </c>
    </row>
    <row r="351" spans="1:20" x14ac:dyDescent="0.3">
      <c r="A351">
        <f>VLOOKUP($B351,Example0gross_NameIDRecon!$B:$C,2,0)</f>
        <v>106</v>
      </c>
      <c r="B351" t="s">
        <v>21</v>
      </c>
      <c r="C351" t="s">
        <v>34</v>
      </c>
      <c r="D351" t="str">
        <f>IF(VLOOKUP($C351,Example0gross_LOSDesignation!$A:$B,2,0)=0,"",VLOOKUP($C351,Example0gross_LOSDesignation!$A:$B,2,0))</f>
        <v>Oil Sales Revenue ($)</v>
      </c>
      <c r="E351" s="3">
        <v>48972</v>
      </c>
      <c r="F351" s="3">
        <v>49706.579999999987</v>
      </c>
      <c r="G351" s="3">
        <v>50452.178699999989</v>
      </c>
      <c r="H351" s="3">
        <v>51208.961380499983</v>
      </c>
      <c r="I351" s="3">
        <v>51977.095801207477</v>
      </c>
      <c r="J351" s="3">
        <v>52756.752238225577</v>
      </c>
      <c r="K351" s="3">
        <v>53548.103521798963</v>
      </c>
      <c r="L351" s="3">
        <v>54351.325074625936</v>
      </c>
      <c r="M351" s="3">
        <v>55166.594950745319</v>
      </c>
      <c r="N351" s="3">
        <v>55994.093875006503</v>
      </c>
      <c r="O351" s="3">
        <v>56834.005283131592</v>
      </c>
      <c r="P351" s="3">
        <v>57686.515362378559</v>
      </c>
    </row>
    <row r="352" spans="1:20" x14ac:dyDescent="0.3">
      <c r="A352">
        <f>VLOOKUP($B352,Example0gross_NameIDRecon!$B:$C,2,0)</f>
        <v>106</v>
      </c>
      <c r="B352" t="s">
        <v>21</v>
      </c>
      <c r="C352" t="s">
        <v>35</v>
      </c>
      <c r="D352" t="str">
        <f>IF(VLOOKUP($C352,Example0gross_LOSDesignation!$A:$B,2,0)=0,"",VLOOKUP($C352,Example0gross_LOSDesignation!$A:$B,2,0))</f>
        <v>Gas Sales Revenue ($)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</row>
    <row r="353" spans="1:16" x14ac:dyDescent="0.3">
      <c r="A353">
        <f>VLOOKUP($B353,Example0gross_NameIDRecon!$B:$C,2,0)</f>
        <v>106</v>
      </c>
      <c r="B353" t="s">
        <v>21</v>
      </c>
      <c r="C353" t="s">
        <v>36</v>
      </c>
      <c r="D353" t="str">
        <f>IF(VLOOKUP($C353,Example0gross_LOSDesignation!$A:$B,2,0)=0,"",VLOOKUP($C353,Example0gross_LOSDesignation!$A:$B,2,0))</f>
        <v>NGL Sales Revenue ($)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</row>
    <row r="354" spans="1:16" x14ac:dyDescent="0.3">
      <c r="A354">
        <f>VLOOKUP($B354,Example0gross_NameIDRecon!$B:$C,2,0)</f>
        <v>106</v>
      </c>
      <c r="B354" t="s">
        <v>21</v>
      </c>
      <c r="C354" t="s">
        <v>37</v>
      </c>
      <c r="D354" t="str">
        <f>IF(VLOOKUP($C354,Example0gross_LOSDesignation!$A:$B,2,0)=0,"",VLOOKUP($C354,Example0gross_LOSDesignation!$A:$B,2,0))</f>
        <v>Oil Revenue Deductions ($)</v>
      </c>
      <c r="E354" s="3">
        <v>330</v>
      </c>
      <c r="F354" s="3">
        <v>331.64999999999992</v>
      </c>
      <c r="G354" s="3">
        <v>333.30824999999987</v>
      </c>
      <c r="H354" s="3">
        <v>334.97479124999978</v>
      </c>
      <c r="I354" s="3">
        <v>336.64966520624978</v>
      </c>
      <c r="J354" s="3">
        <v>338.332913532281</v>
      </c>
      <c r="K354" s="3">
        <v>340.0245780999424</v>
      </c>
      <c r="L354" s="3">
        <v>341.72470099044199</v>
      </c>
      <c r="M354" s="3">
        <v>343.43332449539417</v>
      </c>
      <c r="N354" s="3">
        <v>345.15049111787113</v>
      </c>
      <c r="O354" s="3">
        <v>346.87624357346039</v>
      </c>
      <c r="P354" s="3">
        <v>348.61062479132772</v>
      </c>
    </row>
    <row r="355" spans="1:16" x14ac:dyDescent="0.3">
      <c r="A355">
        <f>VLOOKUP($B355,Example0gross_NameIDRecon!$B:$C,2,0)</f>
        <v>106</v>
      </c>
      <c r="B355" t="s">
        <v>21</v>
      </c>
      <c r="C355" t="s">
        <v>38</v>
      </c>
      <c r="D355" t="str">
        <f>IF(VLOOKUP($C355,Example0gross_LOSDesignation!$A:$B,2,0)=0,"",VLOOKUP($C355,Example0gross_LOSDesignation!$A:$B,2,0))</f>
        <v>Gas Revenue Deductions ($)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</row>
    <row r="356" spans="1:16" x14ac:dyDescent="0.3">
      <c r="A356">
        <f>VLOOKUP($B356,Example0gross_NameIDRecon!$B:$C,2,0)</f>
        <v>106</v>
      </c>
      <c r="B356" t="s">
        <v>21</v>
      </c>
      <c r="C356" t="s">
        <v>39</v>
      </c>
      <c r="D356" t="str">
        <f>IF(VLOOKUP($C356,Example0gross_LOSDesignation!$A:$B,2,0)=0,"",VLOOKUP($C356,Example0gross_LOSDesignation!$A:$B,2,0))</f>
        <v>NGL Revenue Deductions ($)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</row>
    <row r="357" spans="1:16" x14ac:dyDescent="0.3">
      <c r="A357">
        <f>VLOOKUP($B357,Example0gross_NameIDRecon!$B:$C,2,0)</f>
        <v>106</v>
      </c>
      <c r="B357" t="s">
        <v>21</v>
      </c>
      <c r="C357" t="s">
        <v>40</v>
      </c>
      <c r="D357" t="str">
        <f>IF(VLOOKUP($C357,Example0gross_LOSDesignation!$A:$B,2,0)=0,"",VLOOKUP($C357,Example0gross_LOSDesignation!$A:$B,2,0))</f>
        <v/>
      </c>
    </row>
    <row r="358" spans="1:16" x14ac:dyDescent="0.3">
      <c r="A358">
        <f>VLOOKUP($B358,Example0gross_NameIDRecon!$B:$C,2,0)</f>
        <v>106</v>
      </c>
      <c r="B358" t="s">
        <v>21</v>
      </c>
      <c r="C358" t="s">
        <v>41</v>
      </c>
      <c r="D358" t="str">
        <f>IF(VLOOKUP($C358,Example0gross_LOSDesignation!$A:$B,2,0)=0,"",VLOOKUP($C358,Example0gross_LOSDesignation!$A:$B,2,0))</f>
        <v>Severance Tax</v>
      </c>
      <c r="E358" s="3">
        <v>2972.28</v>
      </c>
      <c r="F358" s="3">
        <v>3016.8642</v>
      </c>
      <c r="G358" s="3">
        <v>3062.117162999999</v>
      </c>
      <c r="H358" s="3">
        <v>3108.0489204449991</v>
      </c>
      <c r="I358" s="3">
        <v>3154.6696542516729</v>
      </c>
      <c r="J358" s="3">
        <v>3201.9896990654479</v>
      </c>
      <c r="K358" s="3">
        <v>3250.01954455143</v>
      </c>
      <c r="L358" s="3">
        <v>3298.7698377197012</v>
      </c>
      <c r="M358" s="3">
        <v>3348.2513852854959</v>
      </c>
      <c r="N358" s="3">
        <v>3398.4751560647778</v>
      </c>
      <c r="O358" s="3">
        <v>3449.4522834057489</v>
      </c>
      <c r="P358" s="3">
        <v>3501.1940676568361</v>
      </c>
    </row>
    <row r="359" spans="1:16" x14ac:dyDescent="0.3">
      <c r="A359">
        <f>VLOOKUP($B359,Example0gross_NameIDRecon!$B:$C,2,0)</f>
        <v>106</v>
      </c>
      <c r="B359" t="s">
        <v>21</v>
      </c>
      <c r="C359" t="s">
        <v>42</v>
      </c>
      <c r="D359" t="str">
        <f>IF(VLOOKUP($C359,Example0gross_LOSDesignation!$A:$B,2,0)=0,"",VLOOKUP($C359,Example0gross_LOSDesignation!$A:$B,2,0))</f>
        <v>Oil Variable Expense ($)</v>
      </c>
      <c r="E359" s="3">
        <v>433.5</v>
      </c>
      <c r="F359" s="3">
        <v>450.84</v>
      </c>
      <c r="G359" s="3">
        <v>468.87360000000001</v>
      </c>
      <c r="H359" s="3">
        <v>487.62854399999998</v>
      </c>
      <c r="I359" s="3">
        <v>507.13368575999999</v>
      </c>
      <c r="J359" s="3">
        <v>527.41903319040011</v>
      </c>
      <c r="K359" s="3">
        <v>548.51579451801615</v>
      </c>
      <c r="L359" s="3">
        <v>570.4564262987368</v>
      </c>
      <c r="M359" s="3">
        <v>593.27468335068625</v>
      </c>
      <c r="N359" s="3">
        <v>617.00567068471366</v>
      </c>
      <c r="O359" s="3">
        <v>641.68589751210231</v>
      </c>
      <c r="P359" s="3">
        <v>667.35333341258638</v>
      </c>
    </row>
    <row r="360" spans="1:16" x14ac:dyDescent="0.3">
      <c r="A360">
        <f>VLOOKUP($B360,Example0gross_NameIDRecon!$B:$C,2,0)</f>
        <v>106</v>
      </c>
      <c r="B360" t="s">
        <v>21</v>
      </c>
      <c r="C360" t="s">
        <v>43</v>
      </c>
      <c r="D360" t="str">
        <f>IF(VLOOKUP($C360,Example0gross_LOSDesignation!$A:$B,2,0)=0,"",VLOOKUP($C360,Example0gross_LOSDesignation!$A:$B,2,0))</f>
        <v>Fixed Expense ($)</v>
      </c>
      <c r="E360" s="3">
        <v>540</v>
      </c>
      <c r="F360" s="3">
        <v>546.75</v>
      </c>
      <c r="G360" s="3">
        <v>553.58437500000002</v>
      </c>
      <c r="H360" s="3">
        <v>560.50417968750003</v>
      </c>
      <c r="I360" s="3">
        <v>567.51048193359372</v>
      </c>
      <c r="J360" s="3">
        <v>574.60436295776367</v>
      </c>
      <c r="K360" s="3">
        <v>581.78691749473569</v>
      </c>
      <c r="L360" s="3">
        <v>589.05925396341979</v>
      </c>
      <c r="M360" s="3">
        <v>596.42249463796259</v>
      </c>
      <c r="N360" s="3">
        <v>603.87777582093713</v>
      </c>
      <c r="O360" s="3">
        <v>611.42624801869886</v>
      </c>
      <c r="P360" s="3">
        <v>619.06907611893246</v>
      </c>
    </row>
    <row r="361" spans="1:16" x14ac:dyDescent="0.3">
      <c r="A361">
        <f>VLOOKUP($B361,Example0gross_NameIDRecon!$B:$C,2,0)</f>
        <v>106</v>
      </c>
      <c r="B361" t="s">
        <v>21</v>
      </c>
      <c r="C361" t="s">
        <v>44</v>
      </c>
      <c r="D361" t="str">
        <f>IF(VLOOKUP($C361,Example0gross_LOSDesignation!$A:$B,2,0)=0,"",VLOOKUP($C361,Example0gross_LOSDesignation!$A:$B,2,0))</f>
        <v>Fixed Expense ($)</v>
      </c>
      <c r="E361" s="3">
        <v>168.21</v>
      </c>
      <c r="F361" s="3">
        <v>170.312625</v>
      </c>
      <c r="G361" s="3">
        <v>172.44153281249999</v>
      </c>
      <c r="H361" s="3">
        <v>174.5970519726562</v>
      </c>
      <c r="I361" s="3">
        <v>176.77951512231439</v>
      </c>
      <c r="J361" s="3">
        <v>178.98925906134329</v>
      </c>
      <c r="K361" s="3">
        <v>181.22662479961011</v>
      </c>
      <c r="L361" s="3">
        <v>183.49195760960529</v>
      </c>
      <c r="M361" s="3">
        <v>185.78560707972531</v>
      </c>
      <c r="N361" s="3">
        <v>188.10792716822189</v>
      </c>
      <c r="O361" s="3">
        <v>190.45927625782471</v>
      </c>
      <c r="P361" s="3">
        <v>192.8400172110475</v>
      </c>
    </row>
    <row r="362" spans="1:16" x14ac:dyDescent="0.3">
      <c r="A362">
        <f>VLOOKUP($B362,Example0gross_NameIDRecon!$B:$C,2,0)</f>
        <v>106</v>
      </c>
      <c r="B362" t="s">
        <v>21</v>
      </c>
      <c r="C362" t="s">
        <v>45</v>
      </c>
      <c r="D362" t="str">
        <f>IF(VLOOKUP($C362,Example0gross_LOSDesignation!$A:$B,2,0)=0,"",VLOOKUP($C362,Example0gross_LOSDesignation!$A:$B,2,0))</f>
        <v>Fixed Expense ($)</v>
      </c>
      <c r="E362" s="3">
        <v>112.05</v>
      </c>
      <c r="F362" s="3">
        <v>113.450625</v>
      </c>
      <c r="G362" s="3">
        <v>114.86875781249999</v>
      </c>
      <c r="H362" s="3">
        <v>116.3046172851563</v>
      </c>
      <c r="I362" s="3">
        <v>117.7584250012207</v>
      </c>
      <c r="J362" s="3">
        <v>119.2304053137359</v>
      </c>
      <c r="K362" s="3">
        <v>120.72078538015759</v>
      </c>
      <c r="L362" s="3">
        <v>122.2297951974096</v>
      </c>
      <c r="M362" s="3">
        <v>123.7576676373772</v>
      </c>
      <c r="N362" s="3">
        <v>125.3046384828444</v>
      </c>
      <c r="O362" s="3">
        <v>126.87094646388</v>
      </c>
      <c r="P362" s="3">
        <v>128.45683329467849</v>
      </c>
    </row>
    <row r="363" spans="1:16" x14ac:dyDescent="0.3">
      <c r="A363">
        <f>VLOOKUP($B363,Example0gross_NameIDRecon!$B:$C,2,0)</f>
        <v>106</v>
      </c>
      <c r="B363" t="s">
        <v>21</v>
      </c>
      <c r="C363" t="s">
        <v>46</v>
      </c>
      <c r="D363" t="str">
        <f>IF(VLOOKUP($C363,Example0gross_LOSDesignation!$A:$B,2,0)=0,"",VLOOKUP($C363,Example0gross_LOSDesignation!$A:$B,2,0))</f>
        <v>Fixed Expense ($)</v>
      </c>
      <c r="E363" s="3">
        <v>510.3</v>
      </c>
      <c r="F363" s="3">
        <v>516.67875000000004</v>
      </c>
      <c r="G363" s="3">
        <v>523.13723437500005</v>
      </c>
      <c r="H363" s="3">
        <v>529.67644980468742</v>
      </c>
      <c r="I363" s="3">
        <v>536.29740542724608</v>
      </c>
      <c r="J363" s="3">
        <v>543.00112299508658</v>
      </c>
      <c r="K363" s="3">
        <v>549.78863703252512</v>
      </c>
      <c r="L363" s="3">
        <v>556.66099499543157</v>
      </c>
      <c r="M363" s="3">
        <v>563.61925743287441</v>
      </c>
      <c r="N363" s="3">
        <v>570.66449815078533</v>
      </c>
      <c r="O363" s="3">
        <v>577.79780437767022</v>
      </c>
      <c r="P363" s="3">
        <v>585.02027693239108</v>
      </c>
    </row>
    <row r="364" spans="1:16" x14ac:dyDescent="0.3">
      <c r="A364">
        <f>VLOOKUP($B364,Example0gross_NameIDRecon!$B:$C,2,0)</f>
        <v>106</v>
      </c>
      <c r="B364" t="s">
        <v>21</v>
      </c>
      <c r="C364" t="s">
        <v>47</v>
      </c>
      <c r="D364" t="str">
        <f>IF(VLOOKUP($C364,Example0gross_LOSDesignation!$A:$B,2,0)=0,"",VLOOKUP($C364,Example0gross_LOSDesignation!$A:$B,2,0))</f>
        <v>Fixed Expense ($)</v>
      </c>
      <c r="E364" s="3">
        <v>432</v>
      </c>
      <c r="F364" s="3">
        <v>437.4</v>
      </c>
      <c r="G364" s="3">
        <v>442.86750000000001</v>
      </c>
      <c r="H364" s="3">
        <v>448.40334374999998</v>
      </c>
      <c r="I364" s="3">
        <v>454.00838554687499</v>
      </c>
      <c r="J364" s="3">
        <v>459.68349036621089</v>
      </c>
      <c r="K364" s="3">
        <v>465.42953399578852</v>
      </c>
      <c r="L364" s="3">
        <v>471.24740317073588</v>
      </c>
      <c r="M364" s="3">
        <v>477.13799571036998</v>
      </c>
      <c r="N364" s="3">
        <v>483.10222065674958</v>
      </c>
      <c r="O364" s="3">
        <v>489.14099841495897</v>
      </c>
      <c r="P364" s="3">
        <v>495.25526089514602</v>
      </c>
    </row>
    <row r="365" spans="1:16" x14ac:dyDescent="0.3">
      <c r="A365">
        <f>VLOOKUP($B365,Example0gross_NameIDRecon!$B:$C,2,0)</f>
        <v>106</v>
      </c>
      <c r="B365" t="s">
        <v>21</v>
      </c>
      <c r="C365" t="s">
        <v>48</v>
      </c>
      <c r="D365" t="str">
        <f>IF(VLOOKUP($C365,Example0gross_LOSDesignation!$A:$B,2,0)=0,"",VLOOKUP($C365,Example0gross_LOSDesignation!$A:$B,2,0))</f>
        <v>Oil Variable Expense ($)</v>
      </c>
      <c r="E365" s="3">
        <v>181.98</v>
      </c>
      <c r="F365" s="3">
        <v>184.25475</v>
      </c>
      <c r="G365" s="3">
        <v>186.557934375</v>
      </c>
      <c r="H365" s="3">
        <v>188.88990855468751</v>
      </c>
      <c r="I365" s="3">
        <v>191.25103241162111</v>
      </c>
      <c r="J365" s="3">
        <v>193.64167031676629</v>
      </c>
      <c r="K365" s="3">
        <v>196.06219119572589</v>
      </c>
      <c r="L365" s="3">
        <v>198.5129685856725</v>
      </c>
      <c r="M365" s="3">
        <v>200.99438069299339</v>
      </c>
      <c r="N365" s="3">
        <v>203.50681045165581</v>
      </c>
      <c r="O365" s="3">
        <v>206.05064558230151</v>
      </c>
      <c r="P365" s="3">
        <v>208.6262786520802</v>
      </c>
    </row>
    <row r="366" spans="1:16" x14ac:dyDescent="0.3">
      <c r="A366">
        <f>VLOOKUP($B366,Example0gross_NameIDRecon!$B:$C,2,0)</f>
        <v>106</v>
      </c>
      <c r="B366" t="s">
        <v>21</v>
      </c>
      <c r="C366" t="s">
        <v>49</v>
      </c>
      <c r="D366" t="str">
        <f>IF(VLOOKUP($C366,Example0gross_LOSDesignation!$A:$B,2,0)=0,"",VLOOKUP($C366,Example0gross_LOSDesignation!$A:$B,2,0))</f>
        <v>Fixed Expense ($)</v>
      </c>
      <c r="E366" s="3">
        <v>210.6</v>
      </c>
      <c r="F366" s="3">
        <v>213.23249999999999</v>
      </c>
      <c r="G366" s="3">
        <v>215.89790625000001</v>
      </c>
      <c r="H366" s="3">
        <v>218.596630078125</v>
      </c>
      <c r="I366" s="3">
        <v>221.32908795410151</v>
      </c>
      <c r="J366" s="3">
        <v>224.09570155352779</v>
      </c>
      <c r="K366" s="3">
        <v>226.8968978229469</v>
      </c>
      <c r="L366" s="3">
        <v>229.7331090457337</v>
      </c>
      <c r="M366" s="3">
        <v>232.60477290880539</v>
      </c>
      <c r="N366" s="3">
        <v>235.5123325701654</v>
      </c>
      <c r="O366" s="3">
        <v>238.45623672729249</v>
      </c>
      <c r="P366" s="3">
        <v>241.4369396863836</v>
      </c>
    </row>
    <row r="367" spans="1:16" x14ac:dyDescent="0.3">
      <c r="A367">
        <f>VLOOKUP($B367,Example0gross_NameIDRecon!$B:$C,2,0)</f>
        <v>106</v>
      </c>
      <c r="B367" t="s">
        <v>21</v>
      </c>
      <c r="C367" t="s">
        <v>50</v>
      </c>
      <c r="D367" t="str">
        <f>IF(VLOOKUP($C367,Example0gross_LOSDesignation!$A:$B,2,0)=0,"",VLOOKUP($C367,Example0gross_LOSDesignation!$A:$B,2,0))</f>
        <v>Fixed Expense ($)</v>
      </c>
      <c r="E367" s="3">
        <v>276.75</v>
      </c>
      <c r="F367" s="3">
        <v>280.20937500000002</v>
      </c>
      <c r="G367" s="3">
        <v>283.71199218750002</v>
      </c>
      <c r="H367" s="3">
        <v>287.25839208984382</v>
      </c>
      <c r="I367" s="3">
        <v>290.84912199096681</v>
      </c>
      <c r="J367" s="3">
        <v>294.48473601585391</v>
      </c>
      <c r="K367" s="3">
        <v>298.16579521605212</v>
      </c>
      <c r="L367" s="3">
        <v>301.89286765625269</v>
      </c>
      <c r="M367" s="3">
        <v>305.66652850195578</v>
      </c>
      <c r="N367" s="3">
        <v>309.48736010823018</v>
      </c>
      <c r="O367" s="3">
        <v>313.35595210958309</v>
      </c>
      <c r="P367" s="3">
        <v>317.27290151095292</v>
      </c>
    </row>
    <row r="368" spans="1:16" x14ac:dyDescent="0.3">
      <c r="A368">
        <f>VLOOKUP($B368,Example0gross_NameIDRecon!$B:$C,2,0)</f>
        <v>106</v>
      </c>
      <c r="B368" t="s">
        <v>21</v>
      </c>
      <c r="C368" t="s">
        <v>51</v>
      </c>
      <c r="D368" t="str">
        <f>IF(VLOOKUP($C368,Example0gross_LOSDesignation!$A:$B,2,0)=0,"",VLOOKUP($C368,Example0gross_LOSDesignation!$A:$B,2,0))</f>
        <v>Gas Variable Expense ($)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</row>
    <row r="369" spans="1:16" x14ac:dyDescent="0.3">
      <c r="A369">
        <f>VLOOKUP($B369,Example0gross_NameIDRecon!$B:$C,2,0)</f>
        <v>106</v>
      </c>
      <c r="B369" t="s">
        <v>21</v>
      </c>
      <c r="C369" t="s">
        <v>52</v>
      </c>
      <c r="D369" t="str">
        <f>IF(VLOOKUP($C369,Example0gross_LOSDesignation!$A:$B,2,0)=0,"",VLOOKUP($C369,Example0gross_LOSDesignation!$A:$B,2,0))</f>
        <v>Fixed Expense ($)</v>
      </c>
      <c r="E369" s="3">
        <v>69.12</v>
      </c>
      <c r="F369" s="3">
        <v>69.983999999999995</v>
      </c>
      <c r="G369" s="3">
        <v>70.858800000000002</v>
      </c>
      <c r="H369" s="3">
        <v>71.744534999999999</v>
      </c>
      <c r="I369" s="3">
        <v>72.641341687499988</v>
      </c>
      <c r="J369" s="3">
        <v>73.54935845859373</v>
      </c>
      <c r="K369" s="3">
        <v>74.46872543932615</v>
      </c>
      <c r="L369" s="3">
        <v>75.399584507317712</v>
      </c>
      <c r="M369" s="3">
        <v>76.342079313659184</v>
      </c>
      <c r="N369" s="3">
        <v>77.296355305079928</v>
      </c>
      <c r="O369" s="3">
        <v>78.262559746393421</v>
      </c>
      <c r="P369" s="3">
        <v>79.240841743223328</v>
      </c>
    </row>
    <row r="370" spans="1:16" x14ac:dyDescent="0.3">
      <c r="A370">
        <f>VLOOKUP($B370,Example0gross_NameIDRecon!$B:$C,2,0)</f>
        <v>106</v>
      </c>
      <c r="B370" t="s">
        <v>21</v>
      </c>
      <c r="C370" t="s">
        <v>53</v>
      </c>
      <c r="D370" t="str">
        <f>IF(VLOOKUP($C370,Example0gross_LOSDesignation!$A:$B,2,0)=0,"",VLOOKUP($C370,Example0gross_LOSDesignation!$A:$B,2,0))</f>
        <v>Gas Variable Expense ($)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</row>
    <row r="371" spans="1:16" x14ac:dyDescent="0.3">
      <c r="A371">
        <f>VLOOKUP($B371,Example0gross_NameIDRecon!$B:$C,2,0)</f>
        <v>106</v>
      </c>
      <c r="B371" t="s">
        <v>21</v>
      </c>
      <c r="C371" t="s">
        <v>54</v>
      </c>
      <c r="D371" t="str">
        <f>IF(VLOOKUP($C371,Example0gross_LOSDesignation!$A:$B,2,0)=0,"",VLOOKUP($C371,Example0gross_LOSDesignation!$A:$B,2,0))</f>
        <v>Overhead</v>
      </c>
      <c r="E371" s="3">
        <v>180.09</v>
      </c>
      <c r="F371" s="3">
        <v>182.34112500000001</v>
      </c>
      <c r="G371" s="3">
        <v>184.62038906250001</v>
      </c>
      <c r="H371" s="3">
        <v>186.9281439257812</v>
      </c>
      <c r="I371" s="3">
        <v>189.2647457248535</v>
      </c>
      <c r="J371" s="3">
        <v>191.63055504641409</v>
      </c>
      <c r="K371" s="3">
        <v>194.02593698449431</v>
      </c>
      <c r="L371" s="3">
        <v>196.45126119680049</v>
      </c>
      <c r="M371" s="3">
        <v>198.9069019617605</v>
      </c>
      <c r="N371" s="3">
        <v>201.39323823628251</v>
      </c>
      <c r="O371" s="3">
        <v>203.91065371423599</v>
      </c>
      <c r="P371" s="3">
        <v>206.45953688566391</v>
      </c>
    </row>
    <row r="372" spans="1:16" x14ac:dyDescent="0.3">
      <c r="A372">
        <f>VLOOKUP($B372,Example0gross_NameIDRecon!$B:$C,2,0)</f>
        <v>106</v>
      </c>
      <c r="B372" t="s">
        <v>21</v>
      </c>
      <c r="C372" t="s">
        <v>55</v>
      </c>
      <c r="D372" t="str">
        <f>IF(VLOOKUP($C372,Example0gross_LOSDesignation!$A:$B,2,0)=0,"",VLOOKUP($C372,Example0gross_LOSDesignation!$A:$B,2,0))</f>
        <v>Fixed Expense ($)</v>
      </c>
      <c r="E372" s="3">
        <v>108</v>
      </c>
      <c r="F372" s="3">
        <v>109.35</v>
      </c>
      <c r="G372" s="3">
        <v>110.716875</v>
      </c>
      <c r="H372" s="3">
        <v>112.10083593749999</v>
      </c>
      <c r="I372" s="3">
        <v>113.5020963867187</v>
      </c>
      <c r="J372" s="3">
        <v>114.92087259155269</v>
      </c>
      <c r="K372" s="3">
        <v>116.3573834989471</v>
      </c>
      <c r="L372" s="3">
        <v>117.811850792684</v>
      </c>
      <c r="M372" s="3">
        <v>119.28449892759249</v>
      </c>
      <c r="N372" s="3">
        <v>120.7755551641874</v>
      </c>
      <c r="O372" s="3">
        <v>122.2852496037397</v>
      </c>
      <c r="P372" s="3">
        <v>123.81381522378651</v>
      </c>
    </row>
    <row r="373" spans="1:16" x14ac:dyDescent="0.3">
      <c r="A373">
        <f>VLOOKUP($B373,Example0gross_NameIDRecon!$B:$C,2,0)</f>
        <v>106</v>
      </c>
      <c r="B373" t="s">
        <v>21</v>
      </c>
      <c r="C373" t="s">
        <v>56</v>
      </c>
      <c r="D373" t="str">
        <f>IF(VLOOKUP($C373,Example0gross_LOSDesignation!$A:$B,2,0)=0,"",VLOOKUP($C373,Example0gross_LOSDesignation!$A:$B,2,0))</f>
        <v>Fixed Expense ($)</v>
      </c>
      <c r="E373" s="3">
        <v>297</v>
      </c>
      <c r="F373" s="3">
        <v>300.71249999999998</v>
      </c>
      <c r="G373" s="3">
        <v>304.47140624999997</v>
      </c>
      <c r="H373" s="3">
        <v>308.27729882812503</v>
      </c>
      <c r="I373" s="3">
        <v>312.13076506347647</v>
      </c>
      <c r="J373" s="3">
        <v>316.03239962676997</v>
      </c>
      <c r="K373" s="3">
        <v>319.98280462210471</v>
      </c>
      <c r="L373" s="3">
        <v>323.9825896798809</v>
      </c>
      <c r="M373" s="3">
        <v>328.03237205087942</v>
      </c>
      <c r="N373" s="3">
        <v>332.13277670151541</v>
      </c>
      <c r="O373" s="3">
        <v>336.2844364102844</v>
      </c>
      <c r="P373" s="3">
        <v>340.48799186541288</v>
      </c>
    </row>
    <row r="374" spans="1:16" x14ac:dyDescent="0.3">
      <c r="A374">
        <f>VLOOKUP($B374,Example0gross_NameIDRecon!$B:$C,2,0)</f>
        <v>106</v>
      </c>
      <c r="B374" t="s">
        <v>21</v>
      </c>
      <c r="C374" t="s">
        <v>57</v>
      </c>
      <c r="D374" t="str">
        <f>IF(VLOOKUP($C374,Example0gross_LOSDesignation!$A:$B,2,0)=0,"",VLOOKUP($C374,Example0gross_LOSDesignation!$A:$B,2,0))</f>
        <v>Fixed Expense ($)</v>
      </c>
      <c r="E374" s="3">
        <v>467.37</v>
      </c>
      <c r="F374" s="3">
        <v>473.21212500000001</v>
      </c>
      <c r="G374" s="3">
        <v>479.12727656250001</v>
      </c>
      <c r="H374" s="3">
        <v>485.11636751953131</v>
      </c>
      <c r="I374" s="3">
        <v>491.18032211352539</v>
      </c>
      <c r="J374" s="3">
        <v>497.32007613994438</v>
      </c>
      <c r="K374" s="3">
        <v>503.53657709169369</v>
      </c>
      <c r="L374" s="3">
        <v>509.83078430533988</v>
      </c>
      <c r="M374" s="3">
        <v>516.20366910915664</v>
      </c>
      <c r="N374" s="3">
        <v>522.65621497302106</v>
      </c>
      <c r="O374" s="3">
        <v>529.18941766018372</v>
      </c>
      <c r="P374" s="3">
        <v>535.80428538093611</v>
      </c>
    </row>
    <row r="375" spans="1:16" x14ac:dyDescent="0.3">
      <c r="A375">
        <f>VLOOKUP($B375,Example0gross_NameIDRecon!$B:$C,2,0)</f>
        <v>106</v>
      </c>
      <c r="B375" t="s">
        <v>21</v>
      </c>
      <c r="C375" t="s">
        <v>58</v>
      </c>
      <c r="D375" t="str">
        <f>IF(VLOOKUP($C375,Example0gross_LOSDesignation!$A:$B,2,0)=0,"",VLOOKUP($C375,Example0gross_LOSDesignation!$A:$B,2,0))</f>
        <v>Fixed Expense ($)</v>
      </c>
      <c r="E375" s="3">
        <v>297</v>
      </c>
      <c r="F375" s="3">
        <v>300.71249999999998</v>
      </c>
      <c r="G375" s="3">
        <v>304.47140624999997</v>
      </c>
      <c r="H375" s="3">
        <v>308.27729882812503</v>
      </c>
      <c r="I375" s="3">
        <v>312.13076506347647</v>
      </c>
      <c r="J375" s="3">
        <v>316.03239962676997</v>
      </c>
      <c r="K375" s="3">
        <v>319.98280462210471</v>
      </c>
      <c r="L375" s="3">
        <v>323.9825896798809</v>
      </c>
      <c r="M375" s="3">
        <v>328.03237205087942</v>
      </c>
      <c r="N375" s="3">
        <v>332.13277670151541</v>
      </c>
      <c r="O375" s="3">
        <v>336.2844364102844</v>
      </c>
      <c r="P375" s="3">
        <v>340.48799186541288</v>
      </c>
    </row>
    <row r="376" spans="1:16" x14ac:dyDescent="0.3">
      <c r="A376">
        <f>VLOOKUP($B376,Example0gross_NameIDRecon!$B:$C,2,0)</f>
        <v>106</v>
      </c>
      <c r="B376" t="s">
        <v>21</v>
      </c>
      <c r="C376" t="s">
        <v>59</v>
      </c>
      <c r="D376" t="str">
        <f>IF(VLOOKUP($C376,Example0gross_LOSDesignation!$A:$B,2,0)=0,"",VLOOKUP($C376,Example0gross_LOSDesignation!$A:$B,2,0))</f>
        <v>Fixed Expense ($)</v>
      </c>
      <c r="E376" s="3">
        <v>202.5</v>
      </c>
      <c r="F376" s="3">
        <v>205.03125</v>
      </c>
      <c r="G376" s="3">
        <v>207.59414062499999</v>
      </c>
      <c r="H376" s="3">
        <v>210.18906738281251</v>
      </c>
      <c r="I376" s="3">
        <v>212.81643072509769</v>
      </c>
      <c r="J376" s="3">
        <v>215.4766361091614</v>
      </c>
      <c r="K376" s="3">
        <v>218.17009406052591</v>
      </c>
      <c r="L376" s="3">
        <v>220.89722023628241</v>
      </c>
      <c r="M376" s="3">
        <v>223.65843548923601</v>
      </c>
      <c r="N376" s="3">
        <v>226.4541659328514</v>
      </c>
      <c r="O376" s="3">
        <v>229.284843007012</v>
      </c>
      <c r="P376" s="3">
        <v>232.15090354459969</v>
      </c>
    </row>
    <row r="377" spans="1:16" x14ac:dyDescent="0.3">
      <c r="A377">
        <f>VLOOKUP($B377,Example0gross_NameIDRecon!$B:$C,2,0)</f>
        <v>106</v>
      </c>
      <c r="B377" t="s">
        <v>21</v>
      </c>
      <c r="C377" t="s">
        <v>60</v>
      </c>
      <c r="D377" t="str">
        <f>IF(VLOOKUP($C377,Example0gross_LOSDesignation!$A:$B,2,0)=0,"",VLOOKUP($C377,Example0gross_LOSDesignation!$A:$B,2,0))</f>
        <v>Oil Variable Expense ($)</v>
      </c>
      <c r="E377" s="3">
        <v>1080</v>
      </c>
      <c r="F377" s="3">
        <v>1093.5</v>
      </c>
      <c r="G377" s="3">
        <v>1107.16875</v>
      </c>
      <c r="H377" s="3">
        <v>1121.0083593750001</v>
      </c>
      <c r="I377" s="3">
        <v>1135.020963867187</v>
      </c>
      <c r="J377" s="3">
        <v>1149.2087259155271</v>
      </c>
      <c r="K377" s="3">
        <v>1163.5738349894709</v>
      </c>
      <c r="L377" s="3">
        <v>1178.11850792684</v>
      </c>
      <c r="M377" s="3">
        <v>1192.8449892759249</v>
      </c>
      <c r="N377" s="3">
        <v>1207.755551641874</v>
      </c>
      <c r="O377" s="3">
        <v>1222.8524960373979</v>
      </c>
      <c r="P377" s="3">
        <v>1238.1381522378649</v>
      </c>
    </row>
    <row r="378" spans="1:16" x14ac:dyDescent="0.3">
      <c r="A378">
        <f>VLOOKUP($B378,Example0gross_NameIDRecon!$B:$C,2,0)</f>
        <v>106</v>
      </c>
      <c r="B378" t="s">
        <v>21</v>
      </c>
      <c r="C378" t="s">
        <v>61</v>
      </c>
      <c r="D378" t="str">
        <f>IF(VLOOKUP($C378,Example0gross_LOSDesignation!$A:$B,2,0)=0,"",VLOOKUP($C378,Example0gross_LOSDesignation!$A:$B,2,0))</f>
        <v>Fixed Expense ($)</v>
      </c>
      <c r="E378" s="3">
        <v>357.75</v>
      </c>
      <c r="F378" s="3">
        <v>362.22187500000001</v>
      </c>
      <c r="G378" s="3">
        <v>366.74964843750001</v>
      </c>
      <c r="H378" s="3">
        <v>371.33401904296869</v>
      </c>
      <c r="I378" s="3">
        <v>375.97569428100587</v>
      </c>
      <c r="J378" s="3">
        <v>380.67539045951838</v>
      </c>
      <c r="K378" s="3">
        <v>385.43383284026243</v>
      </c>
      <c r="L378" s="3">
        <v>390.25175575076571</v>
      </c>
      <c r="M378" s="3">
        <v>395.12990269765021</v>
      </c>
      <c r="N378" s="3">
        <v>400.06902648137083</v>
      </c>
      <c r="O378" s="3">
        <v>405.06988931238789</v>
      </c>
      <c r="P378" s="3">
        <v>410.13326292879282</v>
      </c>
    </row>
    <row r="379" spans="1:16" x14ac:dyDescent="0.3">
      <c r="A379">
        <f>VLOOKUP($B379,Example0gross_NameIDRecon!$B:$C,2,0)</f>
        <v>106</v>
      </c>
      <c r="B379" t="s">
        <v>21</v>
      </c>
      <c r="C379" t="s">
        <v>62</v>
      </c>
      <c r="D379" t="str">
        <f>IF(VLOOKUP($C379,Example0gross_LOSDesignation!$A:$B,2,0)=0,"",VLOOKUP($C379,Example0gross_LOSDesignation!$A:$B,2,0))</f>
        <v>Fixed Expense ($)</v>
      </c>
      <c r="E379" s="3">
        <v>229.5</v>
      </c>
      <c r="F379" s="3">
        <v>232.36875000000001</v>
      </c>
      <c r="G379" s="3">
        <v>235.27335937500001</v>
      </c>
      <c r="H379" s="3">
        <v>238.21427636718749</v>
      </c>
      <c r="I379" s="3">
        <v>241.1919548217773</v>
      </c>
      <c r="J379" s="3">
        <v>244.20685425704951</v>
      </c>
      <c r="K379" s="3">
        <v>247.25943993526269</v>
      </c>
      <c r="L379" s="3">
        <v>250.35018293445339</v>
      </c>
      <c r="M379" s="3">
        <v>253.47956022113411</v>
      </c>
      <c r="N379" s="3">
        <v>256.64805472389833</v>
      </c>
      <c r="O379" s="3">
        <v>259.85615540794703</v>
      </c>
      <c r="P379" s="3">
        <v>263.10435735054631</v>
      </c>
    </row>
    <row r="380" spans="1:16" x14ac:dyDescent="0.3">
      <c r="A380">
        <f>VLOOKUP($B380,Example0gross_NameIDRecon!$B:$C,2,0)</f>
        <v>106</v>
      </c>
      <c r="B380" t="s">
        <v>21</v>
      </c>
      <c r="C380" t="s">
        <v>63</v>
      </c>
      <c r="D380" t="str">
        <f>IF(VLOOKUP($C380,Example0gross_LOSDesignation!$A:$B,2,0)=0,"",VLOOKUP($C380,Example0gross_LOSDesignation!$A:$B,2,0))</f>
        <v>Ad Val Tax</v>
      </c>
      <c r="E380" s="3">
        <v>162</v>
      </c>
      <c r="F380" s="3">
        <v>164.02500000000001</v>
      </c>
      <c r="G380" s="3">
        <v>166.0753125</v>
      </c>
      <c r="H380" s="3">
        <v>168.15125390624999</v>
      </c>
      <c r="I380" s="3">
        <v>170.2531445800781</v>
      </c>
      <c r="J380" s="3">
        <v>172.38130888732911</v>
      </c>
      <c r="K380" s="3">
        <v>174.5360752484207</v>
      </c>
      <c r="L380" s="3">
        <v>176.7177761890259</v>
      </c>
      <c r="M380" s="3">
        <v>178.92674839138871</v>
      </c>
      <c r="N380" s="3">
        <v>181.1633327462811</v>
      </c>
      <c r="O380" s="3">
        <v>183.4278744056096</v>
      </c>
      <c r="P380" s="3">
        <v>185.72072283567971</v>
      </c>
    </row>
    <row r="381" spans="1:16" x14ac:dyDescent="0.3">
      <c r="A381">
        <f>VLOOKUP($B381,Example0gross_NameIDRecon!$B:$C,2,0)</f>
        <v>106</v>
      </c>
      <c r="B381" t="s">
        <v>21</v>
      </c>
      <c r="C381" t="s">
        <v>64</v>
      </c>
      <c r="D381" t="str">
        <f>IF(VLOOKUP($C381,Example0gross_LOSDesignation!$A:$B,2,0)=0,"",VLOOKUP($C381,Example0gross_LOSDesignation!$A:$B,2,0))</f>
        <v>Oil Variable Expense ($)</v>
      </c>
      <c r="E381" s="3">
        <v>1267.1099999999999</v>
      </c>
      <c r="F381" s="3">
        <v>1282.948875</v>
      </c>
      <c r="G381" s="3">
        <v>1298.9857359375001</v>
      </c>
      <c r="H381" s="3">
        <v>1315.223057636719</v>
      </c>
      <c r="I381" s="3">
        <v>1331.6633458571771</v>
      </c>
      <c r="J381" s="3">
        <v>1348.309137680392</v>
      </c>
      <c r="K381" s="3">
        <v>1365.1630019013969</v>
      </c>
      <c r="L381" s="3">
        <v>1382.227539425164</v>
      </c>
      <c r="M381" s="3">
        <v>1399.505383667979</v>
      </c>
      <c r="N381" s="3">
        <v>1416.999200963829</v>
      </c>
      <c r="O381" s="3">
        <v>1434.711690975877</v>
      </c>
      <c r="P381" s="3">
        <v>1452.645587113075</v>
      </c>
    </row>
    <row r="382" spans="1:16" x14ac:dyDescent="0.3">
      <c r="A382">
        <f>VLOOKUP($B382,Example0gross_NameIDRecon!$B:$C,2,0)</f>
        <v>106</v>
      </c>
      <c r="B382" t="s">
        <v>21</v>
      </c>
      <c r="C382" t="s">
        <v>65</v>
      </c>
      <c r="D382" t="str">
        <f>IF(VLOOKUP($C382,Example0gross_LOSDesignation!$A:$B,2,0)=0,"",VLOOKUP($C382,Example0gross_LOSDesignation!$A:$B,2,0))</f>
        <v>Fixed Expense ($)</v>
      </c>
      <c r="E382" s="3">
        <v>702</v>
      </c>
      <c r="F382" s="3">
        <v>710.77500000000009</v>
      </c>
      <c r="G382" s="3">
        <v>719.65968750000002</v>
      </c>
      <c r="H382" s="3">
        <v>728.65543359374999</v>
      </c>
      <c r="I382" s="3">
        <v>737.76362651367185</v>
      </c>
      <c r="J382" s="3">
        <v>746.98567184509272</v>
      </c>
      <c r="K382" s="3">
        <v>756.32299274315642</v>
      </c>
      <c r="L382" s="3">
        <v>765.77703015244583</v>
      </c>
      <c r="M382" s="3">
        <v>775.34924302935133</v>
      </c>
      <c r="N382" s="3">
        <v>785.0411085672182</v>
      </c>
      <c r="O382" s="3">
        <v>794.85412242430846</v>
      </c>
      <c r="P382" s="3">
        <v>804.78979895461237</v>
      </c>
    </row>
    <row r="383" spans="1:16" x14ac:dyDescent="0.3">
      <c r="A383">
        <f>VLOOKUP($B383,Example0gross_NameIDRecon!$B:$C,2,0)</f>
        <v>106</v>
      </c>
      <c r="B383" t="s">
        <v>21</v>
      </c>
      <c r="C383" t="s">
        <v>66</v>
      </c>
      <c r="D383" t="str">
        <f>IF(VLOOKUP($C383,Example0gross_LOSDesignation!$A:$B,2,0)=0,"",VLOOKUP($C383,Example0gross_LOSDesignation!$A:$B,2,0))</f>
        <v>Fixed Expense ($)</v>
      </c>
      <c r="E383" s="3">
        <v>191.97</v>
      </c>
      <c r="F383" s="3">
        <v>194.36962500000001</v>
      </c>
      <c r="G383" s="3">
        <v>196.79924531250001</v>
      </c>
      <c r="H383" s="3">
        <v>199.2592358789062</v>
      </c>
      <c r="I383" s="3">
        <v>201.74997632739249</v>
      </c>
      <c r="J383" s="3">
        <v>204.27185103148491</v>
      </c>
      <c r="K383" s="3">
        <v>206.82524916937851</v>
      </c>
      <c r="L383" s="3">
        <v>209.41056478399571</v>
      </c>
      <c r="M383" s="3">
        <v>212.02819684379571</v>
      </c>
      <c r="N383" s="3">
        <v>214.67854930434311</v>
      </c>
      <c r="O383" s="3">
        <v>217.36203117064741</v>
      </c>
      <c r="P383" s="3">
        <v>220.07905656028041</v>
      </c>
    </row>
    <row r="384" spans="1:16" x14ac:dyDescent="0.3">
      <c r="A384">
        <f>VLOOKUP($B384,Example0gross_NameIDRecon!$B:$C,2,0)</f>
        <v>106</v>
      </c>
      <c r="B384" t="s">
        <v>21</v>
      </c>
      <c r="C384" t="s">
        <v>67</v>
      </c>
      <c r="D384" t="str">
        <f>IF(VLOOKUP($C384,Example0gross_LOSDesignation!$A:$B,2,0)=0,"",VLOOKUP($C384,Example0gross_LOSDesignation!$A:$B,2,0))</f>
        <v>Fixed Expense ($)</v>
      </c>
      <c r="E384" s="3">
        <v>88.02000000000001</v>
      </c>
      <c r="F384" s="3">
        <v>89.120249999999999</v>
      </c>
      <c r="G384" s="3">
        <v>90.234253124999995</v>
      </c>
      <c r="H384" s="3">
        <v>91.362181289062491</v>
      </c>
      <c r="I384" s="3">
        <v>92.504208555175765</v>
      </c>
      <c r="J384" s="3">
        <v>93.660511162115455</v>
      </c>
      <c r="K384" s="3">
        <v>94.831267551641901</v>
      </c>
      <c r="L384" s="3">
        <v>96.016658396037428</v>
      </c>
      <c r="M384" s="3">
        <v>97.21686662598789</v>
      </c>
      <c r="N384" s="3">
        <v>98.432077458812728</v>
      </c>
      <c r="O384" s="3">
        <v>99.662478427047873</v>
      </c>
      <c r="P384" s="3">
        <v>100.908259407386</v>
      </c>
    </row>
    <row r="385" spans="1:20" x14ac:dyDescent="0.3">
      <c r="A385">
        <f>VLOOKUP($B385,Example0gross_NameIDRecon!$B:$C,2,0)</f>
        <v>106</v>
      </c>
      <c r="B385" t="s">
        <v>21</v>
      </c>
      <c r="C385" t="s">
        <v>68</v>
      </c>
      <c r="D385" t="str">
        <f>IF(VLOOKUP($C385,Example0gross_LOSDesignation!$A:$B,2,0)=0,"",VLOOKUP($C385,Example0gross_LOSDesignation!$A:$B,2,0))</f>
        <v>Oil Variable Expense ($)</v>
      </c>
      <c r="E385" s="3">
        <v>256.5</v>
      </c>
      <c r="F385" s="3">
        <v>259.70625000000001</v>
      </c>
      <c r="G385" s="3">
        <v>262.952578125</v>
      </c>
      <c r="H385" s="3">
        <v>266.23948535156251</v>
      </c>
      <c r="I385" s="3">
        <v>269.56747891845703</v>
      </c>
      <c r="J385" s="3">
        <v>272.93707240493768</v>
      </c>
      <c r="K385" s="3">
        <v>276.34878580999941</v>
      </c>
      <c r="L385" s="3">
        <v>279.80314563262442</v>
      </c>
      <c r="M385" s="3">
        <v>283.3006849530322</v>
      </c>
      <c r="N385" s="3">
        <v>286.84194351494511</v>
      </c>
      <c r="O385" s="3">
        <v>290.42746780888189</v>
      </c>
      <c r="P385" s="3">
        <v>294.0578111564929</v>
      </c>
    </row>
    <row r="386" spans="1:20" x14ac:dyDescent="0.3">
      <c r="A386">
        <f>VLOOKUP($B386,Example0gross_NameIDRecon!$B:$C,2,0)</f>
        <v>106</v>
      </c>
      <c r="B386" t="s">
        <v>21</v>
      </c>
      <c r="C386" t="s">
        <v>69</v>
      </c>
      <c r="D386" t="str">
        <f>IF(VLOOKUP($C386,Example0gross_LOSDesignation!$A:$B,2,0)=0,"",VLOOKUP($C386,Example0gross_LOSDesignation!$A:$B,2,0))</f>
        <v>Oil Variable Expense ($)</v>
      </c>
      <c r="E386" s="3">
        <v>333.72</v>
      </c>
      <c r="F386" s="3">
        <v>337.89150000000001</v>
      </c>
      <c r="G386" s="3">
        <v>342.11514375000007</v>
      </c>
      <c r="H386" s="3">
        <v>346.39158304687498</v>
      </c>
      <c r="I386" s="3">
        <v>350.72147783496092</v>
      </c>
      <c r="J386" s="3">
        <v>355.10549630789802</v>
      </c>
      <c r="K386" s="3">
        <v>359.54431501174668</v>
      </c>
      <c r="L386" s="3">
        <v>364.03861894939348</v>
      </c>
      <c r="M386" s="3">
        <v>368.5891016862609</v>
      </c>
      <c r="N386" s="3">
        <v>373.19646545733917</v>
      </c>
      <c r="O386" s="3">
        <v>377.86142127555593</v>
      </c>
      <c r="P386" s="3">
        <v>382.58468904150033</v>
      </c>
    </row>
    <row r="387" spans="1:20" x14ac:dyDescent="0.3">
      <c r="A387">
        <f>VLOOKUP($B387,Example0gross_NameIDRecon!$B:$C,2,0)</f>
        <v>106</v>
      </c>
      <c r="B387" t="s">
        <v>21</v>
      </c>
      <c r="C387" t="s">
        <v>70</v>
      </c>
      <c r="D387" t="str">
        <f>IF(VLOOKUP($C387,Example0gross_LOSDesignation!$A:$B,2,0)=0,"",VLOOKUP($C387,Example0gross_LOSDesignation!$A:$B,2,0))</f>
        <v>Total Expenses</v>
      </c>
      <c r="E387" s="3">
        <v>12127.32</v>
      </c>
      <c r="F387" s="3">
        <v>12298.26345</v>
      </c>
      <c r="G387" s="3">
        <v>12471.932003624999</v>
      </c>
      <c r="H387" s="3">
        <v>12648.380470577809</v>
      </c>
      <c r="I387" s="3">
        <v>12827.665133721141</v>
      </c>
      <c r="J387" s="3">
        <v>13009.84379838669</v>
      </c>
      <c r="K387" s="3">
        <v>13194.97584352692</v>
      </c>
      <c r="L387" s="3">
        <v>13383.12227478163</v>
      </c>
      <c r="M387" s="3">
        <v>13574.345779533911</v>
      </c>
      <c r="N387" s="3">
        <v>13768.710784033439</v>
      </c>
      <c r="O387" s="3">
        <v>13966.28351266786</v>
      </c>
      <c r="P387" s="3">
        <v>14167.1320494663</v>
      </c>
    </row>
    <row r="388" spans="1:20" x14ac:dyDescent="0.3">
      <c r="A388">
        <f>VLOOKUP($B388,Example0gross_NameIDRecon!$B:$C,2,0)</f>
        <v>106</v>
      </c>
      <c r="B388" t="s">
        <v>21</v>
      </c>
      <c r="C388" t="s">
        <v>71</v>
      </c>
      <c r="D388" t="str">
        <f>IF(VLOOKUP($C388,Example0gross_LOSDesignation!$A:$B,2,0)=0,"",VLOOKUP($C388,Example0gross_LOSDesignation!$A:$B,2,0))</f>
        <v>Net Operating Profit</v>
      </c>
      <c r="E388" s="3">
        <v>36514.68</v>
      </c>
      <c r="F388" s="3">
        <v>37076.666549999987</v>
      </c>
      <c r="G388" s="3">
        <v>37646.938446374988</v>
      </c>
      <c r="H388" s="3">
        <v>38225.606118672171</v>
      </c>
      <c r="I388" s="3">
        <v>38812.781002280077</v>
      </c>
      <c r="J388" s="3">
        <v>39408.575526306617</v>
      </c>
      <c r="K388" s="3">
        <v>40013.103100172091</v>
      </c>
      <c r="L388" s="3">
        <v>40626.47809885387</v>
      </c>
      <c r="M388" s="3">
        <v>41248.81584671601</v>
      </c>
      <c r="N388" s="3">
        <v>41880.232599855182</v>
      </c>
      <c r="O388" s="3">
        <v>42520.845526890284</v>
      </c>
      <c r="P388" s="3">
        <v>43170.772688120931</v>
      </c>
    </row>
    <row r="389" spans="1:20" x14ac:dyDescent="0.3">
      <c r="A389">
        <f>A388</f>
        <v>106</v>
      </c>
      <c r="B389" t="str">
        <f>B388</f>
        <v>Kyle 2H</v>
      </c>
    </row>
    <row r="390" spans="1:20" x14ac:dyDescent="0.3">
      <c r="A390">
        <f>A388</f>
        <v>106</v>
      </c>
      <c r="B390" t="str">
        <f>B388</f>
        <v>Kyle 2H</v>
      </c>
      <c r="D390" s="21" t="s">
        <v>72</v>
      </c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</row>
    <row r="391" spans="1:20" x14ac:dyDescent="0.3">
      <c r="A391">
        <f>A388</f>
        <v>106</v>
      </c>
      <c r="B391" t="str">
        <f>B388</f>
        <v>Kyle 2H</v>
      </c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</row>
    <row r="392" spans="1:20" x14ac:dyDescent="0.3">
      <c r="A392">
        <f>A388</f>
        <v>106</v>
      </c>
      <c r="B392" t="str">
        <f>B388</f>
        <v>Kyle 2H</v>
      </c>
      <c r="D392" s="22" t="s">
        <v>73</v>
      </c>
      <c r="E392" s="23">
        <f>IFERROR(VLOOKUP($A392,Example0gross_BTU!$B:$C,2,0),"")</f>
        <v>1</v>
      </c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</row>
    <row r="393" spans="1:20" x14ac:dyDescent="0.3">
      <c r="A393">
        <f>A388</f>
        <v>106</v>
      </c>
      <c r="B393" t="str">
        <f>B388</f>
        <v>Kyle 2H</v>
      </c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</row>
    <row r="394" spans="1:20" x14ac:dyDescent="0.3">
      <c r="A394">
        <f>A388</f>
        <v>106</v>
      </c>
      <c r="B394" t="str">
        <f>B388</f>
        <v>Kyle 2H</v>
      </c>
      <c r="D394" s="22" t="s">
        <v>74</v>
      </c>
      <c r="E394" s="24">
        <f>IFERROR((SUMIF($D345:$D388,"Oil Sales Revenue ($)",E345:E388)-ABS(SUMIF($D345:$D388,"Oil Revenue Deductions ($)",E345:E388)))/SUMIF($D345:$D388,"Oil Sales Volumes (bbl)",E345:E388),"")</f>
        <v>79.480392156862749</v>
      </c>
      <c r="F394" s="24">
        <f>IFERROR((SUMIF($D345:$D388,"Oil Sales Revenue ($)",F345:F388)-ABS(SUMIF($D345:$D388,"Oil Revenue Deductions ($)",F345:F388)))/SUMIF($D345:$D388,"Oil Sales Volumes (bbl)",F345:F388),"")</f>
        <v>78.710234337637473</v>
      </c>
      <c r="G394" s="24">
        <f>IFERROR((SUMIF($D345:$D388,"Oil Sales Revenue ($)",G345:G388)-ABS(SUMIF($D345:$D388,"Oil Revenue Deductions ($)",G345:G388)))/SUMIF($D345:$D388,"Oil Sales Volumes (bbl)",G345:G388),"")</f>
        <v>77.947487606583366</v>
      </c>
      <c r="H394" s="24">
        <f>IFERROR((SUMIF($D345:$D388,"Oil Sales Revenue ($)",H345:H388)-ABS(SUMIF($D345:$D388,"Oil Revenue Deductions ($)",H345:H388)))/SUMIF($D345:$D388,"Oil Sales Volumes (bbl)",H345:H388),"")</f>
        <v>77.192081663262627</v>
      </c>
      <c r="I394" s="24">
        <f>IFERROR((SUMIF($D345:$D388,"Oil Sales Revenue ($)",I345:I388)-ABS(SUMIF($D345:$D388,"Oil Revenue Deductions ($)",I345:I388)))/SUMIF($D345:$D388,"Oil Sales Volumes (bbl)",I345:I388),"")</f>
        <v>76.443946854015238</v>
      </c>
      <c r="J394" s="24">
        <f>IFERROR((SUMIF($D345:$D388,"Oil Sales Revenue ($)",J345:J388)-ABS(SUMIF($D345:$D388,"Oil Revenue Deductions ($)",J345:J388)))/SUMIF($D345:$D388,"Oil Sales Volumes (bbl)",J345:J388),"")</f>
        <v>75.703014166411336</v>
      </c>
      <c r="K394" s="24">
        <f>IFERROR((SUMIF($D345:$D388,"Oil Sales Revenue ($)",K345:K388)-ABS(SUMIF($D345:$D388,"Oil Revenue Deductions ($)",K345:K388)))/SUMIF($D345:$D388,"Oil Sales Volumes (bbl)",K345:K388),"")</f>
        <v>74.969215223743106</v>
      </c>
      <c r="L394" s="24">
        <f>IFERROR((SUMIF($D345:$D388,"Oil Sales Revenue ($)",L345:L388)-ABS(SUMIF($D345:$D388,"Oil Revenue Deductions ($)",L345:L388)))/SUMIF($D345:$D388,"Oil Sales Volumes (bbl)",L345:L388),"")</f>
        <v>74.242482279555531</v>
      </c>
      <c r="M394" s="24">
        <f>IFERROR((SUMIF($D345:$D388,"Oil Sales Revenue ($)",M345:M388)-ABS(SUMIF($D345:$D388,"Oil Revenue Deductions ($)",M345:M388)))/SUMIF($D345:$D388,"Oil Sales Volumes (bbl)",M345:M388),"")</f>
        <v>73.522748212216527</v>
      </c>
      <c r="N394" s="24">
        <f>IFERROR((SUMIF($D345:$D388,"Oil Sales Revenue ($)",N345:N388)-ABS(SUMIF($D345:$D388,"Oil Revenue Deductions ($)",N345:N388)))/SUMIF($D345:$D388,"Oil Sales Volumes (bbl)",N345:N388),"")</f>
        <v>72.809946519525738</v>
      </c>
      <c r="O394" s="24">
        <f>IFERROR((SUMIF($D345:$D388,"Oil Sales Revenue ($)",O345:O388)-ABS(SUMIF($D345:$D388,"Oil Revenue Deductions ($)",O345:O388)))/SUMIF($D345:$D388,"Oil Sales Volumes (bbl)",O345:O388),"")</f>
        <v>72.104011313362278</v>
      </c>
      <c r="P394" s="24">
        <f>IFERROR((SUMIF($D345:$D388,"Oil Sales Revenue ($)",P345:P388)-ABS(SUMIF($D345:$D388,"Oil Revenue Deductions ($)",P345:P388)))/SUMIF($D345:$D388,"Oil Sales Volumes (bbl)",P345:P388),"")</f>
        <v>71.404877314371348</v>
      </c>
      <c r="Q394" s="22"/>
      <c r="R394" s="22"/>
      <c r="S394" s="22"/>
      <c r="T394" s="22"/>
    </row>
    <row r="395" spans="1:20" x14ac:dyDescent="0.3">
      <c r="A395">
        <f>A388</f>
        <v>106</v>
      </c>
      <c r="B395" t="str">
        <f>B388</f>
        <v>Kyle 2H</v>
      </c>
      <c r="D395" s="22" t="s">
        <v>75</v>
      </c>
      <c r="E395" s="24" t="str">
        <f>IFERROR(((SUMIF($D345:$D388,"Gas Sales Revenue ($)",E345:E388)-ABS(SUMIF($D345:$D388,"Gas Revenue Deductions ($)",E345:E388)))/SUMIF($D345:$D388,"Gas Sales Volumes (mcf)",E345:E388))/$E392,"")</f>
        <v/>
      </c>
      <c r="F395" s="24" t="str">
        <f>IFERROR(((SUMIF($D345:$D388,"Gas Sales Revenue ($)",F345:F388)-ABS(SUMIF($D345:$D388,"Gas Revenue Deductions ($)",F345:F388)))/SUMIF($D345:$D388,"Gas Sales Volumes (mcf)",F345:F388))/$E392,"")</f>
        <v/>
      </c>
      <c r="G395" s="24" t="str">
        <f>IFERROR(((SUMIF($D345:$D388,"Gas Sales Revenue ($)",G345:G388)-ABS(SUMIF($D345:$D388,"Gas Revenue Deductions ($)",G345:G388)))/SUMIF($D345:$D388,"Gas Sales Volumes (mcf)",G345:G388))/$E392,"")</f>
        <v/>
      </c>
      <c r="H395" s="24" t="str">
        <f>IFERROR(((SUMIF($D345:$D388,"Gas Sales Revenue ($)",H345:H388)-ABS(SUMIF($D345:$D388,"Gas Revenue Deductions ($)",H345:H388)))/SUMIF($D345:$D388,"Gas Sales Volumes (mcf)",H345:H388))/$E392,"")</f>
        <v/>
      </c>
      <c r="I395" s="24" t="str">
        <f>IFERROR(((SUMIF($D345:$D388,"Gas Sales Revenue ($)",I345:I388)-ABS(SUMIF($D345:$D388,"Gas Revenue Deductions ($)",I345:I388)))/SUMIF($D345:$D388,"Gas Sales Volumes (mcf)",I345:I388))/$E392,"")</f>
        <v/>
      </c>
      <c r="J395" s="24" t="str">
        <f>IFERROR(((SUMIF($D345:$D388,"Gas Sales Revenue ($)",J345:J388)-ABS(SUMIF($D345:$D388,"Gas Revenue Deductions ($)",J345:J388)))/SUMIF($D345:$D388,"Gas Sales Volumes (mcf)",J345:J388))/$E392,"")</f>
        <v/>
      </c>
      <c r="K395" s="24" t="str">
        <f>IFERROR(((SUMIF($D345:$D388,"Gas Sales Revenue ($)",K345:K388)-ABS(SUMIF($D345:$D388,"Gas Revenue Deductions ($)",K345:K388)))/SUMIF($D345:$D388,"Gas Sales Volumes (mcf)",K345:K388))/$E392,"")</f>
        <v/>
      </c>
      <c r="L395" s="24" t="str">
        <f>IFERROR(((SUMIF($D345:$D388,"Gas Sales Revenue ($)",L345:L388)-ABS(SUMIF($D345:$D388,"Gas Revenue Deductions ($)",L345:L388)))/SUMIF($D345:$D388,"Gas Sales Volumes (mcf)",L345:L388))/$E392,"")</f>
        <v/>
      </c>
      <c r="M395" s="24" t="str">
        <f>IFERROR(((SUMIF($D345:$D388,"Gas Sales Revenue ($)",M345:M388)-ABS(SUMIF($D345:$D388,"Gas Revenue Deductions ($)",M345:M388)))/SUMIF($D345:$D388,"Gas Sales Volumes (mcf)",M345:M388))/$E392,"")</f>
        <v/>
      </c>
      <c r="N395" s="24" t="str">
        <f>IFERROR(((SUMIF($D345:$D388,"Gas Sales Revenue ($)",N345:N388)-ABS(SUMIF($D345:$D388,"Gas Revenue Deductions ($)",N345:N388)))/SUMIF($D345:$D388,"Gas Sales Volumes (mcf)",N345:N388))/$E392,"")</f>
        <v/>
      </c>
      <c r="O395" s="24" t="str">
        <f>IFERROR(((SUMIF($D345:$D388,"Gas Sales Revenue ($)",O345:O388)-ABS(SUMIF($D345:$D388,"Gas Revenue Deductions ($)",O345:O388)))/SUMIF($D345:$D388,"Gas Sales Volumes (mcf)",O345:O388))/$E392,"")</f>
        <v/>
      </c>
      <c r="P395" s="24" t="str">
        <f>IFERROR(((SUMIF($D345:$D388,"Gas Sales Revenue ($)",P345:P388)-ABS(SUMIF($D345:$D388,"Gas Revenue Deductions ($)",P345:P388)))/SUMIF($D345:$D388,"Gas Sales Volumes (mcf)",P345:P388))/$E392,"")</f>
        <v/>
      </c>
      <c r="Q395" s="22"/>
      <c r="R395" s="22"/>
      <c r="S395" s="22"/>
      <c r="T395" s="22"/>
    </row>
    <row r="396" spans="1:20" x14ac:dyDescent="0.3">
      <c r="A396">
        <f>A388</f>
        <v>106</v>
      </c>
      <c r="B396" t="str">
        <f>B388</f>
        <v>Kyle 2H</v>
      </c>
      <c r="D396" s="22" t="s">
        <v>76</v>
      </c>
      <c r="E396" s="24" t="str">
        <f>IFERROR((SUMIF($D345:$D388,"NGL Sales Revenue ($)",E345:E388)-ABS(SUMIF($D345:$D388,"NGL Revenue Deductions ($)",E345:E388)))/(SUMIF($D345:$D388,"NGL Sales Volumes (bbl)",E345:E388)+(SUMIF($D345:$D388,"NGL Sales Volumes (gal)",E345:E388)/42)),"")</f>
        <v/>
      </c>
      <c r="F396" s="24" t="str">
        <f>IFERROR((SUMIF($D345:$D388,"NGL Sales Revenue ($)",F345:F388)-ABS(SUMIF($D345:$D388,"NGL Revenue Deductions ($)",F345:F388)))/(SUMIF($D345:$D388,"NGL Sales Volumes (bbl)",F345:F388)+(SUMIF($D345:$D388,"NGL Sales Volumes (gal)",F345:F388)/42)),"")</f>
        <v/>
      </c>
      <c r="G396" s="24" t="str">
        <f>IFERROR((SUMIF($D345:$D388,"NGL Sales Revenue ($)",G345:G388)-ABS(SUMIF($D345:$D388,"NGL Revenue Deductions ($)",G345:G388)))/(SUMIF($D345:$D388,"NGL Sales Volumes (bbl)",G345:G388)+(SUMIF($D345:$D388,"NGL Sales Volumes (gal)",G345:G388)/42)),"")</f>
        <v/>
      </c>
      <c r="H396" s="24" t="str">
        <f>IFERROR((SUMIF($D345:$D388,"NGL Sales Revenue ($)",H345:H388)-ABS(SUMIF($D345:$D388,"NGL Revenue Deductions ($)",H345:H388)))/(SUMIF($D345:$D388,"NGL Sales Volumes (bbl)",H345:H388)+(SUMIF($D345:$D388,"NGL Sales Volumes (gal)",H345:H388)/42)),"")</f>
        <v/>
      </c>
      <c r="I396" s="24" t="str">
        <f>IFERROR((SUMIF($D345:$D388,"NGL Sales Revenue ($)",I345:I388)-ABS(SUMIF($D345:$D388,"NGL Revenue Deductions ($)",I345:I388)))/(SUMIF($D345:$D388,"NGL Sales Volumes (bbl)",I345:I388)+(SUMIF($D345:$D388,"NGL Sales Volumes (gal)",I345:I388)/42)),"")</f>
        <v/>
      </c>
      <c r="J396" s="24" t="str">
        <f>IFERROR((SUMIF($D345:$D388,"NGL Sales Revenue ($)",J345:J388)-ABS(SUMIF($D345:$D388,"NGL Revenue Deductions ($)",J345:J388)))/(SUMIF($D345:$D388,"NGL Sales Volumes (bbl)",J345:J388)+(SUMIF($D345:$D388,"NGL Sales Volumes (gal)",J345:J388)/42)),"")</f>
        <v/>
      </c>
      <c r="K396" s="24" t="str">
        <f>IFERROR((SUMIF($D345:$D388,"NGL Sales Revenue ($)",K345:K388)-ABS(SUMIF($D345:$D388,"NGL Revenue Deductions ($)",K345:K388)))/(SUMIF($D345:$D388,"NGL Sales Volumes (bbl)",K345:K388)+(SUMIF($D345:$D388,"NGL Sales Volumes (gal)",K345:K388)/42)),"")</f>
        <v/>
      </c>
      <c r="L396" s="24" t="str">
        <f>IFERROR((SUMIF($D345:$D388,"NGL Sales Revenue ($)",L345:L388)-ABS(SUMIF($D345:$D388,"NGL Revenue Deductions ($)",L345:L388)))/(SUMIF($D345:$D388,"NGL Sales Volumes (bbl)",L345:L388)+(SUMIF($D345:$D388,"NGL Sales Volumes (gal)",L345:L388)/42)),"")</f>
        <v/>
      </c>
      <c r="M396" s="24" t="str">
        <f>IFERROR((SUMIF($D345:$D388,"NGL Sales Revenue ($)",M345:M388)-ABS(SUMIF($D345:$D388,"NGL Revenue Deductions ($)",M345:M388)))/(SUMIF($D345:$D388,"NGL Sales Volumes (bbl)",M345:M388)+(SUMIF($D345:$D388,"NGL Sales Volumes (gal)",M345:M388)/42)),"")</f>
        <v/>
      </c>
      <c r="N396" s="24" t="str">
        <f>IFERROR((SUMIF($D345:$D388,"NGL Sales Revenue ($)",N345:N388)-ABS(SUMIF($D345:$D388,"NGL Revenue Deductions ($)",N345:N388)))/(SUMIF($D345:$D388,"NGL Sales Volumes (bbl)",N345:N388)+(SUMIF($D345:$D388,"NGL Sales Volumes (gal)",N345:N388)/42)),"")</f>
        <v/>
      </c>
      <c r="O396" s="24" t="str">
        <f>IFERROR((SUMIF($D345:$D388,"NGL Sales Revenue ($)",O345:O388)-ABS(SUMIF($D345:$D388,"NGL Revenue Deductions ($)",O345:O388)))/(SUMIF($D345:$D388,"NGL Sales Volumes (bbl)",O345:O388)+(SUMIF($D345:$D388,"NGL Sales Volumes (gal)",O345:O388)/42)),"")</f>
        <v/>
      </c>
      <c r="P396" s="24" t="str">
        <f>IFERROR((SUMIF($D345:$D388,"NGL Sales Revenue ($)",P345:P388)-ABS(SUMIF($D345:$D388,"NGL Revenue Deductions ($)",P345:P388)))/(SUMIF($D345:$D388,"NGL Sales Volumes (bbl)",P345:P388)+(SUMIF($D345:$D388,"NGL Sales Volumes (gal)",P345:P388)/42)),"")</f>
        <v/>
      </c>
      <c r="Q396" s="22"/>
      <c r="R396" s="22"/>
      <c r="S396" s="22"/>
      <c r="T396" s="22"/>
    </row>
    <row r="397" spans="1:20" x14ac:dyDescent="0.3">
      <c r="A397">
        <f>A388</f>
        <v>106</v>
      </c>
      <c r="B397" t="str">
        <f>B388</f>
        <v>Kyle 2H</v>
      </c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</row>
    <row r="398" spans="1:20" x14ac:dyDescent="0.3">
      <c r="A398">
        <f>A388</f>
        <v>106</v>
      </c>
      <c r="B398" t="str">
        <f>B388</f>
        <v>Kyle 2H</v>
      </c>
      <c r="D398" s="22" t="s">
        <v>0</v>
      </c>
      <c r="E398" s="24">
        <f>IFERROR(E394-E$1,"")</f>
        <v>1.3203921568627521</v>
      </c>
      <c r="F398" s="24">
        <f>IFERROR(F394-F$1,"")</f>
        <v>1.8502343376374739</v>
      </c>
      <c r="G398" s="24">
        <f>IFERROR(G394-G$1,"")</f>
        <v>4.577487606583361</v>
      </c>
      <c r="H398" s="24">
        <f>IFERROR(H394-H$1,"")</f>
        <v>-2.2479183367373707</v>
      </c>
      <c r="I398" s="24">
        <f>IFERROR(I394-I$1,"")</f>
        <v>4.823946854015233</v>
      </c>
      <c r="J398" s="24">
        <f>IFERROR(J394-J$1,"")</f>
        <v>5.4330141664113398</v>
      </c>
      <c r="K398" s="24">
        <f>IFERROR(K394-K$1,"")</f>
        <v>-1.0707847762569003</v>
      </c>
      <c r="L398" s="24">
        <f>IFERROR(L394-L$1,"")</f>
        <v>-7.0775177204444617</v>
      </c>
      <c r="M398" s="24">
        <f>IFERROR(M394-M$1,"")</f>
        <v>-15.90725178778348</v>
      </c>
      <c r="N398" s="24">
        <f>IFERROR(N394-N$1,"")</f>
        <v>-12.660053480474261</v>
      </c>
      <c r="O398" s="24">
        <f>IFERROR(O394-O$1,"")</f>
        <v>-5.2759886866377173</v>
      </c>
      <c r="P398" s="24">
        <f>IFERROR(P394-P$1,"")</f>
        <v>-0.715122685628657</v>
      </c>
      <c r="Q398" s="24">
        <f>IFERROR(AVERAGE(N398:P398),"")</f>
        <v>-6.2170549509135453</v>
      </c>
      <c r="R398" s="24">
        <f>IFERROR(AVERAGE(K398:P398),"")</f>
        <v>-7.1177865228709125</v>
      </c>
      <c r="S398" s="24">
        <f>IFERROR(AVERAGE(H398:P398),"")</f>
        <v>-3.8552973837262527</v>
      </c>
      <c r="T398" s="24">
        <f>IFERROR(AVERAGE(E398:P398),"")</f>
        <v>-2.2457968627043905</v>
      </c>
    </row>
    <row r="399" spans="1:20" x14ac:dyDescent="0.3">
      <c r="A399">
        <f>A388</f>
        <v>106</v>
      </c>
      <c r="B399" t="str">
        <f>B388</f>
        <v>Kyle 2H</v>
      </c>
      <c r="D399" s="22" t="s">
        <v>1</v>
      </c>
      <c r="E399" s="24" t="str">
        <f>IFERROR(E395-E$2,"")</f>
        <v/>
      </c>
      <c r="F399" s="24" t="str">
        <f>IFERROR(F395-F$2,"")</f>
        <v/>
      </c>
      <c r="G399" s="24" t="str">
        <f>IFERROR(G395-G$2,"")</f>
        <v/>
      </c>
      <c r="H399" s="24" t="str">
        <f>IFERROR(H395-H$2,"")</f>
        <v/>
      </c>
      <c r="I399" s="24" t="str">
        <f>IFERROR(I395-I$2,"")</f>
        <v/>
      </c>
      <c r="J399" s="24" t="str">
        <f>IFERROR(J395-J$2,"")</f>
        <v/>
      </c>
      <c r="K399" s="24" t="str">
        <f>IFERROR(K395-K$2,"")</f>
        <v/>
      </c>
      <c r="L399" s="24" t="str">
        <f>IFERROR(L395-L$2,"")</f>
        <v/>
      </c>
      <c r="M399" s="24" t="str">
        <f>IFERROR(M395-M$2,"")</f>
        <v/>
      </c>
      <c r="N399" s="24" t="str">
        <f>IFERROR(N395-N$2,"")</f>
        <v/>
      </c>
      <c r="O399" s="24" t="str">
        <f>IFERROR(O395-O$2,"")</f>
        <v/>
      </c>
      <c r="P399" s="24" t="str">
        <f>IFERROR(P395-P$2,"")</f>
        <v/>
      </c>
      <c r="Q399" s="24" t="str">
        <f>IFERROR(AVERAGE(N399:P399),"")</f>
        <v/>
      </c>
      <c r="R399" s="24" t="str">
        <f>IFERROR(AVERAGE(K399:P399),"")</f>
        <v/>
      </c>
      <c r="S399" s="24" t="str">
        <f>IFERROR(AVERAGE(H399:P399),"")</f>
        <v/>
      </c>
      <c r="T399" s="24" t="str">
        <f>IFERROR(AVERAGE(E399:P399),"")</f>
        <v/>
      </c>
    </row>
    <row r="400" spans="1:20" x14ac:dyDescent="0.3">
      <c r="A400">
        <f>A388</f>
        <v>106</v>
      </c>
      <c r="B400" t="str">
        <f>B388</f>
        <v>Kyle 2H</v>
      </c>
      <c r="D400" s="22" t="s">
        <v>2</v>
      </c>
      <c r="E400" s="24" t="str">
        <f>IFERROR(E396-E$1,"")</f>
        <v/>
      </c>
      <c r="F400" s="24" t="str">
        <f>IFERROR(F396-F$1,"")</f>
        <v/>
      </c>
      <c r="G400" s="24" t="str">
        <f>IFERROR(G396-G$1,"")</f>
        <v/>
      </c>
      <c r="H400" s="24" t="str">
        <f>IFERROR(H396-H$1,"")</f>
        <v/>
      </c>
      <c r="I400" s="24" t="str">
        <f>IFERROR(I396-I$1,"")</f>
        <v/>
      </c>
      <c r="J400" s="24" t="str">
        <f>IFERROR(J396-J$1,"")</f>
        <v/>
      </c>
      <c r="K400" s="24" t="str">
        <f>IFERROR(K396-K$1,"")</f>
        <v/>
      </c>
      <c r="L400" s="24" t="str">
        <f>IFERROR(L396-L$1,"")</f>
        <v/>
      </c>
      <c r="M400" s="24" t="str">
        <f>IFERROR(M396-M$1,"")</f>
        <v/>
      </c>
      <c r="N400" s="24" t="str">
        <f>IFERROR(N396-N$1,"")</f>
        <v/>
      </c>
      <c r="O400" s="24" t="str">
        <f>IFERROR(O396-O$1,"")</f>
        <v/>
      </c>
      <c r="P400" s="24" t="str">
        <f>IFERROR(P396-P$1,"")</f>
        <v/>
      </c>
      <c r="Q400" s="24" t="str">
        <f>IFERROR(AVERAGE(N400:P400),"")</f>
        <v/>
      </c>
      <c r="R400" s="24" t="str">
        <f>IFERROR(AVERAGE(K400:P400),"")</f>
        <v/>
      </c>
      <c r="S400" s="24" t="str">
        <f>IFERROR(AVERAGE(H400:P400),"")</f>
        <v/>
      </c>
      <c r="T400" s="24" t="str">
        <f>IFERROR(AVERAGE(E400:P400),"")</f>
        <v/>
      </c>
    </row>
    <row r="401" spans="1:20" x14ac:dyDescent="0.3">
      <c r="A401">
        <f>A388</f>
        <v>106</v>
      </c>
      <c r="B401" t="str">
        <f>B388</f>
        <v>Kyle 2H</v>
      </c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</row>
    <row r="402" spans="1:20" x14ac:dyDescent="0.3">
      <c r="A402">
        <f>A388</f>
        <v>106</v>
      </c>
      <c r="B402" t="str">
        <f>B388</f>
        <v>Kyle 2H</v>
      </c>
      <c r="D402" s="22" t="s">
        <v>3</v>
      </c>
      <c r="E402" s="25">
        <f>IFERROR(E394/E$1,"")</f>
        <v>1.0168934513416421</v>
      </c>
      <c r="F402" s="25">
        <f>IFERROR(F394/F$1,"")</f>
        <v>1.0240727860738676</v>
      </c>
      <c r="G402" s="25">
        <f>IFERROR(G394/G$1,"")</f>
        <v>1.0623890909988192</v>
      </c>
      <c r="H402" s="25">
        <f>IFERROR(H394/H$1,"")</f>
        <v>0.97170294138044599</v>
      </c>
      <c r="I402" s="25">
        <f>IFERROR(I394/I$1,"")</f>
        <v>1.0673547452389729</v>
      </c>
      <c r="J402" s="25">
        <f>IFERROR(J394/J$1,"")</f>
        <v>1.0773162681999622</v>
      </c>
      <c r="K402" s="25">
        <f>IFERROR(K394/K$1,"")</f>
        <v>0.98591813813444373</v>
      </c>
      <c r="L402" s="25">
        <f>IFERROR(L394/L$1,"")</f>
        <v>0.91296707180958603</v>
      </c>
      <c r="M402" s="25">
        <f>IFERROR(M394/M$1,"")</f>
        <v>0.82212622399884294</v>
      </c>
      <c r="N402" s="25">
        <f>IFERROR(N394/N$1,"")</f>
        <v>0.85187722615567729</v>
      </c>
      <c r="O402" s="25">
        <f>IFERROR(O394/O$1,"")</f>
        <v>0.93181715318379787</v>
      </c>
      <c r="P402" s="25">
        <f>IFERROR(P394/P$1,"")</f>
        <v>0.99008426669954719</v>
      </c>
      <c r="Q402" s="25">
        <f>IFERROR(AVERAGE(N402:P402),"")</f>
        <v>0.92459288201300749</v>
      </c>
      <c r="R402" s="25">
        <f>IFERROR(AVERAGE(K402:P402),"")</f>
        <v>0.91579834666364912</v>
      </c>
      <c r="S402" s="25">
        <f>IFERROR(AVERAGE(H402:P402),"")</f>
        <v>0.95679600386680841</v>
      </c>
      <c r="T402" s="25">
        <f>IFERROR(AVERAGE(E402:P402),"")</f>
        <v>0.97620994693463381</v>
      </c>
    </row>
    <row r="403" spans="1:20" x14ac:dyDescent="0.3">
      <c r="A403">
        <f>A388</f>
        <v>106</v>
      </c>
      <c r="B403" t="str">
        <f>B388</f>
        <v>Kyle 2H</v>
      </c>
      <c r="D403" s="22" t="s">
        <v>4</v>
      </c>
      <c r="E403" s="25" t="str">
        <f>IFERROR(E395/E$2,"")</f>
        <v/>
      </c>
      <c r="F403" s="25" t="str">
        <f>IFERROR(F395/F$2,"")</f>
        <v/>
      </c>
      <c r="G403" s="25" t="str">
        <f>IFERROR(G395/G$2,"")</f>
        <v/>
      </c>
      <c r="H403" s="25" t="str">
        <f>IFERROR(H395/H$2,"")</f>
        <v/>
      </c>
      <c r="I403" s="25" t="str">
        <f>IFERROR(I395/I$2,"")</f>
        <v/>
      </c>
      <c r="J403" s="25" t="str">
        <f>IFERROR(J395/J$2,"")</f>
        <v/>
      </c>
      <c r="K403" s="25" t="str">
        <f>IFERROR(K395/K$2,"")</f>
        <v/>
      </c>
      <c r="L403" s="25" t="str">
        <f>IFERROR(L395/L$2,"")</f>
        <v/>
      </c>
      <c r="M403" s="25" t="str">
        <f>IFERROR(M395/M$2,"")</f>
        <v/>
      </c>
      <c r="N403" s="25" t="str">
        <f>IFERROR(N395/N$2,"")</f>
        <v/>
      </c>
      <c r="O403" s="25" t="str">
        <f>IFERROR(O395/O$2,"")</f>
        <v/>
      </c>
      <c r="P403" s="25" t="str">
        <f>IFERROR(P395/P$2,"")</f>
        <v/>
      </c>
      <c r="Q403" s="25" t="str">
        <f>IFERROR(AVERAGE(N403:P403),"")</f>
        <v/>
      </c>
      <c r="R403" s="25" t="str">
        <f>IFERROR(AVERAGE(K403:P403),"")</f>
        <v/>
      </c>
      <c r="S403" s="25" t="str">
        <f>IFERROR(AVERAGE(H403:P403),"")</f>
        <v/>
      </c>
      <c r="T403" s="25" t="str">
        <f>IFERROR(AVERAGE(E403:P403),"")</f>
        <v/>
      </c>
    </row>
    <row r="404" spans="1:20" x14ac:dyDescent="0.3">
      <c r="A404">
        <f>A388</f>
        <v>106</v>
      </c>
      <c r="B404" t="str">
        <f>B388</f>
        <v>Kyle 2H</v>
      </c>
      <c r="D404" s="22" t="s">
        <v>5</v>
      </c>
      <c r="E404" s="25" t="str">
        <f>IFERROR(E396/E$1,"")</f>
        <v/>
      </c>
      <c r="F404" s="25" t="str">
        <f>IFERROR(F396/F$1,"")</f>
        <v/>
      </c>
      <c r="G404" s="25" t="str">
        <f>IFERROR(G396/G$1,"")</f>
        <v/>
      </c>
      <c r="H404" s="25" t="str">
        <f>IFERROR(H396/H$1,"")</f>
        <v/>
      </c>
      <c r="I404" s="25" t="str">
        <f>IFERROR(I396/I$1,"")</f>
        <v/>
      </c>
      <c r="J404" s="25" t="str">
        <f>IFERROR(J396/J$1,"")</f>
        <v/>
      </c>
      <c r="K404" s="25" t="str">
        <f>IFERROR(K396/K$1,"")</f>
        <v/>
      </c>
      <c r="L404" s="25" t="str">
        <f>IFERROR(L396/L$1,"")</f>
        <v/>
      </c>
      <c r="M404" s="25" t="str">
        <f>IFERROR(M396/M$1,"")</f>
        <v/>
      </c>
      <c r="N404" s="25" t="str">
        <f>IFERROR(N396/N$1,"")</f>
        <v/>
      </c>
      <c r="O404" s="25" t="str">
        <f>IFERROR(O396/O$1,"")</f>
        <v/>
      </c>
      <c r="P404" s="25" t="str">
        <f>IFERROR(P396/P$1,"")</f>
        <v/>
      </c>
      <c r="Q404" s="25" t="str">
        <f>IFERROR(AVERAGE(N404:P404),"")</f>
        <v/>
      </c>
      <c r="R404" s="25" t="str">
        <f>IFERROR(AVERAGE(K404:P404),"")</f>
        <v/>
      </c>
      <c r="S404" s="25" t="str">
        <f>IFERROR(AVERAGE(H404:P404),"")</f>
        <v/>
      </c>
      <c r="T404" s="25" t="str">
        <f>IFERROR(AVERAGE(E404:P404),"")</f>
        <v/>
      </c>
    </row>
    <row r="405" spans="1:20" x14ac:dyDescent="0.3">
      <c r="A405">
        <f>A388</f>
        <v>106</v>
      </c>
      <c r="B405" t="str">
        <f>B388</f>
        <v>Kyle 2H</v>
      </c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</row>
    <row r="406" spans="1:20" x14ac:dyDescent="0.3">
      <c r="A406">
        <f>A388</f>
        <v>106</v>
      </c>
      <c r="B406" t="str">
        <f>B388</f>
        <v>Kyle 2H</v>
      </c>
      <c r="D406" s="22" t="s">
        <v>77</v>
      </c>
      <c r="E406" s="26">
        <f>_xlfn.XLOOKUP($A406&amp;"|"&amp;E$4,Example0gross_HistoricalProd!$B:$B&amp;"|"&amp;Example0gross_HistoricalProd!$C:$C,Example0gross_HistoricalProd!$D:$D,"",0,1)</f>
        <v>0</v>
      </c>
      <c r="F406" s="26">
        <f>_xlfn.XLOOKUP($A406&amp;"|"&amp;F$4,Example0gross_HistoricalProd!$B:$B&amp;"|"&amp;Example0gross_HistoricalProd!$C:$C,Example0gross_HistoricalProd!$D:$D,"",0,1)</f>
        <v>0</v>
      </c>
      <c r="G406" s="26">
        <f>_xlfn.XLOOKUP($A406&amp;"|"&amp;G$4,Example0gross_HistoricalProd!$B:$B&amp;"|"&amp;Example0gross_HistoricalProd!$C:$C,Example0gross_HistoricalProd!$D:$D,"",0,1)</f>
        <v>0</v>
      </c>
      <c r="H406" s="26">
        <f>_xlfn.XLOOKUP($A406&amp;"|"&amp;H$4,Example0gross_HistoricalProd!$B:$B&amp;"|"&amp;Example0gross_HistoricalProd!$C:$C,Example0gross_HistoricalProd!$D:$D,"",0,1)</f>
        <v>0</v>
      </c>
      <c r="I406" s="26">
        <f>_xlfn.XLOOKUP($A406&amp;"|"&amp;I$4,Example0gross_HistoricalProd!$B:$B&amp;"|"&amp;Example0gross_HistoricalProd!$C:$C,Example0gross_HistoricalProd!$D:$D,"",0,1)</f>
        <v>0</v>
      </c>
      <c r="J406" s="26">
        <f>_xlfn.XLOOKUP($A406&amp;"|"&amp;J$4,Example0gross_HistoricalProd!$B:$B&amp;"|"&amp;Example0gross_HistoricalProd!$C:$C,Example0gross_HistoricalProd!$D:$D,"",0,1)</f>
        <v>0</v>
      </c>
      <c r="K406" s="26">
        <f>_xlfn.XLOOKUP($A406&amp;"|"&amp;K$4,Example0gross_HistoricalProd!$B:$B&amp;"|"&amp;Example0gross_HistoricalProd!$C:$C,Example0gross_HistoricalProd!$D:$D,"",0,1)</f>
        <v>0</v>
      </c>
      <c r="L406" s="26">
        <f>_xlfn.XLOOKUP($A406&amp;"|"&amp;L$4,Example0gross_HistoricalProd!$B:$B&amp;"|"&amp;Example0gross_HistoricalProd!$C:$C,Example0gross_HistoricalProd!$D:$D,"",0,1)</f>
        <v>0</v>
      </c>
      <c r="M406" s="26">
        <f>_xlfn.XLOOKUP($A406&amp;"|"&amp;M$4,Example0gross_HistoricalProd!$B:$B&amp;"|"&amp;Example0gross_HistoricalProd!$C:$C,Example0gross_HistoricalProd!$D:$D,"",0,1)</f>
        <v>0</v>
      </c>
      <c r="N406" s="26">
        <f>_xlfn.XLOOKUP($A406&amp;"|"&amp;N$4,Example0gross_HistoricalProd!$B:$B&amp;"|"&amp;Example0gross_HistoricalProd!$C:$C,Example0gross_HistoricalProd!$D:$D,"",0,1)</f>
        <v>0</v>
      </c>
      <c r="O406" s="26">
        <f>_xlfn.XLOOKUP($A406&amp;"|"&amp;O$4,Example0gross_HistoricalProd!$B:$B&amp;"|"&amp;Example0gross_HistoricalProd!$C:$C,Example0gross_HistoricalProd!$D:$D,"",0,1)</f>
        <v>0</v>
      </c>
      <c r="P406" s="26">
        <f>_xlfn.XLOOKUP($A406&amp;"|"&amp;P$4,Example0gross_HistoricalProd!$B:$B&amp;"|"&amp;Example0gross_HistoricalProd!$C:$C,Example0gross_HistoricalProd!$D:$D,"",0,1)</f>
        <v>0</v>
      </c>
      <c r="Q406" s="22"/>
      <c r="R406" s="22"/>
      <c r="S406" s="22"/>
      <c r="T406" s="22"/>
    </row>
    <row r="407" spans="1:20" x14ac:dyDescent="0.3">
      <c r="A407">
        <f>A388</f>
        <v>106</v>
      </c>
      <c r="B407" t="str">
        <f>B388</f>
        <v>Kyle 2H</v>
      </c>
      <c r="D407" s="22" t="s">
        <v>6</v>
      </c>
      <c r="E407" s="25" t="str">
        <f>IFERROR(SUMIF($D345:$D388,"Gas Sales Volumes (mcf)",E345:E388)/E406,"")</f>
        <v/>
      </c>
      <c r="F407" s="25" t="str">
        <f>IFERROR(SUMIF($D345:$D388,"Gas Sales Volumes (mcf)",F345:F388)/F406,"")</f>
        <v/>
      </c>
      <c r="G407" s="25" t="str">
        <f>IFERROR(SUMIF($D345:$D388,"Gas Sales Volumes (mcf)",G345:G388)/G406,"")</f>
        <v/>
      </c>
      <c r="H407" s="25" t="str">
        <f>IFERROR(SUMIF($D345:$D388,"Gas Sales Volumes (mcf)",H345:H388)/H406,"")</f>
        <v/>
      </c>
      <c r="I407" s="25" t="str">
        <f>IFERROR(SUMIF($D345:$D388,"Gas Sales Volumes (mcf)",I345:I388)/I406,"")</f>
        <v/>
      </c>
      <c r="J407" s="25" t="str">
        <f>IFERROR(SUMIF($D345:$D388,"Gas Sales Volumes (mcf)",J345:J388)/J406,"")</f>
        <v/>
      </c>
      <c r="K407" s="25" t="str">
        <f>IFERROR(SUMIF($D345:$D388,"Gas Sales Volumes (mcf)",K345:K388)/K406,"")</f>
        <v/>
      </c>
      <c r="L407" s="25" t="str">
        <f>IFERROR(SUMIF($D345:$D388,"Gas Sales Volumes (mcf)",L345:L388)/L406,"")</f>
        <v/>
      </c>
      <c r="M407" s="25" t="str">
        <f>IFERROR(SUMIF($D345:$D388,"Gas Sales Volumes (mcf)",M345:M388)/M406,"")</f>
        <v/>
      </c>
      <c r="N407" s="25" t="str">
        <f>IFERROR(SUMIF($D345:$D388,"Gas Sales Volumes (mcf)",N345:N388)/N406,"")</f>
        <v/>
      </c>
      <c r="O407" s="25" t="str">
        <f>IFERROR(SUMIF($D345:$D388,"Gas Sales Volumes (mcf)",O345:O388)/O406,"")</f>
        <v/>
      </c>
      <c r="P407" s="25" t="str">
        <f>IFERROR(SUMIF($D345:$D388,"Gas Sales Volumes (mcf)",P345:P388)/P406,"")</f>
        <v/>
      </c>
      <c r="Q407" s="25" t="str">
        <f>IFERROR(AVERAGE(N407:P407),"")</f>
        <v/>
      </c>
      <c r="R407" s="25" t="str">
        <f>IFERROR(AVERAGE(K407:P407),"")</f>
        <v/>
      </c>
      <c r="S407" s="25" t="str">
        <f>IFERROR(AVERAGE(H407:P407),"")</f>
        <v/>
      </c>
      <c r="T407" s="25" t="str">
        <f>IFERROR(AVERAGE(E407:P407),"")</f>
        <v/>
      </c>
    </row>
    <row r="408" spans="1:20" x14ac:dyDescent="0.3">
      <c r="A408">
        <f>A388</f>
        <v>106</v>
      </c>
      <c r="B408" t="str">
        <f>B388</f>
        <v>Kyle 2H</v>
      </c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</row>
    <row r="409" spans="1:20" x14ac:dyDescent="0.3">
      <c r="A409">
        <f>A388</f>
        <v>106</v>
      </c>
      <c r="B409" t="str">
        <f>B388</f>
        <v>Kyle 2H</v>
      </c>
      <c r="D409" s="22" t="s">
        <v>7</v>
      </c>
      <c r="E409" s="27" t="str">
        <f>IFERROR((SUMIF($D345:$D388,"NGL Sales Volumes (bbl)",E345:E388)+(SUMIF($D345:$D388,"NGL Sales Volumes (gal)",E345:E388)/42))/(E406/1000),"")</f>
        <v/>
      </c>
      <c r="F409" s="27" t="str">
        <f>IFERROR((SUMIF($D345:$D388,"NGL Sales Volumes (bbl)",F345:F388)+(SUMIF($D345:$D388,"NGL Sales Volumes (gal)",F345:F388)/42))/(F406/1000),"")</f>
        <v/>
      </c>
      <c r="G409" s="27" t="str">
        <f>IFERROR((SUMIF($D345:$D388,"NGL Sales Volumes (bbl)",G345:G388)+(SUMIF($D345:$D388,"NGL Sales Volumes (gal)",G345:G388)/42))/(G406/1000),"")</f>
        <v/>
      </c>
      <c r="H409" s="27" t="str">
        <f>IFERROR((SUMIF($D345:$D388,"NGL Sales Volumes (bbl)",H345:H388)+(SUMIF($D345:$D388,"NGL Sales Volumes (gal)",H345:H388)/42))/(H406/1000),"")</f>
        <v/>
      </c>
      <c r="I409" s="27" t="str">
        <f>IFERROR((SUMIF($D345:$D388,"NGL Sales Volumes (bbl)",I345:I388)+(SUMIF($D345:$D388,"NGL Sales Volumes (gal)",I345:I388)/42))/(I406/1000),"")</f>
        <v/>
      </c>
      <c r="J409" s="27" t="str">
        <f>IFERROR((SUMIF($D345:$D388,"NGL Sales Volumes (bbl)",J345:J388)+(SUMIF($D345:$D388,"NGL Sales Volumes (gal)",J345:J388)/42))/(J406/1000),"")</f>
        <v/>
      </c>
      <c r="K409" s="27" t="str">
        <f>IFERROR((SUMIF($D345:$D388,"NGL Sales Volumes (bbl)",K345:K388)+(SUMIF($D345:$D388,"NGL Sales Volumes (gal)",K345:K388)/42))/(K406/1000),"")</f>
        <v/>
      </c>
      <c r="L409" s="27" t="str">
        <f>IFERROR((SUMIF($D345:$D388,"NGL Sales Volumes (bbl)",L345:L388)+(SUMIF($D345:$D388,"NGL Sales Volumes (gal)",L345:L388)/42))/(L406/1000),"")</f>
        <v/>
      </c>
      <c r="M409" s="27" t="str">
        <f>IFERROR((SUMIF($D345:$D388,"NGL Sales Volumes (bbl)",M345:M388)+(SUMIF($D345:$D388,"NGL Sales Volumes (gal)",M345:M388)/42))/(M406/1000),"")</f>
        <v/>
      </c>
      <c r="N409" s="27" t="str">
        <f>IFERROR((SUMIF($D345:$D388,"NGL Sales Volumes (bbl)",N345:N388)+(SUMIF($D345:$D388,"NGL Sales Volumes (gal)",N345:N388)/42))/(N406/1000),"")</f>
        <v/>
      </c>
      <c r="O409" s="27" t="str">
        <f>IFERROR((SUMIF($D345:$D388,"NGL Sales Volumes (bbl)",O345:O388)+(SUMIF($D345:$D388,"NGL Sales Volumes (gal)",O345:O388)/42))/(O406/1000),"")</f>
        <v/>
      </c>
      <c r="P409" s="27" t="str">
        <f>IFERROR((SUMIF($D345:$D388,"NGL Sales Volumes (bbl)",P345:P388)+(SUMIF($D345:$D388,"NGL Sales Volumes (gal)",P345:P388)/42))/(P406/1000),"")</f>
        <v/>
      </c>
      <c r="Q409" s="27" t="str">
        <f>IFERROR(AVERAGE(N409:P409),"")</f>
        <v/>
      </c>
      <c r="R409" s="27" t="str">
        <f>IFERROR(AVERAGE(K409:P409),"")</f>
        <v/>
      </c>
      <c r="S409" s="27" t="str">
        <f>IFERROR(AVERAGE(H409:P409),"")</f>
        <v/>
      </c>
      <c r="T409" s="27" t="str">
        <f>IFERROR(AVERAGE(E409:P409),"")</f>
        <v/>
      </c>
    </row>
    <row r="410" spans="1:20" x14ac:dyDescent="0.3">
      <c r="A410">
        <f>A388</f>
        <v>106</v>
      </c>
      <c r="B410" t="str">
        <f>B388</f>
        <v>Kyle 2H</v>
      </c>
      <c r="D410" s="22" t="s">
        <v>8</v>
      </c>
      <c r="E410" s="28" t="str">
        <f>IFERROR((SUMIF($D345:$D388,"NGL Sales Volumes (bbl)",E345:E388)+(SUMIF($D345:$D388,"NGL Sales Volumes (gal)",E345:E388)/42))/(E406),"")</f>
        <v/>
      </c>
      <c r="F410" s="28" t="str">
        <f>IFERROR((SUMIF($D345:$D388,"NGL Sales Volumes (bbl)",F345:F388)+(SUMIF($D345:$D388,"NGL Sales Volumes (gal)",F345:F388)/42))/(F406),"")</f>
        <v/>
      </c>
      <c r="G410" s="28" t="str">
        <f>IFERROR((SUMIF($D345:$D388,"NGL Sales Volumes (bbl)",G345:G388)+(SUMIF($D345:$D388,"NGL Sales Volumes (gal)",G345:G388)/42))/(G406),"")</f>
        <v/>
      </c>
      <c r="H410" s="28" t="str">
        <f>IFERROR((SUMIF($D345:$D388,"NGL Sales Volumes (bbl)",H345:H388)+(SUMIF($D345:$D388,"NGL Sales Volumes (gal)",H345:H388)/42))/(H406),"")</f>
        <v/>
      </c>
      <c r="I410" s="28" t="str">
        <f>IFERROR((SUMIF($D345:$D388,"NGL Sales Volumes (bbl)",I345:I388)+(SUMIF($D345:$D388,"NGL Sales Volumes (gal)",I345:I388)/42))/(I406),"")</f>
        <v/>
      </c>
      <c r="J410" s="28" t="str">
        <f>IFERROR((SUMIF($D345:$D388,"NGL Sales Volumes (bbl)",J345:J388)+(SUMIF($D345:$D388,"NGL Sales Volumes (gal)",J345:J388)/42))/(J406),"")</f>
        <v/>
      </c>
      <c r="K410" s="28" t="str">
        <f>IFERROR((SUMIF($D345:$D388,"NGL Sales Volumes (bbl)",K345:K388)+(SUMIF($D345:$D388,"NGL Sales Volumes (gal)",K345:K388)/42))/(K406),"")</f>
        <v/>
      </c>
      <c r="L410" s="28" t="str">
        <f>IFERROR((SUMIF($D345:$D388,"NGL Sales Volumes (bbl)",L345:L388)+(SUMIF($D345:$D388,"NGL Sales Volumes (gal)",L345:L388)/42))/(L406),"")</f>
        <v/>
      </c>
      <c r="M410" s="28" t="str">
        <f>IFERROR((SUMIF($D345:$D388,"NGL Sales Volumes (bbl)",M345:M388)+(SUMIF($D345:$D388,"NGL Sales Volumes (gal)",M345:M388)/42))/(M406),"")</f>
        <v/>
      </c>
      <c r="N410" s="28" t="str">
        <f>IFERROR((SUMIF($D345:$D388,"NGL Sales Volumes (bbl)",N345:N388)+(SUMIF($D345:$D388,"NGL Sales Volumes (gal)",N345:N388)/42))/(N406),"")</f>
        <v/>
      </c>
      <c r="O410" s="28" t="str">
        <f>IFERROR((SUMIF($D345:$D388,"NGL Sales Volumes (bbl)",O345:O388)+(SUMIF($D345:$D388,"NGL Sales Volumes (gal)",O345:O388)/42))/(O406),"")</f>
        <v/>
      </c>
      <c r="P410" s="28" t="str">
        <f>IFERROR((SUMIF($D345:$D388,"NGL Sales Volumes (bbl)",P345:P388)+(SUMIF($D345:$D388,"NGL Sales Volumes (gal)",P345:P388)/42))/(P406),"")</f>
        <v/>
      </c>
      <c r="Q410" s="28" t="str">
        <f>IFERROR(AVERAGE(N410:P410),"")</f>
        <v/>
      </c>
      <c r="R410" s="28" t="str">
        <f>IFERROR(AVERAGE(K410:P410),"")</f>
        <v/>
      </c>
      <c r="S410" s="28" t="str">
        <f>IFERROR(AVERAGE(H410:P410),"")</f>
        <v/>
      </c>
      <c r="T410" s="28" t="str">
        <f>IFERROR(AVERAGE(E410:P410),"")</f>
        <v/>
      </c>
    </row>
    <row r="411" spans="1:20" x14ac:dyDescent="0.3">
      <c r="A411">
        <f>A388</f>
        <v>106</v>
      </c>
      <c r="B411" t="str">
        <f>B388</f>
        <v>Kyle 2H</v>
      </c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</row>
    <row r="412" spans="1:20" x14ac:dyDescent="0.3">
      <c r="A412">
        <f>A388</f>
        <v>106</v>
      </c>
      <c r="B412" t="str">
        <f>B388</f>
        <v>Kyle 2H</v>
      </c>
      <c r="D412" s="22" t="s">
        <v>78</v>
      </c>
      <c r="E412" s="26">
        <f>IFERROR(SUMIF($D345:$D388,"Fixed Expense ($)",E345:E388)+SUMIF($D345:$D388,"Oil Variable Expense ($)",E345:E388)+SUMIF($D345:$D388,"Gas Variable Expense ($)",E345:E388),"")</f>
        <v>8812.9500000000007</v>
      </c>
      <c r="F412" s="26">
        <f>IFERROR(SUMIF($D345:$D388,"Fixed Expense ($)",F345:F388)+SUMIF($D345:$D388,"Oil Variable Expense ($)",F345:F388)+SUMIF($D345:$D388,"Gas Variable Expense ($)",F345:F388),"")</f>
        <v>8935.0331249999999</v>
      </c>
      <c r="G412" s="26">
        <f>IFERROR(SUMIF($D345:$D388,"Fixed Expense ($)",G345:G388)+SUMIF($D345:$D388,"Oil Variable Expense ($)",G345:G388)+SUMIF($D345:$D388,"Gas Variable Expense ($)",G345:G388),"")</f>
        <v>9059.1191390625008</v>
      </c>
      <c r="H412" s="26">
        <f>IFERROR(SUMIF($D345:$D388,"Fixed Expense ($)",H345:H388)+SUMIF($D345:$D388,"Oil Variable Expense ($)",H345:H388)+SUMIF($D345:$D388,"Gas Variable Expense ($)",H345:H388),"")</f>
        <v>9185.2521523007799</v>
      </c>
      <c r="I412" s="26">
        <f>IFERROR(SUMIF($D345:$D388,"Fixed Expense ($)",I345:I388)+SUMIF($D345:$D388,"Oil Variable Expense ($)",I345:I388)+SUMIF($D345:$D388,"Gas Variable Expense ($)",I345:I388),"")</f>
        <v>9313.4775891645404</v>
      </c>
      <c r="J412" s="26">
        <f>IFERROR(SUMIF($D345:$D388,"Fixed Expense ($)",J345:J388)+SUMIF($D345:$D388,"Oil Variable Expense ($)",J345:J388)+SUMIF($D345:$D388,"Gas Variable Expense ($)",J345:J388),"")</f>
        <v>9443.8422353874976</v>
      </c>
      <c r="K412" s="26">
        <f>IFERROR(SUMIF($D345:$D388,"Fixed Expense ($)",K345:K388)+SUMIF($D345:$D388,"Oil Variable Expense ($)",K345:K388)+SUMIF($D345:$D388,"Gas Variable Expense ($)",K345:K388),"")</f>
        <v>9576.3942867425758</v>
      </c>
      <c r="L412" s="26">
        <f>IFERROR(SUMIF($D345:$D388,"Fixed Expense ($)",L345:L388)+SUMIF($D345:$D388,"Oil Variable Expense ($)",L345:L388)+SUMIF($D345:$D388,"Gas Variable Expense ($)",L345:L388),"")</f>
        <v>9711.1833996761034</v>
      </c>
      <c r="M412" s="26">
        <f>IFERROR(SUMIF($D345:$D388,"Fixed Expense ($)",M345:M388)+SUMIF($D345:$D388,"Oil Variable Expense ($)",M345:M388)+SUMIF($D345:$D388,"Gas Variable Expense ($)",M345:M388),"")</f>
        <v>9848.2607438952709</v>
      </c>
      <c r="N412" s="26">
        <f>IFERROR(SUMIF($D345:$D388,"Fixed Expense ($)",N345:N388)+SUMIF($D345:$D388,"Oil Variable Expense ($)",N345:N388)+SUMIF($D345:$D388,"Gas Variable Expense ($)",N345:N388),"")</f>
        <v>9987.6790569861078</v>
      </c>
      <c r="O412" s="26">
        <f>IFERROR(SUMIF($D345:$D388,"Fixed Expense ($)",O345:O388)+SUMIF($D345:$D388,"Oil Variable Expense ($)",O345:O388)+SUMIF($D345:$D388,"Gas Variable Expense ($)",O345:O388),"")</f>
        <v>10129.492701142261</v>
      </c>
      <c r="P412" s="26">
        <f>IFERROR(SUMIF($D345:$D388,"Fixed Expense ($)",P345:P388)+SUMIF($D345:$D388,"Oil Variable Expense ($)",P345:P388)+SUMIF($D345:$D388,"Gas Variable Expense ($)",P345:P388),"")</f>
        <v>10273.757722088121</v>
      </c>
      <c r="Q412" s="22"/>
      <c r="R412" s="22"/>
      <c r="S412" s="22"/>
      <c r="T412" s="22"/>
    </row>
    <row r="413" spans="1:20" x14ac:dyDescent="0.3">
      <c r="A413">
        <f>A388</f>
        <v>106</v>
      </c>
      <c r="B413" t="str">
        <f>B388</f>
        <v>Kyle 2H</v>
      </c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</row>
    <row r="414" spans="1:20" x14ac:dyDescent="0.3">
      <c r="A414">
        <f>A388</f>
        <v>106</v>
      </c>
      <c r="B414" t="str">
        <f>B388</f>
        <v>Kyle 2H</v>
      </c>
      <c r="D414" s="22" t="s">
        <v>79</v>
      </c>
      <c r="E414" s="29">
        <f>IF(Example0gross_LOSDesignation!$E$5="","",IF(Example0gross_LOSDesignation!$E$5=0,"",VLOOKUP($D414,Example0gross_LOSDesignation!$D$1:$E$5,2,0)))</f>
        <v>0.15</v>
      </c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</row>
    <row r="415" spans="1:20" x14ac:dyDescent="0.3">
      <c r="A415">
        <f>A388</f>
        <v>106</v>
      </c>
      <c r="B415" t="str">
        <f>B388</f>
        <v>Kyle 2H</v>
      </c>
      <c r="D415" s="22" t="s">
        <v>80</v>
      </c>
      <c r="E415" s="29">
        <f>IF(Example0gross_LOSDesignation!$E$5="","",IF(Example0gross_LOSDesignation!$E$5=0,"",VLOOKUP($D415,Example0gross_LOSDesignation!$D$1:$E$5,2,0)))</f>
        <v>0.15</v>
      </c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</row>
    <row r="416" spans="1:20" x14ac:dyDescent="0.3">
      <c r="A416">
        <f>A388</f>
        <v>106</v>
      </c>
      <c r="B416" t="str">
        <f>B388</f>
        <v>Kyle 2H</v>
      </c>
      <c r="D416" s="22" t="s">
        <v>81</v>
      </c>
      <c r="E416" s="29">
        <f>IF(Example0gross_LOSDesignation!$E$5="","",IF(Example0gross_LOSDesignation!$E$5=0,"",VLOOKUP($D416,Example0gross_LOSDesignation!$D$1:$E$5,2,0)))</f>
        <v>0.7</v>
      </c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</row>
    <row r="417" spans="1:20" x14ac:dyDescent="0.3">
      <c r="A417">
        <f>A388</f>
        <v>106</v>
      </c>
      <c r="B417" t="str">
        <f>B388</f>
        <v>Kyle 2H</v>
      </c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</row>
    <row r="418" spans="1:20" x14ac:dyDescent="0.3">
      <c r="A418">
        <f>A388</f>
        <v>106</v>
      </c>
      <c r="B418" t="str">
        <f>B388</f>
        <v>Kyle 2H</v>
      </c>
      <c r="D418" s="22" t="s">
        <v>82</v>
      </c>
      <c r="E418" s="26">
        <f>IF($E414&lt;&gt;"",$E414*E412,IFERROR(SUMIF($D345:$D388,"Fixed Expense ($)",E345:E388),""))</f>
        <v>1321.9425000000001</v>
      </c>
      <c r="F418" s="26">
        <f>IF($E414&lt;&gt;"",$E414*F412,IFERROR(SUMIF($D345:$D388,"Fixed Expense ($)",F345:F388),""))</f>
        <v>1340.25496875</v>
      </c>
      <c r="G418" s="26">
        <f>IF($E414&lt;&gt;"",$E414*G412,IFERROR(SUMIF($D345:$D388,"Fixed Expense ($)",G345:G388),""))</f>
        <v>1358.867870859375</v>
      </c>
      <c r="H418" s="26">
        <f>IF($E414&lt;&gt;"",$E414*H412,IFERROR(SUMIF($D345:$D388,"Fixed Expense ($)",H345:H388),""))</f>
        <v>1377.787822845117</v>
      </c>
      <c r="I418" s="26">
        <f>IF($E414&lt;&gt;"",$E414*I412,IFERROR(SUMIF($D345:$D388,"Fixed Expense ($)",I345:I388),""))</f>
        <v>1397.0216383746811</v>
      </c>
      <c r="J418" s="26">
        <f>IF($E414&lt;&gt;"",$E414*J412,IFERROR(SUMIF($D345:$D388,"Fixed Expense ($)",J345:J388),""))</f>
        <v>1416.5763353081245</v>
      </c>
      <c r="K418" s="26">
        <f>IF($E414&lt;&gt;"",$E414*K412,IFERROR(SUMIF($D345:$D388,"Fixed Expense ($)",K345:K388),""))</f>
        <v>1436.4591430113862</v>
      </c>
      <c r="L418" s="26">
        <f>IF($E414&lt;&gt;"",$E414*L412,IFERROR(SUMIF($D345:$D388,"Fixed Expense ($)",L345:L388),""))</f>
        <v>1456.6775099514155</v>
      </c>
      <c r="M418" s="26">
        <f>IF($E414&lt;&gt;"",$E414*M412,IFERROR(SUMIF($D345:$D388,"Fixed Expense ($)",M345:M388),""))</f>
        <v>1477.2391115842906</v>
      </c>
      <c r="N418" s="26">
        <f>IF($E414&lt;&gt;"",$E414*N412,IFERROR(SUMIF($D345:$D388,"Fixed Expense ($)",N345:N388),""))</f>
        <v>1498.1518585479162</v>
      </c>
      <c r="O418" s="26">
        <f>IF($E414&lt;&gt;"",$E414*O412,IFERROR(SUMIF($D345:$D388,"Fixed Expense ($)",O345:O388),""))</f>
        <v>1519.4239051713391</v>
      </c>
      <c r="P418" s="26">
        <f>IF($E414&lt;&gt;"",$E414*P412,IFERROR(SUMIF($D345:$D388,"Fixed Expense ($)",P345:P388),""))</f>
        <v>1541.0636583132182</v>
      </c>
      <c r="Q418" s="22"/>
      <c r="R418" s="22"/>
      <c r="S418" s="22"/>
      <c r="T418" s="22"/>
    </row>
    <row r="419" spans="1:20" x14ac:dyDescent="0.3">
      <c r="A419">
        <f>A388</f>
        <v>106</v>
      </c>
      <c r="B419" t="str">
        <f>B388</f>
        <v>Kyle 2H</v>
      </c>
      <c r="D419" s="22" t="s">
        <v>83</v>
      </c>
      <c r="E419" s="26">
        <f>_xlfn.XLOOKUP($A419&amp;"|"&amp;E$4,Example0gross_HistoricalProd!$B:$B&amp;"|"&amp;Example0gross_HistoricalProd!$C:$C,Example0gross_HistoricalProd!$G:$G,"",0,1)</f>
        <v>1</v>
      </c>
      <c r="F419" s="26">
        <f>_xlfn.XLOOKUP($A419&amp;"|"&amp;F$4,Example0gross_HistoricalProd!$B:$B&amp;"|"&amp;Example0gross_HistoricalProd!$C:$C,Example0gross_HistoricalProd!$G:$G,"",0,1)</f>
        <v>1</v>
      </c>
      <c r="G419" s="26">
        <f>_xlfn.XLOOKUP($A419&amp;"|"&amp;G$4,Example0gross_HistoricalProd!$B:$B&amp;"|"&amp;Example0gross_HistoricalProd!$C:$C,Example0gross_HistoricalProd!$G:$G,"",0,1)</f>
        <v>1</v>
      </c>
      <c r="H419" s="26">
        <f>_xlfn.XLOOKUP($A419&amp;"|"&amp;H$4,Example0gross_HistoricalProd!$B:$B&amp;"|"&amp;Example0gross_HistoricalProd!$C:$C,Example0gross_HistoricalProd!$G:$G,"",0,1)</f>
        <v>1</v>
      </c>
      <c r="I419" s="26">
        <f>_xlfn.XLOOKUP($A419&amp;"|"&amp;I$4,Example0gross_HistoricalProd!$B:$B&amp;"|"&amp;Example0gross_HistoricalProd!$C:$C,Example0gross_HistoricalProd!$G:$G,"",0,1)</f>
        <v>1</v>
      </c>
      <c r="J419" s="26">
        <f>_xlfn.XLOOKUP($A419&amp;"|"&amp;J$4,Example0gross_HistoricalProd!$B:$B&amp;"|"&amp;Example0gross_HistoricalProd!$C:$C,Example0gross_HistoricalProd!$G:$G,"",0,1)</f>
        <v>1</v>
      </c>
      <c r="K419" s="26">
        <f>_xlfn.XLOOKUP($A419&amp;"|"&amp;K$4,Example0gross_HistoricalProd!$B:$B&amp;"|"&amp;Example0gross_HistoricalProd!$C:$C,Example0gross_HistoricalProd!$G:$G,"",0,1)</f>
        <v>1</v>
      </c>
      <c r="L419" s="26">
        <f>_xlfn.XLOOKUP($A419&amp;"|"&amp;L$4,Example0gross_HistoricalProd!$B:$B&amp;"|"&amp;Example0gross_HistoricalProd!$C:$C,Example0gross_HistoricalProd!$G:$G,"",0,1)</f>
        <v>1</v>
      </c>
      <c r="M419" s="26">
        <f>_xlfn.XLOOKUP($A419&amp;"|"&amp;M$4,Example0gross_HistoricalProd!$B:$B&amp;"|"&amp;Example0gross_HistoricalProd!$C:$C,Example0gross_HistoricalProd!$G:$G,"",0,1)</f>
        <v>1</v>
      </c>
      <c r="N419" s="26">
        <f>_xlfn.XLOOKUP($A419&amp;"|"&amp;N$4,Example0gross_HistoricalProd!$B:$B&amp;"|"&amp;Example0gross_HistoricalProd!$C:$C,Example0gross_HistoricalProd!$G:$G,"",0,1)</f>
        <v>1</v>
      </c>
      <c r="O419" s="26">
        <f>_xlfn.XLOOKUP($A419&amp;"|"&amp;O$4,Example0gross_HistoricalProd!$B:$B&amp;"|"&amp;Example0gross_HistoricalProd!$C:$C,Example0gross_HistoricalProd!$G:$G,"",0,1)</f>
        <v>1</v>
      </c>
      <c r="P419" s="26">
        <f>_xlfn.XLOOKUP($A419&amp;"|"&amp;P$4,Example0gross_HistoricalProd!$B:$B&amp;"|"&amp;Example0gross_HistoricalProd!$C:$C,Example0gross_HistoricalProd!$G:$G,"",0,1)</f>
        <v>1</v>
      </c>
      <c r="Q419" s="22"/>
      <c r="R419" s="22"/>
      <c r="S419" s="22"/>
      <c r="T419" s="22"/>
    </row>
    <row r="420" spans="1:20" x14ac:dyDescent="0.3">
      <c r="A420">
        <f>A388</f>
        <v>106</v>
      </c>
      <c r="B420" t="str">
        <f>B388</f>
        <v>Kyle 2H</v>
      </c>
      <c r="D420" s="22" t="s">
        <v>9</v>
      </c>
      <c r="E420" s="26">
        <f>IFERROR(E418/E419,"")</f>
        <v>1321.9425000000001</v>
      </c>
      <c r="F420" s="26">
        <f>IFERROR(F418/F419,"")</f>
        <v>1340.25496875</v>
      </c>
      <c r="G420" s="26">
        <f>IFERROR(G418/G419,"")</f>
        <v>1358.867870859375</v>
      </c>
      <c r="H420" s="26">
        <f>IFERROR(H418/H419,"")</f>
        <v>1377.787822845117</v>
      </c>
      <c r="I420" s="26">
        <f>IFERROR(I418/I419,"")</f>
        <v>1397.0216383746811</v>
      </c>
      <c r="J420" s="26">
        <f>IFERROR(J418/J419,"")</f>
        <v>1416.5763353081245</v>
      </c>
      <c r="K420" s="26">
        <f>IFERROR(K418/K419,"")</f>
        <v>1436.4591430113862</v>
      </c>
      <c r="L420" s="26">
        <f>IFERROR(L418/L419,"")</f>
        <v>1456.6775099514155</v>
      </c>
      <c r="M420" s="26">
        <f>IFERROR(M418/M419,"")</f>
        <v>1477.2391115842906</v>
      </c>
      <c r="N420" s="26">
        <f>IFERROR(N418/N419,"")</f>
        <v>1498.1518585479162</v>
      </c>
      <c r="O420" s="26">
        <f>IFERROR(O418/O419,"")</f>
        <v>1519.4239051713391</v>
      </c>
      <c r="P420" s="26">
        <f>IFERROR(P418/P419,"")</f>
        <v>1541.0636583132182</v>
      </c>
      <c r="Q420" s="26">
        <f>IFERROR(AVERAGE(N420:P420),"")</f>
        <v>1519.5464740108246</v>
      </c>
      <c r="R420" s="26">
        <f>IFERROR(AVERAGE(K420:P420),"")</f>
        <v>1488.1691977632611</v>
      </c>
      <c r="S420" s="26">
        <f>IFERROR(AVERAGE(H420:P420),"")</f>
        <v>1457.8223314563877</v>
      </c>
      <c r="T420" s="26">
        <f>IFERROR(AVERAGE(E420:P420),"")</f>
        <v>1428.4555268930719</v>
      </c>
    </row>
    <row r="421" spans="1:20" x14ac:dyDescent="0.3">
      <c r="A421">
        <f>A388</f>
        <v>106</v>
      </c>
      <c r="B421" t="str">
        <f>B388</f>
        <v>Kyle 2H</v>
      </c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</row>
    <row r="422" spans="1:20" x14ac:dyDescent="0.3">
      <c r="A422">
        <f>A388</f>
        <v>106</v>
      </c>
      <c r="B422" t="str">
        <f>B388</f>
        <v>Kyle 2H</v>
      </c>
      <c r="D422" s="22" t="s">
        <v>84</v>
      </c>
      <c r="E422" s="26">
        <f>IFERROR(IF($E415&lt;&gt;"",$E415*E412,SUMIF($D345:$D388,"Oil Variable Expense ($)",E345:E388)),"")</f>
        <v>1321.9425000000001</v>
      </c>
      <c r="F422" s="26">
        <f>IFERROR(IF($E415&lt;&gt;"",$E415*F412,SUMIF($D345:$D388,"Oil Variable Expense ($)",F345:F388)),"")</f>
        <v>1340.25496875</v>
      </c>
      <c r="G422" s="26">
        <f>IFERROR(IF($E415&lt;&gt;"",$E415*G412,SUMIF($D345:$D388,"Oil Variable Expense ($)",G345:G388)),"")</f>
        <v>1358.867870859375</v>
      </c>
      <c r="H422" s="26">
        <f>IFERROR(IF($E415&lt;&gt;"",$E415*H412,SUMIF($D345:$D388,"Oil Variable Expense ($)",H345:H388)),"")</f>
        <v>1377.787822845117</v>
      </c>
      <c r="I422" s="26">
        <f>IFERROR(IF($E415&lt;&gt;"",$E415*I412,SUMIF($D345:$D388,"Oil Variable Expense ($)",I345:I388)),"")</f>
        <v>1397.0216383746811</v>
      </c>
      <c r="J422" s="26">
        <f>IFERROR(IF($E415&lt;&gt;"",$E415*J412,SUMIF($D345:$D388,"Oil Variable Expense ($)",J345:J388)),"")</f>
        <v>1416.5763353081245</v>
      </c>
      <c r="K422" s="26">
        <f>IFERROR(IF($E415&lt;&gt;"",$E415*K412,SUMIF($D345:$D388,"Oil Variable Expense ($)",K345:K388)),"")</f>
        <v>1436.4591430113862</v>
      </c>
      <c r="L422" s="26">
        <f>IFERROR(IF($E415&lt;&gt;"",$E415*L412,SUMIF($D345:$D388,"Oil Variable Expense ($)",L345:L388)),"")</f>
        <v>1456.6775099514155</v>
      </c>
      <c r="M422" s="26">
        <f>IFERROR(IF($E415&lt;&gt;"",$E415*M412,SUMIF($D345:$D388,"Oil Variable Expense ($)",M345:M388)),"")</f>
        <v>1477.2391115842906</v>
      </c>
      <c r="N422" s="26">
        <f>IFERROR(IF($E415&lt;&gt;"",$E415*N412,SUMIF($D345:$D388,"Oil Variable Expense ($)",N345:N388)),"")</f>
        <v>1498.1518585479162</v>
      </c>
      <c r="O422" s="26">
        <f>IFERROR(IF($E415&lt;&gt;"",$E415*O412,SUMIF($D345:$D388,"Oil Variable Expense ($)",O345:O388)),"")</f>
        <v>1519.4239051713391</v>
      </c>
      <c r="P422" s="26">
        <f>IFERROR(IF($E415&lt;&gt;"",$E415*P412,SUMIF($D345:$D388,"Oil Variable Expense ($)",P345:P388)),"")</f>
        <v>1541.0636583132182</v>
      </c>
      <c r="Q422" s="22"/>
      <c r="R422" s="22"/>
      <c r="S422" s="22"/>
      <c r="T422" s="22"/>
    </row>
    <row r="423" spans="1:20" x14ac:dyDescent="0.3">
      <c r="A423">
        <f>A388</f>
        <v>106</v>
      </c>
      <c r="B423" t="str">
        <f>B388</f>
        <v>Kyle 2H</v>
      </c>
      <c r="D423" s="22" t="s">
        <v>85</v>
      </c>
      <c r="E423" s="26">
        <f>IFERROR(SUMIF($D345:$D388,"Oil Sales Volumes (bbl)",E345:E388),"")</f>
        <v>612</v>
      </c>
      <c r="F423" s="26">
        <f>IFERROR(SUMIF($D345:$D388,"Oil Sales Volumes (bbl)",F345:F388),"")</f>
        <v>627.29999999999995</v>
      </c>
      <c r="G423" s="26">
        <f>IFERROR(SUMIF($D345:$D388,"Oil Sales Volumes (bbl)",G345:G388),"")</f>
        <v>642.98249999999996</v>
      </c>
      <c r="H423" s="26">
        <f>IFERROR(SUMIF($D345:$D388,"Oil Sales Volumes (bbl)",H345:H388),"")</f>
        <v>659.05706250000003</v>
      </c>
      <c r="I423" s="26">
        <f>IFERROR(SUMIF($D345:$D388,"Oil Sales Volumes (bbl)",I345:I388),"")</f>
        <v>675.53348906249994</v>
      </c>
      <c r="J423" s="26">
        <f>IFERROR(SUMIF($D345:$D388,"Oil Sales Volumes (bbl)",J345:J388),"")</f>
        <v>692.42182628906244</v>
      </c>
      <c r="K423" s="26">
        <f>IFERROR(SUMIF($D345:$D388,"Oil Sales Volumes (bbl)",K345:K388),"")</f>
        <v>709.73237194628882</v>
      </c>
      <c r="L423" s="26">
        <f>IFERROR(SUMIF($D345:$D388,"Oil Sales Volumes (bbl)",L345:L388),"")</f>
        <v>727.47568124494603</v>
      </c>
      <c r="M423" s="26">
        <f>IFERROR(SUMIF($D345:$D388,"Oil Sales Volumes (bbl)",M345:M388),"")</f>
        <v>745.66257327606968</v>
      </c>
      <c r="N423" s="26">
        <f>IFERROR(SUMIF($D345:$D388,"Oil Sales Volumes (bbl)",N345:N388),"")</f>
        <v>764.30413760797137</v>
      </c>
      <c r="O423" s="26">
        <f>IFERROR(SUMIF($D345:$D388,"Oil Sales Volumes (bbl)",O345:O388),"")</f>
        <v>783.4117410481706</v>
      </c>
      <c r="P423" s="26">
        <f>IFERROR(SUMIF($D345:$D388,"Oil Sales Volumes (bbl)",P345:P388),"")</f>
        <v>802.99703457437477</v>
      </c>
      <c r="Q423" s="22"/>
      <c r="R423" s="22"/>
      <c r="S423" s="22"/>
      <c r="T423" s="22"/>
    </row>
    <row r="424" spans="1:20" x14ac:dyDescent="0.3">
      <c r="A424">
        <f>A388</f>
        <v>106</v>
      </c>
      <c r="B424" t="str">
        <f>B388</f>
        <v>Kyle 2H</v>
      </c>
      <c r="D424" s="22" t="s">
        <v>10</v>
      </c>
      <c r="E424" s="24">
        <f>IFERROR(E422/E423,"")</f>
        <v>2.1600367647058825</v>
      </c>
      <c r="F424" s="24">
        <f>IFERROR(F422/F423,"")</f>
        <v>2.1365454626972742</v>
      </c>
      <c r="G424" s="24">
        <f>IFERROR(G422/G423,"")</f>
        <v>2.1133823562217868</v>
      </c>
      <c r="H424" s="24">
        <f>IFERROR(H422/H423,"")</f>
        <v>2.0905440533764357</v>
      </c>
      <c r="I424" s="24">
        <f>IFERROR(I422/I423,"")</f>
        <v>2.0680272125567849</v>
      </c>
      <c r="J424" s="24">
        <f>IFERROR(J422/J423,"")</f>
        <v>2.0458285419742852</v>
      </c>
      <c r="K424" s="24">
        <f>IFERROR(K422/K423,"")</f>
        <v>2.0239447991814226</v>
      </c>
      <c r="L424" s="24">
        <f>IFERROR(L422/L423,"")</f>
        <v>2.0023727906045869</v>
      </c>
      <c r="M424" s="24">
        <f>IFERROR(M422/M423,"")</f>
        <v>1.9811093710846157</v>
      </c>
      <c r="N424" s="24">
        <f>IFERROR(N422/N423,"")</f>
        <v>1.9601514434249363</v>
      </c>
      <c r="O424" s="24">
        <f>IFERROR(O422/O423,"")</f>
        <v>1.9394959579472431</v>
      </c>
      <c r="P424" s="24">
        <f>IFERROR(P422/P423,"")</f>
        <v>1.9191399120546597</v>
      </c>
      <c r="Q424" s="24">
        <f>IFERROR(SUM(N422:P422)/SUM(N423:P423),"")</f>
        <v>1.9392582549638813</v>
      </c>
      <c r="R424" s="24">
        <f>IFERROR(SUM(K422:P422)/SUM(K423:P423),"")</f>
        <v>1.9695269996446818</v>
      </c>
      <c r="S424" s="24">
        <f>IFERROR(SUM(H422:P422)/SUM(H423:P423),"")</f>
        <v>1.9998794542445206</v>
      </c>
      <c r="T424" s="24">
        <f>IFERROR(SUM(E422:P422)/SUM(E423:P423),"")</f>
        <v>2.030287003433163</v>
      </c>
    </row>
    <row r="425" spans="1:20" x14ac:dyDescent="0.3">
      <c r="A425">
        <f>A388</f>
        <v>106</v>
      </c>
      <c r="B425" t="str">
        <f>B388</f>
        <v>Kyle 2H</v>
      </c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</row>
    <row r="426" spans="1:20" x14ac:dyDescent="0.3">
      <c r="A426">
        <f>A388</f>
        <v>106</v>
      </c>
      <c r="B426" t="str">
        <f>B388</f>
        <v>Kyle 2H</v>
      </c>
      <c r="D426" s="22" t="s">
        <v>86</v>
      </c>
      <c r="E426" s="26">
        <f>IFERROR(IF($E416&lt;&gt;"",$E416*E412,SUMIF($D345:$D388,"Gas Variable Expense ($)",E345:E388)),"")</f>
        <v>6169.0650000000005</v>
      </c>
      <c r="F426" s="26">
        <f>IFERROR(IF($E416&lt;&gt;"",$E416*F412,SUMIF($D345:$D388,"Gas Variable Expense ($)",F345:F388)),"")</f>
        <v>6254.5231874999999</v>
      </c>
      <c r="G426" s="26">
        <f>IFERROR(IF($E416&lt;&gt;"",$E416*G412,SUMIF($D345:$D388,"Gas Variable Expense ($)",G345:G388)),"")</f>
        <v>6341.3833973437504</v>
      </c>
      <c r="H426" s="26">
        <f>IFERROR(IF($E416&lt;&gt;"",$E416*H412,SUMIF($D345:$D388,"Gas Variable Expense ($)",H345:H388)),"")</f>
        <v>6429.6765066105454</v>
      </c>
      <c r="I426" s="26">
        <f>IFERROR(IF($E416&lt;&gt;"",$E416*I412,SUMIF($D345:$D388,"Gas Variable Expense ($)",I345:I388)),"")</f>
        <v>6519.4343124151783</v>
      </c>
      <c r="J426" s="26">
        <f>IFERROR(IF($E416&lt;&gt;"",$E416*J412,SUMIF($D345:$D388,"Gas Variable Expense ($)",J345:J388)),"")</f>
        <v>6610.6895647712481</v>
      </c>
      <c r="K426" s="26">
        <f>IFERROR(IF($E416&lt;&gt;"",$E416*K412,SUMIF($D345:$D388,"Gas Variable Expense ($)",K345:K388)),"")</f>
        <v>6703.4760007198029</v>
      </c>
      <c r="L426" s="26">
        <f>IFERROR(IF($E416&lt;&gt;"",$E416*L412,SUMIF($D345:$D388,"Gas Variable Expense ($)",L345:L388)),"")</f>
        <v>6797.828379773272</v>
      </c>
      <c r="M426" s="26">
        <f>IFERROR(IF($E416&lt;&gt;"",$E416*M412,SUMIF($D345:$D388,"Gas Variable Expense ($)",M345:M388)),"")</f>
        <v>6893.7825207266897</v>
      </c>
      <c r="N426" s="26">
        <f>IFERROR(IF($E416&lt;&gt;"",$E416*N412,SUMIF($D345:$D388,"Gas Variable Expense ($)",N345:N388)),"")</f>
        <v>6991.3753398902754</v>
      </c>
      <c r="O426" s="26">
        <f>IFERROR(IF($E416&lt;&gt;"",$E416*O412,SUMIF($D345:$D388,"Gas Variable Expense ($)",O345:O388)),"")</f>
        <v>7090.6448907995818</v>
      </c>
      <c r="P426" s="26">
        <f>IFERROR(IF($E416&lt;&gt;"",$E416*P412,SUMIF($D345:$D388,"Gas Variable Expense ($)",P345:P388)),"")</f>
        <v>7191.6304054616839</v>
      </c>
      <c r="Q426" s="22"/>
      <c r="R426" s="22"/>
      <c r="S426" s="22"/>
      <c r="T426" s="22"/>
    </row>
    <row r="427" spans="1:20" x14ac:dyDescent="0.3">
      <c r="A427">
        <f>A388</f>
        <v>106</v>
      </c>
      <c r="B427" t="str">
        <f>B388</f>
        <v>Kyle 2H</v>
      </c>
      <c r="D427" s="22" t="s">
        <v>87</v>
      </c>
      <c r="E427" s="26">
        <f>IFERROR(SUMIF($D345:$D388,"Gas Sales Volumes (mcf)",E345:E388),"")</f>
        <v>0</v>
      </c>
      <c r="F427" s="26">
        <f>IFERROR(SUMIF($D345:$D388,"Gas Sales Volumes (mcf)",F345:F388),"")</f>
        <v>0</v>
      </c>
      <c r="G427" s="26">
        <f>IFERROR(SUMIF($D345:$D388,"Gas Sales Volumes (mcf)",G345:G388),"")</f>
        <v>0</v>
      </c>
      <c r="H427" s="26">
        <f>IFERROR(SUMIF($D345:$D388,"Gas Sales Volumes (mcf)",H345:H388),"")</f>
        <v>0</v>
      </c>
      <c r="I427" s="26">
        <f>IFERROR(SUMIF($D345:$D388,"Gas Sales Volumes (mcf)",I345:I388),"")</f>
        <v>0</v>
      </c>
      <c r="J427" s="26">
        <f>IFERROR(SUMIF($D345:$D388,"Gas Sales Volumes (mcf)",J345:J388),"")</f>
        <v>0</v>
      </c>
      <c r="K427" s="26">
        <f>IFERROR(SUMIF($D345:$D388,"Gas Sales Volumes (mcf)",K345:K388),"")</f>
        <v>0</v>
      </c>
      <c r="L427" s="26">
        <f>IFERROR(SUMIF($D345:$D388,"Gas Sales Volumes (mcf)",L345:L388),"")</f>
        <v>0</v>
      </c>
      <c r="M427" s="26">
        <f>IFERROR(SUMIF($D345:$D388,"Gas Sales Volumes (mcf)",M345:M388),"")</f>
        <v>0</v>
      </c>
      <c r="N427" s="26">
        <f>IFERROR(SUMIF($D345:$D388,"Gas Sales Volumes (mcf)",N345:N388),"")</f>
        <v>0</v>
      </c>
      <c r="O427" s="26">
        <f>IFERROR(SUMIF($D345:$D388,"Gas Sales Volumes (mcf)",O345:O388),"")</f>
        <v>0</v>
      </c>
      <c r="P427" s="26">
        <f>IFERROR(SUMIF($D345:$D388,"Gas Sales Volumes (mcf)",P345:P388),"")</f>
        <v>0</v>
      </c>
      <c r="Q427" s="22"/>
      <c r="R427" s="22"/>
      <c r="S427" s="22"/>
      <c r="T427" s="22"/>
    </row>
    <row r="428" spans="1:20" x14ac:dyDescent="0.3">
      <c r="A428">
        <f>A388</f>
        <v>106</v>
      </c>
      <c r="B428" t="str">
        <f>B388</f>
        <v>Kyle 2H</v>
      </c>
      <c r="D428" s="22" t="s">
        <v>11</v>
      </c>
      <c r="E428" s="24" t="str">
        <f>IFERROR(E426/E427,"")</f>
        <v/>
      </c>
      <c r="F428" s="24" t="str">
        <f>IFERROR(F426/F427,"")</f>
        <v/>
      </c>
      <c r="G428" s="24" t="str">
        <f>IFERROR(G426/G427,"")</f>
        <v/>
      </c>
      <c r="H428" s="24" t="str">
        <f>IFERROR(H426/H427,"")</f>
        <v/>
      </c>
      <c r="I428" s="24" t="str">
        <f>IFERROR(I426/I427,"")</f>
        <v/>
      </c>
      <c r="J428" s="24" t="str">
        <f>IFERROR(J426/J427,"")</f>
        <v/>
      </c>
      <c r="K428" s="24" t="str">
        <f>IFERROR(K426/K427,"")</f>
        <v/>
      </c>
      <c r="L428" s="24" t="str">
        <f>IFERROR(L426/L427,"")</f>
        <v/>
      </c>
      <c r="M428" s="24" t="str">
        <f>IFERROR(M426/M427,"")</f>
        <v/>
      </c>
      <c r="N428" s="24" t="str">
        <f>IFERROR(N426/N427,"")</f>
        <v/>
      </c>
      <c r="O428" s="24" t="str">
        <f>IFERROR(O426/O427,"")</f>
        <v/>
      </c>
      <c r="P428" s="24" t="str">
        <f>IFERROR(P426/P427,"")</f>
        <v/>
      </c>
      <c r="Q428" s="24" t="str">
        <f>IFERROR(SUM(N426:P426)/SUM(N427:P427),"")</f>
        <v/>
      </c>
      <c r="R428" s="24" t="str">
        <f>IFERROR(SUM(K426:P426)/SUM(K427:P427),"")</f>
        <v/>
      </c>
      <c r="S428" s="24" t="str">
        <f>IFERROR(SUM(H426:P426)/SUM(H427:P427),"")</f>
        <v/>
      </c>
      <c r="T428" s="24" t="str">
        <f>IFERROR(SUM(E426:P426)/SUM(E427:P427),"")</f>
        <v/>
      </c>
    </row>
    <row r="429" spans="1:20" x14ac:dyDescent="0.3">
      <c r="A429">
        <f>A388</f>
        <v>106</v>
      </c>
      <c r="B429" t="str">
        <f>B388</f>
        <v>Kyle 2H</v>
      </c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</row>
  </sheetData>
  <autoFilter ref="A4:P4" xr:uid="{00000000-0009-0000-0000-000001000000}">
    <sortState xmlns:xlrd2="http://schemas.microsoft.com/office/spreadsheetml/2017/richdata2" ref="A5:P429">
      <sortCondition ref="B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pane ySplit="1" topLeftCell="A2" activePane="bottomLeft" state="frozen"/>
      <selection pane="bottomLeft" activeCell="F14" sqref="F14"/>
    </sheetView>
  </sheetViews>
  <sheetFormatPr defaultRowHeight="14.4" x14ac:dyDescent="0.3"/>
  <cols>
    <col min="1" max="1" width="14.33203125" bestFit="1" customWidth="1"/>
    <col min="2" max="2" width="9.6640625" bestFit="1" customWidth="1"/>
    <col min="3" max="3" width="10.33203125" bestFit="1" customWidth="1"/>
  </cols>
  <sheetData>
    <row r="1" spans="1:3" x14ac:dyDescent="0.3">
      <c r="A1" s="4" t="s">
        <v>88</v>
      </c>
      <c r="B1" s="4" t="s">
        <v>13</v>
      </c>
      <c r="C1" s="4" t="s">
        <v>12</v>
      </c>
    </row>
    <row r="2" spans="1:3" x14ac:dyDescent="0.3">
      <c r="A2" t="s">
        <v>89</v>
      </c>
      <c r="B2" t="s">
        <v>18</v>
      </c>
      <c r="C2">
        <v>103</v>
      </c>
    </row>
    <row r="3" spans="1:3" x14ac:dyDescent="0.3">
      <c r="A3" t="s">
        <v>90</v>
      </c>
      <c r="B3" t="s">
        <v>19</v>
      </c>
      <c r="C3">
        <v>104</v>
      </c>
    </row>
    <row r="4" spans="1:3" x14ac:dyDescent="0.3">
      <c r="A4" t="s">
        <v>91</v>
      </c>
      <c r="B4" t="s">
        <v>20</v>
      </c>
      <c r="C4">
        <v>105</v>
      </c>
    </row>
    <row r="5" spans="1:3" x14ac:dyDescent="0.3">
      <c r="A5" t="s">
        <v>92</v>
      </c>
      <c r="B5" t="s">
        <v>21</v>
      </c>
      <c r="C5">
        <v>106</v>
      </c>
    </row>
    <row r="6" spans="1:3" x14ac:dyDescent="0.3">
      <c r="A6" t="s">
        <v>93</v>
      </c>
      <c r="B6" t="s">
        <v>22</v>
      </c>
      <c r="C6">
        <v>107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5"/>
  <sheetViews>
    <sheetView workbookViewId="0">
      <pane ySplit="1" topLeftCell="A2" activePane="bottomLeft" state="frozen"/>
      <selection pane="bottomLeft" activeCell="F6" sqref="F6"/>
    </sheetView>
  </sheetViews>
  <sheetFormatPr defaultRowHeight="14.4" x14ac:dyDescent="0.3"/>
  <cols>
    <col min="1" max="1" width="23.6640625" bestFit="1" customWidth="1"/>
    <col min="2" max="2" width="24.33203125" bestFit="1" customWidth="1"/>
    <col min="4" max="4" width="21.5546875" bestFit="1" customWidth="1"/>
    <col min="5" max="5" width="8.44140625" customWidth="1"/>
  </cols>
  <sheetData>
    <row r="1" spans="1:5" x14ac:dyDescent="0.3">
      <c r="A1" s="4" t="s">
        <v>26</v>
      </c>
      <c r="B1" s="4" t="s">
        <v>27</v>
      </c>
      <c r="D1" s="4" t="s">
        <v>94</v>
      </c>
    </row>
    <row r="2" spans="1:5" x14ac:dyDescent="0.3">
      <c r="A2" t="s">
        <v>28</v>
      </c>
      <c r="D2" t="s">
        <v>79</v>
      </c>
      <c r="E2" s="5">
        <v>0.15</v>
      </c>
    </row>
    <row r="3" spans="1:5" x14ac:dyDescent="0.3">
      <c r="A3" t="s">
        <v>29</v>
      </c>
      <c r="B3" t="s">
        <v>95</v>
      </c>
      <c r="D3" t="s">
        <v>80</v>
      </c>
      <c r="E3" s="5">
        <v>0.15</v>
      </c>
    </row>
    <row r="4" spans="1:5" x14ac:dyDescent="0.3">
      <c r="A4" t="s">
        <v>30</v>
      </c>
      <c r="B4" t="s">
        <v>96</v>
      </c>
      <c r="D4" t="s">
        <v>81</v>
      </c>
      <c r="E4" s="5">
        <v>0.7</v>
      </c>
    </row>
    <row r="5" spans="1:5" x14ac:dyDescent="0.3">
      <c r="A5" t="s">
        <v>31</v>
      </c>
      <c r="B5" t="s">
        <v>97</v>
      </c>
      <c r="D5" s="4" t="s">
        <v>98</v>
      </c>
      <c r="E5" s="5">
        <f>SUM(E2:E4)</f>
        <v>1</v>
      </c>
    </row>
    <row r="6" spans="1:5" x14ac:dyDescent="0.3">
      <c r="A6" t="s">
        <v>32</v>
      </c>
      <c r="B6" t="s">
        <v>99</v>
      </c>
    </row>
    <row r="7" spans="1:5" x14ac:dyDescent="0.3">
      <c r="A7" t="s">
        <v>33</v>
      </c>
    </row>
    <row r="8" spans="1:5" x14ac:dyDescent="0.3">
      <c r="A8" t="s">
        <v>34</v>
      </c>
      <c r="B8" t="s">
        <v>100</v>
      </c>
    </row>
    <row r="9" spans="1:5" x14ac:dyDescent="0.3">
      <c r="A9" t="s">
        <v>35</v>
      </c>
      <c r="B9" t="s">
        <v>101</v>
      </c>
    </row>
    <row r="10" spans="1:5" x14ac:dyDescent="0.3">
      <c r="A10" t="s">
        <v>36</v>
      </c>
      <c r="B10" t="s">
        <v>102</v>
      </c>
    </row>
    <row r="11" spans="1:5" x14ac:dyDescent="0.3">
      <c r="A11" t="s">
        <v>37</v>
      </c>
      <c r="B11" t="s">
        <v>103</v>
      </c>
    </row>
    <row r="12" spans="1:5" x14ac:dyDescent="0.3">
      <c r="A12" t="s">
        <v>38</v>
      </c>
      <c r="B12" t="s">
        <v>104</v>
      </c>
    </row>
    <row r="13" spans="1:5" x14ac:dyDescent="0.3">
      <c r="A13" t="s">
        <v>39</v>
      </c>
      <c r="B13" t="s">
        <v>105</v>
      </c>
    </row>
    <row r="14" spans="1:5" x14ac:dyDescent="0.3">
      <c r="A14" t="s">
        <v>40</v>
      </c>
    </row>
    <row r="15" spans="1:5" x14ac:dyDescent="0.3">
      <c r="A15" t="s">
        <v>41</v>
      </c>
      <c r="B15" t="s">
        <v>106</v>
      </c>
    </row>
    <row r="16" spans="1:5" x14ac:dyDescent="0.3">
      <c r="A16" t="s">
        <v>42</v>
      </c>
      <c r="B16" t="s">
        <v>107</v>
      </c>
    </row>
    <row r="17" spans="1:2" x14ac:dyDescent="0.3">
      <c r="A17" t="s">
        <v>43</v>
      </c>
      <c r="B17" t="s">
        <v>108</v>
      </c>
    </row>
    <row r="18" spans="1:2" x14ac:dyDescent="0.3">
      <c r="A18" t="s">
        <v>44</v>
      </c>
      <c r="B18" t="s">
        <v>108</v>
      </c>
    </row>
    <row r="19" spans="1:2" x14ac:dyDescent="0.3">
      <c r="A19" t="s">
        <v>45</v>
      </c>
      <c r="B19" t="s">
        <v>108</v>
      </c>
    </row>
    <row r="20" spans="1:2" x14ac:dyDescent="0.3">
      <c r="A20" t="s">
        <v>46</v>
      </c>
      <c r="B20" t="s">
        <v>108</v>
      </c>
    </row>
    <row r="21" spans="1:2" x14ac:dyDescent="0.3">
      <c r="A21" t="s">
        <v>47</v>
      </c>
      <c r="B21" t="s">
        <v>108</v>
      </c>
    </row>
    <row r="22" spans="1:2" x14ac:dyDescent="0.3">
      <c r="A22" t="s">
        <v>48</v>
      </c>
      <c r="B22" t="s">
        <v>107</v>
      </c>
    </row>
    <row r="23" spans="1:2" x14ac:dyDescent="0.3">
      <c r="A23" t="s">
        <v>49</v>
      </c>
      <c r="B23" t="s">
        <v>108</v>
      </c>
    </row>
    <row r="24" spans="1:2" x14ac:dyDescent="0.3">
      <c r="A24" t="s">
        <v>50</v>
      </c>
      <c r="B24" t="s">
        <v>108</v>
      </c>
    </row>
    <row r="25" spans="1:2" x14ac:dyDescent="0.3">
      <c r="A25" t="s">
        <v>51</v>
      </c>
      <c r="B25" t="s">
        <v>109</v>
      </c>
    </row>
    <row r="26" spans="1:2" x14ac:dyDescent="0.3">
      <c r="A26" t="s">
        <v>52</v>
      </c>
      <c r="B26" t="s">
        <v>108</v>
      </c>
    </row>
    <row r="27" spans="1:2" x14ac:dyDescent="0.3">
      <c r="A27" t="s">
        <v>53</v>
      </c>
      <c r="B27" t="s">
        <v>109</v>
      </c>
    </row>
    <row r="28" spans="1:2" x14ac:dyDescent="0.3">
      <c r="A28" t="s">
        <v>54</v>
      </c>
      <c r="B28" t="s">
        <v>54</v>
      </c>
    </row>
    <row r="29" spans="1:2" x14ac:dyDescent="0.3">
      <c r="A29" t="s">
        <v>55</v>
      </c>
      <c r="B29" t="s">
        <v>108</v>
      </c>
    </row>
    <row r="30" spans="1:2" x14ac:dyDescent="0.3">
      <c r="A30" t="s">
        <v>56</v>
      </c>
      <c r="B30" t="s">
        <v>108</v>
      </c>
    </row>
    <row r="31" spans="1:2" x14ac:dyDescent="0.3">
      <c r="A31" t="s">
        <v>57</v>
      </c>
      <c r="B31" t="s">
        <v>108</v>
      </c>
    </row>
    <row r="32" spans="1:2" x14ac:dyDescent="0.3">
      <c r="A32" t="s">
        <v>58</v>
      </c>
      <c r="B32" t="s">
        <v>108</v>
      </c>
    </row>
    <row r="33" spans="1:2" x14ac:dyDescent="0.3">
      <c r="A33" t="s">
        <v>59</v>
      </c>
      <c r="B33" t="s">
        <v>108</v>
      </c>
    </row>
    <row r="34" spans="1:2" x14ac:dyDescent="0.3">
      <c r="A34" t="s">
        <v>60</v>
      </c>
      <c r="B34" t="s">
        <v>107</v>
      </c>
    </row>
    <row r="35" spans="1:2" x14ac:dyDescent="0.3">
      <c r="A35" t="s">
        <v>61</v>
      </c>
      <c r="B35" t="s">
        <v>108</v>
      </c>
    </row>
    <row r="36" spans="1:2" x14ac:dyDescent="0.3">
      <c r="A36" t="s">
        <v>62</v>
      </c>
      <c r="B36" t="s">
        <v>108</v>
      </c>
    </row>
    <row r="37" spans="1:2" x14ac:dyDescent="0.3">
      <c r="A37" t="s">
        <v>63</v>
      </c>
      <c r="B37" t="s">
        <v>110</v>
      </c>
    </row>
    <row r="38" spans="1:2" x14ac:dyDescent="0.3">
      <c r="A38" t="s">
        <v>64</v>
      </c>
      <c r="B38" t="s">
        <v>107</v>
      </c>
    </row>
    <row r="39" spans="1:2" x14ac:dyDescent="0.3">
      <c r="A39" t="s">
        <v>65</v>
      </c>
      <c r="B39" t="s">
        <v>108</v>
      </c>
    </row>
    <row r="40" spans="1:2" x14ac:dyDescent="0.3">
      <c r="A40" t="s">
        <v>66</v>
      </c>
      <c r="B40" t="s">
        <v>108</v>
      </c>
    </row>
    <row r="41" spans="1:2" x14ac:dyDescent="0.3">
      <c r="A41" t="s">
        <v>67</v>
      </c>
      <c r="B41" t="s">
        <v>108</v>
      </c>
    </row>
    <row r="42" spans="1:2" x14ac:dyDescent="0.3">
      <c r="A42" t="s">
        <v>68</v>
      </c>
      <c r="B42" t="s">
        <v>107</v>
      </c>
    </row>
    <row r="43" spans="1:2" x14ac:dyDescent="0.3">
      <c r="A43" t="s">
        <v>69</v>
      </c>
      <c r="B43" t="s">
        <v>107</v>
      </c>
    </row>
    <row r="44" spans="1:2" x14ac:dyDescent="0.3">
      <c r="A44" t="s">
        <v>70</v>
      </c>
      <c r="B44" t="s">
        <v>70</v>
      </c>
    </row>
    <row r="45" spans="1:2" x14ac:dyDescent="0.3">
      <c r="A45" t="s">
        <v>71</v>
      </c>
      <c r="B45" t="s">
        <v>71</v>
      </c>
    </row>
  </sheetData>
  <conditionalFormatting sqref="E5">
    <cfRule type="expression" dxfId="0" priority="1">
      <formula>OR(AND(SUM(E2:E4)&lt;&gt;1, SUM(E2:E4)&gt;0))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0"/>
  <sheetViews>
    <sheetView workbookViewId="0">
      <pane ySplit="1" topLeftCell="A2" activePane="bottomLeft" state="frozen"/>
      <selection pane="bottomLeft" activeCell="H10" sqref="H10"/>
    </sheetView>
  </sheetViews>
  <sheetFormatPr defaultRowHeight="14.4" x14ac:dyDescent="0.3"/>
  <cols>
    <col min="1" max="1" width="7.21875" bestFit="1" customWidth="1"/>
    <col min="2" max="2" width="29.33203125" bestFit="1" customWidth="1"/>
    <col min="3" max="3" width="33.88671875" bestFit="1" customWidth="1"/>
  </cols>
  <sheetData>
    <row r="1" spans="1:3" x14ac:dyDescent="0.3">
      <c r="A1" s="4" t="s">
        <v>111</v>
      </c>
      <c r="B1" s="4" t="s">
        <v>112</v>
      </c>
      <c r="C1" s="4" t="s">
        <v>113</v>
      </c>
    </row>
    <row r="2" spans="1:3" x14ac:dyDescent="0.3">
      <c r="A2" s="7">
        <v>42736</v>
      </c>
      <c r="B2" s="8">
        <v>52.61</v>
      </c>
      <c r="C2" s="8">
        <v>3.93</v>
      </c>
    </row>
    <row r="3" spans="1:3" x14ac:dyDescent="0.3">
      <c r="A3" s="7">
        <v>42767</v>
      </c>
      <c r="B3" s="8">
        <v>53.46</v>
      </c>
      <c r="C3" s="8">
        <v>3.391</v>
      </c>
    </row>
    <row r="4" spans="1:3" x14ac:dyDescent="0.3">
      <c r="A4" s="7">
        <v>42795</v>
      </c>
      <c r="B4" s="8">
        <v>49.67</v>
      </c>
      <c r="C4" s="8">
        <v>2.6269999999999998</v>
      </c>
    </row>
    <row r="5" spans="1:3" x14ac:dyDescent="0.3">
      <c r="A5" s="7">
        <v>42826</v>
      </c>
      <c r="B5" s="8">
        <v>51.12</v>
      </c>
      <c r="C5" s="8">
        <v>3.1749999999999998</v>
      </c>
    </row>
    <row r="6" spans="1:3" x14ac:dyDescent="0.3">
      <c r="A6" s="7">
        <v>42856</v>
      </c>
      <c r="B6" s="8">
        <v>48.54</v>
      </c>
      <c r="C6" s="8">
        <v>3.1419999999999999</v>
      </c>
    </row>
    <row r="7" spans="1:3" x14ac:dyDescent="0.3">
      <c r="A7" s="7">
        <v>42887</v>
      </c>
      <c r="B7" s="8">
        <v>45.2</v>
      </c>
      <c r="C7" s="8">
        <v>3.2360000000000002</v>
      </c>
    </row>
    <row r="8" spans="1:3" x14ac:dyDescent="0.3">
      <c r="A8" s="7">
        <v>42917</v>
      </c>
      <c r="B8" s="8">
        <v>46.68</v>
      </c>
      <c r="C8" s="8">
        <v>3.0670000000000002</v>
      </c>
    </row>
    <row r="9" spans="1:3" x14ac:dyDescent="0.3">
      <c r="A9" s="7">
        <v>42948</v>
      </c>
      <c r="B9" s="8">
        <v>48.06</v>
      </c>
      <c r="C9" s="8">
        <v>2.9689999999999999</v>
      </c>
    </row>
    <row r="10" spans="1:3" x14ac:dyDescent="0.3">
      <c r="A10" s="7">
        <v>42979</v>
      </c>
      <c r="B10" s="8">
        <v>49.88</v>
      </c>
      <c r="C10" s="8">
        <v>2.9609999999999999</v>
      </c>
    </row>
    <row r="11" spans="1:3" x14ac:dyDescent="0.3">
      <c r="A11" s="7">
        <v>43009</v>
      </c>
      <c r="B11" s="8">
        <v>51.6</v>
      </c>
      <c r="C11" s="8">
        <v>2.9740000000000002</v>
      </c>
    </row>
    <row r="12" spans="1:3" x14ac:dyDescent="0.3">
      <c r="A12" s="7">
        <v>43040</v>
      </c>
      <c r="B12" s="8">
        <v>56.66</v>
      </c>
      <c r="C12" s="8">
        <v>2.7519999999999998</v>
      </c>
    </row>
    <row r="13" spans="1:3" x14ac:dyDescent="0.3">
      <c r="A13" s="7">
        <v>43070</v>
      </c>
      <c r="B13" s="8">
        <v>57.95</v>
      </c>
      <c r="C13" s="8">
        <v>3.0739999999999998</v>
      </c>
    </row>
    <row r="14" spans="1:3" x14ac:dyDescent="0.3">
      <c r="A14" s="7">
        <v>43101</v>
      </c>
      <c r="B14" s="8">
        <v>63.66</v>
      </c>
      <c r="C14" s="8">
        <v>2.738</v>
      </c>
    </row>
    <row r="15" spans="1:3" x14ac:dyDescent="0.3">
      <c r="A15" s="7">
        <v>43132</v>
      </c>
      <c r="B15" s="8">
        <v>62.18</v>
      </c>
      <c r="C15" s="8">
        <v>3.6309999999999998</v>
      </c>
    </row>
    <row r="16" spans="1:3" x14ac:dyDescent="0.3">
      <c r="A16" s="7">
        <v>43160</v>
      </c>
      <c r="B16" s="8">
        <v>62.77</v>
      </c>
      <c r="C16" s="8">
        <v>2.6389999999999998</v>
      </c>
    </row>
    <row r="17" spans="1:3" x14ac:dyDescent="0.3">
      <c r="A17" s="7">
        <v>43191</v>
      </c>
      <c r="B17" s="8">
        <v>66.33</v>
      </c>
      <c r="C17" s="8">
        <v>2.6909999999999998</v>
      </c>
    </row>
    <row r="18" spans="1:3" x14ac:dyDescent="0.3">
      <c r="A18" s="7">
        <v>43221</v>
      </c>
      <c r="B18" s="8">
        <v>69.98</v>
      </c>
      <c r="C18" s="8">
        <v>2.8210000000000002</v>
      </c>
    </row>
    <row r="19" spans="1:3" x14ac:dyDescent="0.3">
      <c r="A19" s="7">
        <v>43252</v>
      </c>
      <c r="B19" s="8">
        <v>67.319999999999993</v>
      </c>
      <c r="C19" s="8">
        <v>2.875</v>
      </c>
    </row>
    <row r="20" spans="1:3" x14ac:dyDescent="0.3">
      <c r="A20" s="7">
        <v>43282</v>
      </c>
      <c r="B20" s="8">
        <v>70.58</v>
      </c>
      <c r="C20" s="8">
        <v>2.996</v>
      </c>
    </row>
    <row r="21" spans="1:3" x14ac:dyDescent="0.3">
      <c r="A21" s="7">
        <v>43313</v>
      </c>
      <c r="B21" s="8">
        <v>67.849999999999994</v>
      </c>
      <c r="C21" s="8">
        <v>2.8220000000000001</v>
      </c>
    </row>
    <row r="22" spans="1:3" x14ac:dyDescent="0.3">
      <c r="A22" s="7">
        <v>43344</v>
      </c>
      <c r="B22" s="8">
        <v>70.09</v>
      </c>
      <c r="C22" s="8">
        <v>2.895</v>
      </c>
    </row>
    <row r="23" spans="1:3" x14ac:dyDescent="0.3">
      <c r="A23" s="7">
        <v>43374</v>
      </c>
      <c r="B23" s="8">
        <v>70.760000000000005</v>
      </c>
      <c r="C23" s="8">
        <v>3.0209999999999999</v>
      </c>
    </row>
    <row r="24" spans="1:3" x14ac:dyDescent="0.3">
      <c r="A24" s="7">
        <v>43405</v>
      </c>
      <c r="B24" s="8">
        <v>56.69</v>
      </c>
      <c r="C24" s="8">
        <v>3.1850000000000001</v>
      </c>
    </row>
    <row r="25" spans="1:3" x14ac:dyDescent="0.3">
      <c r="A25" s="7">
        <v>43435</v>
      </c>
      <c r="B25" s="8">
        <v>48.98</v>
      </c>
      <c r="C25" s="8">
        <v>4.7149999999999999</v>
      </c>
    </row>
    <row r="26" spans="1:3" x14ac:dyDescent="0.3">
      <c r="A26" s="7">
        <v>43466</v>
      </c>
      <c r="B26" s="8">
        <v>51.55</v>
      </c>
      <c r="C26" s="8">
        <v>3.6419999999999999</v>
      </c>
    </row>
    <row r="27" spans="1:3" x14ac:dyDescent="0.3">
      <c r="A27" s="7">
        <v>43497</v>
      </c>
      <c r="B27" s="8">
        <v>54.98</v>
      </c>
      <c r="C27" s="8">
        <v>2.95</v>
      </c>
    </row>
    <row r="28" spans="1:3" x14ac:dyDescent="0.3">
      <c r="A28" s="7">
        <v>43525</v>
      </c>
      <c r="B28" s="8">
        <v>58.17</v>
      </c>
      <c r="C28" s="8">
        <v>2.855</v>
      </c>
    </row>
    <row r="29" spans="1:3" x14ac:dyDescent="0.3">
      <c r="A29" s="7">
        <v>43556</v>
      </c>
      <c r="B29" s="8">
        <v>63.87</v>
      </c>
      <c r="C29" s="8">
        <v>2.7130000000000001</v>
      </c>
    </row>
    <row r="30" spans="1:3" x14ac:dyDescent="0.3">
      <c r="A30" s="7">
        <v>43586</v>
      </c>
      <c r="B30" s="8">
        <v>60.87</v>
      </c>
      <c r="C30" s="8">
        <v>2.5659999999999998</v>
      </c>
    </row>
    <row r="31" spans="1:3" x14ac:dyDescent="0.3">
      <c r="A31" s="7">
        <v>43617</v>
      </c>
      <c r="B31" s="8">
        <v>54.71</v>
      </c>
      <c r="C31" s="8">
        <v>2.633</v>
      </c>
    </row>
    <row r="32" spans="1:3" x14ac:dyDescent="0.3">
      <c r="A32" s="7">
        <v>43647</v>
      </c>
      <c r="B32" s="8">
        <v>57.55</v>
      </c>
      <c r="C32" s="8">
        <v>2.2909999999999999</v>
      </c>
    </row>
    <row r="33" spans="1:3" x14ac:dyDescent="0.3">
      <c r="A33" s="7">
        <v>43678</v>
      </c>
      <c r="B33" s="8">
        <v>54.84</v>
      </c>
      <c r="C33" s="8">
        <v>2.141</v>
      </c>
    </row>
    <row r="34" spans="1:3" x14ac:dyDescent="0.3">
      <c r="A34" s="7">
        <v>43709</v>
      </c>
      <c r="B34" s="8">
        <v>56.97</v>
      </c>
      <c r="C34" s="8">
        <v>2.2509999999999999</v>
      </c>
    </row>
    <row r="35" spans="1:3" x14ac:dyDescent="0.3">
      <c r="A35" s="7">
        <v>43739</v>
      </c>
      <c r="B35" s="8">
        <v>54.01</v>
      </c>
      <c r="C35" s="8">
        <v>2.4279999999999999</v>
      </c>
    </row>
    <row r="36" spans="1:3" x14ac:dyDescent="0.3">
      <c r="A36" s="7">
        <v>43770</v>
      </c>
      <c r="B36" s="8">
        <v>57.07</v>
      </c>
      <c r="C36" s="8">
        <v>2.597</v>
      </c>
    </row>
    <row r="37" spans="1:3" x14ac:dyDescent="0.3">
      <c r="A37" s="7">
        <v>43800</v>
      </c>
      <c r="B37" s="8">
        <v>59.81</v>
      </c>
      <c r="C37" s="8">
        <v>2.4700000000000002</v>
      </c>
    </row>
    <row r="38" spans="1:3" x14ac:dyDescent="0.3">
      <c r="A38" s="7">
        <v>43831</v>
      </c>
      <c r="B38" s="8">
        <v>57.53</v>
      </c>
      <c r="C38" s="8">
        <v>2.1579999999999999</v>
      </c>
    </row>
    <row r="39" spans="1:3" x14ac:dyDescent="0.3">
      <c r="A39" s="7">
        <v>43862</v>
      </c>
      <c r="B39" s="8">
        <v>50.54</v>
      </c>
      <c r="C39" s="8">
        <v>1.877</v>
      </c>
    </row>
    <row r="40" spans="1:3" x14ac:dyDescent="0.3">
      <c r="A40" s="7">
        <v>43891</v>
      </c>
      <c r="B40" s="8">
        <v>30.45</v>
      </c>
      <c r="C40" s="8">
        <v>1.821</v>
      </c>
    </row>
    <row r="41" spans="1:3" x14ac:dyDescent="0.3">
      <c r="A41" s="7">
        <v>43922</v>
      </c>
      <c r="B41" s="8">
        <v>16.7</v>
      </c>
      <c r="C41" s="8">
        <v>1.6339999999999999</v>
      </c>
    </row>
    <row r="42" spans="1:3" x14ac:dyDescent="0.3">
      <c r="A42" s="7">
        <v>43952</v>
      </c>
      <c r="B42" s="8">
        <v>28.53</v>
      </c>
      <c r="C42" s="8">
        <v>1.794</v>
      </c>
    </row>
    <row r="43" spans="1:3" x14ac:dyDescent="0.3">
      <c r="A43" s="7">
        <v>43983</v>
      </c>
      <c r="B43" s="8">
        <v>38.31</v>
      </c>
      <c r="C43" s="8">
        <v>1.722</v>
      </c>
    </row>
    <row r="44" spans="1:3" x14ac:dyDescent="0.3">
      <c r="A44" s="7">
        <v>44013</v>
      </c>
      <c r="B44" s="8">
        <v>40.770000000000003</v>
      </c>
      <c r="C44" s="8">
        <v>1.4950000000000001</v>
      </c>
    </row>
    <row r="45" spans="1:3" x14ac:dyDescent="0.3">
      <c r="A45" s="7">
        <v>44044</v>
      </c>
      <c r="B45" s="8">
        <v>42.39</v>
      </c>
      <c r="C45" s="8">
        <v>1.8540000000000001</v>
      </c>
    </row>
    <row r="46" spans="1:3" x14ac:dyDescent="0.3">
      <c r="A46" s="7">
        <v>44075</v>
      </c>
      <c r="B46" s="8">
        <v>39.630000000000003</v>
      </c>
      <c r="C46" s="8">
        <v>2.5790000000000002</v>
      </c>
    </row>
    <row r="47" spans="1:3" x14ac:dyDescent="0.3">
      <c r="A47" s="7">
        <v>44105</v>
      </c>
      <c r="B47" s="8">
        <v>39.56</v>
      </c>
      <c r="C47" s="8">
        <v>2.101</v>
      </c>
    </row>
    <row r="48" spans="1:3" x14ac:dyDescent="0.3">
      <c r="A48" s="7">
        <v>44136</v>
      </c>
      <c r="B48" s="8">
        <v>41.35</v>
      </c>
      <c r="C48" s="8">
        <v>2.996</v>
      </c>
    </row>
    <row r="49" spans="1:3" x14ac:dyDescent="0.3">
      <c r="A49" s="7">
        <v>44166</v>
      </c>
      <c r="B49" s="8">
        <v>47.07</v>
      </c>
      <c r="C49" s="8">
        <v>2.8959999999999999</v>
      </c>
    </row>
    <row r="50" spans="1:3" x14ac:dyDescent="0.3">
      <c r="A50" s="7">
        <v>44197</v>
      </c>
      <c r="B50" s="8">
        <v>52.1</v>
      </c>
      <c r="C50" s="8">
        <v>2.4670000000000001</v>
      </c>
    </row>
    <row r="51" spans="1:3" x14ac:dyDescent="0.3">
      <c r="A51" s="7">
        <v>44228</v>
      </c>
      <c r="B51" s="8">
        <v>59.06</v>
      </c>
      <c r="C51" s="8">
        <v>2.76</v>
      </c>
    </row>
    <row r="52" spans="1:3" x14ac:dyDescent="0.3">
      <c r="A52" s="7">
        <v>44256</v>
      </c>
      <c r="B52" s="8">
        <v>62.36</v>
      </c>
      <c r="C52" s="8">
        <v>2.8540000000000001</v>
      </c>
    </row>
    <row r="53" spans="1:3" x14ac:dyDescent="0.3">
      <c r="A53" s="7">
        <v>44287</v>
      </c>
      <c r="B53" s="8">
        <v>61.7</v>
      </c>
      <c r="C53" s="8">
        <v>2.5859999999999999</v>
      </c>
    </row>
    <row r="54" spans="1:3" x14ac:dyDescent="0.3">
      <c r="A54" s="7">
        <v>44317</v>
      </c>
      <c r="B54" s="8">
        <v>65.16</v>
      </c>
      <c r="C54" s="8">
        <v>2.9249999999999998</v>
      </c>
    </row>
    <row r="55" spans="1:3" x14ac:dyDescent="0.3">
      <c r="A55" s="7">
        <v>44348</v>
      </c>
      <c r="B55" s="8">
        <v>71.349999999999994</v>
      </c>
      <c r="C55" s="8">
        <v>2.984</v>
      </c>
    </row>
    <row r="56" spans="1:3" x14ac:dyDescent="0.3">
      <c r="A56" s="7">
        <v>44378</v>
      </c>
      <c r="B56" s="8">
        <v>72.430000000000007</v>
      </c>
      <c r="C56" s="8">
        <v>3.617</v>
      </c>
    </row>
    <row r="57" spans="1:3" x14ac:dyDescent="0.3">
      <c r="A57" s="7">
        <v>44409</v>
      </c>
      <c r="B57" s="8">
        <v>67.709999999999994</v>
      </c>
      <c r="C57" s="8">
        <v>4.0439999999999996</v>
      </c>
    </row>
    <row r="58" spans="1:3" x14ac:dyDescent="0.3">
      <c r="A58" s="7">
        <v>44440</v>
      </c>
      <c r="B58" s="8">
        <v>71.55</v>
      </c>
      <c r="C58" s="8">
        <v>4.37</v>
      </c>
    </row>
    <row r="59" spans="1:3" x14ac:dyDescent="0.3">
      <c r="A59" s="7">
        <v>44470</v>
      </c>
      <c r="B59" s="8">
        <v>81.22</v>
      </c>
      <c r="C59" s="8">
        <v>5.8410000000000002</v>
      </c>
    </row>
    <row r="60" spans="1:3" x14ac:dyDescent="0.3">
      <c r="A60" s="7">
        <v>44501</v>
      </c>
      <c r="B60" s="8">
        <v>78.650000000000006</v>
      </c>
      <c r="C60" s="8">
        <v>6.202</v>
      </c>
    </row>
    <row r="61" spans="1:3" x14ac:dyDescent="0.3">
      <c r="A61" s="7">
        <v>44531</v>
      </c>
      <c r="B61" s="8">
        <v>71.69</v>
      </c>
      <c r="C61" s="8">
        <v>5.4470000000000001</v>
      </c>
    </row>
    <row r="62" spans="1:3" x14ac:dyDescent="0.3">
      <c r="A62" s="7">
        <v>44562</v>
      </c>
      <c r="B62" s="8">
        <v>82.98</v>
      </c>
      <c r="C62" s="8">
        <v>4.024</v>
      </c>
    </row>
    <row r="63" spans="1:3" x14ac:dyDescent="0.3">
      <c r="A63" s="7">
        <v>44593</v>
      </c>
      <c r="B63" s="8">
        <v>91.63</v>
      </c>
      <c r="C63" s="8">
        <v>6.2649999999999997</v>
      </c>
    </row>
    <row r="64" spans="1:3" x14ac:dyDescent="0.3">
      <c r="A64" s="7">
        <v>44621</v>
      </c>
      <c r="B64" s="8">
        <v>108.26</v>
      </c>
      <c r="C64" s="8">
        <v>4.5679999999999996</v>
      </c>
    </row>
    <row r="65" spans="1:3" x14ac:dyDescent="0.3">
      <c r="A65" s="7">
        <v>44652</v>
      </c>
      <c r="B65" s="8">
        <v>101.64</v>
      </c>
      <c r="C65" s="8">
        <v>5.3360000000000003</v>
      </c>
    </row>
    <row r="66" spans="1:3" x14ac:dyDescent="0.3">
      <c r="A66" s="7">
        <v>44682</v>
      </c>
      <c r="B66" s="8">
        <v>109.26</v>
      </c>
      <c r="C66" s="8">
        <v>7.2670000000000003</v>
      </c>
    </row>
    <row r="67" spans="1:3" x14ac:dyDescent="0.3">
      <c r="A67" s="7">
        <v>44713</v>
      </c>
      <c r="B67" s="8">
        <v>114.34</v>
      </c>
      <c r="C67" s="8">
        <v>8.9079999999999995</v>
      </c>
    </row>
    <row r="68" spans="1:3" x14ac:dyDescent="0.3">
      <c r="A68" s="7">
        <v>44743</v>
      </c>
      <c r="B68" s="8">
        <v>99.39</v>
      </c>
      <c r="C68" s="8">
        <v>6.5510000000000002</v>
      </c>
    </row>
    <row r="69" spans="1:3" x14ac:dyDescent="0.3">
      <c r="A69" s="7">
        <v>44774</v>
      </c>
      <c r="B69" s="8">
        <v>91.48</v>
      </c>
      <c r="C69" s="8">
        <v>8.6869999999999994</v>
      </c>
    </row>
    <row r="70" spans="1:3" x14ac:dyDescent="0.3">
      <c r="A70" s="7">
        <v>44805</v>
      </c>
      <c r="B70" s="8">
        <v>83.8</v>
      </c>
      <c r="C70" s="8">
        <v>9.3529999999999998</v>
      </c>
    </row>
    <row r="71" spans="1:3" x14ac:dyDescent="0.3">
      <c r="A71" s="7">
        <v>44835</v>
      </c>
      <c r="B71" s="8">
        <v>87.03</v>
      </c>
      <c r="C71" s="8">
        <v>6.8680000000000003</v>
      </c>
    </row>
    <row r="72" spans="1:3" x14ac:dyDescent="0.3">
      <c r="A72" s="7">
        <v>44866</v>
      </c>
      <c r="B72" s="8">
        <v>84.39</v>
      </c>
      <c r="C72" s="8">
        <v>5.1859999999999999</v>
      </c>
    </row>
    <row r="73" spans="1:3" x14ac:dyDescent="0.3">
      <c r="A73" s="7">
        <v>44896</v>
      </c>
      <c r="B73" s="8">
        <v>76.52</v>
      </c>
      <c r="C73" s="8">
        <v>6.7119999999999997</v>
      </c>
    </row>
    <row r="74" spans="1:3" x14ac:dyDescent="0.3">
      <c r="A74" s="7">
        <v>44927</v>
      </c>
      <c r="B74" s="8">
        <v>78.16</v>
      </c>
      <c r="C74" s="8">
        <v>4.7089999999999996</v>
      </c>
    </row>
    <row r="75" spans="1:3" x14ac:dyDescent="0.3">
      <c r="A75" s="7">
        <v>44958</v>
      </c>
      <c r="B75" s="8">
        <v>76.86</v>
      </c>
      <c r="C75" s="8">
        <v>3.109</v>
      </c>
    </row>
    <row r="76" spans="1:3" x14ac:dyDescent="0.3">
      <c r="A76" s="7">
        <v>44986</v>
      </c>
      <c r="B76" s="8">
        <v>73.37</v>
      </c>
      <c r="C76" s="8">
        <v>2.4510000000000001</v>
      </c>
    </row>
    <row r="77" spans="1:3" x14ac:dyDescent="0.3">
      <c r="A77" s="7">
        <v>45017</v>
      </c>
      <c r="B77" s="8">
        <v>79.44</v>
      </c>
      <c r="C77" s="8">
        <v>1.9910000000000001</v>
      </c>
    </row>
    <row r="78" spans="1:3" x14ac:dyDescent="0.3">
      <c r="A78" s="7">
        <v>45047</v>
      </c>
      <c r="B78" s="8">
        <v>71.62</v>
      </c>
      <c r="C78" s="8">
        <v>2.117</v>
      </c>
    </row>
    <row r="79" spans="1:3" x14ac:dyDescent="0.3">
      <c r="A79" s="7">
        <v>45078</v>
      </c>
      <c r="B79" s="8">
        <v>70.27</v>
      </c>
      <c r="C79" s="8">
        <v>2.181</v>
      </c>
    </row>
    <row r="80" spans="1:3" x14ac:dyDescent="0.3">
      <c r="A80" s="7">
        <v>45108</v>
      </c>
      <c r="B80" s="8">
        <v>76.040000000000006</v>
      </c>
      <c r="C80" s="8">
        <v>2.6030000000000002</v>
      </c>
    </row>
    <row r="81" spans="1:3" x14ac:dyDescent="0.3">
      <c r="A81" s="7">
        <v>45139</v>
      </c>
      <c r="B81" s="8">
        <v>81.319999999999993</v>
      </c>
      <c r="C81" s="8">
        <v>2.492</v>
      </c>
    </row>
    <row r="82" spans="1:3" x14ac:dyDescent="0.3">
      <c r="A82" s="7">
        <v>45170</v>
      </c>
      <c r="B82" s="8">
        <v>89.43</v>
      </c>
      <c r="C82" s="8">
        <v>2.556</v>
      </c>
    </row>
    <row r="83" spans="1:3" x14ac:dyDescent="0.3">
      <c r="A83" s="7">
        <v>45200</v>
      </c>
      <c r="B83" s="8">
        <v>85.47</v>
      </c>
      <c r="C83" s="8">
        <v>2.7639999999999998</v>
      </c>
    </row>
    <row r="84" spans="1:3" x14ac:dyDescent="0.3">
      <c r="A84" s="7">
        <v>45231</v>
      </c>
      <c r="B84" s="8">
        <v>77.38</v>
      </c>
      <c r="C84" s="8">
        <v>3.1640000000000001</v>
      </c>
    </row>
    <row r="85" spans="1:3" x14ac:dyDescent="0.3">
      <c r="A85" s="7">
        <v>45261</v>
      </c>
      <c r="B85" s="8">
        <v>72.12</v>
      </c>
      <c r="C85" s="8">
        <v>2.706</v>
      </c>
    </row>
    <row r="86" spans="1:3" x14ac:dyDescent="0.3">
      <c r="A86" s="7">
        <v>45292</v>
      </c>
      <c r="B86" s="8">
        <v>73.86</v>
      </c>
      <c r="C86" s="8">
        <v>2.6190000000000002</v>
      </c>
    </row>
    <row r="87" spans="1:3" x14ac:dyDescent="0.3">
      <c r="A87" s="7">
        <v>45323</v>
      </c>
      <c r="B87" s="8">
        <v>76.61</v>
      </c>
      <c r="C87" s="8">
        <v>2.4900000000000002</v>
      </c>
    </row>
    <row r="88" spans="1:3" x14ac:dyDescent="0.3">
      <c r="A88" s="7">
        <v>45352</v>
      </c>
      <c r="B88" s="8">
        <v>80.41</v>
      </c>
      <c r="C88" s="8">
        <v>1.615</v>
      </c>
    </row>
    <row r="89" spans="1:3" x14ac:dyDescent="0.3">
      <c r="A89" s="7">
        <v>45383</v>
      </c>
      <c r="B89" s="8">
        <v>84.39</v>
      </c>
      <c r="C89" s="8">
        <v>1.575</v>
      </c>
    </row>
    <row r="90" spans="1:3" x14ac:dyDescent="0.3">
      <c r="A90" s="7">
        <v>45413</v>
      </c>
      <c r="B90" s="8">
        <v>78.62</v>
      </c>
      <c r="C90" s="8">
        <v>1.6140000000000001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pane ySplit="1" topLeftCell="A2" activePane="bottomLeft" state="frozen"/>
      <selection pane="bottomLeft" activeCell="F6" sqref="F6"/>
    </sheetView>
  </sheetViews>
  <sheetFormatPr defaultRowHeight="14.4" x14ac:dyDescent="0.3"/>
  <cols>
    <col min="1" max="2" width="10.33203125" bestFit="1" customWidth="1"/>
    <col min="3" max="3" width="10.109375" bestFit="1" customWidth="1"/>
  </cols>
  <sheetData>
    <row r="1" spans="1:3" x14ac:dyDescent="0.3">
      <c r="A1" s="4" t="s">
        <v>114</v>
      </c>
      <c r="B1" s="4" t="s">
        <v>12</v>
      </c>
      <c r="C1" s="4" t="s">
        <v>115</v>
      </c>
    </row>
    <row r="2" spans="1:3" x14ac:dyDescent="0.3">
      <c r="A2" t="s">
        <v>89</v>
      </c>
      <c r="B2">
        <v>103</v>
      </c>
      <c r="C2">
        <v>1.1000000000000001</v>
      </c>
    </row>
    <row r="3" spans="1:3" x14ac:dyDescent="0.3">
      <c r="A3" t="s">
        <v>90</v>
      </c>
      <c r="B3">
        <v>104</v>
      </c>
      <c r="C3">
        <v>1.1499999999999999</v>
      </c>
    </row>
    <row r="4" spans="1:3" x14ac:dyDescent="0.3">
      <c r="A4" t="s">
        <v>91</v>
      </c>
      <c r="B4">
        <v>105</v>
      </c>
      <c r="C4">
        <v>1.27</v>
      </c>
    </row>
    <row r="5" spans="1:3" x14ac:dyDescent="0.3">
      <c r="A5" t="s">
        <v>92</v>
      </c>
      <c r="B5">
        <v>106</v>
      </c>
      <c r="C5">
        <v>1</v>
      </c>
    </row>
    <row r="6" spans="1:3" x14ac:dyDescent="0.3">
      <c r="A6" t="s">
        <v>93</v>
      </c>
      <c r="B6">
        <v>107</v>
      </c>
      <c r="C6">
        <v>1.0549999999999999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1"/>
  <sheetViews>
    <sheetView workbookViewId="0">
      <pane ySplit="1" topLeftCell="A2" activePane="bottomLeft" state="frozen"/>
      <selection pane="bottomLeft" activeCell="H13" sqref="H13"/>
    </sheetView>
  </sheetViews>
  <sheetFormatPr defaultRowHeight="14.4" x14ac:dyDescent="0.3"/>
  <cols>
    <col min="1" max="2" width="10.33203125" bestFit="1" customWidth="1"/>
    <col min="3" max="3" width="7.21875" bestFit="1" customWidth="1"/>
    <col min="4" max="4" width="22.21875" bestFit="1" customWidth="1"/>
    <col min="5" max="5" width="21.44140625" bestFit="1" customWidth="1"/>
    <col min="6" max="6" width="24.33203125" bestFit="1" customWidth="1"/>
    <col min="7" max="7" width="18.5546875" bestFit="1" customWidth="1"/>
  </cols>
  <sheetData>
    <row r="1" spans="1:7" x14ac:dyDescent="0.3">
      <c r="A1" s="4" t="s">
        <v>114</v>
      </c>
      <c r="B1" s="4" t="s">
        <v>12</v>
      </c>
      <c r="C1" s="4" t="s">
        <v>111</v>
      </c>
      <c r="D1" s="4" t="s">
        <v>116</v>
      </c>
      <c r="E1" s="4" t="s">
        <v>117</v>
      </c>
      <c r="F1" s="4" t="s">
        <v>118</v>
      </c>
      <c r="G1" s="4" t="s">
        <v>119</v>
      </c>
    </row>
    <row r="2" spans="1:7" x14ac:dyDescent="0.3">
      <c r="A2" t="s">
        <v>89</v>
      </c>
      <c r="B2">
        <v>103</v>
      </c>
      <c r="C2" s="11">
        <v>44927</v>
      </c>
      <c r="D2">
        <v>8250</v>
      </c>
      <c r="E2">
        <v>1200</v>
      </c>
      <c r="F2">
        <v>1200</v>
      </c>
      <c r="G2">
        <v>1</v>
      </c>
    </row>
    <row r="3" spans="1:7" x14ac:dyDescent="0.3">
      <c r="A3" t="s">
        <v>89</v>
      </c>
      <c r="B3">
        <v>103</v>
      </c>
      <c r="C3" s="11">
        <v>44958</v>
      </c>
      <c r="D3">
        <v>8456</v>
      </c>
      <c r="E3">
        <v>1230</v>
      </c>
      <c r="F3">
        <v>1230</v>
      </c>
      <c r="G3">
        <v>1</v>
      </c>
    </row>
    <row r="4" spans="1:7" x14ac:dyDescent="0.3">
      <c r="A4" t="s">
        <v>89</v>
      </c>
      <c r="B4">
        <v>103</v>
      </c>
      <c r="C4" s="11">
        <v>44986</v>
      </c>
      <c r="D4">
        <v>8668</v>
      </c>
      <c r="E4">
        <v>1260.75</v>
      </c>
      <c r="F4">
        <v>1260.75</v>
      </c>
      <c r="G4">
        <v>1</v>
      </c>
    </row>
    <row r="5" spans="1:7" x14ac:dyDescent="0.3">
      <c r="A5" t="s">
        <v>89</v>
      </c>
      <c r="B5">
        <v>103</v>
      </c>
      <c r="C5" s="11">
        <v>45017</v>
      </c>
      <c r="D5">
        <v>8884</v>
      </c>
      <c r="E5">
        <v>1292.26875</v>
      </c>
      <c r="F5">
        <v>1292.26875</v>
      </c>
      <c r="G5">
        <v>1</v>
      </c>
    </row>
    <row r="6" spans="1:7" x14ac:dyDescent="0.3">
      <c r="A6" t="s">
        <v>89</v>
      </c>
      <c r="B6">
        <v>103</v>
      </c>
      <c r="C6" s="11">
        <v>45047</v>
      </c>
      <c r="D6">
        <v>9106</v>
      </c>
      <c r="E6">
        <v>1324.57546875</v>
      </c>
      <c r="F6">
        <v>1324.57546875</v>
      </c>
      <c r="G6">
        <v>1</v>
      </c>
    </row>
    <row r="7" spans="1:7" x14ac:dyDescent="0.3">
      <c r="A7" t="s">
        <v>89</v>
      </c>
      <c r="B7">
        <v>103</v>
      </c>
      <c r="C7" s="11">
        <v>45078</v>
      </c>
      <c r="D7">
        <v>9334</v>
      </c>
      <c r="E7">
        <v>1357.68985546875</v>
      </c>
      <c r="F7">
        <v>1357.68985546875</v>
      </c>
      <c r="G7">
        <v>1</v>
      </c>
    </row>
    <row r="8" spans="1:7" x14ac:dyDescent="0.3">
      <c r="A8" t="s">
        <v>89</v>
      </c>
      <c r="B8">
        <v>103</v>
      </c>
      <c r="C8" s="11">
        <v>45108</v>
      </c>
      <c r="D8">
        <v>9567</v>
      </c>
      <c r="E8">
        <v>1391.6321018554679</v>
      </c>
      <c r="F8">
        <v>1391.6321018554679</v>
      </c>
      <c r="G8">
        <v>1</v>
      </c>
    </row>
    <row r="9" spans="1:7" x14ac:dyDescent="0.3">
      <c r="A9" t="s">
        <v>89</v>
      </c>
      <c r="B9">
        <v>103</v>
      </c>
      <c r="C9" s="11">
        <v>45139</v>
      </c>
      <c r="D9">
        <v>9807</v>
      </c>
      <c r="E9">
        <v>1426.422904401855</v>
      </c>
      <c r="F9">
        <v>1426.422904401855</v>
      </c>
      <c r="G9">
        <v>1</v>
      </c>
    </row>
    <row r="10" spans="1:7" x14ac:dyDescent="0.3">
      <c r="A10" t="s">
        <v>89</v>
      </c>
      <c r="B10">
        <v>103</v>
      </c>
      <c r="C10" s="11">
        <v>45170</v>
      </c>
      <c r="D10">
        <v>10052</v>
      </c>
      <c r="E10">
        <v>1462.0834770119011</v>
      </c>
      <c r="F10">
        <v>1462.0834770119011</v>
      </c>
      <c r="G10">
        <v>1</v>
      </c>
    </row>
    <row r="11" spans="1:7" x14ac:dyDescent="0.3">
      <c r="A11" t="s">
        <v>89</v>
      </c>
      <c r="B11">
        <v>103</v>
      </c>
      <c r="C11" s="11">
        <v>45200</v>
      </c>
      <c r="D11">
        <v>10303</v>
      </c>
      <c r="E11">
        <v>1498.6355639371991</v>
      </c>
      <c r="F11">
        <v>1498.6355639371991</v>
      </c>
      <c r="G11">
        <v>1</v>
      </c>
    </row>
    <row r="12" spans="1:7" x14ac:dyDescent="0.3">
      <c r="A12" t="s">
        <v>89</v>
      </c>
      <c r="B12">
        <v>103</v>
      </c>
      <c r="C12" s="11">
        <v>45231</v>
      </c>
      <c r="D12">
        <v>10561</v>
      </c>
      <c r="E12">
        <v>1536.101453035629</v>
      </c>
      <c r="F12">
        <v>1536.101453035629</v>
      </c>
      <c r="G12">
        <v>1</v>
      </c>
    </row>
    <row r="13" spans="1:7" x14ac:dyDescent="0.3">
      <c r="A13" t="s">
        <v>89</v>
      </c>
      <c r="B13">
        <v>103</v>
      </c>
      <c r="C13" s="11">
        <v>45261</v>
      </c>
      <c r="D13">
        <v>10825</v>
      </c>
      <c r="E13">
        <v>1574.503989361519</v>
      </c>
      <c r="F13">
        <v>1574.503989361519</v>
      </c>
      <c r="G13">
        <v>1</v>
      </c>
    </row>
    <row r="14" spans="1:7" x14ac:dyDescent="0.3">
      <c r="A14" t="s">
        <v>90</v>
      </c>
      <c r="B14">
        <v>104</v>
      </c>
      <c r="C14" s="11">
        <v>44927</v>
      </c>
      <c r="D14">
        <v>7838</v>
      </c>
      <c r="E14">
        <v>1140</v>
      </c>
      <c r="F14">
        <v>1140</v>
      </c>
      <c r="G14">
        <v>1</v>
      </c>
    </row>
    <row r="15" spans="1:7" x14ac:dyDescent="0.3">
      <c r="A15" t="s">
        <v>90</v>
      </c>
      <c r="B15">
        <v>104</v>
      </c>
      <c r="C15" s="11">
        <v>44958</v>
      </c>
      <c r="D15">
        <v>8033</v>
      </c>
      <c r="E15">
        <v>1168.5</v>
      </c>
      <c r="F15">
        <v>1168.5</v>
      </c>
      <c r="G15">
        <v>1</v>
      </c>
    </row>
    <row r="16" spans="1:7" x14ac:dyDescent="0.3">
      <c r="A16" t="s">
        <v>90</v>
      </c>
      <c r="B16">
        <v>104</v>
      </c>
      <c r="C16" s="11">
        <v>44986</v>
      </c>
      <c r="D16">
        <v>8234</v>
      </c>
      <c r="E16">
        <v>1197.7125000000001</v>
      </c>
      <c r="F16">
        <v>1197.7125000000001</v>
      </c>
      <c r="G16">
        <v>1</v>
      </c>
    </row>
    <row r="17" spans="1:7" x14ac:dyDescent="0.3">
      <c r="A17" t="s">
        <v>90</v>
      </c>
      <c r="B17">
        <v>104</v>
      </c>
      <c r="C17" s="11">
        <v>45017</v>
      </c>
      <c r="D17">
        <v>8440</v>
      </c>
      <c r="E17">
        <v>1227.6553125</v>
      </c>
      <c r="F17">
        <v>1227.6553125</v>
      </c>
      <c r="G17">
        <v>1</v>
      </c>
    </row>
    <row r="18" spans="1:7" x14ac:dyDescent="0.3">
      <c r="A18" t="s">
        <v>90</v>
      </c>
      <c r="B18">
        <v>104</v>
      </c>
      <c r="C18" s="11">
        <v>45047</v>
      </c>
      <c r="D18">
        <v>8651</v>
      </c>
      <c r="E18">
        <v>1258.3466953125001</v>
      </c>
      <c r="F18">
        <v>1258.3466953125001</v>
      </c>
      <c r="G18">
        <v>1</v>
      </c>
    </row>
    <row r="19" spans="1:7" x14ac:dyDescent="0.3">
      <c r="A19" t="s">
        <v>90</v>
      </c>
      <c r="B19">
        <v>104</v>
      </c>
      <c r="C19" s="11">
        <v>45078</v>
      </c>
      <c r="D19">
        <v>8867</v>
      </c>
      <c r="E19">
        <v>1289.8053626953119</v>
      </c>
      <c r="F19">
        <v>1289.8053626953119</v>
      </c>
      <c r="G19">
        <v>1</v>
      </c>
    </row>
    <row r="20" spans="1:7" x14ac:dyDescent="0.3">
      <c r="A20" t="s">
        <v>90</v>
      </c>
      <c r="B20">
        <v>104</v>
      </c>
      <c r="C20" s="11">
        <v>45108</v>
      </c>
      <c r="D20">
        <v>9089</v>
      </c>
      <c r="E20">
        <v>1322.050496762695</v>
      </c>
      <c r="F20">
        <v>1322.050496762695</v>
      </c>
      <c r="G20">
        <v>1</v>
      </c>
    </row>
    <row r="21" spans="1:7" x14ac:dyDescent="0.3">
      <c r="A21" t="s">
        <v>90</v>
      </c>
      <c r="B21">
        <v>104</v>
      </c>
      <c r="C21" s="11">
        <v>45139</v>
      </c>
      <c r="D21">
        <v>9316</v>
      </c>
      <c r="E21">
        <v>1355.101759181762</v>
      </c>
      <c r="F21">
        <v>1355.101759181762</v>
      </c>
      <c r="G21">
        <v>1</v>
      </c>
    </row>
    <row r="22" spans="1:7" x14ac:dyDescent="0.3">
      <c r="A22" t="s">
        <v>90</v>
      </c>
      <c r="B22">
        <v>104</v>
      </c>
      <c r="C22" s="11">
        <v>45170</v>
      </c>
      <c r="D22">
        <v>9549</v>
      </c>
      <c r="E22">
        <v>1388.979303161306</v>
      </c>
      <c r="F22">
        <v>1388.979303161306</v>
      </c>
      <c r="G22">
        <v>1</v>
      </c>
    </row>
    <row r="23" spans="1:7" x14ac:dyDescent="0.3">
      <c r="A23" t="s">
        <v>90</v>
      </c>
      <c r="B23">
        <v>104</v>
      </c>
      <c r="C23" s="11">
        <v>45200</v>
      </c>
      <c r="D23">
        <v>9788</v>
      </c>
      <c r="E23">
        <v>1423.7037857403391</v>
      </c>
      <c r="F23">
        <v>1423.7037857403391</v>
      </c>
      <c r="G23">
        <v>1</v>
      </c>
    </row>
    <row r="24" spans="1:7" x14ac:dyDescent="0.3">
      <c r="A24" t="s">
        <v>90</v>
      </c>
      <c r="B24">
        <v>104</v>
      </c>
      <c r="C24" s="11">
        <v>45231</v>
      </c>
      <c r="D24">
        <v>10033</v>
      </c>
      <c r="E24">
        <v>1459.296380383847</v>
      </c>
      <c r="F24">
        <v>1459.296380383847</v>
      </c>
      <c r="G24">
        <v>1</v>
      </c>
    </row>
    <row r="25" spans="1:7" x14ac:dyDescent="0.3">
      <c r="A25" t="s">
        <v>90</v>
      </c>
      <c r="B25">
        <v>104</v>
      </c>
      <c r="C25" s="11">
        <v>45261</v>
      </c>
      <c r="D25">
        <v>10283</v>
      </c>
      <c r="E25">
        <v>1495.778789893443</v>
      </c>
      <c r="F25">
        <v>1495.778789893443</v>
      </c>
      <c r="G25">
        <v>1</v>
      </c>
    </row>
    <row r="26" spans="1:7" x14ac:dyDescent="0.3">
      <c r="A26" t="s">
        <v>91</v>
      </c>
      <c r="B26">
        <v>105</v>
      </c>
      <c r="C26" s="11">
        <v>44927</v>
      </c>
      <c r="D26">
        <v>6555</v>
      </c>
      <c r="E26">
        <v>912</v>
      </c>
      <c r="F26">
        <v>912</v>
      </c>
      <c r="G26">
        <v>1</v>
      </c>
    </row>
    <row r="27" spans="1:7" x14ac:dyDescent="0.3">
      <c r="A27" t="s">
        <v>91</v>
      </c>
      <c r="B27">
        <v>105</v>
      </c>
      <c r="C27" s="11">
        <v>44958</v>
      </c>
      <c r="D27">
        <v>6719</v>
      </c>
      <c r="E27">
        <v>934.80000000000007</v>
      </c>
      <c r="F27">
        <v>934.80000000000007</v>
      </c>
      <c r="G27">
        <v>1</v>
      </c>
    </row>
    <row r="28" spans="1:7" x14ac:dyDescent="0.3">
      <c r="A28" t="s">
        <v>91</v>
      </c>
      <c r="B28">
        <v>105</v>
      </c>
      <c r="C28" s="11">
        <v>44986</v>
      </c>
      <c r="D28">
        <v>6887</v>
      </c>
      <c r="E28">
        <v>958.17</v>
      </c>
      <c r="F28">
        <v>958.17</v>
      </c>
      <c r="G28">
        <v>1</v>
      </c>
    </row>
    <row r="29" spans="1:7" x14ac:dyDescent="0.3">
      <c r="A29" t="s">
        <v>91</v>
      </c>
      <c r="B29">
        <v>105</v>
      </c>
      <c r="C29" s="11">
        <v>45017</v>
      </c>
      <c r="D29">
        <v>7059</v>
      </c>
      <c r="E29">
        <v>982.12424999999985</v>
      </c>
      <c r="F29">
        <v>982.12424999999985</v>
      </c>
      <c r="G29">
        <v>1</v>
      </c>
    </row>
    <row r="30" spans="1:7" x14ac:dyDescent="0.3">
      <c r="A30" t="s">
        <v>91</v>
      </c>
      <c r="B30">
        <v>105</v>
      </c>
      <c r="C30" s="11">
        <v>45047</v>
      </c>
      <c r="D30">
        <v>7235</v>
      </c>
      <c r="E30">
        <v>1006.67735625</v>
      </c>
      <c r="F30">
        <v>1006.67735625</v>
      </c>
      <c r="G30">
        <v>1</v>
      </c>
    </row>
    <row r="31" spans="1:7" x14ac:dyDescent="0.3">
      <c r="A31" t="s">
        <v>91</v>
      </c>
      <c r="B31">
        <v>105</v>
      </c>
      <c r="C31" s="11">
        <v>45078</v>
      </c>
      <c r="D31">
        <v>7416</v>
      </c>
      <c r="E31">
        <v>1031.8442901562501</v>
      </c>
      <c r="F31">
        <v>1031.8442901562501</v>
      </c>
      <c r="G31">
        <v>1</v>
      </c>
    </row>
    <row r="32" spans="1:7" x14ac:dyDescent="0.3">
      <c r="A32" t="s">
        <v>91</v>
      </c>
      <c r="B32">
        <v>105</v>
      </c>
      <c r="C32" s="11">
        <v>45108</v>
      </c>
      <c r="D32">
        <v>7602</v>
      </c>
      <c r="E32">
        <v>1057.6403974101561</v>
      </c>
      <c r="F32">
        <v>1057.6403974101561</v>
      </c>
      <c r="G32">
        <v>1</v>
      </c>
    </row>
    <row r="33" spans="1:7" x14ac:dyDescent="0.3">
      <c r="A33" t="s">
        <v>91</v>
      </c>
      <c r="B33">
        <v>105</v>
      </c>
      <c r="C33" s="11">
        <v>45139</v>
      </c>
      <c r="D33">
        <v>7792</v>
      </c>
      <c r="E33">
        <v>1084.0814073454101</v>
      </c>
      <c r="F33">
        <v>1084.0814073454101</v>
      </c>
      <c r="G33">
        <v>1</v>
      </c>
    </row>
    <row r="34" spans="1:7" x14ac:dyDescent="0.3">
      <c r="A34" t="s">
        <v>91</v>
      </c>
      <c r="B34">
        <v>105</v>
      </c>
      <c r="C34" s="11">
        <v>45170</v>
      </c>
      <c r="D34">
        <v>7987</v>
      </c>
      <c r="E34">
        <v>1111.1834425290449</v>
      </c>
      <c r="F34">
        <v>1111.1834425290449</v>
      </c>
      <c r="G34">
        <v>1</v>
      </c>
    </row>
    <row r="35" spans="1:7" x14ac:dyDescent="0.3">
      <c r="A35" t="s">
        <v>91</v>
      </c>
      <c r="B35">
        <v>105</v>
      </c>
      <c r="C35" s="11">
        <v>45200</v>
      </c>
      <c r="D35">
        <v>8186</v>
      </c>
      <c r="E35">
        <v>1138.963028592271</v>
      </c>
      <c r="F35">
        <v>1138.963028592271</v>
      </c>
      <c r="G35">
        <v>1</v>
      </c>
    </row>
    <row r="36" spans="1:7" x14ac:dyDescent="0.3">
      <c r="A36" t="s">
        <v>91</v>
      </c>
      <c r="B36">
        <v>105</v>
      </c>
      <c r="C36" s="11">
        <v>45231</v>
      </c>
      <c r="D36">
        <v>8391</v>
      </c>
      <c r="E36">
        <v>1167.437104307078</v>
      </c>
      <c r="F36">
        <v>1167.437104307078</v>
      </c>
      <c r="G36">
        <v>1</v>
      </c>
    </row>
    <row r="37" spans="1:7" x14ac:dyDescent="0.3">
      <c r="A37" t="s">
        <v>91</v>
      </c>
      <c r="B37">
        <v>105</v>
      </c>
      <c r="C37" s="11">
        <v>45261</v>
      </c>
      <c r="D37">
        <v>8601</v>
      </c>
      <c r="E37">
        <v>1196.6230319147551</v>
      </c>
      <c r="F37">
        <v>1196.6230319147551</v>
      </c>
      <c r="G37">
        <v>1</v>
      </c>
    </row>
    <row r="38" spans="1:7" x14ac:dyDescent="0.3">
      <c r="A38" t="s">
        <v>92</v>
      </c>
      <c r="B38">
        <v>106</v>
      </c>
      <c r="C38" s="11">
        <v>44927</v>
      </c>
      <c r="D38">
        <v>0</v>
      </c>
      <c r="E38">
        <v>612</v>
      </c>
      <c r="F38">
        <v>612</v>
      </c>
      <c r="G38">
        <v>1</v>
      </c>
    </row>
    <row r="39" spans="1:7" x14ac:dyDescent="0.3">
      <c r="A39" t="s">
        <v>92</v>
      </c>
      <c r="B39">
        <v>106</v>
      </c>
      <c r="C39" s="11">
        <v>44958</v>
      </c>
      <c r="D39">
        <v>0</v>
      </c>
      <c r="E39">
        <v>627.29999999999995</v>
      </c>
      <c r="F39">
        <v>627.29999999999995</v>
      </c>
      <c r="G39">
        <v>1</v>
      </c>
    </row>
    <row r="40" spans="1:7" x14ac:dyDescent="0.3">
      <c r="A40" t="s">
        <v>92</v>
      </c>
      <c r="B40">
        <v>106</v>
      </c>
      <c r="C40" s="11">
        <v>44986</v>
      </c>
      <c r="D40">
        <v>0</v>
      </c>
      <c r="E40">
        <v>642.98249999999996</v>
      </c>
      <c r="F40">
        <v>642.98249999999996</v>
      </c>
      <c r="G40">
        <v>1</v>
      </c>
    </row>
    <row r="41" spans="1:7" x14ac:dyDescent="0.3">
      <c r="A41" t="s">
        <v>92</v>
      </c>
      <c r="B41">
        <v>106</v>
      </c>
      <c r="C41" s="11">
        <v>45017</v>
      </c>
      <c r="D41">
        <v>0</v>
      </c>
      <c r="E41">
        <v>659.05706250000003</v>
      </c>
      <c r="F41">
        <v>659.05706250000003</v>
      </c>
      <c r="G41">
        <v>1</v>
      </c>
    </row>
    <row r="42" spans="1:7" x14ac:dyDescent="0.3">
      <c r="A42" t="s">
        <v>92</v>
      </c>
      <c r="B42">
        <v>106</v>
      </c>
      <c r="C42" s="11">
        <v>45047</v>
      </c>
      <c r="D42">
        <v>0</v>
      </c>
      <c r="E42">
        <v>675.53348906249994</v>
      </c>
      <c r="F42">
        <v>675.53348906249994</v>
      </c>
      <c r="G42">
        <v>1</v>
      </c>
    </row>
    <row r="43" spans="1:7" x14ac:dyDescent="0.3">
      <c r="A43" t="s">
        <v>92</v>
      </c>
      <c r="B43">
        <v>106</v>
      </c>
      <c r="C43" s="11">
        <v>45078</v>
      </c>
      <c r="D43">
        <v>0</v>
      </c>
      <c r="E43">
        <v>692.42182628906244</v>
      </c>
      <c r="F43">
        <v>692.42182628906244</v>
      </c>
      <c r="G43">
        <v>1</v>
      </c>
    </row>
    <row r="44" spans="1:7" x14ac:dyDescent="0.3">
      <c r="A44" t="s">
        <v>92</v>
      </c>
      <c r="B44">
        <v>106</v>
      </c>
      <c r="C44" s="11">
        <v>45108</v>
      </c>
      <c r="D44">
        <v>0</v>
      </c>
      <c r="E44">
        <v>709.73237194628882</v>
      </c>
      <c r="F44">
        <v>709.73237194628882</v>
      </c>
      <c r="G44">
        <v>1</v>
      </c>
    </row>
    <row r="45" spans="1:7" x14ac:dyDescent="0.3">
      <c r="A45" t="s">
        <v>92</v>
      </c>
      <c r="B45">
        <v>106</v>
      </c>
      <c r="C45" s="11">
        <v>45139</v>
      </c>
      <c r="D45">
        <v>0</v>
      </c>
      <c r="E45">
        <v>727.47568124494603</v>
      </c>
      <c r="F45">
        <v>727.47568124494603</v>
      </c>
      <c r="G45">
        <v>1</v>
      </c>
    </row>
    <row r="46" spans="1:7" x14ac:dyDescent="0.3">
      <c r="A46" t="s">
        <v>92</v>
      </c>
      <c r="B46">
        <v>106</v>
      </c>
      <c r="C46" s="11">
        <v>45170</v>
      </c>
      <c r="D46">
        <v>0</v>
      </c>
      <c r="E46">
        <v>745.66257327606968</v>
      </c>
      <c r="F46">
        <v>745.66257327606968</v>
      </c>
      <c r="G46">
        <v>1</v>
      </c>
    </row>
    <row r="47" spans="1:7" x14ac:dyDescent="0.3">
      <c r="A47" t="s">
        <v>92</v>
      </c>
      <c r="B47">
        <v>106</v>
      </c>
      <c r="C47" s="11">
        <v>45200</v>
      </c>
      <c r="D47">
        <v>0</v>
      </c>
      <c r="E47">
        <v>764.30413760797137</v>
      </c>
      <c r="F47">
        <v>764.30413760797137</v>
      </c>
      <c r="G47">
        <v>1</v>
      </c>
    </row>
    <row r="48" spans="1:7" x14ac:dyDescent="0.3">
      <c r="A48" t="s">
        <v>92</v>
      </c>
      <c r="B48">
        <v>106</v>
      </c>
      <c r="C48" s="11">
        <v>45231</v>
      </c>
      <c r="D48">
        <v>0</v>
      </c>
      <c r="E48">
        <v>783.4117410481706</v>
      </c>
      <c r="F48">
        <v>783.4117410481706</v>
      </c>
      <c r="G48">
        <v>1</v>
      </c>
    </row>
    <row r="49" spans="1:7" x14ac:dyDescent="0.3">
      <c r="A49" t="s">
        <v>92</v>
      </c>
      <c r="B49">
        <v>106</v>
      </c>
      <c r="C49" s="11">
        <v>45261</v>
      </c>
      <c r="D49">
        <v>0</v>
      </c>
      <c r="E49">
        <v>802.99703457437477</v>
      </c>
      <c r="F49">
        <v>802.99703457437477</v>
      </c>
      <c r="G49">
        <v>1</v>
      </c>
    </row>
    <row r="50" spans="1:7" x14ac:dyDescent="0.3">
      <c r="A50" t="s">
        <v>93</v>
      </c>
      <c r="B50">
        <v>107</v>
      </c>
      <c r="C50" s="11">
        <v>44927</v>
      </c>
      <c r="D50">
        <v>7595</v>
      </c>
      <c r="E50">
        <v>996</v>
      </c>
      <c r="F50">
        <v>996</v>
      </c>
      <c r="G50">
        <v>1</v>
      </c>
    </row>
    <row r="51" spans="1:7" x14ac:dyDescent="0.3">
      <c r="A51" t="s">
        <v>93</v>
      </c>
      <c r="B51">
        <v>107</v>
      </c>
      <c r="C51" s="11">
        <v>44958</v>
      </c>
      <c r="D51">
        <v>7784</v>
      </c>
      <c r="E51">
        <v>1020.9</v>
      </c>
      <c r="F51">
        <v>1020.9</v>
      </c>
      <c r="G51">
        <v>1</v>
      </c>
    </row>
    <row r="52" spans="1:7" x14ac:dyDescent="0.3">
      <c r="A52" t="s">
        <v>93</v>
      </c>
      <c r="B52">
        <v>107</v>
      </c>
      <c r="C52" s="11">
        <v>44986</v>
      </c>
      <c r="D52">
        <v>7979</v>
      </c>
      <c r="E52">
        <v>1046.4224999999999</v>
      </c>
      <c r="F52">
        <v>1046.4224999999999</v>
      </c>
      <c r="G52">
        <v>1</v>
      </c>
    </row>
    <row r="53" spans="1:7" x14ac:dyDescent="0.3">
      <c r="A53" t="s">
        <v>93</v>
      </c>
      <c r="B53">
        <v>107</v>
      </c>
      <c r="C53" s="11">
        <v>45017</v>
      </c>
      <c r="D53">
        <v>8178</v>
      </c>
      <c r="E53">
        <v>1072.5830625000001</v>
      </c>
      <c r="F53">
        <v>1072.5830625000001</v>
      </c>
      <c r="G53">
        <v>1</v>
      </c>
    </row>
    <row r="54" spans="1:7" x14ac:dyDescent="0.3">
      <c r="A54" t="s">
        <v>93</v>
      </c>
      <c r="B54">
        <v>107</v>
      </c>
      <c r="C54" s="11">
        <v>45047</v>
      </c>
      <c r="D54">
        <v>8383</v>
      </c>
      <c r="E54">
        <v>1099.3976390625</v>
      </c>
      <c r="F54">
        <v>1099.3976390625</v>
      </c>
      <c r="G54">
        <v>1</v>
      </c>
    </row>
    <row r="55" spans="1:7" x14ac:dyDescent="0.3">
      <c r="A55" t="s">
        <v>93</v>
      </c>
      <c r="B55">
        <v>107</v>
      </c>
      <c r="C55" s="11">
        <v>45078</v>
      </c>
      <c r="D55">
        <v>8592</v>
      </c>
      <c r="E55">
        <v>1126.8825800390621</v>
      </c>
      <c r="F55">
        <v>1126.8825800390621</v>
      </c>
      <c r="G55">
        <v>1</v>
      </c>
    </row>
    <row r="56" spans="1:7" x14ac:dyDescent="0.3">
      <c r="A56" t="s">
        <v>93</v>
      </c>
      <c r="B56">
        <v>107</v>
      </c>
      <c r="C56" s="11">
        <v>45108</v>
      </c>
      <c r="D56">
        <v>8807</v>
      </c>
      <c r="E56">
        <v>1155.0546445400389</v>
      </c>
      <c r="F56">
        <v>1155.0546445400389</v>
      </c>
      <c r="G56">
        <v>1</v>
      </c>
    </row>
    <row r="57" spans="1:7" x14ac:dyDescent="0.3">
      <c r="A57" t="s">
        <v>93</v>
      </c>
      <c r="B57">
        <v>107</v>
      </c>
      <c r="C57" s="11">
        <v>45139</v>
      </c>
      <c r="D57">
        <v>9027</v>
      </c>
      <c r="E57">
        <v>1183.9310106535399</v>
      </c>
      <c r="F57">
        <v>1183.9310106535399</v>
      </c>
      <c r="G57">
        <v>1</v>
      </c>
    </row>
    <row r="58" spans="1:7" x14ac:dyDescent="0.3">
      <c r="A58" t="s">
        <v>93</v>
      </c>
      <c r="B58">
        <v>107</v>
      </c>
      <c r="C58" s="11">
        <v>45170</v>
      </c>
      <c r="D58">
        <v>9253</v>
      </c>
      <c r="E58">
        <v>1213.529285919878</v>
      </c>
      <c r="F58">
        <v>1213.529285919878</v>
      </c>
      <c r="G58">
        <v>1</v>
      </c>
    </row>
    <row r="59" spans="1:7" x14ac:dyDescent="0.3">
      <c r="A59" t="s">
        <v>93</v>
      </c>
      <c r="B59">
        <v>107</v>
      </c>
      <c r="C59" s="11">
        <v>45200</v>
      </c>
      <c r="D59">
        <v>9484</v>
      </c>
      <c r="E59">
        <v>1243.8675180678749</v>
      </c>
      <c r="F59">
        <v>1243.8675180678749</v>
      </c>
      <c r="G59">
        <v>1</v>
      </c>
    </row>
    <row r="60" spans="1:7" x14ac:dyDescent="0.3">
      <c r="A60" t="s">
        <v>93</v>
      </c>
      <c r="B60">
        <v>107</v>
      </c>
      <c r="C60" s="11">
        <v>45231</v>
      </c>
      <c r="D60">
        <v>9722</v>
      </c>
      <c r="E60">
        <v>1274.964206019572</v>
      </c>
      <c r="F60">
        <v>1274.964206019572</v>
      </c>
      <c r="G60">
        <v>1</v>
      </c>
    </row>
    <row r="61" spans="1:7" x14ac:dyDescent="0.3">
      <c r="A61" t="s">
        <v>93</v>
      </c>
      <c r="B61">
        <v>107</v>
      </c>
      <c r="C61" s="11">
        <v>45261</v>
      </c>
      <c r="D61">
        <v>9965</v>
      </c>
      <c r="E61">
        <v>1306.8383111700609</v>
      </c>
      <c r="F61">
        <v>1306.8383111700609</v>
      </c>
      <c r="G61">
        <v>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Economic Parameters</vt:lpstr>
      <vt:lpstr>Example0gross_LOS</vt:lpstr>
      <vt:lpstr>Example0gross_NameIDRecon</vt:lpstr>
      <vt:lpstr>Example0gross_LOSDesignation</vt:lpstr>
      <vt:lpstr>Historical_NYMEX_Pricing_Input</vt:lpstr>
      <vt:lpstr>Example0gross_BTU</vt:lpstr>
      <vt:lpstr>Example0gross_HistoricalProd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Mustafa Faraz</cp:lastModifiedBy>
  <dcterms:created xsi:type="dcterms:W3CDTF">2015-06-05T18:17:20Z</dcterms:created>
  <dcterms:modified xsi:type="dcterms:W3CDTF">2024-08-06T18:48:29Z</dcterms:modified>
</cp:coreProperties>
</file>