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anko\Desktop\"/>
    </mc:Choice>
  </mc:AlternateContent>
  <xr:revisionPtr revIDLastSave="0" documentId="13_ncr:1_{305E66B4-4CEB-49DB-A60B-E1600D5ECF7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Vector" sheetId="2" r:id="rId1"/>
    <sheet name="cinemática" sheetId="8" r:id="rId2"/>
    <sheet name="Dinamica" sheetId="4" r:id="rId3"/>
    <sheet name="Energy" sheetId="5" r:id="rId4"/>
    <sheet name="Colisiones" sheetId="6" r:id="rId5"/>
    <sheet name="Fluido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8" l="1"/>
  <c r="J4" i="8"/>
  <c r="L4" i="8"/>
  <c r="M4" i="8"/>
  <c r="O4" i="8"/>
  <c r="Q4" i="8"/>
  <c r="H5" i="8"/>
  <c r="J5" i="8"/>
  <c r="L5" i="8"/>
  <c r="H7" i="8"/>
  <c r="J7" i="8"/>
  <c r="L7" i="8"/>
  <c r="M7" i="8"/>
  <c r="O7" i="8"/>
  <c r="Q7" i="8"/>
  <c r="H10" i="8"/>
  <c r="H17" i="8" s="1"/>
  <c r="J10" i="8"/>
  <c r="L10" i="8"/>
  <c r="M10" i="8"/>
  <c r="O10" i="8"/>
  <c r="Q10" i="8"/>
  <c r="H15" i="8"/>
  <c r="F22" i="8"/>
  <c r="G22" i="8"/>
  <c r="H22" i="8"/>
  <c r="F23" i="8"/>
  <c r="G23" i="8"/>
  <c r="H23" i="8"/>
  <c r="F27" i="8"/>
  <c r="G27" i="8"/>
  <c r="H27" i="8"/>
  <c r="F28" i="8"/>
  <c r="G28" i="8"/>
  <c r="H28" i="8"/>
  <c r="C40" i="8"/>
  <c r="J41" i="8" s="1"/>
  <c r="E41" i="8"/>
  <c r="B2" i="7"/>
  <c r="B4" i="7" s="1"/>
  <c r="F10" i="7" s="1"/>
  <c r="D2" i="7"/>
  <c r="D4" i="7" s="1"/>
  <c r="F8" i="7" s="1"/>
  <c r="F2" i="7"/>
  <c r="B3" i="7"/>
  <c r="D3" i="7"/>
  <c r="F3" i="7"/>
  <c r="I3" i="7"/>
  <c r="F4" i="7"/>
  <c r="F9" i="7" s="1"/>
  <c r="L10" i="7"/>
  <c r="F11" i="7"/>
  <c r="I4" i="7" s="1"/>
  <c r="I11" i="7"/>
  <c r="L11" i="7"/>
  <c r="I12" i="7"/>
  <c r="L12" i="7"/>
  <c r="I13" i="7"/>
  <c r="L13" i="7"/>
  <c r="L14" i="7" s="1"/>
  <c r="I27" i="7"/>
  <c r="I30" i="7"/>
  <c r="C39" i="8" l="1"/>
  <c r="E40" i="8" s="1"/>
  <c r="H16" i="8"/>
  <c r="B39" i="8"/>
  <c r="E13" i="7"/>
  <c r="K4" i="7"/>
  <c r="E12" i="7" s="1"/>
  <c r="I10" i="7"/>
  <c r="I14" i="7" s="1"/>
  <c r="I18" i="7"/>
  <c r="G40" i="8" l="1"/>
  <c r="G39" i="8"/>
  <c r="G38" i="8" s="1"/>
  <c r="G41" i="8"/>
  <c r="D12" i="4"/>
  <c r="D13" i="4"/>
  <c r="C12" i="4"/>
  <c r="C13" i="4" s="1"/>
  <c r="F14" i="4"/>
  <c r="G4" i="4"/>
  <c r="I4" i="4" s="1"/>
  <c r="G5" i="4"/>
  <c r="I5" i="4" s="1"/>
  <c r="F13" i="4"/>
  <c r="I23" i="4"/>
  <c r="I26" i="4"/>
  <c r="H23" i="4"/>
  <c r="H26" i="4"/>
  <c r="G23" i="4"/>
  <c r="G26" i="4"/>
  <c r="F13" i="6"/>
  <c r="F9" i="6"/>
  <c r="E13" i="6"/>
  <c r="E9" i="6"/>
  <c r="D17" i="6"/>
  <c r="D13" i="6"/>
  <c r="D9" i="6"/>
  <c r="L6" i="5"/>
  <c r="W6" i="5" s="1"/>
  <c r="M6" i="5"/>
  <c r="Q6" i="5" s="1"/>
  <c r="Y6" i="5"/>
  <c r="Z6" i="5"/>
  <c r="C13" i="6"/>
  <c r="C9" i="6"/>
  <c r="B21" i="6"/>
  <c r="C17" i="6"/>
  <c r="B13" i="6"/>
  <c r="B9" i="6"/>
  <c r="F10" i="5"/>
  <c r="D10" i="5"/>
  <c r="G10" i="5" s="1"/>
  <c r="F9" i="5"/>
  <c r="G9" i="5" s="1"/>
  <c r="D9" i="5"/>
  <c r="F8" i="5"/>
  <c r="D8" i="5"/>
  <c r="G8" i="5" s="1"/>
  <c r="F7" i="5"/>
  <c r="D7" i="5"/>
  <c r="G7" i="5" s="1"/>
  <c r="F6" i="5"/>
  <c r="G6" i="5" s="1"/>
  <c r="D6" i="5"/>
  <c r="Z5" i="5"/>
  <c r="Y5" i="5"/>
  <c r="M5" i="5"/>
  <c r="Q5" i="5" s="1"/>
  <c r="L5" i="5"/>
  <c r="W5" i="5" s="1"/>
  <c r="V5" i="5" s="1"/>
  <c r="P5" i="5" s="1"/>
  <c r="X5" i="5" s="1"/>
  <c r="F5" i="5"/>
  <c r="D5" i="5"/>
  <c r="Z4" i="5"/>
  <c r="Y4" i="5"/>
  <c r="M4" i="5"/>
  <c r="Q4" i="5" s="1"/>
  <c r="L4" i="5"/>
  <c r="W4" i="5" s="1"/>
  <c r="V4" i="5" s="1"/>
  <c r="P4" i="5" s="1"/>
  <c r="X4" i="5" s="1"/>
  <c r="F4" i="5"/>
  <c r="D4" i="5"/>
  <c r="G4" i="5" s="1"/>
  <c r="AD3" i="5"/>
  <c r="Z3" i="5"/>
  <c r="Y3" i="5"/>
  <c r="M3" i="5"/>
  <c r="Q3" i="5" s="1"/>
  <c r="L3" i="5"/>
  <c r="W3" i="5" s="1"/>
  <c r="V3" i="5" s="1"/>
  <c r="F3" i="5"/>
  <c r="G3" i="5" s="1"/>
  <c r="D3" i="5"/>
  <c r="F12" i="4"/>
  <c r="W18" i="4"/>
  <c r="V18" i="4"/>
  <c r="R18" i="4"/>
  <c r="Q18" i="4"/>
  <c r="N18" i="4"/>
  <c r="M18" i="4"/>
  <c r="W17" i="4"/>
  <c r="V17" i="4"/>
  <c r="R17" i="4"/>
  <c r="Q17" i="4"/>
  <c r="N17" i="4"/>
  <c r="M17" i="4"/>
  <c r="W16" i="4"/>
  <c r="V16" i="4"/>
  <c r="R16" i="4"/>
  <c r="Q16" i="4"/>
  <c r="N16" i="4"/>
  <c r="M16" i="4"/>
  <c r="W15" i="4"/>
  <c r="V15" i="4"/>
  <c r="R15" i="4"/>
  <c r="Q15" i="4"/>
  <c r="N15" i="4"/>
  <c r="M15" i="4"/>
  <c r="W14" i="4"/>
  <c r="V14" i="4"/>
  <c r="R14" i="4"/>
  <c r="Q14" i="4"/>
  <c r="N14" i="4"/>
  <c r="M14" i="4"/>
  <c r="W13" i="4"/>
  <c r="V13" i="4"/>
  <c r="R13" i="4"/>
  <c r="Q13" i="4"/>
  <c r="N13" i="4"/>
  <c r="M13" i="4"/>
  <c r="W12" i="4"/>
  <c r="V12" i="4"/>
  <c r="R12" i="4"/>
  <c r="Q12" i="4"/>
  <c r="N12" i="4"/>
  <c r="M12" i="4"/>
  <c r="W11" i="4"/>
  <c r="V11" i="4"/>
  <c r="R11" i="4"/>
  <c r="Q11" i="4"/>
  <c r="N11" i="4"/>
  <c r="M11" i="4"/>
  <c r="W10" i="4"/>
  <c r="V10" i="4"/>
  <c r="R10" i="4"/>
  <c r="Q10" i="4"/>
  <c r="N10" i="4"/>
  <c r="M10" i="4"/>
  <c r="W9" i="4"/>
  <c r="V9" i="4"/>
  <c r="R9" i="4"/>
  <c r="Q9" i="4"/>
  <c r="N9" i="4"/>
  <c r="M9" i="4"/>
  <c r="W8" i="4"/>
  <c r="V8" i="4"/>
  <c r="R8" i="4"/>
  <c r="Q8" i="4"/>
  <c r="N8" i="4"/>
  <c r="M8" i="4"/>
  <c r="W7" i="4"/>
  <c r="V7" i="4"/>
  <c r="R7" i="4"/>
  <c r="Q7" i="4"/>
  <c r="N7" i="4"/>
  <c r="M7" i="4"/>
  <c r="W6" i="4"/>
  <c r="V6" i="4"/>
  <c r="R6" i="4"/>
  <c r="Q6" i="4"/>
  <c r="N6" i="4"/>
  <c r="M6" i="4"/>
  <c r="W5" i="4"/>
  <c r="V5" i="4"/>
  <c r="R5" i="4"/>
  <c r="Q5" i="4"/>
  <c r="N5" i="4"/>
  <c r="M5" i="4"/>
  <c r="W4" i="4"/>
  <c r="V4" i="4"/>
  <c r="R4" i="4"/>
  <c r="Q4" i="4"/>
  <c r="N4" i="4"/>
  <c r="M4" i="4"/>
  <c r="W3" i="4"/>
  <c r="V3" i="4"/>
  <c r="R3" i="4"/>
  <c r="Q3" i="4"/>
  <c r="N3" i="4"/>
  <c r="M3" i="4"/>
  <c r="G3" i="4"/>
  <c r="I3" i="4" s="1"/>
  <c r="D3" i="4"/>
  <c r="H19" i="2"/>
  <c r="G19" i="2"/>
  <c r="I19" i="2" s="1"/>
  <c r="B18" i="2"/>
  <c r="K17" i="2"/>
  <c r="J17" i="2"/>
  <c r="I17" i="2"/>
  <c r="B17" i="2"/>
  <c r="K16" i="2"/>
  <c r="J16" i="2"/>
  <c r="I16" i="2"/>
  <c r="K15" i="2"/>
  <c r="J15" i="2"/>
  <c r="I15" i="2"/>
  <c r="B15" i="2"/>
  <c r="K14" i="2"/>
  <c r="J14" i="2"/>
  <c r="I14" i="2"/>
  <c r="B14" i="2"/>
  <c r="C11" i="2"/>
  <c r="C8" i="2"/>
  <c r="C13" i="2" s="1"/>
  <c r="J5" i="2"/>
  <c r="C5" i="2"/>
  <c r="J4" i="2"/>
  <c r="I4" i="2"/>
  <c r="J3" i="2"/>
  <c r="I3" i="2"/>
  <c r="D19" i="6" l="1"/>
  <c r="P3" i="5"/>
  <c r="X3" i="5" s="1"/>
  <c r="AA3" i="5"/>
  <c r="V6" i="5"/>
  <c r="AA5" i="5"/>
  <c r="AA4" i="5"/>
  <c r="G5" i="5"/>
  <c r="C16" i="2"/>
  <c r="J19" i="2"/>
  <c r="C19" i="2"/>
  <c r="C12" i="2"/>
  <c r="D12" i="2" s="1"/>
  <c r="B24" i="6"/>
  <c r="B17" i="6"/>
  <c r="E21" i="6"/>
  <c r="O3" i="5"/>
  <c r="AA6" i="5"/>
  <c r="P6" i="5"/>
  <c r="X6" i="5" s="1"/>
  <c r="N5" i="5"/>
  <c r="O5" i="5"/>
  <c r="O4" i="5"/>
  <c r="J10" i="2"/>
  <c r="I5" i="2"/>
  <c r="I10" i="2" s="1"/>
  <c r="K19" i="2"/>
  <c r="N4" i="5"/>
  <c r="N3" i="5"/>
  <c r="K10" i="2" l="1"/>
  <c r="N6" i="5"/>
  <c r="O6" i="5"/>
</calcChain>
</file>

<file path=xl/sharedStrings.xml><?xml version="1.0" encoding="utf-8"?>
<sst xmlns="http://schemas.openxmlformats.org/spreadsheetml/2006/main" count="328" uniqueCount="215">
  <si>
    <t>X</t>
  </si>
  <si>
    <t>Y</t>
  </si>
  <si>
    <t>Componentes</t>
  </si>
  <si>
    <t>Modulo</t>
  </si>
  <si>
    <t>Polar a cartesiano</t>
  </si>
  <si>
    <t>Angulo(deg)</t>
  </si>
  <si>
    <t xml:space="preserve">Y </t>
  </si>
  <si>
    <t>a</t>
  </si>
  <si>
    <t>b</t>
  </si>
  <si>
    <t>Vector</t>
  </si>
  <si>
    <t>c</t>
  </si>
  <si>
    <t>d</t>
  </si>
  <si>
    <t>e</t>
  </si>
  <si>
    <t>f</t>
  </si>
  <si>
    <t>Suma vectorial</t>
  </si>
  <si>
    <t>Angulo ab cd</t>
  </si>
  <si>
    <t>Rad</t>
  </si>
  <si>
    <t>Deg</t>
  </si>
  <si>
    <t>Proyeccion ab sobre cd</t>
  </si>
  <si>
    <t>Cartesianas a polares</t>
  </si>
  <si>
    <t>Mod</t>
  </si>
  <si>
    <t>Ang</t>
  </si>
  <si>
    <t>Suma</t>
  </si>
  <si>
    <t>Resta</t>
  </si>
  <si>
    <t>Masas en cuestas</t>
  </si>
  <si>
    <t>Masa(kg)</t>
  </si>
  <si>
    <t>Aceleracion(m/s^2)</t>
  </si>
  <si>
    <t>Fuerza(N)</t>
  </si>
  <si>
    <t>Normal(N)</t>
  </si>
  <si>
    <t>Coeficiente</t>
  </si>
  <si>
    <t>Froz(N)</t>
  </si>
  <si>
    <t>Ángulo(Deg)</t>
  </si>
  <si>
    <t>Px=-Tx</t>
  </si>
  <si>
    <t>Py=N</t>
  </si>
  <si>
    <t>Acc(m/s)</t>
  </si>
  <si>
    <t>Cinematica 2,0</t>
  </si>
  <si>
    <t>solo simetrico</t>
  </si>
  <si>
    <t>Velocidad(m/s)</t>
  </si>
  <si>
    <t>Energia Cinetica(J)</t>
  </si>
  <si>
    <t>Altura(m)</t>
  </si>
  <si>
    <t>Energia Potencial(J)</t>
  </si>
  <si>
    <t>Energia mecanica(J)</t>
  </si>
  <si>
    <t>masa(kg)</t>
  </si>
  <si>
    <t>v0x</t>
  </si>
  <si>
    <t>v0y</t>
  </si>
  <si>
    <t>v0</t>
  </si>
  <si>
    <t>Ángulo 0</t>
  </si>
  <si>
    <t>vfx</t>
  </si>
  <si>
    <t>vfy</t>
  </si>
  <si>
    <t>vf</t>
  </si>
  <si>
    <t>Ángulo f</t>
  </si>
  <si>
    <t>x0</t>
  </si>
  <si>
    <t>xf</t>
  </si>
  <si>
    <t>y0</t>
  </si>
  <si>
    <t>yf</t>
  </si>
  <si>
    <t>Em</t>
  </si>
  <si>
    <t>Ec0</t>
  </si>
  <si>
    <t>Ecf</t>
  </si>
  <si>
    <t>Ep0</t>
  </si>
  <si>
    <t>Epf</t>
  </si>
  <si>
    <t>Velocidad de escape</t>
  </si>
  <si>
    <t>Cambio de orbita</t>
  </si>
  <si>
    <t>Ve(m/s)</t>
  </si>
  <si>
    <t>G</t>
  </si>
  <si>
    <t>M</t>
  </si>
  <si>
    <t>Masa tierra</t>
  </si>
  <si>
    <t>r</t>
  </si>
  <si>
    <t>Radio tierra</t>
  </si>
  <si>
    <t>h</t>
  </si>
  <si>
    <t>Angulo</t>
  </si>
  <si>
    <t>Colision elastica</t>
  </si>
  <si>
    <t>Colision inelastica</t>
  </si>
  <si>
    <t>m1</t>
  </si>
  <si>
    <t>m2</t>
  </si>
  <si>
    <t>v1x</t>
  </si>
  <si>
    <t>v1y</t>
  </si>
  <si>
    <t>v1</t>
  </si>
  <si>
    <t>v2x</t>
  </si>
  <si>
    <t>v2y</t>
  </si>
  <si>
    <t>v2</t>
  </si>
  <si>
    <t>u1x</t>
  </si>
  <si>
    <t>u1y</t>
  </si>
  <si>
    <t>u1</t>
  </si>
  <si>
    <t>u2x</t>
  </si>
  <si>
    <t>u2y</t>
  </si>
  <si>
    <t>u2</t>
  </si>
  <si>
    <t>Coeficiente de restitucion</t>
  </si>
  <si>
    <t>hmax(m)</t>
  </si>
  <si>
    <t>e=0</t>
  </si>
  <si>
    <t>inelastico</t>
  </si>
  <si>
    <t>e=1</t>
  </si>
  <si>
    <t>elastico</t>
  </si>
  <si>
    <t>Periodo(s)</t>
  </si>
  <si>
    <t>Frecuencia(s^-1)</t>
  </si>
  <si>
    <t>Longitud(kg)</t>
  </si>
  <si>
    <t>Muelles</t>
  </si>
  <si>
    <t>F</t>
  </si>
  <si>
    <t>k</t>
  </si>
  <si>
    <t>Energy</t>
  </si>
  <si>
    <t>dx</t>
  </si>
  <si>
    <t>H</t>
  </si>
  <si>
    <t>xmax</t>
  </si>
  <si>
    <t>x</t>
  </si>
  <si>
    <t>V</t>
  </si>
  <si>
    <t>TODAS LAS UNIDADES DE PRESIÓN A INTRODUCIR EN kPa</t>
  </si>
  <si>
    <t>TORRICELLI</t>
  </si>
  <si>
    <t>AL INTRODUCIR PRESION INICIAL NO TENER EN CUENTA PRESION ATMOSFERICA</t>
  </si>
  <si>
    <t>AL INTRODUCIR PRESION FINAL NO TENER EN CUENTA PRESION ATMOSFERICA</t>
  </si>
  <si>
    <t>PF</t>
  </si>
  <si>
    <t>V2</t>
  </si>
  <si>
    <t>N Raynolds</t>
  </si>
  <si>
    <t>V1</t>
  </si>
  <si>
    <t>DENSIDAD</t>
  </si>
  <si>
    <t>Im2 Flujo de masa</t>
  </si>
  <si>
    <t>Im1 Flujo de masa</t>
  </si>
  <si>
    <t>P0</t>
  </si>
  <si>
    <t>Ic caudal</t>
  </si>
  <si>
    <t>DE PEQUEÑO A GRANDE DE ARRIBA A ABAJO</t>
  </si>
  <si>
    <t>BERNOUILLI NO HORIZONTAL</t>
  </si>
  <si>
    <t>A1v1=A2v2</t>
  </si>
  <si>
    <t>m/s</t>
  </si>
  <si>
    <t>p1A1v1=p2A2v2</t>
  </si>
  <si>
    <t>WIP</t>
  </si>
  <si>
    <t>A2</t>
  </si>
  <si>
    <t>kPa</t>
  </si>
  <si>
    <t>A1</t>
  </si>
  <si>
    <t>VISCOSIDAD</t>
  </si>
  <si>
    <t>kg/m3</t>
  </si>
  <si>
    <t>mmHg</t>
  </si>
  <si>
    <t>PRESION PF</t>
  </si>
  <si>
    <t>PRESION P0</t>
  </si>
  <si>
    <t>DE PEQUEÑO A GRANDE</t>
  </si>
  <si>
    <t>BERNOULLI</t>
  </si>
  <si>
    <t>VOLUMEN</t>
  </si>
  <si>
    <t>MASA</t>
  </si>
  <si>
    <t>SOLUCIONARIO</t>
  </si>
  <si>
    <t>DATOS</t>
  </si>
  <si>
    <t>mmHg &lt;&gt; torr</t>
  </si>
  <si>
    <t>P ATM</t>
  </si>
  <si>
    <t>PRESION</t>
  </si>
  <si>
    <t>LONGITUDINAL (PROFUNDIDAD) igual sección</t>
  </si>
  <si>
    <t>CALCULO DE VOLUMEN</t>
  </si>
  <si>
    <t>CALCULO DE MASA</t>
  </si>
  <si>
    <t>CALCULO DE DENSIDAD</t>
  </si>
  <si>
    <t>segundos</t>
  </si>
  <si>
    <t>VEL</t>
  </si>
  <si>
    <t>ALCANCE X</t>
  </si>
  <si>
    <t>TIEMPO SUELO</t>
  </si>
  <si>
    <t>ANGULO GRADOS</t>
  </si>
  <si>
    <t>TIEMPO ALT MAX</t>
  </si>
  <si>
    <t>VEC VEL</t>
  </si>
  <si>
    <t>metros Y</t>
  </si>
  <si>
    <t>ALTURA MÁX</t>
  </si>
  <si>
    <t>usar coma en vez de punto</t>
  </si>
  <si>
    <t>VEC POS</t>
  </si>
  <si>
    <t>ARRIBA + ABAJO -</t>
  </si>
  <si>
    <t>ASCENSO Y CAÍDA LIBRE</t>
  </si>
  <si>
    <t>SOLUCIONES</t>
  </si>
  <si>
    <t>RAD</t>
  </si>
  <si>
    <t>TIRO PARABÓLICO</t>
  </si>
  <si>
    <t>s</t>
  </si>
  <si>
    <t>TIEMPO</t>
  </si>
  <si>
    <t>ACELERACION</t>
  </si>
  <si>
    <t>VELOCIDAD</t>
  </si>
  <si>
    <t>POSICION</t>
  </si>
  <si>
    <t>POSICION IN</t>
  </si>
  <si>
    <t>Z</t>
  </si>
  <si>
    <t>SOLUCION</t>
  </si>
  <si>
    <t>DATOS 2</t>
  </si>
  <si>
    <t>DATOS 1</t>
  </si>
  <si>
    <t>INSTANTÁNEA</t>
  </si>
  <si>
    <t>SI</t>
  </si>
  <si>
    <t>INSTANTANEA</t>
  </si>
  <si>
    <t>POS &amp; ACC</t>
  </si>
  <si>
    <t>VEL &amp; ACC</t>
  </si>
  <si>
    <t>POS &amp; VEL</t>
  </si>
  <si>
    <t>SABIENDO</t>
  </si>
  <si>
    <t>TIEMPO EMPLEADO</t>
  </si>
  <si>
    <t>T FIN</t>
  </si>
  <si>
    <t>T INIC</t>
  </si>
  <si>
    <t xml:space="preserve">TIEMPO </t>
  </si>
  <si>
    <t>AZF</t>
  </si>
  <si>
    <t>AYF</t>
  </si>
  <si>
    <t>FINAL AXF</t>
  </si>
  <si>
    <t>%Z</t>
  </si>
  <si>
    <t>%Y</t>
  </si>
  <si>
    <t>VF-V0 / T</t>
  </si>
  <si>
    <t>AZ0</t>
  </si>
  <si>
    <t>AY0</t>
  </si>
  <si>
    <t>INICIAL AX0</t>
  </si>
  <si>
    <t>ACCELE MED</t>
  </si>
  <si>
    <t>ACELARACIÓN</t>
  </si>
  <si>
    <t>VZF</t>
  </si>
  <si>
    <t>VYF</t>
  </si>
  <si>
    <t>FINAL VXF</t>
  </si>
  <si>
    <t>XF-X0 / T</t>
  </si>
  <si>
    <t>VZ0</t>
  </si>
  <si>
    <t>VY0</t>
  </si>
  <si>
    <t>INICIAL VX0</t>
  </si>
  <si>
    <t>VELOCIDAD MED</t>
  </si>
  <si>
    <t>Z0 + ZF</t>
  </si>
  <si>
    <t>Y0 + YF</t>
  </si>
  <si>
    <t>X0 + XF</t>
  </si>
  <si>
    <t>ZF</t>
  </si>
  <si>
    <t>YF</t>
  </si>
  <si>
    <t>FINAL XF</t>
  </si>
  <si>
    <t>Z0</t>
  </si>
  <si>
    <t>Y0</t>
  </si>
  <si>
    <t>INICIAL X0</t>
  </si>
  <si>
    <t>DISTANCIA REC</t>
  </si>
  <si>
    <t>-</t>
  </si>
  <si>
    <t>POSICIÓN</t>
  </si>
  <si>
    <t>FINAL - INICIAL</t>
  </si>
  <si>
    <t>RESTAS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</si>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</sst>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\.m"/>
  </numFmts>
  <fonts count="14">
    <font>
      <sz val="10"/>
      <color rgb="FF000000"/>
      <name val="Arial"/>
    </font>
    <font>
      <sz val="1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name val="Arial"/>
    </font>
    <font>
      <sz val="10"/>
      <color rgb="FF000000"/>
      <name val="Calibri"/>
    </font>
    <font>
      <sz val="10"/>
      <color rgb="FFFFFFFF"/>
      <name val="Calibri"/>
    </font>
    <font>
      <sz val="10"/>
      <color rgb="FFFFFFFF"/>
      <name val="Arial"/>
    </font>
    <font>
      <sz val="10"/>
      <color theme="1"/>
      <name val="Arial"/>
    </font>
    <font>
      <sz val="11"/>
      <color rgb="FF11A9CC"/>
      <name val="Arial"/>
    </font>
    <font>
      <sz val="11"/>
      <color rgb="FF000000"/>
      <name val="Inconsolata"/>
    </font>
  </fonts>
  <fills count="24">
    <fill>
      <patternFill patternType="none"/>
    </fill>
    <fill>
      <patternFill patternType="gray125"/>
    </fill>
    <fill>
      <patternFill patternType="solid">
        <fgColor theme="2" tint="-0.14999847407452621"/>
        <bgColor rgb="FFF4B083"/>
      </patternFill>
    </fill>
    <fill>
      <patternFill patternType="solid">
        <fgColor theme="2" tint="-0.14999847407452621"/>
        <bgColor rgb="FFFFFF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rgb="FFF4B083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A8D08D"/>
      </patternFill>
    </fill>
    <fill>
      <patternFill patternType="solid">
        <fgColor theme="9" tint="0.39997558519241921"/>
        <bgColor rgb="FFF4B083"/>
      </patternFill>
    </fill>
    <fill>
      <patternFill patternType="solid">
        <fgColor rgb="FF00B0F0"/>
        <bgColor rgb="FFA8D08D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1"/>
  </cellStyleXfs>
  <cellXfs count="121">
    <xf numFmtId="0" fontId="0" fillId="0" borderId="0" xfId="0" applyFont="1" applyAlignment="1"/>
    <xf numFmtId="0" fontId="1" fillId="0" borderId="0" xfId="0" applyFont="1"/>
    <xf numFmtId="0" fontId="2" fillId="0" borderId="2" xfId="0" applyFont="1" applyBorder="1"/>
    <xf numFmtId="2" fontId="2" fillId="0" borderId="2" xfId="0" applyNumberFormat="1" applyFont="1" applyBorder="1"/>
    <xf numFmtId="1" fontId="2" fillId="0" borderId="2" xfId="0" applyNumberFormat="1" applyFont="1" applyBorder="1"/>
    <xf numFmtId="164" fontId="2" fillId="0" borderId="2" xfId="0" applyNumberFormat="1" applyFont="1" applyBorder="1"/>
    <xf numFmtId="0" fontId="3" fillId="0" borderId="2" xfId="0" applyFont="1" applyBorder="1"/>
    <xf numFmtId="0" fontId="3" fillId="0" borderId="0" xfId="0" applyFont="1"/>
    <xf numFmtId="0" fontId="2" fillId="0" borderId="4" xfId="0" applyFont="1" applyBorder="1"/>
    <xf numFmtId="0" fontId="0" fillId="0" borderId="1" xfId="0" applyFont="1" applyBorder="1" applyAlignment="1"/>
    <xf numFmtId="0" fontId="0" fillId="0" borderId="3" xfId="0" applyFont="1" applyBorder="1" applyAlignment="1"/>
    <xf numFmtId="0" fontId="5" fillId="0" borderId="0" xfId="0" applyFont="1" applyAlignment="1"/>
    <xf numFmtId="0" fontId="1" fillId="7" borderId="0" xfId="0" applyFont="1" applyFill="1"/>
    <xf numFmtId="0" fontId="2" fillId="6" borderId="2" xfId="0" applyFont="1" applyFill="1" applyBorder="1"/>
    <xf numFmtId="0" fontId="4" fillId="6" borderId="3" xfId="0" applyFont="1" applyFill="1" applyBorder="1"/>
    <xf numFmtId="0" fontId="0" fillId="0" borderId="3" xfId="0" applyFont="1" applyFill="1" applyBorder="1" applyAlignment="1"/>
    <xf numFmtId="0" fontId="0" fillId="0" borderId="1" xfId="0" applyFont="1" applyFill="1" applyBorder="1" applyAlignment="1"/>
    <xf numFmtId="0" fontId="2" fillId="0" borderId="1" xfId="0" applyFont="1" applyBorder="1"/>
    <xf numFmtId="0" fontId="2" fillId="0" borderId="1" xfId="0" applyFont="1" applyFill="1" applyBorder="1"/>
    <xf numFmtId="0" fontId="0" fillId="4" borderId="1" xfId="0" applyFont="1" applyFill="1" applyBorder="1" applyAlignment="1"/>
    <xf numFmtId="0" fontId="2" fillId="11" borderId="3" xfId="0" applyFont="1" applyFill="1" applyBorder="1"/>
    <xf numFmtId="0" fontId="2" fillId="3" borderId="3" xfId="0" applyFont="1" applyFill="1" applyBorder="1"/>
    <xf numFmtId="0" fontId="2" fillId="12" borderId="3" xfId="0" applyFont="1" applyFill="1" applyBorder="1"/>
    <xf numFmtId="0" fontId="2" fillId="0" borderId="3" xfId="0" applyFont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2" fillId="6" borderId="3" xfId="0" applyFont="1" applyFill="1" applyBorder="1"/>
    <xf numFmtId="0" fontId="2" fillId="2" borderId="3" xfId="0" applyFont="1" applyFill="1" applyBorder="1"/>
    <xf numFmtId="0" fontId="2" fillId="0" borderId="3" xfId="0" applyFont="1" applyFill="1" applyBorder="1"/>
    <xf numFmtId="0" fontId="1" fillId="6" borderId="3" xfId="0" applyFont="1" applyFill="1" applyBorder="1"/>
    <xf numFmtId="0" fontId="1" fillId="0" borderId="3" xfId="0" applyFont="1" applyFill="1" applyBorder="1"/>
    <xf numFmtId="11" fontId="2" fillId="13" borderId="3" xfId="0" applyNumberFormat="1" applyFont="1" applyFill="1" applyBorder="1"/>
    <xf numFmtId="0" fontId="1" fillId="0" borderId="3" xfId="0" applyFont="1" applyBorder="1"/>
    <xf numFmtId="0" fontId="1" fillId="4" borderId="3" xfId="0" applyFont="1" applyFill="1" applyBorder="1"/>
    <xf numFmtId="0" fontId="0" fillId="5" borderId="3" xfId="0" applyFont="1" applyFill="1" applyBorder="1" applyAlignment="1"/>
    <xf numFmtId="0" fontId="0" fillId="4" borderId="3" xfId="0" applyFont="1" applyFill="1" applyBorder="1" applyAlignment="1"/>
    <xf numFmtId="0" fontId="0" fillId="6" borderId="3" xfId="0" applyFont="1" applyFill="1" applyBorder="1" applyAlignment="1"/>
    <xf numFmtId="0" fontId="5" fillId="7" borderId="3" xfId="0" applyFont="1" applyFill="1" applyBorder="1" applyAlignment="1"/>
    <xf numFmtId="0" fontId="5" fillId="6" borderId="3" xfId="0" applyFont="1" applyFill="1" applyBorder="1" applyAlignment="1"/>
    <xf numFmtId="0" fontId="2" fillId="4" borderId="4" xfId="0" applyFont="1" applyFill="1" applyBorder="1"/>
    <xf numFmtId="0" fontId="2" fillId="0" borderId="5" xfId="0" applyFont="1" applyBorder="1"/>
    <xf numFmtId="0" fontId="2" fillId="6" borderId="5" xfId="0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0" fontId="3" fillId="0" borderId="5" xfId="0" applyFont="1" applyBorder="1"/>
    <xf numFmtId="0" fontId="3" fillId="0" borderId="3" xfId="0" applyFont="1" applyBorder="1"/>
    <xf numFmtId="0" fontId="5" fillId="4" borderId="3" xfId="0" applyFont="1" applyFill="1" applyBorder="1" applyAlignment="1"/>
    <xf numFmtId="0" fontId="0" fillId="0" borderId="1" xfId="1" applyFont="1"/>
    <xf numFmtId="0" fontId="7" fillId="14" borderId="2" xfId="1" applyFont="1" applyFill="1" applyBorder="1"/>
    <xf numFmtId="0" fontId="7" fillId="15" borderId="2" xfId="1" applyFont="1" applyFill="1" applyBorder="1"/>
    <xf numFmtId="0" fontId="1" fillId="0" borderId="2" xfId="1" applyFont="1" applyBorder="1"/>
    <xf numFmtId="0" fontId="7" fillId="16" borderId="1" xfId="1" applyFont="1" applyFill="1"/>
    <xf numFmtId="0" fontId="0" fillId="0" borderId="1" xfId="1" applyFont="1"/>
    <xf numFmtId="0" fontId="1" fillId="17" borderId="1" xfId="1" applyFont="1" applyFill="1"/>
    <xf numFmtId="0" fontId="7" fillId="18" borderId="2" xfId="1" applyFont="1" applyFill="1" applyBorder="1"/>
    <xf numFmtId="0" fontId="7" fillId="19" borderId="2" xfId="1" applyFont="1" applyFill="1" applyBorder="1"/>
    <xf numFmtId="0" fontId="6" fillId="0" borderId="1" xfId="1"/>
    <xf numFmtId="0" fontId="6" fillId="0" borderId="3" xfId="1" applyBorder="1"/>
    <xf numFmtId="0" fontId="1" fillId="20" borderId="3" xfId="1" applyFont="1" applyFill="1" applyBorder="1"/>
    <xf numFmtId="0" fontId="7" fillId="17" borderId="3" xfId="1" applyFont="1" applyFill="1" applyBorder="1"/>
    <xf numFmtId="0" fontId="7" fillId="21" borderId="2" xfId="1" applyFont="1" applyFill="1" applyBorder="1"/>
    <xf numFmtId="0" fontId="7" fillId="20" borderId="3" xfId="1" applyFont="1" applyFill="1" applyBorder="1"/>
    <xf numFmtId="0" fontId="1" fillId="21" borderId="2" xfId="1" applyFont="1" applyFill="1" applyBorder="1"/>
    <xf numFmtId="0" fontId="7" fillId="0" borderId="5" xfId="1" applyFont="1" applyBorder="1"/>
    <xf numFmtId="0" fontId="7" fillId="0" borderId="6" xfId="1" applyFont="1" applyBorder="1"/>
    <xf numFmtId="0" fontId="1" fillId="21" borderId="4" xfId="1" applyFont="1" applyFill="1" applyBorder="1"/>
    <xf numFmtId="0" fontId="8" fillId="0" borderId="1" xfId="1" applyFont="1"/>
    <xf numFmtId="0" fontId="1" fillId="0" borderId="1" xfId="1" applyFont="1"/>
    <xf numFmtId="0" fontId="1" fillId="17" borderId="3" xfId="1" applyFont="1" applyFill="1" applyBorder="1"/>
    <xf numFmtId="0" fontId="1" fillId="19" borderId="2" xfId="1" applyFont="1" applyFill="1" applyBorder="1"/>
    <xf numFmtId="0" fontId="8" fillId="0" borderId="3" xfId="1" applyFont="1" applyBorder="1"/>
    <xf numFmtId="0" fontId="0" fillId="0" borderId="3" xfId="1" applyFont="1" applyBorder="1"/>
    <xf numFmtId="0" fontId="9" fillId="0" borderId="1" xfId="1" applyFont="1"/>
    <xf numFmtId="0" fontId="10" fillId="0" borderId="3" xfId="1" applyFont="1" applyBorder="1"/>
    <xf numFmtId="0" fontId="7" fillId="22" borderId="2" xfId="1" applyFont="1" applyFill="1" applyBorder="1"/>
    <xf numFmtId="0" fontId="1" fillId="22" borderId="2" xfId="1" applyFont="1" applyFill="1" applyBorder="1"/>
    <xf numFmtId="0" fontId="1" fillId="22" borderId="3" xfId="1" applyFont="1" applyFill="1" applyBorder="1"/>
    <xf numFmtId="0" fontId="6" fillId="22" borderId="3" xfId="1" applyFill="1" applyBorder="1"/>
    <xf numFmtId="0" fontId="7" fillId="22" borderId="3" xfId="1" applyFont="1" applyFill="1" applyBorder="1"/>
    <xf numFmtId="0" fontId="1" fillId="21" borderId="3" xfId="1" applyFont="1" applyFill="1" applyBorder="1"/>
    <xf numFmtId="0" fontId="7" fillId="21" borderId="3" xfId="1" applyFont="1" applyFill="1" applyBorder="1"/>
    <xf numFmtId="0" fontId="1" fillId="21" borderId="5" xfId="1" applyFont="1" applyFill="1" applyBorder="1" applyAlignment="1">
      <alignment horizontal="center"/>
    </xf>
    <xf numFmtId="0" fontId="1" fillId="21" borderId="6" xfId="1" applyFont="1" applyFill="1" applyBorder="1" applyAlignment="1">
      <alignment horizontal="center"/>
    </xf>
    <xf numFmtId="0" fontId="1" fillId="21" borderId="4" xfId="1" applyFont="1" applyFill="1" applyBorder="1" applyAlignment="1">
      <alignment horizontal="center"/>
    </xf>
    <xf numFmtId="0" fontId="0" fillId="0" borderId="3" xfId="1" applyFont="1" applyBorder="1"/>
    <xf numFmtId="0" fontId="1" fillId="21" borderId="3" xfId="1" applyFont="1" applyFill="1" applyBorder="1"/>
    <xf numFmtId="0" fontId="7" fillId="0" borderId="1" xfId="1" applyFont="1"/>
    <xf numFmtId="0" fontId="7" fillId="0" borderId="1" xfId="1" applyFont="1" applyAlignment="1">
      <alignment horizontal="right"/>
    </xf>
    <xf numFmtId="0" fontId="7" fillId="0" borderId="7" xfId="1" applyFont="1" applyBorder="1" applyAlignment="1">
      <alignment horizontal="right"/>
    </xf>
    <xf numFmtId="0" fontId="11" fillId="16" borderId="4" xfId="1" applyFont="1" applyFill="1" applyBorder="1"/>
    <xf numFmtId="0" fontId="7" fillId="16" borderId="2" xfId="1" applyFont="1" applyFill="1" applyBorder="1"/>
    <xf numFmtId="0" fontId="11" fillId="16" borderId="2" xfId="1" applyFont="1" applyFill="1" applyBorder="1" applyAlignment="1">
      <alignment horizontal="right"/>
    </xf>
    <xf numFmtId="0" fontId="10" fillId="16" borderId="2" xfId="1" applyFont="1" applyFill="1" applyBorder="1" applyAlignment="1">
      <alignment horizontal="right"/>
    </xf>
    <xf numFmtId="0" fontId="7" fillId="23" borderId="2" xfId="1" applyFont="1" applyFill="1" applyBorder="1"/>
    <xf numFmtId="0" fontId="7" fillId="16" borderId="4" xfId="1" applyFont="1" applyFill="1" applyBorder="1"/>
    <xf numFmtId="0" fontId="1" fillId="16" borderId="2" xfId="1" applyFont="1" applyFill="1" applyBorder="1"/>
    <xf numFmtId="0" fontId="7" fillId="0" borderId="7" xfId="1" applyFont="1" applyBorder="1"/>
    <xf numFmtId="0" fontId="7" fillId="16" borderId="2" xfId="1" applyFont="1" applyFill="1" applyBorder="1" applyAlignment="1">
      <alignment horizontal="right"/>
    </xf>
    <xf numFmtId="0" fontId="11" fillId="17" borderId="2" xfId="1" applyFont="1" applyFill="1" applyBorder="1"/>
    <xf numFmtId="0" fontId="7" fillId="17" borderId="1" xfId="1" applyFont="1" applyFill="1"/>
    <xf numFmtId="0" fontId="1" fillId="18" borderId="1" xfId="1" applyFont="1" applyFill="1"/>
    <xf numFmtId="0" fontId="12" fillId="23" borderId="2" xfId="1" applyFont="1" applyFill="1" applyBorder="1"/>
    <xf numFmtId="0" fontId="13" fillId="0" borderId="1" xfId="1" applyFont="1"/>
    <xf numFmtId="0" fontId="7" fillId="0" borderId="2" xfId="1" applyFont="1" applyBorder="1"/>
    <xf numFmtId="0" fontId="10" fillId="0" borderId="1" xfId="1" applyFont="1"/>
    <xf numFmtId="0" fontId="1" fillId="0" borderId="3" xfId="1" applyFont="1" applyBorder="1"/>
    <xf numFmtId="0" fontId="7" fillId="15" borderId="4" xfId="1" applyFont="1" applyFill="1" applyBorder="1"/>
    <xf numFmtId="0" fontId="7" fillId="0" borderId="3" xfId="1" applyFont="1" applyBorder="1"/>
    <xf numFmtId="0" fontId="1" fillId="0" borderId="4" xfId="1" applyFont="1" applyBorder="1"/>
    <xf numFmtId="0" fontId="7" fillId="15" borderId="1" xfId="1" applyFont="1" applyFill="1"/>
    <xf numFmtId="0" fontId="7" fillId="16" borderId="5" xfId="1" applyFont="1" applyFill="1" applyBorder="1"/>
    <xf numFmtId="0" fontId="7" fillId="15" borderId="5" xfId="1" applyFont="1" applyFill="1" applyBorder="1"/>
    <xf numFmtId="0" fontId="7" fillId="15" borderId="8" xfId="1" applyFont="1" applyFill="1" applyBorder="1"/>
    <xf numFmtId="0" fontId="7" fillId="23" borderId="8" xfId="1" applyFont="1" applyFill="1" applyBorder="1"/>
    <xf numFmtId="0" fontId="7" fillId="16" borderId="1" xfId="1" applyFont="1" applyFill="1" applyBorder="1"/>
    <xf numFmtId="0" fontId="1" fillId="16" borderId="1" xfId="1" applyFont="1" applyFill="1" applyBorder="1"/>
    <xf numFmtId="0" fontId="0" fillId="0" borderId="1" xfId="1" applyFont="1" applyBorder="1"/>
    <xf numFmtId="165" fontId="7" fillId="0" borderId="1" xfId="1" applyNumberFormat="1" applyFont="1" applyBorder="1"/>
    <xf numFmtId="0" fontId="0" fillId="0" borderId="1" xfId="1" applyFont="1" applyFill="1"/>
    <xf numFmtId="0" fontId="7" fillId="0" borderId="1" xfId="1" applyFont="1" applyFill="1"/>
  </cellXfs>
  <cellStyles count="2">
    <cellStyle name="Normal" xfId="0" builtinId="0"/>
    <cellStyle name="Normal 2" xfId="1" xr:uid="{F4D0B5F5-FB54-440C-9A38-F6CDD886E1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D22" sqref="D22"/>
    </sheetView>
  </sheetViews>
  <sheetFormatPr baseColWidth="10" defaultColWidth="14.44140625" defaultRowHeight="15.75" customHeight="1"/>
  <cols>
    <col min="1" max="1" width="19.88671875" customWidth="1"/>
    <col min="2" max="2" width="4.109375" customWidth="1"/>
    <col min="3" max="4" width="12" customWidth="1"/>
    <col min="5" max="5" width="4.109375" customWidth="1"/>
    <col min="6" max="6" width="7.33203125" customWidth="1"/>
    <col min="7" max="7" width="18.44140625" customWidth="1"/>
    <col min="8" max="8" width="15.6640625" bestFit="1" customWidth="1"/>
    <col min="9" max="9" width="10.5546875" customWidth="1"/>
    <col min="10" max="12" width="12" customWidth="1"/>
    <col min="13" max="25" width="8.88671875" customWidth="1"/>
  </cols>
  <sheetData>
    <row r="1" spans="1:11" ht="14.25" customHeight="1">
      <c r="G1" s="27" t="s">
        <v>4</v>
      </c>
      <c r="H1" s="9"/>
    </row>
    <row r="2" spans="1:11" ht="14.25" customHeight="1">
      <c r="A2" s="13" t="s">
        <v>2</v>
      </c>
      <c r="B2" s="8"/>
      <c r="C2" s="23" t="s">
        <v>3</v>
      </c>
      <c r="D2" s="17"/>
      <c r="G2" s="27" t="s">
        <v>3</v>
      </c>
      <c r="H2" s="42" t="s">
        <v>5</v>
      </c>
      <c r="I2" s="13" t="s">
        <v>0</v>
      </c>
      <c r="J2" s="13" t="s">
        <v>6</v>
      </c>
      <c r="K2" s="13" t="s">
        <v>3</v>
      </c>
    </row>
    <row r="3" spans="1:11" ht="14.25" customHeight="1">
      <c r="A3" s="13" t="s">
        <v>7</v>
      </c>
      <c r="B3" s="40"/>
      <c r="C3" s="23"/>
      <c r="D3" s="17"/>
      <c r="G3" s="43"/>
      <c r="H3" s="44"/>
      <c r="I3" s="2">
        <f t="shared" ref="I3:I5" si="0">G3*COS(RADIANS(H3))</f>
        <v>0</v>
      </c>
      <c r="J3" s="2">
        <f t="shared" ref="J3:J5" si="1">G3*SIN(RADIANS(H3))</f>
        <v>0</v>
      </c>
      <c r="K3" s="2"/>
    </row>
    <row r="4" spans="1:11" ht="14.25" customHeight="1">
      <c r="A4" s="13" t="s">
        <v>8</v>
      </c>
      <c r="B4" s="40"/>
      <c r="C4" s="23"/>
      <c r="D4" s="17"/>
      <c r="G4" s="43"/>
      <c r="H4" s="44"/>
      <c r="I4" s="3">
        <f t="shared" si="0"/>
        <v>0</v>
      </c>
      <c r="J4" s="4">
        <f t="shared" si="1"/>
        <v>0</v>
      </c>
      <c r="K4" s="2"/>
    </row>
    <row r="5" spans="1:11" ht="14.25" customHeight="1">
      <c r="A5" s="13" t="s">
        <v>9</v>
      </c>
      <c r="B5" s="8"/>
      <c r="C5" s="23">
        <f>SQRT(B3^2+B4^2)</f>
        <v>0</v>
      </c>
      <c r="D5" s="17"/>
      <c r="G5" s="43"/>
      <c r="H5" s="44"/>
      <c r="I5" s="2">
        <f t="shared" si="0"/>
        <v>0</v>
      </c>
      <c r="J5" s="5">
        <f t="shared" si="1"/>
        <v>0</v>
      </c>
      <c r="K5" s="2"/>
    </row>
    <row r="6" spans="1:11" ht="14.25" customHeight="1">
      <c r="A6" s="13" t="s">
        <v>10</v>
      </c>
      <c r="B6" s="40"/>
      <c r="C6" s="23"/>
      <c r="D6" s="17"/>
      <c r="G6" s="23"/>
      <c r="H6" s="41"/>
      <c r="I6" s="2"/>
      <c r="J6" s="2"/>
      <c r="K6" s="2"/>
    </row>
    <row r="7" spans="1:11" ht="14.25" customHeight="1">
      <c r="A7" s="13" t="s">
        <v>11</v>
      </c>
      <c r="B7" s="40"/>
      <c r="C7" s="23"/>
      <c r="D7" s="17"/>
      <c r="G7" s="23"/>
      <c r="H7" s="41"/>
      <c r="I7" s="2"/>
      <c r="J7" s="2"/>
      <c r="K7" s="2"/>
    </row>
    <row r="8" spans="1:11" ht="14.25" customHeight="1">
      <c r="A8" s="13" t="s">
        <v>9</v>
      </c>
      <c r="B8" s="8"/>
      <c r="C8" s="23">
        <f>SQRT(B6^2+B7^2)</f>
        <v>0</v>
      </c>
      <c r="D8" s="17"/>
      <c r="G8" s="23"/>
      <c r="H8" s="41"/>
      <c r="I8" s="2"/>
      <c r="J8" s="2"/>
      <c r="K8" s="2"/>
    </row>
    <row r="9" spans="1:11" ht="14.25" customHeight="1">
      <c r="A9" s="13" t="s">
        <v>12</v>
      </c>
      <c r="B9" s="8"/>
      <c r="C9" s="23"/>
      <c r="D9" s="17"/>
      <c r="G9" s="23"/>
      <c r="H9" s="41"/>
      <c r="I9" s="2"/>
      <c r="J9" s="2"/>
      <c r="K9" s="2"/>
    </row>
    <row r="10" spans="1:11" ht="14.25" customHeight="1">
      <c r="A10" s="13" t="s">
        <v>13</v>
      </c>
      <c r="B10" s="8"/>
      <c r="C10" s="23"/>
      <c r="D10" s="17"/>
      <c r="G10" s="27" t="s">
        <v>14</v>
      </c>
      <c r="H10" s="41"/>
      <c r="I10" s="6">
        <f t="shared" ref="I10:J10" si="2">SUM(I3:I9)</f>
        <v>0</v>
      </c>
      <c r="J10" s="6">
        <f t="shared" si="2"/>
        <v>0</v>
      </c>
      <c r="K10" s="2">
        <f>SQRT(I10^2+J10^2)</f>
        <v>0</v>
      </c>
    </row>
    <row r="11" spans="1:11" ht="14.25" customHeight="1">
      <c r="A11" s="2"/>
      <c r="B11" s="8"/>
      <c r="C11" s="23">
        <f>SQRT(B9^2+B10^2)</f>
        <v>0</v>
      </c>
      <c r="D11" s="1" t="s">
        <v>17</v>
      </c>
      <c r="J11" s="7"/>
      <c r="K11" s="7"/>
    </row>
    <row r="12" spans="1:11" ht="14.25" customHeight="1">
      <c r="A12" s="13" t="s">
        <v>15</v>
      </c>
      <c r="B12" s="8" t="s">
        <v>16</v>
      </c>
      <c r="C12" s="23" t="e">
        <f>ACOS(COS((B3*B6+B4*B7)/(C5*C8)))</f>
        <v>#DIV/0!</v>
      </c>
      <c r="D12" s="23" t="e">
        <f>DEGREES(C12)</f>
        <v>#DIV/0!</v>
      </c>
      <c r="G12" s="27" t="s">
        <v>19</v>
      </c>
      <c r="H12" s="9"/>
    </row>
    <row r="13" spans="1:11" ht="14.25" customHeight="1">
      <c r="A13" s="13" t="s">
        <v>18</v>
      </c>
      <c r="B13" s="8"/>
      <c r="C13" s="23" t="e">
        <f>ABS(B3*B6+B4*B7)/C8</f>
        <v>#DIV/0!</v>
      </c>
      <c r="D13" s="17"/>
      <c r="G13" s="27" t="s">
        <v>0</v>
      </c>
      <c r="H13" s="42" t="s">
        <v>1</v>
      </c>
      <c r="I13" s="13" t="s">
        <v>20</v>
      </c>
      <c r="J13" s="13" t="s">
        <v>21</v>
      </c>
      <c r="K13" s="13" t="s">
        <v>16</v>
      </c>
    </row>
    <row r="14" spans="1:11" ht="14.25" customHeight="1">
      <c r="A14" s="13" t="s">
        <v>22</v>
      </c>
      <c r="B14" s="8">
        <f t="shared" ref="B14:B15" si="3">B3+B6</f>
        <v>0</v>
      </c>
      <c r="C14" s="23"/>
      <c r="D14" s="17"/>
      <c r="G14" s="43"/>
      <c r="H14" s="44"/>
      <c r="I14" s="2">
        <f t="shared" ref="I14:I17" si="4">SQRT(G14^2+H14^2)</f>
        <v>0</v>
      </c>
      <c r="J14" s="2" t="e">
        <f t="shared" ref="J14:J17" si="5">DEGREES(ATAN(H14/G14))</f>
        <v>#DIV/0!</v>
      </c>
      <c r="K14" s="2" t="e">
        <f t="shared" ref="K14:K17" si="6">ATAN(H14/G14)</f>
        <v>#DIV/0!</v>
      </c>
    </row>
    <row r="15" spans="1:11" ht="14.25" customHeight="1">
      <c r="A15" s="2"/>
      <c r="B15" s="8">
        <f t="shared" si="3"/>
        <v>0</v>
      </c>
      <c r="C15" s="23"/>
      <c r="D15" s="17"/>
      <c r="G15" s="43"/>
      <c r="H15" s="44"/>
      <c r="I15" s="2">
        <f t="shared" si="4"/>
        <v>0</v>
      </c>
      <c r="J15" s="2" t="e">
        <f t="shared" si="5"/>
        <v>#DIV/0!</v>
      </c>
      <c r="K15" s="2" t="e">
        <f t="shared" si="6"/>
        <v>#DIV/0!</v>
      </c>
    </row>
    <row r="16" spans="1:11" ht="14.25" customHeight="1">
      <c r="A16" s="2"/>
      <c r="B16" s="8"/>
      <c r="C16" s="23">
        <f>SQRT(B14^2+B15^2)</f>
        <v>0</v>
      </c>
      <c r="D16" s="17"/>
      <c r="G16" s="43"/>
      <c r="H16" s="44"/>
      <c r="I16" s="2">
        <f t="shared" si="4"/>
        <v>0</v>
      </c>
      <c r="J16" s="2" t="e">
        <f t="shared" si="5"/>
        <v>#DIV/0!</v>
      </c>
      <c r="K16" s="2" t="e">
        <f t="shared" si="6"/>
        <v>#DIV/0!</v>
      </c>
    </row>
    <row r="17" spans="1:11" ht="14.25" customHeight="1">
      <c r="A17" s="13" t="s">
        <v>23</v>
      </c>
      <c r="B17" s="8">
        <f t="shared" ref="B17:B18" si="7">B3-B6</f>
        <v>0</v>
      </c>
      <c r="C17" s="23"/>
      <c r="D17" s="17"/>
      <c r="G17" s="43"/>
      <c r="H17" s="44"/>
      <c r="I17" s="2">
        <f t="shared" si="4"/>
        <v>0</v>
      </c>
      <c r="J17" s="2" t="e">
        <f t="shared" si="5"/>
        <v>#DIV/0!</v>
      </c>
      <c r="K17" s="2" t="e">
        <f t="shared" si="6"/>
        <v>#DIV/0!</v>
      </c>
    </row>
    <row r="18" spans="1:11" ht="14.25" customHeight="1">
      <c r="A18" s="2"/>
      <c r="B18" s="8">
        <f t="shared" si="7"/>
        <v>0</v>
      </c>
      <c r="C18" s="23"/>
      <c r="D18" s="17"/>
      <c r="G18" s="23"/>
      <c r="H18" s="41"/>
      <c r="I18" s="2"/>
      <c r="J18" s="2"/>
      <c r="K18" s="2"/>
    </row>
    <row r="19" spans="1:11" ht="14.25" customHeight="1">
      <c r="A19" s="2"/>
      <c r="B19" s="8"/>
      <c r="C19" s="23">
        <f>SQRT(B17^2+B18^2)</f>
        <v>0</v>
      </c>
      <c r="D19" s="17"/>
      <c r="G19" s="46">
        <f t="shared" ref="G19:H19" si="8">SUM(G14:G18)</f>
        <v>0</v>
      </c>
      <c r="H19" s="45">
        <f t="shared" si="8"/>
        <v>0</v>
      </c>
      <c r="I19" s="2">
        <f>SQRT(G19^2+H19^2)</f>
        <v>0</v>
      </c>
      <c r="J19" s="2" t="e">
        <f>DEGREES(ATAN(H19/G19))</f>
        <v>#DIV/0!</v>
      </c>
      <c r="K19" s="2" t="e">
        <f>ATAN(H19/G19)</f>
        <v>#DIV/0!</v>
      </c>
    </row>
    <row r="20" spans="1:11" ht="14.25" customHeight="1">
      <c r="G20" s="27" t="s">
        <v>14</v>
      </c>
      <c r="H20" s="9"/>
    </row>
    <row r="21" spans="1:11" ht="14.25" customHeight="1"/>
    <row r="22" spans="1:11" ht="14.25" customHeight="1"/>
    <row r="23" spans="1:11" ht="14.25" customHeight="1"/>
    <row r="24" spans="1:11" ht="14.25" customHeight="1"/>
    <row r="25" spans="1:11" ht="14.25" customHeight="1"/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E18C-4894-4AE3-8252-A44F1DF8C7E2}">
  <sheetPr>
    <outlinePr summaryBelow="0" summaryRight="0"/>
  </sheetPr>
  <dimension ref="A1:R43"/>
  <sheetViews>
    <sheetView tabSelected="1" workbookViewId="0">
      <selection activeCell="D16" sqref="D16"/>
    </sheetView>
  </sheetViews>
  <sheetFormatPr baseColWidth="10" defaultColWidth="14.44140625" defaultRowHeight="15.75" customHeight="1"/>
  <cols>
    <col min="1" max="1" width="17.6640625" style="48" customWidth="1"/>
    <col min="2" max="2" width="10.5546875" style="48" customWidth="1"/>
    <col min="3" max="3" width="11.6640625" style="48" customWidth="1"/>
    <col min="4" max="4" width="24.109375" style="48" customWidth="1"/>
    <col min="5" max="5" width="13.6640625" style="48" customWidth="1"/>
    <col min="6" max="6" width="17.5546875" style="48" customWidth="1"/>
    <col min="7" max="7" width="16.44140625" style="48" customWidth="1"/>
    <col min="8" max="8" width="23.44140625" style="48" customWidth="1"/>
    <col min="9" max="9" width="32.6640625" style="48" customWidth="1"/>
    <col min="10" max="11" width="14.44140625" style="48" customWidth="1"/>
    <col min="12" max="12" width="12.44140625" style="48" customWidth="1"/>
    <col min="13" max="13" width="22.5546875" style="48" customWidth="1"/>
    <col min="14" max="14" width="14.109375" style="48" customWidth="1"/>
    <col min="15" max="15" width="22" style="48" customWidth="1"/>
    <col min="16" max="16" width="14.44140625" style="48"/>
    <col min="17" max="17" width="2.109375" style="48" customWidth="1"/>
    <col min="18" max="16384" width="14.44140625" style="48"/>
  </cols>
  <sheetData>
    <row r="1" spans="1:18" ht="13.8">
      <c r="A1" s="110" t="s">
        <v>214</v>
      </c>
      <c r="B1" s="68" t="s">
        <v>171</v>
      </c>
      <c r="M1" s="105"/>
      <c r="N1" s="105"/>
      <c r="O1" s="105"/>
      <c r="P1" s="105"/>
      <c r="Q1" s="105"/>
      <c r="R1" s="105"/>
    </row>
    <row r="2" spans="1:18" ht="13.8">
      <c r="A2" s="51"/>
      <c r="B2" s="50" t="s">
        <v>136</v>
      </c>
      <c r="C2" s="51"/>
      <c r="D2" s="51"/>
      <c r="E2" s="51"/>
      <c r="F2" s="51"/>
      <c r="G2" s="50" t="s">
        <v>157</v>
      </c>
      <c r="M2" s="105" t="s">
        <v>213</v>
      </c>
      <c r="N2" s="105" t="s">
        <v>212</v>
      </c>
      <c r="O2" s="105"/>
      <c r="P2" s="105"/>
      <c r="Q2" s="105"/>
      <c r="R2" s="105"/>
    </row>
    <row r="3" spans="1:18" ht="15.75" customHeight="1">
      <c r="A3" s="50" t="s">
        <v>211</v>
      </c>
      <c r="B3" s="50" t="s">
        <v>210</v>
      </c>
      <c r="C3" s="50" t="s">
        <v>210</v>
      </c>
      <c r="D3" s="50" t="s">
        <v>210</v>
      </c>
      <c r="E3" s="50"/>
      <c r="F3" s="50"/>
      <c r="G3" s="50" t="s">
        <v>209</v>
      </c>
      <c r="H3" s="87"/>
      <c r="I3" s="87"/>
      <c r="J3" s="87"/>
      <c r="K3" s="87"/>
      <c r="L3" s="87"/>
      <c r="M3" s="105" t="s">
        <v>0</v>
      </c>
      <c r="N3" s="105"/>
      <c r="O3" s="105" t="s">
        <v>1</v>
      </c>
      <c r="P3" s="105"/>
      <c r="Q3" s="105" t="s">
        <v>166</v>
      </c>
      <c r="R3" s="105"/>
    </row>
    <row r="4" spans="1:18" ht="13.8">
      <c r="A4" s="50" t="s">
        <v>208</v>
      </c>
      <c r="B4" s="49"/>
      <c r="C4" s="50" t="s">
        <v>207</v>
      </c>
      <c r="D4" s="94"/>
      <c r="E4" s="50" t="s">
        <v>206</v>
      </c>
      <c r="F4" s="49"/>
      <c r="G4" s="50" t="s">
        <v>0</v>
      </c>
      <c r="H4" s="96">
        <f>B4+B7*B12+0.5*B10*B12*B12</f>
        <v>0</v>
      </c>
      <c r="I4" s="50" t="s">
        <v>1</v>
      </c>
      <c r="J4" s="96">
        <f>D4+D7*$B12+0.5*D10*$B12*$B12</f>
        <v>0</v>
      </c>
      <c r="K4" s="107" t="s">
        <v>166</v>
      </c>
      <c r="L4" s="106">
        <f>F4+F7*$B12+0.5*F10*$B12*$B12</f>
        <v>0</v>
      </c>
      <c r="M4" s="73">
        <f>B5-B4</f>
        <v>0</v>
      </c>
      <c r="N4" s="105"/>
      <c r="O4" s="73">
        <f>D5-D4</f>
        <v>0</v>
      </c>
      <c r="P4" s="105"/>
      <c r="Q4" s="73">
        <f>F5-F4</f>
        <v>0</v>
      </c>
      <c r="R4" s="105"/>
    </row>
    <row r="5" spans="1:18" ht="13.8">
      <c r="A5" s="50" t="s">
        <v>205</v>
      </c>
      <c r="B5" s="49"/>
      <c r="C5" s="50" t="s">
        <v>204</v>
      </c>
      <c r="D5" s="94"/>
      <c r="E5" s="50" t="s">
        <v>203</v>
      </c>
      <c r="F5" s="49"/>
      <c r="G5" s="50" t="s">
        <v>202</v>
      </c>
      <c r="H5" s="96">
        <f>B4+B5</f>
        <v>0</v>
      </c>
      <c r="I5" s="50" t="s">
        <v>201</v>
      </c>
      <c r="J5" s="96">
        <f>D4+D5</f>
        <v>0</v>
      </c>
      <c r="K5" s="107" t="s">
        <v>200</v>
      </c>
      <c r="L5" s="106">
        <f>F4+F5</f>
        <v>0</v>
      </c>
      <c r="M5" s="105"/>
      <c r="N5" s="105"/>
      <c r="O5" s="105"/>
      <c r="P5" s="105"/>
      <c r="Q5" s="105"/>
      <c r="R5" s="105"/>
    </row>
    <row r="6" spans="1:18" ht="15.75" customHeight="1">
      <c r="A6" s="50" t="s">
        <v>163</v>
      </c>
      <c r="B6" s="50"/>
      <c r="C6" s="50"/>
      <c r="D6" s="50"/>
      <c r="E6" s="50"/>
      <c r="F6" s="50"/>
      <c r="G6" s="50" t="s">
        <v>199</v>
      </c>
      <c r="H6" s="91"/>
      <c r="I6" s="91"/>
      <c r="J6" s="91"/>
      <c r="K6" s="95"/>
      <c r="L6" s="108"/>
      <c r="M6" s="105" t="s">
        <v>0</v>
      </c>
      <c r="N6" s="105"/>
      <c r="O6" s="105" t="s">
        <v>1</v>
      </c>
      <c r="P6" s="105"/>
      <c r="Q6" s="105" t="s">
        <v>166</v>
      </c>
      <c r="R6" s="105"/>
    </row>
    <row r="7" spans="1:18" ht="13.8">
      <c r="A7" s="50" t="s">
        <v>198</v>
      </c>
      <c r="B7" s="49"/>
      <c r="C7" s="50" t="s">
        <v>197</v>
      </c>
      <c r="D7" s="94"/>
      <c r="E7" s="50" t="s">
        <v>196</v>
      </c>
      <c r="F7" s="49"/>
      <c r="G7" s="50" t="s">
        <v>195</v>
      </c>
      <c r="H7" s="96" t="e">
        <f>(B5-B4)/$B12</f>
        <v>#DIV/0!</v>
      </c>
      <c r="I7" s="50" t="s">
        <v>185</v>
      </c>
      <c r="J7" s="96" t="e">
        <f>(D5-D4)/$B12</f>
        <v>#DIV/0!</v>
      </c>
      <c r="K7" s="107" t="s">
        <v>184</v>
      </c>
      <c r="L7" s="106" t="e">
        <f>(-F4+F5)/$B12</f>
        <v>#DIV/0!</v>
      </c>
      <c r="M7" s="73">
        <f>B8-B7</f>
        <v>0</v>
      </c>
      <c r="N7" s="105"/>
      <c r="O7" s="73">
        <f>D8-D7</f>
        <v>0</v>
      </c>
      <c r="P7" s="105"/>
      <c r="Q7" s="73">
        <f>F8-F7</f>
        <v>0</v>
      </c>
      <c r="R7" s="105"/>
    </row>
    <row r="8" spans="1:18" ht="13.8">
      <c r="A8" s="50" t="s">
        <v>194</v>
      </c>
      <c r="B8" s="49"/>
      <c r="C8" s="50" t="s">
        <v>193</v>
      </c>
      <c r="D8" s="94"/>
      <c r="E8" s="50" t="s">
        <v>192</v>
      </c>
      <c r="F8" s="49"/>
      <c r="G8" s="104"/>
      <c r="H8" s="51"/>
      <c r="I8" s="51"/>
      <c r="J8" s="51"/>
      <c r="K8" s="109"/>
      <c r="L8" s="72"/>
      <c r="M8" s="105"/>
      <c r="N8" s="105"/>
      <c r="O8" s="105"/>
      <c r="P8" s="105"/>
      <c r="Q8" s="105"/>
      <c r="R8" s="105"/>
    </row>
    <row r="9" spans="1:18" ht="15.75" customHeight="1">
      <c r="A9" s="50" t="s">
        <v>191</v>
      </c>
      <c r="B9" s="50"/>
      <c r="C9" s="50"/>
      <c r="D9" s="50"/>
      <c r="E9" s="50"/>
      <c r="F9" s="50"/>
      <c r="G9" s="50" t="s">
        <v>190</v>
      </c>
      <c r="H9" s="91"/>
      <c r="I9" s="91"/>
      <c r="J9" s="91"/>
      <c r="K9" s="95"/>
      <c r="L9" s="108"/>
      <c r="M9" s="105" t="s">
        <v>0</v>
      </c>
      <c r="N9" s="105"/>
      <c r="O9" s="105" t="s">
        <v>1</v>
      </c>
      <c r="P9" s="105"/>
      <c r="Q9" s="105" t="s">
        <v>166</v>
      </c>
      <c r="R9" s="105"/>
    </row>
    <row r="10" spans="1:18" ht="13.8">
      <c r="A10" s="50" t="s">
        <v>189</v>
      </c>
      <c r="B10" s="94"/>
      <c r="C10" s="50" t="s">
        <v>188</v>
      </c>
      <c r="D10" s="94"/>
      <c r="E10" s="50" t="s">
        <v>187</v>
      </c>
      <c r="F10" s="49"/>
      <c r="G10" s="50" t="s">
        <v>186</v>
      </c>
      <c r="H10" s="96" t="e">
        <f>(-B7+B8)/$B12</f>
        <v>#DIV/0!</v>
      </c>
      <c r="I10" s="50" t="s">
        <v>185</v>
      </c>
      <c r="J10" s="96" t="e">
        <f>(-D7+D8)/$B12</f>
        <v>#DIV/0!</v>
      </c>
      <c r="K10" s="107" t="s">
        <v>184</v>
      </c>
      <c r="L10" s="106" t="e">
        <f>(-F7+F8)/$B12</f>
        <v>#DIV/0!</v>
      </c>
      <c r="M10" s="73">
        <f>B11-B10</f>
        <v>0</v>
      </c>
      <c r="N10" s="105"/>
      <c r="O10" s="73">
        <f>D11-D10</f>
        <v>0</v>
      </c>
      <c r="P10" s="105"/>
      <c r="Q10" s="73">
        <f>F11-F10</f>
        <v>0</v>
      </c>
      <c r="R10" s="105"/>
    </row>
    <row r="11" spans="1:18" ht="15.75" customHeight="1">
      <c r="A11" s="50" t="s">
        <v>183</v>
      </c>
      <c r="B11" s="94"/>
      <c r="C11" s="50" t="s">
        <v>182</v>
      </c>
      <c r="D11" s="94"/>
      <c r="E11" s="50" t="s">
        <v>181</v>
      </c>
      <c r="F11" s="49"/>
      <c r="G11" s="104"/>
      <c r="M11" s="105"/>
      <c r="N11" s="105"/>
      <c r="O11" s="105"/>
      <c r="P11" s="105"/>
      <c r="Q11" s="105"/>
      <c r="R11" s="105"/>
    </row>
    <row r="12" spans="1:18" ht="15.75" customHeight="1">
      <c r="A12" s="113" t="s">
        <v>180</v>
      </c>
      <c r="B12" s="114"/>
      <c r="C12" s="113" t="s">
        <v>179</v>
      </c>
      <c r="D12" s="114"/>
      <c r="E12" s="113" t="s">
        <v>178</v>
      </c>
      <c r="F12" s="114"/>
      <c r="G12" s="104"/>
      <c r="M12" s="105"/>
      <c r="N12" s="105"/>
      <c r="O12" s="105"/>
      <c r="P12" s="105"/>
      <c r="Q12" s="105"/>
      <c r="R12" s="105"/>
    </row>
    <row r="13" spans="1:18" ht="13.8">
      <c r="A13" s="115"/>
      <c r="B13" s="116"/>
      <c r="C13" s="116"/>
      <c r="D13" s="116"/>
      <c r="E13" s="116"/>
      <c r="F13" s="116"/>
      <c r="G13" s="111"/>
      <c r="H13" s="50" t="s">
        <v>177</v>
      </c>
      <c r="I13" s="87"/>
      <c r="J13" s="87"/>
      <c r="K13" s="87"/>
      <c r="L13" s="87"/>
      <c r="M13" s="105"/>
      <c r="N13" s="105"/>
      <c r="O13" s="105"/>
      <c r="P13" s="105"/>
      <c r="Q13" s="105"/>
      <c r="R13" s="105"/>
    </row>
    <row r="14" spans="1:18" ht="15.75" customHeight="1">
      <c r="A14" s="117"/>
      <c r="B14" s="118"/>
      <c r="C14" s="117"/>
      <c r="D14" s="117"/>
      <c r="E14" s="117"/>
      <c r="F14" s="117"/>
      <c r="G14" s="112" t="s">
        <v>176</v>
      </c>
      <c r="H14" s="91"/>
      <c r="I14" s="87"/>
      <c r="J14" s="87"/>
      <c r="K14" s="87"/>
      <c r="L14" s="87"/>
      <c r="M14" s="105"/>
      <c r="N14" s="105"/>
      <c r="O14" s="105"/>
      <c r="P14" s="105"/>
      <c r="Q14" s="105"/>
      <c r="R14" s="105"/>
    </row>
    <row r="15" spans="1:18" ht="13.8">
      <c r="G15" s="50" t="s">
        <v>175</v>
      </c>
      <c r="H15" s="96" t="e">
        <f>M4/H7</f>
        <v>#DIV/0!</v>
      </c>
      <c r="I15" s="87"/>
      <c r="J15" s="87"/>
      <c r="K15" s="87"/>
      <c r="L15" s="87"/>
      <c r="M15" s="105"/>
      <c r="N15" s="105"/>
      <c r="O15" s="105"/>
      <c r="P15" s="105"/>
      <c r="Q15" s="105"/>
      <c r="R15" s="105"/>
    </row>
    <row r="16" spans="1:18" ht="13.8">
      <c r="G16" s="50" t="s">
        <v>174</v>
      </c>
      <c r="H16" s="96" t="e">
        <f>M7/H10</f>
        <v>#DIV/0!</v>
      </c>
      <c r="I16" s="87"/>
      <c r="J16" s="87"/>
      <c r="K16" s="87"/>
      <c r="L16" s="87"/>
      <c r="M16" s="105"/>
      <c r="N16" s="105"/>
      <c r="O16" s="105"/>
      <c r="P16" s="105"/>
      <c r="Q16" s="105"/>
      <c r="R16" s="105"/>
    </row>
    <row r="17" spans="1:18" ht="13.8">
      <c r="G17" s="50" t="s">
        <v>173</v>
      </c>
      <c r="H17" s="96" t="e">
        <f>SQRT(2*M4/H10)</f>
        <v>#DIV/0!</v>
      </c>
      <c r="I17" s="87"/>
      <c r="J17" s="87"/>
      <c r="K17" s="87"/>
      <c r="L17" s="87"/>
      <c r="M17" s="105"/>
      <c r="N17" s="105"/>
      <c r="O17" s="105"/>
      <c r="P17" s="105"/>
      <c r="Q17" s="105"/>
      <c r="R17" s="105"/>
    </row>
    <row r="18" spans="1:18" ht="15.75" customHeight="1">
      <c r="A18" s="119"/>
      <c r="B18" s="119"/>
      <c r="C18" s="119"/>
      <c r="D18" s="119"/>
      <c r="E18" s="119"/>
      <c r="F18" s="119"/>
      <c r="G18" s="119"/>
      <c r="H18" s="119"/>
      <c r="M18" s="105"/>
      <c r="N18" s="105"/>
      <c r="O18" s="105"/>
      <c r="P18" s="105"/>
      <c r="Q18" s="105"/>
      <c r="R18" s="105"/>
    </row>
    <row r="19" spans="1:18" ht="15.75" customHeight="1">
      <c r="A19" s="120"/>
      <c r="B19" s="120"/>
      <c r="C19" s="120"/>
      <c r="D19" s="120"/>
      <c r="E19" s="120"/>
      <c r="F19" s="120"/>
      <c r="G19" s="120"/>
      <c r="H19" s="120"/>
      <c r="I19" s="87"/>
      <c r="J19" s="87"/>
      <c r="K19" s="87"/>
      <c r="L19" s="87"/>
      <c r="M19" s="87"/>
      <c r="N19" s="87"/>
      <c r="O19" s="87"/>
      <c r="P19" s="87"/>
      <c r="Q19" s="87"/>
      <c r="R19" s="87"/>
    </row>
    <row r="20" spans="1:18" ht="13.8">
      <c r="A20" s="50" t="s">
        <v>172</v>
      </c>
      <c r="B20" s="104" t="s">
        <v>171</v>
      </c>
      <c r="C20" s="51"/>
      <c r="D20" s="51"/>
      <c r="E20" s="50" t="s">
        <v>170</v>
      </c>
      <c r="F20" s="51"/>
      <c r="G20" s="51"/>
      <c r="H20" s="51"/>
      <c r="I20" s="87"/>
      <c r="J20" s="87"/>
      <c r="K20" s="87"/>
      <c r="L20" s="87"/>
      <c r="M20" s="87"/>
      <c r="N20" s="87"/>
      <c r="O20" s="87"/>
    </row>
    <row r="21" spans="1:18" ht="15.75" customHeight="1">
      <c r="A21" s="50" t="s">
        <v>169</v>
      </c>
      <c r="B21" s="50" t="s">
        <v>0</v>
      </c>
      <c r="C21" s="50" t="s">
        <v>1</v>
      </c>
      <c r="D21" s="50" t="s">
        <v>166</v>
      </c>
      <c r="E21" s="50" t="s">
        <v>167</v>
      </c>
      <c r="F21" s="50" t="s">
        <v>0</v>
      </c>
      <c r="G21" s="50" t="s">
        <v>1</v>
      </c>
      <c r="H21" s="50" t="s">
        <v>166</v>
      </c>
      <c r="I21" s="87"/>
      <c r="J21" s="87"/>
      <c r="K21" s="87"/>
      <c r="L21" s="87"/>
      <c r="M21" s="87"/>
      <c r="N21" s="87"/>
      <c r="O21" s="87"/>
    </row>
    <row r="22" spans="1:18" ht="13.8">
      <c r="A22" s="50" t="s">
        <v>165</v>
      </c>
      <c r="B22" s="94"/>
      <c r="C22" s="94"/>
      <c r="D22" s="94">
        <v>0</v>
      </c>
      <c r="E22" s="50" t="s">
        <v>164</v>
      </c>
      <c r="F22" s="96">
        <f>B22+B23*$B25+0.5*B24*$B25*$B25</f>
        <v>0</v>
      </c>
      <c r="G22" s="96">
        <f>C22+C23*$B25+0.5*C24*$B25*$B25</f>
        <v>0</v>
      </c>
      <c r="H22" s="96">
        <f>D22+D23*$B25+0.5*D24*$B25*$B25</f>
        <v>0</v>
      </c>
      <c r="I22" s="87"/>
      <c r="J22" s="87"/>
      <c r="K22" s="87"/>
      <c r="L22" s="87"/>
      <c r="M22" s="87"/>
      <c r="N22" s="87"/>
      <c r="O22" s="87"/>
    </row>
    <row r="23" spans="1:18" ht="14.4">
      <c r="A23" s="50" t="s">
        <v>163</v>
      </c>
      <c r="B23" s="94"/>
      <c r="C23" s="94"/>
      <c r="D23" s="102">
        <v>0</v>
      </c>
      <c r="E23" s="50" t="s">
        <v>163</v>
      </c>
      <c r="F23" s="96">
        <f>B23+B24*$B25</f>
        <v>0</v>
      </c>
      <c r="G23" s="96">
        <f>C23+C24*$B25</f>
        <v>0</v>
      </c>
      <c r="H23" s="96">
        <f>D23+D24*$B25</f>
        <v>0</v>
      </c>
      <c r="I23" s="87"/>
      <c r="J23" s="103"/>
      <c r="K23" s="103"/>
      <c r="L23" s="103"/>
      <c r="M23" s="87"/>
      <c r="N23" s="87"/>
      <c r="O23" s="87"/>
    </row>
    <row r="24" spans="1:18" ht="13.8">
      <c r="A24" s="50" t="s">
        <v>162</v>
      </c>
      <c r="B24" s="94"/>
      <c r="C24" s="94"/>
      <c r="D24" s="94">
        <v>0</v>
      </c>
      <c r="E24" s="51"/>
      <c r="F24" s="91"/>
      <c r="G24" s="51"/>
      <c r="H24" s="51"/>
      <c r="I24" s="87"/>
      <c r="J24" s="87"/>
      <c r="K24" s="87"/>
      <c r="L24" s="87"/>
      <c r="M24" s="87"/>
      <c r="N24" s="87"/>
      <c r="O24" s="87"/>
    </row>
    <row r="25" spans="1:18" ht="13.8">
      <c r="A25" s="50" t="s">
        <v>161</v>
      </c>
      <c r="B25" s="94"/>
      <c r="C25" s="50" t="s">
        <v>160</v>
      </c>
      <c r="D25" s="51"/>
      <c r="E25" s="51"/>
      <c r="F25" s="91"/>
      <c r="G25" s="51"/>
      <c r="H25" s="51"/>
      <c r="I25" s="87"/>
      <c r="J25" s="87"/>
      <c r="K25" s="87"/>
      <c r="L25" s="87"/>
      <c r="M25" s="87"/>
      <c r="N25" s="87"/>
      <c r="O25" s="87"/>
    </row>
    <row r="26" spans="1:18" ht="15.75" customHeight="1">
      <c r="A26" s="50" t="s">
        <v>168</v>
      </c>
      <c r="B26" s="50" t="s">
        <v>0</v>
      </c>
      <c r="C26" s="50" t="s">
        <v>1</v>
      </c>
      <c r="D26" s="50" t="s">
        <v>166</v>
      </c>
      <c r="E26" s="50" t="s">
        <v>167</v>
      </c>
      <c r="F26" s="50" t="s">
        <v>0</v>
      </c>
      <c r="G26" s="50" t="s">
        <v>1</v>
      </c>
      <c r="H26" s="50" t="s">
        <v>166</v>
      </c>
      <c r="I26" s="87"/>
      <c r="J26" s="87"/>
      <c r="K26" s="87"/>
      <c r="L26" s="87"/>
      <c r="M26" s="87"/>
      <c r="N26" s="87"/>
      <c r="O26" s="87"/>
    </row>
    <row r="27" spans="1:18" ht="13.8">
      <c r="A27" s="50" t="s">
        <v>165</v>
      </c>
      <c r="B27" s="94"/>
      <c r="C27" s="94"/>
      <c r="D27" s="94">
        <v>0</v>
      </c>
      <c r="E27" s="50" t="s">
        <v>164</v>
      </c>
      <c r="F27" s="96">
        <f>B27+B28*$B30+0.5*B29*$B30*$B30</f>
        <v>0</v>
      </c>
      <c r="G27" s="96">
        <f>C27+C28*$B30+0.5*C29*$B30*$B30</f>
        <v>0</v>
      </c>
      <c r="H27" s="96">
        <f>D27+D28*$B30+0.5*D29*$B30*$B30</f>
        <v>0</v>
      </c>
      <c r="I27" s="87"/>
      <c r="J27" s="87"/>
      <c r="K27" s="87"/>
      <c r="L27" s="87"/>
      <c r="M27" s="87"/>
      <c r="N27" s="87"/>
      <c r="O27" s="87"/>
    </row>
    <row r="28" spans="1:18" ht="14.4">
      <c r="A28" s="50" t="s">
        <v>163</v>
      </c>
      <c r="B28" s="94"/>
      <c r="C28" s="94"/>
      <c r="D28" s="102">
        <v>0</v>
      </c>
      <c r="E28" s="50" t="s">
        <v>163</v>
      </c>
      <c r="F28" s="96">
        <f>B28+B29*$B30</f>
        <v>0</v>
      </c>
      <c r="G28" s="96">
        <f>C28+C29*$B30</f>
        <v>0</v>
      </c>
      <c r="H28" s="96">
        <f>D28+D29*$B30</f>
        <v>0</v>
      </c>
      <c r="I28" s="87"/>
      <c r="J28" s="87"/>
      <c r="K28" s="87"/>
      <c r="L28" s="87"/>
      <c r="M28" s="87"/>
      <c r="N28" s="87"/>
      <c r="O28" s="87"/>
    </row>
    <row r="29" spans="1:18" ht="13.8">
      <c r="A29" s="50" t="s">
        <v>162</v>
      </c>
      <c r="B29" s="94"/>
      <c r="C29" s="94"/>
      <c r="D29" s="94">
        <v>0</v>
      </c>
      <c r="E29" s="51"/>
      <c r="F29" s="91"/>
      <c r="G29" s="51"/>
      <c r="H29" s="51"/>
      <c r="I29" s="87"/>
      <c r="J29" s="87"/>
      <c r="K29" s="87"/>
      <c r="L29" s="87"/>
      <c r="M29" s="87"/>
      <c r="N29" s="87"/>
      <c r="O29" s="87"/>
    </row>
    <row r="30" spans="1:18" ht="13.8">
      <c r="A30" s="50" t="s">
        <v>161</v>
      </c>
      <c r="B30" s="94"/>
      <c r="C30" s="50" t="s">
        <v>160</v>
      </c>
      <c r="D30" s="51"/>
      <c r="E30" s="51"/>
      <c r="F30" s="91"/>
      <c r="G30" s="51"/>
      <c r="H30" s="51"/>
    </row>
    <row r="34" spans="1:18" ht="13.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</row>
    <row r="35" spans="1:18" ht="13.8">
      <c r="B35" s="68"/>
      <c r="C35" s="87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</row>
    <row r="36" spans="1:18" ht="13.8">
      <c r="A36" s="101" t="s">
        <v>159</v>
      </c>
      <c r="C36" s="100" t="s">
        <v>158</v>
      </c>
      <c r="F36" s="55" t="s">
        <v>157</v>
      </c>
    </row>
    <row r="37" spans="1:18" ht="13.2">
      <c r="A37" s="50" t="s">
        <v>136</v>
      </c>
      <c r="B37" s="50" t="s">
        <v>0</v>
      </c>
      <c r="C37" s="50" t="s">
        <v>1</v>
      </c>
      <c r="D37" s="50" t="s">
        <v>156</v>
      </c>
      <c r="E37" s="91"/>
      <c r="F37" s="50" t="s">
        <v>155</v>
      </c>
      <c r="G37" s="91"/>
      <c r="H37" s="91"/>
      <c r="I37" s="91"/>
      <c r="J37" s="95"/>
      <c r="K37" s="97"/>
      <c r="L37" s="87"/>
    </row>
    <row r="38" spans="1:18" ht="13.2">
      <c r="A38" s="50" t="s">
        <v>154</v>
      </c>
      <c r="B38" s="94"/>
      <c r="C38" s="94"/>
      <c r="D38" s="99" t="s">
        <v>153</v>
      </c>
      <c r="E38" s="91"/>
      <c r="F38" s="50" t="s">
        <v>152</v>
      </c>
      <c r="G38" s="92">
        <f>E41+E40*G39-0.5*9.8*G39*G39</f>
        <v>0</v>
      </c>
      <c r="H38" s="50" t="s">
        <v>151</v>
      </c>
      <c r="I38" s="98"/>
      <c r="J38" s="95"/>
      <c r="K38" s="97"/>
      <c r="L38" s="87"/>
    </row>
    <row r="39" spans="1:18" ht="13.8">
      <c r="A39" s="50" t="s">
        <v>150</v>
      </c>
      <c r="B39" s="96">
        <f>B41*COS(C40)</f>
        <v>0</v>
      </c>
      <c r="C39" s="96">
        <f>B41*SIN(C40)</f>
        <v>0</v>
      </c>
      <c r="D39" s="91"/>
      <c r="E39" s="91"/>
      <c r="F39" s="50" t="s">
        <v>149</v>
      </c>
      <c r="G39" s="92">
        <f>E40/9.8</f>
        <v>0</v>
      </c>
      <c r="H39" s="50" t="s">
        <v>144</v>
      </c>
      <c r="I39" s="98"/>
      <c r="J39" s="95"/>
      <c r="K39" s="97"/>
      <c r="L39" s="87"/>
    </row>
    <row r="40" spans="1:18" ht="13.8">
      <c r="A40" s="50" t="s">
        <v>148</v>
      </c>
      <c r="B40" s="94"/>
      <c r="C40" s="96">
        <f>B40*3.14159265358979/180</f>
        <v>0</v>
      </c>
      <c r="D40" s="91"/>
      <c r="E40" s="93">
        <f>C39</f>
        <v>0</v>
      </c>
      <c r="F40" s="50" t="s">
        <v>147</v>
      </c>
      <c r="G40" s="92">
        <f>(-E40+SQRT(E40*E40+2*9.8*E41))/-9.8</f>
        <v>0</v>
      </c>
      <c r="H40" s="50" t="s">
        <v>144</v>
      </c>
      <c r="I40" s="50" t="s">
        <v>146</v>
      </c>
      <c r="J40" s="95"/>
      <c r="K40" s="89"/>
      <c r="L40" s="87"/>
    </row>
    <row r="41" spans="1:18" ht="13.2">
      <c r="A41" s="50" t="s">
        <v>145</v>
      </c>
      <c r="B41" s="94"/>
      <c r="C41" s="50" t="s">
        <v>120</v>
      </c>
      <c r="D41" s="91"/>
      <c r="E41" s="93">
        <f>C38</f>
        <v>0</v>
      </c>
      <c r="F41" s="91"/>
      <c r="G41" s="92">
        <f>(-E40-SQRT(E40*E40+2*9.8*E41))/-9.8</f>
        <v>0</v>
      </c>
      <c r="H41" s="50" t="s">
        <v>144</v>
      </c>
      <c r="I41" s="91"/>
      <c r="J41" s="90">
        <f>B41*B41/9.8*SIN(2*C40)</f>
        <v>0</v>
      </c>
      <c r="K41" s="89"/>
      <c r="L41" s="87"/>
    </row>
    <row r="42" spans="1:18" ht="13.8">
      <c r="A42" s="52"/>
      <c r="B42" s="52"/>
      <c r="C42" s="52"/>
      <c r="D42" s="52"/>
      <c r="E42" s="52"/>
      <c r="J42" s="68"/>
      <c r="K42" s="88"/>
      <c r="L42" s="87"/>
    </row>
    <row r="43" spans="1:18" ht="13.2">
      <c r="A43" s="52"/>
      <c r="B43" s="52"/>
      <c r="C43" s="52"/>
      <c r="D43" s="52"/>
      <c r="E43" s="52"/>
      <c r="J43" s="87"/>
      <c r="K43" s="88"/>
      <c r="L43" s="8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1000"/>
  <sheetViews>
    <sheetView workbookViewId="0">
      <selection activeCell="I19" sqref="I19"/>
    </sheetView>
  </sheetViews>
  <sheetFormatPr baseColWidth="10" defaultColWidth="14.44140625" defaultRowHeight="15.75" customHeight="1"/>
  <cols>
    <col min="1" max="1" width="10.6640625" customWidth="1"/>
    <col min="2" max="2" width="14.88671875" bestFit="1" customWidth="1"/>
    <col min="3" max="3" width="16.109375" bestFit="1" customWidth="1"/>
    <col min="4" max="4" width="8.44140625" bestFit="1" customWidth="1"/>
    <col min="5" max="5" width="10.6640625" customWidth="1"/>
    <col min="6" max="6" width="8.109375" bestFit="1" customWidth="1"/>
    <col min="7" max="7" width="9.109375" bestFit="1" customWidth="1"/>
    <col min="8" max="8" width="9.5546875" bestFit="1" customWidth="1"/>
    <col min="9" max="9" width="9" bestFit="1" customWidth="1"/>
    <col min="10" max="10" width="10.6640625" customWidth="1"/>
    <col min="11" max="11" width="14.5546875" bestFit="1" customWidth="1"/>
    <col min="12" max="12" width="10.44140625" bestFit="1" customWidth="1"/>
    <col min="13" max="14" width="12" customWidth="1"/>
    <col min="15" max="15" width="8.109375" bestFit="1" customWidth="1"/>
    <col min="16" max="16" width="10.44140625" bestFit="1" customWidth="1"/>
    <col min="17" max="18" width="12" customWidth="1"/>
    <col min="19" max="19" width="10.6640625" customWidth="1"/>
    <col min="20" max="20" width="8.109375" bestFit="1" customWidth="1"/>
    <col min="21" max="21" width="10.44140625" bestFit="1" customWidth="1"/>
    <col min="22" max="23" width="12" customWidth="1"/>
    <col min="24" max="25" width="10.6640625" customWidth="1"/>
  </cols>
  <sheetData>
    <row r="1" spans="2:23" ht="14.25" customHeight="1">
      <c r="K1" s="12" t="s">
        <v>24</v>
      </c>
    </row>
    <row r="2" spans="2:23" ht="14.25" customHeight="1">
      <c r="B2" s="30" t="s">
        <v>25</v>
      </c>
      <c r="C2" s="30" t="s">
        <v>26</v>
      </c>
      <c r="D2" s="30" t="s">
        <v>27</v>
      </c>
      <c r="F2" s="30" t="s">
        <v>25</v>
      </c>
      <c r="G2" s="30" t="s">
        <v>28</v>
      </c>
      <c r="H2" s="30" t="s">
        <v>29</v>
      </c>
      <c r="I2" s="30" t="s">
        <v>30</v>
      </c>
      <c r="K2" s="30" t="s">
        <v>25</v>
      </c>
      <c r="L2" s="30" t="s">
        <v>31</v>
      </c>
      <c r="M2" s="30" t="s">
        <v>32</v>
      </c>
      <c r="N2" s="30" t="s">
        <v>33</v>
      </c>
      <c r="O2" s="30" t="s">
        <v>25</v>
      </c>
      <c r="P2" s="30" t="s">
        <v>31</v>
      </c>
      <c r="Q2" s="30" t="s">
        <v>32</v>
      </c>
      <c r="R2" s="30" t="s">
        <v>33</v>
      </c>
      <c r="S2" s="37"/>
      <c r="T2" s="30" t="s">
        <v>25</v>
      </c>
      <c r="U2" s="30" t="s">
        <v>31</v>
      </c>
      <c r="V2" s="30" t="s">
        <v>32</v>
      </c>
      <c r="W2" s="30" t="s">
        <v>33</v>
      </c>
    </row>
    <row r="3" spans="2:23" ht="14.25" customHeight="1">
      <c r="B3" s="34"/>
      <c r="C3" s="34"/>
      <c r="D3" s="33">
        <f>B3*C3</f>
        <v>0</v>
      </c>
      <c r="F3" s="34"/>
      <c r="G3" s="33">
        <f>F3*9.8</f>
        <v>0</v>
      </c>
      <c r="H3" s="34"/>
      <c r="I3" s="33">
        <f>H3*G3</f>
        <v>0</v>
      </c>
      <c r="K3" s="34"/>
      <c r="L3" s="34"/>
      <c r="M3" s="33">
        <f t="shared" ref="M3:M18" si="0">K3*9.8*COS(RADIANS(L3))</f>
        <v>0</v>
      </c>
      <c r="N3" s="33">
        <f t="shared" ref="N3:N18" si="1">K3*9.8*SIN(RADIANS(L3))</f>
        <v>0</v>
      </c>
      <c r="O3" s="34"/>
      <c r="P3" s="34"/>
      <c r="Q3" s="33">
        <f t="shared" ref="Q3:Q18" si="2">O3*9.8*COS(RADIANS(P3))</f>
        <v>0</v>
      </c>
      <c r="R3" s="33">
        <f t="shared" ref="R3:R18" si="3">O3*9.8*SIN(RADIANS(P3))</f>
        <v>0</v>
      </c>
      <c r="S3" s="10"/>
      <c r="T3" s="34"/>
      <c r="U3" s="34"/>
      <c r="V3" s="33">
        <f t="shared" ref="V3:V18" si="4">T3*9.8*COS(RADIANS(U3))</f>
        <v>0</v>
      </c>
      <c r="W3" s="33">
        <f t="shared" ref="W3:W18" si="5">T3*9.8*SIN(RADIANS(U3))</f>
        <v>0</v>
      </c>
    </row>
    <row r="4" spans="2:23" ht="14.25" customHeight="1">
      <c r="F4" s="34"/>
      <c r="G4" s="33">
        <f t="shared" ref="G4:G5" si="6">F4*9.8</f>
        <v>0</v>
      </c>
      <c r="H4" s="34"/>
      <c r="I4" s="33">
        <f t="shared" ref="I4:I5" si="7">H4*G4</f>
        <v>0</v>
      </c>
      <c r="K4" s="34"/>
      <c r="L4" s="34"/>
      <c r="M4" s="33">
        <f t="shared" si="0"/>
        <v>0</v>
      </c>
      <c r="N4" s="33">
        <f t="shared" si="1"/>
        <v>0</v>
      </c>
      <c r="O4" s="34"/>
      <c r="P4" s="34"/>
      <c r="Q4" s="33">
        <f t="shared" si="2"/>
        <v>0</v>
      </c>
      <c r="R4" s="33">
        <f t="shared" si="3"/>
        <v>0</v>
      </c>
      <c r="S4" s="10"/>
      <c r="T4" s="34"/>
      <c r="U4" s="34"/>
      <c r="V4" s="33">
        <f t="shared" si="4"/>
        <v>0</v>
      </c>
      <c r="W4" s="33">
        <f t="shared" si="5"/>
        <v>0</v>
      </c>
    </row>
    <row r="5" spans="2:23" ht="14.25" customHeight="1">
      <c r="F5" s="34"/>
      <c r="G5" s="33">
        <f t="shared" si="6"/>
        <v>0</v>
      </c>
      <c r="H5" s="34"/>
      <c r="I5" s="33">
        <f t="shared" si="7"/>
        <v>0</v>
      </c>
      <c r="K5" s="34"/>
      <c r="L5" s="34"/>
      <c r="M5" s="33">
        <f t="shared" si="0"/>
        <v>0</v>
      </c>
      <c r="N5" s="33">
        <f t="shared" si="1"/>
        <v>0</v>
      </c>
      <c r="O5" s="34"/>
      <c r="P5" s="34"/>
      <c r="Q5" s="33">
        <f t="shared" si="2"/>
        <v>0</v>
      </c>
      <c r="R5" s="33">
        <f t="shared" si="3"/>
        <v>0</v>
      </c>
      <c r="S5" s="10"/>
      <c r="T5" s="34"/>
      <c r="U5" s="34"/>
      <c r="V5" s="33">
        <f t="shared" si="4"/>
        <v>0</v>
      </c>
      <c r="W5" s="33">
        <f t="shared" si="5"/>
        <v>0</v>
      </c>
    </row>
    <row r="6" spans="2:23" ht="14.25" customHeight="1">
      <c r="K6" s="34"/>
      <c r="L6" s="34"/>
      <c r="M6" s="33">
        <f t="shared" si="0"/>
        <v>0</v>
      </c>
      <c r="N6" s="33">
        <f t="shared" si="1"/>
        <v>0</v>
      </c>
      <c r="O6" s="34"/>
      <c r="P6" s="34"/>
      <c r="Q6" s="33">
        <f t="shared" si="2"/>
        <v>0</v>
      </c>
      <c r="R6" s="33">
        <f t="shared" si="3"/>
        <v>0</v>
      </c>
      <c r="S6" s="10"/>
      <c r="T6" s="34"/>
      <c r="U6" s="34"/>
      <c r="V6" s="33">
        <f t="shared" si="4"/>
        <v>0</v>
      </c>
      <c r="W6" s="33">
        <f t="shared" si="5"/>
        <v>0</v>
      </c>
    </row>
    <row r="7" spans="2:23" ht="14.25" customHeight="1">
      <c r="K7" s="34"/>
      <c r="L7" s="34"/>
      <c r="M7" s="33">
        <f t="shared" si="0"/>
        <v>0</v>
      </c>
      <c r="N7" s="33">
        <f t="shared" si="1"/>
        <v>0</v>
      </c>
      <c r="O7" s="34"/>
      <c r="P7" s="34"/>
      <c r="Q7" s="33">
        <f t="shared" si="2"/>
        <v>0</v>
      </c>
      <c r="R7" s="33">
        <f t="shared" si="3"/>
        <v>0</v>
      </c>
      <c r="S7" s="10"/>
      <c r="T7" s="34"/>
      <c r="U7" s="34"/>
      <c r="V7" s="33">
        <f t="shared" si="4"/>
        <v>0</v>
      </c>
      <c r="W7" s="33">
        <f t="shared" si="5"/>
        <v>0</v>
      </c>
    </row>
    <row r="8" spans="2:23" ht="14.25" customHeight="1">
      <c r="K8" s="34"/>
      <c r="L8" s="34"/>
      <c r="M8" s="33">
        <f t="shared" si="0"/>
        <v>0</v>
      </c>
      <c r="N8" s="33">
        <f t="shared" si="1"/>
        <v>0</v>
      </c>
      <c r="O8" s="34"/>
      <c r="P8" s="34"/>
      <c r="Q8" s="33">
        <f t="shared" si="2"/>
        <v>0</v>
      </c>
      <c r="R8" s="33">
        <f t="shared" si="3"/>
        <v>0</v>
      </c>
      <c r="S8" s="10"/>
      <c r="T8" s="34"/>
      <c r="U8" s="34"/>
      <c r="V8" s="33">
        <f t="shared" si="4"/>
        <v>0</v>
      </c>
      <c r="W8" s="33">
        <f t="shared" si="5"/>
        <v>0</v>
      </c>
    </row>
    <row r="9" spans="2:23" ht="14.25" customHeight="1">
      <c r="K9" s="34"/>
      <c r="L9" s="34"/>
      <c r="M9" s="33">
        <f t="shared" si="0"/>
        <v>0</v>
      </c>
      <c r="N9" s="33">
        <f t="shared" si="1"/>
        <v>0</v>
      </c>
      <c r="O9" s="34"/>
      <c r="P9" s="34"/>
      <c r="Q9" s="33">
        <f t="shared" si="2"/>
        <v>0</v>
      </c>
      <c r="R9" s="33">
        <f t="shared" si="3"/>
        <v>0</v>
      </c>
      <c r="S9" s="10"/>
      <c r="T9" s="34"/>
      <c r="U9" s="34"/>
      <c r="V9" s="33">
        <f t="shared" si="4"/>
        <v>0</v>
      </c>
      <c r="W9" s="33">
        <f t="shared" si="5"/>
        <v>0</v>
      </c>
    </row>
    <row r="10" spans="2:23" ht="14.25" customHeight="1">
      <c r="B10" s="39" t="s">
        <v>25</v>
      </c>
      <c r="C10" s="47"/>
      <c r="D10" s="47"/>
      <c r="K10" s="34"/>
      <c r="L10" s="34"/>
      <c r="M10" s="33">
        <f t="shared" si="0"/>
        <v>0</v>
      </c>
      <c r="N10" s="33">
        <f t="shared" si="1"/>
        <v>0</v>
      </c>
      <c r="O10" s="34"/>
      <c r="P10" s="34"/>
      <c r="Q10" s="33">
        <f t="shared" si="2"/>
        <v>0</v>
      </c>
      <c r="R10" s="33">
        <f t="shared" si="3"/>
        <v>0</v>
      </c>
      <c r="S10" s="10"/>
      <c r="T10" s="34"/>
      <c r="U10" s="34"/>
      <c r="V10" s="33">
        <f t="shared" si="4"/>
        <v>0</v>
      </c>
      <c r="W10" s="33">
        <f t="shared" si="5"/>
        <v>0</v>
      </c>
    </row>
    <row r="11" spans="2:23" ht="14.25" customHeight="1">
      <c r="B11" s="39" t="s">
        <v>94</v>
      </c>
      <c r="C11" s="36"/>
      <c r="D11" s="36"/>
      <c r="F11" s="30" t="s">
        <v>34</v>
      </c>
      <c r="G11" s="30" t="s">
        <v>25</v>
      </c>
      <c r="H11" s="30" t="s">
        <v>27</v>
      </c>
      <c r="K11" s="34"/>
      <c r="L11" s="34"/>
      <c r="M11" s="33">
        <f t="shared" si="0"/>
        <v>0</v>
      </c>
      <c r="N11" s="33">
        <f t="shared" si="1"/>
        <v>0</v>
      </c>
      <c r="O11" s="34"/>
      <c r="P11" s="34"/>
      <c r="Q11" s="33">
        <f t="shared" si="2"/>
        <v>0</v>
      </c>
      <c r="R11" s="33">
        <f t="shared" si="3"/>
        <v>0</v>
      </c>
      <c r="S11" s="10"/>
      <c r="T11" s="34"/>
      <c r="U11" s="34"/>
      <c r="V11" s="33">
        <f t="shared" si="4"/>
        <v>0</v>
      </c>
      <c r="W11" s="33">
        <f t="shared" si="5"/>
        <v>0</v>
      </c>
    </row>
    <row r="12" spans="2:23" ht="14.25" customHeight="1">
      <c r="B12" s="39" t="s">
        <v>92</v>
      </c>
      <c r="C12" s="10">
        <f>2*PI()*SQRT(C11/9.8)</f>
        <v>0</v>
      </c>
      <c r="D12" s="10">
        <f>2*PI()*SQRT(D11/9.8)</f>
        <v>0</v>
      </c>
      <c r="F12" s="33">
        <f>H12/G12</f>
        <v>12.5</v>
      </c>
      <c r="G12" s="33">
        <v>12</v>
      </c>
      <c r="H12" s="33">
        <v>150</v>
      </c>
      <c r="K12" s="34"/>
      <c r="L12" s="34"/>
      <c r="M12" s="33">
        <f t="shared" si="0"/>
        <v>0</v>
      </c>
      <c r="N12" s="33">
        <f t="shared" si="1"/>
        <v>0</v>
      </c>
      <c r="O12" s="34"/>
      <c r="P12" s="34"/>
      <c r="Q12" s="33">
        <f t="shared" si="2"/>
        <v>0</v>
      </c>
      <c r="R12" s="33">
        <f t="shared" si="3"/>
        <v>0</v>
      </c>
      <c r="S12" s="10"/>
      <c r="T12" s="34"/>
      <c r="U12" s="34"/>
      <c r="V12" s="33">
        <f t="shared" si="4"/>
        <v>0</v>
      </c>
      <c r="W12" s="33">
        <f t="shared" si="5"/>
        <v>0</v>
      </c>
    </row>
    <row r="13" spans="2:23" ht="14.25" customHeight="1">
      <c r="B13" s="39" t="s">
        <v>93</v>
      </c>
      <c r="C13" s="10" t="e">
        <f>1/C12</f>
        <v>#DIV/0!</v>
      </c>
      <c r="D13" s="10" t="e">
        <f>1/D12</f>
        <v>#DIV/0!</v>
      </c>
      <c r="F13" s="33">
        <f>H13/G13</f>
        <v>12.5</v>
      </c>
      <c r="G13" s="33">
        <v>12</v>
      </c>
      <c r="H13" s="33">
        <v>150</v>
      </c>
      <c r="K13" s="34"/>
      <c r="L13" s="34"/>
      <c r="M13" s="33">
        <f t="shared" si="0"/>
        <v>0</v>
      </c>
      <c r="N13" s="33">
        <f t="shared" si="1"/>
        <v>0</v>
      </c>
      <c r="O13" s="34"/>
      <c r="P13" s="34"/>
      <c r="Q13" s="33">
        <f t="shared" si="2"/>
        <v>0</v>
      </c>
      <c r="R13" s="33">
        <f t="shared" si="3"/>
        <v>0</v>
      </c>
      <c r="S13" s="10"/>
      <c r="T13" s="34"/>
      <c r="U13" s="34"/>
      <c r="V13" s="33">
        <f t="shared" si="4"/>
        <v>0</v>
      </c>
      <c r="W13" s="33">
        <f t="shared" si="5"/>
        <v>0</v>
      </c>
    </row>
    <row r="14" spans="2:23" ht="14.25" customHeight="1">
      <c r="F14" s="33">
        <f>H14/G14</f>
        <v>12.5</v>
      </c>
      <c r="G14" s="33">
        <v>12</v>
      </c>
      <c r="H14" s="33">
        <v>150</v>
      </c>
      <c r="K14" s="34"/>
      <c r="L14" s="34"/>
      <c r="M14" s="33">
        <f t="shared" si="0"/>
        <v>0</v>
      </c>
      <c r="N14" s="33">
        <f t="shared" si="1"/>
        <v>0</v>
      </c>
      <c r="O14" s="34"/>
      <c r="P14" s="34"/>
      <c r="Q14" s="33">
        <f t="shared" si="2"/>
        <v>0</v>
      </c>
      <c r="R14" s="33">
        <f t="shared" si="3"/>
        <v>0</v>
      </c>
      <c r="S14" s="10"/>
      <c r="T14" s="34"/>
      <c r="U14" s="34"/>
      <c r="V14" s="33">
        <f t="shared" si="4"/>
        <v>0</v>
      </c>
      <c r="W14" s="33">
        <f t="shared" si="5"/>
        <v>0</v>
      </c>
    </row>
    <row r="15" spans="2:23" ht="14.25" customHeight="1">
      <c r="K15" s="34"/>
      <c r="L15" s="34"/>
      <c r="M15" s="33">
        <f t="shared" si="0"/>
        <v>0</v>
      </c>
      <c r="N15" s="33">
        <f t="shared" si="1"/>
        <v>0</v>
      </c>
      <c r="O15" s="34"/>
      <c r="P15" s="34"/>
      <c r="Q15" s="33">
        <f t="shared" si="2"/>
        <v>0</v>
      </c>
      <c r="R15" s="33">
        <f t="shared" si="3"/>
        <v>0</v>
      </c>
      <c r="S15" s="10"/>
      <c r="T15" s="34"/>
      <c r="U15" s="34"/>
      <c r="V15" s="33">
        <f t="shared" si="4"/>
        <v>0</v>
      </c>
      <c r="W15" s="33">
        <f t="shared" si="5"/>
        <v>0</v>
      </c>
    </row>
    <row r="16" spans="2:23" ht="14.25" customHeight="1">
      <c r="K16" s="34"/>
      <c r="L16" s="34"/>
      <c r="M16" s="33">
        <f t="shared" si="0"/>
        <v>0</v>
      </c>
      <c r="N16" s="33">
        <f t="shared" si="1"/>
        <v>0</v>
      </c>
      <c r="O16" s="34"/>
      <c r="P16" s="34"/>
      <c r="Q16" s="33">
        <f t="shared" si="2"/>
        <v>0</v>
      </c>
      <c r="R16" s="33">
        <f t="shared" si="3"/>
        <v>0</v>
      </c>
      <c r="S16" s="10"/>
      <c r="T16" s="34"/>
      <c r="U16" s="34"/>
      <c r="V16" s="33">
        <f t="shared" si="4"/>
        <v>0</v>
      </c>
      <c r="W16" s="33">
        <f t="shared" si="5"/>
        <v>0</v>
      </c>
    </row>
    <row r="17" spans="6:23" ht="14.25" customHeight="1">
      <c r="K17" s="34"/>
      <c r="L17" s="34"/>
      <c r="M17" s="33">
        <f t="shared" si="0"/>
        <v>0</v>
      </c>
      <c r="N17" s="33">
        <f t="shared" si="1"/>
        <v>0</v>
      </c>
      <c r="O17" s="34"/>
      <c r="P17" s="34"/>
      <c r="Q17" s="33">
        <f t="shared" si="2"/>
        <v>0</v>
      </c>
      <c r="R17" s="33">
        <f t="shared" si="3"/>
        <v>0</v>
      </c>
      <c r="S17" s="10"/>
      <c r="T17" s="34"/>
      <c r="U17" s="34"/>
      <c r="V17" s="33">
        <f t="shared" si="4"/>
        <v>0</v>
      </c>
      <c r="W17" s="33">
        <f t="shared" si="5"/>
        <v>0</v>
      </c>
    </row>
    <row r="18" spans="6:23" ht="14.25" customHeight="1">
      <c r="K18" s="34"/>
      <c r="L18" s="34"/>
      <c r="M18" s="33">
        <f t="shared" si="0"/>
        <v>0</v>
      </c>
      <c r="N18" s="33">
        <f t="shared" si="1"/>
        <v>0</v>
      </c>
      <c r="O18" s="34"/>
      <c r="P18" s="34"/>
      <c r="Q18" s="33">
        <f t="shared" si="2"/>
        <v>0</v>
      </c>
      <c r="R18" s="33">
        <f t="shared" si="3"/>
        <v>0</v>
      </c>
      <c r="S18" s="10"/>
      <c r="T18" s="34"/>
      <c r="U18" s="34"/>
      <c r="V18" s="33">
        <f t="shared" si="4"/>
        <v>0</v>
      </c>
      <c r="W18" s="33">
        <f t="shared" si="5"/>
        <v>0</v>
      </c>
    </row>
    <row r="19" spans="6:23" ht="14.25" customHeight="1"/>
    <row r="20" spans="6:23" ht="14.25" customHeight="1"/>
    <row r="21" spans="6:23" ht="14.25" customHeight="1"/>
    <row r="22" spans="6:23" ht="14.25" customHeight="1">
      <c r="F22" s="38" t="s">
        <v>95</v>
      </c>
      <c r="G22" s="9"/>
      <c r="H22" s="9"/>
    </row>
    <row r="23" spans="6:23" ht="14.25" customHeight="1">
      <c r="F23" s="39" t="s">
        <v>96</v>
      </c>
      <c r="G23" s="10">
        <f>G24*G25</f>
        <v>20</v>
      </c>
      <c r="H23" s="10">
        <f>H24*H25</f>
        <v>20</v>
      </c>
      <c r="I23" s="10">
        <f>I24*I25</f>
        <v>20</v>
      </c>
    </row>
    <row r="24" spans="6:23" ht="14.25" customHeight="1">
      <c r="F24" s="39" t="s">
        <v>97</v>
      </c>
      <c r="G24" s="36">
        <v>200</v>
      </c>
      <c r="H24" s="36">
        <v>200</v>
      </c>
      <c r="I24" s="36">
        <v>200</v>
      </c>
    </row>
    <row r="25" spans="6:23" ht="14.25" customHeight="1">
      <c r="F25" s="39" t="s">
        <v>99</v>
      </c>
      <c r="G25" s="36">
        <v>0.1</v>
      </c>
      <c r="H25" s="36">
        <v>0.1</v>
      </c>
      <c r="I25" s="36">
        <v>0.1</v>
      </c>
    </row>
    <row r="26" spans="6:23" ht="14.25" customHeight="1">
      <c r="F26" s="39" t="s">
        <v>98</v>
      </c>
      <c r="G26" s="10">
        <f>0.5*G24*G25^2</f>
        <v>1.0000000000000002</v>
      </c>
      <c r="H26" s="10">
        <f>0.5*H24*H25^2</f>
        <v>1.0000000000000002</v>
      </c>
      <c r="I26" s="10">
        <f>0.5*I24*I25^2</f>
        <v>1.0000000000000002</v>
      </c>
    </row>
    <row r="27" spans="6:23" ht="14.25" customHeight="1"/>
    <row r="28" spans="6:23" ht="14.25" customHeight="1"/>
    <row r="29" spans="6:23" ht="14.25" customHeight="1"/>
    <row r="30" spans="6:23" ht="14.25" customHeight="1"/>
    <row r="31" spans="6:23" ht="14.25" customHeight="1"/>
    <row r="32" spans="6:2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G1583"/>
  <sheetViews>
    <sheetView zoomScale="115" zoomScaleNormal="115" workbookViewId="0">
      <selection activeCell="D13" sqref="D13"/>
    </sheetView>
  </sheetViews>
  <sheetFormatPr baseColWidth="10" defaultColWidth="14.44140625" defaultRowHeight="15.75" customHeight="1"/>
  <cols>
    <col min="1" max="1" width="10.6640625" customWidth="1"/>
    <col min="2" max="2" width="8.109375" bestFit="1" customWidth="1"/>
    <col min="3" max="3" width="12.77734375" bestFit="1" customWidth="1"/>
    <col min="4" max="4" width="14.88671875" bestFit="1" customWidth="1"/>
    <col min="5" max="5" width="8.44140625" bestFit="1" customWidth="1"/>
    <col min="6" max="6" width="15.88671875" bestFit="1" customWidth="1"/>
    <col min="7" max="7" width="16.109375" bestFit="1" customWidth="1"/>
    <col min="8" max="8" width="15.33203125" customWidth="1"/>
    <col min="9" max="9" width="13.109375" style="19" bestFit="1" customWidth="1"/>
    <col min="10" max="11" width="3.77734375" style="19" bestFit="1" customWidth="1"/>
    <col min="12" max="13" width="12.5546875" style="9" bestFit="1" customWidth="1"/>
    <col min="14" max="15" width="3.44140625" style="9" customWidth="1"/>
    <col min="16" max="17" width="12.5546875" style="9" bestFit="1" customWidth="1"/>
    <col min="18" max="18" width="2.88671875" style="9" customWidth="1"/>
    <col min="19" max="19" width="3" style="9" customWidth="1"/>
    <col min="20" max="20" width="2.88671875" style="9" customWidth="1"/>
    <col min="21" max="21" width="2.5546875" style="9" bestFit="1" customWidth="1"/>
    <col min="22" max="23" width="4.109375" style="9" bestFit="1" customWidth="1"/>
    <col min="24" max="24" width="5.109375" style="9" bestFit="1" customWidth="1"/>
    <col min="25" max="25" width="4" style="9" customWidth="1"/>
    <col min="26" max="26" width="3.6640625" style="9" bestFit="1" customWidth="1"/>
    <col min="27" max="27" width="12.5546875" style="9" bestFit="1" customWidth="1"/>
    <col min="28" max="28" width="10.6640625" customWidth="1"/>
    <col min="29" max="29" width="16.6640625" bestFit="1" customWidth="1"/>
    <col min="30" max="30" width="12" bestFit="1" customWidth="1"/>
    <col min="31" max="31" width="10" bestFit="1" customWidth="1"/>
    <col min="32" max="32" width="10.6640625" customWidth="1"/>
    <col min="33" max="33" width="14.33203125" bestFit="1" customWidth="1"/>
  </cols>
  <sheetData>
    <row r="1" spans="2:33" ht="14.25" customHeight="1">
      <c r="I1" s="20" t="s">
        <v>35</v>
      </c>
      <c r="J1" s="29"/>
      <c r="K1" s="29"/>
      <c r="L1" s="22" t="s">
        <v>36</v>
      </c>
      <c r="M1" s="29"/>
      <c r="N1" s="29"/>
      <c r="O1" s="29"/>
      <c r="P1" s="29"/>
      <c r="Q1" s="29"/>
      <c r="R1" s="23"/>
      <c r="S1" s="23"/>
      <c r="T1" s="23"/>
      <c r="U1" s="23"/>
      <c r="V1" s="23"/>
      <c r="W1" s="23"/>
      <c r="X1" s="23"/>
      <c r="Y1" s="23"/>
      <c r="Z1" s="23"/>
      <c r="AA1" s="10"/>
    </row>
    <row r="2" spans="2:33" ht="14.25" customHeight="1">
      <c r="B2" s="30" t="s">
        <v>25</v>
      </c>
      <c r="C2" s="30" t="s">
        <v>37</v>
      </c>
      <c r="D2" s="30" t="s">
        <v>38</v>
      </c>
      <c r="E2" s="30" t="s">
        <v>39</v>
      </c>
      <c r="F2" s="30" t="s">
        <v>40</v>
      </c>
      <c r="G2" s="30" t="s">
        <v>41</v>
      </c>
      <c r="I2" s="24" t="s">
        <v>42</v>
      </c>
      <c r="J2" s="25" t="s">
        <v>43</v>
      </c>
      <c r="K2" s="25" t="s">
        <v>44</v>
      </c>
      <c r="L2" s="26" t="s">
        <v>45</v>
      </c>
      <c r="M2" s="26" t="s">
        <v>46</v>
      </c>
      <c r="N2" s="25" t="s">
        <v>47</v>
      </c>
      <c r="O2" s="25" t="s">
        <v>48</v>
      </c>
      <c r="P2" s="26" t="s">
        <v>49</v>
      </c>
      <c r="Q2" s="26" t="s">
        <v>50</v>
      </c>
      <c r="R2" s="27" t="s">
        <v>51</v>
      </c>
      <c r="S2" s="27" t="s">
        <v>52</v>
      </c>
      <c r="T2" s="27" t="s">
        <v>53</v>
      </c>
      <c r="U2" s="27" t="s">
        <v>54</v>
      </c>
      <c r="V2" s="27" t="s">
        <v>55</v>
      </c>
      <c r="W2" s="27" t="s">
        <v>56</v>
      </c>
      <c r="X2" s="27" t="s">
        <v>57</v>
      </c>
      <c r="Y2" s="27" t="s">
        <v>58</v>
      </c>
      <c r="Z2" s="27" t="s">
        <v>59</v>
      </c>
      <c r="AA2" s="14" t="s">
        <v>87</v>
      </c>
      <c r="AC2" s="30" t="s">
        <v>60</v>
      </c>
      <c r="AD2" s="10"/>
      <c r="AG2" s="1" t="s">
        <v>61</v>
      </c>
    </row>
    <row r="3" spans="2:33" ht="14.25" customHeight="1">
      <c r="B3" s="34"/>
      <c r="C3" s="34"/>
      <c r="D3" s="33">
        <f t="shared" ref="D3:D10" si="0">0.5*B3*C3</f>
        <v>0</v>
      </c>
      <c r="E3" s="33">
        <v>10</v>
      </c>
      <c r="F3" s="33">
        <f t="shared" ref="F3:F10" si="1">9.8*E3*B3</f>
        <v>0</v>
      </c>
      <c r="G3" s="33">
        <f t="shared" ref="G3:G10" si="2">D3+F3</f>
        <v>0</v>
      </c>
      <c r="I3" s="28"/>
      <c r="J3" s="21"/>
      <c r="K3" s="21"/>
      <c r="L3" s="29">
        <f t="shared" ref="L3:L5" si="3">SQRT(J3^2+K3^2)</f>
        <v>0</v>
      </c>
      <c r="M3" s="29" t="e">
        <f t="shared" ref="M3:M5" si="4">DEGREES(ATAN(K3/J3))</f>
        <v>#DIV/0!</v>
      </c>
      <c r="N3" s="29" t="e">
        <f t="shared" ref="N3:N5" si="5">COS(RADIANS(Q3))*P3</f>
        <v>#DIV/0!</v>
      </c>
      <c r="O3" s="29" t="e">
        <f t="shared" ref="O3:O5" si="6">SIN(RADIANS(Q3))*P3</f>
        <v>#DIV/0!</v>
      </c>
      <c r="P3" s="29">
        <f t="shared" ref="P3:P5" si="7">SQRT(2*(I3*V3-9.8*U3))</f>
        <v>0</v>
      </c>
      <c r="Q3" s="29" t="e">
        <f t="shared" ref="Q3:Q5" si="8">M3</f>
        <v>#DIV/0!</v>
      </c>
      <c r="R3" s="23">
        <v>0</v>
      </c>
      <c r="S3" s="23">
        <v>10</v>
      </c>
      <c r="T3" s="23">
        <v>0</v>
      </c>
      <c r="U3" s="23">
        <v>0</v>
      </c>
      <c r="V3" s="23">
        <f t="shared" ref="V3:V5" si="9">W3+Y3</f>
        <v>0</v>
      </c>
      <c r="W3" s="23">
        <f t="shared" ref="W3:W5" si="10">0.5*I3*L3^2</f>
        <v>0</v>
      </c>
      <c r="X3" s="23">
        <f t="shared" ref="X3:X5" si="11">0.5*I3*P3^2</f>
        <v>0</v>
      </c>
      <c r="Y3" s="23">
        <f t="shared" ref="Y3:Y5" si="12">I3*9.8*T3</f>
        <v>0</v>
      </c>
      <c r="Z3" s="23">
        <f t="shared" ref="Z3:Z5" si="13">I3*9.8*U3</f>
        <v>0</v>
      </c>
      <c r="AA3" s="10" t="e">
        <f>V3/(I3*9.8)</f>
        <v>#DIV/0!</v>
      </c>
      <c r="AC3" s="30" t="s">
        <v>62</v>
      </c>
      <c r="AD3" s="31">
        <f>SQRT(2*AD4*AD5/(AD6+AD7))</f>
        <v>11186.353293187194</v>
      </c>
    </row>
    <row r="4" spans="2:33" ht="14.25" customHeight="1">
      <c r="B4" s="34"/>
      <c r="C4" s="34"/>
      <c r="D4" s="33">
        <f t="shared" si="0"/>
        <v>0</v>
      </c>
      <c r="E4" s="33">
        <v>10</v>
      </c>
      <c r="F4" s="33">
        <f t="shared" si="1"/>
        <v>0</v>
      </c>
      <c r="G4" s="33">
        <f t="shared" si="2"/>
        <v>0</v>
      </c>
      <c r="I4" s="28"/>
      <c r="J4" s="21"/>
      <c r="K4" s="21"/>
      <c r="L4" s="29">
        <f t="shared" si="3"/>
        <v>0</v>
      </c>
      <c r="M4" s="29" t="e">
        <f t="shared" si="4"/>
        <v>#DIV/0!</v>
      </c>
      <c r="N4" s="29" t="e">
        <f t="shared" si="5"/>
        <v>#DIV/0!</v>
      </c>
      <c r="O4" s="29" t="e">
        <f t="shared" si="6"/>
        <v>#DIV/0!</v>
      </c>
      <c r="P4" s="29">
        <f t="shared" si="7"/>
        <v>0</v>
      </c>
      <c r="Q4" s="29" t="e">
        <f t="shared" si="8"/>
        <v>#DIV/0!</v>
      </c>
      <c r="R4" s="23">
        <v>0</v>
      </c>
      <c r="S4" s="23">
        <v>10</v>
      </c>
      <c r="T4" s="23">
        <v>0</v>
      </c>
      <c r="U4" s="23">
        <v>0</v>
      </c>
      <c r="V4" s="23">
        <f t="shared" si="9"/>
        <v>0</v>
      </c>
      <c r="W4" s="23">
        <f t="shared" si="10"/>
        <v>0</v>
      </c>
      <c r="X4" s="23">
        <f t="shared" si="11"/>
        <v>0</v>
      </c>
      <c r="Y4" s="23">
        <f t="shared" si="12"/>
        <v>0</v>
      </c>
      <c r="Z4" s="23">
        <f t="shared" si="13"/>
        <v>0</v>
      </c>
      <c r="AA4" s="10" t="e">
        <f t="shared" ref="AA4:AA5" si="14">V4/(I4*9.8)</f>
        <v>#DIV/0!</v>
      </c>
      <c r="AC4" s="30" t="s">
        <v>63</v>
      </c>
      <c r="AD4" s="32">
        <v>6.6738400000000001E-11</v>
      </c>
    </row>
    <row r="5" spans="2:33" ht="14.25" customHeight="1">
      <c r="B5" s="34"/>
      <c r="C5" s="34"/>
      <c r="D5" s="33">
        <f t="shared" si="0"/>
        <v>0</v>
      </c>
      <c r="E5" s="33">
        <v>10</v>
      </c>
      <c r="F5" s="33">
        <f t="shared" si="1"/>
        <v>0</v>
      </c>
      <c r="G5" s="33">
        <f t="shared" si="2"/>
        <v>0</v>
      </c>
      <c r="I5" s="28"/>
      <c r="J5" s="21"/>
      <c r="K5" s="21"/>
      <c r="L5" s="29">
        <f t="shared" si="3"/>
        <v>0</v>
      </c>
      <c r="M5" s="29" t="e">
        <f t="shared" si="4"/>
        <v>#DIV/0!</v>
      </c>
      <c r="N5" s="29" t="e">
        <f t="shared" si="5"/>
        <v>#DIV/0!</v>
      </c>
      <c r="O5" s="29" t="e">
        <f t="shared" si="6"/>
        <v>#DIV/0!</v>
      </c>
      <c r="P5" s="29">
        <f t="shared" si="7"/>
        <v>0</v>
      </c>
      <c r="Q5" s="29" t="e">
        <f t="shared" si="8"/>
        <v>#DIV/0!</v>
      </c>
      <c r="R5" s="23">
        <v>0</v>
      </c>
      <c r="S5" s="23">
        <v>10</v>
      </c>
      <c r="T5" s="23">
        <v>0</v>
      </c>
      <c r="U5" s="23">
        <v>0</v>
      </c>
      <c r="V5" s="23">
        <f t="shared" si="9"/>
        <v>0</v>
      </c>
      <c r="W5" s="23">
        <f t="shared" si="10"/>
        <v>0</v>
      </c>
      <c r="X5" s="23">
        <f t="shared" si="11"/>
        <v>0</v>
      </c>
      <c r="Y5" s="23">
        <f t="shared" si="12"/>
        <v>0</v>
      </c>
      <c r="Z5" s="23">
        <f t="shared" si="13"/>
        <v>0</v>
      </c>
      <c r="AA5" s="10" t="e">
        <f t="shared" si="14"/>
        <v>#DIV/0!</v>
      </c>
      <c r="AC5" s="30" t="s">
        <v>64</v>
      </c>
      <c r="AD5" s="32">
        <v>5.9999999999999999E+24</v>
      </c>
      <c r="AE5" s="1" t="s">
        <v>65</v>
      </c>
    </row>
    <row r="6" spans="2:33" ht="14.25" customHeight="1">
      <c r="B6" s="34"/>
      <c r="C6" s="34"/>
      <c r="D6" s="33">
        <f t="shared" si="0"/>
        <v>0</v>
      </c>
      <c r="E6" s="33">
        <v>10</v>
      </c>
      <c r="F6" s="33">
        <f t="shared" si="1"/>
        <v>0</v>
      </c>
      <c r="G6" s="33">
        <f t="shared" si="2"/>
        <v>0</v>
      </c>
      <c r="I6" s="28"/>
      <c r="J6" s="21"/>
      <c r="K6" s="21"/>
      <c r="L6" s="29">
        <f t="shared" ref="L6" si="15">SQRT(J6^2+K6^2)</f>
        <v>0</v>
      </c>
      <c r="M6" s="29" t="e">
        <f t="shared" ref="M6" si="16">DEGREES(ATAN(K6/J6))</f>
        <v>#DIV/0!</v>
      </c>
      <c r="N6" s="29" t="e">
        <f t="shared" ref="N6" si="17">COS(RADIANS(Q6))*P6</f>
        <v>#DIV/0!</v>
      </c>
      <c r="O6" s="29" t="e">
        <f t="shared" ref="O6" si="18">SIN(RADIANS(Q6))*P6</f>
        <v>#DIV/0!</v>
      </c>
      <c r="P6" s="29">
        <f t="shared" ref="P6" si="19">SQRT(2*(I6*V6-9.8*U6))</f>
        <v>0</v>
      </c>
      <c r="Q6" s="29" t="e">
        <f t="shared" ref="Q6" si="20">M6</f>
        <v>#DIV/0!</v>
      </c>
      <c r="R6" s="23">
        <v>0</v>
      </c>
      <c r="S6" s="23">
        <v>10</v>
      </c>
      <c r="T6" s="23">
        <v>0</v>
      </c>
      <c r="U6" s="23">
        <v>0</v>
      </c>
      <c r="V6" s="23">
        <f t="shared" ref="V6" si="21">W6+Y6</f>
        <v>0</v>
      </c>
      <c r="W6" s="23">
        <f t="shared" ref="W6" si="22">0.5*I6*L6^2</f>
        <v>0</v>
      </c>
      <c r="X6" s="23">
        <f t="shared" ref="X6" si="23">0.5*I6*P6^2</f>
        <v>0</v>
      </c>
      <c r="Y6" s="23">
        <f t="shared" ref="Y6" si="24">I6*9.8*T6</f>
        <v>0</v>
      </c>
      <c r="Z6" s="23">
        <f t="shared" ref="Z6" si="25">I6*9.8*U6</f>
        <v>0</v>
      </c>
      <c r="AA6" s="10" t="e">
        <f t="shared" ref="AA6" si="26">V6/(I6*9.8)</f>
        <v>#DIV/0!</v>
      </c>
      <c r="AC6" s="30" t="s">
        <v>66</v>
      </c>
      <c r="AD6" s="32">
        <v>6400000</v>
      </c>
      <c r="AE6" s="1" t="s">
        <v>67</v>
      </c>
    </row>
    <row r="7" spans="2:33" ht="14.25" customHeight="1">
      <c r="B7" s="34"/>
      <c r="C7" s="34"/>
      <c r="D7" s="33">
        <f t="shared" si="0"/>
        <v>0</v>
      </c>
      <c r="E7" s="33">
        <v>10</v>
      </c>
      <c r="F7" s="33">
        <f t="shared" si="1"/>
        <v>0</v>
      </c>
      <c r="G7" s="33">
        <f t="shared" si="2"/>
        <v>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6"/>
      <c r="AC7" s="30" t="s">
        <v>68</v>
      </c>
      <c r="AD7" s="34">
        <v>0</v>
      </c>
    </row>
    <row r="8" spans="2:33" ht="14.25" customHeight="1">
      <c r="B8" s="34"/>
      <c r="C8" s="34"/>
      <c r="D8" s="33">
        <f t="shared" si="0"/>
        <v>0</v>
      </c>
      <c r="E8" s="33">
        <v>15</v>
      </c>
      <c r="F8" s="33">
        <f t="shared" si="1"/>
        <v>0</v>
      </c>
      <c r="G8" s="33">
        <f t="shared" si="2"/>
        <v>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6"/>
    </row>
    <row r="9" spans="2:33" ht="14.25" customHeight="1">
      <c r="B9" s="34"/>
      <c r="C9" s="34"/>
      <c r="D9" s="33">
        <f t="shared" si="0"/>
        <v>0</v>
      </c>
      <c r="E9" s="33">
        <v>15</v>
      </c>
      <c r="F9" s="33">
        <f t="shared" si="1"/>
        <v>0</v>
      </c>
      <c r="G9" s="33">
        <f t="shared" si="2"/>
        <v>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6"/>
    </row>
    <row r="10" spans="2:33" ht="14.25" customHeight="1">
      <c r="B10" s="34"/>
      <c r="C10" s="34"/>
      <c r="D10" s="33">
        <f t="shared" si="0"/>
        <v>0</v>
      </c>
      <c r="E10" s="33">
        <v>15</v>
      </c>
      <c r="F10" s="33">
        <f t="shared" si="1"/>
        <v>0</v>
      </c>
      <c r="G10" s="33">
        <f t="shared" si="2"/>
        <v>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6"/>
    </row>
    <row r="11" spans="2:33" ht="14.25" customHeight="1"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6"/>
    </row>
    <row r="12" spans="2:33" ht="14.25" customHeight="1"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6"/>
    </row>
    <row r="13" spans="2:33" ht="14.25" customHeight="1"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6"/>
    </row>
    <row r="14" spans="2:33" ht="14.25" customHeight="1"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6"/>
    </row>
    <row r="15" spans="2:33" ht="14.25" customHeight="1"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6"/>
    </row>
    <row r="16" spans="2:33" ht="14.25" customHeight="1"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6"/>
    </row>
    <row r="17" spans="9:27" ht="14.25" customHeight="1"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6"/>
    </row>
    <row r="18" spans="9:27" ht="14.25" customHeight="1"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6"/>
    </row>
    <row r="19" spans="9:27" ht="14.25" customHeight="1"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6"/>
    </row>
    <row r="20" spans="9:27" ht="14.25" customHeight="1"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6"/>
    </row>
    <row r="21" spans="9:27" ht="14.25" customHeight="1"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6"/>
    </row>
    <row r="22" spans="9:27" ht="14.25" customHeight="1"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6"/>
    </row>
    <row r="23" spans="9:27" ht="14.25" customHeight="1"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6"/>
    </row>
    <row r="24" spans="9:27" ht="14.25" customHeight="1"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6"/>
    </row>
    <row r="25" spans="9:27" ht="14.25" customHeight="1"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6"/>
    </row>
    <row r="26" spans="9:27" ht="14.25" customHeight="1"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6"/>
    </row>
    <row r="27" spans="9:27" ht="14.25" customHeight="1"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6"/>
    </row>
    <row r="28" spans="9:27" ht="14.25" customHeight="1"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6"/>
    </row>
    <row r="29" spans="9:27" ht="14.25" customHeight="1"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6"/>
    </row>
    <row r="30" spans="9:27" ht="14.25" customHeight="1"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6"/>
    </row>
    <row r="31" spans="9:27" ht="14.25" customHeight="1"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6"/>
    </row>
    <row r="32" spans="9:27" ht="14.25" customHeight="1"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6"/>
    </row>
    <row r="33" spans="9:27" ht="14.25" customHeight="1"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6"/>
    </row>
    <row r="34" spans="9:27" ht="14.25" customHeight="1"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6"/>
    </row>
    <row r="35" spans="9:27" ht="14.25" customHeight="1"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6"/>
    </row>
    <row r="36" spans="9:27" ht="14.25" customHeight="1"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6"/>
    </row>
    <row r="37" spans="9:27" ht="14.25" customHeight="1"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6"/>
    </row>
    <row r="38" spans="9:27" ht="14.25" customHeight="1"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6"/>
    </row>
    <row r="39" spans="9:27" ht="14.25" customHeight="1"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6"/>
    </row>
    <row r="40" spans="9:27" ht="14.25" customHeight="1"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6"/>
    </row>
    <row r="41" spans="9:27" ht="14.25" customHeight="1"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6"/>
    </row>
    <row r="42" spans="9:27" ht="14.25" customHeight="1"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6"/>
    </row>
    <row r="43" spans="9:27" ht="14.25" customHeight="1"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6"/>
    </row>
    <row r="44" spans="9:27" ht="14.25" customHeight="1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6"/>
    </row>
    <row r="45" spans="9:27" ht="14.25" customHeight="1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6"/>
    </row>
    <row r="46" spans="9:27" ht="14.25" customHeight="1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6"/>
    </row>
    <row r="47" spans="9:27" ht="14.25" customHeight="1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6"/>
    </row>
    <row r="48" spans="9:27" ht="14.25" customHeight="1"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6"/>
    </row>
    <row r="49" spans="9:27" ht="14.25" customHeight="1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6"/>
    </row>
    <row r="50" spans="9:27" ht="14.25" customHeight="1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6"/>
    </row>
    <row r="51" spans="9:27" ht="14.25" customHeight="1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6"/>
    </row>
    <row r="52" spans="9:27" ht="14.25" customHeight="1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6"/>
    </row>
    <row r="53" spans="9:27" ht="14.25" customHeight="1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6"/>
    </row>
    <row r="54" spans="9:27" ht="14.25" customHeight="1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6"/>
    </row>
    <row r="55" spans="9:27" ht="14.25" customHeight="1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6"/>
    </row>
    <row r="56" spans="9:27" ht="14.25" customHeight="1"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6"/>
    </row>
    <row r="57" spans="9:27" ht="14.25" customHeight="1"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6"/>
    </row>
    <row r="58" spans="9:27" ht="14.25" customHeight="1"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6"/>
    </row>
    <row r="59" spans="9:27" ht="14.25" customHeight="1"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6"/>
    </row>
    <row r="60" spans="9:27" ht="14.25" customHeight="1"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6"/>
    </row>
    <row r="61" spans="9:27" ht="14.25" customHeight="1"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6"/>
    </row>
    <row r="62" spans="9:27" ht="14.25" customHeight="1"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6"/>
    </row>
    <row r="63" spans="9:27" ht="14.25" customHeight="1"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6"/>
    </row>
    <row r="64" spans="9:27" ht="14.25" customHeight="1"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6"/>
    </row>
    <row r="65" spans="9:27" ht="14.25" customHeight="1"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6"/>
    </row>
    <row r="66" spans="9:27" ht="14.25" customHeight="1"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6"/>
    </row>
    <row r="67" spans="9:27" ht="14.25" customHeight="1"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6"/>
    </row>
    <row r="68" spans="9:27" ht="14.25" customHeight="1"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6"/>
    </row>
    <row r="69" spans="9:27" ht="14.25" customHeight="1"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6"/>
    </row>
    <row r="70" spans="9:27" ht="14.25" customHeight="1"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6"/>
    </row>
    <row r="71" spans="9:27" ht="14.25" customHeight="1"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6"/>
    </row>
    <row r="72" spans="9:27" ht="14.25" customHeight="1"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6"/>
    </row>
    <row r="73" spans="9:27" ht="14.25" customHeight="1"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6"/>
    </row>
    <row r="74" spans="9:27" ht="14.25" customHeight="1"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6"/>
    </row>
    <row r="75" spans="9:27" ht="14.25" customHeight="1"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6"/>
    </row>
    <row r="76" spans="9:27" ht="14.25" customHeight="1"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6"/>
    </row>
    <row r="77" spans="9:27" ht="14.25" customHeight="1"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6"/>
    </row>
    <row r="78" spans="9:27" ht="14.25" customHeight="1"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6"/>
    </row>
    <row r="79" spans="9:27" ht="14.25" customHeight="1"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6"/>
    </row>
    <row r="80" spans="9:27" ht="14.25" customHeight="1"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6"/>
    </row>
    <row r="81" spans="9:27" ht="14.25" customHeight="1"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6"/>
    </row>
    <row r="82" spans="9:27" ht="14.25" customHeight="1"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6"/>
    </row>
    <row r="83" spans="9:27" ht="14.25" customHeight="1"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6"/>
    </row>
    <row r="84" spans="9:27" ht="14.25" customHeight="1"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6"/>
    </row>
    <row r="85" spans="9:27" ht="14.25" customHeight="1"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6"/>
    </row>
    <row r="86" spans="9:27" ht="14.25" customHeight="1"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6"/>
    </row>
    <row r="87" spans="9:27" ht="14.25" customHeight="1"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6"/>
    </row>
    <row r="88" spans="9:27" ht="14.25" customHeight="1"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6"/>
    </row>
    <row r="89" spans="9:27" ht="14.25" customHeight="1"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6"/>
    </row>
    <row r="90" spans="9:27" ht="14.25" customHeight="1"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6"/>
    </row>
    <row r="91" spans="9:27" ht="14.25" customHeight="1"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6"/>
    </row>
    <row r="92" spans="9:27" ht="14.25" customHeight="1"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6"/>
    </row>
    <row r="93" spans="9:27" ht="14.25" customHeight="1"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6"/>
    </row>
    <row r="94" spans="9:27" ht="14.25" customHeight="1"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6"/>
    </row>
    <row r="95" spans="9:27" ht="14.25" customHeight="1"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6"/>
    </row>
    <row r="96" spans="9:27" ht="14.25" customHeight="1"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6"/>
    </row>
    <row r="97" spans="9:27" ht="14.25" customHeight="1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6"/>
    </row>
    <row r="98" spans="9:27" ht="14.25" customHeight="1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6"/>
    </row>
    <row r="99" spans="9:27" ht="14.25" customHeight="1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6"/>
    </row>
    <row r="100" spans="9:27" ht="14.25" customHeight="1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6"/>
    </row>
    <row r="101" spans="9:27" ht="14.25" customHeight="1"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6"/>
    </row>
    <row r="102" spans="9:27" ht="14.25" customHeight="1"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6"/>
    </row>
    <row r="103" spans="9:27" ht="14.25" customHeight="1"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6"/>
    </row>
    <row r="104" spans="9:27" ht="14.25" customHeight="1"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6"/>
    </row>
    <row r="105" spans="9:27" ht="14.25" customHeight="1"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6"/>
    </row>
    <row r="106" spans="9:27" ht="14.25" customHeight="1"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6"/>
    </row>
    <row r="107" spans="9:27" ht="14.25" customHeight="1"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6"/>
    </row>
    <row r="108" spans="9:27" ht="14.25" customHeight="1"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6"/>
    </row>
    <row r="109" spans="9:27" ht="14.25" customHeight="1"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6"/>
    </row>
    <row r="110" spans="9:27" ht="14.25" customHeight="1"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6"/>
    </row>
    <row r="111" spans="9:27" ht="14.25" customHeight="1"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6"/>
    </row>
    <row r="112" spans="9:27" ht="14.25" customHeight="1"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6"/>
    </row>
    <row r="113" spans="9:27" ht="14.25" customHeight="1"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6"/>
    </row>
    <row r="114" spans="9:27" ht="14.25" customHeight="1"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6"/>
    </row>
    <row r="115" spans="9:27" ht="14.25" customHeight="1"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6"/>
    </row>
    <row r="116" spans="9:27" ht="14.25" customHeight="1"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6"/>
    </row>
    <row r="117" spans="9:27" ht="14.25" customHeight="1"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6"/>
    </row>
    <row r="118" spans="9:27" ht="14.25" customHeight="1"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6"/>
    </row>
    <row r="119" spans="9:27" ht="14.25" customHeight="1"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6"/>
    </row>
    <row r="120" spans="9:27" ht="14.25" customHeight="1"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6"/>
    </row>
    <row r="121" spans="9:27" ht="14.25" customHeight="1"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6"/>
    </row>
    <row r="122" spans="9:27" ht="14.25" customHeight="1"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6"/>
    </row>
    <row r="123" spans="9:27" ht="14.25" customHeight="1"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6"/>
    </row>
    <row r="124" spans="9:27" ht="14.25" customHeight="1"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6"/>
    </row>
    <row r="125" spans="9:27" ht="14.25" customHeight="1"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6"/>
    </row>
    <row r="126" spans="9:27" ht="14.25" customHeight="1"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6"/>
    </row>
    <row r="127" spans="9:27" ht="14.25" customHeight="1"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6"/>
    </row>
    <row r="128" spans="9:27" ht="14.25" customHeight="1"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6"/>
    </row>
    <row r="129" spans="9:27" ht="14.25" customHeight="1"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6"/>
    </row>
    <row r="130" spans="9:27" ht="14.25" customHeight="1"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6"/>
    </row>
    <row r="131" spans="9:27" ht="14.25" customHeight="1"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6"/>
    </row>
    <row r="132" spans="9:27" ht="14.25" customHeight="1"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6"/>
    </row>
    <row r="133" spans="9:27" ht="14.25" customHeight="1"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6"/>
    </row>
    <row r="134" spans="9:27" ht="14.25" customHeight="1"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6"/>
    </row>
    <row r="135" spans="9:27" ht="14.25" customHeight="1"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6"/>
    </row>
    <row r="136" spans="9:27" ht="14.25" customHeight="1"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6"/>
    </row>
    <row r="137" spans="9:27" ht="14.25" customHeight="1"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6"/>
    </row>
    <row r="138" spans="9:27" ht="14.25" customHeight="1"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6"/>
    </row>
    <row r="139" spans="9:27" ht="14.25" customHeight="1"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6"/>
    </row>
    <row r="140" spans="9:27" ht="14.25" customHeight="1"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6"/>
    </row>
    <row r="141" spans="9:27" ht="14.25" customHeight="1"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6"/>
    </row>
    <row r="142" spans="9:27" ht="14.25" customHeight="1"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6"/>
    </row>
    <row r="143" spans="9:27" ht="14.25" customHeight="1"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6"/>
    </row>
    <row r="144" spans="9:27" ht="14.25" customHeight="1"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6"/>
    </row>
    <row r="145" spans="9:27" ht="14.25" customHeight="1"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6"/>
    </row>
    <row r="146" spans="9:27" ht="14.25" customHeight="1"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6"/>
    </row>
    <row r="147" spans="9:27" ht="14.25" customHeight="1"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6"/>
    </row>
    <row r="148" spans="9:27" ht="14.25" customHeight="1"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6"/>
    </row>
    <row r="149" spans="9:27" ht="14.25" customHeight="1"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6"/>
    </row>
    <row r="150" spans="9:27" ht="14.25" customHeight="1"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6"/>
    </row>
    <row r="151" spans="9:27" ht="14.25" customHeight="1"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6"/>
    </row>
    <row r="152" spans="9:27" ht="14.25" customHeight="1"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6"/>
    </row>
    <row r="153" spans="9:27" ht="14.25" customHeight="1"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6"/>
    </row>
    <row r="154" spans="9:27" ht="14.25" customHeight="1"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6"/>
    </row>
    <row r="155" spans="9:27" ht="14.25" customHeight="1"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6"/>
    </row>
    <row r="156" spans="9:27" ht="14.25" customHeight="1"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6"/>
    </row>
    <row r="157" spans="9:27" ht="14.25" customHeight="1"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6"/>
    </row>
    <row r="158" spans="9:27" ht="14.25" customHeight="1"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6"/>
    </row>
    <row r="159" spans="9:27" ht="14.25" customHeight="1"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6"/>
    </row>
    <row r="160" spans="9:27" ht="14.25" customHeight="1"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6"/>
    </row>
    <row r="161" spans="9:27" ht="14.25" customHeight="1"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6"/>
    </row>
    <row r="162" spans="9:27" ht="14.25" customHeight="1"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6"/>
    </row>
    <row r="163" spans="9:27" ht="14.25" customHeight="1"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6"/>
    </row>
    <row r="164" spans="9:27" ht="14.25" customHeight="1"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6"/>
    </row>
    <row r="165" spans="9:27" ht="14.25" customHeight="1"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6"/>
    </row>
    <row r="166" spans="9:27" ht="14.25" customHeight="1"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6"/>
    </row>
    <row r="167" spans="9:27" ht="14.25" customHeight="1"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6"/>
    </row>
    <row r="168" spans="9:27" ht="14.25" customHeight="1"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6"/>
    </row>
    <row r="169" spans="9:27" ht="14.25" customHeight="1"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6"/>
    </row>
    <row r="170" spans="9:27" ht="14.25" customHeight="1"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6"/>
    </row>
    <row r="171" spans="9:27" ht="14.25" customHeight="1"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6"/>
    </row>
    <row r="172" spans="9:27" ht="14.25" customHeight="1"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6"/>
    </row>
    <row r="173" spans="9:27" ht="14.25" customHeight="1"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6"/>
    </row>
    <row r="174" spans="9:27" ht="14.25" customHeight="1"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6"/>
    </row>
    <row r="175" spans="9:27" ht="14.25" customHeight="1"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6"/>
    </row>
    <row r="176" spans="9:27" ht="14.25" customHeight="1"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6"/>
    </row>
    <row r="177" spans="9:27" ht="14.25" customHeight="1"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6"/>
    </row>
    <row r="178" spans="9:27" ht="14.25" customHeight="1"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6"/>
    </row>
    <row r="179" spans="9:27" ht="14.25" customHeight="1"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6"/>
    </row>
    <row r="180" spans="9:27" ht="14.25" customHeight="1"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6"/>
    </row>
    <row r="181" spans="9:27" ht="14.25" customHeight="1"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6"/>
    </row>
    <row r="182" spans="9:27" ht="14.25" customHeight="1"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6"/>
    </row>
    <row r="183" spans="9:27" ht="14.25" customHeight="1"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6"/>
    </row>
    <row r="184" spans="9:27" ht="14.25" customHeight="1"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6"/>
    </row>
    <row r="185" spans="9:27" ht="14.25" customHeight="1"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6"/>
    </row>
    <row r="186" spans="9:27" ht="14.25" customHeight="1"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6"/>
    </row>
    <row r="187" spans="9:27" ht="14.25" customHeight="1"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6"/>
    </row>
    <row r="188" spans="9:27" ht="14.25" customHeight="1"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6"/>
    </row>
    <row r="189" spans="9:27" ht="14.25" customHeight="1"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6"/>
    </row>
    <row r="190" spans="9:27" ht="14.25" customHeight="1"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6"/>
    </row>
    <row r="191" spans="9:27" ht="14.25" customHeight="1"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6"/>
    </row>
    <row r="192" spans="9:27" ht="14.25" customHeight="1"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6"/>
    </row>
    <row r="193" spans="9:27" ht="14.25" customHeight="1"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6"/>
    </row>
    <row r="194" spans="9:27" ht="14.25" customHeight="1"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6"/>
    </row>
    <row r="195" spans="9:27" ht="14.25" customHeight="1"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6"/>
    </row>
    <row r="196" spans="9:27" ht="14.25" customHeight="1"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6"/>
    </row>
    <row r="197" spans="9:27" ht="14.25" customHeight="1"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6"/>
    </row>
    <row r="198" spans="9:27" ht="14.25" customHeight="1"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6"/>
    </row>
    <row r="199" spans="9:27" ht="14.25" customHeight="1"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6"/>
    </row>
    <row r="200" spans="9:27" ht="14.25" customHeight="1"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6"/>
    </row>
    <row r="201" spans="9:27" ht="14.25" customHeight="1"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6"/>
    </row>
    <row r="202" spans="9:27" ht="14.25" customHeight="1"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6"/>
    </row>
    <row r="203" spans="9:27" ht="14.25" customHeight="1"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6"/>
    </row>
    <row r="204" spans="9:27" ht="14.25" customHeight="1"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6"/>
    </row>
    <row r="205" spans="9:27" ht="14.25" customHeight="1"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6"/>
    </row>
    <row r="206" spans="9:27" ht="14.25" customHeight="1"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6"/>
    </row>
    <row r="207" spans="9:27" ht="14.25" customHeight="1"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6"/>
    </row>
    <row r="208" spans="9:27" ht="14.25" customHeight="1"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6"/>
    </row>
    <row r="209" spans="9:27" ht="14.25" customHeight="1"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6"/>
    </row>
    <row r="210" spans="9:27" ht="14.25" customHeight="1"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6"/>
    </row>
    <row r="211" spans="9:27" ht="14.25" customHeight="1"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6"/>
    </row>
    <row r="212" spans="9:27" ht="14.25" customHeight="1"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6"/>
    </row>
    <row r="213" spans="9:27" ht="14.25" customHeight="1"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6"/>
    </row>
    <row r="214" spans="9:27" ht="14.25" customHeight="1"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6"/>
    </row>
    <row r="215" spans="9:27" ht="14.25" customHeight="1"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6"/>
    </row>
    <row r="216" spans="9:27" ht="14.25" customHeight="1"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6"/>
    </row>
    <row r="217" spans="9:27" ht="14.25" customHeight="1"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6"/>
    </row>
    <row r="218" spans="9:27" ht="14.25" customHeight="1"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6"/>
    </row>
    <row r="219" spans="9:27" ht="14.25" customHeight="1"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6"/>
    </row>
    <row r="220" spans="9:27" ht="14.25" customHeight="1"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6"/>
    </row>
    <row r="221" spans="9:27" ht="14.25" customHeight="1"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6"/>
    </row>
    <row r="222" spans="9:27" ht="14.25" customHeight="1"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6"/>
    </row>
    <row r="223" spans="9:27" ht="14.25" customHeight="1"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6"/>
    </row>
    <row r="224" spans="9:27" ht="14.25" customHeight="1"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6"/>
    </row>
    <row r="225" spans="9:27" ht="14.25" customHeight="1"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6"/>
    </row>
    <row r="226" spans="9:27" ht="14.25" customHeight="1"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6"/>
    </row>
    <row r="227" spans="9:27" ht="14.25" customHeight="1"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6"/>
    </row>
    <row r="228" spans="9:27" ht="14.25" customHeight="1"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6"/>
    </row>
    <row r="229" spans="9:27" ht="14.25" customHeight="1"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6"/>
    </row>
    <row r="230" spans="9:27" ht="14.25" customHeight="1"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6"/>
    </row>
    <row r="231" spans="9:27" ht="14.25" customHeight="1"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6"/>
    </row>
    <row r="232" spans="9:27" ht="14.25" customHeight="1"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6"/>
    </row>
    <row r="233" spans="9:27" ht="14.25" customHeight="1"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6"/>
    </row>
    <row r="234" spans="9:27" ht="14.25" customHeight="1"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6"/>
    </row>
    <row r="235" spans="9:27" ht="14.25" customHeight="1"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6"/>
    </row>
    <row r="236" spans="9:27" ht="14.25" customHeight="1"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6"/>
    </row>
    <row r="237" spans="9:27" ht="14.25" customHeight="1"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6"/>
    </row>
    <row r="238" spans="9:27" ht="14.25" customHeight="1"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6"/>
    </row>
    <row r="239" spans="9:27" ht="14.25" customHeight="1"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6"/>
    </row>
    <row r="240" spans="9:27" ht="14.25" customHeight="1"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6"/>
    </row>
    <row r="241" spans="9:27" ht="14.25" customHeight="1"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6"/>
    </row>
    <row r="242" spans="9:27" ht="14.25" customHeight="1"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6"/>
    </row>
    <row r="243" spans="9:27" ht="14.25" customHeight="1"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6"/>
    </row>
    <row r="244" spans="9:27" ht="14.25" customHeight="1"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6"/>
    </row>
    <row r="245" spans="9:27" ht="14.25" customHeight="1"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6"/>
    </row>
    <row r="246" spans="9:27" ht="14.25" customHeight="1"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6"/>
    </row>
    <row r="247" spans="9:27" ht="14.25" customHeight="1"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6"/>
    </row>
    <row r="248" spans="9:27" ht="14.25" customHeight="1"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6"/>
    </row>
    <row r="249" spans="9:27" ht="14.25" customHeight="1"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6"/>
    </row>
    <row r="250" spans="9:27" ht="14.25" customHeight="1"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6"/>
    </row>
    <row r="251" spans="9:27" ht="14.25" customHeight="1"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6"/>
    </row>
    <row r="252" spans="9:27" ht="14.25" customHeight="1"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6"/>
    </row>
    <row r="253" spans="9:27" ht="14.25" customHeight="1"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6"/>
    </row>
    <row r="254" spans="9:27" ht="14.25" customHeight="1"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6"/>
    </row>
    <row r="255" spans="9:27" ht="14.25" customHeight="1"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6"/>
    </row>
    <row r="256" spans="9:27" ht="14.25" customHeight="1"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6"/>
    </row>
    <row r="257" spans="9:27" ht="14.25" customHeight="1"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6"/>
    </row>
    <row r="258" spans="9:27" ht="14.25" customHeight="1"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6"/>
    </row>
    <row r="259" spans="9:27" ht="14.25" customHeight="1"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6"/>
    </row>
    <row r="260" spans="9:27" ht="14.25" customHeight="1"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6"/>
    </row>
    <row r="261" spans="9:27" ht="14.25" customHeight="1"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6"/>
    </row>
    <row r="262" spans="9:27" ht="14.25" customHeight="1"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6"/>
    </row>
    <row r="263" spans="9:27" ht="14.25" customHeight="1"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6"/>
    </row>
    <row r="264" spans="9:27" ht="14.25" customHeight="1"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6"/>
    </row>
    <row r="265" spans="9:27" ht="14.25" customHeight="1"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6"/>
    </row>
    <row r="266" spans="9:27" ht="14.25" customHeight="1"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6"/>
    </row>
    <row r="267" spans="9:27" ht="14.25" customHeight="1"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6"/>
    </row>
    <row r="268" spans="9:27" ht="14.25" customHeight="1"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6"/>
    </row>
    <row r="269" spans="9:27" ht="14.25" customHeight="1"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6"/>
    </row>
    <row r="270" spans="9:27" ht="14.25" customHeight="1"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6"/>
    </row>
    <row r="271" spans="9:27" ht="14.25" customHeight="1"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6"/>
    </row>
    <row r="272" spans="9:27" ht="14.25" customHeight="1"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6"/>
    </row>
    <row r="273" spans="9:27" ht="14.25" customHeight="1"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6"/>
    </row>
    <row r="274" spans="9:27" ht="14.25" customHeight="1"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6"/>
    </row>
    <row r="275" spans="9:27" ht="14.25" customHeight="1"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6"/>
    </row>
    <row r="276" spans="9:27" ht="14.25" customHeight="1"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6"/>
    </row>
    <row r="277" spans="9:27" ht="14.25" customHeight="1"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6"/>
    </row>
    <row r="278" spans="9:27" ht="14.25" customHeight="1"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6"/>
    </row>
    <row r="279" spans="9:27" ht="14.25" customHeight="1"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6"/>
    </row>
    <row r="280" spans="9:27" ht="14.25" customHeight="1"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6"/>
    </row>
    <row r="281" spans="9:27" ht="14.25" customHeight="1"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6"/>
    </row>
    <row r="282" spans="9:27" ht="14.25" customHeight="1"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6"/>
    </row>
    <row r="283" spans="9:27" ht="14.25" customHeight="1"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6"/>
    </row>
    <row r="284" spans="9:27" ht="14.25" customHeight="1"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6"/>
    </row>
    <row r="285" spans="9:27" ht="14.25" customHeight="1"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6"/>
    </row>
    <row r="286" spans="9:27" ht="14.25" customHeight="1"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6"/>
    </row>
    <row r="287" spans="9:27" ht="14.25" customHeight="1"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6"/>
    </row>
    <row r="288" spans="9:27" ht="14.25" customHeight="1"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6"/>
    </row>
    <row r="289" spans="9:27" ht="14.25" customHeight="1"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6"/>
    </row>
    <row r="290" spans="9:27" ht="14.25" customHeight="1"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6"/>
    </row>
    <row r="291" spans="9:27" ht="14.25" customHeight="1"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6"/>
    </row>
    <row r="292" spans="9:27" ht="14.25" customHeight="1"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6"/>
    </row>
    <row r="293" spans="9:27" ht="14.25" customHeight="1"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6"/>
    </row>
    <row r="294" spans="9:27" ht="14.25" customHeight="1"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6"/>
    </row>
    <row r="295" spans="9:27" ht="14.25" customHeight="1"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6"/>
    </row>
    <row r="296" spans="9:27" ht="14.25" customHeight="1"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6"/>
    </row>
    <row r="297" spans="9:27" ht="14.25" customHeight="1"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6"/>
    </row>
    <row r="298" spans="9:27" ht="14.25" customHeight="1"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6"/>
    </row>
    <row r="299" spans="9:27" ht="14.25" customHeight="1"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6"/>
    </row>
    <row r="300" spans="9:27" ht="14.25" customHeight="1"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6"/>
    </row>
    <row r="301" spans="9:27" ht="14.25" customHeight="1"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6"/>
    </row>
    <row r="302" spans="9:27" ht="14.25" customHeight="1"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6"/>
    </row>
    <row r="303" spans="9:27" ht="14.25" customHeight="1"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6"/>
    </row>
    <row r="304" spans="9:27" ht="14.25" customHeight="1"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6"/>
    </row>
    <row r="305" spans="9:27" ht="14.25" customHeight="1"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6"/>
    </row>
    <row r="306" spans="9:27" ht="14.25" customHeight="1"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6"/>
    </row>
    <row r="307" spans="9:27" ht="14.25" customHeight="1"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6"/>
    </row>
    <row r="308" spans="9:27" ht="14.25" customHeight="1"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6"/>
    </row>
    <row r="309" spans="9:27" ht="14.25" customHeight="1"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6"/>
    </row>
    <row r="310" spans="9:27" ht="14.25" customHeight="1"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6"/>
    </row>
    <row r="311" spans="9:27" ht="14.25" customHeight="1"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6"/>
    </row>
    <row r="312" spans="9:27" ht="14.25" customHeight="1"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6"/>
    </row>
    <row r="313" spans="9:27" ht="14.25" customHeight="1"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6"/>
    </row>
    <row r="314" spans="9:27" ht="14.25" customHeight="1"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6"/>
    </row>
    <row r="315" spans="9:27" ht="14.25" customHeight="1"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6"/>
    </row>
    <row r="316" spans="9:27" ht="14.25" customHeight="1"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6"/>
    </row>
    <row r="317" spans="9:27" ht="14.25" customHeight="1"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6"/>
    </row>
    <row r="318" spans="9:27" ht="14.25" customHeight="1"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6"/>
    </row>
    <row r="319" spans="9:27" ht="14.25" customHeight="1"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6"/>
    </row>
    <row r="320" spans="9:27" ht="14.25" customHeight="1"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6"/>
    </row>
    <row r="321" spans="9:27" ht="14.25" customHeight="1"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6"/>
    </row>
    <row r="322" spans="9:27" ht="14.25" customHeight="1"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6"/>
    </row>
    <row r="323" spans="9:27" ht="14.25" customHeight="1"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6"/>
    </row>
    <row r="324" spans="9:27" ht="14.25" customHeight="1"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6"/>
    </row>
    <row r="325" spans="9:27" ht="14.25" customHeight="1"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6"/>
    </row>
    <row r="326" spans="9:27" ht="14.25" customHeight="1"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6"/>
    </row>
    <row r="327" spans="9:27" ht="14.25" customHeight="1"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6"/>
    </row>
    <row r="328" spans="9:27" ht="14.25" customHeight="1"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6"/>
    </row>
    <row r="329" spans="9:27" ht="14.25" customHeight="1"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6"/>
    </row>
    <row r="330" spans="9:27" ht="14.25" customHeight="1"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6"/>
    </row>
    <row r="331" spans="9:27" ht="14.25" customHeight="1"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6"/>
    </row>
    <row r="332" spans="9:27" ht="14.25" customHeight="1"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6"/>
    </row>
    <row r="333" spans="9:27" ht="14.25" customHeight="1"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6"/>
    </row>
    <row r="334" spans="9:27" ht="14.25" customHeight="1"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6"/>
    </row>
    <row r="335" spans="9:27" ht="14.25" customHeight="1"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6"/>
    </row>
    <row r="336" spans="9:27" ht="14.25" customHeight="1"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6"/>
    </row>
    <row r="337" spans="9:27" ht="14.25" customHeight="1"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6"/>
    </row>
    <row r="338" spans="9:27" ht="14.25" customHeight="1"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6"/>
    </row>
    <row r="339" spans="9:27" ht="14.25" customHeight="1"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6"/>
    </row>
    <row r="340" spans="9:27" ht="14.25" customHeight="1"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6"/>
    </row>
    <row r="341" spans="9:27" ht="14.25" customHeight="1"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6"/>
    </row>
    <row r="342" spans="9:27" ht="14.25" customHeight="1"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6"/>
    </row>
    <row r="343" spans="9:27" ht="14.25" customHeight="1"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6"/>
    </row>
    <row r="344" spans="9:27" ht="14.25" customHeight="1"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6"/>
    </row>
    <row r="345" spans="9:27" ht="14.25" customHeight="1"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6"/>
    </row>
    <row r="346" spans="9:27" ht="14.25" customHeight="1"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6"/>
    </row>
    <row r="347" spans="9:27" ht="14.25" customHeight="1"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6"/>
    </row>
    <row r="348" spans="9:27" ht="14.25" customHeight="1"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6"/>
    </row>
    <row r="349" spans="9:27" ht="14.25" customHeight="1"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6"/>
    </row>
    <row r="350" spans="9:27" ht="14.25" customHeight="1"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6"/>
    </row>
    <row r="351" spans="9:27" ht="14.25" customHeight="1"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6"/>
    </row>
    <row r="352" spans="9:27" ht="14.25" customHeight="1"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6"/>
    </row>
    <row r="353" spans="9:27" ht="14.25" customHeight="1"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6"/>
    </row>
    <row r="354" spans="9:27" ht="14.25" customHeight="1"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6"/>
    </row>
    <row r="355" spans="9:27" ht="14.25" customHeight="1"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6"/>
    </row>
    <row r="356" spans="9:27" ht="14.25" customHeight="1"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6"/>
    </row>
    <row r="357" spans="9:27" ht="14.25" customHeight="1"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6"/>
    </row>
    <row r="358" spans="9:27" ht="14.25" customHeight="1"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6"/>
    </row>
    <row r="359" spans="9:27" ht="14.25" customHeight="1"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6"/>
    </row>
    <row r="360" spans="9:27" ht="14.25" customHeight="1"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6"/>
    </row>
    <row r="361" spans="9:27" ht="14.25" customHeight="1"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6"/>
    </row>
    <row r="362" spans="9:27" ht="14.25" customHeight="1"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6"/>
    </row>
    <row r="363" spans="9:27" ht="14.25" customHeight="1"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6"/>
    </row>
    <row r="364" spans="9:27" ht="14.25" customHeight="1"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6"/>
    </row>
    <row r="365" spans="9:27" ht="14.25" customHeight="1"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6"/>
    </row>
    <row r="366" spans="9:27" ht="14.25" customHeight="1"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6"/>
    </row>
    <row r="367" spans="9:27" ht="14.25" customHeight="1"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6"/>
    </row>
    <row r="368" spans="9:27" ht="14.25" customHeight="1"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6"/>
    </row>
    <row r="369" spans="9:27" ht="14.25" customHeight="1"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6"/>
    </row>
    <row r="370" spans="9:27" ht="14.25" customHeight="1"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6"/>
    </row>
    <row r="371" spans="9:27" ht="14.25" customHeight="1"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6"/>
    </row>
    <row r="372" spans="9:27" ht="14.25" customHeight="1"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6"/>
    </row>
    <row r="373" spans="9:27" ht="14.25" customHeight="1"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6"/>
    </row>
    <row r="374" spans="9:27" ht="14.25" customHeight="1"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6"/>
    </row>
    <row r="375" spans="9:27" ht="14.25" customHeight="1"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6"/>
    </row>
    <row r="376" spans="9:27" ht="14.25" customHeight="1"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6"/>
    </row>
    <row r="377" spans="9:27" ht="14.25" customHeight="1"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6"/>
    </row>
    <row r="378" spans="9:27" ht="14.25" customHeight="1"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6"/>
    </row>
    <row r="379" spans="9:27" ht="14.25" customHeight="1"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6"/>
    </row>
    <row r="380" spans="9:27" ht="14.25" customHeight="1"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6"/>
    </row>
    <row r="381" spans="9:27" ht="14.25" customHeight="1"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6"/>
    </row>
    <row r="382" spans="9:27" ht="14.25" customHeight="1"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6"/>
    </row>
    <row r="383" spans="9:27" ht="14.25" customHeight="1"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6"/>
    </row>
    <row r="384" spans="9:27" ht="14.25" customHeight="1"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6"/>
    </row>
    <row r="385" spans="9:27" ht="14.25" customHeight="1"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6"/>
    </row>
    <row r="386" spans="9:27" ht="14.25" customHeight="1"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6"/>
    </row>
    <row r="387" spans="9:27" ht="14.25" customHeight="1"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6"/>
    </row>
    <row r="388" spans="9:27" ht="14.25" customHeight="1"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6"/>
    </row>
    <row r="389" spans="9:27" ht="14.25" customHeight="1"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6"/>
    </row>
    <row r="390" spans="9:27" ht="14.25" customHeight="1"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6"/>
    </row>
    <row r="391" spans="9:27" ht="14.25" customHeight="1"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6"/>
    </row>
    <row r="392" spans="9:27" ht="14.25" customHeight="1"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6"/>
    </row>
    <row r="393" spans="9:27" ht="14.25" customHeight="1"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6"/>
    </row>
    <row r="394" spans="9:27" ht="14.25" customHeight="1"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6"/>
    </row>
    <row r="395" spans="9:27" ht="14.25" customHeight="1"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6"/>
    </row>
    <row r="396" spans="9:27" ht="14.25" customHeight="1"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6"/>
    </row>
    <row r="397" spans="9:27" ht="14.25" customHeight="1"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6"/>
    </row>
    <row r="398" spans="9:27" ht="14.25" customHeight="1"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6"/>
    </row>
    <row r="399" spans="9:27" ht="14.25" customHeight="1"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6"/>
    </row>
    <row r="400" spans="9:27" ht="14.25" customHeight="1"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6"/>
    </row>
    <row r="401" spans="9:27" ht="14.25" customHeight="1"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6"/>
    </row>
    <row r="402" spans="9:27" ht="14.25" customHeight="1"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6"/>
    </row>
    <row r="403" spans="9:27" ht="14.25" customHeight="1"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6"/>
    </row>
    <row r="404" spans="9:27" ht="14.25" customHeight="1"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6"/>
    </row>
    <row r="405" spans="9:27" ht="14.25" customHeight="1"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6"/>
    </row>
    <row r="406" spans="9:27" ht="14.25" customHeight="1"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6"/>
    </row>
    <row r="407" spans="9:27" ht="14.25" customHeight="1"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6"/>
    </row>
    <row r="408" spans="9:27" ht="14.25" customHeight="1"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6"/>
    </row>
    <row r="409" spans="9:27" ht="14.25" customHeight="1"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6"/>
    </row>
    <row r="410" spans="9:27" ht="14.25" customHeight="1"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6"/>
    </row>
    <row r="411" spans="9:27" ht="14.25" customHeight="1"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6"/>
    </row>
    <row r="412" spans="9:27" ht="14.25" customHeight="1"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6"/>
    </row>
    <row r="413" spans="9:27" ht="14.25" customHeight="1"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6"/>
    </row>
    <row r="414" spans="9:27" ht="14.25" customHeight="1"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6"/>
    </row>
    <row r="415" spans="9:27" ht="14.25" customHeight="1"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6"/>
    </row>
    <row r="416" spans="9:27" ht="14.25" customHeight="1"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6"/>
    </row>
    <row r="417" spans="9:27" ht="14.25" customHeight="1"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6"/>
    </row>
    <row r="418" spans="9:27" ht="14.25" customHeight="1"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6"/>
    </row>
    <row r="419" spans="9:27" ht="14.25" customHeight="1"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6"/>
    </row>
    <row r="420" spans="9:27" ht="14.25" customHeight="1"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6"/>
    </row>
    <row r="421" spans="9:27" ht="14.25" customHeight="1"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6"/>
    </row>
    <row r="422" spans="9:27" ht="14.25" customHeight="1"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6"/>
    </row>
    <row r="423" spans="9:27" ht="14.25" customHeight="1"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6"/>
    </row>
    <row r="424" spans="9:27" ht="14.25" customHeight="1"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6"/>
    </row>
    <row r="425" spans="9:27" ht="14.25" customHeight="1"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6"/>
    </row>
    <row r="426" spans="9:27" ht="14.25" customHeight="1"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6"/>
    </row>
    <row r="427" spans="9:27" ht="14.25" customHeight="1"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6"/>
    </row>
    <row r="428" spans="9:27" ht="14.25" customHeight="1"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6"/>
    </row>
    <row r="429" spans="9:27" ht="14.25" customHeight="1"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6"/>
    </row>
    <row r="430" spans="9:27" ht="14.25" customHeight="1"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6"/>
    </row>
    <row r="431" spans="9:27" ht="14.25" customHeight="1"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6"/>
    </row>
    <row r="432" spans="9:27" ht="14.25" customHeight="1"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6"/>
    </row>
    <row r="433" spans="9:27" ht="14.25" customHeight="1"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6"/>
    </row>
    <row r="434" spans="9:27" ht="14.25" customHeight="1"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6"/>
    </row>
    <row r="435" spans="9:27" ht="14.25" customHeight="1"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6"/>
    </row>
    <row r="436" spans="9:27" ht="14.25" customHeight="1"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6"/>
    </row>
    <row r="437" spans="9:27" ht="14.25" customHeight="1"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6"/>
    </row>
    <row r="438" spans="9:27" ht="14.25" customHeight="1"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6"/>
    </row>
    <row r="439" spans="9:27" ht="14.25" customHeight="1"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6"/>
    </row>
    <row r="440" spans="9:27" ht="14.25" customHeight="1"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6"/>
    </row>
    <row r="441" spans="9:27" ht="14.25" customHeight="1"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6"/>
    </row>
    <row r="442" spans="9:27" ht="14.25" customHeight="1"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6"/>
    </row>
    <row r="443" spans="9:27" ht="14.25" customHeight="1"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6"/>
    </row>
    <row r="444" spans="9:27" ht="14.25" customHeight="1"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6"/>
    </row>
    <row r="445" spans="9:27" ht="14.25" customHeight="1"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6"/>
    </row>
    <row r="446" spans="9:27" ht="14.25" customHeight="1"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6"/>
    </row>
    <row r="447" spans="9:27" ht="14.25" customHeight="1"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6"/>
    </row>
    <row r="448" spans="9:27" ht="14.25" customHeight="1"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6"/>
    </row>
    <row r="449" spans="9:27" ht="14.25" customHeight="1"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6"/>
    </row>
    <row r="450" spans="9:27" ht="14.25" customHeight="1"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6"/>
    </row>
    <row r="451" spans="9:27" ht="14.25" customHeight="1"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6"/>
    </row>
    <row r="452" spans="9:27" ht="14.25" customHeight="1"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6"/>
    </row>
    <row r="453" spans="9:27" ht="14.25" customHeight="1"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6"/>
    </row>
    <row r="454" spans="9:27" ht="14.25" customHeight="1"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6"/>
    </row>
    <row r="455" spans="9:27" ht="14.25" customHeight="1"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6"/>
    </row>
    <row r="456" spans="9:27" ht="14.25" customHeight="1"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6"/>
    </row>
    <row r="457" spans="9:27" ht="14.25" customHeight="1"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6"/>
    </row>
    <row r="458" spans="9:27" ht="14.25" customHeight="1"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6"/>
    </row>
    <row r="459" spans="9:27" ht="14.25" customHeight="1"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6"/>
    </row>
    <row r="460" spans="9:27" ht="14.25" customHeight="1"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6"/>
    </row>
    <row r="461" spans="9:27" ht="14.25" customHeight="1"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6"/>
    </row>
    <row r="462" spans="9:27" ht="14.25" customHeight="1"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6"/>
    </row>
    <row r="463" spans="9:27" ht="14.25" customHeight="1"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6"/>
    </row>
    <row r="464" spans="9:27" ht="14.25" customHeight="1"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6"/>
    </row>
    <row r="465" spans="9:27" ht="14.25" customHeight="1"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6"/>
    </row>
    <row r="466" spans="9:27" ht="14.25" customHeight="1"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6"/>
    </row>
    <row r="467" spans="9:27" ht="14.25" customHeight="1"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6"/>
    </row>
    <row r="468" spans="9:27" ht="14.25" customHeight="1"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6"/>
    </row>
    <row r="469" spans="9:27" ht="14.25" customHeight="1"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6"/>
    </row>
    <row r="470" spans="9:27" ht="14.25" customHeight="1"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6"/>
    </row>
    <row r="471" spans="9:27" ht="14.25" customHeight="1"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6"/>
    </row>
    <row r="472" spans="9:27" ht="14.25" customHeight="1"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6"/>
    </row>
    <row r="473" spans="9:27" ht="14.25" customHeight="1"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6"/>
    </row>
    <row r="474" spans="9:27" ht="14.25" customHeight="1"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6"/>
    </row>
    <row r="475" spans="9:27" ht="14.25" customHeight="1"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6"/>
    </row>
    <row r="476" spans="9:27" ht="14.25" customHeight="1"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6"/>
    </row>
    <row r="477" spans="9:27" ht="14.25" customHeight="1"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6"/>
    </row>
    <row r="478" spans="9:27" ht="14.25" customHeight="1"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6"/>
    </row>
    <row r="479" spans="9:27" ht="14.25" customHeight="1"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6"/>
    </row>
    <row r="480" spans="9:27" ht="14.25" customHeight="1"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6"/>
    </row>
    <row r="481" spans="9:27" ht="14.25" customHeight="1"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6"/>
    </row>
    <row r="482" spans="9:27" ht="14.25" customHeight="1"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6"/>
    </row>
    <row r="483" spans="9:27" ht="14.25" customHeight="1"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6"/>
    </row>
    <row r="484" spans="9:27" ht="14.25" customHeight="1"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6"/>
    </row>
    <row r="485" spans="9:27" ht="14.25" customHeight="1"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6"/>
    </row>
    <row r="486" spans="9:27" ht="14.25" customHeight="1"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6"/>
    </row>
    <row r="487" spans="9:27" ht="14.25" customHeight="1"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6"/>
    </row>
    <row r="488" spans="9:27" ht="14.25" customHeight="1"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6"/>
    </row>
    <row r="489" spans="9:27" ht="14.25" customHeight="1"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6"/>
    </row>
    <row r="490" spans="9:27" ht="14.25" customHeight="1"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6"/>
    </row>
    <row r="491" spans="9:27" ht="14.25" customHeight="1"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6"/>
    </row>
    <row r="492" spans="9:27" ht="14.25" customHeight="1"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6"/>
    </row>
    <row r="493" spans="9:27" ht="14.25" customHeight="1"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6"/>
    </row>
    <row r="494" spans="9:27" ht="14.25" customHeight="1"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6"/>
    </row>
    <row r="495" spans="9:27" ht="14.25" customHeight="1"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6"/>
    </row>
    <row r="496" spans="9:27" ht="14.25" customHeight="1"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6"/>
    </row>
    <row r="497" spans="9:27" ht="14.25" customHeight="1"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6"/>
    </row>
    <row r="498" spans="9:27" ht="14.25" customHeight="1"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6"/>
    </row>
    <row r="499" spans="9:27" ht="14.25" customHeight="1"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6"/>
    </row>
    <row r="500" spans="9:27" ht="14.25" customHeight="1"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6"/>
    </row>
    <row r="501" spans="9:27" ht="14.25" customHeight="1"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6"/>
    </row>
    <row r="502" spans="9:27" ht="14.25" customHeight="1"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6"/>
    </row>
    <row r="503" spans="9:27" ht="14.25" customHeight="1"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6"/>
    </row>
    <row r="504" spans="9:27" ht="14.25" customHeight="1"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6"/>
    </row>
    <row r="505" spans="9:27" ht="14.25" customHeight="1"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6"/>
    </row>
    <row r="506" spans="9:27" ht="14.25" customHeight="1"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6"/>
    </row>
    <row r="507" spans="9:27" ht="14.25" customHeight="1"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6"/>
    </row>
    <row r="508" spans="9:27" ht="14.25" customHeight="1"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6"/>
    </row>
    <row r="509" spans="9:27" ht="14.25" customHeight="1"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6"/>
    </row>
    <row r="510" spans="9:27" ht="14.25" customHeight="1"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6"/>
    </row>
    <row r="511" spans="9:27" ht="14.25" customHeight="1"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6"/>
    </row>
    <row r="512" spans="9:27" ht="14.25" customHeight="1"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6"/>
    </row>
    <row r="513" spans="9:27" ht="14.25" customHeight="1"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6"/>
    </row>
    <row r="514" spans="9:27" ht="14.25" customHeight="1"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6"/>
    </row>
    <row r="515" spans="9:27" ht="14.25" customHeight="1"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6"/>
    </row>
    <row r="516" spans="9:27" ht="14.25" customHeight="1"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6"/>
    </row>
    <row r="517" spans="9:27" ht="14.25" customHeight="1"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6"/>
    </row>
    <row r="518" spans="9:27" ht="14.25" customHeight="1"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6"/>
    </row>
    <row r="519" spans="9:27" ht="14.25" customHeight="1"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6"/>
    </row>
    <row r="520" spans="9:27" ht="14.25" customHeight="1"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6"/>
    </row>
    <row r="521" spans="9:27" ht="14.25" customHeight="1"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6"/>
    </row>
    <row r="522" spans="9:27" ht="14.25" customHeight="1"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6"/>
    </row>
    <row r="523" spans="9:27" ht="14.25" customHeight="1"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6"/>
    </row>
    <row r="524" spans="9:27" ht="14.25" customHeight="1"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6"/>
    </row>
    <row r="525" spans="9:27" ht="14.25" customHeight="1"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6"/>
    </row>
    <row r="526" spans="9:27" ht="14.25" customHeight="1"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6"/>
    </row>
    <row r="527" spans="9:27" ht="14.25" customHeight="1"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6"/>
    </row>
    <row r="528" spans="9:27" ht="14.25" customHeight="1"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6"/>
    </row>
    <row r="529" spans="9:27" ht="14.25" customHeight="1"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6"/>
    </row>
    <row r="530" spans="9:27" ht="14.25" customHeight="1"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6"/>
    </row>
    <row r="531" spans="9:27" ht="14.25" customHeight="1"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6"/>
    </row>
    <row r="532" spans="9:27" ht="14.25" customHeight="1"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6"/>
    </row>
    <row r="533" spans="9:27" ht="14.25" customHeight="1"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6"/>
    </row>
    <row r="534" spans="9:27" ht="14.25" customHeight="1"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6"/>
    </row>
    <row r="535" spans="9:27" ht="14.25" customHeight="1"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6"/>
    </row>
    <row r="536" spans="9:27" ht="14.25" customHeight="1"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6"/>
    </row>
    <row r="537" spans="9:27" ht="14.25" customHeight="1"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6"/>
    </row>
    <row r="538" spans="9:27" ht="14.25" customHeight="1"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6"/>
    </row>
    <row r="539" spans="9:27" ht="14.25" customHeight="1"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6"/>
    </row>
    <row r="540" spans="9:27" ht="14.25" customHeight="1"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6"/>
    </row>
    <row r="541" spans="9:27" ht="14.25" customHeight="1"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6"/>
    </row>
    <row r="542" spans="9:27" ht="14.25" customHeight="1"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6"/>
    </row>
    <row r="543" spans="9:27" ht="14.25" customHeight="1"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6"/>
    </row>
    <row r="544" spans="9:27" ht="14.25" customHeight="1"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6"/>
    </row>
    <row r="545" spans="9:27" ht="14.25" customHeight="1"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6"/>
    </row>
    <row r="546" spans="9:27" ht="14.25" customHeight="1"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6"/>
    </row>
    <row r="547" spans="9:27" ht="14.25" customHeight="1"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6"/>
    </row>
    <row r="548" spans="9:27" ht="14.25" customHeight="1"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6"/>
    </row>
    <row r="549" spans="9:27" ht="14.25" customHeight="1"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6"/>
    </row>
    <row r="550" spans="9:27" ht="14.25" customHeight="1"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6"/>
    </row>
    <row r="551" spans="9:27" ht="14.25" customHeight="1"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6"/>
    </row>
    <row r="552" spans="9:27" ht="14.25" customHeight="1"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6"/>
    </row>
    <row r="553" spans="9:27" ht="14.25" customHeight="1"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6"/>
    </row>
    <row r="554" spans="9:27" ht="14.25" customHeight="1"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6"/>
    </row>
    <row r="555" spans="9:27" ht="14.25" customHeight="1"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6"/>
    </row>
    <row r="556" spans="9:27" ht="14.25" customHeight="1"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6"/>
    </row>
    <row r="557" spans="9:27" ht="14.25" customHeight="1"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6"/>
    </row>
    <row r="558" spans="9:27" ht="14.25" customHeight="1"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6"/>
    </row>
    <row r="559" spans="9:27" ht="14.25" customHeight="1"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6"/>
    </row>
    <row r="560" spans="9:27" ht="14.25" customHeight="1"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6"/>
    </row>
    <row r="561" spans="9:27" ht="14.25" customHeight="1"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6"/>
    </row>
    <row r="562" spans="9:27" ht="14.25" customHeight="1"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6"/>
    </row>
    <row r="563" spans="9:27" ht="14.25" customHeight="1"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6"/>
    </row>
    <row r="564" spans="9:27" ht="14.25" customHeight="1"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6"/>
    </row>
    <row r="565" spans="9:27" ht="14.25" customHeight="1"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6"/>
    </row>
    <row r="566" spans="9:27" ht="14.25" customHeight="1"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6"/>
    </row>
    <row r="567" spans="9:27" ht="14.25" customHeight="1"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6"/>
    </row>
    <row r="568" spans="9:27" ht="14.25" customHeight="1"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6"/>
    </row>
    <row r="569" spans="9:27" ht="14.25" customHeight="1"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6"/>
    </row>
    <row r="570" spans="9:27" ht="14.25" customHeight="1"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6"/>
    </row>
    <row r="571" spans="9:27" ht="14.25" customHeight="1"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6"/>
    </row>
    <row r="572" spans="9:27" ht="14.25" customHeight="1"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6"/>
    </row>
    <row r="573" spans="9:27" ht="14.25" customHeight="1"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6"/>
    </row>
    <row r="574" spans="9:27" ht="14.25" customHeight="1"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6"/>
    </row>
    <row r="575" spans="9:27" ht="14.25" customHeight="1"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6"/>
    </row>
    <row r="576" spans="9:27" ht="14.25" customHeight="1"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6"/>
    </row>
    <row r="577" spans="9:27" ht="14.25" customHeight="1"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6"/>
    </row>
    <row r="578" spans="9:27" ht="14.25" customHeight="1"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6"/>
    </row>
    <row r="579" spans="9:27" ht="14.25" customHeight="1"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6"/>
    </row>
    <row r="580" spans="9:27" ht="14.25" customHeight="1"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6"/>
    </row>
    <row r="581" spans="9:27" ht="14.25" customHeight="1"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6"/>
    </row>
    <row r="582" spans="9:27" ht="14.25" customHeight="1"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6"/>
    </row>
    <row r="583" spans="9:27" ht="14.25" customHeight="1"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6"/>
    </row>
    <row r="584" spans="9:27" ht="14.25" customHeight="1"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6"/>
    </row>
    <row r="585" spans="9:27" ht="14.25" customHeight="1"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6"/>
    </row>
    <row r="586" spans="9:27" ht="14.25" customHeight="1"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6"/>
    </row>
    <row r="587" spans="9:27" ht="14.25" customHeight="1"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6"/>
    </row>
    <row r="588" spans="9:27" ht="14.25" customHeight="1"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6"/>
    </row>
    <row r="589" spans="9:27" ht="14.25" customHeight="1"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6"/>
    </row>
    <row r="590" spans="9:27" ht="14.25" customHeight="1"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6"/>
    </row>
    <row r="591" spans="9:27" ht="14.25" customHeight="1"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6"/>
    </row>
    <row r="592" spans="9:27" ht="14.25" customHeight="1"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6"/>
    </row>
    <row r="593" spans="9:27" ht="14.25" customHeight="1"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6"/>
    </row>
    <row r="594" spans="9:27" ht="14.25" customHeight="1"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6"/>
    </row>
    <row r="595" spans="9:27" ht="14.25" customHeight="1"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6"/>
    </row>
    <row r="596" spans="9:27" ht="14.25" customHeight="1"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6"/>
    </row>
    <row r="597" spans="9:27" ht="14.25" customHeight="1"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6"/>
    </row>
    <row r="598" spans="9:27" ht="14.25" customHeight="1"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6"/>
    </row>
    <row r="599" spans="9:27" ht="14.25" customHeight="1"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6"/>
    </row>
    <row r="600" spans="9:27" ht="14.25" customHeight="1"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6"/>
    </row>
    <row r="601" spans="9:27" ht="14.25" customHeight="1"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6"/>
    </row>
    <row r="602" spans="9:27" ht="14.25" customHeight="1"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6"/>
    </row>
    <row r="603" spans="9:27" ht="14.25" customHeight="1"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6"/>
    </row>
    <row r="604" spans="9:27" ht="14.25" customHeight="1"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6"/>
    </row>
    <row r="605" spans="9:27" ht="14.25" customHeight="1"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6"/>
    </row>
    <row r="606" spans="9:27" ht="14.25" customHeight="1"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6"/>
    </row>
    <row r="607" spans="9:27" ht="14.25" customHeight="1"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6"/>
    </row>
    <row r="608" spans="9:27" ht="14.25" customHeight="1"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6"/>
    </row>
    <row r="609" spans="9:27" ht="14.25" customHeight="1"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6"/>
    </row>
    <row r="610" spans="9:27" ht="14.25" customHeight="1"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6"/>
    </row>
    <row r="611" spans="9:27" ht="14.25" customHeight="1"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6"/>
    </row>
    <row r="612" spans="9:27" ht="14.25" customHeight="1"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6"/>
    </row>
    <row r="613" spans="9:27" ht="14.25" customHeight="1"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6"/>
    </row>
    <row r="614" spans="9:27" ht="14.25" customHeight="1"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6"/>
    </row>
    <row r="615" spans="9:27" ht="14.25" customHeight="1"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6"/>
    </row>
    <row r="616" spans="9:27" ht="14.25" customHeight="1"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6"/>
    </row>
    <row r="617" spans="9:27" ht="14.25" customHeight="1"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6"/>
    </row>
    <row r="618" spans="9:27" ht="14.25" customHeight="1"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6"/>
    </row>
    <row r="619" spans="9:27" ht="14.25" customHeight="1"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6"/>
    </row>
    <row r="620" spans="9:27" ht="14.25" customHeight="1"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6"/>
    </row>
    <row r="621" spans="9:27" ht="14.25" customHeight="1"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6"/>
    </row>
    <row r="622" spans="9:27" ht="14.25" customHeight="1"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6"/>
    </row>
    <row r="623" spans="9:27" ht="14.25" customHeight="1"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6"/>
    </row>
    <row r="624" spans="9:27" ht="14.25" customHeight="1"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6"/>
    </row>
    <row r="625" spans="9:27" ht="14.25" customHeight="1"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6"/>
    </row>
    <row r="626" spans="9:27" ht="14.25" customHeight="1"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6"/>
    </row>
    <row r="627" spans="9:27" ht="14.25" customHeight="1"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6"/>
    </row>
    <row r="628" spans="9:27" ht="14.25" customHeight="1"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6"/>
    </row>
    <row r="629" spans="9:27" ht="14.25" customHeight="1"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6"/>
    </row>
    <row r="630" spans="9:27" ht="14.25" customHeight="1"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6"/>
    </row>
    <row r="631" spans="9:27" ht="14.25" customHeight="1"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6"/>
    </row>
    <row r="632" spans="9:27" ht="14.25" customHeight="1"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6"/>
    </row>
    <row r="633" spans="9:27" ht="14.25" customHeight="1"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6"/>
    </row>
    <row r="634" spans="9:27" ht="14.25" customHeight="1"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6"/>
    </row>
    <row r="635" spans="9:27" ht="14.25" customHeight="1"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6"/>
    </row>
    <row r="636" spans="9:27" ht="14.25" customHeight="1"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6"/>
    </row>
    <row r="637" spans="9:27" ht="14.25" customHeight="1"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6"/>
    </row>
    <row r="638" spans="9:27" ht="14.25" customHeight="1"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6"/>
    </row>
    <row r="639" spans="9:27" ht="14.25" customHeight="1"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6"/>
    </row>
    <row r="640" spans="9:27" ht="14.25" customHeight="1"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6"/>
    </row>
    <row r="641" spans="9:27" ht="14.25" customHeight="1"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6"/>
    </row>
    <row r="642" spans="9:27" ht="14.25" customHeight="1"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6"/>
    </row>
    <row r="643" spans="9:27" ht="14.25" customHeight="1"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6"/>
    </row>
    <row r="644" spans="9:27" ht="14.25" customHeight="1"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6"/>
    </row>
    <row r="645" spans="9:27" ht="14.25" customHeight="1"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6"/>
    </row>
    <row r="646" spans="9:27" ht="14.25" customHeight="1"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6"/>
    </row>
    <row r="647" spans="9:27" ht="14.25" customHeight="1"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6"/>
    </row>
    <row r="648" spans="9:27" ht="14.25" customHeight="1"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6"/>
    </row>
    <row r="649" spans="9:27" ht="14.25" customHeight="1"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6"/>
    </row>
    <row r="650" spans="9:27" ht="14.25" customHeight="1"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6"/>
    </row>
    <row r="651" spans="9:27" ht="14.25" customHeight="1"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6"/>
    </row>
    <row r="652" spans="9:27" ht="14.25" customHeight="1"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6"/>
    </row>
    <row r="653" spans="9:27" ht="14.25" customHeight="1"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6"/>
    </row>
    <row r="654" spans="9:27" ht="14.25" customHeight="1"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6"/>
    </row>
    <row r="655" spans="9:27" ht="14.25" customHeight="1"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6"/>
    </row>
    <row r="656" spans="9:27" ht="14.25" customHeight="1"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6"/>
    </row>
    <row r="657" spans="9:27" ht="14.25" customHeight="1"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6"/>
    </row>
    <row r="658" spans="9:27" ht="14.25" customHeight="1"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6"/>
    </row>
    <row r="659" spans="9:27" ht="14.25" customHeight="1"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6"/>
    </row>
    <row r="660" spans="9:27" ht="14.25" customHeight="1"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6"/>
    </row>
    <row r="661" spans="9:27" ht="14.25" customHeight="1"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6"/>
    </row>
    <row r="662" spans="9:27" ht="14.25" customHeight="1"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6"/>
    </row>
    <row r="663" spans="9:27" ht="14.25" customHeight="1"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6"/>
    </row>
    <row r="664" spans="9:27" ht="14.25" customHeight="1"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6"/>
    </row>
    <row r="665" spans="9:27" ht="14.25" customHeight="1"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6"/>
    </row>
    <row r="666" spans="9:27" ht="14.25" customHeight="1"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6"/>
    </row>
    <row r="667" spans="9:27" ht="14.25" customHeight="1"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6"/>
    </row>
    <row r="668" spans="9:27" ht="14.25" customHeight="1"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6"/>
    </row>
    <row r="669" spans="9:27" ht="14.25" customHeight="1"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6"/>
    </row>
    <row r="670" spans="9:27" ht="14.25" customHeight="1"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6"/>
    </row>
    <row r="671" spans="9:27" ht="14.25" customHeight="1"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6"/>
    </row>
    <row r="672" spans="9:27" ht="14.25" customHeight="1"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6"/>
    </row>
    <row r="673" spans="9:27" ht="14.25" customHeight="1"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6"/>
    </row>
    <row r="674" spans="9:27" ht="14.25" customHeight="1"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6"/>
    </row>
    <row r="675" spans="9:27" ht="14.25" customHeight="1"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6"/>
    </row>
    <row r="676" spans="9:27" ht="14.25" customHeight="1"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6"/>
    </row>
    <row r="677" spans="9:27" ht="14.25" customHeight="1"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6"/>
    </row>
    <row r="678" spans="9:27" ht="14.25" customHeight="1"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6"/>
    </row>
    <row r="679" spans="9:27" ht="14.25" customHeight="1"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6"/>
    </row>
    <row r="680" spans="9:27" ht="14.25" customHeight="1"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6"/>
    </row>
    <row r="681" spans="9:27" ht="14.25" customHeight="1"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6"/>
    </row>
    <row r="682" spans="9:27" ht="14.25" customHeight="1"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6"/>
    </row>
    <row r="683" spans="9:27" ht="14.25" customHeight="1"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6"/>
    </row>
    <row r="684" spans="9:27" ht="14.25" customHeight="1"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6"/>
    </row>
    <row r="685" spans="9:27" ht="14.25" customHeight="1"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6"/>
    </row>
    <row r="686" spans="9:27" ht="14.25" customHeight="1"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6"/>
    </row>
    <row r="687" spans="9:27" ht="14.25" customHeight="1"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6"/>
    </row>
    <row r="688" spans="9:27" ht="14.25" customHeight="1"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6"/>
    </row>
    <row r="689" spans="9:27" ht="14.25" customHeight="1"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6"/>
    </row>
    <row r="690" spans="9:27" ht="14.25" customHeight="1"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6"/>
    </row>
    <row r="691" spans="9:27" ht="14.25" customHeight="1"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6"/>
    </row>
    <row r="692" spans="9:27" ht="14.25" customHeight="1"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6"/>
    </row>
    <row r="693" spans="9:27" ht="14.25" customHeight="1"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6"/>
    </row>
    <row r="694" spans="9:27" ht="14.25" customHeight="1"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6"/>
    </row>
    <row r="695" spans="9:27" ht="14.25" customHeight="1"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6"/>
    </row>
    <row r="696" spans="9:27" ht="14.25" customHeight="1"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6"/>
    </row>
    <row r="697" spans="9:27" ht="14.25" customHeight="1"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6"/>
    </row>
    <row r="698" spans="9:27" ht="14.25" customHeight="1"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6"/>
    </row>
    <row r="699" spans="9:27" ht="14.25" customHeight="1"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6"/>
    </row>
    <row r="700" spans="9:27" ht="14.25" customHeight="1"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6"/>
    </row>
    <row r="701" spans="9:27" ht="14.25" customHeight="1"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6"/>
    </row>
    <row r="702" spans="9:27" ht="14.25" customHeight="1"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6"/>
    </row>
    <row r="703" spans="9:27" ht="14.25" customHeight="1"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6"/>
    </row>
    <row r="704" spans="9:27" ht="14.25" customHeight="1"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6"/>
    </row>
    <row r="705" spans="9:27" ht="14.25" customHeight="1"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6"/>
    </row>
    <row r="706" spans="9:27" ht="14.25" customHeight="1"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6"/>
    </row>
    <row r="707" spans="9:27" ht="14.25" customHeight="1"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6"/>
    </row>
    <row r="708" spans="9:27" ht="14.25" customHeight="1"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6"/>
    </row>
    <row r="709" spans="9:27" ht="14.25" customHeight="1"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6"/>
    </row>
    <row r="710" spans="9:27" ht="14.25" customHeight="1"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6"/>
    </row>
    <row r="711" spans="9:27" ht="14.25" customHeight="1"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6"/>
    </row>
    <row r="712" spans="9:27" ht="14.25" customHeight="1"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6"/>
    </row>
    <row r="713" spans="9:27" ht="14.25" customHeight="1"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6"/>
    </row>
    <row r="714" spans="9:27" ht="14.25" customHeight="1"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6"/>
    </row>
    <row r="715" spans="9:27" ht="14.25" customHeight="1"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6"/>
    </row>
    <row r="716" spans="9:27" ht="14.25" customHeight="1"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6"/>
    </row>
    <row r="717" spans="9:27" ht="14.25" customHeight="1"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6"/>
    </row>
    <row r="718" spans="9:27" ht="14.25" customHeight="1"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6"/>
    </row>
    <row r="719" spans="9:27" ht="14.25" customHeight="1"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6"/>
    </row>
    <row r="720" spans="9:27" ht="14.25" customHeight="1"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6"/>
    </row>
    <row r="721" spans="9:27" ht="14.25" customHeight="1"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6"/>
    </row>
    <row r="722" spans="9:27" ht="14.25" customHeight="1"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6"/>
    </row>
    <row r="723" spans="9:27" ht="14.25" customHeight="1"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6"/>
    </row>
    <row r="724" spans="9:27" ht="14.25" customHeight="1"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6"/>
    </row>
    <row r="725" spans="9:27" ht="14.25" customHeight="1"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6"/>
    </row>
    <row r="726" spans="9:27" ht="14.25" customHeight="1"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6"/>
    </row>
    <row r="727" spans="9:27" ht="14.25" customHeight="1"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6"/>
    </row>
    <row r="728" spans="9:27" ht="14.25" customHeight="1"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6"/>
    </row>
    <row r="729" spans="9:27" ht="14.25" customHeight="1"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6"/>
    </row>
    <row r="730" spans="9:27" ht="14.25" customHeight="1"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6"/>
    </row>
    <row r="731" spans="9:27" ht="14.25" customHeight="1"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6"/>
    </row>
    <row r="732" spans="9:27" ht="14.25" customHeight="1"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6"/>
    </row>
    <row r="733" spans="9:27" ht="14.25" customHeight="1"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6"/>
    </row>
    <row r="734" spans="9:27" ht="14.25" customHeight="1"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6"/>
    </row>
    <row r="735" spans="9:27" ht="14.25" customHeight="1"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6"/>
    </row>
    <row r="736" spans="9:27" ht="14.25" customHeight="1"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6"/>
    </row>
    <row r="737" spans="9:27" ht="14.25" customHeight="1"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6"/>
    </row>
    <row r="738" spans="9:27" ht="14.25" customHeight="1"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6"/>
    </row>
    <row r="739" spans="9:27" ht="14.25" customHeight="1"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6"/>
    </row>
    <row r="740" spans="9:27" ht="14.25" customHeight="1"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6"/>
    </row>
    <row r="741" spans="9:27" ht="14.25" customHeight="1"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6"/>
    </row>
    <row r="742" spans="9:27" ht="14.25" customHeight="1"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6"/>
    </row>
    <row r="743" spans="9:27" ht="14.25" customHeight="1"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6"/>
    </row>
    <row r="744" spans="9:27" ht="14.25" customHeight="1"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6"/>
    </row>
    <row r="745" spans="9:27" ht="14.25" customHeight="1"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6"/>
    </row>
    <row r="746" spans="9:27" ht="14.25" customHeight="1"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6"/>
    </row>
    <row r="747" spans="9:27" ht="14.25" customHeight="1"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6"/>
    </row>
    <row r="748" spans="9:27" ht="14.25" customHeight="1"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6"/>
    </row>
    <row r="749" spans="9:27" ht="14.25" customHeight="1"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6"/>
    </row>
    <row r="750" spans="9:27" ht="14.25" customHeight="1"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6"/>
    </row>
    <row r="751" spans="9:27" ht="14.25" customHeight="1"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6"/>
    </row>
    <row r="752" spans="9:27" ht="14.25" customHeight="1"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6"/>
    </row>
    <row r="753" spans="9:27" ht="14.25" customHeight="1"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6"/>
    </row>
    <row r="754" spans="9:27" ht="14.25" customHeight="1"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6"/>
    </row>
    <row r="755" spans="9:27" ht="14.25" customHeight="1"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6"/>
    </row>
    <row r="756" spans="9:27" ht="14.25" customHeight="1"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6"/>
    </row>
    <row r="757" spans="9:27" ht="14.25" customHeight="1"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6"/>
    </row>
    <row r="758" spans="9:27" ht="14.25" customHeight="1"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6"/>
    </row>
    <row r="759" spans="9:27" ht="14.25" customHeight="1"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6"/>
    </row>
    <row r="760" spans="9:27" ht="14.25" customHeight="1"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6"/>
    </row>
    <row r="761" spans="9:27" ht="14.25" customHeight="1"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6"/>
    </row>
    <row r="762" spans="9:27" ht="14.25" customHeight="1"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6"/>
    </row>
    <row r="763" spans="9:27" ht="14.25" customHeight="1"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6"/>
    </row>
    <row r="764" spans="9:27" ht="14.25" customHeight="1"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6"/>
    </row>
    <row r="765" spans="9:27" ht="14.25" customHeight="1"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6"/>
    </row>
    <row r="766" spans="9:27" ht="14.25" customHeight="1"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6"/>
    </row>
    <row r="767" spans="9:27" ht="14.25" customHeight="1"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6"/>
    </row>
    <row r="768" spans="9:27" ht="14.25" customHeight="1"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6"/>
    </row>
    <row r="769" spans="9:27" ht="14.25" customHeight="1"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6"/>
    </row>
    <row r="770" spans="9:27" ht="14.25" customHeight="1"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6"/>
    </row>
    <row r="771" spans="9:27" ht="14.25" customHeight="1"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6"/>
    </row>
    <row r="772" spans="9:27" ht="14.25" customHeight="1"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6"/>
    </row>
    <row r="773" spans="9:27" ht="14.25" customHeight="1"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6"/>
    </row>
    <row r="774" spans="9:27" ht="14.25" customHeight="1"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6"/>
    </row>
    <row r="775" spans="9:27" ht="14.25" customHeight="1"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6"/>
    </row>
    <row r="776" spans="9:27" ht="14.25" customHeight="1"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6"/>
    </row>
    <row r="777" spans="9:27" ht="14.25" customHeight="1"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6"/>
    </row>
    <row r="778" spans="9:27" ht="14.25" customHeight="1"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6"/>
    </row>
    <row r="779" spans="9:27" ht="14.25" customHeight="1"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6"/>
    </row>
    <row r="780" spans="9:27" ht="14.25" customHeight="1"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6"/>
    </row>
    <row r="781" spans="9:27" ht="14.25" customHeight="1"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6"/>
    </row>
    <row r="782" spans="9:27" ht="14.25" customHeight="1"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6"/>
    </row>
    <row r="783" spans="9:27" ht="14.25" customHeight="1"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6"/>
    </row>
    <row r="784" spans="9:27" ht="14.25" customHeight="1"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6"/>
    </row>
    <row r="785" spans="9:27" ht="14.25" customHeight="1"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6"/>
    </row>
    <row r="786" spans="9:27" ht="14.25" customHeight="1"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6"/>
    </row>
    <row r="787" spans="9:27" ht="14.25" customHeight="1"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6"/>
    </row>
    <row r="788" spans="9:27" ht="14.25" customHeight="1"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6"/>
    </row>
    <row r="789" spans="9:27" ht="14.25" customHeight="1"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6"/>
    </row>
    <row r="790" spans="9:27" ht="14.25" customHeight="1"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6"/>
    </row>
    <row r="791" spans="9:27" ht="14.25" customHeight="1"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6"/>
    </row>
    <row r="792" spans="9:27" ht="14.25" customHeight="1"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6"/>
    </row>
    <row r="793" spans="9:27" ht="14.25" customHeight="1"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6"/>
    </row>
    <row r="794" spans="9:27" ht="14.25" customHeight="1"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6"/>
    </row>
    <row r="795" spans="9:27" ht="14.25" customHeight="1"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6"/>
    </row>
    <row r="796" spans="9:27" ht="14.25" customHeight="1"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6"/>
    </row>
    <row r="797" spans="9:27" ht="14.25" customHeight="1"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6"/>
    </row>
    <row r="798" spans="9:27" ht="14.25" customHeight="1"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6"/>
    </row>
    <row r="799" spans="9:27" ht="14.25" customHeight="1"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6"/>
    </row>
    <row r="800" spans="9:27" ht="14.25" customHeight="1"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6"/>
    </row>
    <row r="801" spans="9:27" ht="14.25" customHeight="1"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6"/>
    </row>
    <row r="802" spans="9:27" ht="14.25" customHeight="1"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6"/>
    </row>
    <row r="803" spans="9:27" ht="14.25" customHeight="1"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6"/>
    </row>
    <row r="804" spans="9:27" ht="14.25" customHeight="1"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6"/>
    </row>
    <row r="805" spans="9:27" ht="14.25" customHeight="1"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6"/>
    </row>
    <row r="806" spans="9:27" ht="14.25" customHeight="1"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6"/>
    </row>
    <row r="807" spans="9:27" ht="14.25" customHeight="1"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6"/>
    </row>
    <row r="808" spans="9:27" ht="14.25" customHeight="1"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6"/>
    </row>
    <row r="809" spans="9:27" ht="14.25" customHeight="1"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6"/>
    </row>
    <row r="810" spans="9:27" ht="14.25" customHeight="1"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6"/>
    </row>
    <row r="811" spans="9:27" ht="14.25" customHeight="1"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6"/>
    </row>
    <row r="812" spans="9:27" ht="14.25" customHeight="1"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6"/>
    </row>
    <row r="813" spans="9:27" ht="14.25" customHeight="1"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6"/>
    </row>
    <row r="814" spans="9:27" ht="14.25" customHeight="1"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6"/>
    </row>
    <row r="815" spans="9:27" ht="14.25" customHeight="1"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6"/>
    </row>
    <row r="816" spans="9:27" ht="14.25" customHeight="1"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6"/>
    </row>
    <row r="817" spans="9:27" ht="14.25" customHeight="1"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6"/>
    </row>
    <row r="818" spans="9:27" ht="14.25" customHeight="1"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6"/>
    </row>
    <row r="819" spans="9:27" ht="14.25" customHeight="1"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6"/>
    </row>
    <row r="820" spans="9:27" ht="14.25" customHeight="1"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6"/>
    </row>
    <row r="821" spans="9:27" ht="14.25" customHeight="1"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6"/>
    </row>
    <row r="822" spans="9:27" ht="14.25" customHeight="1"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6"/>
    </row>
    <row r="823" spans="9:27" ht="14.25" customHeight="1"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6"/>
    </row>
    <row r="824" spans="9:27" ht="14.25" customHeight="1"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6"/>
    </row>
    <row r="825" spans="9:27" ht="14.25" customHeight="1"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6"/>
    </row>
    <row r="826" spans="9:27" ht="14.25" customHeight="1"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6"/>
    </row>
    <row r="827" spans="9:27" ht="14.25" customHeight="1"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6"/>
    </row>
    <row r="828" spans="9:27" ht="14.25" customHeight="1"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6"/>
    </row>
    <row r="829" spans="9:27" ht="14.25" customHeight="1"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6"/>
    </row>
    <row r="830" spans="9:27" ht="14.25" customHeight="1"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6"/>
    </row>
    <row r="831" spans="9:27" ht="14.25" customHeight="1"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6"/>
    </row>
    <row r="832" spans="9:27" ht="14.25" customHeight="1"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6"/>
    </row>
    <row r="833" spans="9:27" ht="14.25" customHeight="1"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6"/>
    </row>
    <row r="834" spans="9:27" ht="14.25" customHeight="1"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6"/>
    </row>
    <row r="835" spans="9:27" ht="14.25" customHeight="1"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6"/>
    </row>
    <row r="836" spans="9:27" ht="14.25" customHeight="1"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6"/>
    </row>
    <row r="837" spans="9:27" ht="14.25" customHeight="1"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6"/>
    </row>
    <row r="838" spans="9:27" ht="14.25" customHeight="1"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6"/>
    </row>
    <row r="839" spans="9:27" ht="14.25" customHeight="1"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6"/>
    </row>
    <row r="840" spans="9:27" ht="14.25" customHeight="1"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6"/>
    </row>
    <row r="841" spans="9:27" ht="14.25" customHeight="1"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6"/>
    </row>
    <row r="842" spans="9:27" ht="14.25" customHeight="1"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6"/>
    </row>
    <row r="843" spans="9:27" ht="14.25" customHeight="1"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6"/>
    </row>
    <row r="844" spans="9:27" ht="14.25" customHeight="1"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6"/>
    </row>
    <row r="845" spans="9:27" ht="14.25" customHeight="1"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6"/>
    </row>
    <row r="846" spans="9:27" ht="14.25" customHeight="1"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6"/>
    </row>
    <row r="847" spans="9:27" ht="14.25" customHeight="1"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6"/>
    </row>
    <row r="848" spans="9:27" ht="14.25" customHeight="1"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6"/>
    </row>
    <row r="849" spans="9:27" ht="14.25" customHeight="1"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6"/>
    </row>
    <row r="850" spans="9:27" ht="14.25" customHeight="1"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6"/>
    </row>
    <row r="851" spans="9:27" ht="14.25" customHeight="1"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6"/>
    </row>
    <row r="852" spans="9:27" ht="14.25" customHeight="1"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6"/>
    </row>
    <row r="853" spans="9:27" ht="14.25" customHeight="1"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6"/>
    </row>
    <row r="854" spans="9:27" ht="14.25" customHeight="1"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6"/>
    </row>
    <row r="855" spans="9:27" ht="14.25" customHeight="1"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6"/>
    </row>
    <row r="856" spans="9:27" ht="14.25" customHeight="1"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6"/>
    </row>
    <row r="857" spans="9:27" ht="14.25" customHeight="1"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6"/>
    </row>
    <row r="858" spans="9:27" ht="14.25" customHeight="1"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6"/>
    </row>
    <row r="859" spans="9:27" ht="14.25" customHeight="1"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6"/>
    </row>
    <row r="860" spans="9:27" ht="14.25" customHeight="1"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6"/>
    </row>
    <row r="861" spans="9:27" ht="14.25" customHeight="1"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6"/>
    </row>
    <row r="862" spans="9:27" ht="14.25" customHeight="1"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6"/>
    </row>
    <row r="863" spans="9:27" ht="14.25" customHeight="1"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6"/>
    </row>
    <row r="864" spans="9:27" ht="14.25" customHeight="1"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6"/>
    </row>
    <row r="865" spans="9:27" ht="14.25" customHeight="1"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6"/>
    </row>
    <row r="866" spans="9:27" ht="14.25" customHeight="1"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6"/>
    </row>
    <row r="867" spans="9:27" ht="14.25" customHeight="1"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6"/>
    </row>
    <row r="868" spans="9:27" ht="14.25" customHeight="1"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6"/>
    </row>
    <row r="869" spans="9:27" ht="14.25" customHeight="1"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6"/>
    </row>
    <row r="870" spans="9:27" ht="14.25" customHeight="1"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6"/>
    </row>
    <row r="871" spans="9:27" ht="14.25" customHeight="1"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6"/>
    </row>
    <row r="872" spans="9:27" ht="14.25" customHeight="1"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6"/>
    </row>
    <row r="873" spans="9:27" ht="14.25" customHeight="1"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6"/>
    </row>
    <row r="874" spans="9:27" ht="14.25" customHeight="1"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6"/>
    </row>
    <row r="875" spans="9:27" ht="14.25" customHeight="1"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6"/>
    </row>
    <row r="876" spans="9:27" ht="14.25" customHeight="1"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6"/>
    </row>
    <row r="877" spans="9:27" ht="14.25" customHeight="1"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6"/>
    </row>
    <row r="878" spans="9:27" ht="14.25" customHeight="1"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6"/>
    </row>
    <row r="879" spans="9:27" ht="14.25" customHeight="1"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6"/>
    </row>
    <row r="880" spans="9:27" ht="14.25" customHeight="1"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6"/>
    </row>
    <row r="881" spans="9:27" ht="14.25" customHeight="1"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6"/>
    </row>
    <row r="882" spans="9:27" ht="14.25" customHeight="1"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6"/>
    </row>
    <row r="883" spans="9:27" ht="14.25" customHeight="1"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6"/>
    </row>
    <row r="884" spans="9:27" ht="14.25" customHeight="1"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6"/>
    </row>
    <row r="885" spans="9:27" ht="14.25" customHeight="1"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6"/>
    </row>
    <row r="886" spans="9:27" ht="14.25" customHeight="1"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6"/>
    </row>
    <row r="887" spans="9:27" ht="14.25" customHeight="1"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6"/>
    </row>
    <row r="888" spans="9:27" ht="14.25" customHeight="1"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6"/>
    </row>
    <row r="889" spans="9:27" ht="14.25" customHeight="1"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6"/>
    </row>
    <row r="890" spans="9:27" ht="14.25" customHeight="1"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6"/>
    </row>
    <row r="891" spans="9:27" ht="14.25" customHeight="1"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6"/>
    </row>
    <row r="892" spans="9:27" ht="14.25" customHeight="1"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6"/>
    </row>
    <row r="893" spans="9:27" ht="14.25" customHeight="1"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6"/>
    </row>
    <row r="894" spans="9:27" ht="14.25" customHeight="1"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6"/>
    </row>
    <row r="895" spans="9:27" ht="14.25" customHeight="1"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6"/>
    </row>
    <row r="896" spans="9:27" ht="14.25" customHeight="1"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6"/>
    </row>
    <row r="897" spans="9:27" ht="14.25" customHeight="1"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6"/>
    </row>
    <row r="898" spans="9:27" ht="14.25" customHeight="1"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6"/>
    </row>
    <row r="899" spans="9:27" ht="14.25" customHeight="1"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6"/>
    </row>
    <row r="900" spans="9:27" ht="14.25" customHeight="1"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6"/>
    </row>
    <row r="901" spans="9:27" ht="14.25" customHeight="1"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6"/>
    </row>
    <row r="902" spans="9:27" ht="14.25" customHeight="1"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6"/>
    </row>
    <row r="903" spans="9:27" ht="14.25" customHeight="1"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6"/>
    </row>
    <row r="904" spans="9:27" ht="14.25" customHeight="1"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6"/>
    </row>
    <row r="905" spans="9:27" ht="14.25" customHeight="1"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6"/>
    </row>
    <row r="906" spans="9:27" ht="14.25" customHeight="1"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6"/>
    </row>
    <row r="907" spans="9:27" ht="14.25" customHeight="1"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6"/>
    </row>
    <row r="908" spans="9:27" ht="14.25" customHeight="1"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6"/>
    </row>
    <row r="909" spans="9:27" ht="14.25" customHeight="1"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6"/>
    </row>
    <row r="910" spans="9:27" ht="14.25" customHeight="1"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6"/>
    </row>
    <row r="911" spans="9:27" ht="14.25" customHeight="1"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6"/>
    </row>
    <row r="912" spans="9:27" ht="14.25" customHeight="1"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6"/>
    </row>
    <row r="913" spans="9:27" ht="14.25" customHeight="1"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6"/>
    </row>
    <row r="914" spans="9:27" ht="14.25" customHeight="1"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6"/>
    </row>
    <row r="915" spans="9:27" ht="14.25" customHeight="1"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6"/>
    </row>
    <row r="916" spans="9:27" ht="14.25" customHeight="1"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6"/>
    </row>
    <row r="917" spans="9:27" ht="14.25" customHeight="1"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6"/>
    </row>
    <row r="918" spans="9:27" ht="14.25" customHeight="1"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6"/>
    </row>
    <row r="919" spans="9:27" ht="14.25" customHeight="1"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6"/>
    </row>
    <row r="920" spans="9:27" ht="14.25" customHeight="1"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6"/>
    </row>
    <row r="921" spans="9:27" ht="14.25" customHeight="1"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6"/>
    </row>
    <row r="922" spans="9:27" ht="14.25" customHeight="1"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6"/>
    </row>
    <row r="923" spans="9:27" ht="14.25" customHeight="1"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6"/>
    </row>
    <row r="924" spans="9:27" ht="14.25" customHeight="1"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6"/>
    </row>
    <row r="925" spans="9:27" ht="14.25" customHeight="1"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6"/>
    </row>
    <row r="926" spans="9:27" ht="14.25" customHeight="1"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6"/>
    </row>
    <row r="927" spans="9:27" ht="14.25" customHeight="1"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6"/>
    </row>
    <row r="928" spans="9:27" ht="14.25" customHeight="1"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6"/>
    </row>
    <row r="929" spans="9:27" ht="14.25" customHeight="1"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6"/>
    </row>
    <row r="930" spans="9:27" ht="14.25" customHeight="1"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6"/>
    </row>
    <row r="931" spans="9:27" ht="14.25" customHeight="1"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6"/>
    </row>
    <row r="932" spans="9:27" ht="14.25" customHeight="1"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6"/>
    </row>
    <row r="933" spans="9:27" ht="14.25" customHeight="1"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6"/>
    </row>
    <row r="934" spans="9:27" ht="14.25" customHeight="1"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6"/>
    </row>
    <row r="935" spans="9:27" ht="14.25" customHeight="1"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6"/>
    </row>
    <row r="936" spans="9:27" ht="14.25" customHeight="1"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6"/>
    </row>
    <row r="937" spans="9:27" ht="14.25" customHeight="1"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6"/>
    </row>
    <row r="938" spans="9:27" ht="14.25" customHeight="1"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6"/>
    </row>
    <row r="939" spans="9:27" ht="14.25" customHeight="1"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6"/>
    </row>
    <row r="940" spans="9:27" ht="14.25" customHeight="1"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6"/>
    </row>
    <row r="941" spans="9:27" ht="14.25" customHeight="1"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6"/>
    </row>
    <row r="942" spans="9:27" ht="14.25" customHeight="1"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6"/>
    </row>
    <row r="943" spans="9:27" ht="14.25" customHeight="1"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6"/>
    </row>
    <row r="944" spans="9:27" ht="14.25" customHeight="1"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6"/>
    </row>
    <row r="945" spans="9:27" ht="14.25" customHeight="1"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6"/>
    </row>
    <row r="946" spans="9:27" ht="14.25" customHeight="1"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6"/>
    </row>
    <row r="947" spans="9:27" ht="14.25" customHeight="1"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6"/>
    </row>
    <row r="948" spans="9:27" ht="14.25" customHeight="1"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6"/>
    </row>
    <row r="949" spans="9:27" ht="14.25" customHeight="1"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6"/>
    </row>
    <row r="950" spans="9:27" ht="14.25" customHeight="1"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6"/>
    </row>
    <row r="951" spans="9:27" ht="14.25" customHeight="1"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6"/>
    </row>
    <row r="952" spans="9:27" ht="14.25" customHeight="1"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6"/>
    </row>
    <row r="953" spans="9:27" ht="14.25" customHeight="1"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6"/>
    </row>
    <row r="954" spans="9:27" ht="14.25" customHeight="1"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6"/>
    </row>
    <row r="955" spans="9:27" ht="14.25" customHeight="1"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6"/>
    </row>
    <row r="956" spans="9:27" ht="14.25" customHeight="1"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6"/>
    </row>
    <row r="957" spans="9:27" ht="14.25" customHeight="1"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6"/>
    </row>
    <row r="958" spans="9:27" ht="14.25" customHeight="1"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6"/>
    </row>
    <row r="959" spans="9:27" ht="14.25" customHeight="1"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6"/>
    </row>
    <row r="960" spans="9:27" ht="14.25" customHeight="1"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6"/>
    </row>
    <row r="961" spans="9:27" ht="14.25" customHeight="1"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6"/>
    </row>
    <row r="962" spans="9:27" ht="14.25" customHeight="1"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6"/>
    </row>
    <row r="963" spans="9:27" ht="14.25" customHeight="1"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6"/>
    </row>
    <row r="964" spans="9:27" ht="14.25" customHeight="1"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6"/>
    </row>
    <row r="965" spans="9:27" ht="14.25" customHeight="1"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6"/>
    </row>
    <row r="966" spans="9:27" ht="14.25" customHeight="1"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6"/>
    </row>
    <row r="967" spans="9:27" ht="14.25" customHeight="1"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6"/>
    </row>
    <row r="968" spans="9:27" ht="14.25" customHeight="1"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6"/>
    </row>
    <row r="969" spans="9:27" ht="14.25" customHeight="1"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6"/>
    </row>
    <row r="970" spans="9:27" ht="14.25" customHeight="1"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6"/>
    </row>
    <row r="971" spans="9:27" ht="14.25" customHeight="1"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6"/>
    </row>
    <row r="972" spans="9:27" ht="14.25" customHeight="1"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6"/>
    </row>
    <row r="973" spans="9:27" ht="14.25" customHeight="1"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6"/>
    </row>
    <row r="974" spans="9:27" ht="14.25" customHeight="1"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6"/>
    </row>
    <row r="975" spans="9:27" ht="14.25" customHeight="1"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6"/>
    </row>
    <row r="976" spans="9:27" ht="14.25" customHeight="1"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6"/>
    </row>
    <row r="977" spans="9:27" ht="14.25" customHeight="1"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6"/>
    </row>
    <row r="978" spans="9:27" ht="14.25" customHeight="1"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6"/>
    </row>
    <row r="979" spans="9:27" ht="14.25" customHeight="1"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6"/>
    </row>
    <row r="980" spans="9:27" ht="14.25" customHeight="1"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6"/>
    </row>
    <row r="981" spans="9:27" ht="14.25" customHeight="1"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6"/>
    </row>
    <row r="982" spans="9:27" ht="14.25" customHeight="1"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6"/>
    </row>
    <row r="983" spans="9:27" ht="14.25" customHeight="1"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6"/>
    </row>
    <row r="984" spans="9:27" ht="14.25" customHeight="1"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6"/>
    </row>
    <row r="985" spans="9:27" ht="14.25" customHeight="1"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6"/>
    </row>
    <row r="986" spans="9:27" ht="14.25" customHeight="1"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6"/>
    </row>
    <row r="987" spans="9:27" ht="14.25" customHeight="1"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6"/>
    </row>
    <row r="988" spans="9:27" ht="14.25" customHeight="1"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6"/>
    </row>
    <row r="989" spans="9:27" ht="14.25" customHeight="1"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6"/>
    </row>
    <row r="990" spans="9:27" ht="14.25" customHeight="1"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6"/>
    </row>
    <row r="991" spans="9:27" ht="14.25" customHeight="1"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6"/>
    </row>
    <row r="992" spans="9:27" ht="14.25" customHeight="1"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6"/>
    </row>
    <row r="993" spans="9:27" ht="14.25" customHeight="1"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6"/>
    </row>
    <row r="994" spans="9:27" ht="14.25" customHeight="1"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6"/>
    </row>
    <row r="995" spans="9:27" ht="14.25" customHeight="1"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6"/>
    </row>
    <row r="996" spans="9:27" ht="14.25" customHeight="1"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6"/>
    </row>
    <row r="997" spans="9:27" ht="14.25" customHeight="1"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6"/>
    </row>
    <row r="998" spans="9:27" ht="14.25" customHeight="1"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6"/>
    </row>
    <row r="999" spans="9:27" ht="14.25" customHeight="1"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6"/>
    </row>
    <row r="1000" spans="9:27" ht="14.25" customHeight="1"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6"/>
    </row>
    <row r="1001" spans="9:27" ht="15.75" customHeight="1"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 spans="9:27" ht="15.75" customHeight="1"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 spans="9:27" ht="15.75" customHeight="1"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 spans="9:27" ht="15.75" customHeight="1"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 spans="9:27" ht="15.75" customHeight="1"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 spans="9:27" ht="15.75" customHeight="1"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 spans="9:27" ht="15.75" customHeight="1"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 spans="9:27" ht="15.75" customHeight="1"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  <row r="1009" spans="9:27" ht="15.75" customHeight="1"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</row>
    <row r="1010" spans="9:27" ht="15.75" customHeight="1"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</row>
    <row r="1011" spans="9:27" ht="15.75" customHeight="1"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</row>
    <row r="1012" spans="9:27" ht="15.75" customHeight="1"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</row>
    <row r="1013" spans="9:27" ht="15.75" customHeight="1"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</row>
    <row r="1014" spans="9:27" ht="15.75" customHeight="1"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</row>
    <row r="1015" spans="9:27" ht="15.75" customHeight="1"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</row>
    <row r="1016" spans="9:27" ht="15.75" customHeight="1"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</row>
    <row r="1017" spans="9:27" ht="15.75" customHeight="1"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</row>
    <row r="1018" spans="9:27" ht="15.75" customHeight="1"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</row>
    <row r="1019" spans="9:27" ht="15.75" customHeight="1"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</row>
    <row r="1020" spans="9:27" ht="15.75" customHeight="1"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</row>
    <row r="1021" spans="9:27" ht="15.75" customHeight="1"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</row>
    <row r="1022" spans="9:27" ht="15.75" customHeight="1"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</row>
    <row r="1023" spans="9:27" ht="15.75" customHeight="1"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</row>
    <row r="1024" spans="9:27" ht="15.75" customHeight="1"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</row>
    <row r="1025" spans="9:27" ht="15.75" customHeight="1"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</row>
    <row r="1026" spans="9:27" ht="15.75" customHeight="1"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</row>
    <row r="1027" spans="9:27" ht="15.75" customHeight="1"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</row>
    <row r="1028" spans="9:27" ht="15.75" customHeight="1"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</row>
    <row r="1029" spans="9:27" ht="15.75" customHeight="1"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</row>
    <row r="1030" spans="9:27" ht="15.75" customHeight="1"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</row>
    <row r="1031" spans="9:27" ht="15.75" customHeight="1"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</row>
    <row r="1032" spans="9:27" ht="15.75" customHeight="1"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</row>
    <row r="1033" spans="9:27" ht="15.75" customHeight="1"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</row>
    <row r="1034" spans="9:27" ht="15.75" customHeight="1"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</row>
    <row r="1035" spans="9:27" ht="15.75" customHeight="1"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</row>
    <row r="1036" spans="9:27" ht="15.75" customHeight="1"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</row>
    <row r="1037" spans="9:27" ht="15.75" customHeight="1"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</row>
    <row r="1038" spans="9:27" ht="15.75" customHeight="1"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</row>
    <row r="1039" spans="9:27" ht="15.75" customHeight="1"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</row>
    <row r="1040" spans="9:27" ht="15.75" customHeight="1"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</row>
    <row r="1041" spans="9:27" ht="15.75" customHeight="1"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</row>
    <row r="1042" spans="9:27" ht="15.75" customHeight="1"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</row>
    <row r="1043" spans="9:27" ht="15.75" customHeight="1"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</row>
    <row r="1044" spans="9:27" ht="15.75" customHeight="1"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</row>
    <row r="1045" spans="9:27" ht="15.75" customHeight="1"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</row>
    <row r="1046" spans="9:27" ht="15.75" customHeight="1"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</row>
    <row r="1047" spans="9:27" ht="15.75" customHeight="1"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</row>
    <row r="1048" spans="9:27" ht="15.75" customHeight="1"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</row>
    <row r="1049" spans="9:27" ht="15.75" customHeight="1"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</row>
    <row r="1050" spans="9:27" ht="15.75" customHeight="1"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</row>
    <row r="1051" spans="9:27" ht="15.75" customHeight="1"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</row>
    <row r="1052" spans="9:27" ht="15.75" customHeight="1"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</row>
    <row r="1053" spans="9:27" ht="15.75" customHeight="1"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</row>
    <row r="1054" spans="9:27" ht="15.75" customHeight="1"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</row>
    <row r="1055" spans="9:27" ht="15.75" customHeight="1"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</row>
    <row r="1056" spans="9:27" ht="15.75" customHeight="1"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</row>
    <row r="1057" spans="9:27" ht="15.75" customHeight="1"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</row>
    <row r="1058" spans="9:27" ht="15.75" customHeight="1"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</row>
    <row r="1059" spans="9:27" ht="15.75" customHeight="1"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</row>
    <row r="1060" spans="9:27" ht="15.75" customHeight="1"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</row>
    <row r="1061" spans="9:27" ht="15.75" customHeight="1"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</row>
    <row r="1062" spans="9:27" ht="15.75" customHeight="1"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</row>
    <row r="1063" spans="9:27" ht="15.75" customHeight="1"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</row>
    <row r="1064" spans="9:27" ht="15.75" customHeight="1"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</row>
    <row r="1065" spans="9:27" ht="15.75" customHeight="1"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</row>
    <row r="1066" spans="9:27" ht="15.75" customHeight="1"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</row>
    <row r="1067" spans="9:27" ht="15.75" customHeight="1"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</row>
    <row r="1068" spans="9:27" ht="15.75" customHeight="1"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</row>
    <row r="1069" spans="9:27" ht="15.75" customHeight="1"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</row>
    <row r="1070" spans="9:27" ht="15.75" customHeight="1"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</row>
    <row r="1071" spans="9:27" ht="15.75" customHeight="1"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</row>
    <row r="1072" spans="9:27" ht="15.75" customHeight="1"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</row>
    <row r="1073" spans="9:27" ht="15.75" customHeight="1"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</row>
    <row r="1074" spans="9:27" ht="15.75" customHeight="1"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</row>
    <row r="1075" spans="9:27" ht="15.75" customHeight="1"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</row>
    <row r="1076" spans="9:27" ht="15.75" customHeight="1"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</row>
    <row r="1077" spans="9:27" ht="15.75" customHeight="1"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</row>
    <row r="1078" spans="9:27" ht="15.75" customHeight="1"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</row>
    <row r="1079" spans="9:27" ht="15.75" customHeight="1"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</row>
    <row r="1080" spans="9:27" ht="15.75" customHeight="1"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</row>
    <row r="1081" spans="9:27" ht="15.75" customHeight="1"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</row>
    <row r="1082" spans="9:27" ht="15.75" customHeight="1"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</row>
    <row r="1083" spans="9:27" ht="15.75" customHeight="1"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</row>
    <row r="1084" spans="9:27" ht="15.75" customHeight="1"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</row>
    <row r="1085" spans="9:27" ht="15.75" customHeight="1"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</row>
    <row r="1086" spans="9:27" ht="15.75" customHeight="1"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</row>
    <row r="1087" spans="9:27" ht="15.75" customHeight="1"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</row>
    <row r="1088" spans="9:27" ht="15.75" customHeight="1"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</row>
    <row r="1089" spans="9:27" ht="15.75" customHeight="1"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</row>
    <row r="1090" spans="9:27" ht="15.75" customHeight="1"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</row>
    <row r="1091" spans="9:27" ht="15.75" customHeight="1"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</row>
    <row r="1092" spans="9:27" ht="15.75" customHeight="1"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</row>
    <row r="1093" spans="9:27" ht="15.75" customHeight="1"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</row>
    <row r="1094" spans="9:27" ht="15.75" customHeight="1"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</row>
    <row r="1095" spans="9:27" ht="15.75" customHeight="1"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</row>
    <row r="1096" spans="9:27" ht="15.75" customHeight="1"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</row>
    <row r="1097" spans="9:27" ht="15.75" customHeight="1"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</row>
    <row r="1098" spans="9:27" ht="15.75" customHeight="1"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</row>
    <row r="1099" spans="9:27" ht="15.75" customHeight="1"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</row>
    <row r="1100" spans="9:27" ht="15.75" customHeight="1"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</row>
    <row r="1101" spans="9:27" ht="15.75" customHeight="1"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</row>
    <row r="1102" spans="9:27" ht="15.75" customHeight="1"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</row>
    <row r="1103" spans="9:27" ht="15.75" customHeight="1"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</row>
    <row r="1104" spans="9:27" ht="15.75" customHeight="1"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</row>
    <row r="1105" spans="9:27" ht="15.75" customHeight="1"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</row>
    <row r="1106" spans="9:27" ht="15.75" customHeight="1"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</row>
    <row r="1107" spans="9:27" ht="15.75" customHeight="1"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</row>
    <row r="1108" spans="9:27" ht="15.75" customHeight="1"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</row>
    <row r="1109" spans="9:27" ht="15.75" customHeight="1"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</row>
    <row r="1110" spans="9:27" ht="15.75" customHeight="1"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</row>
    <row r="1111" spans="9:27" ht="15.75" customHeight="1"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</row>
    <row r="1112" spans="9:27" ht="15.75" customHeight="1"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</row>
    <row r="1113" spans="9:27" ht="15.75" customHeight="1"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</row>
    <row r="1114" spans="9:27" ht="15.75" customHeight="1"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</row>
    <row r="1115" spans="9:27" ht="15.75" customHeight="1"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</row>
    <row r="1116" spans="9:27" ht="15.75" customHeight="1"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</row>
    <row r="1117" spans="9:27" ht="15.75" customHeight="1"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</row>
    <row r="1118" spans="9:27" ht="15.75" customHeight="1"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</row>
    <row r="1119" spans="9:27" ht="15.75" customHeight="1"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</row>
    <row r="1120" spans="9:27" ht="15.75" customHeight="1"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</row>
    <row r="1121" spans="9:27" ht="15.75" customHeight="1"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</row>
    <row r="1122" spans="9:27" ht="15.75" customHeight="1"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</row>
    <row r="1123" spans="9:27" ht="15.75" customHeight="1"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</row>
    <row r="1124" spans="9:27" ht="15.75" customHeight="1"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</row>
    <row r="1125" spans="9:27" ht="15.75" customHeight="1"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</row>
    <row r="1126" spans="9:27" ht="15.75" customHeight="1"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</row>
    <row r="1127" spans="9:27" ht="15.75" customHeight="1"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</row>
    <row r="1128" spans="9:27" ht="15.75" customHeight="1"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</row>
    <row r="1129" spans="9:27" ht="15.75" customHeight="1"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</row>
    <row r="1130" spans="9:27" ht="15.75" customHeight="1"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</row>
    <row r="1131" spans="9:27" ht="15.75" customHeight="1"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</row>
    <row r="1132" spans="9:27" ht="15.75" customHeight="1"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</row>
    <row r="1133" spans="9:27" ht="15.75" customHeight="1"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</row>
    <row r="1134" spans="9:27" ht="15.75" customHeight="1"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</row>
    <row r="1135" spans="9:27" ht="15.75" customHeight="1"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</row>
    <row r="1136" spans="9:27" ht="15.75" customHeight="1"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</row>
    <row r="1137" spans="9:27" ht="15.75" customHeight="1"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</row>
    <row r="1138" spans="9:27" ht="15.75" customHeight="1"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</row>
    <row r="1139" spans="9:27" ht="15.75" customHeight="1"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</row>
    <row r="1140" spans="9:27" ht="15.75" customHeight="1"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</row>
    <row r="1141" spans="9:27" ht="15.75" customHeight="1"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</row>
    <row r="1142" spans="9:27" ht="15.75" customHeight="1"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</row>
    <row r="1143" spans="9:27" ht="15.75" customHeight="1"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</row>
    <row r="1144" spans="9:27" ht="15.75" customHeight="1"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</row>
    <row r="1145" spans="9:27" ht="15.75" customHeight="1"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</row>
    <row r="1146" spans="9:27" ht="15.75" customHeight="1"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</row>
    <row r="1147" spans="9:27" ht="15.75" customHeight="1"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</row>
    <row r="1148" spans="9:27" ht="15.75" customHeight="1"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</row>
    <row r="1149" spans="9:27" ht="15.75" customHeight="1"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</row>
    <row r="1150" spans="9:27" ht="15.75" customHeight="1"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</row>
    <row r="1151" spans="9:27" ht="15.75" customHeight="1"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</row>
    <row r="1152" spans="9:27" ht="15.75" customHeight="1"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</row>
    <row r="1153" spans="9:27" ht="15.75" customHeight="1"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</row>
    <row r="1154" spans="9:27" ht="15.75" customHeight="1"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</row>
    <row r="1155" spans="9:27" ht="15.75" customHeight="1"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</row>
    <row r="1156" spans="9:27" ht="15.75" customHeight="1"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</row>
    <row r="1157" spans="9:27" ht="15.75" customHeight="1"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</row>
    <row r="1158" spans="9:27" ht="15.75" customHeight="1"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</row>
    <row r="1159" spans="9:27" ht="15.75" customHeight="1"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</row>
    <row r="1160" spans="9:27" ht="15.75" customHeight="1"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</row>
    <row r="1161" spans="9:27" ht="15.75" customHeight="1"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</row>
    <row r="1162" spans="9:27" ht="15.75" customHeight="1"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</row>
    <row r="1163" spans="9:27" ht="15.75" customHeight="1"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</row>
    <row r="1164" spans="9:27" ht="15.75" customHeight="1"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</row>
    <row r="1165" spans="9:27" ht="15.75" customHeight="1"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</row>
    <row r="1166" spans="9:27" ht="15.75" customHeight="1"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</row>
    <row r="1167" spans="9:27" ht="15.75" customHeight="1"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</row>
    <row r="1168" spans="9:27" ht="15.75" customHeight="1"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</row>
    <row r="1169" spans="9:27" ht="15.75" customHeight="1"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</row>
    <row r="1170" spans="9:27" ht="15.75" customHeight="1"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</row>
    <row r="1171" spans="9:27" ht="15.75" customHeight="1"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</row>
    <row r="1172" spans="9:27" ht="15.75" customHeight="1"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</row>
    <row r="1173" spans="9:27" ht="15.75" customHeight="1"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</row>
    <row r="1174" spans="9:27" ht="15.75" customHeight="1"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</row>
    <row r="1175" spans="9:27" ht="15.75" customHeight="1"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</row>
    <row r="1176" spans="9:27" ht="15.75" customHeight="1"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</row>
    <row r="1177" spans="9:27" ht="15.75" customHeight="1"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</row>
    <row r="1178" spans="9:27" ht="15.75" customHeight="1"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</row>
    <row r="1179" spans="9:27" ht="15.75" customHeight="1"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</row>
    <row r="1180" spans="9:27" ht="15.75" customHeight="1"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</row>
    <row r="1181" spans="9:27" ht="15.75" customHeight="1"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</row>
    <row r="1182" spans="9:27" ht="15.75" customHeight="1"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</row>
    <row r="1183" spans="9:27" ht="15.75" customHeight="1"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</row>
    <row r="1184" spans="9:27" ht="15.75" customHeight="1"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</row>
    <row r="1185" spans="9:27" ht="15.75" customHeight="1"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</row>
    <row r="1186" spans="9:27" ht="15.75" customHeight="1"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</row>
    <row r="1187" spans="9:27" ht="15.75" customHeight="1"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</row>
    <row r="1188" spans="9:27" ht="15.75" customHeight="1"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</row>
    <row r="1189" spans="9:27" ht="15.75" customHeight="1"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</row>
    <row r="1190" spans="9:27" ht="15.75" customHeight="1"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</row>
    <row r="1191" spans="9:27" ht="15.75" customHeight="1"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</row>
    <row r="1192" spans="9:27" ht="15.75" customHeight="1"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</row>
    <row r="1193" spans="9:27" ht="15.75" customHeight="1"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</row>
    <row r="1194" spans="9:27" ht="15.75" customHeight="1"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</row>
    <row r="1195" spans="9:27" ht="15.75" customHeight="1"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</row>
    <row r="1196" spans="9:27" ht="15.75" customHeight="1"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</row>
    <row r="1197" spans="9:27" ht="15.75" customHeight="1"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</row>
    <row r="1198" spans="9:27" ht="15.75" customHeight="1"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</row>
    <row r="1199" spans="9:27" ht="15.75" customHeight="1"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</row>
    <row r="1200" spans="9:27" ht="15.75" customHeight="1"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</row>
    <row r="1201" spans="9:27" ht="15.75" customHeight="1"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</row>
    <row r="1202" spans="9:27" ht="15.75" customHeight="1"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</row>
    <row r="1203" spans="9:27" ht="15.75" customHeight="1"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</row>
    <row r="1204" spans="9:27" ht="15.75" customHeight="1"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</row>
    <row r="1205" spans="9:27" ht="15.75" customHeight="1"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</row>
    <row r="1206" spans="9:27" ht="15.75" customHeight="1"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</row>
    <row r="1207" spans="9:27" ht="15.75" customHeight="1"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</row>
    <row r="1208" spans="9:27" ht="15.75" customHeight="1"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</row>
    <row r="1209" spans="9:27" ht="15.75" customHeight="1"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</row>
    <row r="1210" spans="9:27" ht="15.75" customHeight="1"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</row>
    <row r="1211" spans="9:27" ht="15.75" customHeight="1"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</row>
    <row r="1212" spans="9:27" ht="15.75" customHeight="1"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</row>
    <row r="1213" spans="9:27" ht="15.75" customHeight="1"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</row>
    <row r="1214" spans="9:27" ht="15.75" customHeight="1"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</row>
    <row r="1215" spans="9:27" ht="15.75" customHeight="1"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</row>
    <row r="1216" spans="9:27" ht="15.75" customHeight="1"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</row>
    <row r="1217" spans="9:27" ht="15.75" customHeight="1"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</row>
    <row r="1218" spans="9:27" ht="15.75" customHeight="1"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</row>
    <row r="1219" spans="9:27" ht="15.75" customHeight="1"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</row>
    <row r="1220" spans="9:27" ht="15.75" customHeight="1"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</row>
    <row r="1221" spans="9:27" ht="15.75" customHeight="1"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</row>
    <row r="1222" spans="9:27" ht="15.75" customHeight="1"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</row>
    <row r="1223" spans="9:27" ht="15.75" customHeight="1"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</row>
    <row r="1224" spans="9:27" ht="15.75" customHeight="1"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</row>
    <row r="1225" spans="9:27" ht="15.75" customHeight="1"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</row>
    <row r="1226" spans="9:27" ht="15.75" customHeight="1"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</row>
    <row r="1227" spans="9:27" ht="15.75" customHeight="1"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</row>
    <row r="1228" spans="9:27" ht="15.75" customHeight="1"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</row>
    <row r="1229" spans="9:27" ht="15.75" customHeight="1"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</row>
    <row r="1230" spans="9:27" ht="15.75" customHeight="1"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</row>
    <row r="1231" spans="9:27" ht="15.75" customHeight="1"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</row>
    <row r="1232" spans="9:27" ht="15.75" customHeight="1"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</row>
    <row r="1233" spans="9:27" ht="15.75" customHeight="1"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</row>
    <row r="1234" spans="9:27" ht="15.75" customHeight="1"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</row>
    <row r="1235" spans="9:27" ht="15.75" customHeight="1"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</row>
    <row r="1236" spans="9:27" ht="15.75" customHeight="1"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</row>
    <row r="1237" spans="9:27" ht="15.75" customHeight="1"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</row>
    <row r="1238" spans="9:27" ht="15.75" customHeight="1"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</row>
    <row r="1239" spans="9:27" ht="15.75" customHeight="1"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</row>
    <row r="1240" spans="9:27" ht="15.75" customHeight="1"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</row>
    <row r="1241" spans="9:27" ht="15.75" customHeight="1"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</row>
    <row r="1242" spans="9:27" ht="15.75" customHeight="1"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</row>
    <row r="1243" spans="9:27" ht="15.75" customHeight="1"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</row>
    <row r="1244" spans="9:27" ht="15.75" customHeight="1"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</row>
    <row r="1245" spans="9:27" ht="15.75" customHeight="1"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</row>
    <row r="1246" spans="9:27" ht="15.75" customHeight="1"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</row>
    <row r="1247" spans="9:27" ht="15.75" customHeight="1"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</row>
    <row r="1248" spans="9:27" ht="15.75" customHeight="1"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</row>
    <row r="1249" spans="9:27" ht="15.75" customHeight="1"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</row>
    <row r="1250" spans="9:27" ht="15.75" customHeight="1"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</row>
    <row r="1251" spans="9:27" ht="15.75" customHeight="1"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</row>
    <row r="1252" spans="9:27" ht="15.75" customHeight="1"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</row>
    <row r="1253" spans="9:27" ht="15.75" customHeight="1"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</row>
    <row r="1254" spans="9:27" ht="15.75" customHeight="1"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</row>
    <row r="1255" spans="9:27" ht="15.75" customHeight="1"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</row>
    <row r="1256" spans="9:27" ht="15.75" customHeight="1"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</row>
    <row r="1257" spans="9:27" ht="15.75" customHeight="1"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</row>
    <row r="1258" spans="9:27" ht="15.75" customHeight="1"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</row>
    <row r="1259" spans="9:27" ht="15.75" customHeight="1"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</row>
    <row r="1260" spans="9:27" ht="15.75" customHeight="1"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</row>
    <row r="1261" spans="9:27" ht="15.75" customHeight="1"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</row>
    <row r="1262" spans="9:27" ht="15.75" customHeight="1"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</row>
    <row r="1263" spans="9:27" ht="15.75" customHeight="1"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</row>
    <row r="1264" spans="9:27" ht="15.75" customHeight="1"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</row>
    <row r="1265" spans="9:27" ht="15.75" customHeight="1"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</row>
    <row r="1266" spans="9:27" ht="15.75" customHeight="1"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</row>
    <row r="1267" spans="9:27" ht="15.75" customHeight="1"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</row>
    <row r="1268" spans="9:27" ht="15.75" customHeight="1"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</row>
    <row r="1269" spans="9:27" ht="15.75" customHeight="1"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</row>
    <row r="1270" spans="9:27" ht="15.75" customHeight="1"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</row>
    <row r="1271" spans="9:27" ht="15.75" customHeight="1"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</row>
    <row r="1272" spans="9:27" ht="15.75" customHeight="1"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</row>
    <row r="1273" spans="9:27" ht="15.75" customHeight="1"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</row>
    <row r="1274" spans="9:27" ht="15.75" customHeight="1"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</row>
    <row r="1275" spans="9:27" ht="15.75" customHeight="1"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</row>
    <row r="1276" spans="9:27" ht="15.75" customHeight="1"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</row>
    <row r="1277" spans="9:27" ht="15.75" customHeight="1"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</row>
    <row r="1278" spans="9:27" ht="15.75" customHeight="1"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</row>
    <row r="1279" spans="9:27" ht="15.75" customHeight="1"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</row>
    <row r="1280" spans="9:27" ht="15.75" customHeight="1"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</row>
    <row r="1281" spans="9:27" ht="15.75" customHeight="1"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</row>
    <row r="1282" spans="9:27" ht="15.75" customHeight="1"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</row>
    <row r="1283" spans="9:27" ht="15.75" customHeight="1"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</row>
    <row r="1284" spans="9:27" ht="15.75" customHeight="1"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</row>
    <row r="1285" spans="9:27" ht="15.75" customHeight="1"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</row>
    <row r="1286" spans="9:27" ht="15.75" customHeight="1"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</row>
    <row r="1287" spans="9:27" ht="15.75" customHeight="1"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</row>
    <row r="1288" spans="9:27" ht="15.75" customHeight="1"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</row>
    <row r="1289" spans="9:27" ht="15.75" customHeight="1"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</row>
    <row r="1290" spans="9:27" ht="15.75" customHeight="1"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</row>
    <row r="1291" spans="9:27" ht="15.75" customHeight="1"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</row>
    <row r="1292" spans="9:27" ht="15.75" customHeight="1"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</row>
    <row r="1293" spans="9:27" ht="15.75" customHeight="1"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</row>
    <row r="1294" spans="9:27" ht="15.75" customHeight="1"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</row>
    <row r="1295" spans="9:27" ht="15.75" customHeight="1"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</row>
    <row r="1296" spans="9:27" ht="15.75" customHeight="1"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</row>
    <row r="1297" spans="9:27" ht="15.75" customHeight="1"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</row>
    <row r="1298" spans="9:27" ht="15.75" customHeight="1"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</row>
    <row r="1299" spans="9:27" ht="15.75" customHeight="1"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</row>
    <row r="1300" spans="9:27" ht="15.75" customHeight="1"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</row>
    <row r="1301" spans="9:27" ht="15.75" customHeight="1"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</row>
    <row r="1302" spans="9:27" ht="15.75" customHeight="1"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</row>
    <row r="1303" spans="9:27" ht="15.75" customHeight="1"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</row>
    <row r="1304" spans="9:27" ht="15.75" customHeight="1"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</row>
    <row r="1305" spans="9:27" ht="15.75" customHeight="1"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</row>
    <row r="1306" spans="9:27" ht="15.75" customHeight="1"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</row>
    <row r="1307" spans="9:27" ht="15.75" customHeight="1"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</row>
    <row r="1308" spans="9:27" ht="15.75" customHeight="1"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</row>
    <row r="1309" spans="9:27" ht="15.75" customHeight="1"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</row>
    <row r="1310" spans="9:27" ht="15.75" customHeight="1"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</row>
    <row r="1311" spans="9:27" ht="15.75" customHeight="1"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</row>
    <row r="1312" spans="9:27" ht="15.75" customHeight="1"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</row>
    <row r="1313" spans="9:27" ht="15.75" customHeight="1"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</row>
    <row r="1314" spans="9:27" ht="15.75" customHeight="1"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</row>
    <row r="1315" spans="9:27" ht="15.75" customHeight="1"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</row>
    <row r="1316" spans="9:27" ht="15.75" customHeight="1"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</row>
    <row r="1317" spans="9:27" ht="15.75" customHeight="1"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</row>
    <row r="1318" spans="9:27" ht="15.75" customHeight="1"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</row>
    <row r="1319" spans="9:27" ht="15.75" customHeight="1"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</row>
    <row r="1320" spans="9:27" ht="15.75" customHeight="1"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</row>
    <row r="1321" spans="9:27" ht="15.75" customHeight="1"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</row>
    <row r="1322" spans="9:27" ht="15.75" customHeight="1"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</row>
    <row r="1323" spans="9:27" ht="15.75" customHeight="1"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</row>
    <row r="1324" spans="9:27" ht="15.75" customHeight="1"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</row>
    <row r="1325" spans="9:27" ht="15.75" customHeight="1"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</row>
    <row r="1326" spans="9:27" ht="15.75" customHeight="1"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</row>
    <row r="1327" spans="9:27" ht="15.75" customHeight="1"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</row>
    <row r="1328" spans="9:27" ht="15.75" customHeight="1"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</row>
    <row r="1329" spans="9:27" ht="15.75" customHeight="1"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</row>
    <row r="1330" spans="9:27" ht="15.75" customHeight="1"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</row>
    <row r="1331" spans="9:27" ht="15.75" customHeight="1"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</row>
    <row r="1332" spans="9:27" ht="15.75" customHeight="1"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</row>
    <row r="1333" spans="9:27" ht="15.75" customHeight="1"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</row>
    <row r="1334" spans="9:27" ht="15.75" customHeight="1"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</row>
    <row r="1335" spans="9:27" ht="15.75" customHeight="1"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</row>
    <row r="1336" spans="9:27" ht="15.75" customHeight="1"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</row>
    <row r="1337" spans="9:27" ht="15.75" customHeight="1"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</row>
    <row r="1338" spans="9:27" ht="15.75" customHeight="1"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</row>
    <row r="1339" spans="9:27" ht="15.75" customHeight="1"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</row>
    <row r="1340" spans="9:27" ht="15.75" customHeight="1"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</row>
    <row r="1341" spans="9:27" ht="15.75" customHeight="1"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</row>
    <row r="1342" spans="9:27" ht="15.75" customHeight="1"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</row>
    <row r="1343" spans="9:27" ht="15.75" customHeight="1"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</row>
    <row r="1344" spans="9:27" ht="15.75" customHeight="1"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</row>
    <row r="1345" spans="9:27" ht="15.75" customHeight="1"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</row>
    <row r="1346" spans="9:27" ht="15.75" customHeight="1"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</row>
    <row r="1347" spans="9:27" ht="15.75" customHeight="1"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</row>
    <row r="1348" spans="9:27" ht="15.75" customHeight="1"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</row>
    <row r="1349" spans="9:27" ht="15.75" customHeight="1"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</row>
    <row r="1350" spans="9:27" ht="15.75" customHeight="1"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</row>
    <row r="1351" spans="9:27" ht="15.75" customHeight="1"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</row>
    <row r="1352" spans="9:27" ht="15.75" customHeight="1"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</row>
    <row r="1353" spans="9:27" ht="15.75" customHeight="1"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</row>
    <row r="1354" spans="9:27" ht="15.75" customHeight="1"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</row>
    <row r="1355" spans="9:27" ht="15.75" customHeight="1"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</row>
    <row r="1356" spans="9:27" ht="15.75" customHeight="1"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</row>
    <row r="1357" spans="9:27" ht="15.75" customHeight="1"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</row>
    <row r="1358" spans="9:27" ht="15.75" customHeight="1"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</row>
    <row r="1359" spans="9:27" ht="15.75" customHeight="1"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</row>
    <row r="1360" spans="9:27" ht="15.75" customHeight="1"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</row>
    <row r="1361" spans="9:27" ht="15.75" customHeight="1"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</row>
    <row r="1362" spans="9:27" ht="15.75" customHeight="1"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</row>
    <row r="1363" spans="9:27" ht="15.75" customHeight="1"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</row>
    <row r="1364" spans="9:27" ht="15.75" customHeight="1"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</row>
    <row r="1365" spans="9:27" ht="15.75" customHeight="1"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</row>
    <row r="1366" spans="9:27" ht="15.75" customHeight="1"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</row>
    <row r="1367" spans="9:27" ht="15.75" customHeight="1"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</row>
    <row r="1368" spans="9:27" ht="15.75" customHeight="1"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</row>
    <row r="1369" spans="9:27" ht="15.75" customHeight="1"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</row>
    <row r="1370" spans="9:27" ht="15.75" customHeight="1"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</row>
    <row r="1371" spans="9:27" ht="15.75" customHeight="1"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</row>
    <row r="1372" spans="9:27" ht="15.75" customHeight="1"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</row>
    <row r="1373" spans="9:27" ht="15.75" customHeight="1"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</row>
    <row r="1374" spans="9:27" ht="15.75" customHeight="1"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</row>
    <row r="1375" spans="9:27" ht="15.75" customHeight="1"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</row>
    <row r="1376" spans="9:27" ht="15.75" customHeight="1"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</row>
    <row r="1377" spans="9:27" ht="15.75" customHeight="1"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</row>
    <row r="1378" spans="9:27" ht="15.75" customHeight="1"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</row>
    <row r="1379" spans="9:27" ht="15.75" customHeight="1"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</row>
    <row r="1380" spans="9:27" ht="15.75" customHeight="1"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</row>
    <row r="1381" spans="9:27" ht="15.75" customHeight="1"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</row>
    <row r="1382" spans="9:27" ht="15.75" customHeight="1"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</row>
    <row r="1383" spans="9:27" ht="15.75" customHeight="1"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</row>
    <row r="1384" spans="9:27" ht="15.75" customHeight="1"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</row>
    <row r="1385" spans="9:27" ht="15.75" customHeight="1"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</row>
    <row r="1386" spans="9:27" ht="15.75" customHeight="1"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</row>
    <row r="1387" spans="9:27" ht="15.75" customHeight="1"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</row>
    <row r="1388" spans="9:27" ht="15.75" customHeight="1"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</row>
    <row r="1389" spans="9:27" ht="15.75" customHeight="1"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</row>
    <row r="1390" spans="9:27" ht="15.75" customHeight="1"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</row>
    <row r="1391" spans="9:27" ht="15.75" customHeight="1"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</row>
    <row r="1392" spans="9:27" ht="15.75" customHeight="1"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</row>
    <row r="1393" spans="9:27" ht="15.75" customHeight="1"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</row>
    <row r="1394" spans="9:27" ht="15.75" customHeight="1"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</row>
    <row r="1395" spans="9:27" ht="15.75" customHeight="1"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</row>
    <row r="1396" spans="9:27" ht="15.75" customHeight="1"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</row>
    <row r="1397" spans="9:27" ht="15.75" customHeight="1"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</row>
    <row r="1398" spans="9:27" ht="15.75" customHeight="1"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</row>
    <row r="1399" spans="9:27" ht="15.75" customHeight="1"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</row>
    <row r="1400" spans="9:27" ht="15.75" customHeight="1"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</row>
    <row r="1401" spans="9:27" ht="15.75" customHeight="1"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</row>
    <row r="1402" spans="9:27" ht="15.75" customHeight="1"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</row>
    <row r="1403" spans="9:27" ht="15.75" customHeight="1"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</row>
    <row r="1404" spans="9:27" ht="15.75" customHeight="1"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</row>
    <row r="1405" spans="9:27" ht="15.75" customHeight="1"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</row>
    <row r="1406" spans="9:27" ht="15.75" customHeight="1"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</row>
    <row r="1407" spans="9:27" ht="15.75" customHeight="1"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</row>
    <row r="1408" spans="9:27" ht="15.75" customHeight="1"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</row>
    <row r="1409" spans="9:27" ht="15.75" customHeight="1"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</row>
    <row r="1410" spans="9:27" ht="15.75" customHeight="1"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</row>
    <row r="1411" spans="9:27" ht="15.75" customHeight="1"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</row>
    <row r="1412" spans="9:27" ht="15.75" customHeight="1"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</row>
    <row r="1413" spans="9:27" ht="15.75" customHeight="1"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</row>
    <row r="1414" spans="9:27" ht="15.75" customHeight="1"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</row>
    <row r="1415" spans="9:27" ht="15.75" customHeight="1"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</row>
    <row r="1416" spans="9:27" ht="15.75" customHeight="1"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</row>
    <row r="1417" spans="9:27" ht="15.75" customHeight="1"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</row>
    <row r="1418" spans="9:27" ht="15.75" customHeight="1"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</row>
    <row r="1419" spans="9:27" ht="15.75" customHeight="1"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</row>
    <row r="1420" spans="9:27" ht="15.75" customHeight="1"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</row>
    <row r="1421" spans="9:27" ht="15.75" customHeight="1"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</row>
    <row r="1422" spans="9:27" ht="15.75" customHeight="1"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</row>
    <row r="1423" spans="9:27" ht="15.75" customHeight="1"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</row>
    <row r="1424" spans="9:27" ht="15.75" customHeight="1"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</row>
    <row r="1425" spans="9:27" ht="15.75" customHeight="1"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</row>
    <row r="1426" spans="9:27" ht="15.75" customHeight="1"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</row>
    <row r="1427" spans="9:27" ht="15.75" customHeight="1"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</row>
    <row r="1428" spans="9:27" ht="15.75" customHeight="1"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</row>
    <row r="1429" spans="9:27" ht="15.75" customHeight="1"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</row>
    <row r="1430" spans="9:27" ht="15.75" customHeight="1"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</row>
    <row r="1431" spans="9:27" ht="15.75" customHeight="1"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</row>
    <row r="1432" spans="9:27" ht="15.75" customHeight="1"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</row>
    <row r="1433" spans="9:27" ht="15.75" customHeight="1"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</row>
    <row r="1434" spans="9:27" ht="15.75" customHeight="1"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</row>
    <row r="1435" spans="9:27" ht="15.75" customHeight="1"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</row>
    <row r="1436" spans="9:27" ht="15.75" customHeight="1"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</row>
    <row r="1437" spans="9:27" ht="15.75" customHeight="1"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</row>
    <row r="1438" spans="9:27" ht="15.75" customHeight="1"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</row>
    <row r="1439" spans="9:27" ht="15.75" customHeight="1"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</row>
    <row r="1440" spans="9:27" ht="15.75" customHeight="1"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</row>
    <row r="1441" spans="9:27" ht="15.75" customHeight="1"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</row>
    <row r="1442" spans="9:27" ht="15.75" customHeight="1"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</row>
    <row r="1443" spans="9:27" ht="15.75" customHeight="1"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</row>
    <row r="1444" spans="9:27" ht="15.75" customHeight="1"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</row>
    <row r="1445" spans="9:27" ht="15.75" customHeight="1"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</row>
    <row r="1446" spans="9:27" ht="15.75" customHeight="1"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</row>
    <row r="1447" spans="9:27" ht="15.75" customHeight="1"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</row>
    <row r="1448" spans="9:27" ht="15.75" customHeight="1"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</row>
    <row r="1449" spans="9:27" ht="15.75" customHeight="1"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</row>
    <row r="1450" spans="9:27" ht="15.75" customHeight="1"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</row>
    <row r="1451" spans="9:27" ht="15.75" customHeight="1"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</row>
    <row r="1452" spans="9:27" ht="15.75" customHeight="1"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</row>
    <row r="1453" spans="9:27" ht="15.75" customHeight="1"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</row>
    <row r="1454" spans="9:27" ht="15.75" customHeight="1"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</row>
    <row r="1455" spans="9:27" ht="15.75" customHeight="1"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</row>
    <row r="1456" spans="9:27" ht="15.75" customHeight="1"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</row>
    <row r="1457" spans="9:27" ht="15.75" customHeight="1"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</row>
    <row r="1458" spans="9:27" ht="15.75" customHeight="1"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</row>
    <row r="1459" spans="9:27" ht="15.75" customHeight="1"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</row>
    <row r="1460" spans="9:27" ht="15.75" customHeight="1"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</row>
    <row r="1461" spans="9:27" ht="15.75" customHeight="1"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</row>
    <row r="1462" spans="9:27" ht="15.75" customHeight="1"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</row>
    <row r="1463" spans="9:27" ht="15.75" customHeight="1"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</row>
    <row r="1464" spans="9:27" ht="15.75" customHeight="1"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</row>
    <row r="1465" spans="9:27" ht="15.75" customHeight="1"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</row>
    <row r="1466" spans="9:27" ht="15.75" customHeight="1"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</row>
    <row r="1467" spans="9:27" ht="15.75" customHeight="1"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</row>
    <row r="1468" spans="9:27" ht="15.75" customHeight="1"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</row>
    <row r="1469" spans="9:27" ht="15.75" customHeight="1"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</row>
    <row r="1470" spans="9:27" ht="15.75" customHeight="1"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</row>
    <row r="1471" spans="9:27" ht="15.75" customHeight="1"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</row>
    <row r="1472" spans="9:27" ht="15.75" customHeight="1"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</row>
    <row r="1473" spans="9:27" ht="15.75" customHeight="1"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</row>
    <row r="1474" spans="9:27" ht="15.75" customHeight="1"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</row>
    <row r="1475" spans="9:27" ht="15.75" customHeight="1"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</row>
    <row r="1476" spans="9:27" ht="15.75" customHeight="1"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</row>
    <row r="1477" spans="9:27" ht="15.75" customHeight="1"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</row>
    <row r="1478" spans="9:27" ht="15.75" customHeight="1"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</row>
    <row r="1479" spans="9:27" ht="15.75" customHeight="1"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</row>
    <row r="1480" spans="9:27" ht="15.75" customHeight="1"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</row>
    <row r="1481" spans="9:27" ht="15.75" customHeight="1"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</row>
    <row r="1482" spans="9:27" ht="15.75" customHeight="1"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</row>
    <row r="1483" spans="9:27" ht="15.75" customHeight="1"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</row>
    <row r="1484" spans="9:27" ht="15.75" customHeight="1"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</row>
    <row r="1485" spans="9:27" ht="15.75" customHeight="1"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</row>
    <row r="1486" spans="9:27" ht="15.75" customHeight="1"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</row>
    <row r="1487" spans="9:27" ht="15.75" customHeight="1"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</row>
    <row r="1488" spans="9:27" ht="15.75" customHeight="1"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</row>
    <row r="1489" spans="9:27" ht="15.75" customHeight="1"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</row>
    <row r="1490" spans="9:27" ht="15.75" customHeight="1"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</row>
    <row r="1491" spans="9:27" ht="15.75" customHeight="1"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</row>
    <row r="1492" spans="9:27" ht="15.75" customHeight="1"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</row>
    <row r="1493" spans="9:27" ht="15.75" customHeight="1"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</row>
    <row r="1494" spans="9:27" ht="15.75" customHeight="1"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</row>
    <row r="1495" spans="9:27" ht="15.75" customHeight="1"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</row>
    <row r="1496" spans="9:27" ht="15.75" customHeight="1"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</row>
    <row r="1497" spans="9:27" ht="15.75" customHeight="1"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</row>
    <row r="1498" spans="9:27" ht="15.75" customHeight="1"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</row>
    <row r="1499" spans="9:27" ht="15.75" customHeight="1"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</row>
    <row r="1500" spans="9:27" ht="15.75" customHeight="1"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</row>
    <row r="1501" spans="9:27" ht="15.75" customHeight="1"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</row>
    <row r="1502" spans="9:27" ht="15.75" customHeight="1"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</row>
    <row r="1503" spans="9:27" ht="15.75" customHeight="1"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</row>
    <row r="1504" spans="9:27" ht="15.75" customHeight="1"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</row>
    <row r="1505" spans="9:27" ht="15.75" customHeight="1"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</row>
    <row r="1506" spans="9:27" ht="15.75" customHeight="1"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</row>
    <row r="1507" spans="9:27" ht="15.75" customHeight="1"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</row>
    <row r="1508" spans="9:27" ht="15.75" customHeight="1"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</row>
    <row r="1509" spans="9:27" ht="15.75" customHeight="1"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</row>
    <row r="1510" spans="9:27" ht="15.75" customHeight="1"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</row>
    <row r="1511" spans="9:27" ht="15.75" customHeight="1"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</row>
    <row r="1512" spans="9:27" ht="15.75" customHeight="1"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</row>
    <row r="1513" spans="9:27" ht="15.75" customHeight="1"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</row>
    <row r="1514" spans="9:27" ht="15.75" customHeight="1"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</row>
    <row r="1515" spans="9:27" ht="15.75" customHeight="1"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</row>
    <row r="1516" spans="9:27" ht="15.75" customHeight="1"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</row>
    <row r="1517" spans="9:27" ht="15.75" customHeight="1"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</row>
    <row r="1518" spans="9:27" ht="15.75" customHeight="1"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</row>
    <row r="1519" spans="9:27" ht="15.75" customHeight="1"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</row>
    <row r="1520" spans="9:27" ht="15.75" customHeight="1"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</row>
    <row r="1521" spans="9:27" ht="15.75" customHeight="1"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</row>
    <row r="1522" spans="9:27" ht="15.75" customHeight="1"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</row>
    <row r="1523" spans="9:27" ht="15.75" customHeight="1"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</row>
    <row r="1524" spans="9:27" ht="15.75" customHeight="1"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</row>
    <row r="1525" spans="9:27" ht="15.75" customHeight="1"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</row>
    <row r="1526" spans="9:27" ht="15.75" customHeight="1"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</row>
    <row r="1527" spans="9:27" ht="15.75" customHeight="1"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</row>
    <row r="1528" spans="9:27" ht="15.75" customHeight="1"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</row>
    <row r="1529" spans="9:27" ht="15.75" customHeight="1"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</row>
    <row r="1530" spans="9:27" ht="15.75" customHeight="1"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</row>
    <row r="1531" spans="9:27" ht="15.75" customHeight="1"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</row>
    <row r="1532" spans="9:27" ht="15.75" customHeight="1"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</row>
    <row r="1533" spans="9:27" ht="15.75" customHeight="1"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</row>
    <row r="1534" spans="9:27" ht="15.75" customHeight="1"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</row>
    <row r="1535" spans="9:27" ht="15.75" customHeight="1"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</row>
    <row r="1536" spans="9:27" ht="15.75" customHeight="1"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</row>
    <row r="1537" spans="9:27" ht="15.75" customHeight="1"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</row>
    <row r="1538" spans="9:27" ht="15.75" customHeight="1"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16"/>
    </row>
    <row r="1539" spans="9:27" ht="15.75" customHeight="1"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16"/>
    </row>
    <row r="1540" spans="9:27" ht="15.75" customHeight="1"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16"/>
    </row>
    <row r="1541" spans="9:27" ht="15.75" customHeight="1"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</row>
    <row r="1542" spans="9:27" ht="15.75" customHeight="1"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16"/>
    </row>
    <row r="1543" spans="9:27" ht="15.75" customHeight="1"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</row>
    <row r="1544" spans="9:27" ht="15.75" customHeight="1"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</row>
    <row r="1545" spans="9:27" ht="15.75" customHeight="1"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</row>
    <row r="1546" spans="9:27" ht="15.75" customHeight="1"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</row>
    <row r="1547" spans="9:27" ht="15.75" customHeight="1"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</row>
    <row r="1548" spans="9:27" ht="15.75" customHeight="1"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</row>
    <row r="1549" spans="9:27" ht="15.75" customHeight="1"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</row>
    <row r="1550" spans="9:27" ht="15.75" customHeight="1"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</row>
    <row r="1551" spans="9:27" ht="15.75" customHeight="1"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</row>
    <row r="1552" spans="9:27" ht="15.75" customHeight="1"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</row>
    <row r="1553" spans="9:27" ht="15.75" customHeight="1"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</row>
    <row r="1554" spans="9:27" ht="15.75" customHeight="1"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</row>
    <row r="1555" spans="9:27" ht="15.75" customHeight="1"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16"/>
    </row>
    <row r="1556" spans="9:27" ht="15.75" customHeight="1"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</row>
    <row r="1557" spans="9:27" ht="15.75" customHeight="1"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</row>
    <row r="1558" spans="9:27" ht="15.75" customHeight="1"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</row>
    <row r="1559" spans="9:27" ht="15.75" customHeight="1"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</row>
    <row r="1560" spans="9:27" ht="15.75" customHeight="1"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16"/>
    </row>
    <row r="1561" spans="9:27" ht="15.75" customHeight="1"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</row>
    <row r="1562" spans="9:27" ht="15.75" customHeight="1"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</row>
    <row r="1563" spans="9:27" ht="15.75" customHeight="1"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</row>
    <row r="1564" spans="9:27" ht="15.75" customHeight="1"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</row>
    <row r="1565" spans="9:27" ht="15.75" customHeight="1"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</row>
    <row r="1566" spans="9:27" ht="15.75" customHeight="1"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</row>
    <row r="1567" spans="9:27" ht="15.75" customHeight="1"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</row>
    <row r="1568" spans="9:27" ht="15.75" customHeight="1"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</row>
    <row r="1569" spans="9:27" ht="15.75" customHeight="1"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  <c r="AA1569" s="16"/>
    </row>
    <row r="1570" spans="9:27" ht="15.75" customHeight="1"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</row>
    <row r="1571" spans="9:27" ht="15.75" customHeight="1"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16"/>
    </row>
    <row r="1572" spans="9:27" ht="15.75" customHeight="1"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16"/>
    </row>
    <row r="1573" spans="9:27" ht="15.75" customHeight="1"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</row>
    <row r="1574" spans="9:27" ht="15.75" customHeight="1"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</row>
    <row r="1575" spans="9:27" ht="15.75" customHeight="1"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</row>
    <row r="1576" spans="9:27" ht="15.75" customHeight="1"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</row>
    <row r="1577" spans="9:27" ht="15.75" customHeight="1"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</row>
    <row r="1578" spans="9:27" ht="15.75" customHeight="1"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</row>
    <row r="1579" spans="9:27" ht="15.75" customHeight="1"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</row>
    <row r="1580" spans="9:27" ht="15.75" customHeight="1"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</row>
    <row r="1581" spans="9:27" ht="15.75" customHeight="1"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</row>
    <row r="1582" spans="9:27" ht="15.75" customHeight="1"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</row>
    <row r="1583" spans="9:27" ht="15.75" customHeight="1"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E24" sqref="E24"/>
    </sheetView>
  </sheetViews>
  <sheetFormatPr baseColWidth="10" defaultColWidth="14.44140625" defaultRowHeight="15.75" customHeight="1"/>
  <cols>
    <col min="1" max="1" width="3.88671875" customWidth="1"/>
    <col min="2" max="2" width="20.77734375" bestFit="1" customWidth="1"/>
    <col min="3" max="3" width="6.44140625" bestFit="1" customWidth="1"/>
    <col min="4" max="4" width="13.33203125" bestFit="1" customWidth="1"/>
    <col min="5" max="5" width="14.77734375" bestFit="1" customWidth="1"/>
    <col min="6" max="6" width="6.44140625" bestFit="1" customWidth="1"/>
    <col min="7" max="23" width="22.33203125" customWidth="1"/>
  </cols>
  <sheetData>
    <row r="1" spans="1:6" ht="14.25" customHeight="1"/>
    <row r="2" spans="1:6" ht="14.25" customHeight="1"/>
    <row r="3" spans="1:6" ht="14.25" customHeight="1">
      <c r="A3" s="10"/>
      <c r="B3" s="10"/>
      <c r="C3" s="30" t="s">
        <v>69</v>
      </c>
      <c r="D3" s="30" t="s">
        <v>70</v>
      </c>
      <c r="E3" s="33" t="s">
        <v>71</v>
      </c>
      <c r="F3" s="30" t="s">
        <v>69</v>
      </c>
    </row>
    <row r="4" spans="1:6" ht="14.25" customHeight="1">
      <c r="A4" s="33" t="s">
        <v>72</v>
      </c>
      <c r="B4" s="34"/>
      <c r="C4" s="35"/>
      <c r="D4" s="36"/>
      <c r="E4" s="36"/>
      <c r="F4" s="35"/>
    </row>
    <row r="5" spans="1:6" ht="14.25" customHeight="1">
      <c r="A5" s="33" t="s">
        <v>73</v>
      </c>
      <c r="B5" s="34"/>
      <c r="C5" s="35"/>
      <c r="D5" s="36"/>
      <c r="E5" s="36"/>
      <c r="F5" s="35"/>
    </row>
    <row r="6" spans="1:6" ht="14.25" customHeight="1">
      <c r="A6" s="10"/>
      <c r="B6" s="10"/>
      <c r="C6" s="10"/>
      <c r="D6" s="33"/>
      <c r="E6" s="10"/>
      <c r="F6" s="10"/>
    </row>
    <row r="7" spans="1:6" ht="14.25" customHeight="1">
      <c r="A7" s="33" t="s">
        <v>74</v>
      </c>
      <c r="B7" s="34"/>
      <c r="C7" s="10"/>
      <c r="D7" s="36"/>
      <c r="E7" s="36"/>
      <c r="F7" s="10"/>
    </row>
    <row r="8" spans="1:6" ht="14.25" customHeight="1">
      <c r="A8" s="33" t="s">
        <v>75</v>
      </c>
      <c r="B8" s="34"/>
      <c r="C8" s="10"/>
      <c r="D8" s="36"/>
      <c r="E8" s="36"/>
      <c r="F8" s="10"/>
    </row>
    <row r="9" spans="1:6" ht="14.25" customHeight="1">
      <c r="A9" s="33" t="s">
        <v>76</v>
      </c>
      <c r="B9" s="33">
        <f>SQRT(B7^2+B8^2)</f>
        <v>0</v>
      </c>
      <c r="C9" s="36" t="e">
        <f>DEGREES(ATAN(B8/B7))</f>
        <v>#DIV/0!</v>
      </c>
      <c r="D9" s="33">
        <f>SQRT(D7^2+D8^2)</f>
        <v>0</v>
      </c>
      <c r="E9" s="33">
        <f>SQRT(E7^2+E8^2)</f>
        <v>0</v>
      </c>
      <c r="F9" s="36" t="e">
        <f>DEGREES(ATAN(E8/E7))</f>
        <v>#DIV/0!</v>
      </c>
    </row>
    <row r="10" spans="1:6" ht="14.25" customHeight="1">
      <c r="A10" s="10"/>
      <c r="B10" s="10"/>
      <c r="C10" s="10"/>
      <c r="D10" s="10"/>
      <c r="E10" s="10"/>
      <c r="F10" s="10"/>
    </row>
    <row r="11" spans="1:6" ht="14.25" customHeight="1">
      <c r="A11" s="33" t="s">
        <v>77</v>
      </c>
      <c r="B11" s="34"/>
      <c r="C11" s="10"/>
      <c r="D11" s="36"/>
      <c r="E11" s="36"/>
      <c r="F11" s="10"/>
    </row>
    <row r="12" spans="1:6" ht="14.25" customHeight="1">
      <c r="A12" s="33" t="s">
        <v>78</v>
      </c>
      <c r="B12" s="34"/>
      <c r="C12" s="10"/>
      <c r="D12" s="36"/>
      <c r="E12" s="36"/>
      <c r="F12" s="10"/>
    </row>
    <row r="13" spans="1:6" ht="14.25" customHeight="1">
      <c r="A13" s="33" t="s">
        <v>79</v>
      </c>
      <c r="B13" s="33">
        <f>SQRT(B11^2+B12^2)</f>
        <v>0</v>
      </c>
      <c r="C13" s="36" t="e">
        <f>DEGREES(ATAN(B12/B11))</f>
        <v>#DIV/0!</v>
      </c>
      <c r="D13" s="33">
        <f>SQRT(D11^2+D12^2)</f>
        <v>0</v>
      </c>
      <c r="E13" s="33">
        <f>SQRT(E11^2+E12^2)</f>
        <v>0</v>
      </c>
      <c r="F13" s="36" t="e">
        <f>DEGREES(ATAN(E12/E11))</f>
        <v>#DIV/0!</v>
      </c>
    </row>
    <row r="14" spans="1:6" ht="14.25" customHeight="1">
      <c r="A14" s="10"/>
      <c r="B14" s="10"/>
      <c r="C14" s="10"/>
      <c r="D14" s="10"/>
      <c r="E14" s="10"/>
      <c r="F14" s="10"/>
    </row>
    <row r="15" spans="1:6" ht="14.25" customHeight="1">
      <c r="A15" s="33" t="s">
        <v>80</v>
      </c>
      <c r="B15" s="34"/>
      <c r="C15" s="10"/>
      <c r="D15" s="36"/>
      <c r="E15" s="15"/>
      <c r="F15" s="10"/>
    </row>
    <row r="16" spans="1:6" ht="14.25" customHeight="1">
      <c r="A16" s="33" t="s">
        <v>81</v>
      </c>
      <c r="B16" s="34"/>
      <c r="C16" s="10"/>
      <c r="D16" s="36"/>
      <c r="E16" s="15"/>
      <c r="F16" s="10"/>
    </row>
    <row r="17" spans="1:6" ht="14.25" customHeight="1">
      <c r="A17" s="33" t="s">
        <v>82</v>
      </c>
      <c r="B17" s="33">
        <f>SQRT(B15^2+B16^2)</f>
        <v>0</v>
      </c>
      <c r="C17" s="36" t="e">
        <f>DEGREES(ATAN(B16/B15))</f>
        <v>#DIV/0!</v>
      </c>
      <c r="D17" s="33">
        <f>SQRT(D15^2+D16^2)</f>
        <v>0</v>
      </c>
      <c r="E17" s="33"/>
      <c r="F17" s="10"/>
    </row>
    <row r="18" spans="1:6" ht="14.25" customHeight="1">
      <c r="A18" s="10"/>
      <c r="B18" s="10"/>
      <c r="C18" s="10"/>
      <c r="D18" s="10"/>
      <c r="E18" s="10"/>
      <c r="F18" s="10"/>
    </row>
    <row r="19" spans="1:6" ht="14.25" customHeight="1">
      <c r="A19" s="33" t="s">
        <v>83</v>
      </c>
      <c r="B19" s="31">
        <v>1</v>
      </c>
      <c r="C19" s="10"/>
      <c r="D19" s="10">
        <f>D9+D13-D17</f>
        <v>0</v>
      </c>
      <c r="E19" s="15"/>
      <c r="F19" s="10"/>
    </row>
    <row r="20" spans="1:6" ht="14.25" customHeight="1">
      <c r="A20" s="33" t="s">
        <v>84</v>
      </c>
      <c r="B20" s="31">
        <v>0</v>
      </c>
      <c r="C20" s="10"/>
      <c r="D20" s="10"/>
      <c r="E20" s="10"/>
      <c r="F20" s="10"/>
    </row>
    <row r="21" spans="1:6" ht="14.25" customHeight="1">
      <c r="A21" s="33" t="s">
        <v>85</v>
      </c>
      <c r="B21" s="33">
        <f>SQRT(B19^2+B20^2)</f>
        <v>1</v>
      </c>
      <c r="C21" s="36"/>
      <c r="D21" s="10"/>
      <c r="E21" s="10" t="e">
        <f>(E4*E13+E5*E9)/(E4+E5)</f>
        <v>#DIV/0!</v>
      </c>
      <c r="F21" s="10"/>
    </row>
    <row r="22" spans="1:6" ht="14.25" customHeight="1"/>
    <row r="23" spans="1:6" ht="14.25" customHeight="1">
      <c r="B23" s="1" t="s">
        <v>86</v>
      </c>
    </row>
    <row r="24" spans="1:6" ht="14.25" customHeight="1">
      <c r="B24" s="1">
        <f>-(B7-B11)/(B15-B19)</f>
        <v>0</v>
      </c>
    </row>
    <row r="25" spans="1:6" ht="14.25" customHeight="1">
      <c r="B25" s="11" t="s">
        <v>88</v>
      </c>
    </row>
    <row r="26" spans="1:6" ht="14.25" customHeight="1">
      <c r="B26" s="11" t="s">
        <v>89</v>
      </c>
    </row>
    <row r="27" spans="1:6" ht="14.25" customHeight="1">
      <c r="B27" s="11" t="s">
        <v>90</v>
      </c>
    </row>
    <row r="28" spans="1:6" ht="14.25" customHeight="1">
      <c r="B28" s="11" t="s">
        <v>91</v>
      </c>
    </row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C902-85C8-453B-B217-DBAE24919061}">
  <sheetPr>
    <outlinePr summaryBelow="0" summaryRight="0"/>
  </sheetPr>
  <dimension ref="A1:M31"/>
  <sheetViews>
    <sheetView workbookViewId="0">
      <selection activeCell="G13" sqref="G13"/>
    </sheetView>
  </sheetViews>
  <sheetFormatPr baseColWidth="10" defaultColWidth="14.44140625" defaultRowHeight="15.75" customHeight="1"/>
  <cols>
    <col min="1" max="1" width="15.77734375" style="48" bestFit="1" customWidth="1"/>
    <col min="2" max="2" width="7.6640625" style="48" bestFit="1" customWidth="1"/>
    <col min="3" max="3" width="14.5546875" style="48" bestFit="1" customWidth="1"/>
    <col min="4" max="4" width="14.109375" style="48" bestFit="1" customWidth="1"/>
    <col min="5" max="5" width="10.44140625" style="48" bestFit="1" customWidth="1"/>
    <col min="6" max="6" width="8" style="48" bestFit="1" customWidth="1"/>
    <col min="7" max="7" width="14.44140625" style="48"/>
    <col min="8" max="8" width="11.44140625" style="48" bestFit="1" customWidth="1"/>
    <col min="9" max="9" width="12" style="48" bestFit="1" customWidth="1"/>
    <col min="10" max="10" width="5.88671875" style="48" bestFit="1" customWidth="1"/>
    <col min="11" max="11" width="10.44140625" style="48" bestFit="1" customWidth="1"/>
    <col min="12" max="12" width="21.6640625" style="48" customWidth="1"/>
    <col min="13" max="13" width="5.88671875" style="48" bestFit="1" customWidth="1"/>
    <col min="14" max="16384" width="14.44140625" style="48"/>
  </cols>
  <sheetData>
    <row r="1" spans="1:13" ht="13.8">
      <c r="A1" s="86" t="s">
        <v>143</v>
      </c>
      <c r="B1" s="85"/>
      <c r="C1" s="86" t="s">
        <v>142</v>
      </c>
      <c r="D1" s="85"/>
      <c r="E1" s="86" t="s">
        <v>141</v>
      </c>
      <c r="F1" s="85"/>
      <c r="H1" s="84" t="s">
        <v>140</v>
      </c>
      <c r="I1" s="83"/>
      <c r="J1" s="83"/>
      <c r="K1" s="82"/>
      <c r="L1" s="61"/>
    </row>
    <row r="2" spans="1:13" ht="13.8">
      <c r="A2" s="81" t="s">
        <v>134</v>
      </c>
      <c r="B2" s="80">
        <f>B8</f>
        <v>0</v>
      </c>
      <c r="C2" s="81" t="s">
        <v>112</v>
      </c>
      <c r="D2" s="80">
        <f>B10</f>
        <v>1000</v>
      </c>
      <c r="E2" s="81" t="s">
        <v>112</v>
      </c>
      <c r="F2" s="80">
        <f>B10</f>
        <v>1000</v>
      </c>
      <c r="H2" s="61" t="s">
        <v>139</v>
      </c>
      <c r="I2" s="61"/>
      <c r="J2" s="61"/>
      <c r="K2" s="61"/>
      <c r="L2" s="61"/>
    </row>
    <row r="3" spans="1:13" ht="13.8">
      <c r="A3" s="81" t="s">
        <v>133</v>
      </c>
      <c r="B3" s="80">
        <f>B9</f>
        <v>0</v>
      </c>
      <c r="C3" s="81" t="s">
        <v>133</v>
      </c>
      <c r="D3" s="80">
        <f>B9</f>
        <v>0</v>
      </c>
      <c r="E3" s="81" t="s">
        <v>134</v>
      </c>
      <c r="F3" s="80">
        <f>B8</f>
        <v>0</v>
      </c>
      <c r="H3" s="61" t="s">
        <v>115</v>
      </c>
      <c r="I3" s="63">
        <f>B11+I5</f>
        <v>101.325</v>
      </c>
      <c r="J3" s="61"/>
      <c r="K3" s="61"/>
      <c r="L3" s="61"/>
    </row>
    <row r="4" spans="1:13" ht="13.8">
      <c r="A4" s="79" t="s">
        <v>112</v>
      </c>
      <c r="B4" s="77" t="e">
        <f>B2/B3</f>
        <v>#DIV/0!</v>
      </c>
      <c r="C4" s="78" t="s">
        <v>134</v>
      </c>
      <c r="D4" s="77">
        <f>D2*D3</f>
        <v>0</v>
      </c>
      <c r="E4" s="78" t="s">
        <v>133</v>
      </c>
      <c r="F4" s="77">
        <f>F3*F2</f>
        <v>0</v>
      </c>
      <c r="H4" s="75" t="s">
        <v>108</v>
      </c>
      <c r="I4" s="76">
        <f>F11+B10*9.8*B21</f>
        <v>101.325</v>
      </c>
      <c r="J4" s="75" t="s">
        <v>124</v>
      </c>
      <c r="K4" s="76">
        <f>I4*760/I5</f>
        <v>760</v>
      </c>
      <c r="L4" s="75" t="s">
        <v>137</v>
      </c>
    </row>
    <row r="5" spans="1:13" ht="13.2">
      <c r="H5" s="61" t="s">
        <v>138</v>
      </c>
      <c r="I5" s="61">
        <v>101.325</v>
      </c>
      <c r="J5" s="61" t="s">
        <v>124</v>
      </c>
      <c r="K5" s="61">
        <v>760</v>
      </c>
      <c r="L5" s="61" t="s">
        <v>137</v>
      </c>
    </row>
    <row r="7" spans="1:13" ht="13.8">
      <c r="A7" s="69" t="s">
        <v>136</v>
      </c>
      <c r="B7" s="72"/>
      <c r="C7" s="74" t="s">
        <v>135</v>
      </c>
      <c r="D7" s="73"/>
      <c r="E7" s="73"/>
      <c r="F7" s="73"/>
    </row>
    <row r="8" spans="1:13" ht="13.8">
      <c r="A8" s="69" t="s">
        <v>134</v>
      </c>
      <c r="B8" s="62"/>
      <c r="C8" s="72"/>
      <c r="D8" s="57"/>
      <c r="E8" s="57"/>
      <c r="F8" s="67">
        <f>D4</f>
        <v>0</v>
      </c>
    </row>
    <row r="9" spans="1:13" ht="13.8">
      <c r="A9" s="69" t="s">
        <v>133</v>
      </c>
      <c r="B9" s="62"/>
      <c r="C9" s="72"/>
      <c r="D9" s="57"/>
      <c r="E9" s="57"/>
      <c r="F9" s="67">
        <f>F4</f>
        <v>0</v>
      </c>
      <c r="H9" s="61" t="s">
        <v>132</v>
      </c>
      <c r="I9" s="66" t="s">
        <v>131</v>
      </c>
      <c r="J9" s="65"/>
      <c r="K9" s="64"/>
      <c r="L9" s="61"/>
      <c r="M9" s="61"/>
    </row>
    <row r="10" spans="1:13" ht="13.8">
      <c r="A10" s="69" t="s">
        <v>112</v>
      </c>
      <c r="B10" s="62">
        <v>1000</v>
      </c>
      <c r="C10" s="71" t="s">
        <v>127</v>
      </c>
      <c r="E10" s="57"/>
      <c r="F10" s="67" t="e">
        <f>B4</f>
        <v>#DIV/0!</v>
      </c>
      <c r="H10" s="61" t="s">
        <v>115</v>
      </c>
      <c r="I10" s="63">
        <f>F11</f>
        <v>101.325</v>
      </c>
      <c r="J10" s="61" t="s">
        <v>124</v>
      </c>
      <c r="K10" s="61" t="s">
        <v>115</v>
      </c>
      <c r="L10" s="63">
        <f>B11+101.325</f>
        <v>101.325</v>
      </c>
      <c r="M10" s="61" t="s">
        <v>124</v>
      </c>
    </row>
    <row r="11" spans="1:13" ht="13.8">
      <c r="A11" s="60" t="s">
        <v>130</v>
      </c>
      <c r="B11" s="62"/>
      <c r="C11" s="71" t="s">
        <v>124</v>
      </c>
      <c r="E11" s="57"/>
      <c r="F11" s="67">
        <f>I3</f>
        <v>101.325</v>
      </c>
      <c r="H11" s="61" t="s">
        <v>108</v>
      </c>
      <c r="I11" s="63">
        <f>B12+101.325</f>
        <v>101.325</v>
      </c>
      <c r="J11" s="61" t="s">
        <v>124</v>
      </c>
      <c r="K11" s="61" t="s">
        <v>112</v>
      </c>
      <c r="L11" s="63">
        <f>B10</f>
        <v>1000</v>
      </c>
      <c r="M11" s="61" t="s">
        <v>127</v>
      </c>
    </row>
    <row r="12" spans="1:13" ht="13.8">
      <c r="A12" s="60" t="s">
        <v>129</v>
      </c>
      <c r="B12" s="62"/>
      <c r="C12" s="71" t="s">
        <v>124</v>
      </c>
      <c r="E12" s="67">
        <f>K4</f>
        <v>760</v>
      </c>
      <c r="F12" s="57" t="s">
        <v>128</v>
      </c>
      <c r="H12" s="61" t="s">
        <v>112</v>
      </c>
      <c r="I12" s="63">
        <f>B10</f>
        <v>1000</v>
      </c>
      <c r="J12" s="61" t="s">
        <v>127</v>
      </c>
      <c r="K12" s="61" t="s">
        <v>111</v>
      </c>
      <c r="L12" s="63">
        <f>B16</f>
        <v>0</v>
      </c>
      <c r="M12" s="61" t="s">
        <v>120</v>
      </c>
    </row>
    <row r="13" spans="1:13" ht="13.8">
      <c r="A13" s="60" t="s">
        <v>126</v>
      </c>
      <c r="B13" s="62"/>
      <c r="C13" s="58"/>
      <c r="D13" s="57"/>
      <c r="E13" s="67">
        <f>I4</f>
        <v>101.325</v>
      </c>
      <c r="F13" s="68" t="s">
        <v>124</v>
      </c>
      <c r="H13" s="61" t="s">
        <v>111</v>
      </c>
      <c r="I13" s="63">
        <f>B16</f>
        <v>0</v>
      </c>
      <c r="J13" s="61" t="s">
        <v>120</v>
      </c>
      <c r="K13" s="61" t="s">
        <v>109</v>
      </c>
      <c r="L13" s="63">
        <f>B17</f>
        <v>0</v>
      </c>
      <c r="M13" s="61" t="s">
        <v>120</v>
      </c>
    </row>
    <row r="14" spans="1:13" ht="13.8">
      <c r="A14" s="69" t="s">
        <v>125</v>
      </c>
      <c r="B14" s="62" t="s">
        <v>122</v>
      </c>
      <c r="C14" s="58" t="s">
        <v>73</v>
      </c>
      <c r="D14" s="57"/>
      <c r="E14" s="57"/>
      <c r="F14" s="57"/>
      <c r="H14" s="56" t="s">
        <v>109</v>
      </c>
      <c r="I14" s="70">
        <f>SQRT((2*(I11-I10)/I12+I13*I13)/1000)</f>
        <v>0</v>
      </c>
      <c r="J14" s="56" t="s">
        <v>120</v>
      </c>
      <c r="K14" s="56" t="s">
        <v>108</v>
      </c>
      <c r="L14" s="70">
        <f>0.5*L11*L13*L13-0.5*L11*L12*L12+L10</f>
        <v>101.325</v>
      </c>
      <c r="M14" s="56" t="s">
        <v>124</v>
      </c>
    </row>
    <row r="15" spans="1:13" ht="13.8">
      <c r="A15" s="69" t="s">
        <v>123</v>
      </c>
      <c r="B15" s="62" t="s">
        <v>122</v>
      </c>
      <c r="C15" s="58" t="s">
        <v>73</v>
      </c>
      <c r="D15" s="57"/>
      <c r="E15" s="57"/>
      <c r="F15" s="57"/>
    </row>
    <row r="16" spans="1:13" ht="13.8">
      <c r="A16" s="69" t="s">
        <v>111</v>
      </c>
      <c r="B16" s="62"/>
      <c r="C16" s="58" t="s">
        <v>120</v>
      </c>
      <c r="D16" s="57" t="s">
        <v>121</v>
      </c>
      <c r="E16" s="57"/>
      <c r="F16" s="57"/>
    </row>
    <row r="17" spans="1:12" ht="13.8">
      <c r="A17" s="69" t="s">
        <v>109</v>
      </c>
      <c r="B17" s="62"/>
      <c r="C17" s="58" t="s">
        <v>120</v>
      </c>
      <c r="D17" s="68" t="s">
        <v>119</v>
      </c>
      <c r="E17" s="57"/>
      <c r="F17" s="67"/>
      <c r="H17" s="66" t="s">
        <v>118</v>
      </c>
      <c r="I17" s="64"/>
      <c r="J17" s="66" t="s">
        <v>117</v>
      </c>
      <c r="K17" s="65"/>
      <c r="L17" s="64"/>
    </row>
    <row r="18" spans="1:12" ht="13.8">
      <c r="A18" s="60" t="s">
        <v>116</v>
      </c>
      <c r="B18" s="59"/>
      <c r="C18" s="58"/>
      <c r="D18" s="57"/>
      <c r="E18" s="57"/>
      <c r="F18" s="57"/>
      <c r="H18" s="61" t="s">
        <v>115</v>
      </c>
      <c r="I18" s="63">
        <f>F11</f>
        <v>101.325</v>
      </c>
      <c r="J18" s="61"/>
      <c r="K18" s="61"/>
      <c r="L18" s="61"/>
    </row>
    <row r="19" spans="1:12" ht="13.8">
      <c r="A19" s="60" t="s">
        <v>114</v>
      </c>
      <c r="B19" s="59"/>
      <c r="C19" s="58"/>
      <c r="D19" s="57"/>
      <c r="E19" s="57"/>
      <c r="F19" s="57"/>
      <c r="H19" s="61" t="s">
        <v>108</v>
      </c>
      <c r="I19" s="61"/>
      <c r="J19" s="61"/>
      <c r="K19" s="61"/>
      <c r="L19" s="61"/>
    </row>
    <row r="20" spans="1:12" ht="13.8">
      <c r="A20" s="60" t="s">
        <v>113</v>
      </c>
      <c r="B20" s="59"/>
      <c r="C20" s="58"/>
      <c r="D20" s="57"/>
      <c r="E20" s="57"/>
      <c r="F20" s="57"/>
      <c r="H20" s="61" t="s">
        <v>112</v>
      </c>
      <c r="I20" s="61"/>
      <c r="J20" s="61"/>
      <c r="K20" s="61"/>
      <c r="L20" s="61"/>
    </row>
    <row r="21" spans="1:12" ht="15.75" customHeight="1">
      <c r="A21" s="60" t="s">
        <v>68</v>
      </c>
      <c r="B21" s="62"/>
      <c r="C21" s="58"/>
      <c r="D21" s="57"/>
      <c r="E21" s="57"/>
      <c r="F21" s="57"/>
      <c r="H21" s="61" t="s">
        <v>111</v>
      </c>
      <c r="I21" s="61"/>
      <c r="J21" s="61"/>
      <c r="K21" s="61"/>
      <c r="L21" s="61"/>
    </row>
    <row r="22" spans="1:12" ht="13.8">
      <c r="A22" s="60" t="s">
        <v>110</v>
      </c>
      <c r="B22" s="59"/>
      <c r="C22" s="58"/>
      <c r="D22" s="57"/>
      <c r="E22" s="57"/>
      <c r="F22" s="57"/>
      <c r="H22" s="56" t="s">
        <v>109</v>
      </c>
      <c r="I22" s="56"/>
      <c r="J22" s="56"/>
      <c r="K22" s="56" t="s">
        <v>108</v>
      </c>
      <c r="L22" s="56"/>
    </row>
    <row r="25" spans="1:12" ht="13.8">
      <c r="B25" s="54" t="s">
        <v>107</v>
      </c>
      <c r="C25" s="53"/>
      <c r="D25" s="53"/>
      <c r="E25" s="53"/>
      <c r="F25" s="53"/>
    </row>
    <row r="26" spans="1:12" ht="13.8">
      <c r="B26" s="54" t="s">
        <v>106</v>
      </c>
      <c r="C26" s="53"/>
      <c r="D26" s="53"/>
      <c r="E26" s="53"/>
      <c r="F26" s="53"/>
      <c r="H26" s="55" t="s">
        <v>105</v>
      </c>
      <c r="I26" s="51"/>
    </row>
    <row r="27" spans="1:12" ht="13.8">
      <c r="B27" s="54" t="s">
        <v>104</v>
      </c>
      <c r="C27" s="53"/>
      <c r="D27" s="53"/>
      <c r="E27" s="53"/>
      <c r="F27" s="53"/>
      <c r="H27" s="50" t="s">
        <v>103</v>
      </c>
      <c r="I27" s="51">
        <f>SQRT(2*9.8*I28)</f>
        <v>9.8994949366116654</v>
      </c>
    </row>
    <row r="28" spans="1:12" ht="13.2">
      <c r="B28" s="52"/>
      <c r="C28" s="52"/>
      <c r="D28" s="52"/>
      <c r="E28" s="52"/>
      <c r="F28" s="52"/>
      <c r="H28" s="50" t="s">
        <v>68</v>
      </c>
      <c r="I28" s="49">
        <v>5</v>
      </c>
    </row>
    <row r="29" spans="1:12" ht="13.8">
      <c r="H29" s="50" t="s">
        <v>102</v>
      </c>
      <c r="I29" s="51"/>
    </row>
    <row r="30" spans="1:12" ht="13.8">
      <c r="H30" s="50" t="s">
        <v>101</v>
      </c>
      <c r="I30" s="51">
        <f>SQRT(4*I28*I31)</f>
        <v>6.324555320336759</v>
      </c>
    </row>
    <row r="31" spans="1:12" ht="13.2">
      <c r="H31" s="50" t="s">
        <v>100</v>
      </c>
      <c r="I31" s="49">
        <v>2</v>
      </c>
    </row>
  </sheetData>
  <mergeCells count="10">
    <mergeCell ref="H1:K1"/>
    <mergeCell ref="B27:F27"/>
    <mergeCell ref="C1:D1"/>
    <mergeCell ref="E1:F1"/>
    <mergeCell ref="A1:B1"/>
    <mergeCell ref="H17:I17"/>
    <mergeCell ref="J17:L17"/>
    <mergeCell ref="I9:K9"/>
    <mergeCell ref="B25:F25"/>
    <mergeCell ref="B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Vector</vt:lpstr>
      <vt:lpstr>cinemática</vt:lpstr>
      <vt:lpstr>Dinamica</vt:lpstr>
      <vt:lpstr>Energy</vt:lpstr>
      <vt:lpstr>Colisiones</vt:lpstr>
      <vt:lpstr>Fluidos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Danko</cp:lastModifiedBy>
  <dcterms:created xsi:type="dcterms:W3CDTF">2020-07-05T15:17:06Z</dcterms:created>
  <dcterms:modified xsi:type="dcterms:W3CDTF">2020-07-05T16:49:20Z</dcterms:modified>
</cp:coreProperties>
</file>