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dispositivos finca" sheetId="1" r:id="rId4"/>
    <sheet state="visible" name="Proyección 15 años" sheetId="2" r:id="rId5"/>
    <sheet state="hidden" name="Sheet2" sheetId="3" r:id="rId6"/>
  </sheets>
  <definedNames/>
  <calcPr/>
</workbook>
</file>

<file path=xl/sharedStrings.xml><?xml version="1.0" encoding="utf-8"?>
<sst xmlns="http://schemas.openxmlformats.org/spreadsheetml/2006/main" count="38" uniqueCount="33">
  <si>
    <t>TASA CRÉDITOS EN CONDICIONES ORDINARIAS</t>
  </si>
  <si>
    <t>GASTO ACTUAL EN MANEJO DE EFECTIVO</t>
  </si>
  <si>
    <t>EA</t>
  </si>
  <si>
    <t>TASA MICROCREDITO AGROPECUARIO Y RURAL</t>
  </si>
  <si>
    <t>Año</t>
  </si>
  <si>
    <t>Egresos</t>
  </si>
  <si>
    <t>Ingresos</t>
  </si>
  <si>
    <t>DIFERENCIA ENTRE IMPLEMENTACIÓN ACTUAL E IMPLEMENTACIÓN DE CERES</t>
  </si>
  <si>
    <t>Inversión sobre las fincas de los pequeños productores</t>
  </si>
  <si>
    <t>VPN</t>
  </si>
  <si>
    <t>Cantidad / hectarea</t>
  </si>
  <si>
    <t>Precio / unidad</t>
  </si>
  <si>
    <t>Precio / Hectarea</t>
  </si>
  <si>
    <t>Precio / 5 hectareas</t>
  </si>
  <si>
    <t>Higrometro</t>
  </si>
  <si>
    <t>MedidorPH</t>
  </si>
  <si>
    <t>Total Finca 5H</t>
  </si>
  <si>
    <t>Inversión sobre las sucursales del Banco Agrario</t>
  </si>
  <si>
    <t>Unidades</t>
  </si>
  <si>
    <t>Precio/unidad</t>
  </si>
  <si>
    <t>Pantalla</t>
  </si>
  <si>
    <t>Total pantallas</t>
  </si>
  <si>
    <t>Nota: Se decide colocar pantallas en 656 ciudades dado que se suponen mínimo 4 sucursales por cada capital y estas se restan de las totales.</t>
  </si>
  <si>
    <t>Cantidad</t>
  </si>
  <si>
    <t>Tierras tituladas total</t>
  </si>
  <si>
    <t>hectareas</t>
  </si>
  <si>
    <t>Territorio no baldía o de título colectivo</t>
  </si>
  <si>
    <t>Predios pequeños</t>
  </si>
  <si>
    <t>Superficie productiva</t>
  </si>
  <si>
    <t>Referencia: https://especiales.semana.com/especiales/pilares-tierra/asi-es-la-colombia-rural.html</t>
  </si>
  <si>
    <t>Suposición del 100% de cubrimiento de la superficie productiva</t>
  </si>
  <si>
    <t>Tierra</t>
  </si>
  <si>
    <t>Precio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</si>
</sst>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2" fontId="1" numFmtId="164" xfId="0" applyAlignment="1" applyBorder="1" applyFill="1" applyFont="1" applyNumberForma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10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7" fillId="2" fontId="1" numFmtId="164" xfId="0" applyBorder="1" applyFont="1" applyNumberFormat="1"/>
    <xf borderId="2" fillId="3" fontId="1" numFmtId="164" xfId="0" applyAlignment="1" applyBorder="1" applyFill="1" applyFont="1" applyNumberFormat="1">
      <alignment horizontal="center" readingOrder="0"/>
    </xf>
    <xf borderId="7" fillId="3" fontId="1" numFmtId="164" xfId="0" applyBorder="1" applyFont="1" applyNumberFormat="1"/>
    <xf borderId="1" fillId="0" fontId="3" numFmtId="0" xfId="0" applyAlignment="1" applyBorder="1" applyFont="1">
      <alignment horizontal="center" readingOrder="0"/>
    </xf>
    <xf borderId="0" fillId="0" fontId="1" numFmtId="164" xfId="0" applyFont="1" applyNumberFormat="1"/>
    <xf borderId="5" fillId="0" fontId="2" numFmtId="0" xfId="0" applyBorder="1" applyFont="1"/>
    <xf borderId="6" fillId="0" fontId="2" numFmtId="0" xfId="0" applyBorder="1" applyFont="1"/>
    <xf borderId="8" fillId="0" fontId="1" numFmtId="0" xfId="0" applyBorder="1" applyFont="1"/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2" fillId="0" fontId="1" numFmtId="164" xfId="0" applyAlignment="1" applyBorder="1" applyFont="1" applyNumberFormat="1">
      <alignment readingOrder="0"/>
    </xf>
    <xf borderId="12" fillId="0" fontId="1" numFmtId="164" xfId="0" applyBorder="1" applyFont="1" applyNumberFormat="1"/>
    <xf borderId="13" fillId="0" fontId="1" numFmtId="164" xfId="0" applyBorder="1" applyFont="1" applyNumberFormat="1"/>
    <xf borderId="14" fillId="0" fontId="3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5" fillId="0" fontId="1" numFmtId="164" xfId="0" applyAlignment="1" applyBorder="1" applyFont="1" applyNumberFormat="1">
      <alignment readingOrder="0"/>
    </xf>
    <xf borderId="15" fillId="0" fontId="1" numFmtId="164" xfId="0" applyBorder="1" applyFont="1" applyNumberFormat="1"/>
    <xf borderId="7" fillId="0" fontId="1" numFmtId="164" xfId="0" applyBorder="1" applyFont="1" applyNumberFormat="1"/>
    <xf borderId="1" fillId="0" fontId="3" numFmtId="0" xfId="0" applyAlignment="1" applyBorder="1" applyFont="1">
      <alignment readingOrder="0"/>
    </xf>
    <xf borderId="6" fillId="0" fontId="3" numFmtId="164" xfId="0" applyBorder="1" applyFont="1" applyNumberFormat="1"/>
    <xf borderId="16" fillId="0" fontId="1" numFmtId="0" xfId="0" applyAlignment="1" applyBorder="1" applyFont="1">
      <alignment horizontal="center"/>
    </xf>
    <xf borderId="17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7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6" fillId="0" fontId="3" numFmtId="164" xfId="0" applyAlignment="1" applyBorder="1" applyFont="1" applyNumberFormat="1">
      <alignment horizontal="center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" xfId="0" applyFont="1" applyNumberFormat="1"/>
    <xf borderId="12" fillId="0" fontId="1" numFmtId="0" xfId="0" applyAlignment="1" applyBorder="1" applyFont="1">
      <alignment horizontal="center" readingOrder="0" shrinkToFit="0" wrapText="1"/>
    </xf>
    <xf borderId="19" fillId="0" fontId="3" numFmtId="4" xfId="0" applyAlignment="1" applyBorder="1" applyFont="1" applyNumberFormat="1">
      <alignment horizontal="center" readingOrder="0"/>
    </xf>
    <xf borderId="20" fillId="0" fontId="2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21" fillId="0" fontId="1" numFmtId="3" xfId="0" applyAlignment="1" applyBorder="1" applyFont="1" applyNumberFormat="1">
      <alignment horizontal="center"/>
    </xf>
    <xf borderId="22" fillId="0" fontId="1" numFmtId="0" xfId="0" applyAlignment="1" applyBorder="1" applyFont="1">
      <alignment horizontal="center" readingOrder="0"/>
    </xf>
    <xf borderId="23" fillId="0" fontId="3" numFmtId="0" xfId="0" applyAlignment="1" applyBorder="1" applyFont="1">
      <alignment horizontal="center" readingOrder="0" shrinkToFit="0" wrapText="1"/>
    </xf>
    <xf borderId="24" fillId="0" fontId="2" numFmtId="0" xfId="0" applyBorder="1" applyFont="1"/>
    <xf borderId="25" fillId="0" fontId="2" numFmtId="0" xfId="0" applyBorder="1" applyFont="1"/>
    <xf borderId="11" fillId="0" fontId="1" numFmtId="0" xfId="0" applyAlignment="1" applyBorder="1" applyFont="1">
      <alignment readingOrder="0"/>
    </xf>
    <xf borderId="12" fillId="0" fontId="1" numFmtId="4" xfId="0" applyAlignment="1" applyBorder="1" applyFont="1" applyNumberFormat="1">
      <alignment readingOrder="0"/>
    </xf>
    <xf borderId="13" fillId="0" fontId="1" numFmtId="0" xfId="0" applyAlignment="1" applyBorder="1" applyFont="1">
      <alignment readingOrder="0"/>
    </xf>
    <xf borderId="14" fillId="0" fontId="1" numFmtId="3" xfId="0" applyAlignment="1" applyBorder="1" applyFont="1" applyNumberFormat="1">
      <alignment horizontal="center"/>
    </xf>
    <xf borderId="15" fillId="0" fontId="1" numFmtId="164" xfId="0" applyAlignment="1" applyBorder="1" applyFont="1" applyNumberFormat="1">
      <alignment horizontal="center"/>
    </xf>
    <xf borderId="7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1.0"/>
    <col customWidth="1" min="3" max="3" width="18.57"/>
    <col customWidth="1" min="4" max="4" width="21.0"/>
    <col customWidth="1" min="5" max="5" width="19.29"/>
  </cols>
  <sheetData>
    <row r="1">
      <c r="A1" s="2" t="s">
        <v>1</v>
      </c>
      <c r="B1" s="3"/>
      <c r="C1" s="3"/>
      <c r="D1" s="4"/>
      <c r="E1" s="13">
        <v>3.5E10</v>
      </c>
    </row>
    <row r="2">
      <c r="A2" s="14" t="s">
        <v>7</v>
      </c>
      <c r="B2" s="3"/>
      <c r="C2" s="3"/>
      <c r="D2" s="4"/>
      <c r="E2" s="15">
        <f>E1-(C13+C25)</f>
        <v>865559776</v>
      </c>
    </row>
    <row r="3">
      <c r="B3" s="7"/>
      <c r="C3" s="7"/>
      <c r="D3" s="7"/>
      <c r="E3" s="7"/>
    </row>
    <row r="4">
      <c r="A4" s="16" t="s">
        <v>8</v>
      </c>
      <c r="B4" s="18"/>
      <c r="C4" s="18"/>
      <c r="D4" s="18"/>
      <c r="E4" s="19"/>
    </row>
    <row r="5">
      <c r="A5" s="20"/>
      <c r="B5" s="21" t="s">
        <v>10</v>
      </c>
      <c r="C5" s="21" t="s">
        <v>11</v>
      </c>
      <c r="D5" s="21" t="s">
        <v>12</v>
      </c>
      <c r="E5" s="22" t="s">
        <v>13</v>
      </c>
    </row>
    <row r="6">
      <c r="A6" s="23" t="s">
        <v>14</v>
      </c>
      <c r="B6" s="24">
        <v>15.0</v>
      </c>
      <c r="C6" s="25">
        <v>38000.0</v>
      </c>
      <c r="D6" s="26">
        <f t="shared" ref="D6:D7" si="1">C6*B6</f>
        <v>570000</v>
      </c>
      <c r="E6" s="27">
        <f>5*D6</f>
        <v>2850000</v>
      </c>
    </row>
    <row r="7">
      <c r="A7" s="28" t="s">
        <v>15</v>
      </c>
      <c r="B7" s="29">
        <v>15.0</v>
      </c>
      <c r="C7" s="30">
        <v>33965.0</v>
      </c>
      <c r="D7" s="31">
        <f t="shared" si="1"/>
        <v>509475</v>
      </c>
      <c r="E7" s="32">
        <f>D7*5</f>
        <v>2547375</v>
      </c>
    </row>
    <row r="8">
      <c r="D8" s="33" t="s">
        <v>16</v>
      </c>
      <c r="E8" s="34">
        <f>E6+E7</f>
        <v>5397375</v>
      </c>
    </row>
    <row r="10">
      <c r="A10" s="16" t="s">
        <v>17</v>
      </c>
      <c r="B10" s="18"/>
      <c r="C10" s="19"/>
    </row>
    <row r="11">
      <c r="A11" s="35"/>
      <c r="B11" s="36" t="s">
        <v>18</v>
      </c>
      <c r="C11" s="37" t="s">
        <v>19</v>
      </c>
    </row>
    <row r="12">
      <c r="A12" s="38" t="s">
        <v>20</v>
      </c>
      <c r="B12" s="39">
        <v>656.0</v>
      </c>
      <c r="C12" s="40">
        <v>149900.0</v>
      </c>
    </row>
    <row r="13">
      <c r="A13" s="41"/>
      <c r="B13" s="16" t="s">
        <v>21</v>
      </c>
      <c r="C13" s="42">
        <f>B12*C12</f>
        <v>98334400</v>
      </c>
    </row>
    <row r="14">
      <c r="A14" s="43" t="s">
        <v>22</v>
      </c>
      <c r="F14" s="44"/>
      <c r="G14" s="44"/>
      <c r="H14" s="44"/>
    </row>
    <row r="15">
      <c r="A15" s="45"/>
      <c r="B15" s="46"/>
      <c r="C15" s="7"/>
    </row>
    <row r="16">
      <c r="A16" s="47"/>
      <c r="B16" s="48" t="s">
        <v>23</v>
      </c>
      <c r="C16" s="49"/>
    </row>
    <row r="17">
      <c r="A17" s="50" t="s">
        <v>24</v>
      </c>
      <c r="B17" s="51">
        <v>2.3E7</v>
      </c>
      <c r="C17" s="52" t="s">
        <v>25</v>
      </c>
    </row>
    <row r="18">
      <c r="A18" s="50" t="s">
        <v>26</v>
      </c>
      <c r="B18" s="51">
        <f>B17*5.6%</f>
        <v>1288000</v>
      </c>
      <c r="C18" s="52" t="s">
        <v>25</v>
      </c>
    </row>
    <row r="19">
      <c r="A19" s="50" t="s">
        <v>27</v>
      </c>
      <c r="B19" s="51">
        <f>B18*68%</f>
        <v>875840</v>
      </c>
      <c r="C19" s="52" t="s">
        <v>25</v>
      </c>
    </row>
    <row r="20">
      <c r="A20" s="50" t="s">
        <v>28</v>
      </c>
      <c r="B20" s="51">
        <f>B19*3.6%</f>
        <v>31530.24</v>
      </c>
      <c r="C20" s="52" t="s">
        <v>25</v>
      </c>
    </row>
    <row r="21">
      <c r="A21" s="44" t="s">
        <v>29</v>
      </c>
      <c r="F21" s="44"/>
      <c r="G21" s="44"/>
      <c r="H21" s="44"/>
    </row>
    <row r="22">
      <c r="A22" s="45"/>
      <c r="B22" s="46"/>
    </row>
    <row r="23">
      <c r="A23" s="53" t="s">
        <v>30</v>
      </c>
      <c r="B23" s="54"/>
      <c r="C23" s="55"/>
    </row>
    <row r="24">
      <c r="A24" s="56" t="s">
        <v>31</v>
      </c>
      <c r="B24" s="57" t="s">
        <v>12</v>
      </c>
      <c r="C24" s="58" t="s">
        <v>32</v>
      </c>
    </row>
    <row r="25">
      <c r="A25" s="59">
        <f>B20</f>
        <v>31530.24</v>
      </c>
      <c r="B25" s="60">
        <f>D6+D7</f>
        <v>1079475</v>
      </c>
      <c r="C25" s="61">
        <f>A25*B25</f>
        <v>34036105824</v>
      </c>
    </row>
  </sheetData>
  <mergeCells count="8">
    <mergeCell ref="A4:E4"/>
    <mergeCell ref="A10:C10"/>
    <mergeCell ref="B16:C16"/>
    <mergeCell ref="A23:C23"/>
    <mergeCell ref="A1:D1"/>
    <mergeCell ref="A2:D2"/>
    <mergeCell ref="A14:E14"/>
    <mergeCell ref="A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6.71"/>
    <col customWidth="1" min="3" max="3" width="18.14"/>
  </cols>
  <sheetData>
    <row r="1">
      <c r="A1" s="1" t="s">
        <v>0</v>
      </c>
      <c r="B1" s="5">
        <v>0.1138</v>
      </c>
      <c r="C1" s="6" t="s">
        <v>2</v>
      </c>
    </row>
    <row r="2">
      <c r="A2" s="1" t="s">
        <v>3</v>
      </c>
      <c r="B2" s="5">
        <v>0.0638</v>
      </c>
      <c r="C2" s="6" t="s">
        <v>2</v>
      </c>
    </row>
    <row r="3">
      <c r="A3" s="7"/>
    </row>
    <row r="4">
      <c r="A4" s="8" t="s">
        <v>4</v>
      </c>
      <c r="B4" s="8" t="s">
        <v>5</v>
      </c>
      <c r="C4" s="7" t="s">
        <v>6</v>
      </c>
      <c r="E4" s="9"/>
      <c r="F4" s="9"/>
    </row>
    <row r="5">
      <c r="A5" s="8">
        <v>2019.0</v>
      </c>
      <c r="B5" s="10">
        <f>-('Gastos dispositivos finca'!$C$25+'Gastos dispositivos finca'!$C$13)</f>
        <v>-34134440224</v>
      </c>
      <c r="C5" s="10">
        <f t="shared" ref="C5:C19" si="1">(+318549697)*1000</f>
        <v>318549697000</v>
      </c>
      <c r="E5" s="9"/>
      <c r="F5" s="11"/>
      <c r="G5" s="12"/>
    </row>
    <row r="6">
      <c r="A6" s="8">
        <v>2020.0</v>
      </c>
      <c r="B6" s="10">
        <f>-('Gastos dispositivos finca'!$C$25)</f>
        <v>-34036105824</v>
      </c>
      <c r="C6" s="10">
        <f t="shared" si="1"/>
        <v>318549697000</v>
      </c>
      <c r="E6" s="9"/>
      <c r="F6" s="11"/>
      <c r="G6" s="12"/>
    </row>
    <row r="7">
      <c r="A7" s="8">
        <v>2021.0</v>
      </c>
      <c r="B7" s="10">
        <f>-('Gastos dispositivos finca'!$C$25)</f>
        <v>-34036105824</v>
      </c>
      <c r="C7" s="10">
        <f t="shared" si="1"/>
        <v>318549697000</v>
      </c>
      <c r="E7" s="9"/>
      <c r="F7" s="11"/>
      <c r="G7" s="12"/>
    </row>
    <row r="8">
      <c r="A8" s="8">
        <v>2022.0</v>
      </c>
      <c r="B8" s="10">
        <f>-('Gastos dispositivos finca'!$C$25)</f>
        <v>-34036105824</v>
      </c>
      <c r="C8" s="10">
        <f t="shared" si="1"/>
        <v>318549697000</v>
      </c>
      <c r="E8" s="9"/>
      <c r="F8" s="11"/>
      <c r="G8" s="12"/>
    </row>
    <row r="9">
      <c r="A9" s="8">
        <v>2023.0</v>
      </c>
      <c r="B9" s="10">
        <f>-('Gastos dispositivos finca'!$C$25+'Gastos dispositivos finca'!$C$13)</f>
        <v>-34134440224</v>
      </c>
      <c r="C9" s="10">
        <f t="shared" si="1"/>
        <v>318549697000</v>
      </c>
      <c r="E9" s="9"/>
      <c r="F9" s="11"/>
      <c r="G9" s="12"/>
    </row>
    <row r="10">
      <c r="A10" s="8">
        <v>2024.0</v>
      </c>
      <c r="B10" s="10">
        <f>-('Gastos dispositivos finca'!$C$25)</f>
        <v>-34036105824</v>
      </c>
      <c r="C10" s="10">
        <f t="shared" si="1"/>
        <v>318549697000</v>
      </c>
      <c r="E10" s="9"/>
      <c r="F10" s="11"/>
      <c r="G10" s="12"/>
    </row>
    <row r="11">
      <c r="A11" s="8">
        <v>2025.0</v>
      </c>
      <c r="B11" s="10">
        <f>-('Gastos dispositivos finca'!$C$25)</f>
        <v>-34036105824</v>
      </c>
      <c r="C11" s="10">
        <f t="shared" si="1"/>
        <v>318549697000</v>
      </c>
      <c r="E11" s="9"/>
      <c r="F11" s="11"/>
      <c r="G11" s="12"/>
    </row>
    <row r="12">
      <c r="A12" s="8">
        <v>2026.0</v>
      </c>
      <c r="B12" s="10">
        <f>-('Gastos dispositivos finca'!$C$25)</f>
        <v>-34036105824</v>
      </c>
      <c r="C12" s="10">
        <f t="shared" si="1"/>
        <v>318549697000</v>
      </c>
      <c r="E12" s="9"/>
      <c r="F12" s="11"/>
      <c r="G12" s="12"/>
    </row>
    <row r="13">
      <c r="A13" s="8">
        <v>2027.0</v>
      </c>
      <c r="B13" s="10">
        <f>-('Gastos dispositivos finca'!$C$25)</f>
        <v>-34036105824</v>
      </c>
      <c r="C13" s="10">
        <f t="shared" si="1"/>
        <v>318549697000</v>
      </c>
      <c r="E13" s="9"/>
      <c r="F13" s="11"/>
      <c r="G13" s="12"/>
    </row>
    <row r="14">
      <c r="A14" s="8">
        <v>2028.0</v>
      </c>
      <c r="B14" s="10">
        <f>-('Gastos dispositivos finca'!$C$25+'Gastos dispositivos finca'!$C$13)</f>
        <v>-34134440224</v>
      </c>
      <c r="C14" s="10">
        <f t="shared" si="1"/>
        <v>318549697000</v>
      </c>
      <c r="E14" s="9"/>
      <c r="F14" s="11"/>
      <c r="G14" s="12"/>
    </row>
    <row r="15">
      <c r="A15" s="8">
        <v>2029.0</v>
      </c>
      <c r="B15" s="10">
        <f>-('Gastos dispositivos finca'!$C$25)</f>
        <v>-34036105824</v>
      </c>
      <c r="C15" s="10">
        <f t="shared" si="1"/>
        <v>318549697000</v>
      </c>
      <c r="E15" s="9"/>
      <c r="F15" s="11"/>
      <c r="G15" s="12"/>
    </row>
    <row r="16">
      <c r="A16" s="8">
        <v>2030.0</v>
      </c>
      <c r="B16" s="10">
        <f>-('Gastos dispositivos finca'!$C$25)</f>
        <v>-34036105824</v>
      </c>
      <c r="C16" s="10">
        <f t="shared" si="1"/>
        <v>318549697000</v>
      </c>
      <c r="E16" s="9"/>
      <c r="F16" s="11"/>
      <c r="G16" s="12"/>
    </row>
    <row r="17">
      <c r="A17" s="8">
        <v>2031.0</v>
      </c>
      <c r="B17" s="10">
        <f>-('Gastos dispositivos finca'!$C$25)</f>
        <v>-34036105824</v>
      </c>
      <c r="C17" s="10">
        <f t="shared" si="1"/>
        <v>318549697000</v>
      </c>
      <c r="E17" s="9"/>
      <c r="F17" s="11"/>
      <c r="G17" s="12"/>
    </row>
    <row r="18">
      <c r="A18" s="8">
        <v>2032.0</v>
      </c>
      <c r="B18" s="10">
        <f>-('Gastos dispositivos finca'!$C$25)</f>
        <v>-34036105824</v>
      </c>
      <c r="C18" s="10">
        <f t="shared" si="1"/>
        <v>318549697000</v>
      </c>
      <c r="E18" s="9"/>
      <c r="F18" s="11"/>
      <c r="G18" s="12"/>
    </row>
    <row r="19">
      <c r="A19" s="8">
        <v>2033.0</v>
      </c>
      <c r="B19" s="10">
        <f>-('Gastos dispositivos finca'!$C$25+'Gastos dispositivos finca'!$C$13)</f>
        <v>-34134440224</v>
      </c>
      <c r="C19" s="10">
        <f t="shared" si="1"/>
        <v>318549697000</v>
      </c>
      <c r="E19" s="9"/>
      <c r="F19" s="11"/>
      <c r="G19" s="12"/>
    </row>
    <row r="20">
      <c r="B20" s="10">
        <f t="array" ref="B20">NPV(B1,B6:B19)+B5</f>
        <v>-267199468822</v>
      </c>
      <c r="C20" s="10">
        <f t="array" ref="C20">NPV(B1,C6:C19)+C5</f>
        <v>2498694461126</v>
      </c>
      <c r="F20" s="12"/>
      <c r="G20" s="12"/>
    </row>
    <row r="22">
      <c r="A22" s="7" t="s">
        <v>9</v>
      </c>
      <c r="B22" s="17">
        <f>B20+C20</f>
        <v>2231494992304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