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.xml" ContentType="application/vnd.ms-excel.person+xml"/>
  <Override PartName="/xl/persons/person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\Downloads\Reformado\"/>
    </mc:Choice>
  </mc:AlternateContent>
  <xr:revisionPtr revIDLastSave="0" documentId="13_ncr:1_{DC0C839E-BDE5-47EE-BE66-27B1B6E50E13}" xr6:coauthVersionLast="47" xr6:coauthVersionMax="47" xr10:uidLastSave="{00000000-0000-0000-0000-000000000000}"/>
  <bookViews>
    <workbookView xWindow="-120" yWindow="-120" windowWidth="29040" windowHeight="15720" xr2:uid="{D1D83F11-7268-4E33-A5B3-D4C40C805332}"/>
  </bookViews>
  <sheets>
    <sheet name="One Way Slabs" sheetId="2" r:id="rId1"/>
    <sheet name="Two Way Slab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" l="1"/>
  <c r="C43" i="2"/>
  <c r="C44" i="2"/>
  <c r="C45" i="2"/>
  <c r="C46" i="2"/>
  <c r="C47" i="2"/>
  <c r="C41" i="2"/>
  <c r="B41" i="2"/>
  <c r="B42" i="2"/>
  <c r="B43" i="2"/>
  <c r="B44" i="2"/>
  <c r="B45" i="2"/>
  <c r="B46" i="2"/>
  <c r="B47" i="2"/>
  <c r="B40" i="2"/>
  <c r="A44" i="2"/>
  <c r="A40" i="2"/>
  <c r="B244" i="1"/>
  <c r="B240" i="1"/>
  <c r="B236" i="1"/>
  <c r="B232" i="1"/>
  <c r="B228" i="1"/>
  <c r="B224" i="1"/>
  <c r="B220" i="1"/>
  <c r="B216" i="1"/>
  <c r="B212" i="1"/>
  <c r="B208" i="1"/>
  <c r="B204" i="1"/>
  <c r="B200" i="1"/>
  <c r="B196" i="1"/>
  <c r="B192" i="1"/>
  <c r="A220" i="1"/>
  <c r="A192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6" i="1"/>
  <c r="D197" i="1"/>
  <c r="D198" i="1"/>
  <c r="D199" i="1"/>
  <c r="D194" i="1"/>
  <c r="D195" i="1"/>
  <c r="D193" i="1"/>
  <c r="D192" i="1"/>
  <c r="B36" i="2" l="1"/>
  <c r="B30" i="2"/>
  <c r="B31" i="2"/>
  <c r="B32" i="2"/>
  <c r="B33" i="2"/>
  <c r="B34" i="2"/>
  <c r="B35" i="2"/>
  <c r="B29" i="2"/>
  <c r="A33" i="2"/>
  <c r="A29" i="2"/>
  <c r="B73" i="1"/>
  <c r="B77" i="1"/>
  <c r="B81" i="1"/>
  <c r="B85" i="1"/>
  <c r="B89" i="1"/>
  <c r="B93" i="1"/>
  <c r="B97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B101" i="1"/>
  <c r="B105" i="1"/>
  <c r="B109" i="1"/>
  <c r="B113" i="1"/>
  <c r="B117" i="1"/>
  <c r="B121" i="1"/>
  <c r="B125" i="1"/>
  <c r="A101" i="1"/>
  <c r="A73" i="1"/>
  <c r="F14" i="1"/>
  <c r="G14" i="1" s="1"/>
  <c r="F18" i="1"/>
  <c r="G18" i="1" s="1"/>
  <c r="F22" i="1"/>
  <c r="K144" i="1" s="1"/>
  <c r="F26" i="1"/>
  <c r="I26" i="1" s="1"/>
  <c r="J26" i="1" s="1"/>
  <c r="F30" i="1"/>
  <c r="I30" i="1" s="1"/>
  <c r="J30" i="1" s="1"/>
  <c r="F34" i="1"/>
  <c r="I34" i="1" s="1"/>
  <c r="J34" i="1" s="1"/>
  <c r="F38" i="1"/>
  <c r="F42" i="1"/>
  <c r="F46" i="1"/>
  <c r="F50" i="1"/>
  <c r="K172" i="1" s="1"/>
  <c r="F54" i="1"/>
  <c r="I54" i="1" s="1"/>
  <c r="J54" i="1" s="1"/>
  <c r="F58" i="1"/>
  <c r="K180" i="1" s="1"/>
  <c r="F62" i="1"/>
  <c r="K182" i="1" s="1"/>
  <c r="F66" i="1"/>
  <c r="K188" i="1" s="1"/>
  <c r="A161" i="1"/>
  <c r="A133" i="1"/>
  <c r="B161" i="1"/>
  <c r="B165" i="1"/>
  <c r="B169" i="1"/>
  <c r="B173" i="1"/>
  <c r="B177" i="1"/>
  <c r="B181" i="1"/>
  <c r="B185" i="1"/>
  <c r="B153" i="1"/>
  <c r="B157" i="1"/>
  <c r="B137" i="1"/>
  <c r="B141" i="1"/>
  <c r="B145" i="1"/>
  <c r="B149" i="1"/>
  <c r="B133" i="1"/>
  <c r="L66" i="1"/>
  <c r="L62" i="1"/>
  <c r="L58" i="1"/>
  <c r="L54" i="1"/>
  <c r="L50" i="1"/>
  <c r="L18" i="1"/>
  <c r="L22" i="1"/>
  <c r="L34" i="1"/>
  <c r="L30" i="1"/>
  <c r="L26" i="1"/>
  <c r="J23" i="2"/>
  <c r="D23" i="2"/>
  <c r="D35" i="2" s="1"/>
  <c r="J22" i="2"/>
  <c r="D22" i="2"/>
  <c r="R22" i="2" s="1"/>
  <c r="J18" i="2"/>
  <c r="D18" i="2"/>
  <c r="J30" i="2" s="1"/>
  <c r="J20" i="2"/>
  <c r="D20" i="2"/>
  <c r="J32" i="2" s="1"/>
  <c r="J19" i="2"/>
  <c r="D19" i="2"/>
  <c r="J31" i="2" s="1"/>
  <c r="D6" i="2"/>
  <c r="R23" i="2" l="1"/>
  <c r="E23" i="2"/>
  <c r="G23" i="2"/>
  <c r="H23" i="2" s="1"/>
  <c r="K23" i="2" s="1"/>
  <c r="L23" i="2" s="1"/>
  <c r="J35" i="2"/>
  <c r="L85" i="1"/>
  <c r="E147" i="1" s="1"/>
  <c r="M89" i="1"/>
  <c r="E152" i="1" s="1"/>
  <c r="L89" i="1"/>
  <c r="E151" i="1" s="1"/>
  <c r="L93" i="1"/>
  <c r="E155" i="1" s="1"/>
  <c r="M85" i="1"/>
  <c r="E148" i="1" s="1"/>
  <c r="M93" i="1"/>
  <c r="E156" i="1" s="1"/>
  <c r="K187" i="1"/>
  <c r="K181" i="1"/>
  <c r="I66" i="1"/>
  <c r="J66" i="1" s="1"/>
  <c r="M66" i="1" s="1"/>
  <c r="I62" i="1"/>
  <c r="J62" i="1" s="1"/>
  <c r="M62" i="1" s="1"/>
  <c r="K185" i="1"/>
  <c r="K183" i="1"/>
  <c r="K184" i="1"/>
  <c r="K175" i="1"/>
  <c r="K186" i="1"/>
  <c r="G66" i="1"/>
  <c r="G62" i="1"/>
  <c r="G54" i="1"/>
  <c r="K173" i="1"/>
  <c r="K179" i="1"/>
  <c r="K176" i="1"/>
  <c r="K178" i="1"/>
  <c r="G58" i="1"/>
  <c r="I58" i="1"/>
  <c r="J58" i="1" s="1"/>
  <c r="K177" i="1"/>
  <c r="M113" i="1"/>
  <c r="E176" i="1" s="1"/>
  <c r="L113" i="1"/>
  <c r="E175" i="1" s="1"/>
  <c r="M54" i="1"/>
  <c r="K171" i="1"/>
  <c r="K174" i="1"/>
  <c r="K137" i="1"/>
  <c r="K138" i="1"/>
  <c r="G50" i="1"/>
  <c r="K170" i="1"/>
  <c r="I50" i="1"/>
  <c r="J50" i="1" s="1"/>
  <c r="K169" i="1"/>
  <c r="K140" i="1"/>
  <c r="K139" i="1"/>
  <c r="G22" i="1"/>
  <c r="K155" i="1"/>
  <c r="K153" i="1"/>
  <c r="K156" i="1"/>
  <c r="I18" i="1"/>
  <c r="J18" i="1" s="1"/>
  <c r="K143" i="1"/>
  <c r="K142" i="1"/>
  <c r="I22" i="1"/>
  <c r="J22" i="1" s="1"/>
  <c r="K141" i="1"/>
  <c r="M34" i="1"/>
  <c r="K154" i="1"/>
  <c r="G34" i="1"/>
  <c r="M30" i="1"/>
  <c r="K149" i="1"/>
  <c r="K152" i="1"/>
  <c r="K145" i="1"/>
  <c r="K148" i="1"/>
  <c r="K151" i="1"/>
  <c r="K150" i="1"/>
  <c r="G30" i="1"/>
  <c r="M26" i="1"/>
  <c r="K147" i="1"/>
  <c r="K146" i="1"/>
  <c r="G26" i="1"/>
  <c r="J34" i="2"/>
  <c r="D34" i="2"/>
  <c r="E22" i="2"/>
  <c r="G22" i="2"/>
  <c r="H22" i="2" s="1"/>
  <c r="K22" i="2" s="1"/>
  <c r="L22" i="2" s="1"/>
  <c r="G18" i="2"/>
  <c r="H18" i="2" s="1"/>
  <c r="K18" i="2" s="1"/>
  <c r="L18" i="2" s="1"/>
  <c r="R18" i="2"/>
  <c r="D30" i="2"/>
  <c r="E18" i="2"/>
  <c r="D32" i="2"/>
  <c r="E20" i="2"/>
  <c r="G20" i="2"/>
  <c r="H20" i="2" s="1"/>
  <c r="K20" i="2" s="1"/>
  <c r="L20" i="2" s="1"/>
  <c r="R20" i="2"/>
  <c r="D31" i="2"/>
  <c r="E19" i="2"/>
  <c r="G19" i="2"/>
  <c r="H19" i="2" s="1"/>
  <c r="K19" i="2" s="1"/>
  <c r="L19" i="2" s="1"/>
  <c r="R19" i="2"/>
  <c r="D8" i="2"/>
  <c r="D24" i="2"/>
  <c r="J36" i="2" s="1"/>
  <c r="D21" i="2"/>
  <c r="J33" i="2" s="1"/>
  <c r="D17" i="2"/>
  <c r="J29" i="2" s="1"/>
  <c r="E6" i="1"/>
  <c r="L46" i="1"/>
  <c r="K167" i="1"/>
  <c r="L42" i="1"/>
  <c r="K161" i="1"/>
  <c r="L38" i="1"/>
  <c r="K158" i="1"/>
  <c r="L14" i="1"/>
  <c r="K133" i="1"/>
  <c r="J24" i="2"/>
  <c r="J21" i="2"/>
  <c r="J17" i="2"/>
  <c r="D10" i="2"/>
  <c r="D9" i="2"/>
  <c r="N23" i="2" l="1"/>
  <c r="O23" i="2" s="1"/>
  <c r="P23" i="2" s="1"/>
  <c r="Q23" i="2" s="1"/>
  <c r="C35" i="2" s="1"/>
  <c r="F35" i="2" s="1"/>
  <c r="N22" i="2"/>
  <c r="O22" i="2" s="1"/>
  <c r="P22" i="2" s="1"/>
  <c r="Q22" i="2" s="1"/>
  <c r="C34" i="2" s="1"/>
  <c r="F34" i="2" s="1"/>
  <c r="M77" i="1"/>
  <c r="E140" i="1" s="1"/>
  <c r="F140" i="1" s="1"/>
  <c r="G140" i="1" s="1"/>
  <c r="L77" i="1"/>
  <c r="E139" i="1" s="1"/>
  <c r="F139" i="1" s="1"/>
  <c r="G139" i="1" s="1"/>
  <c r="F85" i="1"/>
  <c r="E145" i="1" s="1"/>
  <c r="F145" i="1" s="1"/>
  <c r="G85" i="1"/>
  <c r="E146" i="1" s="1"/>
  <c r="F146" i="1" s="1"/>
  <c r="G146" i="1" s="1"/>
  <c r="G93" i="1"/>
  <c r="E154" i="1" s="1"/>
  <c r="F154" i="1" s="1"/>
  <c r="G154" i="1" s="1"/>
  <c r="F93" i="1"/>
  <c r="E153" i="1" s="1"/>
  <c r="F153" i="1" s="1"/>
  <c r="F89" i="1"/>
  <c r="E149" i="1" s="1"/>
  <c r="F149" i="1" s="1"/>
  <c r="G89" i="1"/>
  <c r="E150" i="1" s="1"/>
  <c r="F150" i="1" s="1"/>
  <c r="G150" i="1" s="1"/>
  <c r="L81" i="1"/>
  <c r="E143" i="1" s="1"/>
  <c r="F143" i="1" s="1"/>
  <c r="G143" i="1" s="1"/>
  <c r="M81" i="1"/>
  <c r="E144" i="1" s="1"/>
  <c r="F144" i="1" s="1"/>
  <c r="G144" i="1" s="1"/>
  <c r="M125" i="1"/>
  <c r="E188" i="1" s="1"/>
  <c r="F188" i="1" s="1"/>
  <c r="G188" i="1" s="1"/>
  <c r="M121" i="1"/>
  <c r="E184" i="1" s="1"/>
  <c r="F184" i="1" s="1"/>
  <c r="G184" i="1" s="1"/>
  <c r="L121" i="1"/>
  <c r="E183" i="1" s="1"/>
  <c r="F183" i="1" s="1"/>
  <c r="G183" i="1" s="1"/>
  <c r="L125" i="1"/>
  <c r="E187" i="1" s="1"/>
  <c r="F187" i="1" s="1"/>
  <c r="G187" i="1" s="1"/>
  <c r="F176" i="1"/>
  <c r="G176" i="1" s="1"/>
  <c r="G125" i="1"/>
  <c r="E186" i="1" s="1"/>
  <c r="F186" i="1" s="1"/>
  <c r="G186" i="1" s="1"/>
  <c r="F125" i="1"/>
  <c r="E185" i="1" s="1"/>
  <c r="F185" i="1" s="1"/>
  <c r="F175" i="1"/>
  <c r="G175" i="1" s="1"/>
  <c r="G121" i="1"/>
  <c r="E182" i="1" s="1"/>
  <c r="F182" i="1" s="1"/>
  <c r="G182" i="1" s="1"/>
  <c r="F121" i="1"/>
  <c r="E181" i="1" s="1"/>
  <c r="F181" i="1" s="1"/>
  <c r="M58" i="1"/>
  <c r="M117" i="1"/>
  <c r="E180" i="1" s="1"/>
  <c r="F180" i="1" s="1"/>
  <c r="G180" i="1" s="1"/>
  <c r="L117" i="1"/>
  <c r="E179" i="1" s="1"/>
  <c r="F179" i="1" s="1"/>
  <c r="G179" i="1" s="1"/>
  <c r="G113" i="1"/>
  <c r="E174" i="1" s="1"/>
  <c r="F174" i="1" s="1"/>
  <c r="G174" i="1" s="1"/>
  <c r="F113" i="1"/>
  <c r="E173" i="1" s="1"/>
  <c r="F173" i="1" s="1"/>
  <c r="M50" i="1"/>
  <c r="L109" i="1"/>
  <c r="E171" i="1" s="1"/>
  <c r="F171" i="1" s="1"/>
  <c r="G171" i="1" s="1"/>
  <c r="M109" i="1"/>
  <c r="E172" i="1" s="1"/>
  <c r="F172" i="1" s="1"/>
  <c r="G172" i="1" s="1"/>
  <c r="F148" i="1"/>
  <c r="G148" i="1" s="1"/>
  <c r="M18" i="1"/>
  <c r="M22" i="1"/>
  <c r="F147" i="1"/>
  <c r="G147" i="1" s="1"/>
  <c r="F155" i="1"/>
  <c r="G155" i="1" s="1"/>
  <c r="F156" i="1"/>
  <c r="G156" i="1" s="1"/>
  <c r="F151" i="1"/>
  <c r="G151" i="1" s="1"/>
  <c r="F152" i="1"/>
  <c r="G152" i="1" s="1"/>
  <c r="I34" i="2"/>
  <c r="L34" i="2" s="1"/>
  <c r="I35" i="2"/>
  <c r="L35" i="2" s="1"/>
  <c r="N20" i="2"/>
  <c r="O20" i="2" s="1"/>
  <c r="P20" i="2" s="1"/>
  <c r="Q20" i="2" s="1"/>
  <c r="C32" i="2" s="1"/>
  <c r="F32" i="2" s="1"/>
  <c r="N19" i="2"/>
  <c r="O19" i="2" s="1"/>
  <c r="P19" i="2" s="1"/>
  <c r="Q19" i="2" s="1"/>
  <c r="C31" i="2" s="1"/>
  <c r="F31" i="2" s="1"/>
  <c r="I30" i="2"/>
  <c r="L30" i="2" s="1"/>
  <c r="N18" i="2"/>
  <c r="O18" i="2" s="1"/>
  <c r="P18" i="2" s="1"/>
  <c r="Q18" i="2" s="1"/>
  <c r="C30" i="2" s="1"/>
  <c r="F30" i="2" s="1"/>
  <c r="I31" i="2"/>
  <c r="L31" i="2" s="1"/>
  <c r="I32" i="2"/>
  <c r="L32" i="2" s="1"/>
  <c r="G38" i="1"/>
  <c r="K157" i="1"/>
  <c r="K159" i="1"/>
  <c r="K160" i="1"/>
  <c r="I42" i="1"/>
  <c r="J42" i="1" s="1"/>
  <c r="L101" i="1" s="1"/>
  <c r="E163" i="1" s="1"/>
  <c r="I14" i="1"/>
  <c r="J14" i="1" s="1"/>
  <c r="K135" i="1"/>
  <c r="K163" i="1"/>
  <c r="I38" i="1"/>
  <c r="J38" i="1" s="1"/>
  <c r="K168" i="1"/>
  <c r="K162" i="1"/>
  <c r="G42" i="1"/>
  <c r="G46" i="1"/>
  <c r="I46" i="1"/>
  <c r="J46" i="1" s="1"/>
  <c r="K166" i="1"/>
  <c r="K164" i="1"/>
  <c r="K165" i="1"/>
  <c r="K134" i="1"/>
  <c r="K136" i="1"/>
  <c r="D36" i="2"/>
  <c r="R24" i="2"/>
  <c r="E24" i="2"/>
  <c r="G24" i="2"/>
  <c r="H24" i="2" s="1"/>
  <c r="K24" i="2" s="1"/>
  <c r="L24" i="2" s="1"/>
  <c r="D33" i="2"/>
  <c r="E21" i="2"/>
  <c r="R21" i="2"/>
  <c r="G21" i="2"/>
  <c r="H21" i="2" s="1"/>
  <c r="K21" i="2" s="1"/>
  <c r="L21" i="2" s="1"/>
  <c r="E17" i="2"/>
  <c r="G17" i="2"/>
  <c r="H17" i="2" s="1"/>
  <c r="K17" i="2" s="1"/>
  <c r="L17" i="2" s="1"/>
  <c r="D29" i="2"/>
  <c r="R17" i="2"/>
  <c r="G181" i="1" l="1"/>
  <c r="G149" i="1"/>
  <c r="G153" i="1"/>
  <c r="G185" i="1"/>
  <c r="G145" i="1"/>
  <c r="G173" i="1"/>
  <c r="G77" i="1"/>
  <c r="E138" i="1" s="1"/>
  <c r="F138" i="1" s="1"/>
  <c r="G138" i="1" s="1"/>
  <c r="F77" i="1"/>
  <c r="E137" i="1" s="1"/>
  <c r="F137" i="1" s="1"/>
  <c r="L97" i="1"/>
  <c r="E159" i="1" s="1"/>
  <c r="F159" i="1" s="1"/>
  <c r="G159" i="1" s="1"/>
  <c r="M97" i="1"/>
  <c r="E160" i="1" s="1"/>
  <c r="F160" i="1" s="1"/>
  <c r="G160" i="1" s="1"/>
  <c r="G81" i="1"/>
  <c r="E142" i="1" s="1"/>
  <c r="F142" i="1" s="1"/>
  <c r="G142" i="1" s="1"/>
  <c r="F81" i="1"/>
  <c r="E141" i="1" s="1"/>
  <c r="F141" i="1" s="1"/>
  <c r="L73" i="1"/>
  <c r="E135" i="1" s="1"/>
  <c r="F135" i="1" s="1"/>
  <c r="G135" i="1" s="1"/>
  <c r="M73" i="1"/>
  <c r="E136" i="1" s="1"/>
  <c r="F136" i="1" s="1"/>
  <c r="G136" i="1" s="1"/>
  <c r="F117" i="1"/>
  <c r="E177" i="1" s="1"/>
  <c r="F177" i="1" s="1"/>
  <c r="G117" i="1"/>
  <c r="E178" i="1" s="1"/>
  <c r="F178" i="1" s="1"/>
  <c r="G178" i="1" s="1"/>
  <c r="G109" i="1"/>
  <c r="E170" i="1" s="1"/>
  <c r="F170" i="1" s="1"/>
  <c r="G170" i="1" s="1"/>
  <c r="F109" i="1"/>
  <c r="E169" i="1" s="1"/>
  <c r="F169" i="1" s="1"/>
  <c r="I36" i="2"/>
  <c r="L36" i="2" s="1"/>
  <c r="I33" i="2"/>
  <c r="L33" i="2" s="1"/>
  <c r="I29" i="2"/>
  <c r="L29" i="2" s="1"/>
  <c r="N24" i="2"/>
  <c r="O24" i="2" s="1"/>
  <c r="P24" i="2" s="1"/>
  <c r="Q24" i="2" s="1"/>
  <c r="N17" i="2"/>
  <c r="O17" i="2" s="1"/>
  <c r="P17" i="2" s="1"/>
  <c r="Q17" i="2" s="1"/>
  <c r="N21" i="2"/>
  <c r="O21" i="2" s="1"/>
  <c r="P21" i="2" s="1"/>
  <c r="Q21" i="2" s="1"/>
  <c r="M38" i="1"/>
  <c r="M42" i="1"/>
  <c r="F101" i="1" s="1"/>
  <c r="E161" i="1" s="1"/>
  <c r="F161" i="1" s="1"/>
  <c r="M14" i="1"/>
  <c r="M101" i="1"/>
  <c r="E164" i="1" s="1"/>
  <c r="F164" i="1" s="1"/>
  <c r="G164" i="1" s="1"/>
  <c r="L105" i="1"/>
  <c r="E167" i="1" s="1"/>
  <c r="F167" i="1" s="1"/>
  <c r="G167" i="1" s="1"/>
  <c r="M105" i="1"/>
  <c r="E168" i="1" s="1"/>
  <c r="F168" i="1" s="1"/>
  <c r="G168" i="1" s="1"/>
  <c r="M46" i="1"/>
  <c r="F163" i="1"/>
  <c r="G163" i="1" s="1"/>
  <c r="G169" i="1" l="1"/>
  <c r="G137" i="1"/>
  <c r="G161" i="1"/>
  <c r="G177" i="1"/>
  <c r="G141" i="1"/>
  <c r="F73" i="1"/>
  <c r="E133" i="1" s="1"/>
  <c r="G73" i="1"/>
  <c r="E134" i="1" s="1"/>
  <c r="F134" i="1" s="1"/>
  <c r="G134" i="1" s="1"/>
  <c r="F97" i="1"/>
  <c r="E157" i="1" s="1"/>
  <c r="F157" i="1" s="1"/>
  <c r="G97" i="1"/>
  <c r="E158" i="1" s="1"/>
  <c r="F158" i="1" s="1"/>
  <c r="G158" i="1" s="1"/>
  <c r="C36" i="2"/>
  <c r="F36" i="2" s="1"/>
  <c r="C29" i="2"/>
  <c r="F29" i="2" s="1"/>
  <c r="C40" i="2" s="1"/>
  <c r="C33" i="2"/>
  <c r="F33" i="2" s="1"/>
  <c r="G101" i="1"/>
  <c r="E162" i="1" s="1"/>
  <c r="F162" i="1" s="1"/>
  <c r="G162" i="1" s="1"/>
  <c r="G105" i="1"/>
  <c r="E166" i="1" s="1"/>
  <c r="F166" i="1" s="1"/>
  <c r="G166" i="1" s="1"/>
  <c r="F105" i="1"/>
  <c r="E165" i="1" s="1"/>
  <c r="F165" i="1" s="1"/>
  <c r="G157" i="1" l="1"/>
  <c r="G165" i="1"/>
  <c r="F133" i="1"/>
  <c r="E8" i="1"/>
  <c r="E7" i="1"/>
  <c r="G133" i="1" l="1"/>
  <c r="H133" i="1" s="1"/>
  <c r="I133" i="1" s="1"/>
  <c r="H187" i="1"/>
  <c r="I187" i="1" s="1"/>
  <c r="J187" i="1" s="1"/>
  <c r="M187" i="1" s="1"/>
  <c r="H188" i="1"/>
  <c r="I188" i="1" s="1"/>
  <c r="J188" i="1" s="1"/>
  <c r="M188" i="1" s="1"/>
  <c r="H186" i="1"/>
  <c r="I186" i="1" s="1"/>
  <c r="J186" i="1" s="1"/>
  <c r="M186" i="1" s="1"/>
  <c r="H185" i="1"/>
  <c r="I185" i="1" s="1"/>
  <c r="J185" i="1" s="1"/>
  <c r="M185" i="1" s="1"/>
  <c r="H184" i="1"/>
  <c r="I184" i="1" s="1"/>
  <c r="J184" i="1" s="1"/>
  <c r="M184" i="1" s="1"/>
  <c r="H183" i="1"/>
  <c r="I183" i="1" s="1"/>
  <c r="J183" i="1" s="1"/>
  <c r="M183" i="1" s="1"/>
  <c r="H181" i="1"/>
  <c r="I181" i="1" s="1"/>
  <c r="J181" i="1" s="1"/>
  <c r="M181" i="1" s="1"/>
  <c r="H182" i="1"/>
  <c r="I182" i="1" s="1"/>
  <c r="J182" i="1" s="1"/>
  <c r="M182" i="1" s="1"/>
  <c r="H180" i="1"/>
  <c r="I180" i="1" s="1"/>
  <c r="J180" i="1" s="1"/>
  <c r="M180" i="1" s="1"/>
  <c r="H179" i="1"/>
  <c r="I179" i="1" s="1"/>
  <c r="J179" i="1" s="1"/>
  <c r="M179" i="1" s="1"/>
  <c r="H178" i="1"/>
  <c r="I178" i="1" s="1"/>
  <c r="J178" i="1" s="1"/>
  <c r="M178" i="1" s="1"/>
  <c r="H177" i="1"/>
  <c r="I177" i="1" s="1"/>
  <c r="J177" i="1" s="1"/>
  <c r="M177" i="1" s="1"/>
  <c r="H175" i="1"/>
  <c r="I175" i="1" s="1"/>
  <c r="J175" i="1" s="1"/>
  <c r="M175" i="1" s="1"/>
  <c r="H176" i="1"/>
  <c r="I176" i="1" s="1"/>
  <c r="J176" i="1" s="1"/>
  <c r="M176" i="1" s="1"/>
  <c r="H173" i="1"/>
  <c r="I173" i="1" s="1"/>
  <c r="J173" i="1" s="1"/>
  <c r="M173" i="1" s="1"/>
  <c r="H174" i="1"/>
  <c r="I174" i="1" s="1"/>
  <c r="J174" i="1" s="1"/>
  <c r="M174" i="1" s="1"/>
  <c r="H171" i="1"/>
  <c r="I171" i="1" s="1"/>
  <c r="J171" i="1" s="1"/>
  <c r="M171" i="1" s="1"/>
  <c r="H172" i="1"/>
  <c r="I172" i="1" s="1"/>
  <c r="J172" i="1" s="1"/>
  <c r="M172" i="1" s="1"/>
  <c r="H170" i="1"/>
  <c r="I170" i="1" s="1"/>
  <c r="J170" i="1" s="1"/>
  <c r="M170" i="1" s="1"/>
  <c r="H169" i="1"/>
  <c r="I169" i="1" s="1"/>
  <c r="J169" i="1" s="1"/>
  <c r="M169" i="1" s="1"/>
  <c r="H143" i="1"/>
  <c r="I143" i="1" s="1"/>
  <c r="J143" i="1" s="1"/>
  <c r="M143" i="1" s="1"/>
  <c r="H144" i="1"/>
  <c r="I144" i="1" s="1"/>
  <c r="J144" i="1" s="1"/>
  <c r="M144" i="1" s="1"/>
  <c r="H140" i="1"/>
  <c r="I140" i="1" s="1"/>
  <c r="J140" i="1" s="1"/>
  <c r="M140" i="1" s="1"/>
  <c r="H139" i="1"/>
  <c r="I139" i="1" s="1"/>
  <c r="J139" i="1" s="1"/>
  <c r="M139" i="1" s="1"/>
  <c r="H141" i="1"/>
  <c r="I141" i="1" s="1"/>
  <c r="J141" i="1" s="1"/>
  <c r="M141" i="1" s="1"/>
  <c r="H137" i="1"/>
  <c r="I137" i="1" s="1"/>
  <c r="J137" i="1" s="1"/>
  <c r="M137" i="1" s="1"/>
  <c r="H138" i="1"/>
  <c r="I138" i="1" s="1"/>
  <c r="J138" i="1" s="1"/>
  <c r="M138" i="1" s="1"/>
  <c r="H142" i="1"/>
  <c r="I142" i="1" s="1"/>
  <c r="J142" i="1" s="1"/>
  <c r="M142" i="1" s="1"/>
  <c r="H154" i="1"/>
  <c r="I154" i="1" s="1"/>
  <c r="J154" i="1" s="1"/>
  <c r="M154" i="1" s="1"/>
  <c r="H155" i="1"/>
  <c r="I155" i="1" s="1"/>
  <c r="J155" i="1" s="1"/>
  <c r="M155" i="1" s="1"/>
  <c r="H153" i="1"/>
  <c r="I153" i="1" s="1"/>
  <c r="J153" i="1" s="1"/>
  <c r="M153" i="1" s="1"/>
  <c r="H156" i="1"/>
  <c r="I156" i="1" s="1"/>
  <c r="J156" i="1" s="1"/>
  <c r="M156" i="1" s="1"/>
  <c r="H150" i="1"/>
  <c r="I150" i="1" s="1"/>
  <c r="J150" i="1" s="1"/>
  <c r="M150" i="1" s="1"/>
  <c r="H149" i="1"/>
  <c r="I149" i="1" s="1"/>
  <c r="J149" i="1" s="1"/>
  <c r="M149" i="1" s="1"/>
  <c r="H152" i="1"/>
  <c r="I152" i="1" s="1"/>
  <c r="J152" i="1" s="1"/>
  <c r="M152" i="1" s="1"/>
  <c r="H151" i="1"/>
  <c r="I151" i="1" s="1"/>
  <c r="J151" i="1" s="1"/>
  <c r="M151" i="1" s="1"/>
  <c r="H148" i="1"/>
  <c r="I148" i="1" s="1"/>
  <c r="J148" i="1" s="1"/>
  <c r="M148" i="1" s="1"/>
  <c r="H147" i="1"/>
  <c r="I147" i="1" s="1"/>
  <c r="J147" i="1" s="1"/>
  <c r="M147" i="1" s="1"/>
  <c r="H145" i="1"/>
  <c r="I145" i="1" s="1"/>
  <c r="J145" i="1" s="1"/>
  <c r="M145" i="1" s="1"/>
  <c r="H146" i="1"/>
  <c r="I146" i="1" s="1"/>
  <c r="J146" i="1" s="1"/>
  <c r="M146" i="1" s="1"/>
  <c r="H135" i="1"/>
  <c r="I135" i="1" s="1"/>
  <c r="H159" i="1"/>
  <c r="I159" i="1" s="1"/>
  <c r="H136" i="1"/>
  <c r="I136" i="1" s="1"/>
  <c r="H160" i="1"/>
  <c r="I160" i="1" s="1"/>
  <c r="H158" i="1"/>
  <c r="I158" i="1" s="1"/>
  <c r="H168" i="1"/>
  <c r="I168" i="1" s="1"/>
  <c r="H162" i="1"/>
  <c r="I162" i="1" s="1"/>
  <c r="H161" i="1"/>
  <c r="I161" i="1" s="1"/>
  <c r="H134" i="1"/>
  <c r="I134" i="1" s="1"/>
  <c r="H167" i="1"/>
  <c r="I167" i="1" s="1"/>
  <c r="H164" i="1"/>
  <c r="I164" i="1" s="1"/>
  <c r="H157" i="1"/>
  <c r="I157" i="1" s="1"/>
  <c r="H163" i="1"/>
  <c r="I163" i="1" s="1"/>
  <c r="H165" i="1"/>
  <c r="I165" i="1" s="1"/>
  <c r="H166" i="1"/>
  <c r="I166" i="1" s="1"/>
  <c r="J164" i="1" l="1"/>
  <c r="M164" i="1" s="1"/>
  <c r="J166" i="1"/>
  <c r="M166" i="1" s="1"/>
  <c r="J165" i="1"/>
  <c r="M165" i="1" s="1"/>
  <c r="J162" i="1"/>
  <c r="M162" i="1" s="1"/>
  <c r="J167" i="1"/>
  <c r="M167" i="1" s="1"/>
  <c r="J161" i="1"/>
  <c r="M161" i="1" s="1"/>
  <c r="J163" i="1"/>
  <c r="M163" i="1" s="1"/>
  <c r="J168" i="1"/>
  <c r="M168" i="1" s="1"/>
  <c r="J133" i="1"/>
  <c r="M133" i="1" s="1"/>
  <c r="J157" i="1"/>
  <c r="M157" i="1" s="1"/>
  <c r="J136" i="1"/>
  <c r="M136" i="1" s="1"/>
  <c r="J134" i="1"/>
  <c r="M134" i="1" s="1"/>
  <c r="J158" i="1"/>
  <c r="M158" i="1" s="1"/>
  <c r="J135" i="1"/>
  <c r="M135" i="1" s="1"/>
  <c r="J160" i="1"/>
  <c r="M160" i="1" s="1"/>
  <c r="J159" i="1"/>
  <c r="M159" i="1" s="1"/>
</calcChain>
</file>

<file path=xl/sharedStrings.xml><?xml version="1.0" encoding="utf-8"?>
<sst xmlns="http://schemas.openxmlformats.org/spreadsheetml/2006/main" count="250" uniqueCount="84">
  <si>
    <t>Fy</t>
  </si>
  <si>
    <t>F'c</t>
  </si>
  <si>
    <t>⌀</t>
  </si>
  <si>
    <t>Bar size</t>
  </si>
  <si>
    <t>ρmin</t>
  </si>
  <si>
    <t>ρmax</t>
  </si>
  <si>
    <t>cc</t>
  </si>
  <si>
    <t>Location</t>
  </si>
  <si>
    <t>Design of Slabs</t>
  </si>
  <si>
    <t>m</t>
  </si>
  <si>
    <t>Two - Way Slabs</t>
  </si>
  <si>
    <r>
      <rPr>
        <b/>
        <sz val="11"/>
        <rFont val="Calibri"/>
        <family val="2"/>
        <scheme val="minor"/>
      </rPr>
      <t>γ</t>
    </r>
    <r>
      <rPr>
        <sz val="11"/>
        <rFont val="Calibri"/>
        <family val="2"/>
        <scheme val="minor"/>
      </rPr>
      <t xml:space="preserve"> conc</t>
    </r>
  </si>
  <si>
    <t>Ca(DL)</t>
  </si>
  <si>
    <t>Ca(LL)</t>
  </si>
  <si>
    <t>Cb(DL)</t>
  </si>
  <si>
    <t>Cb(LL)</t>
  </si>
  <si>
    <t>For Midspan</t>
  </si>
  <si>
    <t>For Support</t>
  </si>
  <si>
    <t>For Tabulated Result</t>
  </si>
  <si>
    <t>Span</t>
  </si>
  <si>
    <t>@ Support</t>
  </si>
  <si>
    <t>LA</t>
  </si>
  <si>
    <t>LB</t>
  </si>
  <si>
    <t>@ Midspan</t>
  </si>
  <si>
    <t>Bar Spacing</t>
  </si>
  <si>
    <t>ρ(act)</t>
  </si>
  <si>
    <t>ρ(final)</t>
  </si>
  <si>
    <t>Ca(neg)</t>
  </si>
  <si>
    <t>Cb(neg)</t>
  </si>
  <si>
    <t>For Analysis</t>
  </si>
  <si>
    <t>S1 (mm)</t>
  </si>
  <si>
    <t>S2 (mm)</t>
  </si>
  <si>
    <t>S3 (mm)</t>
  </si>
  <si>
    <t>Final (mm)</t>
  </si>
  <si>
    <t>Mu (kN-m)</t>
  </si>
  <si>
    <t>Rn (kN)</t>
  </si>
  <si>
    <t>As (mm^2)</t>
  </si>
  <si>
    <t>thickness (m)</t>
  </si>
  <si>
    <t>d (mm)</t>
  </si>
  <si>
    <t>Ma(kN-m)</t>
  </si>
  <si>
    <t>Mb (kN-m)</t>
  </si>
  <si>
    <t>W(Slab) (kPa)</t>
  </si>
  <si>
    <t>W(DL) (kPa)</t>
  </si>
  <si>
    <t>W(TDL) (kPa)</t>
  </si>
  <si>
    <t>W(LL) (kPa)</t>
  </si>
  <si>
    <t>W(TLL) (kPa)</t>
  </si>
  <si>
    <t>W(Total) (kPa)</t>
  </si>
  <si>
    <t>Ma (kN-m)</t>
  </si>
  <si>
    <t>One - Way Slabs</t>
  </si>
  <si>
    <t>S. Length (L)</t>
  </si>
  <si>
    <t>For Design</t>
  </si>
  <si>
    <t>Main Bar Spacing</t>
  </si>
  <si>
    <t>Temperature Bar Spacing</t>
  </si>
  <si>
    <t>Main Bar size</t>
  </si>
  <si>
    <t>Temp. Bar size</t>
  </si>
  <si>
    <t>A(st)</t>
  </si>
  <si>
    <t>Second Floor</t>
  </si>
  <si>
    <t>Roof-Deck</t>
  </si>
  <si>
    <t>Roof - Deck</t>
  </si>
  <si>
    <t>Case No.</t>
  </si>
  <si>
    <t>Ab (Area of bar)</t>
  </si>
  <si>
    <t>Legend:</t>
  </si>
  <si>
    <t>For Designation</t>
  </si>
  <si>
    <t>For Groupings</t>
  </si>
  <si>
    <t>Main Bar Area</t>
  </si>
  <si>
    <t>Temp. Bar Area</t>
  </si>
  <si>
    <t>GRID 1-2 C-D</t>
  </si>
  <si>
    <t>GRID 2-3 A-B</t>
  </si>
  <si>
    <t>GRID 1-2 B-C</t>
  </si>
  <si>
    <t>GRID 2-5 B-C</t>
  </si>
  <si>
    <t>GRID 5-6 C-D</t>
  </si>
  <si>
    <t>GRID 4-5 A-B</t>
  </si>
  <si>
    <t>GRID 2-5 C-D</t>
  </si>
  <si>
    <t>GRID 1-2 D-E</t>
  </si>
  <si>
    <t>GRID 2-5 D-E</t>
  </si>
  <si>
    <t>GRID 5-6 D-E</t>
  </si>
  <si>
    <t>GRID 5-6 B-C</t>
  </si>
  <si>
    <t>Plate 3 Reference:</t>
  </si>
  <si>
    <t>Short length (m) | L(a)</t>
  </si>
  <si>
    <t>Long Length (m) | L(b)</t>
  </si>
  <si>
    <t>From Tabulated Result</t>
  </si>
  <si>
    <t>Conclusion</t>
  </si>
  <si>
    <t>For Outputs</t>
  </si>
  <si>
    <t>For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</si>
</sst>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6"/>
      <color theme="1"/>
      <name val="Rockwell"/>
      <family val="1"/>
    </font>
    <font>
      <b/>
      <sz val="14"/>
      <color theme="1"/>
      <name val="Open Sans"/>
      <family val="2"/>
    </font>
    <font>
      <b/>
      <sz val="11"/>
      <color theme="1"/>
      <name val="Rockwell"/>
      <family val="1"/>
    </font>
    <font>
      <b/>
      <sz val="10"/>
      <color theme="1"/>
      <name val="Open Sans"/>
      <family val="2"/>
    </font>
    <font>
      <b/>
      <sz val="20"/>
      <color theme="0"/>
      <name val="Calibri"/>
      <family val="2"/>
      <scheme val="minor"/>
    </font>
    <font>
      <sz val="20"/>
      <color theme="1"/>
      <name val="Rockwell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2" tint="-0.89999084444715716"/>
      </left>
      <right/>
      <top style="medium">
        <color theme="2" tint="-0.89999084444715716"/>
      </top>
      <bottom/>
      <diagonal/>
    </border>
    <border>
      <left/>
      <right/>
      <top style="medium">
        <color theme="2" tint="-0.89999084444715716"/>
      </top>
      <bottom/>
      <diagonal/>
    </border>
    <border>
      <left/>
      <right style="medium">
        <color theme="2" tint="-0.89999084444715716"/>
      </right>
      <top style="medium">
        <color theme="2" tint="-0.89999084444715716"/>
      </top>
      <bottom/>
      <diagonal/>
    </border>
    <border>
      <left style="medium">
        <color theme="2" tint="-0.89999084444715716"/>
      </left>
      <right/>
      <top/>
      <bottom/>
      <diagonal/>
    </border>
    <border>
      <left/>
      <right style="medium">
        <color theme="2" tint="-0.89999084444715716"/>
      </right>
      <top/>
      <bottom/>
      <diagonal/>
    </border>
    <border>
      <left style="medium">
        <color theme="2" tint="-0.89999084444715716"/>
      </left>
      <right/>
      <top/>
      <bottom style="medium">
        <color theme="2" tint="-0.89999084444715716"/>
      </bottom>
      <diagonal/>
    </border>
    <border>
      <left/>
      <right/>
      <top/>
      <bottom style="medium">
        <color theme="2" tint="-0.89999084444715716"/>
      </bottom>
      <diagonal/>
    </border>
    <border>
      <left/>
      <right style="medium">
        <color theme="2" tint="-0.89999084444715716"/>
      </right>
      <top/>
      <bottom style="medium">
        <color theme="2" tint="-0.8999908444471571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0.89999084444715716"/>
      </right>
      <top style="medium">
        <color theme="2" tint="-0.89999084444715716"/>
      </top>
      <bottom/>
      <diagonal/>
    </border>
    <border>
      <left style="medium">
        <color indexed="64"/>
      </left>
      <right style="medium">
        <color theme="2" tint="-0.89999084444715716"/>
      </right>
      <top/>
      <bottom/>
      <diagonal/>
    </border>
    <border>
      <left style="medium">
        <color indexed="64"/>
      </left>
      <right style="medium">
        <color theme="2" tint="-0.89999084444715716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theme="2" tint="-0.89999084444715716"/>
      </top>
      <bottom/>
      <diagonal/>
    </border>
    <border>
      <left/>
      <right style="medium">
        <color indexed="64"/>
      </right>
      <top/>
      <bottom style="medium">
        <color theme="2" tint="-0.89999084444715716"/>
      </bottom>
      <diagonal/>
    </border>
    <border>
      <left/>
      <right style="medium">
        <color theme="2" tint="-0.89999084444715716"/>
      </right>
      <top style="medium">
        <color indexed="64"/>
      </top>
      <bottom/>
      <diagonal/>
    </border>
    <border>
      <left/>
      <right style="medium">
        <color theme="2" tint="-0.89999084444715716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theme="2" tint="-0.89999084444715716"/>
      </left>
      <right style="medium">
        <color indexed="64"/>
      </right>
      <top style="medium">
        <color indexed="64"/>
      </top>
      <bottom/>
      <diagonal/>
    </border>
    <border>
      <left style="medium">
        <color theme="2" tint="-0.89999084444715716"/>
      </left>
      <right style="medium">
        <color indexed="64"/>
      </right>
      <top/>
      <bottom/>
      <diagonal/>
    </border>
    <border>
      <left style="medium">
        <color theme="2" tint="-0.89999084444715716"/>
      </left>
      <right style="medium">
        <color indexed="64"/>
      </right>
      <top/>
      <bottom style="medium">
        <color theme="2" tint="-0.89999084444715716"/>
      </bottom>
      <diagonal/>
    </border>
    <border>
      <left style="medium">
        <color theme="2" tint="-0.8999908444471571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0.89999084444715716"/>
      </right>
      <top style="medium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theme="2" tint="-0.89999084444715716"/>
      </bottom>
      <diagonal/>
    </border>
  </borders>
  <cellStyleXfs count="4">
    <xf numFmtId="0" fontId="0" fillId="0" borderId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7" xfId="0" applyBorder="1"/>
    <xf numFmtId="164" fontId="0" fillId="0" borderId="18" xfId="0" applyNumberFormat="1" applyBorder="1"/>
    <xf numFmtId="164" fontId="0" fillId="0" borderId="16" xfId="0" applyNumberFormat="1" applyBorder="1"/>
    <xf numFmtId="164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0" fontId="0" fillId="0" borderId="14" xfId="0" applyBorder="1"/>
    <xf numFmtId="164" fontId="0" fillId="0" borderId="17" xfId="0" applyNumberFormat="1" applyBorder="1"/>
    <xf numFmtId="0" fontId="0" fillId="0" borderId="1" xfId="0" quotePrefix="1" applyBorder="1" applyAlignment="1">
      <alignment horizontal="center" vertical="center"/>
    </xf>
    <xf numFmtId="0" fontId="0" fillId="0" borderId="21" xfId="0" applyBorder="1"/>
    <xf numFmtId="16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" fontId="1" fillId="0" borderId="22" xfId="0" applyNumberFormat="1" applyFont="1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" fillId="0" borderId="23" xfId="0" applyNumberFormat="1" applyFont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15" xfId="0" applyBorder="1"/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1" fillId="0" borderId="24" xfId="0" applyNumberFormat="1" applyFont="1" applyBorder="1" applyAlignment="1">
      <alignment horizontal="center"/>
    </xf>
    <xf numFmtId="0" fontId="0" fillId="0" borderId="14" xfId="0" applyBorder="1" applyAlignment="1">
      <alignment vertical="center"/>
    </xf>
    <xf numFmtId="164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0" fillId="0" borderId="18" xfId="0" applyBorder="1"/>
    <xf numFmtId="0" fontId="0" fillId="8" borderId="18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4" xfId="0" applyFill="1" applyBorder="1" applyAlignment="1">
      <alignment vertical="center"/>
    </xf>
    <xf numFmtId="0" fontId="2" fillId="8" borderId="14" xfId="0" applyFont="1" applyFill="1" applyBorder="1" applyAlignment="1">
      <alignment horizontal="left" vertical="center"/>
    </xf>
    <xf numFmtId="164" fontId="0" fillId="8" borderId="14" xfId="0" applyNumberFormat="1" applyFill="1" applyBorder="1" applyAlignment="1">
      <alignment horizontal="center"/>
    </xf>
    <xf numFmtId="164" fontId="0" fillId="9" borderId="20" xfId="0" applyNumberFormat="1" applyFill="1" applyBorder="1" applyAlignment="1">
      <alignment horizontal="center" vertical="center"/>
    </xf>
    <xf numFmtId="164" fontId="0" fillId="9" borderId="14" xfId="0" applyNumberForma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12" fillId="7" borderId="16" xfId="3" applyBorder="1" applyAlignment="1">
      <alignment horizontal="left" vertical="center"/>
    </xf>
    <xf numFmtId="0" fontId="12" fillId="7" borderId="17" xfId="3" applyBorder="1" applyAlignment="1">
      <alignment horizontal="left" vertical="center"/>
    </xf>
    <xf numFmtId="0" fontId="12" fillId="7" borderId="18" xfId="3" applyBorder="1" applyAlignment="1">
      <alignment horizontal="left" vertical="center"/>
    </xf>
    <xf numFmtId="0" fontId="12" fillId="7" borderId="16" xfId="3" applyBorder="1" applyAlignment="1">
      <alignment horizontal="left"/>
    </xf>
    <xf numFmtId="0" fontId="12" fillId="7" borderId="17" xfId="3" applyBorder="1" applyAlignment="1">
      <alignment horizontal="left"/>
    </xf>
    <xf numFmtId="0" fontId="12" fillId="7" borderId="18" xfId="3" applyBorder="1" applyAlignment="1">
      <alignment horizontal="left"/>
    </xf>
    <xf numFmtId="0" fontId="0" fillId="9" borderId="14" xfId="0" applyFill="1" applyBorder="1" applyAlignment="1">
      <alignment vertical="center"/>
    </xf>
    <xf numFmtId="164" fontId="0" fillId="9" borderId="14" xfId="0" applyNumberFormat="1" applyFill="1" applyBorder="1" applyAlignment="1">
      <alignment vertical="center"/>
    </xf>
    <xf numFmtId="165" fontId="0" fillId="9" borderId="14" xfId="0" applyNumberFormat="1" applyFill="1" applyBorder="1" applyAlignment="1">
      <alignment vertical="center"/>
    </xf>
    <xf numFmtId="0" fontId="0" fillId="9" borderId="14" xfId="0" applyFill="1" applyBorder="1"/>
    <xf numFmtId="164" fontId="0" fillId="9" borderId="14" xfId="0" applyNumberFormat="1" applyFill="1" applyBorder="1"/>
    <xf numFmtId="165" fontId="0" fillId="9" borderId="14" xfId="0" applyNumberFormat="1" applyFill="1" applyBorder="1"/>
    <xf numFmtId="0" fontId="0" fillId="8" borderId="14" xfId="0" applyFill="1" applyBorder="1"/>
    <xf numFmtId="0" fontId="2" fillId="8" borderId="14" xfId="0" applyFont="1" applyFill="1" applyBorder="1" applyAlignment="1">
      <alignment horizontal="left"/>
    </xf>
    <xf numFmtId="0" fontId="9" fillId="0" borderId="41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4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45" xfId="0" applyFont="1" applyBorder="1" applyAlignment="1">
      <alignment horizontal="center" vertical="top"/>
    </xf>
    <xf numFmtId="0" fontId="7" fillId="0" borderId="46" xfId="0" applyFont="1" applyBorder="1" applyAlignment="1">
      <alignment horizontal="center" vertical="top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12" fillId="7" borderId="16" xfId="3" applyBorder="1" applyAlignment="1">
      <alignment horizontal="left"/>
    </xf>
    <xf numFmtId="0" fontId="12" fillId="7" borderId="17" xfId="3" applyBorder="1" applyAlignment="1">
      <alignment horizontal="left"/>
    </xf>
    <xf numFmtId="0" fontId="12" fillId="7" borderId="18" xfId="3" applyBorder="1" applyAlignment="1">
      <alignment horizontal="left"/>
    </xf>
    <xf numFmtId="0" fontId="8" fillId="3" borderId="0" xfId="0" applyFont="1" applyFill="1" applyAlignment="1">
      <alignment horizontal="center" vertical="center"/>
    </xf>
    <xf numFmtId="0" fontId="12" fillId="7" borderId="0" xfId="3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0" fillId="5" borderId="19" xfId="1" applyBorder="1" applyAlignment="1">
      <alignment horizontal="center" vertical="center" wrapText="1"/>
    </xf>
    <xf numFmtId="0" fontId="12" fillId="7" borderId="16" xfId="3" applyBorder="1" applyAlignment="1">
      <alignment horizontal="left" vertical="center"/>
    </xf>
    <xf numFmtId="0" fontId="12" fillId="7" borderId="17" xfId="3" applyBorder="1" applyAlignment="1">
      <alignment horizontal="left" vertical="center"/>
    </xf>
    <xf numFmtId="0" fontId="12" fillId="7" borderId="18" xfId="3" applyBorder="1" applyAlignment="1">
      <alignment horizontal="left" vertical="center"/>
    </xf>
    <xf numFmtId="0" fontId="11" fillId="6" borderId="1" xfId="2" applyBorder="1" applyAlignment="1">
      <alignment horizontal="center" vertical="center"/>
    </xf>
    <xf numFmtId="0" fontId="11" fillId="6" borderId="22" xfId="2" applyBorder="1" applyAlignment="1">
      <alignment horizontal="center" vertical="center"/>
    </xf>
    <xf numFmtId="0" fontId="11" fillId="6" borderId="2" xfId="2" applyBorder="1" applyAlignment="1">
      <alignment horizontal="center" vertical="center"/>
    </xf>
    <xf numFmtId="0" fontId="11" fillId="6" borderId="23" xfId="2" applyBorder="1" applyAlignment="1">
      <alignment horizontal="center" vertical="center"/>
    </xf>
    <xf numFmtId="0" fontId="11" fillId="6" borderId="3" xfId="2" applyBorder="1" applyAlignment="1">
      <alignment horizontal="center" vertical="center"/>
    </xf>
    <xf numFmtId="0" fontId="11" fillId="6" borderId="24" xfId="2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164" fontId="0" fillId="9" borderId="14" xfId="0" applyNumberFormat="1" applyFill="1" applyBorder="1" applyAlignment="1">
      <alignment horizontal="center" vertical="center"/>
    </xf>
    <xf numFmtId="0" fontId="11" fillId="6" borderId="14" xfId="2" applyBorder="1" applyAlignment="1">
      <alignment horizontal="center" vertical="center"/>
    </xf>
    <xf numFmtId="0" fontId="10" fillId="5" borderId="16" xfId="1" applyBorder="1" applyAlignment="1">
      <alignment horizontal="center"/>
    </xf>
    <xf numFmtId="0" fontId="10" fillId="5" borderId="17" xfId="1" applyBorder="1" applyAlignment="1">
      <alignment horizontal="center"/>
    </xf>
    <xf numFmtId="0" fontId="10" fillId="5" borderId="18" xfId="1" applyBorder="1" applyAlignment="1">
      <alignment horizontal="center"/>
    </xf>
    <xf numFmtId="164" fontId="0" fillId="8" borderId="14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5" borderId="16" xfId="1" applyBorder="1" applyAlignment="1">
      <alignment horizontal="left"/>
    </xf>
    <xf numFmtId="0" fontId="10" fillId="5" borderId="17" xfId="1" applyBorder="1" applyAlignment="1">
      <alignment horizontal="left"/>
    </xf>
    <xf numFmtId="0" fontId="10" fillId="5" borderId="18" xfId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13" fillId="6" borderId="1" xfId="2" applyFont="1" applyBorder="1" applyAlignment="1">
      <alignment horizontal="center" vertical="center"/>
    </xf>
    <xf numFmtId="0" fontId="13" fillId="6" borderId="22" xfId="2" applyFont="1" applyBorder="1" applyAlignment="1">
      <alignment horizontal="center" vertical="center"/>
    </xf>
    <xf numFmtId="0" fontId="13" fillId="6" borderId="2" xfId="2" applyFont="1" applyBorder="1" applyAlignment="1">
      <alignment horizontal="center" vertical="center"/>
    </xf>
    <xf numFmtId="0" fontId="13" fillId="6" borderId="23" xfId="2" applyFont="1" applyBorder="1" applyAlignment="1">
      <alignment horizontal="center" vertical="center"/>
    </xf>
    <xf numFmtId="0" fontId="13" fillId="6" borderId="3" xfId="2" applyFont="1" applyBorder="1" applyAlignment="1">
      <alignment horizontal="center" vertical="center"/>
    </xf>
    <xf numFmtId="0" fontId="13" fillId="6" borderId="24" xfId="2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45" xfId="0" applyFont="1" applyBorder="1" applyAlignment="1">
      <alignment horizontal="center" vertical="top"/>
    </xf>
    <xf numFmtId="0" fontId="5" fillId="0" borderId="46" xfId="0" applyFont="1" applyBorder="1" applyAlignment="1">
      <alignment horizontal="center" vertical="top"/>
    </xf>
    <xf numFmtId="0" fontId="0" fillId="9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32" xfId="2" applyFont="1" applyBorder="1" applyAlignment="1">
      <alignment horizontal="center" vertical="center"/>
    </xf>
    <xf numFmtId="0" fontId="13" fillId="6" borderId="33" xfId="2" applyFont="1" applyBorder="1" applyAlignment="1">
      <alignment horizontal="center" vertical="center"/>
    </xf>
    <xf numFmtId="0" fontId="13" fillId="6" borderId="34" xfId="2" applyFont="1" applyBorder="1" applyAlignment="1">
      <alignment horizontal="center" vertical="center"/>
    </xf>
    <xf numFmtId="0" fontId="13" fillId="6" borderId="35" xfId="2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743"/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14" Type="http://schemas.microsoft.com/office/2017/10/relationships/person" Target="persons/person.xml"/><Relationship Id="rId9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16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B782EC-3734-45B3-8CFF-5F4670CA2C50}"/>
            </a:ext>
          </a:extLst>
        </xdr:cNvPr>
        <xdr:cNvSpPr txBox="1"/>
      </xdr:nvSpPr>
      <xdr:spPr>
        <a:xfrm>
          <a:off x="9353550" y="3319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600075</xdr:colOff>
      <xdr:row>17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D9A981-0E2D-4CD4-923C-07A182D7E44D}"/>
            </a:ext>
          </a:extLst>
        </xdr:cNvPr>
        <xdr:cNvSpPr txBox="1"/>
      </xdr:nvSpPr>
      <xdr:spPr>
        <a:xfrm>
          <a:off x="6762750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13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23835-6D93-EF41-D237-72B137266C18}"/>
            </a:ext>
          </a:extLst>
        </xdr:cNvPr>
        <xdr:cNvSpPr txBox="1"/>
      </xdr:nvSpPr>
      <xdr:spPr>
        <a:xfrm>
          <a:off x="8458200" y="3157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13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1C4C65-3F4F-4443-B969-6EBEA7F3BC24}"/>
            </a:ext>
          </a:extLst>
        </xdr:cNvPr>
        <xdr:cNvSpPr txBox="1"/>
      </xdr:nvSpPr>
      <xdr:spPr>
        <a:xfrm>
          <a:off x="9353550" y="3319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15</xdr:row>
      <xdr:rowOff>100012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7B95C9-6BB8-428C-9CD6-F1FBBB3C72EC}"/>
            </a:ext>
          </a:extLst>
        </xdr:cNvPr>
        <xdr:cNvSpPr txBox="1"/>
      </xdr:nvSpPr>
      <xdr:spPr>
        <a:xfrm>
          <a:off x="9353550" y="4862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43</xdr:row>
      <xdr:rowOff>100012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8FC54C-337A-4A5D-AC69-7D77D36AA9CD}"/>
            </a:ext>
          </a:extLst>
        </xdr:cNvPr>
        <xdr:cNvSpPr txBox="1"/>
      </xdr:nvSpPr>
      <xdr:spPr>
        <a:xfrm>
          <a:off x="9353550" y="4862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21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BC04BA-47E2-4C22-BB7B-87D04B5E4297}"/>
            </a:ext>
          </a:extLst>
        </xdr:cNvPr>
        <xdr:cNvSpPr txBox="1"/>
      </xdr:nvSpPr>
      <xdr:spPr>
        <a:xfrm>
          <a:off x="9353550" y="302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21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F22C1D6-0A88-412E-B110-10FA30406E88}"/>
            </a:ext>
          </a:extLst>
        </xdr:cNvPr>
        <xdr:cNvSpPr txBox="1"/>
      </xdr:nvSpPr>
      <xdr:spPr>
        <a:xfrm>
          <a:off x="9353550" y="302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23</xdr:row>
      <xdr:rowOff>100012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26365C9-886F-464C-A7AC-CEB24A5055C0}"/>
            </a:ext>
          </a:extLst>
        </xdr:cNvPr>
        <xdr:cNvSpPr txBox="1"/>
      </xdr:nvSpPr>
      <xdr:spPr>
        <a:xfrm>
          <a:off x="9353550" y="3509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51</xdr:row>
      <xdr:rowOff>100012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E7EA964-9523-42D4-99D2-0295BEC23E4E}"/>
            </a:ext>
          </a:extLst>
        </xdr:cNvPr>
        <xdr:cNvSpPr txBox="1"/>
      </xdr:nvSpPr>
      <xdr:spPr>
        <a:xfrm>
          <a:off x="9363075" y="89190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55</xdr:row>
      <xdr:rowOff>100012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DD9E397-4991-4352-B032-38315C4A0FEC}"/>
            </a:ext>
          </a:extLst>
        </xdr:cNvPr>
        <xdr:cNvSpPr txBox="1"/>
      </xdr:nvSpPr>
      <xdr:spPr>
        <a:xfrm>
          <a:off x="9363075" y="104654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59</xdr:row>
      <xdr:rowOff>100012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9BEDFE9-5676-47EC-B751-61E169200A05}"/>
            </a:ext>
          </a:extLst>
        </xdr:cNvPr>
        <xdr:cNvSpPr txBox="1"/>
      </xdr:nvSpPr>
      <xdr:spPr>
        <a:xfrm>
          <a:off x="9363075" y="112386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63</xdr:row>
      <xdr:rowOff>100012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E24D2D5-B96D-4DEB-9752-A0C7100DCC9E}"/>
            </a:ext>
          </a:extLst>
        </xdr:cNvPr>
        <xdr:cNvSpPr txBox="1"/>
      </xdr:nvSpPr>
      <xdr:spPr>
        <a:xfrm>
          <a:off x="9363075" y="12011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600075</xdr:colOff>
      <xdr:row>67</xdr:row>
      <xdr:rowOff>100012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14283E0-7F8D-47EE-8A40-F69608EA2AE0}"/>
            </a:ext>
          </a:extLst>
        </xdr:cNvPr>
        <xdr:cNvSpPr txBox="1"/>
      </xdr:nvSpPr>
      <xdr:spPr>
        <a:xfrm>
          <a:off x="9363075" y="127850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CA6E-DBFD-4376-BF79-2D5362C682DB}">
  <dimension ref="A1:AN47"/>
  <sheetViews>
    <sheetView tabSelected="1" zoomScale="85" zoomScaleNormal="85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C14" sqref="A14:XFD47"/>
    </sheetView>
  </sheetViews>
  <sheetFormatPr defaultRowHeight="15" x14ac:dyDescent="0.25"/>
  <cols>
    <col min="1" max="1" width="16.140625" customWidth="1"/>
    <col min="2" max="2" width="17.140625" customWidth="1"/>
    <col min="3" max="3" width="20.5703125" customWidth="1"/>
    <col min="4" max="4" width="22.85546875" customWidth="1"/>
    <col min="5" max="5" width="15.7109375" customWidth="1"/>
    <col min="6" max="7" width="12.5703125" customWidth="1"/>
    <col min="8" max="8" width="14.42578125" customWidth="1"/>
    <col min="9" max="11" width="12.5703125" customWidth="1"/>
    <col min="12" max="12" width="18.28515625" customWidth="1"/>
    <col min="13" max="13" width="6.85546875" customWidth="1"/>
    <col min="14" max="14" width="25.28515625" customWidth="1"/>
    <col min="15" max="15" width="27.140625" customWidth="1"/>
    <col min="16" max="16" width="24.5703125" customWidth="1"/>
    <col min="17" max="17" width="20.5703125" customWidth="1"/>
    <col min="18" max="18" width="12.42578125" customWidth="1"/>
    <col min="19" max="19" width="27.140625" customWidth="1"/>
    <col min="20" max="20" width="19.42578125" customWidth="1"/>
    <col min="21" max="21" width="17.140625" customWidth="1"/>
    <col min="22" max="22" width="20" customWidth="1"/>
    <col min="23" max="23" width="5.42578125" customWidth="1"/>
    <col min="24" max="24" width="20.42578125" customWidth="1"/>
    <col min="25" max="25" width="29.5703125" customWidth="1"/>
    <col min="27" max="28" width="11.85546875" customWidth="1"/>
    <col min="29" max="29" width="10.7109375" customWidth="1"/>
    <col min="30" max="30" width="23" customWidth="1"/>
    <col min="31" max="31" width="43.42578125" customWidth="1"/>
    <col min="32" max="32" width="39.5703125" customWidth="1"/>
    <col min="33" max="33" width="15.85546875" customWidth="1"/>
    <col min="34" max="34" width="43.7109375" customWidth="1"/>
    <col min="37" max="37" width="12.42578125" customWidth="1"/>
    <col min="41" max="41" width="15.7109375" customWidth="1"/>
  </cols>
  <sheetData>
    <row r="1" spans="1:40" ht="31.5" customHeight="1" thickTop="1" thickBot="1" x14ac:dyDescent="0.3">
      <c r="A1" s="51" t="s">
        <v>8</v>
      </c>
      <c r="B1" s="52"/>
      <c r="C1" s="59" t="s">
        <v>77</v>
      </c>
      <c r="D1" s="60"/>
      <c r="J1" s="66" t="s">
        <v>61</v>
      </c>
      <c r="K1" s="66"/>
      <c r="L1" s="66"/>
    </row>
    <row r="2" spans="1:40" ht="21.75" customHeight="1" thickBot="1" x14ac:dyDescent="0.3">
      <c r="A2" s="53"/>
      <c r="B2" s="54"/>
      <c r="C2" s="10" t="s">
        <v>2</v>
      </c>
      <c r="D2" s="10">
        <v>0.9</v>
      </c>
      <c r="J2" s="67" t="s">
        <v>62</v>
      </c>
      <c r="K2" s="67"/>
      <c r="L2" s="67"/>
    </row>
    <row r="3" spans="1:40" ht="19.5" customHeight="1" thickBot="1" x14ac:dyDescent="0.3">
      <c r="A3" s="53"/>
      <c r="B3" s="54"/>
      <c r="C3" s="49" t="s">
        <v>0</v>
      </c>
      <c r="D3" s="49">
        <v>415</v>
      </c>
      <c r="J3" s="68" t="s">
        <v>82</v>
      </c>
      <c r="K3" s="68"/>
      <c r="L3" s="68"/>
    </row>
    <row r="4" spans="1:40" ht="18" customHeight="1" thickBot="1" x14ac:dyDescent="0.3">
      <c r="A4" s="53"/>
      <c r="B4" s="54"/>
      <c r="C4" s="49" t="s">
        <v>1</v>
      </c>
      <c r="D4" s="49">
        <v>25</v>
      </c>
      <c r="J4" s="69" t="s">
        <v>83</v>
      </c>
      <c r="K4" s="69"/>
      <c r="L4" s="69"/>
    </row>
    <row r="5" spans="1:40" ht="18" customHeight="1" thickBot="1" x14ac:dyDescent="0.3">
      <c r="A5" s="53"/>
      <c r="B5" s="54"/>
      <c r="C5" s="49" t="s">
        <v>53</v>
      </c>
      <c r="D5" s="49">
        <v>12</v>
      </c>
      <c r="J5" s="70" t="s">
        <v>63</v>
      </c>
      <c r="K5" s="70"/>
      <c r="L5" s="70"/>
    </row>
    <row r="6" spans="1:40" ht="15" customHeight="1" thickBot="1" x14ac:dyDescent="0.3">
      <c r="A6" s="55" t="s">
        <v>48</v>
      </c>
      <c r="B6" s="56"/>
      <c r="C6" s="46" t="s">
        <v>64</v>
      </c>
      <c r="D6" s="47">
        <f>PI()*$D$5^2/4</f>
        <v>113.09733552923255</v>
      </c>
    </row>
    <row r="7" spans="1:40" ht="28.5" customHeight="1" thickBot="1" x14ac:dyDescent="0.3">
      <c r="A7" s="55"/>
      <c r="B7" s="56"/>
      <c r="C7" s="49" t="s">
        <v>54</v>
      </c>
      <c r="D7" s="49">
        <v>10</v>
      </c>
    </row>
    <row r="8" spans="1:40" ht="28.5" customHeight="1" thickBot="1" x14ac:dyDescent="0.3">
      <c r="A8" s="55"/>
      <c r="B8" s="56"/>
      <c r="C8" s="46" t="s">
        <v>65</v>
      </c>
      <c r="D8" s="47">
        <f>PI()*$D$7^2/4</f>
        <v>78.539816339744831</v>
      </c>
    </row>
    <row r="9" spans="1:40" ht="15" customHeight="1" thickBot="1" x14ac:dyDescent="0.3">
      <c r="A9" s="55"/>
      <c r="B9" s="56"/>
      <c r="C9" s="46" t="s">
        <v>4</v>
      </c>
      <c r="D9" s="48">
        <f>1.4/$D$3</f>
        <v>3.3734939759036144E-3</v>
      </c>
    </row>
    <row r="10" spans="1:40" ht="15.75" customHeight="1" thickBot="1" x14ac:dyDescent="0.3">
      <c r="A10" s="55"/>
      <c r="B10" s="56"/>
      <c r="C10" s="46" t="s">
        <v>5</v>
      </c>
      <c r="D10" s="48">
        <f>0.75*(0.85*0.85*($D$4/$D$3)*(600/(600+$D$3)))</f>
        <v>1.9296397412309339E-2</v>
      </c>
    </row>
    <row r="11" spans="1:40" ht="15.75" thickBot="1" x14ac:dyDescent="0.3">
      <c r="A11" s="55"/>
      <c r="B11" s="56"/>
      <c r="C11" s="49" t="s">
        <v>6</v>
      </c>
      <c r="D11" s="49">
        <v>20</v>
      </c>
    </row>
    <row r="12" spans="1:40" ht="15.75" thickBot="1" x14ac:dyDescent="0.3">
      <c r="A12" s="57"/>
      <c r="B12" s="58"/>
      <c r="C12" s="50" t="s">
        <v>11</v>
      </c>
      <c r="D12" s="49">
        <v>23.54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ht="16.5" thickTop="1" thickBot="1" x14ac:dyDescent="0.3"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ht="15.75" customHeight="1" thickBot="1" x14ac:dyDescent="0.3">
      <c r="A14" s="74" t="s">
        <v>7</v>
      </c>
      <c r="B14" s="75"/>
      <c r="C14" s="71" t="s">
        <v>29</v>
      </c>
      <c r="D14" s="72"/>
      <c r="E14" s="72"/>
      <c r="F14" s="72"/>
      <c r="G14" s="72"/>
      <c r="H14" s="72"/>
      <c r="I14" s="72"/>
      <c r="J14" s="72"/>
      <c r="K14" s="72"/>
      <c r="L14" s="73"/>
      <c r="M14" s="2"/>
      <c r="N14" s="63" t="s">
        <v>50</v>
      </c>
      <c r="O14" s="64"/>
      <c r="P14" s="64"/>
      <c r="Q14" s="64"/>
      <c r="R14" s="65"/>
    </row>
    <row r="15" spans="1:40" ht="15.75" customHeight="1" thickBot="1" x14ac:dyDescent="0.3">
      <c r="A15" s="76"/>
      <c r="B15" s="77"/>
      <c r="C15" s="80" t="s">
        <v>49</v>
      </c>
      <c r="D15" s="81" t="s">
        <v>37</v>
      </c>
      <c r="E15" s="61" t="s">
        <v>38</v>
      </c>
      <c r="F15" s="86" t="s">
        <v>42</v>
      </c>
      <c r="G15" s="81" t="s">
        <v>41</v>
      </c>
      <c r="H15" s="81" t="s">
        <v>43</v>
      </c>
      <c r="I15" s="86" t="s">
        <v>44</v>
      </c>
      <c r="J15" s="81" t="s">
        <v>45</v>
      </c>
      <c r="K15" s="81" t="s">
        <v>46</v>
      </c>
      <c r="L15" s="81" t="s">
        <v>34</v>
      </c>
      <c r="M15" s="2"/>
      <c r="N15" s="61" t="s">
        <v>35</v>
      </c>
      <c r="O15" s="61" t="s">
        <v>25</v>
      </c>
      <c r="P15" s="61" t="s">
        <v>26</v>
      </c>
      <c r="Q15" s="62" t="s">
        <v>36</v>
      </c>
      <c r="R15" s="61" t="s">
        <v>55</v>
      </c>
    </row>
    <row r="16" spans="1:40" ht="15.75" customHeight="1" thickBot="1" x14ac:dyDescent="0.3">
      <c r="A16" s="78"/>
      <c r="B16" s="79"/>
      <c r="C16" s="80"/>
      <c r="D16" s="81"/>
      <c r="E16" s="61"/>
      <c r="F16" s="86"/>
      <c r="G16" s="81"/>
      <c r="H16" s="81"/>
      <c r="I16" s="86"/>
      <c r="J16" s="81"/>
      <c r="K16" s="81"/>
      <c r="L16" s="81"/>
      <c r="M16" s="1"/>
      <c r="N16" s="61"/>
      <c r="O16" s="61"/>
      <c r="P16" s="61"/>
      <c r="Q16" s="62"/>
      <c r="R16" s="61"/>
    </row>
    <row r="17" spans="1:18" ht="15.75" customHeight="1" thickBot="1" x14ac:dyDescent="0.3">
      <c r="A17" s="87" t="s">
        <v>56</v>
      </c>
      <c r="B17" s="10" t="s">
        <v>66</v>
      </c>
      <c r="C17" s="3">
        <v>3.22</v>
      </c>
      <c r="D17" s="3">
        <f t="shared" ref="D17:D24" si="0" xml:space="preserve"> CEILING(C17 / 20, 0.01)</f>
        <v>0.17</v>
      </c>
      <c r="E17" s="3">
        <f t="shared" ref="E17:E24" si="1">D17*1000 - $D$11 - $D$5/2</f>
        <v>144</v>
      </c>
      <c r="F17" s="3">
        <v>4</v>
      </c>
      <c r="G17" s="3">
        <f t="shared" ref="G17:G24" si="2">$D$12*D17</f>
        <v>4.0018000000000002</v>
      </c>
      <c r="H17" s="11">
        <f t="shared" ref="H17:H24" si="3">1.2*(G17+F17)</f>
        <v>9.6021599999999996</v>
      </c>
      <c r="I17" s="3">
        <v>4.5</v>
      </c>
      <c r="J17" s="3">
        <f t="shared" ref="J17:J24" si="4">1.6*I17</f>
        <v>7.2</v>
      </c>
      <c r="K17" s="11">
        <f t="shared" ref="K17:K24" si="5">H17 + J17</f>
        <v>16.802160000000001</v>
      </c>
      <c r="L17" s="4">
        <f t="shared" ref="L17:L24" si="6" xml:space="preserve"> K17 * C17^2 / 8</f>
        <v>21.776439468000003</v>
      </c>
      <c r="N17" s="26">
        <f t="shared" ref="N17:N24" si="7">(L17*10^6)/($D$2*1000*E17^2)</f>
        <v>1.1668616827417697</v>
      </c>
      <c r="O17" s="22">
        <f t="shared" ref="O17:O24" si="8">(0.85*$D$4/$D$3)*(1-SQRT(1-(2*N17/(0.85*$D$4))))</f>
        <v>2.8934664626618246E-3</v>
      </c>
      <c r="P17" s="22">
        <f t="shared" ref="P17:P24" si="9">IF(O17&lt;$D$9,$D$9,IF(O17&gt;$D$10,$D$10,O17))</f>
        <v>3.3734939759036144E-3</v>
      </c>
      <c r="Q17" s="22">
        <f t="shared" ref="Q17:Q24" si="10">P17*1000*E17</f>
        <v>485.78313253012044</v>
      </c>
      <c r="R17" s="28">
        <f t="shared" ref="R17:R24" si="11">IF($D$3 = 276,0.002*1000^2*D17,IF($D$3 = 415,0.0018*1000^2*D17, 0.0018*415/$D$3))</f>
        <v>306</v>
      </c>
    </row>
    <row r="18" spans="1:18" ht="15.75" customHeight="1" thickBot="1" x14ac:dyDescent="0.3">
      <c r="A18" s="88"/>
      <c r="B18" s="10" t="s">
        <v>70</v>
      </c>
      <c r="C18" s="3">
        <v>3.22</v>
      </c>
      <c r="D18" s="3">
        <f t="shared" ref="D18" si="12" xml:space="preserve"> CEILING(C18 / 20, 0.01)</f>
        <v>0.17</v>
      </c>
      <c r="E18" s="3">
        <f t="shared" si="1"/>
        <v>144</v>
      </c>
      <c r="F18" s="3">
        <v>4</v>
      </c>
      <c r="G18" s="3">
        <f t="shared" si="2"/>
        <v>4.0018000000000002</v>
      </c>
      <c r="H18" s="11">
        <f t="shared" si="3"/>
        <v>9.6021599999999996</v>
      </c>
      <c r="I18" s="3">
        <v>4.5</v>
      </c>
      <c r="J18" s="3">
        <f t="shared" ref="J18" si="13">1.6*I18</f>
        <v>7.2</v>
      </c>
      <c r="K18" s="11">
        <f t="shared" ref="K18" si="14">H18 + J18</f>
        <v>16.802160000000001</v>
      </c>
      <c r="L18" s="4">
        <f t="shared" si="6"/>
        <v>21.776439468000003</v>
      </c>
      <c r="N18" s="5">
        <f t="shared" si="7"/>
        <v>1.1668616827417697</v>
      </c>
      <c r="O18" s="6">
        <f t="shared" si="8"/>
        <v>2.8934664626618246E-3</v>
      </c>
      <c r="P18" s="6">
        <f t="shared" si="9"/>
        <v>3.3734939759036144E-3</v>
      </c>
      <c r="Q18" s="6">
        <f t="shared" si="10"/>
        <v>485.78313253012044</v>
      </c>
      <c r="R18" s="28">
        <f t="shared" si="11"/>
        <v>306</v>
      </c>
    </row>
    <row r="19" spans="1:18" ht="15.75" customHeight="1" thickBot="1" x14ac:dyDescent="0.3">
      <c r="A19" s="88"/>
      <c r="B19" s="10" t="s">
        <v>67</v>
      </c>
      <c r="C19" s="3">
        <v>1.78</v>
      </c>
      <c r="D19" s="3">
        <f t="shared" ref="D19:D20" si="15" xml:space="preserve"> CEILING(C19 / 20, 0.01)</f>
        <v>0.09</v>
      </c>
      <c r="E19" s="3">
        <f t="shared" si="1"/>
        <v>64</v>
      </c>
      <c r="F19" s="3">
        <v>2.8</v>
      </c>
      <c r="G19" s="3">
        <f t="shared" si="2"/>
        <v>2.1185999999999998</v>
      </c>
      <c r="H19" s="11">
        <f t="shared" si="3"/>
        <v>5.9023199999999996</v>
      </c>
      <c r="I19" s="3">
        <v>3.8</v>
      </c>
      <c r="J19" s="3">
        <f t="shared" ref="J19:J20" si="16">1.6*I19</f>
        <v>6.08</v>
      </c>
      <c r="K19" s="11">
        <f t="shared" ref="K19:K20" si="17">H19 + J19</f>
        <v>11.98232</v>
      </c>
      <c r="L19" s="4">
        <f t="shared" si="6"/>
        <v>4.745597836</v>
      </c>
      <c r="N19" s="5">
        <f t="shared" si="7"/>
        <v>1.2873258018663194</v>
      </c>
      <c r="O19" s="6">
        <f t="shared" si="8"/>
        <v>3.2021125369620113E-3</v>
      </c>
      <c r="P19" s="6">
        <f t="shared" si="9"/>
        <v>3.3734939759036144E-3</v>
      </c>
      <c r="Q19" s="6">
        <f t="shared" si="10"/>
        <v>215.90361445783131</v>
      </c>
      <c r="R19" s="28">
        <f t="shared" si="11"/>
        <v>162</v>
      </c>
    </row>
    <row r="20" spans="1:18" ht="15.75" customHeight="1" thickBot="1" x14ac:dyDescent="0.3">
      <c r="A20" s="89"/>
      <c r="B20" s="10" t="s">
        <v>71</v>
      </c>
      <c r="C20" s="3">
        <v>1.78</v>
      </c>
      <c r="D20" s="3">
        <f t="shared" si="15"/>
        <v>0.09</v>
      </c>
      <c r="E20" s="3">
        <f t="shared" si="1"/>
        <v>64</v>
      </c>
      <c r="F20" s="3">
        <v>2.8</v>
      </c>
      <c r="G20" s="3">
        <f t="shared" si="2"/>
        <v>2.1185999999999998</v>
      </c>
      <c r="H20" s="11">
        <f t="shared" si="3"/>
        <v>5.9023199999999996</v>
      </c>
      <c r="I20" s="3">
        <v>3.8</v>
      </c>
      <c r="J20" s="3">
        <f t="shared" si="16"/>
        <v>6.08</v>
      </c>
      <c r="K20" s="11">
        <f t="shared" si="17"/>
        <v>11.98232</v>
      </c>
      <c r="L20" s="4">
        <f t="shared" si="6"/>
        <v>4.745597836</v>
      </c>
      <c r="N20" s="5">
        <f t="shared" si="7"/>
        <v>1.2873258018663194</v>
      </c>
      <c r="O20" s="6">
        <f t="shared" si="8"/>
        <v>3.2021125369620113E-3</v>
      </c>
      <c r="P20" s="6">
        <f t="shared" si="9"/>
        <v>3.3734939759036144E-3</v>
      </c>
      <c r="Q20" s="6">
        <f t="shared" si="10"/>
        <v>215.90361445783131</v>
      </c>
      <c r="R20" s="28">
        <f t="shared" si="11"/>
        <v>162</v>
      </c>
    </row>
    <row r="21" spans="1:18" ht="15.75" customHeight="1" thickBot="1" x14ac:dyDescent="0.3">
      <c r="A21" s="87" t="s">
        <v>57</v>
      </c>
      <c r="B21" s="10" t="s">
        <v>66</v>
      </c>
      <c r="C21" s="3">
        <v>3.22</v>
      </c>
      <c r="D21" s="3">
        <f t="shared" si="0"/>
        <v>0.17</v>
      </c>
      <c r="E21" s="3">
        <f t="shared" si="1"/>
        <v>144</v>
      </c>
      <c r="F21" s="3">
        <v>3</v>
      </c>
      <c r="G21" s="3">
        <f t="shared" si="2"/>
        <v>4.0018000000000002</v>
      </c>
      <c r="H21" s="11">
        <f t="shared" si="3"/>
        <v>8.4021600000000003</v>
      </c>
      <c r="I21" s="3">
        <v>3.8</v>
      </c>
      <c r="J21" s="3">
        <f t="shared" si="4"/>
        <v>6.08</v>
      </c>
      <c r="K21" s="11">
        <f t="shared" si="5"/>
        <v>14.48216</v>
      </c>
      <c r="L21" s="4">
        <f t="shared" si="6"/>
        <v>18.769603468000003</v>
      </c>
      <c r="N21" s="5">
        <f t="shared" si="7"/>
        <v>1.0057443559242114</v>
      </c>
      <c r="O21" s="6">
        <f t="shared" si="8"/>
        <v>2.4837174024534303E-3</v>
      </c>
      <c r="P21" s="6">
        <f t="shared" si="9"/>
        <v>3.3734939759036144E-3</v>
      </c>
      <c r="Q21" s="6">
        <f t="shared" si="10"/>
        <v>485.78313253012044</v>
      </c>
      <c r="R21" s="28">
        <f t="shared" si="11"/>
        <v>306</v>
      </c>
    </row>
    <row r="22" spans="1:18" ht="15.75" customHeight="1" thickBot="1" x14ac:dyDescent="0.3">
      <c r="A22" s="88"/>
      <c r="B22" s="10" t="s">
        <v>70</v>
      </c>
      <c r="C22" s="3">
        <v>3.22</v>
      </c>
      <c r="D22" s="3">
        <f t="shared" ref="D22:D23" si="18" xml:space="preserve"> CEILING(C22 / 20, 0.01)</f>
        <v>0.17</v>
      </c>
      <c r="E22" s="3">
        <f t="shared" si="1"/>
        <v>144</v>
      </c>
      <c r="F22" s="3">
        <v>3</v>
      </c>
      <c r="G22" s="3">
        <f t="shared" si="2"/>
        <v>4.0018000000000002</v>
      </c>
      <c r="H22" s="11">
        <f t="shared" si="3"/>
        <v>8.4021600000000003</v>
      </c>
      <c r="I22" s="3">
        <v>3.8</v>
      </c>
      <c r="J22" s="3">
        <f t="shared" ref="J22:J23" si="19">1.6*I22</f>
        <v>6.08</v>
      </c>
      <c r="K22" s="11">
        <f t="shared" ref="K22:K23" si="20">H22 + J22</f>
        <v>14.48216</v>
      </c>
      <c r="L22" s="4">
        <f t="shared" si="6"/>
        <v>18.769603468000003</v>
      </c>
      <c r="N22" s="5">
        <f t="shared" si="7"/>
        <v>1.0057443559242114</v>
      </c>
      <c r="O22" s="6">
        <f t="shared" si="8"/>
        <v>2.4837174024534303E-3</v>
      </c>
      <c r="P22" s="6">
        <f t="shared" si="9"/>
        <v>3.3734939759036144E-3</v>
      </c>
      <c r="Q22" s="6">
        <f t="shared" si="10"/>
        <v>485.78313253012044</v>
      </c>
      <c r="R22" s="28">
        <f t="shared" si="11"/>
        <v>306</v>
      </c>
    </row>
    <row r="23" spans="1:18" ht="15.75" customHeight="1" thickBot="1" x14ac:dyDescent="0.3">
      <c r="A23" s="88"/>
      <c r="B23" s="10" t="s">
        <v>67</v>
      </c>
      <c r="C23" s="3">
        <v>1.78</v>
      </c>
      <c r="D23" s="3">
        <f t="shared" si="18"/>
        <v>0.09</v>
      </c>
      <c r="E23" s="3">
        <f t="shared" si="1"/>
        <v>64</v>
      </c>
      <c r="F23" s="3">
        <v>2.5</v>
      </c>
      <c r="G23" s="3">
        <f t="shared" si="2"/>
        <v>2.1185999999999998</v>
      </c>
      <c r="H23" s="11">
        <f t="shared" si="3"/>
        <v>5.5423199999999992</v>
      </c>
      <c r="I23" s="3">
        <v>3.8</v>
      </c>
      <c r="J23" s="3">
        <f t="shared" si="19"/>
        <v>6.08</v>
      </c>
      <c r="K23" s="11">
        <f t="shared" si="20"/>
        <v>11.622319999999998</v>
      </c>
      <c r="L23" s="4">
        <f t="shared" si="6"/>
        <v>4.6030198359999996</v>
      </c>
      <c r="N23" s="5">
        <f t="shared" si="7"/>
        <v>1.2486490440538192</v>
      </c>
      <c r="O23" s="6">
        <f t="shared" si="8"/>
        <v>3.1028013759966597E-3</v>
      </c>
      <c r="P23" s="6">
        <f t="shared" si="9"/>
        <v>3.3734939759036144E-3</v>
      </c>
      <c r="Q23" s="6">
        <f t="shared" si="10"/>
        <v>215.90361445783131</v>
      </c>
      <c r="R23" s="28">
        <f t="shared" si="11"/>
        <v>162</v>
      </c>
    </row>
    <row r="24" spans="1:18" ht="15.75" customHeight="1" thickBot="1" x14ac:dyDescent="0.3">
      <c r="A24" s="89"/>
      <c r="B24" s="10" t="s">
        <v>71</v>
      </c>
      <c r="C24" s="3">
        <v>1.78</v>
      </c>
      <c r="D24" s="3">
        <f t="shared" si="0"/>
        <v>0.09</v>
      </c>
      <c r="E24" s="3">
        <f t="shared" si="1"/>
        <v>64</v>
      </c>
      <c r="F24" s="3">
        <v>2.5</v>
      </c>
      <c r="G24" s="3">
        <f t="shared" si="2"/>
        <v>2.1185999999999998</v>
      </c>
      <c r="H24" s="11">
        <f t="shared" si="3"/>
        <v>5.5423199999999992</v>
      </c>
      <c r="I24" s="3">
        <v>3.8</v>
      </c>
      <c r="J24" s="3">
        <f t="shared" si="4"/>
        <v>6.08</v>
      </c>
      <c r="K24" s="11">
        <f t="shared" si="5"/>
        <v>11.622319999999998</v>
      </c>
      <c r="L24" s="4">
        <f t="shared" si="6"/>
        <v>4.6030198359999996</v>
      </c>
      <c r="N24" s="5">
        <f t="shared" si="7"/>
        <v>1.2486490440538192</v>
      </c>
      <c r="O24" s="6">
        <f t="shared" si="8"/>
        <v>3.1028013759966597E-3</v>
      </c>
      <c r="P24" s="6">
        <f t="shared" si="9"/>
        <v>3.3734939759036144E-3</v>
      </c>
      <c r="Q24" s="6">
        <f t="shared" si="10"/>
        <v>215.90361445783131</v>
      </c>
      <c r="R24" s="28">
        <f t="shared" si="11"/>
        <v>162</v>
      </c>
    </row>
    <row r="25" spans="1:18" ht="15.75" customHeight="1" thickBot="1" x14ac:dyDescent="0.3"/>
    <row r="26" spans="1:18" ht="15.75" customHeight="1" thickBot="1" x14ac:dyDescent="0.3">
      <c r="A26" s="82" t="s">
        <v>7</v>
      </c>
      <c r="B26" s="82"/>
      <c r="C26" s="63" t="s">
        <v>18</v>
      </c>
      <c r="D26" s="64"/>
      <c r="E26" s="64"/>
      <c r="F26" s="64"/>
      <c r="G26" s="64"/>
      <c r="H26" s="64"/>
      <c r="I26" s="64"/>
      <c r="J26" s="64"/>
      <c r="K26" s="64"/>
      <c r="L26" s="65"/>
    </row>
    <row r="27" spans="1:18" ht="15.75" customHeight="1" thickBot="1" x14ac:dyDescent="0.3">
      <c r="A27" s="82"/>
      <c r="B27" s="82"/>
      <c r="C27" s="90" t="s">
        <v>51</v>
      </c>
      <c r="D27" s="91"/>
      <c r="E27" s="91"/>
      <c r="F27" s="92"/>
      <c r="I27" s="83" t="s">
        <v>52</v>
      </c>
      <c r="J27" s="84"/>
      <c r="K27" s="84"/>
      <c r="L27" s="85"/>
    </row>
    <row r="28" spans="1:18" ht="15.75" customHeight="1" thickBot="1" x14ac:dyDescent="0.3">
      <c r="A28" s="82"/>
      <c r="B28" s="82"/>
      <c r="C28" s="36" t="s">
        <v>30</v>
      </c>
      <c r="D28" s="36" t="s">
        <v>31</v>
      </c>
      <c r="E28" s="36" t="s">
        <v>32</v>
      </c>
      <c r="F28" s="36" t="s">
        <v>33</v>
      </c>
      <c r="I28" s="36" t="s">
        <v>30</v>
      </c>
      <c r="J28" s="36" t="s">
        <v>31</v>
      </c>
      <c r="K28" s="36" t="s">
        <v>32</v>
      </c>
      <c r="L28" s="36" t="s">
        <v>33</v>
      </c>
    </row>
    <row r="29" spans="1:18" ht="15.75" customHeight="1" thickBot="1" x14ac:dyDescent="0.3">
      <c r="A29" s="87" t="str">
        <f>A17</f>
        <v>Second Floor</v>
      </c>
      <c r="B29" s="10" t="str">
        <f>B17</f>
        <v>GRID 1-2 C-D</v>
      </c>
      <c r="C29" s="27">
        <f t="shared" ref="C29:C36" si="21">FLOOR($D$6*1000/Q17,5)</f>
        <v>230</v>
      </c>
      <c r="D29" s="23">
        <f t="shared" ref="D29:D36" si="22">3*D17* 1000</f>
        <v>510</v>
      </c>
      <c r="E29" s="23">
        <v>450</v>
      </c>
      <c r="F29" s="24">
        <f t="shared" ref="F29:F36" si="23">MIN(C29:E29)</f>
        <v>230</v>
      </c>
      <c r="I29" s="7">
        <f t="shared" ref="I29:I36" si="24">FLOOR($D$8*1000/R17,5)</f>
        <v>255</v>
      </c>
      <c r="J29" s="8">
        <f t="shared" ref="J29:J36" si="25">5*D17* 1000</f>
        <v>850.00000000000011</v>
      </c>
      <c r="K29" s="8">
        <v>450</v>
      </c>
      <c r="L29" s="9">
        <f t="shared" ref="L29:L36" si="26">MIN(I29:K29)</f>
        <v>255</v>
      </c>
    </row>
    <row r="30" spans="1:18" ht="15.75" customHeight="1" thickBot="1" x14ac:dyDescent="0.3">
      <c r="A30" s="88"/>
      <c r="B30" s="10" t="str">
        <f t="shared" ref="B30:B35" si="27">B18</f>
        <v>GRID 5-6 C-D</v>
      </c>
      <c r="C30" s="7">
        <f t="shared" si="21"/>
        <v>230</v>
      </c>
      <c r="D30" s="8">
        <f t="shared" si="22"/>
        <v>510</v>
      </c>
      <c r="E30" s="8">
        <v>450</v>
      </c>
      <c r="F30" s="9">
        <f t="shared" ref="F30" si="28">MIN(C30:E30)</f>
        <v>230</v>
      </c>
      <c r="I30" s="7">
        <f t="shared" si="24"/>
        <v>255</v>
      </c>
      <c r="J30" s="8">
        <f t="shared" si="25"/>
        <v>850.00000000000011</v>
      </c>
      <c r="K30" s="8">
        <v>450</v>
      </c>
      <c r="L30" s="9">
        <f t="shared" ref="L30" si="29">MIN(I30:K30)</f>
        <v>255</v>
      </c>
    </row>
    <row r="31" spans="1:18" ht="15.75" customHeight="1" thickBot="1" x14ac:dyDescent="0.3">
      <c r="A31" s="88"/>
      <c r="B31" s="10" t="str">
        <f t="shared" si="27"/>
        <v>GRID 2-3 A-B</v>
      </c>
      <c r="C31" s="7">
        <f t="shared" si="21"/>
        <v>520</v>
      </c>
      <c r="D31" s="8">
        <f t="shared" si="22"/>
        <v>270</v>
      </c>
      <c r="E31" s="8">
        <v>450</v>
      </c>
      <c r="F31" s="9">
        <f t="shared" ref="F31:F32" si="30">MIN(C31:E31)</f>
        <v>270</v>
      </c>
      <c r="I31" s="7">
        <f t="shared" si="24"/>
        <v>480</v>
      </c>
      <c r="J31" s="8">
        <f t="shared" si="25"/>
        <v>449.99999999999994</v>
      </c>
      <c r="K31" s="8">
        <v>450</v>
      </c>
      <c r="L31" s="9">
        <f t="shared" ref="L31:L32" si="31">MIN(I31:K31)</f>
        <v>449.99999999999994</v>
      </c>
    </row>
    <row r="32" spans="1:18" ht="15.75" customHeight="1" thickBot="1" x14ac:dyDescent="0.3">
      <c r="A32" s="89"/>
      <c r="B32" s="10" t="str">
        <f t="shared" si="27"/>
        <v>GRID 4-5 A-B</v>
      </c>
      <c r="C32" s="7">
        <f t="shared" si="21"/>
        <v>520</v>
      </c>
      <c r="D32" s="8">
        <f t="shared" si="22"/>
        <v>270</v>
      </c>
      <c r="E32" s="8">
        <v>450</v>
      </c>
      <c r="F32" s="9">
        <f t="shared" si="30"/>
        <v>270</v>
      </c>
      <c r="I32" s="7">
        <f t="shared" si="24"/>
        <v>480</v>
      </c>
      <c r="J32" s="8">
        <f t="shared" si="25"/>
        <v>449.99999999999994</v>
      </c>
      <c r="K32" s="8">
        <v>450</v>
      </c>
      <c r="L32" s="9">
        <f t="shared" si="31"/>
        <v>449.99999999999994</v>
      </c>
    </row>
    <row r="33" spans="1:12" ht="15.75" customHeight="1" thickBot="1" x14ac:dyDescent="0.3">
      <c r="A33" s="87" t="str">
        <f>A21</f>
        <v>Roof-Deck</v>
      </c>
      <c r="B33" s="10" t="str">
        <f t="shared" si="27"/>
        <v>GRID 1-2 C-D</v>
      </c>
      <c r="C33" s="7">
        <f t="shared" si="21"/>
        <v>230</v>
      </c>
      <c r="D33" s="8">
        <f t="shared" si="22"/>
        <v>510</v>
      </c>
      <c r="E33" s="8">
        <v>450</v>
      </c>
      <c r="F33" s="9">
        <f t="shared" si="23"/>
        <v>230</v>
      </c>
      <c r="I33" s="7">
        <f t="shared" si="24"/>
        <v>255</v>
      </c>
      <c r="J33" s="8">
        <f t="shared" si="25"/>
        <v>850.00000000000011</v>
      </c>
      <c r="K33" s="8">
        <v>450</v>
      </c>
      <c r="L33" s="9">
        <f t="shared" si="26"/>
        <v>255</v>
      </c>
    </row>
    <row r="34" spans="1:12" ht="15.75" customHeight="1" thickBot="1" x14ac:dyDescent="0.3">
      <c r="A34" s="88"/>
      <c r="B34" s="10" t="str">
        <f t="shared" si="27"/>
        <v>GRID 5-6 C-D</v>
      </c>
      <c r="C34" s="7">
        <f t="shared" si="21"/>
        <v>230</v>
      </c>
      <c r="D34" s="8">
        <f t="shared" si="22"/>
        <v>510</v>
      </c>
      <c r="E34" s="8">
        <v>450</v>
      </c>
      <c r="F34" s="9">
        <f t="shared" ref="F34:F35" si="32">MIN(C34:E34)</f>
        <v>230</v>
      </c>
      <c r="I34" s="7">
        <f t="shared" si="24"/>
        <v>255</v>
      </c>
      <c r="J34" s="8">
        <f t="shared" si="25"/>
        <v>850.00000000000011</v>
      </c>
      <c r="K34" s="8">
        <v>450</v>
      </c>
      <c r="L34" s="9">
        <f t="shared" ref="L34:L35" si="33">MIN(I34:K34)</f>
        <v>255</v>
      </c>
    </row>
    <row r="35" spans="1:12" ht="15.75" customHeight="1" thickBot="1" x14ac:dyDescent="0.3">
      <c r="A35" s="88"/>
      <c r="B35" s="10" t="str">
        <f t="shared" si="27"/>
        <v>GRID 2-3 A-B</v>
      </c>
      <c r="C35" s="7">
        <f t="shared" si="21"/>
        <v>520</v>
      </c>
      <c r="D35" s="8">
        <f t="shared" si="22"/>
        <v>270</v>
      </c>
      <c r="E35" s="8">
        <v>450</v>
      </c>
      <c r="F35" s="9">
        <f t="shared" si="32"/>
        <v>270</v>
      </c>
      <c r="I35" s="7">
        <f t="shared" si="24"/>
        <v>480</v>
      </c>
      <c r="J35" s="8">
        <f t="shared" si="25"/>
        <v>449.99999999999994</v>
      </c>
      <c r="K35" s="8">
        <v>450</v>
      </c>
      <c r="L35" s="9">
        <f t="shared" si="33"/>
        <v>449.99999999999994</v>
      </c>
    </row>
    <row r="36" spans="1:12" ht="15.75" customHeight="1" thickBot="1" x14ac:dyDescent="0.3">
      <c r="A36" s="89"/>
      <c r="B36" s="10" t="str">
        <f>B24</f>
        <v>GRID 4-5 A-B</v>
      </c>
      <c r="C36" s="7">
        <f t="shared" si="21"/>
        <v>520</v>
      </c>
      <c r="D36" s="8">
        <f t="shared" si="22"/>
        <v>270</v>
      </c>
      <c r="E36" s="8">
        <v>450</v>
      </c>
      <c r="F36" s="9">
        <f t="shared" si="23"/>
        <v>270</v>
      </c>
      <c r="I36" s="7">
        <f t="shared" si="24"/>
        <v>480</v>
      </c>
      <c r="J36" s="8">
        <f t="shared" si="25"/>
        <v>449.99999999999994</v>
      </c>
      <c r="K36" s="8">
        <v>450</v>
      </c>
      <c r="L36" s="9">
        <f t="shared" si="26"/>
        <v>449.99999999999994</v>
      </c>
    </row>
    <row r="37" spans="1:12" ht="15.75" customHeight="1" thickBot="1" x14ac:dyDescent="0.3"/>
    <row r="38" spans="1:12" ht="15.75" customHeight="1" thickBot="1" x14ac:dyDescent="0.3">
      <c r="A38" s="82" t="s">
        <v>7</v>
      </c>
      <c r="B38" s="82"/>
      <c r="C38" s="63" t="s">
        <v>80</v>
      </c>
      <c r="D38" s="64"/>
      <c r="E38" s="64"/>
      <c r="F38" s="64"/>
      <c r="G38" s="64"/>
      <c r="H38" s="64"/>
      <c r="I38" s="64"/>
      <c r="J38" s="64"/>
      <c r="K38" s="64"/>
      <c r="L38" s="65"/>
    </row>
    <row r="39" spans="1:12" ht="15.75" customHeight="1" thickBot="1" x14ac:dyDescent="0.3">
      <c r="A39" s="82"/>
      <c r="B39" s="82"/>
      <c r="C39" s="96" t="s">
        <v>81</v>
      </c>
      <c r="D39" s="97"/>
      <c r="E39" s="97"/>
      <c r="F39" s="97"/>
      <c r="G39" s="97"/>
      <c r="H39" s="97"/>
      <c r="I39" s="97"/>
      <c r="J39" s="97"/>
      <c r="K39" s="97"/>
      <c r="L39" s="98"/>
    </row>
    <row r="40" spans="1:12" ht="15.75" customHeight="1" thickBot="1" x14ac:dyDescent="0.3">
      <c r="A40" s="87" t="str">
        <f>A17</f>
        <v>Second Floor</v>
      </c>
      <c r="B40" s="10" t="str">
        <f>B17</f>
        <v>GRID 1-2 C-D</v>
      </c>
      <c r="C40" s="93" t="str">
        <f>_xlfn.CONCAT($D$5,"mm. ⌀ main bars @ ",F29, "mm O.C.  &amp; ", $D$7,"mm. ⌀ temp. bars @ ", L29, "mm O.C. ")</f>
        <v xml:space="preserve">12mm. ⌀ main bars @ 230mm O.C.  &amp; 10mm. ⌀ temp. bars @ 255mm O.C. </v>
      </c>
      <c r="D40" s="94"/>
      <c r="E40" s="94"/>
      <c r="F40" s="94"/>
      <c r="G40" s="94"/>
      <c r="H40" s="94"/>
      <c r="I40" s="94"/>
      <c r="J40" s="94"/>
      <c r="K40" s="94"/>
      <c r="L40" s="95"/>
    </row>
    <row r="41" spans="1:12" ht="15.75" customHeight="1" thickBot="1" x14ac:dyDescent="0.3">
      <c r="A41" s="88"/>
      <c r="B41" s="10" t="str">
        <f t="shared" ref="B41:B47" si="34">B18</f>
        <v>GRID 5-6 C-D</v>
      </c>
      <c r="C41" s="93" t="str">
        <f>_xlfn.CONCAT($D$5,"mm. ⌀ main bars @ ",F30, "mm O.C.  &amp; ", $D$7,"mm. ⌀ temp. bars @ ", L30, "mm O.C. ")</f>
        <v xml:space="preserve">12mm. ⌀ main bars @ 230mm O.C.  &amp; 10mm. ⌀ temp. bars @ 255mm O.C. </v>
      </c>
      <c r="D41" s="94"/>
      <c r="E41" s="94"/>
      <c r="F41" s="94"/>
      <c r="G41" s="94"/>
      <c r="H41" s="94"/>
      <c r="I41" s="94"/>
      <c r="J41" s="94"/>
      <c r="K41" s="94"/>
      <c r="L41" s="95"/>
    </row>
    <row r="42" spans="1:12" ht="15.75" customHeight="1" thickBot="1" x14ac:dyDescent="0.3">
      <c r="A42" s="88"/>
      <c r="B42" s="10" t="str">
        <f t="shared" si="34"/>
        <v>GRID 2-3 A-B</v>
      </c>
      <c r="C42" s="93" t="str">
        <f t="shared" ref="C42:C47" si="35">_xlfn.CONCAT($D$5,"mm. ⌀ main bars @ ",F31, "mm O.C.  &amp; ", $D$7,"mm. ⌀ temp. bars @ ", L31, "mm O.C. ")</f>
        <v xml:space="preserve">12mm. ⌀ main bars @ 270mm O.C.  &amp; 10mm. ⌀ temp. bars @ 450mm O.C. </v>
      </c>
      <c r="D42" s="94"/>
      <c r="E42" s="94"/>
      <c r="F42" s="94"/>
      <c r="G42" s="94"/>
      <c r="H42" s="94"/>
      <c r="I42" s="94"/>
      <c r="J42" s="94"/>
      <c r="K42" s="94"/>
      <c r="L42" s="95"/>
    </row>
    <row r="43" spans="1:12" ht="15.75" customHeight="1" thickBot="1" x14ac:dyDescent="0.3">
      <c r="A43" s="89"/>
      <c r="B43" s="10" t="str">
        <f t="shared" si="34"/>
        <v>GRID 4-5 A-B</v>
      </c>
      <c r="C43" s="93" t="str">
        <f t="shared" si="35"/>
        <v xml:space="preserve">12mm. ⌀ main bars @ 270mm O.C.  &amp; 10mm. ⌀ temp. bars @ 450mm O.C. </v>
      </c>
      <c r="D43" s="94"/>
      <c r="E43" s="94"/>
      <c r="F43" s="94"/>
      <c r="G43" s="94"/>
      <c r="H43" s="94"/>
      <c r="I43" s="94"/>
      <c r="J43" s="94"/>
      <c r="K43" s="94"/>
      <c r="L43" s="95"/>
    </row>
    <row r="44" spans="1:12" ht="15.75" customHeight="1" thickBot="1" x14ac:dyDescent="0.3">
      <c r="A44" s="87" t="str">
        <f>A21</f>
        <v>Roof-Deck</v>
      </c>
      <c r="B44" s="10" t="str">
        <f t="shared" si="34"/>
        <v>GRID 1-2 C-D</v>
      </c>
      <c r="C44" s="93" t="str">
        <f t="shared" si="35"/>
        <v xml:space="preserve">12mm. ⌀ main bars @ 230mm O.C.  &amp; 10mm. ⌀ temp. bars @ 255mm O.C. </v>
      </c>
      <c r="D44" s="94"/>
      <c r="E44" s="94"/>
      <c r="F44" s="94"/>
      <c r="G44" s="94"/>
      <c r="H44" s="94"/>
      <c r="I44" s="94"/>
      <c r="J44" s="94"/>
      <c r="K44" s="94"/>
      <c r="L44" s="95"/>
    </row>
    <row r="45" spans="1:12" ht="15.75" customHeight="1" thickBot="1" x14ac:dyDescent="0.3">
      <c r="A45" s="88"/>
      <c r="B45" s="10" t="str">
        <f t="shared" si="34"/>
        <v>GRID 5-6 C-D</v>
      </c>
      <c r="C45" s="93" t="str">
        <f t="shared" si="35"/>
        <v xml:space="preserve">12mm. ⌀ main bars @ 230mm O.C.  &amp; 10mm. ⌀ temp. bars @ 255mm O.C. </v>
      </c>
      <c r="D45" s="94"/>
      <c r="E45" s="94"/>
      <c r="F45" s="94"/>
      <c r="G45" s="94"/>
      <c r="H45" s="94"/>
      <c r="I45" s="94"/>
      <c r="J45" s="94"/>
      <c r="K45" s="94"/>
      <c r="L45" s="95"/>
    </row>
    <row r="46" spans="1:12" ht="15.75" customHeight="1" thickBot="1" x14ac:dyDescent="0.3">
      <c r="A46" s="88"/>
      <c r="B46" s="10" t="str">
        <f t="shared" si="34"/>
        <v>GRID 2-3 A-B</v>
      </c>
      <c r="C46" s="93" t="str">
        <f t="shared" si="35"/>
        <v xml:space="preserve">12mm. ⌀ main bars @ 270mm O.C.  &amp; 10mm. ⌀ temp. bars @ 450mm O.C. </v>
      </c>
      <c r="D46" s="94"/>
      <c r="E46" s="94"/>
      <c r="F46" s="94"/>
      <c r="G46" s="94"/>
      <c r="H46" s="94"/>
      <c r="I46" s="94"/>
      <c r="J46" s="94"/>
      <c r="K46" s="94"/>
      <c r="L46" s="95"/>
    </row>
    <row r="47" spans="1:12" ht="15.75" customHeight="1" thickBot="1" x14ac:dyDescent="0.3">
      <c r="A47" s="89"/>
      <c r="B47" s="10" t="str">
        <f t="shared" si="34"/>
        <v>GRID 4-5 A-B</v>
      </c>
      <c r="C47" s="93" t="str">
        <f t="shared" si="35"/>
        <v xml:space="preserve">12mm. ⌀ main bars @ 270mm O.C.  &amp; 10mm. ⌀ temp. bars @ 450mm O.C. </v>
      </c>
      <c r="D47" s="94"/>
      <c r="E47" s="94"/>
      <c r="F47" s="94"/>
      <c r="G47" s="94"/>
      <c r="H47" s="94"/>
      <c r="I47" s="94"/>
      <c r="J47" s="94"/>
      <c r="K47" s="94"/>
      <c r="L47" s="95"/>
    </row>
  </sheetData>
  <mergeCells count="47">
    <mergeCell ref="A40:A43"/>
    <mergeCell ref="A44:A47"/>
    <mergeCell ref="C40:L40"/>
    <mergeCell ref="C39:L39"/>
    <mergeCell ref="C41:L41"/>
    <mergeCell ref="C42:L42"/>
    <mergeCell ref="A38:B39"/>
    <mergeCell ref="C38:L38"/>
    <mergeCell ref="C43:L43"/>
    <mergeCell ref="C44:L44"/>
    <mergeCell ref="C45:L45"/>
    <mergeCell ref="C46:L46"/>
    <mergeCell ref="C47:L47"/>
    <mergeCell ref="A29:A32"/>
    <mergeCell ref="A33:A36"/>
    <mergeCell ref="E15:E16"/>
    <mergeCell ref="G15:G16"/>
    <mergeCell ref="A17:A20"/>
    <mergeCell ref="A21:A24"/>
    <mergeCell ref="F15:F16"/>
    <mergeCell ref="C26:L26"/>
    <mergeCell ref="C27:F27"/>
    <mergeCell ref="C15:C16"/>
    <mergeCell ref="D15:D16"/>
    <mergeCell ref="A26:B28"/>
    <mergeCell ref="H15:H16"/>
    <mergeCell ref="I27:L27"/>
    <mergeCell ref="L15:L16"/>
    <mergeCell ref="K15:K16"/>
    <mergeCell ref="J15:J16"/>
    <mergeCell ref="I15:I16"/>
    <mergeCell ref="A1:B5"/>
    <mergeCell ref="A6:B12"/>
    <mergeCell ref="C1:D1"/>
    <mergeCell ref="R15:R16"/>
    <mergeCell ref="Q15:Q16"/>
    <mergeCell ref="P15:P16"/>
    <mergeCell ref="N15:N16"/>
    <mergeCell ref="O15:O16"/>
    <mergeCell ref="N14:R14"/>
    <mergeCell ref="J1:L1"/>
    <mergeCell ref="J2:L2"/>
    <mergeCell ref="J3:L3"/>
    <mergeCell ref="J4:L4"/>
    <mergeCell ref="J5:L5"/>
    <mergeCell ref="C14:L14"/>
    <mergeCell ref="A14:B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80F6-72BF-4F53-BE2F-7878187C03B7}">
  <dimension ref="A1:AN247"/>
  <sheetViews>
    <sheetView zoomScale="91" zoomScaleNormal="91" workbookViewId="0">
      <pane ySplit="10" topLeftCell="A11" activePane="bottomLeft" state="frozen"/>
      <selection pane="bottomLeft" activeCell="K18" sqref="K18:K21"/>
    </sheetView>
  </sheetViews>
  <sheetFormatPr defaultRowHeight="15" x14ac:dyDescent="0.25"/>
  <cols>
    <col min="1" max="1" width="16.140625" customWidth="1"/>
    <col min="2" max="2" width="17.140625" customWidth="1"/>
    <col min="3" max="3" width="20.5703125" customWidth="1"/>
    <col min="4" max="5" width="20.42578125" customWidth="1"/>
    <col min="6" max="6" width="22.85546875" customWidth="1"/>
    <col min="7" max="7" width="15.7109375" customWidth="1"/>
    <col min="8" max="9" width="12.5703125" customWidth="1"/>
    <col min="10" max="10" width="14.42578125" customWidth="1"/>
    <col min="11" max="13" width="12.5703125" customWidth="1"/>
    <col min="14" max="14" width="4.85546875" customWidth="1"/>
    <col min="15" max="15" width="19.85546875" customWidth="1"/>
    <col min="16" max="16" width="17.28515625" customWidth="1"/>
    <col min="17" max="17" width="19.5703125" customWidth="1"/>
    <col min="18" max="18" width="20.5703125" customWidth="1"/>
    <col min="19" max="19" width="6" customWidth="1"/>
    <col min="20" max="20" width="18.85546875" customWidth="1"/>
    <col min="21" max="21" width="19.42578125" customWidth="1"/>
    <col min="22" max="22" width="17.140625" customWidth="1"/>
    <col min="23" max="23" width="20" customWidth="1"/>
    <col min="24" max="24" width="41.5703125" customWidth="1"/>
    <col min="25" max="25" width="42.85546875" customWidth="1"/>
    <col min="27" max="27" width="11.85546875" customWidth="1"/>
    <col min="29" max="29" width="10.7109375" customWidth="1"/>
    <col min="30" max="30" width="23" customWidth="1"/>
    <col min="31" max="31" width="43.42578125" customWidth="1"/>
    <col min="32" max="32" width="39.5703125" customWidth="1"/>
    <col min="33" max="33" width="15.85546875" customWidth="1"/>
    <col min="34" max="34" width="43.7109375" customWidth="1"/>
    <col min="37" max="37" width="27.28515625" customWidth="1"/>
    <col min="41" max="41" width="15.7109375" customWidth="1"/>
  </cols>
  <sheetData>
    <row r="1" spans="1:40" ht="33" customHeight="1" thickTop="1" thickBot="1" x14ac:dyDescent="0.3">
      <c r="A1" s="105" t="s">
        <v>8</v>
      </c>
      <c r="B1" s="106"/>
      <c r="C1" s="106"/>
      <c r="D1" s="59" t="s">
        <v>77</v>
      </c>
      <c r="E1" s="60"/>
      <c r="K1" s="66" t="s">
        <v>61</v>
      </c>
      <c r="L1" s="66"/>
      <c r="M1" s="66"/>
    </row>
    <row r="2" spans="1:40" ht="18.75" customHeight="1" thickBot="1" x14ac:dyDescent="0.3">
      <c r="A2" s="107"/>
      <c r="B2" s="108"/>
      <c r="C2" s="108"/>
      <c r="D2" s="25" t="s">
        <v>2</v>
      </c>
      <c r="E2" s="25">
        <v>0.9</v>
      </c>
      <c r="K2" s="67" t="s">
        <v>62</v>
      </c>
      <c r="L2" s="67"/>
      <c r="M2" s="67"/>
    </row>
    <row r="3" spans="1:40" ht="21.75" customHeight="1" thickBot="1" x14ac:dyDescent="0.3">
      <c r="A3" s="107"/>
      <c r="B3" s="108"/>
      <c r="C3" s="108"/>
      <c r="D3" s="31" t="s">
        <v>0</v>
      </c>
      <c r="E3" s="31">
        <v>415</v>
      </c>
      <c r="K3" s="113" t="s">
        <v>82</v>
      </c>
      <c r="L3" s="113"/>
      <c r="M3" s="113"/>
    </row>
    <row r="4" spans="1:40" ht="16.5" customHeight="1" thickBot="1" x14ac:dyDescent="0.3">
      <c r="A4" s="107"/>
      <c r="B4" s="108"/>
      <c r="C4" s="108"/>
      <c r="D4" s="31" t="s">
        <v>1</v>
      </c>
      <c r="E4" s="31">
        <v>25</v>
      </c>
      <c r="K4" s="69" t="s">
        <v>83</v>
      </c>
      <c r="L4" s="69"/>
      <c r="M4" s="69"/>
    </row>
    <row r="5" spans="1:40" ht="20.25" customHeight="1" thickBot="1" x14ac:dyDescent="0.3">
      <c r="A5" s="109" t="s">
        <v>10</v>
      </c>
      <c r="B5" s="110"/>
      <c r="C5" s="110"/>
      <c r="D5" s="31" t="s">
        <v>3</v>
      </c>
      <c r="E5" s="31">
        <v>12</v>
      </c>
      <c r="K5" s="70" t="s">
        <v>63</v>
      </c>
      <c r="L5" s="70"/>
      <c r="M5" s="70"/>
    </row>
    <row r="6" spans="1:40" ht="15.75" customHeight="1" thickBot="1" x14ac:dyDescent="0.3">
      <c r="A6" s="109"/>
      <c r="B6" s="110"/>
      <c r="C6" s="110"/>
      <c r="D6" s="43" t="s">
        <v>60</v>
      </c>
      <c r="E6" s="44">
        <f xml:space="preserve"> PI()*$E$5^2/4</f>
        <v>113.09733552923255</v>
      </c>
    </row>
    <row r="7" spans="1:40" ht="15" customHeight="1" thickBot="1" x14ac:dyDescent="0.3">
      <c r="A7" s="109"/>
      <c r="B7" s="110"/>
      <c r="C7" s="110"/>
      <c r="D7" s="43" t="s">
        <v>4</v>
      </c>
      <c r="E7" s="45">
        <f>1.4/$E$3</f>
        <v>3.3734939759036144E-3</v>
      </c>
    </row>
    <row r="8" spans="1:40" ht="15" customHeight="1" thickBot="1" x14ac:dyDescent="0.3">
      <c r="A8" s="109"/>
      <c r="B8" s="110"/>
      <c r="C8" s="110"/>
      <c r="D8" s="43" t="s">
        <v>5</v>
      </c>
      <c r="E8" s="45">
        <f>0.75*(0.85*0.85*($E$4/$E$3)*(600/(600+$E$3)))</f>
        <v>1.9296397412309339E-2</v>
      </c>
    </row>
    <row r="9" spans="1:40" ht="15" customHeight="1" thickBot="1" x14ac:dyDescent="0.3">
      <c r="A9" s="109"/>
      <c r="B9" s="110"/>
      <c r="C9" s="110"/>
      <c r="D9" s="31" t="s">
        <v>6</v>
      </c>
      <c r="E9" s="31">
        <v>20</v>
      </c>
    </row>
    <row r="10" spans="1:40" ht="15" customHeight="1" thickBot="1" x14ac:dyDescent="0.3">
      <c r="A10" s="111"/>
      <c r="B10" s="112"/>
      <c r="C10" s="112"/>
      <c r="D10" s="32" t="s">
        <v>11</v>
      </c>
      <c r="E10" s="31">
        <v>23.54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ht="16.5" thickTop="1" thickBot="1" x14ac:dyDescent="0.3"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ht="15.75" customHeight="1" thickBot="1" x14ac:dyDescent="0.3">
      <c r="A12" s="136" t="s">
        <v>7</v>
      </c>
      <c r="B12" s="137"/>
      <c r="C12" s="37" t="s">
        <v>29</v>
      </c>
      <c r="D12" s="38"/>
      <c r="E12" s="38"/>
      <c r="F12" s="38"/>
      <c r="G12" s="38"/>
      <c r="H12" s="38"/>
      <c r="I12" s="38"/>
      <c r="J12" s="38"/>
      <c r="K12" s="38"/>
      <c r="L12" s="38"/>
      <c r="M12" s="39"/>
      <c r="N12" s="2"/>
    </row>
    <row r="13" spans="1:40" ht="15.75" customHeight="1" thickBot="1" x14ac:dyDescent="0.3">
      <c r="A13" s="138"/>
      <c r="B13" s="139"/>
      <c r="C13" s="29" t="s">
        <v>78</v>
      </c>
      <c r="D13" s="30" t="s">
        <v>79</v>
      </c>
      <c r="E13" s="34" t="s">
        <v>9</v>
      </c>
      <c r="F13" s="35" t="s">
        <v>37</v>
      </c>
      <c r="G13" s="36" t="s">
        <v>38</v>
      </c>
      <c r="H13" s="33" t="s">
        <v>42</v>
      </c>
      <c r="I13" s="35" t="s">
        <v>41</v>
      </c>
      <c r="J13" s="35" t="s">
        <v>43</v>
      </c>
      <c r="K13" s="33" t="s">
        <v>44</v>
      </c>
      <c r="L13" s="35" t="s">
        <v>45</v>
      </c>
      <c r="M13" s="35" t="s">
        <v>46</v>
      </c>
      <c r="N13" s="1"/>
      <c r="Z13" s="1"/>
    </row>
    <row r="14" spans="1:40" ht="15.75" customHeight="1" x14ac:dyDescent="0.25">
      <c r="A14" s="134" t="s">
        <v>56</v>
      </c>
      <c r="B14" s="118" t="s">
        <v>68</v>
      </c>
      <c r="C14" s="118">
        <v>3.22</v>
      </c>
      <c r="D14" s="121">
        <v>4.21</v>
      </c>
      <c r="E14" s="143">
        <f>C14/D14</f>
        <v>0.76484560570071269</v>
      </c>
      <c r="F14" s="143">
        <f xml:space="preserve"> CEILING(2*(C14+D14)*1000/180,10)/1000</f>
        <v>0.09</v>
      </c>
      <c r="G14" s="121">
        <f>F14*1000 - $E$9 - $E$5/2</f>
        <v>64</v>
      </c>
      <c r="H14" s="124">
        <v>4.7</v>
      </c>
      <c r="I14" s="124">
        <f>$E$10*F14</f>
        <v>2.1185999999999998</v>
      </c>
      <c r="J14" s="124">
        <f>1.2*(I14+H14)</f>
        <v>8.1823199999999989</v>
      </c>
      <c r="K14" s="124">
        <v>4.5279999999999996</v>
      </c>
      <c r="L14" s="124">
        <f>1.6*K14</f>
        <v>7.2447999999999997</v>
      </c>
      <c r="M14" s="126">
        <f>J14 + L14</f>
        <v>15.427119999999999</v>
      </c>
    </row>
    <row r="15" spans="1:40" ht="15.75" customHeight="1" x14ac:dyDescent="0.25">
      <c r="A15" s="134"/>
      <c r="B15" s="118"/>
      <c r="C15" s="118"/>
      <c r="D15" s="121"/>
      <c r="E15" s="124"/>
      <c r="F15" s="124"/>
      <c r="G15" s="121"/>
      <c r="H15" s="124"/>
      <c r="I15" s="124"/>
      <c r="J15" s="124"/>
      <c r="K15" s="124"/>
      <c r="L15" s="124"/>
      <c r="M15" s="127"/>
      <c r="N15" s="2"/>
    </row>
    <row r="16" spans="1:40" ht="15.75" customHeight="1" x14ac:dyDescent="0.25">
      <c r="A16" s="134"/>
      <c r="B16" s="118"/>
      <c r="C16" s="118"/>
      <c r="D16" s="121"/>
      <c r="E16" s="124"/>
      <c r="F16" s="124"/>
      <c r="G16" s="121"/>
      <c r="H16" s="124"/>
      <c r="I16" s="124"/>
      <c r="J16" s="124"/>
      <c r="K16" s="124"/>
      <c r="L16" s="124"/>
      <c r="M16" s="127"/>
      <c r="N16" s="2"/>
    </row>
    <row r="17" spans="1:14" ht="15.75" customHeight="1" thickBot="1" x14ac:dyDescent="0.3">
      <c r="A17" s="134"/>
      <c r="B17" s="119"/>
      <c r="C17" s="119"/>
      <c r="D17" s="122"/>
      <c r="E17" s="125"/>
      <c r="F17" s="125"/>
      <c r="G17" s="122"/>
      <c r="H17" s="125"/>
      <c r="I17" s="125"/>
      <c r="J17" s="125"/>
      <c r="K17" s="125"/>
      <c r="L17" s="125"/>
      <c r="M17" s="128"/>
    </row>
    <row r="18" spans="1:14" ht="15.75" customHeight="1" x14ac:dyDescent="0.25">
      <c r="A18" s="134"/>
      <c r="B18" s="144" t="s">
        <v>69</v>
      </c>
      <c r="C18" s="117">
        <v>4.21</v>
      </c>
      <c r="D18" s="120">
        <v>7.95</v>
      </c>
      <c r="E18" s="123">
        <f>C18/D18</f>
        <v>0.52955974842767295</v>
      </c>
      <c r="F18" s="123">
        <f xml:space="preserve"> CEILING(2*(C18+D18)*1000/180,10)/1000</f>
        <v>0.14000000000000001</v>
      </c>
      <c r="G18" s="120">
        <f>F18*1000 - $E$9 - $E$5/2</f>
        <v>114</v>
      </c>
      <c r="H18" s="123">
        <v>4.12</v>
      </c>
      <c r="I18" s="123">
        <f>$E$10*F18</f>
        <v>3.2956000000000003</v>
      </c>
      <c r="J18" s="123">
        <f>1.2*(I18+H18)</f>
        <v>8.8987200000000009</v>
      </c>
      <c r="K18" s="123">
        <v>5.0999999999999996</v>
      </c>
      <c r="L18" s="123">
        <f>1.6*K18</f>
        <v>8.16</v>
      </c>
      <c r="M18" s="151">
        <f>J18 + L18</f>
        <v>17.058720000000001</v>
      </c>
      <c r="N18" s="2"/>
    </row>
    <row r="19" spans="1:14" ht="15.75" customHeight="1" x14ac:dyDescent="0.25">
      <c r="A19" s="134"/>
      <c r="B19" s="145"/>
      <c r="C19" s="118"/>
      <c r="D19" s="121"/>
      <c r="E19" s="124"/>
      <c r="F19" s="124"/>
      <c r="G19" s="121"/>
      <c r="H19" s="124"/>
      <c r="I19" s="124"/>
      <c r="J19" s="124"/>
      <c r="K19" s="124"/>
      <c r="L19" s="124"/>
      <c r="M19" s="127"/>
      <c r="N19" s="2"/>
    </row>
    <row r="20" spans="1:14" ht="15.75" customHeight="1" x14ac:dyDescent="0.25">
      <c r="A20" s="134"/>
      <c r="B20" s="145"/>
      <c r="C20" s="118"/>
      <c r="D20" s="121"/>
      <c r="E20" s="124"/>
      <c r="F20" s="124"/>
      <c r="G20" s="121"/>
      <c r="H20" s="124"/>
      <c r="I20" s="124"/>
      <c r="J20" s="124"/>
      <c r="K20" s="124"/>
      <c r="L20" s="124"/>
      <c r="M20" s="127"/>
      <c r="N20" s="2"/>
    </row>
    <row r="21" spans="1:14" ht="15.75" customHeight="1" thickBot="1" x14ac:dyDescent="0.3">
      <c r="A21" s="134"/>
      <c r="B21" s="146"/>
      <c r="C21" s="119"/>
      <c r="D21" s="122"/>
      <c r="E21" s="125"/>
      <c r="F21" s="125"/>
      <c r="G21" s="122"/>
      <c r="H21" s="125"/>
      <c r="I21" s="125"/>
      <c r="J21" s="125"/>
      <c r="K21" s="125"/>
      <c r="L21" s="125"/>
      <c r="M21" s="128"/>
    </row>
    <row r="22" spans="1:14" ht="15.75" customHeight="1" x14ac:dyDescent="0.25">
      <c r="A22" s="134"/>
      <c r="B22" s="117" t="s">
        <v>76</v>
      </c>
      <c r="C22" s="117">
        <v>3.22</v>
      </c>
      <c r="D22" s="120">
        <v>4.21</v>
      </c>
      <c r="E22" s="123">
        <f>C22/D22</f>
        <v>0.76484560570071269</v>
      </c>
      <c r="F22" s="123">
        <f xml:space="preserve"> CEILING(2*(C22+D22)*1000/180,10)/1000</f>
        <v>0.09</v>
      </c>
      <c r="G22" s="120">
        <f>F22*1000 - $E$9 - $E$5/2</f>
        <v>64</v>
      </c>
      <c r="H22" s="123">
        <v>4.7</v>
      </c>
      <c r="I22" s="123">
        <f>$E$10*F22</f>
        <v>2.1185999999999998</v>
      </c>
      <c r="J22" s="123">
        <f>1.2*(I22+H22)</f>
        <v>8.1823199999999989</v>
      </c>
      <c r="K22" s="123">
        <v>4.5279999999999996</v>
      </c>
      <c r="L22" s="123">
        <f>1.6*K22</f>
        <v>7.2447999999999997</v>
      </c>
      <c r="M22" s="151">
        <f>J22 + L22</f>
        <v>15.427119999999999</v>
      </c>
    </row>
    <row r="23" spans="1:14" ht="15.75" customHeight="1" x14ac:dyDescent="0.25">
      <c r="A23" s="134"/>
      <c r="B23" s="118"/>
      <c r="C23" s="118"/>
      <c r="D23" s="121"/>
      <c r="E23" s="124"/>
      <c r="F23" s="124"/>
      <c r="G23" s="121"/>
      <c r="H23" s="124"/>
      <c r="I23" s="124"/>
      <c r="J23" s="124"/>
      <c r="K23" s="124"/>
      <c r="L23" s="124"/>
      <c r="M23" s="127"/>
      <c r="N23" s="2"/>
    </row>
    <row r="24" spans="1:14" ht="15.75" customHeight="1" x14ac:dyDescent="0.25">
      <c r="A24" s="134"/>
      <c r="B24" s="118"/>
      <c r="C24" s="118"/>
      <c r="D24" s="121"/>
      <c r="E24" s="124"/>
      <c r="F24" s="124"/>
      <c r="G24" s="121"/>
      <c r="H24" s="124"/>
      <c r="I24" s="124"/>
      <c r="J24" s="124"/>
      <c r="K24" s="124"/>
      <c r="L24" s="124"/>
      <c r="M24" s="127"/>
      <c r="N24" s="2"/>
    </row>
    <row r="25" spans="1:14" ht="15.75" customHeight="1" thickBot="1" x14ac:dyDescent="0.3">
      <c r="A25" s="134"/>
      <c r="B25" s="119"/>
      <c r="C25" s="119"/>
      <c r="D25" s="122"/>
      <c r="E25" s="125"/>
      <c r="F25" s="125"/>
      <c r="G25" s="122"/>
      <c r="H25" s="125"/>
      <c r="I25" s="125"/>
      <c r="J25" s="125"/>
      <c r="K25" s="125"/>
      <c r="L25" s="125"/>
      <c r="M25" s="128"/>
    </row>
    <row r="26" spans="1:14" ht="15.75" customHeight="1" x14ac:dyDescent="0.25">
      <c r="A26" s="134"/>
      <c r="B26" s="134" t="s">
        <v>72</v>
      </c>
      <c r="C26" s="117">
        <v>7.95</v>
      </c>
      <c r="D26" s="120">
        <v>9.9450000000000003</v>
      </c>
      <c r="E26" s="123">
        <f>C26/D26</f>
        <v>0.79939668174962297</v>
      </c>
      <c r="F26" s="123">
        <f xml:space="preserve"> CEILING(2*(C26+D26)*1000/180,10)/1000</f>
        <v>0.2</v>
      </c>
      <c r="G26" s="120">
        <f>F26*1000 - $E$9 - $E$5/2</f>
        <v>174</v>
      </c>
      <c r="H26" s="123">
        <v>4.5199999999999996</v>
      </c>
      <c r="I26" s="123">
        <f>$E$10*F26</f>
        <v>4.7080000000000002</v>
      </c>
      <c r="J26" s="123">
        <f>1.2*(I26+H26)</f>
        <v>11.073599999999999</v>
      </c>
      <c r="K26" s="123">
        <v>5.5</v>
      </c>
      <c r="L26" s="123">
        <f>1.6*K26</f>
        <v>8.8000000000000007</v>
      </c>
      <c r="M26" s="151">
        <f>J26 + L26</f>
        <v>19.8736</v>
      </c>
      <c r="N26" s="2"/>
    </row>
    <row r="27" spans="1:14" ht="15.75" customHeight="1" x14ac:dyDescent="0.25">
      <c r="A27" s="134"/>
      <c r="B27" s="134"/>
      <c r="C27" s="118"/>
      <c r="D27" s="121"/>
      <c r="E27" s="124"/>
      <c r="F27" s="124"/>
      <c r="G27" s="121"/>
      <c r="H27" s="124"/>
      <c r="I27" s="124"/>
      <c r="J27" s="124"/>
      <c r="K27" s="124"/>
      <c r="L27" s="124"/>
      <c r="M27" s="127"/>
      <c r="N27" s="2"/>
    </row>
    <row r="28" spans="1:14" ht="15.75" customHeight="1" x14ac:dyDescent="0.25">
      <c r="A28" s="134"/>
      <c r="B28" s="134"/>
      <c r="C28" s="118"/>
      <c r="D28" s="121"/>
      <c r="E28" s="124"/>
      <c r="F28" s="124"/>
      <c r="G28" s="121"/>
      <c r="H28" s="124"/>
      <c r="I28" s="124"/>
      <c r="J28" s="124"/>
      <c r="K28" s="124"/>
      <c r="L28" s="124"/>
      <c r="M28" s="127"/>
      <c r="N28" s="2"/>
    </row>
    <row r="29" spans="1:14" ht="15.75" customHeight="1" thickBot="1" x14ac:dyDescent="0.3">
      <c r="A29" s="134"/>
      <c r="B29" s="135"/>
      <c r="C29" s="119"/>
      <c r="D29" s="122"/>
      <c r="E29" s="125"/>
      <c r="F29" s="125"/>
      <c r="G29" s="122"/>
      <c r="H29" s="125"/>
      <c r="I29" s="125"/>
      <c r="J29" s="125"/>
      <c r="K29" s="125"/>
      <c r="L29" s="125"/>
      <c r="M29" s="128"/>
    </row>
    <row r="30" spans="1:14" ht="15.75" customHeight="1" x14ac:dyDescent="0.25">
      <c r="A30" s="134"/>
      <c r="B30" s="134" t="s">
        <v>73</v>
      </c>
      <c r="C30" s="117">
        <v>3.22</v>
      </c>
      <c r="D30" s="120">
        <v>4.8499999999999996</v>
      </c>
      <c r="E30" s="123">
        <f>C30/D30</f>
        <v>0.66391752577319596</v>
      </c>
      <c r="F30" s="123">
        <f xml:space="preserve"> CEILING(2*(C30+D30)*1000/180,10)/1000</f>
        <v>0.09</v>
      </c>
      <c r="G30" s="120">
        <f>F30*1000 - $E$9 - $E$5/2</f>
        <v>64</v>
      </c>
      <c r="H30" s="123">
        <v>4.12</v>
      </c>
      <c r="I30" s="123">
        <f>$E$10*F30</f>
        <v>2.1185999999999998</v>
      </c>
      <c r="J30" s="123">
        <f>1.2*(I30+H30)</f>
        <v>7.4863199999999992</v>
      </c>
      <c r="K30" s="123">
        <v>5.62</v>
      </c>
      <c r="L30" s="123">
        <f>1.6*K30</f>
        <v>8.9920000000000009</v>
      </c>
      <c r="M30" s="151">
        <f>J30 + L30</f>
        <v>16.47832</v>
      </c>
      <c r="N30" s="2"/>
    </row>
    <row r="31" spans="1:14" ht="15.75" customHeight="1" x14ac:dyDescent="0.25">
      <c r="A31" s="134"/>
      <c r="B31" s="134"/>
      <c r="C31" s="118"/>
      <c r="D31" s="121"/>
      <c r="E31" s="124"/>
      <c r="F31" s="124"/>
      <c r="G31" s="121"/>
      <c r="H31" s="124"/>
      <c r="I31" s="124"/>
      <c r="J31" s="124"/>
      <c r="K31" s="124"/>
      <c r="L31" s="124"/>
      <c r="M31" s="127"/>
      <c r="N31" s="2"/>
    </row>
    <row r="32" spans="1:14" ht="15.75" customHeight="1" x14ac:dyDescent="0.25">
      <c r="A32" s="134"/>
      <c r="B32" s="134"/>
      <c r="C32" s="118"/>
      <c r="D32" s="121"/>
      <c r="E32" s="124"/>
      <c r="F32" s="124"/>
      <c r="G32" s="121"/>
      <c r="H32" s="124"/>
      <c r="I32" s="124"/>
      <c r="J32" s="124"/>
      <c r="K32" s="124"/>
      <c r="L32" s="124"/>
      <c r="M32" s="127"/>
      <c r="N32" s="2"/>
    </row>
    <row r="33" spans="1:14" ht="15.75" customHeight="1" thickBot="1" x14ac:dyDescent="0.3">
      <c r="A33" s="134"/>
      <c r="B33" s="135"/>
      <c r="C33" s="119"/>
      <c r="D33" s="122"/>
      <c r="E33" s="125"/>
      <c r="F33" s="125"/>
      <c r="G33" s="122"/>
      <c r="H33" s="125"/>
      <c r="I33" s="125"/>
      <c r="J33" s="125"/>
      <c r="K33" s="125"/>
      <c r="L33" s="125"/>
      <c r="M33" s="128"/>
    </row>
    <row r="34" spans="1:14" ht="15.75" customHeight="1" x14ac:dyDescent="0.25">
      <c r="A34" s="134"/>
      <c r="B34" s="134" t="s">
        <v>74</v>
      </c>
      <c r="C34" s="117">
        <v>4.8499999999999996</v>
      </c>
      <c r="D34" s="120">
        <v>7.95</v>
      </c>
      <c r="E34" s="123">
        <f>C34/D34</f>
        <v>0.61006289308176098</v>
      </c>
      <c r="F34" s="123">
        <f xml:space="preserve"> CEILING(2*(C34+D34)*1000/180,10)/1000</f>
        <v>0.15</v>
      </c>
      <c r="G34" s="120">
        <f>F34*1000 - $E$9 - $E$5/2</f>
        <v>124</v>
      </c>
      <c r="H34" s="123">
        <v>4.6500000000000004</v>
      </c>
      <c r="I34" s="123">
        <f>$E$10*F34</f>
        <v>3.5309999999999997</v>
      </c>
      <c r="J34" s="123">
        <f>1.2*(I34+H34)</f>
        <v>9.8172000000000015</v>
      </c>
      <c r="K34" s="123">
        <v>6.62</v>
      </c>
      <c r="L34" s="123">
        <f>1.6*K34</f>
        <v>10.592000000000001</v>
      </c>
      <c r="M34" s="151">
        <f>J34 + L34</f>
        <v>20.409200000000002</v>
      </c>
      <c r="N34" s="2"/>
    </row>
    <row r="35" spans="1:14" ht="15.75" customHeight="1" x14ac:dyDescent="0.25">
      <c r="A35" s="134"/>
      <c r="B35" s="134"/>
      <c r="C35" s="118"/>
      <c r="D35" s="121"/>
      <c r="E35" s="124"/>
      <c r="F35" s="124"/>
      <c r="G35" s="121"/>
      <c r="H35" s="124"/>
      <c r="I35" s="124"/>
      <c r="J35" s="124"/>
      <c r="K35" s="124"/>
      <c r="L35" s="124"/>
      <c r="M35" s="127"/>
      <c r="N35" s="2"/>
    </row>
    <row r="36" spans="1:14" ht="15.75" customHeight="1" x14ac:dyDescent="0.25">
      <c r="A36" s="134"/>
      <c r="B36" s="134"/>
      <c r="C36" s="118"/>
      <c r="D36" s="121"/>
      <c r="E36" s="124"/>
      <c r="F36" s="124"/>
      <c r="G36" s="121"/>
      <c r="H36" s="124"/>
      <c r="I36" s="124"/>
      <c r="J36" s="124"/>
      <c r="K36" s="124"/>
      <c r="L36" s="124"/>
      <c r="M36" s="127"/>
      <c r="N36" s="2"/>
    </row>
    <row r="37" spans="1:14" ht="15.75" customHeight="1" thickBot="1" x14ac:dyDescent="0.3">
      <c r="A37" s="134"/>
      <c r="B37" s="135"/>
      <c r="C37" s="119"/>
      <c r="D37" s="122"/>
      <c r="E37" s="125"/>
      <c r="F37" s="125"/>
      <c r="G37" s="122"/>
      <c r="H37" s="125"/>
      <c r="I37" s="125"/>
      <c r="J37" s="125"/>
      <c r="K37" s="125"/>
      <c r="L37" s="125"/>
      <c r="M37" s="128"/>
    </row>
    <row r="38" spans="1:14" ht="15.75" customHeight="1" x14ac:dyDescent="0.25">
      <c r="A38" s="134"/>
      <c r="B38" s="134" t="s">
        <v>75</v>
      </c>
      <c r="C38" s="117">
        <v>3.22</v>
      </c>
      <c r="D38" s="120">
        <v>4.8499999999999996</v>
      </c>
      <c r="E38" s="123">
        <f>C38/D38</f>
        <v>0.66391752577319596</v>
      </c>
      <c r="F38" s="123">
        <f xml:space="preserve"> CEILING(2*(C38+D38)*1000/180,10)/1000</f>
        <v>0.09</v>
      </c>
      <c r="G38" s="120">
        <f>F38*1000 - $E$9 - $E$5/2</f>
        <v>64</v>
      </c>
      <c r="H38" s="123">
        <v>4.12</v>
      </c>
      <c r="I38" s="123">
        <f>$E$10*F38</f>
        <v>2.1185999999999998</v>
      </c>
      <c r="J38" s="123">
        <f>1.2*(I38+H38)</f>
        <v>7.4863199999999992</v>
      </c>
      <c r="K38" s="123">
        <v>5.62</v>
      </c>
      <c r="L38" s="123">
        <f>1.6*K38</f>
        <v>8.9920000000000009</v>
      </c>
      <c r="M38" s="151">
        <f>J38 + L38</f>
        <v>16.47832</v>
      </c>
      <c r="N38" s="2"/>
    </row>
    <row r="39" spans="1:14" ht="15.75" customHeight="1" x14ac:dyDescent="0.25">
      <c r="A39" s="134"/>
      <c r="B39" s="134"/>
      <c r="C39" s="118"/>
      <c r="D39" s="121"/>
      <c r="E39" s="124"/>
      <c r="F39" s="124"/>
      <c r="G39" s="121"/>
      <c r="H39" s="124"/>
      <c r="I39" s="124"/>
      <c r="J39" s="124"/>
      <c r="K39" s="124"/>
      <c r="L39" s="124"/>
      <c r="M39" s="127"/>
      <c r="N39" s="2"/>
    </row>
    <row r="40" spans="1:14" ht="15.75" customHeight="1" x14ac:dyDescent="0.25">
      <c r="A40" s="134"/>
      <c r="B40" s="134"/>
      <c r="C40" s="118"/>
      <c r="D40" s="121"/>
      <c r="E40" s="124"/>
      <c r="F40" s="124"/>
      <c r="G40" s="121"/>
      <c r="H40" s="124"/>
      <c r="I40" s="124"/>
      <c r="J40" s="124"/>
      <c r="K40" s="124"/>
      <c r="L40" s="124"/>
      <c r="M40" s="127"/>
      <c r="N40" s="2"/>
    </row>
    <row r="41" spans="1:14" ht="15.75" customHeight="1" thickBot="1" x14ac:dyDescent="0.3">
      <c r="A41" s="135"/>
      <c r="B41" s="135"/>
      <c r="C41" s="119"/>
      <c r="D41" s="122"/>
      <c r="E41" s="125"/>
      <c r="F41" s="125"/>
      <c r="G41" s="122"/>
      <c r="H41" s="125"/>
      <c r="I41" s="125"/>
      <c r="J41" s="125"/>
      <c r="K41" s="125"/>
      <c r="L41" s="125"/>
      <c r="M41" s="128"/>
    </row>
    <row r="42" spans="1:14" ht="15.75" customHeight="1" x14ac:dyDescent="0.25">
      <c r="A42" s="87" t="s">
        <v>58</v>
      </c>
      <c r="B42" s="149" t="s">
        <v>68</v>
      </c>
      <c r="C42" s="117">
        <v>3.22</v>
      </c>
      <c r="D42" s="120">
        <v>4.21</v>
      </c>
      <c r="E42" s="123">
        <f>C42/D42</f>
        <v>0.76484560570071269</v>
      </c>
      <c r="F42" s="123">
        <f xml:space="preserve"> CEILING(2*(C42+D42)*1000/180,10)/1000</f>
        <v>0.09</v>
      </c>
      <c r="G42" s="120">
        <f>F42*1000 - $E$9 - $E$5/2</f>
        <v>64</v>
      </c>
      <c r="H42" s="123">
        <v>3.52</v>
      </c>
      <c r="I42" s="123">
        <f>$E$10*F42</f>
        <v>2.1185999999999998</v>
      </c>
      <c r="J42" s="123">
        <f>1.2*(I42+H42)</f>
        <v>6.7663200000000003</v>
      </c>
      <c r="K42" s="123">
        <v>4.21</v>
      </c>
      <c r="L42" s="123">
        <f>1.6*K42</f>
        <v>6.7360000000000007</v>
      </c>
      <c r="M42" s="151">
        <f>J42 + L42</f>
        <v>13.502320000000001</v>
      </c>
    </row>
    <row r="43" spans="1:14" ht="15.75" customHeight="1" x14ac:dyDescent="0.25">
      <c r="A43" s="88"/>
      <c r="B43" s="115"/>
      <c r="C43" s="118"/>
      <c r="D43" s="121"/>
      <c r="E43" s="124"/>
      <c r="F43" s="124"/>
      <c r="G43" s="121"/>
      <c r="H43" s="124"/>
      <c r="I43" s="124"/>
      <c r="J43" s="124"/>
      <c r="K43" s="124"/>
      <c r="L43" s="124"/>
      <c r="M43" s="127"/>
      <c r="N43" s="2"/>
    </row>
    <row r="44" spans="1:14" ht="15.75" customHeight="1" x14ac:dyDescent="0.25">
      <c r="A44" s="88"/>
      <c r="B44" s="115"/>
      <c r="C44" s="118"/>
      <c r="D44" s="121"/>
      <c r="E44" s="124"/>
      <c r="F44" s="124"/>
      <c r="G44" s="121"/>
      <c r="H44" s="124"/>
      <c r="I44" s="124"/>
      <c r="J44" s="124"/>
      <c r="K44" s="124"/>
      <c r="L44" s="124"/>
      <c r="M44" s="127"/>
      <c r="N44" s="2"/>
    </row>
    <row r="45" spans="1:14" ht="15.75" customHeight="1" thickBot="1" x14ac:dyDescent="0.3">
      <c r="A45" s="88"/>
      <c r="B45" s="150"/>
      <c r="C45" s="119"/>
      <c r="D45" s="122"/>
      <c r="E45" s="125"/>
      <c r="F45" s="125"/>
      <c r="G45" s="122"/>
      <c r="H45" s="125"/>
      <c r="I45" s="125"/>
      <c r="J45" s="125"/>
      <c r="K45" s="125"/>
      <c r="L45" s="125"/>
      <c r="M45" s="128"/>
    </row>
    <row r="46" spans="1:14" ht="15.75" customHeight="1" x14ac:dyDescent="0.25">
      <c r="A46" s="88"/>
      <c r="B46" s="114" t="s">
        <v>69</v>
      </c>
      <c r="C46" s="117">
        <v>4.21</v>
      </c>
      <c r="D46" s="120">
        <v>7.95</v>
      </c>
      <c r="E46" s="123">
        <f>C46/D46</f>
        <v>0.52955974842767295</v>
      </c>
      <c r="F46" s="123">
        <f xml:space="preserve"> CEILING(2*(C46+D46)*1000/180,10)/1000</f>
        <v>0.14000000000000001</v>
      </c>
      <c r="G46" s="120">
        <f>F46*1000 - $E$9 - $E$5/2</f>
        <v>114</v>
      </c>
      <c r="H46" s="123">
        <v>3.38</v>
      </c>
      <c r="I46" s="123">
        <f>$E$10*F46</f>
        <v>3.2956000000000003</v>
      </c>
      <c r="J46" s="123">
        <f>1.2*(I46+H46)</f>
        <v>8.0107199999999992</v>
      </c>
      <c r="K46" s="123">
        <v>4.74</v>
      </c>
      <c r="L46" s="123">
        <f>1.6*K46</f>
        <v>7.5840000000000005</v>
      </c>
      <c r="M46" s="151">
        <f>J46 + L46</f>
        <v>15.594719999999999</v>
      </c>
      <c r="N46" s="2"/>
    </row>
    <row r="47" spans="1:14" ht="15.75" customHeight="1" x14ac:dyDescent="0.25">
      <c r="A47" s="88"/>
      <c r="B47" s="115"/>
      <c r="C47" s="118"/>
      <c r="D47" s="121"/>
      <c r="E47" s="124"/>
      <c r="F47" s="124"/>
      <c r="G47" s="121"/>
      <c r="H47" s="124"/>
      <c r="I47" s="124"/>
      <c r="J47" s="124"/>
      <c r="K47" s="124"/>
      <c r="L47" s="124"/>
      <c r="M47" s="127"/>
      <c r="N47" s="2"/>
    </row>
    <row r="48" spans="1:14" ht="15.75" customHeight="1" x14ac:dyDescent="0.25">
      <c r="A48" s="88"/>
      <c r="B48" s="115"/>
      <c r="C48" s="118"/>
      <c r="D48" s="121"/>
      <c r="E48" s="124"/>
      <c r="F48" s="124"/>
      <c r="G48" s="121"/>
      <c r="H48" s="124"/>
      <c r="I48" s="124"/>
      <c r="J48" s="124"/>
      <c r="K48" s="124"/>
      <c r="L48" s="124"/>
      <c r="M48" s="127"/>
      <c r="N48" s="2"/>
    </row>
    <row r="49" spans="1:14" ht="15.75" customHeight="1" thickBot="1" x14ac:dyDescent="0.3">
      <c r="A49" s="88"/>
      <c r="B49" s="116"/>
      <c r="C49" s="119"/>
      <c r="D49" s="122"/>
      <c r="E49" s="125"/>
      <c r="F49" s="125"/>
      <c r="G49" s="122"/>
      <c r="H49" s="125"/>
      <c r="I49" s="125"/>
      <c r="J49" s="125"/>
      <c r="K49" s="125"/>
      <c r="L49" s="125"/>
      <c r="M49" s="128"/>
    </row>
    <row r="50" spans="1:14" ht="15.75" customHeight="1" x14ac:dyDescent="0.25">
      <c r="A50" s="88"/>
      <c r="B50" s="149" t="s">
        <v>76</v>
      </c>
      <c r="C50" s="117">
        <v>3.22</v>
      </c>
      <c r="D50" s="120">
        <v>4.21</v>
      </c>
      <c r="E50" s="123">
        <f>C50/D50</f>
        <v>0.76484560570071269</v>
      </c>
      <c r="F50" s="123">
        <f xml:space="preserve"> CEILING(2*(C50+D50)*1000/180,10)/1000</f>
        <v>0.09</v>
      </c>
      <c r="G50" s="120">
        <f>F50*1000 - $E$9 - $E$5/2</f>
        <v>64</v>
      </c>
      <c r="H50" s="123">
        <v>3.52</v>
      </c>
      <c r="I50" s="123">
        <f>$E$10*F50</f>
        <v>2.1185999999999998</v>
      </c>
      <c r="J50" s="123">
        <f>1.2*(I50+H50)</f>
        <v>6.7663200000000003</v>
      </c>
      <c r="K50" s="123">
        <v>4.21</v>
      </c>
      <c r="L50" s="123">
        <f>1.6*K50</f>
        <v>6.7360000000000007</v>
      </c>
      <c r="M50" s="151">
        <f>J50 + L50</f>
        <v>13.502320000000001</v>
      </c>
    </row>
    <row r="51" spans="1:14" ht="15.75" customHeight="1" x14ac:dyDescent="0.25">
      <c r="A51" s="88"/>
      <c r="B51" s="115"/>
      <c r="C51" s="118"/>
      <c r="D51" s="121"/>
      <c r="E51" s="124"/>
      <c r="F51" s="124"/>
      <c r="G51" s="121"/>
      <c r="H51" s="124"/>
      <c r="I51" s="124"/>
      <c r="J51" s="124"/>
      <c r="K51" s="124"/>
      <c r="L51" s="124"/>
      <c r="M51" s="127"/>
      <c r="N51" s="2"/>
    </row>
    <row r="52" spans="1:14" ht="15.75" customHeight="1" x14ac:dyDescent="0.25">
      <c r="A52" s="88"/>
      <c r="B52" s="115"/>
      <c r="C52" s="118"/>
      <c r="D52" s="121"/>
      <c r="E52" s="124"/>
      <c r="F52" s="124"/>
      <c r="G52" s="121"/>
      <c r="H52" s="124"/>
      <c r="I52" s="124"/>
      <c r="J52" s="124"/>
      <c r="K52" s="124"/>
      <c r="L52" s="124"/>
      <c r="M52" s="127"/>
      <c r="N52" s="2"/>
    </row>
    <row r="53" spans="1:14" ht="15.75" customHeight="1" thickBot="1" x14ac:dyDescent="0.3">
      <c r="A53" s="88"/>
      <c r="B53" s="150"/>
      <c r="C53" s="119"/>
      <c r="D53" s="122"/>
      <c r="E53" s="125"/>
      <c r="F53" s="125"/>
      <c r="G53" s="122"/>
      <c r="H53" s="125"/>
      <c r="I53" s="125"/>
      <c r="J53" s="125"/>
      <c r="K53" s="125"/>
      <c r="L53" s="125"/>
      <c r="M53" s="128"/>
    </row>
    <row r="54" spans="1:14" ht="15.75" customHeight="1" x14ac:dyDescent="0.25">
      <c r="A54" s="88"/>
      <c r="B54" s="149" t="s">
        <v>72</v>
      </c>
      <c r="C54" s="117">
        <v>7.95</v>
      </c>
      <c r="D54" s="120">
        <v>9.9450000000000003</v>
      </c>
      <c r="E54" s="123">
        <f>C54/D54</f>
        <v>0.79939668174962297</v>
      </c>
      <c r="F54" s="123">
        <f xml:space="preserve"> CEILING(2*(C54+D54)*1000/180,10)/1000</f>
        <v>0.2</v>
      </c>
      <c r="G54" s="120">
        <f>F54*1000 - $E$9 - $E$5/2</f>
        <v>174</v>
      </c>
      <c r="H54" s="123">
        <v>3.52</v>
      </c>
      <c r="I54" s="123">
        <f>$E$10*F54</f>
        <v>4.7080000000000002</v>
      </c>
      <c r="J54" s="123">
        <f>1.2*(I54+H54)</f>
        <v>9.8735999999999997</v>
      </c>
      <c r="K54" s="123">
        <v>4.21</v>
      </c>
      <c r="L54" s="123">
        <f>1.6*K54</f>
        <v>6.7360000000000007</v>
      </c>
      <c r="M54" s="151">
        <f>J54 + L54</f>
        <v>16.6096</v>
      </c>
    </row>
    <row r="55" spans="1:14" ht="15.75" customHeight="1" x14ac:dyDescent="0.25">
      <c r="A55" s="88"/>
      <c r="B55" s="115"/>
      <c r="C55" s="118"/>
      <c r="D55" s="121"/>
      <c r="E55" s="124"/>
      <c r="F55" s="124"/>
      <c r="G55" s="121"/>
      <c r="H55" s="124"/>
      <c r="I55" s="124"/>
      <c r="J55" s="124"/>
      <c r="K55" s="124"/>
      <c r="L55" s="124"/>
      <c r="M55" s="127"/>
      <c r="N55" s="2"/>
    </row>
    <row r="56" spans="1:14" ht="15.75" customHeight="1" x14ac:dyDescent="0.25">
      <c r="A56" s="88"/>
      <c r="B56" s="115"/>
      <c r="C56" s="118"/>
      <c r="D56" s="121"/>
      <c r="E56" s="124"/>
      <c r="F56" s="124"/>
      <c r="G56" s="121"/>
      <c r="H56" s="124"/>
      <c r="I56" s="124"/>
      <c r="J56" s="124"/>
      <c r="K56" s="124"/>
      <c r="L56" s="124"/>
      <c r="M56" s="127"/>
      <c r="N56" s="2"/>
    </row>
    <row r="57" spans="1:14" ht="15.75" customHeight="1" thickBot="1" x14ac:dyDescent="0.3">
      <c r="A57" s="88"/>
      <c r="B57" s="150"/>
      <c r="C57" s="119"/>
      <c r="D57" s="122"/>
      <c r="E57" s="125"/>
      <c r="F57" s="125"/>
      <c r="G57" s="122"/>
      <c r="H57" s="125"/>
      <c r="I57" s="125"/>
      <c r="J57" s="125"/>
      <c r="K57" s="125"/>
      <c r="L57" s="125"/>
      <c r="M57" s="128"/>
    </row>
    <row r="58" spans="1:14" ht="15.75" customHeight="1" x14ac:dyDescent="0.25">
      <c r="A58" s="88"/>
      <c r="B58" s="149" t="s">
        <v>73</v>
      </c>
      <c r="C58" s="117">
        <v>3.22</v>
      </c>
      <c r="D58" s="120">
        <v>4.8499999999999996</v>
      </c>
      <c r="E58" s="123">
        <f>C58/D58</f>
        <v>0.66391752577319596</v>
      </c>
      <c r="F58" s="123">
        <f xml:space="preserve"> CEILING(2*(C58+D58)*1000/180,10)/1000</f>
        <v>0.09</v>
      </c>
      <c r="G58" s="120">
        <f>F58*1000 - $E$9 - $E$5/2</f>
        <v>64</v>
      </c>
      <c r="H58" s="123">
        <v>3.52</v>
      </c>
      <c r="I58" s="123">
        <f>$E$10*F58</f>
        <v>2.1185999999999998</v>
      </c>
      <c r="J58" s="123">
        <f>1.2*(I58+H58)</f>
        <v>6.7663200000000003</v>
      </c>
      <c r="K58" s="123">
        <v>4.21</v>
      </c>
      <c r="L58" s="123">
        <f>1.6*K58</f>
        <v>6.7360000000000007</v>
      </c>
      <c r="M58" s="151">
        <f>J58 + L58</f>
        <v>13.502320000000001</v>
      </c>
    </row>
    <row r="59" spans="1:14" ht="15.75" customHeight="1" x14ac:dyDescent="0.25">
      <c r="A59" s="88"/>
      <c r="B59" s="115"/>
      <c r="C59" s="118"/>
      <c r="D59" s="121"/>
      <c r="E59" s="124"/>
      <c r="F59" s="124"/>
      <c r="G59" s="121"/>
      <c r="H59" s="124"/>
      <c r="I59" s="124"/>
      <c r="J59" s="124"/>
      <c r="K59" s="124"/>
      <c r="L59" s="124"/>
      <c r="M59" s="127"/>
      <c r="N59" s="2"/>
    </row>
    <row r="60" spans="1:14" ht="15.75" customHeight="1" x14ac:dyDescent="0.25">
      <c r="A60" s="88"/>
      <c r="B60" s="115"/>
      <c r="C60" s="118"/>
      <c r="D60" s="121"/>
      <c r="E60" s="124"/>
      <c r="F60" s="124"/>
      <c r="G60" s="121"/>
      <c r="H60" s="124"/>
      <c r="I60" s="124"/>
      <c r="J60" s="124"/>
      <c r="K60" s="124"/>
      <c r="L60" s="124"/>
      <c r="M60" s="127"/>
      <c r="N60" s="2"/>
    </row>
    <row r="61" spans="1:14" ht="15.75" customHeight="1" thickBot="1" x14ac:dyDescent="0.3">
      <c r="A61" s="88"/>
      <c r="B61" s="150"/>
      <c r="C61" s="119"/>
      <c r="D61" s="122"/>
      <c r="E61" s="125"/>
      <c r="F61" s="125"/>
      <c r="G61" s="122"/>
      <c r="H61" s="125"/>
      <c r="I61" s="125"/>
      <c r="J61" s="125"/>
      <c r="K61" s="125"/>
      <c r="L61" s="125"/>
      <c r="M61" s="128"/>
    </row>
    <row r="62" spans="1:14" ht="15.75" customHeight="1" x14ac:dyDescent="0.25">
      <c r="A62" s="88"/>
      <c r="B62" s="149" t="s">
        <v>74</v>
      </c>
      <c r="C62" s="117">
        <v>4.8499999999999996</v>
      </c>
      <c r="D62" s="120">
        <v>7.95</v>
      </c>
      <c r="E62" s="123">
        <f>C62/D62</f>
        <v>0.61006289308176098</v>
      </c>
      <c r="F62" s="123">
        <f xml:space="preserve"> CEILING(2*(C62+D62)*1000/180,10)/1000</f>
        <v>0.15</v>
      </c>
      <c r="G62" s="120">
        <f>F62*1000 - $E$9 - $E$5/2</f>
        <v>124</v>
      </c>
      <c r="H62" s="123">
        <v>3.52</v>
      </c>
      <c r="I62" s="123">
        <f>$E$10*F62</f>
        <v>3.5309999999999997</v>
      </c>
      <c r="J62" s="123">
        <f>1.2*(I62+H62)</f>
        <v>8.4611999999999998</v>
      </c>
      <c r="K62" s="123">
        <v>4.21</v>
      </c>
      <c r="L62" s="123">
        <f>1.6*K62</f>
        <v>6.7360000000000007</v>
      </c>
      <c r="M62" s="151">
        <f>J62 + L62</f>
        <v>15.1972</v>
      </c>
    </row>
    <row r="63" spans="1:14" ht="15.75" customHeight="1" x14ac:dyDescent="0.25">
      <c r="A63" s="88"/>
      <c r="B63" s="115"/>
      <c r="C63" s="118"/>
      <c r="D63" s="121"/>
      <c r="E63" s="124"/>
      <c r="F63" s="124"/>
      <c r="G63" s="121"/>
      <c r="H63" s="124"/>
      <c r="I63" s="124"/>
      <c r="J63" s="124"/>
      <c r="K63" s="124"/>
      <c r="L63" s="124"/>
      <c r="M63" s="127"/>
      <c r="N63" s="2"/>
    </row>
    <row r="64" spans="1:14" ht="15.75" customHeight="1" x14ac:dyDescent="0.25">
      <c r="A64" s="88"/>
      <c r="B64" s="115"/>
      <c r="C64" s="118"/>
      <c r="D64" s="121"/>
      <c r="E64" s="124"/>
      <c r="F64" s="124"/>
      <c r="G64" s="121"/>
      <c r="H64" s="124"/>
      <c r="I64" s="124"/>
      <c r="J64" s="124"/>
      <c r="K64" s="124"/>
      <c r="L64" s="124"/>
      <c r="M64" s="127"/>
      <c r="N64" s="2"/>
    </row>
    <row r="65" spans="1:14" ht="15.75" customHeight="1" thickBot="1" x14ac:dyDescent="0.3">
      <c r="A65" s="88"/>
      <c r="B65" s="150"/>
      <c r="C65" s="119"/>
      <c r="D65" s="122"/>
      <c r="E65" s="125"/>
      <c r="F65" s="125"/>
      <c r="G65" s="122"/>
      <c r="H65" s="125"/>
      <c r="I65" s="125"/>
      <c r="J65" s="125"/>
      <c r="K65" s="125"/>
      <c r="L65" s="125"/>
      <c r="M65" s="128"/>
    </row>
    <row r="66" spans="1:14" ht="15.75" customHeight="1" x14ac:dyDescent="0.25">
      <c r="A66" s="88"/>
      <c r="B66" s="149" t="s">
        <v>75</v>
      </c>
      <c r="C66" s="117">
        <v>3.22</v>
      </c>
      <c r="D66" s="120">
        <v>4.8499999999999996</v>
      </c>
      <c r="E66" s="123">
        <f>C66/D66</f>
        <v>0.66391752577319596</v>
      </c>
      <c r="F66" s="123">
        <f xml:space="preserve"> CEILING(2*(C66+D66)*1000/180,10)/1000</f>
        <v>0.09</v>
      </c>
      <c r="G66" s="120">
        <f>F66*1000 - $E$9 - $E$5/2</f>
        <v>64</v>
      </c>
      <c r="H66" s="123">
        <v>3.52</v>
      </c>
      <c r="I66" s="123">
        <f>$E$10*F66</f>
        <v>2.1185999999999998</v>
      </c>
      <c r="J66" s="123">
        <f>1.2*(I66+H66)</f>
        <v>6.7663200000000003</v>
      </c>
      <c r="K66" s="123">
        <v>4.21</v>
      </c>
      <c r="L66" s="123">
        <f>1.6*K66</f>
        <v>6.7360000000000007</v>
      </c>
      <c r="M66" s="151">
        <f>J66 + L66</f>
        <v>13.502320000000001</v>
      </c>
    </row>
    <row r="67" spans="1:14" ht="15.75" customHeight="1" x14ac:dyDescent="0.25">
      <c r="A67" s="88"/>
      <c r="B67" s="115"/>
      <c r="C67" s="118"/>
      <c r="D67" s="121"/>
      <c r="E67" s="124"/>
      <c r="F67" s="124"/>
      <c r="G67" s="121"/>
      <c r="H67" s="124"/>
      <c r="I67" s="124"/>
      <c r="J67" s="124"/>
      <c r="K67" s="124"/>
      <c r="L67" s="124"/>
      <c r="M67" s="127"/>
      <c r="N67" s="2"/>
    </row>
    <row r="68" spans="1:14" ht="15.75" customHeight="1" x14ac:dyDescent="0.25">
      <c r="A68" s="88"/>
      <c r="B68" s="115"/>
      <c r="C68" s="118"/>
      <c r="D68" s="121"/>
      <c r="E68" s="124"/>
      <c r="F68" s="124"/>
      <c r="G68" s="121"/>
      <c r="H68" s="124"/>
      <c r="I68" s="124"/>
      <c r="J68" s="124"/>
      <c r="K68" s="124"/>
      <c r="L68" s="124"/>
      <c r="M68" s="127"/>
      <c r="N68" s="2"/>
    </row>
    <row r="69" spans="1:14" ht="15.75" customHeight="1" thickBot="1" x14ac:dyDescent="0.3">
      <c r="A69" s="89"/>
      <c r="B69" s="150"/>
      <c r="C69" s="119"/>
      <c r="D69" s="122"/>
      <c r="E69" s="125"/>
      <c r="F69" s="125"/>
      <c r="G69" s="122"/>
      <c r="H69" s="125"/>
      <c r="I69" s="125"/>
      <c r="J69" s="125"/>
      <c r="K69" s="125"/>
      <c r="L69" s="125"/>
      <c r="M69" s="128"/>
    </row>
    <row r="70" spans="1:14" ht="15.75" customHeight="1" thickBot="1" x14ac:dyDescent="0.3"/>
    <row r="71" spans="1:14" ht="15.75" customHeight="1" thickBot="1" x14ac:dyDescent="0.3">
      <c r="A71" s="99" t="s">
        <v>7</v>
      </c>
      <c r="B71" s="100"/>
      <c r="C71" s="158" t="s">
        <v>59</v>
      </c>
      <c r="D71" s="37" t="s">
        <v>17</v>
      </c>
      <c r="E71" s="38"/>
      <c r="F71" s="38"/>
      <c r="G71" s="39"/>
      <c r="H71" s="71" t="s">
        <v>16</v>
      </c>
      <c r="I71" s="72"/>
      <c r="J71" s="72"/>
      <c r="K71" s="72"/>
      <c r="L71" s="72"/>
      <c r="M71" s="73"/>
    </row>
    <row r="72" spans="1:14" ht="15.75" customHeight="1" thickBot="1" x14ac:dyDescent="0.3">
      <c r="A72" s="103"/>
      <c r="B72" s="104"/>
      <c r="C72" s="159"/>
      <c r="D72" s="30" t="s">
        <v>27</v>
      </c>
      <c r="E72" s="33" t="s">
        <v>28</v>
      </c>
      <c r="F72" s="36" t="s">
        <v>39</v>
      </c>
      <c r="G72" s="36" t="s">
        <v>40</v>
      </c>
      <c r="H72" s="30" t="s">
        <v>12</v>
      </c>
      <c r="I72" s="33" t="s">
        <v>13</v>
      </c>
      <c r="J72" s="30" t="s">
        <v>14</v>
      </c>
      <c r="K72" s="33" t="s">
        <v>15</v>
      </c>
      <c r="L72" s="36" t="s">
        <v>47</v>
      </c>
      <c r="M72" s="36" t="s">
        <v>40</v>
      </c>
    </row>
    <row r="73" spans="1:14" ht="15.75" customHeight="1" x14ac:dyDescent="0.25">
      <c r="A73" s="156" t="str">
        <f>A14</f>
        <v>Second Floor</v>
      </c>
      <c r="B73" s="153" t="str">
        <f>B14</f>
        <v>GRID 1-2 B-C</v>
      </c>
      <c r="C73" s="140">
        <v>8</v>
      </c>
      <c r="D73" s="129">
        <v>5.6000000000000001E-2</v>
      </c>
      <c r="E73" s="129">
        <v>0.04</v>
      </c>
      <c r="F73" s="129">
        <f xml:space="preserve"> D73 * M14 * C14^2</f>
        <v>8.9574548564480008</v>
      </c>
      <c r="G73" s="129">
        <f xml:space="preserve"> E73 * M14 * D14^2</f>
        <v>10.93727270368</v>
      </c>
      <c r="H73" s="129">
        <v>3.5000000000000003E-2</v>
      </c>
      <c r="I73" s="129">
        <v>4.5999999999999999E-2</v>
      </c>
      <c r="J73" s="129">
        <v>1.4E-2</v>
      </c>
      <c r="K73" s="129">
        <v>1.7000000000000001E-2</v>
      </c>
      <c r="L73" s="129">
        <f xml:space="preserve"> H73 *J14*C14^2 + I73*L14*C14^2</f>
        <v>6.4246961128000004</v>
      </c>
      <c r="M73" s="149">
        <f xml:space="preserve"> J73 *J14*D14^2 + K73*L14*D14^2</f>
        <v>4.2132681253279998</v>
      </c>
    </row>
    <row r="74" spans="1:14" ht="15.75" customHeight="1" x14ac:dyDescent="0.25">
      <c r="A74" s="145"/>
      <c r="B74" s="154"/>
      <c r="C74" s="141"/>
      <c r="D74" s="121"/>
      <c r="E74" s="121"/>
      <c r="F74" s="121"/>
      <c r="G74" s="121"/>
      <c r="H74" s="121"/>
      <c r="I74" s="121"/>
      <c r="J74" s="121"/>
      <c r="K74" s="121"/>
      <c r="L74" s="121"/>
      <c r="M74" s="115"/>
    </row>
    <row r="75" spans="1:14" ht="15.75" customHeight="1" x14ac:dyDescent="0.25">
      <c r="A75" s="145"/>
      <c r="B75" s="154"/>
      <c r="C75" s="141"/>
      <c r="D75" s="121"/>
      <c r="E75" s="121"/>
      <c r="F75" s="121"/>
      <c r="G75" s="121"/>
      <c r="H75" s="121"/>
      <c r="I75" s="121"/>
      <c r="J75" s="121"/>
      <c r="K75" s="121"/>
      <c r="L75" s="121"/>
      <c r="M75" s="115"/>
    </row>
    <row r="76" spans="1:14" ht="15.75" customHeight="1" thickBot="1" x14ac:dyDescent="0.3">
      <c r="A76" s="145"/>
      <c r="B76" s="157"/>
      <c r="C76" s="142"/>
      <c r="D76" s="122"/>
      <c r="E76" s="122"/>
      <c r="F76" s="122"/>
      <c r="G76" s="122"/>
      <c r="H76" s="122"/>
      <c r="I76" s="122"/>
      <c r="J76" s="122"/>
      <c r="K76" s="122"/>
      <c r="L76" s="122"/>
      <c r="M76" s="150"/>
    </row>
    <row r="77" spans="1:14" ht="15.75" customHeight="1" x14ac:dyDescent="0.25">
      <c r="A77" s="145"/>
      <c r="B77" s="153" t="str">
        <f>B18</f>
        <v>GRID 2-5 B-C</v>
      </c>
      <c r="C77" s="140">
        <v>2</v>
      </c>
      <c r="D77" s="120">
        <v>8.5000000000000006E-2</v>
      </c>
      <c r="E77" s="120">
        <v>7.0000000000000001E-3</v>
      </c>
      <c r="F77" s="120">
        <f xml:space="preserve"> D77 * M18 * C18^2</f>
        <v>25.699789027920001</v>
      </c>
      <c r="G77" s="120">
        <f xml:space="preserve"> E77 * M18 * D18^2</f>
        <v>7.5470762556000004</v>
      </c>
      <c r="H77" s="120">
        <v>3.5999999999999997E-2</v>
      </c>
      <c r="I77" s="120">
        <v>6.4000000000000001E-2</v>
      </c>
      <c r="J77" s="120">
        <v>2E-3</v>
      </c>
      <c r="K77" s="120">
        <v>5.0000000000000001E-3</v>
      </c>
      <c r="L77" s="120">
        <f xml:space="preserve"> H77 *J18*C18^2 + I77*L18*C18^2</f>
        <v>14.934218897472002</v>
      </c>
      <c r="M77" s="114">
        <f xml:space="preserve"> J77 *J18*D18^2 + K77*L18*D18^2</f>
        <v>3.7035047016</v>
      </c>
    </row>
    <row r="78" spans="1:14" ht="15.75" customHeight="1" x14ac:dyDescent="0.25">
      <c r="A78" s="145"/>
      <c r="B78" s="154"/>
      <c r="C78" s="141"/>
      <c r="D78" s="121"/>
      <c r="E78" s="121"/>
      <c r="F78" s="121"/>
      <c r="G78" s="121"/>
      <c r="H78" s="121"/>
      <c r="I78" s="121"/>
      <c r="J78" s="121"/>
      <c r="K78" s="121"/>
      <c r="L78" s="121"/>
      <c r="M78" s="115"/>
    </row>
    <row r="79" spans="1:14" ht="15.75" customHeight="1" x14ac:dyDescent="0.25">
      <c r="A79" s="145"/>
      <c r="B79" s="154"/>
      <c r="C79" s="141"/>
      <c r="D79" s="121"/>
      <c r="E79" s="121"/>
      <c r="F79" s="121"/>
      <c r="G79" s="121"/>
      <c r="H79" s="121"/>
      <c r="I79" s="121"/>
      <c r="J79" s="121"/>
      <c r="K79" s="121"/>
      <c r="L79" s="121"/>
      <c r="M79" s="115"/>
    </row>
    <row r="80" spans="1:14" ht="15.75" customHeight="1" thickBot="1" x14ac:dyDescent="0.3">
      <c r="A80" s="145"/>
      <c r="B80" s="157"/>
      <c r="C80" s="142"/>
      <c r="D80" s="122"/>
      <c r="E80" s="122"/>
      <c r="F80" s="122"/>
      <c r="G80" s="122"/>
      <c r="H80" s="122"/>
      <c r="I80" s="122"/>
      <c r="J80" s="122"/>
      <c r="K80" s="122"/>
      <c r="L80" s="122"/>
      <c r="M80" s="150"/>
    </row>
    <row r="81" spans="1:13" ht="15.75" customHeight="1" x14ac:dyDescent="0.25">
      <c r="A81" s="145"/>
      <c r="B81" s="153" t="str">
        <f>B22</f>
        <v>GRID 5-6 B-C</v>
      </c>
      <c r="C81" s="140">
        <v>8</v>
      </c>
      <c r="D81" s="120">
        <v>5.6000000000000001E-2</v>
      </c>
      <c r="E81" s="120">
        <v>0.04</v>
      </c>
      <c r="F81" s="120">
        <f xml:space="preserve"> D81 * M22 * C22^2</f>
        <v>8.9574548564480008</v>
      </c>
      <c r="G81" s="120">
        <f xml:space="preserve"> E81 * M22 * D22^2</f>
        <v>10.93727270368</v>
      </c>
      <c r="H81" s="120">
        <v>3.5000000000000003E-2</v>
      </c>
      <c r="I81" s="120">
        <v>4.5999999999999999E-2</v>
      </c>
      <c r="J81" s="120">
        <v>1.4E-2</v>
      </c>
      <c r="K81" s="120">
        <v>1.7000000000000001E-2</v>
      </c>
      <c r="L81" s="120">
        <f xml:space="preserve"> H81 *J22*C22^2 + I81*L22*C22^2</f>
        <v>6.4246961128000004</v>
      </c>
      <c r="M81" s="114">
        <f xml:space="preserve"> J81 *J22*D22^2 + K81*L22*D22^2</f>
        <v>4.2132681253279998</v>
      </c>
    </row>
    <row r="82" spans="1:13" ht="15.75" customHeight="1" x14ac:dyDescent="0.25">
      <c r="A82" s="145"/>
      <c r="B82" s="154"/>
      <c r="C82" s="141"/>
      <c r="D82" s="121"/>
      <c r="E82" s="121"/>
      <c r="F82" s="121"/>
      <c r="G82" s="121"/>
      <c r="H82" s="121"/>
      <c r="I82" s="121"/>
      <c r="J82" s="121"/>
      <c r="K82" s="121"/>
      <c r="L82" s="121"/>
      <c r="M82" s="115"/>
    </row>
    <row r="83" spans="1:13" ht="15.75" customHeight="1" x14ac:dyDescent="0.25">
      <c r="A83" s="145"/>
      <c r="B83" s="154"/>
      <c r="C83" s="141"/>
      <c r="D83" s="121"/>
      <c r="E83" s="121"/>
      <c r="F83" s="121"/>
      <c r="G83" s="121"/>
      <c r="H83" s="121"/>
      <c r="I83" s="121"/>
      <c r="J83" s="121"/>
      <c r="K83" s="121"/>
      <c r="L83" s="121"/>
      <c r="M83" s="115"/>
    </row>
    <row r="84" spans="1:13" ht="15.75" customHeight="1" thickBot="1" x14ac:dyDescent="0.3">
      <c r="A84" s="145"/>
      <c r="B84" s="157"/>
      <c r="C84" s="142"/>
      <c r="D84" s="122"/>
      <c r="E84" s="122"/>
      <c r="F84" s="122"/>
      <c r="G84" s="122"/>
      <c r="H84" s="122"/>
      <c r="I84" s="122"/>
      <c r="J84" s="122"/>
      <c r="K84" s="122"/>
      <c r="L84" s="122"/>
      <c r="M84" s="150"/>
    </row>
    <row r="85" spans="1:13" ht="15.75" customHeight="1" x14ac:dyDescent="0.25">
      <c r="A85" s="145"/>
      <c r="B85" s="153" t="str">
        <f>B26</f>
        <v>GRID 2-5 C-D</v>
      </c>
      <c r="C85" s="140">
        <v>2</v>
      </c>
      <c r="D85" s="120">
        <v>6.5000000000000002E-2</v>
      </c>
      <c r="E85" s="120">
        <v>2.7E-2</v>
      </c>
      <c r="F85" s="120">
        <f xml:space="preserve"> D85 * M26 * C26^2</f>
        <v>81.643978259999997</v>
      </c>
      <c r="G85" s="120">
        <f xml:space="preserve"> E85 * M26 * D26^2</f>
        <v>53.070097256279993</v>
      </c>
      <c r="H85" s="120">
        <v>2.5999999999999999E-2</v>
      </c>
      <c r="I85" s="120">
        <v>4.1000000000000002E-2</v>
      </c>
      <c r="J85" s="120">
        <v>1.0999999999999999E-2</v>
      </c>
      <c r="K85" s="120">
        <v>1.4E-2</v>
      </c>
      <c r="L85" s="120">
        <f xml:space="preserve"> H85 *J26*C26^2 + I85*L26*C26^2</f>
        <v>41.000321303999996</v>
      </c>
      <c r="M85" s="114">
        <f xml:space="preserve"> J85 *J26*D26^2 + K85*L26*D26^2</f>
        <v>24.232190594039999</v>
      </c>
    </row>
    <row r="86" spans="1:13" ht="15.75" customHeight="1" x14ac:dyDescent="0.25">
      <c r="A86" s="145"/>
      <c r="B86" s="154"/>
      <c r="C86" s="141"/>
      <c r="D86" s="121"/>
      <c r="E86" s="121"/>
      <c r="F86" s="121"/>
      <c r="G86" s="121"/>
      <c r="H86" s="121"/>
      <c r="I86" s="121"/>
      <c r="J86" s="121"/>
      <c r="K86" s="121"/>
      <c r="L86" s="121"/>
      <c r="M86" s="115"/>
    </row>
    <row r="87" spans="1:13" ht="15.75" customHeight="1" x14ac:dyDescent="0.25">
      <c r="A87" s="145"/>
      <c r="B87" s="154"/>
      <c r="C87" s="141"/>
      <c r="D87" s="121"/>
      <c r="E87" s="121"/>
      <c r="F87" s="121"/>
      <c r="G87" s="121"/>
      <c r="H87" s="121"/>
      <c r="I87" s="121"/>
      <c r="J87" s="121"/>
      <c r="K87" s="121"/>
      <c r="L87" s="121"/>
      <c r="M87" s="115"/>
    </row>
    <row r="88" spans="1:13" ht="15.75" customHeight="1" thickBot="1" x14ac:dyDescent="0.3">
      <c r="A88" s="145"/>
      <c r="B88" s="157"/>
      <c r="C88" s="142"/>
      <c r="D88" s="122"/>
      <c r="E88" s="122"/>
      <c r="F88" s="122"/>
      <c r="G88" s="122"/>
      <c r="H88" s="122"/>
      <c r="I88" s="122"/>
      <c r="J88" s="122"/>
      <c r="K88" s="122"/>
      <c r="L88" s="122"/>
      <c r="M88" s="150"/>
    </row>
    <row r="89" spans="1:13" ht="15.75" customHeight="1" x14ac:dyDescent="0.25">
      <c r="A89" s="145"/>
      <c r="B89" s="153" t="str">
        <f>B30</f>
        <v>GRID 1-2 D-E</v>
      </c>
      <c r="C89" s="140">
        <v>9</v>
      </c>
      <c r="D89" s="120">
        <v>8.2000000000000003E-2</v>
      </c>
      <c r="E89" s="120">
        <v>8.9999999999999993E-3</v>
      </c>
      <c r="F89" s="120">
        <f xml:space="preserve"> D89 * M30 * C30^2</f>
        <v>14.010012673216002</v>
      </c>
      <c r="G89" s="120">
        <f xml:space="preserve"> E89 * M30 * D30^2</f>
        <v>3.4885015397999997</v>
      </c>
      <c r="H89" s="120">
        <v>3.3000000000000002E-2</v>
      </c>
      <c r="I89" s="120">
        <v>5.1999999999999998E-2</v>
      </c>
      <c r="J89" s="120">
        <v>6.0000000000000001E-3</v>
      </c>
      <c r="K89" s="120">
        <v>0.01</v>
      </c>
      <c r="L89" s="120">
        <f xml:space="preserve"> H89 *J30*C30^2 + I89*L30*C30^2</f>
        <v>7.4095962351040008</v>
      </c>
      <c r="M89" s="114">
        <f xml:space="preserve"> J89 *J30*D30^2 + K89*L30*D30^2</f>
        <v>3.1717249731999999</v>
      </c>
    </row>
    <row r="90" spans="1:13" ht="15.75" customHeight="1" x14ac:dyDescent="0.25">
      <c r="A90" s="145"/>
      <c r="B90" s="154"/>
      <c r="C90" s="141"/>
      <c r="D90" s="121"/>
      <c r="E90" s="121"/>
      <c r="F90" s="121"/>
      <c r="G90" s="121"/>
      <c r="H90" s="121"/>
      <c r="I90" s="121"/>
      <c r="J90" s="121"/>
      <c r="K90" s="121"/>
      <c r="L90" s="121"/>
      <c r="M90" s="115"/>
    </row>
    <row r="91" spans="1:13" ht="15.75" customHeight="1" x14ac:dyDescent="0.25">
      <c r="A91" s="145"/>
      <c r="B91" s="154"/>
      <c r="C91" s="141"/>
      <c r="D91" s="121"/>
      <c r="E91" s="121"/>
      <c r="F91" s="121"/>
      <c r="G91" s="121"/>
      <c r="H91" s="121"/>
      <c r="I91" s="121"/>
      <c r="J91" s="121"/>
      <c r="K91" s="121"/>
      <c r="L91" s="121"/>
      <c r="M91" s="115"/>
    </row>
    <row r="92" spans="1:13" ht="15.75" customHeight="1" thickBot="1" x14ac:dyDescent="0.3">
      <c r="A92" s="145"/>
      <c r="B92" s="157"/>
      <c r="C92" s="142"/>
      <c r="D92" s="122"/>
      <c r="E92" s="122"/>
      <c r="F92" s="122"/>
      <c r="G92" s="122"/>
      <c r="H92" s="122"/>
      <c r="I92" s="122"/>
      <c r="J92" s="122"/>
      <c r="K92" s="122"/>
      <c r="L92" s="122"/>
      <c r="M92" s="150"/>
    </row>
    <row r="93" spans="1:13" ht="15.75" customHeight="1" x14ac:dyDescent="0.25">
      <c r="A93" s="145"/>
      <c r="B93" s="153" t="str">
        <f>B34</f>
        <v>GRID 2-5 D-E</v>
      </c>
      <c r="C93" s="140">
        <v>8</v>
      </c>
      <c r="D93" s="120">
        <v>7.9000000000000001E-2</v>
      </c>
      <c r="E93" s="120">
        <v>1.9E-2</v>
      </c>
      <c r="F93" s="120">
        <f xml:space="preserve"> D93 * M34 * C34^2</f>
        <v>37.925957152999999</v>
      </c>
      <c r="G93" s="120">
        <f xml:space="preserve"> E93 * M34 * D34^2</f>
        <v>24.508336797000002</v>
      </c>
      <c r="H93" s="120">
        <v>4.7E-2</v>
      </c>
      <c r="I93" s="120">
        <v>6.3E-2</v>
      </c>
      <c r="J93" s="120">
        <v>7.0000000000000001E-3</v>
      </c>
      <c r="K93" s="120">
        <v>8.9999999999999993E-3</v>
      </c>
      <c r="L93" s="120">
        <f xml:space="preserve"> H93 *J34*C34^2 + I93*L34*C34^2</f>
        <v>26.549949249000001</v>
      </c>
      <c r="M93" s="114">
        <f xml:space="preserve"> J93 *J34*D34^2 + K93*L34*D34^2</f>
        <v>10.368269001000002</v>
      </c>
    </row>
    <row r="94" spans="1:13" ht="15.75" customHeight="1" x14ac:dyDescent="0.25">
      <c r="A94" s="145"/>
      <c r="B94" s="154"/>
      <c r="C94" s="141"/>
      <c r="D94" s="121"/>
      <c r="E94" s="121"/>
      <c r="F94" s="121"/>
      <c r="G94" s="121"/>
      <c r="H94" s="121"/>
      <c r="I94" s="121"/>
      <c r="J94" s="121"/>
      <c r="K94" s="121"/>
      <c r="L94" s="121"/>
      <c r="M94" s="115"/>
    </row>
    <row r="95" spans="1:13" ht="15.75" customHeight="1" x14ac:dyDescent="0.25">
      <c r="A95" s="145"/>
      <c r="B95" s="154"/>
      <c r="C95" s="141"/>
      <c r="D95" s="121"/>
      <c r="E95" s="121"/>
      <c r="F95" s="121"/>
      <c r="G95" s="121"/>
      <c r="H95" s="121"/>
      <c r="I95" s="121"/>
      <c r="J95" s="121"/>
      <c r="K95" s="121"/>
      <c r="L95" s="121"/>
      <c r="M95" s="115"/>
    </row>
    <row r="96" spans="1:13" ht="15.75" customHeight="1" thickBot="1" x14ac:dyDescent="0.3">
      <c r="A96" s="145"/>
      <c r="B96" s="157"/>
      <c r="C96" s="142"/>
      <c r="D96" s="122"/>
      <c r="E96" s="122"/>
      <c r="F96" s="122"/>
      <c r="G96" s="122"/>
      <c r="H96" s="122"/>
      <c r="I96" s="122"/>
      <c r="J96" s="122"/>
      <c r="K96" s="122"/>
      <c r="L96" s="122"/>
      <c r="M96" s="150"/>
    </row>
    <row r="97" spans="1:13" ht="15.75" customHeight="1" x14ac:dyDescent="0.25">
      <c r="A97" s="145"/>
      <c r="B97" s="153" t="str">
        <f>B38</f>
        <v>GRID 5-6 D-E</v>
      </c>
      <c r="C97" s="140">
        <v>9</v>
      </c>
      <c r="D97" s="120">
        <v>8.2000000000000003E-2</v>
      </c>
      <c r="E97" s="120">
        <v>8.9999999999999993E-3</v>
      </c>
      <c r="F97" s="120">
        <f xml:space="preserve"> D97 * M38 * C38^2</f>
        <v>14.010012673216002</v>
      </c>
      <c r="G97" s="120">
        <f xml:space="preserve"> E97 * M38 * D38^2</f>
        <v>3.4885015397999997</v>
      </c>
      <c r="H97" s="120">
        <v>3.3000000000000002E-2</v>
      </c>
      <c r="I97" s="120">
        <v>5.1999999999999998E-2</v>
      </c>
      <c r="J97" s="120">
        <v>6.0000000000000001E-3</v>
      </c>
      <c r="K97" s="120">
        <v>0.01</v>
      </c>
      <c r="L97" s="120">
        <f xml:space="preserve"> H97 *J38*C38^2 + I97*L38*C38^2</f>
        <v>7.4095962351040008</v>
      </c>
      <c r="M97" s="114">
        <f xml:space="preserve"> J97 *J38*D38^2 + K97*L38*D38^2</f>
        <v>3.1717249731999999</v>
      </c>
    </row>
    <row r="98" spans="1:13" ht="15.75" customHeight="1" x14ac:dyDescent="0.25">
      <c r="A98" s="145"/>
      <c r="B98" s="154"/>
      <c r="C98" s="141"/>
      <c r="D98" s="121"/>
      <c r="E98" s="121"/>
      <c r="F98" s="121"/>
      <c r="G98" s="121"/>
      <c r="H98" s="121"/>
      <c r="I98" s="121"/>
      <c r="J98" s="121"/>
      <c r="K98" s="121"/>
      <c r="L98" s="121"/>
      <c r="M98" s="115"/>
    </row>
    <row r="99" spans="1:13" ht="15.75" customHeight="1" x14ac:dyDescent="0.25">
      <c r="A99" s="145"/>
      <c r="B99" s="154"/>
      <c r="C99" s="141"/>
      <c r="D99" s="121"/>
      <c r="E99" s="121"/>
      <c r="F99" s="121"/>
      <c r="G99" s="121"/>
      <c r="H99" s="121"/>
      <c r="I99" s="121"/>
      <c r="J99" s="121"/>
      <c r="K99" s="121"/>
      <c r="L99" s="121"/>
      <c r="M99" s="115"/>
    </row>
    <row r="100" spans="1:13" ht="15.75" customHeight="1" thickBot="1" x14ac:dyDescent="0.3">
      <c r="A100" s="146"/>
      <c r="B100" s="157"/>
      <c r="C100" s="142"/>
      <c r="D100" s="122"/>
      <c r="E100" s="122"/>
      <c r="F100" s="122"/>
      <c r="G100" s="122"/>
      <c r="H100" s="122"/>
      <c r="I100" s="122"/>
      <c r="J100" s="122"/>
      <c r="K100" s="122"/>
      <c r="L100" s="122"/>
      <c r="M100" s="150"/>
    </row>
    <row r="101" spans="1:13" ht="15.75" customHeight="1" x14ac:dyDescent="0.25">
      <c r="A101" s="152" t="str">
        <f>A42</f>
        <v>Roof - Deck</v>
      </c>
      <c r="B101" s="153" t="str">
        <f>B42</f>
        <v>GRID 1-2 B-C</v>
      </c>
      <c r="C101" s="140">
        <v>8</v>
      </c>
      <c r="D101" s="120">
        <v>5.6000000000000001E-2</v>
      </c>
      <c r="E101" s="120">
        <v>0.04</v>
      </c>
      <c r="F101" s="120">
        <f xml:space="preserve"> D101 * M42 * C42^2</f>
        <v>7.839857462528002</v>
      </c>
      <c r="G101" s="120">
        <f xml:space="preserve"> E101 * M42 * D42^2</f>
        <v>9.5726587964800007</v>
      </c>
      <c r="H101" s="120">
        <v>3.5000000000000003E-2</v>
      </c>
      <c r="I101" s="120">
        <v>4.5999999999999999E-2</v>
      </c>
      <c r="J101" s="120">
        <v>1.4E-2</v>
      </c>
      <c r="K101" s="120">
        <v>1.7000000000000001E-2</v>
      </c>
      <c r="L101" s="120">
        <f xml:space="preserve"> H101 *J42*C42^2 + I101*L42*C42^2</f>
        <v>5.6681678804800013</v>
      </c>
      <c r="M101" s="114">
        <f xml:space="preserve"> J101 *J42*D42^2 + K101*L42*D42^2</f>
        <v>3.7085991915680001</v>
      </c>
    </row>
    <row r="102" spans="1:13" ht="15.75" customHeight="1" x14ac:dyDescent="0.25">
      <c r="A102" s="134"/>
      <c r="B102" s="154"/>
      <c r="C102" s="141"/>
      <c r="D102" s="121"/>
      <c r="E102" s="121"/>
      <c r="F102" s="121"/>
      <c r="G102" s="121"/>
      <c r="H102" s="121"/>
      <c r="I102" s="121"/>
      <c r="J102" s="121"/>
      <c r="K102" s="121"/>
      <c r="L102" s="121"/>
      <c r="M102" s="115"/>
    </row>
    <row r="103" spans="1:13" ht="15.75" customHeight="1" x14ac:dyDescent="0.25">
      <c r="A103" s="134"/>
      <c r="B103" s="154"/>
      <c r="C103" s="141"/>
      <c r="D103" s="121"/>
      <c r="E103" s="121"/>
      <c r="F103" s="121"/>
      <c r="G103" s="121"/>
      <c r="H103" s="121"/>
      <c r="I103" s="121"/>
      <c r="J103" s="121"/>
      <c r="K103" s="121"/>
      <c r="L103" s="121"/>
      <c r="M103" s="115"/>
    </row>
    <row r="104" spans="1:13" ht="15.75" customHeight="1" thickBot="1" x14ac:dyDescent="0.3">
      <c r="A104" s="134"/>
      <c r="B104" s="155"/>
      <c r="C104" s="142"/>
      <c r="D104" s="122"/>
      <c r="E104" s="122"/>
      <c r="F104" s="122"/>
      <c r="G104" s="122"/>
      <c r="H104" s="122"/>
      <c r="I104" s="122"/>
      <c r="J104" s="122"/>
      <c r="K104" s="122"/>
      <c r="L104" s="122"/>
      <c r="M104" s="150"/>
    </row>
    <row r="105" spans="1:13" ht="15.75" customHeight="1" x14ac:dyDescent="0.25">
      <c r="A105" s="134"/>
      <c r="B105" s="153" t="str">
        <f>B46</f>
        <v>GRID 2-5 B-C</v>
      </c>
      <c r="C105" s="140">
        <v>8</v>
      </c>
      <c r="D105" s="120">
        <v>8.5000000000000006E-2</v>
      </c>
      <c r="E105" s="120">
        <v>7.0000000000000001E-3</v>
      </c>
      <c r="F105" s="120">
        <f xml:space="preserve"> D105 * M46 * C46^2</f>
        <v>23.49420202392</v>
      </c>
      <c r="G105" s="120">
        <f xml:space="preserve"> E105 * M46 * D46^2</f>
        <v>6.8993770355999997</v>
      </c>
      <c r="H105" s="120">
        <v>3.5999999999999997E-2</v>
      </c>
      <c r="I105" s="120">
        <v>6.4000000000000001E-2</v>
      </c>
      <c r="J105" s="120">
        <v>2E-3</v>
      </c>
      <c r="K105" s="120">
        <v>5.0000000000000001E-3</v>
      </c>
      <c r="L105" s="120">
        <f xml:space="preserve"> H105 *J46*C46^2 + I105*L46*C46^2</f>
        <v>13.714233646272</v>
      </c>
      <c r="M105" s="114">
        <f xml:space="preserve"> J105 *J46*D46^2 + K105*L46*D46^2</f>
        <v>3.4092338616000002</v>
      </c>
    </row>
    <row r="106" spans="1:13" ht="15.75" customHeight="1" x14ac:dyDescent="0.25">
      <c r="A106" s="134"/>
      <c r="B106" s="154"/>
      <c r="C106" s="141"/>
      <c r="D106" s="121"/>
      <c r="E106" s="121"/>
      <c r="F106" s="121"/>
      <c r="G106" s="121"/>
      <c r="H106" s="121"/>
      <c r="I106" s="121"/>
      <c r="J106" s="121"/>
      <c r="K106" s="121"/>
      <c r="L106" s="121"/>
      <c r="M106" s="115"/>
    </row>
    <row r="107" spans="1:13" ht="15.75" customHeight="1" x14ac:dyDescent="0.25">
      <c r="A107" s="134"/>
      <c r="B107" s="154"/>
      <c r="C107" s="141"/>
      <c r="D107" s="121"/>
      <c r="E107" s="121"/>
      <c r="F107" s="121"/>
      <c r="G107" s="121"/>
      <c r="H107" s="121"/>
      <c r="I107" s="121"/>
      <c r="J107" s="121"/>
      <c r="K107" s="121"/>
      <c r="L107" s="121"/>
      <c r="M107" s="115"/>
    </row>
    <row r="108" spans="1:13" ht="15.75" customHeight="1" thickBot="1" x14ac:dyDescent="0.3">
      <c r="A108" s="134"/>
      <c r="B108" s="155"/>
      <c r="C108" s="142"/>
      <c r="D108" s="122"/>
      <c r="E108" s="122"/>
      <c r="F108" s="122"/>
      <c r="G108" s="122"/>
      <c r="H108" s="122"/>
      <c r="I108" s="122"/>
      <c r="J108" s="122"/>
      <c r="K108" s="122"/>
      <c r="L108" s="122"/>
      <c r="M108" s="150"/>
    </row>
    <row r="109" spans="1:13" ht="15.75" customHeight="1" x14ac:dyDescent="0.25">
      <c r="A109" s="134"/>
      <c r="B109" s="153" t="str">
        <f>B50</f>
        <v>GRID 5-6 B-C</v>
      </c>
      <c r="C109" s="140">
        <v>8</v>
      </c>
      <c r="D109" s="120">
        <v>5.6000000000000001E-2</v>
      </c>
      <c r="E109" s="120">
        <v>0.04</v>
      </c>
      <c r="F109" s="120">
        <f xml:space="preserve"> D109 * M50 * C50^2</f>
        <v>7.839857462528002</v>
      </c>
      <c r="G109" s="120">
        <f xml:space="preserve"> E109 * M50 * D50^2</f>
        <v>9.5726587964800007</v>
      </c>
      <c r="H109" s="120">
        <v>3.5000000000000003E-2</v>
      </c>
      <c r="I109" s="120">
        <v>4.5999999999999999E-2</v>
      </c>
      <c r="J109" s="120">
        <v>1.4E-2</v>
      </c>
      <c r="K109" s="120">
        <v>1.7000000000000001E-2</v>
      </c>
      <c r="L109" s="120">
        <f xml:space="preserve"> H109 *J50*C50^2 + I109*L50*C50^2</f>
        <v>5.6681678804800013</v>
      </c>
      <c r="M109" s="114">
        <f xml:space="preserve"> J109 *J50*D50^2 + K109*L50*D50^2</f>
        <v>3.7085991915680001</v>
      </c>
    </row>
    <row r="110" spans="1:13" ht="15.75" customHeight="1" x14ac:dyDescent="0.25">
      <c r="A110" s="134"/>
      <c r="B110" s="154"/>
      <c r="C110" s="141"/>
      <c r="D110" s="121"/>
      <c r="E110" s="121"/>
      <c r="F110" s="121"/>
      <c r="G110" s="121"/>
      <c r="H110" s="121"/>
      <c r="I110" s="121"/>
      <c r="J110" s="121"/>
      <c r="K110" s="121"/>
      <c r="L110" s="121"/>
      <c r="M110" s="115"/>
    </row>
    <row r="111" spans="1:13" ht="15.75" customHeight="1" x14ac:dyDescent="0.25">
      <c r="A111" s="134"/>
      <c r="B111" s="154"/>
      <c r="C111" s="141"/>
      <c r="D111" s="121"/>
      <c r="E111" s="121"/>
      <c r="F111" s="121"/>
      <c r="G111" s="121"/>
      <c r="H111" s="121"/>
      <c r="I111" s="121"/>
      <c r="J111" s="121"/>
      <c r="K111" s="121"/>
      <c r="L111" s="121"/>
      <c r="M111" s="115"/>
    </row>
    <row r="112" spans="1:13" ht="15.75" customHeight="1" thickBot="1" x14ac:dyDescent="0.3">
      <c r="A112" s="134"/>
      <c r="B112" s="155"/>
      <c r="C112" s="142"/>
      <c r="D112" s="122"/>
      <c r="E112" s="122"/>
      <c r="F112" s="122"/>
      <c r="G112" s="122"/>
      <c r="H112" s="122"/>
      <c r="I112" s="122"/>
      <c r="J112" s="122"/>
      <c r="K112" s="122"/>
      <c r="L112" s="122"/>
      <c r="M112" s="150"/>
    </row>
    <row r="113" spans="1:13" ht="15.75" customHeight="1" x14ac:dyDescent="0.25">
      <c r="A113" s="134"/>
      <c r="B113" s="153" t="str">
        <f>B54</f>
        <v>GRID 2-5 C-D</v>
      </c>
      <c r="C113" s="140">
        <v>8</v>
      </c>
      <c r="D113" s="120">
        <v>6.5000000000000002E-2</v>
      </c>
      <c r="E113" s="120">
        <v>2.7E-2</v>
      </c>
      <c r="F113" s="120">
        <f xml:space="preserve"> D113 * M54 * C54^2</f>
        <v>68.234935860000007</v>
      </c>
      <c r="G113" s="120">
        <f xml:space="preserve"> E113 * M54 * D54^2</f>
        <v>44.353971469080001</v>
      </c>
      <c r="H113" s="120">
        <v>2.5999999999999999E-2</v>
      </c>
      <c r="I113" s="120">
        <v>4.1000000000000002E-2</v>
      </c>
      <c r="J113" s="120">
        <v>1.0999999999999999E-2</v>
      </c>
      <c r="K113" s="120">
        <v>1.4E-2</v>
      </c>
      <c r="L113" s="120">
        <f xml:space="preserve"> H113 *J54*C54^2 + I113*L54*C54^2</f>
        <v>33.679954944000002</v>
      </c>
      <c r="M113" s="114">
        <f xml:space="preserve"> J113 *J54*D54^2 + K113*L54*D54^2</f>
        <v>20.068768853640002</v>
      </c>
    </row>
    <row r="114" spans="1:13" ht="15.75" customHeight="1" x14ac:dyDescent="0.25">
      <c r="A114" s="134"/>
      <c r="B114" s="154"/>
      <c r="C114" s="141"/>
      <c r="D114" s="121"/>
      <c r="E114" s="121"/>
      <c r="F114" s="121"/>
      <c r="G114" s="121"/>
      <c r="H114" s="121"/>
      <c r="I114" s="121"/>
      <c r="J114" s="121"/>
      <c r="K114" s="121"/>
      <c r="L114" s="121"/>
      <c r="M114" s="115"/>
    </row>
    <row r="115" spans="1:13" ht="15.75" customHeight="1" x14ac:dyDescent="0.25">
      <c r="A115" s="134"/>
      <c r="B115" s="154"/>
      <c r="C115" s="141"/>
      <c r="D115" s="121"/>
      <c r="E115" s="121"/>
      <c r="F115" s="121"/>
      <c r="G115" s="121"/>
      <c r="H115" s="121"/>
      <c r="I115" s="121"/>
      <c r="J115" s="121"/>
      <c r="K115" s="121"/>
      <c r="L115" s="121"/>
      <c r="M115" s="115"/>
    </row>
    <row r="116" spans="1:13" ht="15.75" customHeight="1" thickBot="1" x14ac:dyDescent="0.3">
      <c r="A116" s="134"/>
      <c r="B116" s="155"/>
      <c r="C116" s="142"/>
      <c r="D116" s="122"/>
      <c r="E116" s="122"/>
      <c r="F116" s="122"/>
      <c r="G116" s="122"/>
      <c r="H116" s="122"/>
      <c r="I116" s="122"/>
      <c r="J116" s="122"/>
      <c r="K116" s="122"/>
      <c r="L116" s="122"/>
      <c r="M116" s="150"/>
    </row>
    <row r="117" spans="1:13" ht="15.75" customHeight="1" x14ac:dyDescent="0.25">
      <c r="A117" s="134"/>
      <c r="B117" s="153" t="str">
        <f>B58</f>
        <v>GRID 1-2 D-E</v>
      </c>
      <c r="C117" s="140">
        <v>8</v>
      </c>
      <c r="D117" s="120">
        <v>8.2000000000000003E-2</v>
      </c>
      <c r="E117" s="120">
        <v>8.9999999999999993E-3</v>
      </c>
      <c r="F117" s="120">
        <f xml:space="preserve"> D117 * M58 * C58^2</f>
        <v>11.479791284416004</v>
      </c>
      <c r="G117" s="120">
        <f xml:space="preserve"> E117 * M58 * D58^2</f>
        <v>2.8584748997999996</v>
      </c>
      <c r="H117" s="120">
        <v>3.3000000000000002E-2</v>
      </c>
      <c r="I117" s="120">
        <v>5.1999999999999998E-2</v>
      </c>
      <c r="J117" s="120">
        <v>6.0000000000000001E-3</v>
      </c>
      <c r="K117" s="120">
        <v>0.01</v>
      </c>
      <c r="L117" s="120">
        <f xml:space="preserve"> H117 *J58*C58^2 + I117*L58*C58^2</f>
        <v>5.9469053103040013</v>
      </c>
      <c r="M117" s="114">
        <f xml:space="preserve"> J117 *J58*D58^2 + K117*L58*D58^2</f>
        <v>2.5394401732</v>
      </c>
    </row>
    <row r="118" spans="1:13" ht="15.75" customHeight="1" x14ac:dyDescent="0.25">
      <c r="A118" s="134"/>
      <c r="B118" s="154"/>
      <c r="C118" s="141"/>
      <c r="D118" s="121"/>
      <c r="E118" s="121"/>
      <c r="F118" s="121"/>
      <c r="G118" s="121"/>
      <c r="H118" s="121"/>
      <c r="I118" s="121"/>
      <c r="J118" s="121"/>
      <c r="K118" s="121"/>
      <c r="L118" s="121"/>
      <c r="M118" s="115"/>
    </row>
    <row r="119" spans="1:13" ht="15.75" customHeight="1" x14ac:dyDescent="0.25">
      <c r="A119" s="134"/>
      <c r="B119" s="154"/>
      <c r="C119" s="141"/>
      <c r="D119" s="121"/>
      <c r="E119" s="121"/>
      <c r="F119" s="121"/>
      <c r="G119" s="121"/>
      <c r="H119" s="121"/>
      <c r="I119" s="121"/>
      <c r="J119" s="121"/>
      <c r="K119" s="121"/>
      <c r="L119" s="121"/>
      <c r="M119" s="115"/>
    </row>
    <row r="120" spans="1:13" ht="15.75" customHeight="1" thickBot="1" x14ac:dyDescent="0.3">
      <c r="A120" s="134"/>
      <c r="B120" s="155"/>
      <c r="C120" s="142"/>
      <c r="D120" s="122"/>
      <c r="E120" s="122"/>
      <c r="F120" s="122"/>
      <c r="G120" s="122"/>
      <c r="H120" s="122"/>
      <c r="I120" s="122"/>
      <c r="J120" s="122"/>
      <c r="K120" s="122"/>
      <c r="L120" s="122"/>
      <c r="M120" s="150"/>
    </row>
    <row r="121" spans="1:13" ht="15.75" customHeight="1" x14ac:dyDescent="0.25">
      <c r="A121" s="134"/>
      <c r="B121" s="153" t="str">
        <f>B62</f>
        <v>GRID 2-5 D-E</v>
      </c>
      <c r="C121" s="140">
        <v>8</v>
      </c>
      <c r="D121" s="120">
        <v>7.9000000000000001E-2</v>
      </c>
      <c r="E121" s="120">
        <v>1.9E-2</v>
      </c>
      <c r="F121" s="120">
        <f xml:space="preserve"> D121 * M62 * C62^2</f>
        <v>28.240614822999994</v>
      </c>
      <c r="G121" s="120">
        <f xml:space="preserve"> E121 * M62 * D62^2</f>
        <v>18.249519627000002</v>
      </c>
      <c r="H121" s="120">
        <v>4.7E-2</v>
      </c>
      <c r="I121" s="120">
        <v>6.3E-2</v>
      </c>
      <c r="J121" s="120">
        <v>7.0000000000000001E-3</v>
      </c>
      <c r="K121" s="120">
        <v>8.9999999999999993E-3</v>
      </c>
      <c r="L121" s="120">
        <f xml:space="preserve"> H121 *J62*C62^2 + I121*L62*C62^2</f>
        <v>19.336539398999999</v>
      </c>
      <c r="M121" s="114">
        <f xml:space="preserve"> J121 *J62*D62^2 + K121*L62*D62^2</f>
        <v>7.5749713110000005</v>
      </c>
    </row>
    <row r="122" spans="1:13" ht="15.75" customHeight="1" x14ac:dyDescent="0.25">
      <c r="A122" s="134"/>
      <c r="B122" s="154"/>
      <c r="C122" s="141"/>
      <c r="D122" s="121"/>
      <c r="E122" s="121"/>
      <c r="F122" s="121"/>
      <c r="G122" s="121"/>
      <c r="H122" s="121"/>
      <c r="I122" s="121"/>
      <c r="J122" s="121"/>
      <c r="K122" s="121"/>
      <c r="L122" s="121"/>
      <c r="M122" s="115"/>
    </row>
    <row r="123" spans="1:13" ht="15.75" customHeight="1" x14ac:dyDescent="0.25">
      <c r="A123" s="134"/>
      <c r="B123" s="154"/>
      <c r="C123" s="141"/>
      <c r="D123" s="121"/>
      <c r="E123" s="121"/>
      <c r="F123" s="121"/>
      <c r="G123" s="121"/>
      <c r="H123" s="121"/>
      <c r="I123" s="121"/>
      <c r="J123" s="121"/>
      <c r="K123" s="121"/>
      <c r="L123" s="121"/>
      <c r="M123" s="115"/>
    </row>
    <row r="124" spans="1:13" ht="15.75" customHeight="1" thickBot="1" x14ac:dyDescent="0.3">
      <c r="A124" s="134"/>
      <c r="B124" s="155"/>
      <c r="C124" s="142"/>
      <c r="D124" s="122"/>
      <c r="E124" s="122"/>
      <c r="F124" s="122"/>
      <c r="G124" s="122"/>
      <c r="H124" s="122"/>
      <c r="I124" s="122"/>
      <c r="J124" s="122"/>
      <c r="K124" s="122"/>
      <c r="L124" s="122"/>
      <c r="M124" s="150"/>
    </row>
    <row r="125" spans="1:13" ht="15.75" customHeight="1" x14ac:dyDescent="0.25">
      <c r="A125" s="134"/>
      <c r="B125" s="153" t="str">
        <f>B66</f>
        <v>GRID 5-6 D-E</v>
      </c>
      <c r="C125" s="140">
        <v>8</v>
      </c>
      <c r="D125" s="120">
        <v>8.2000000000000003E-2</v>
      </c>
      <c r="E125" s="120">
        <v>8.9999999999999993E-3</v>
      </c>
      <c r="F125" s="120">
        <f xml:space="preserve"> D125 * M66 * C66^2</f>
        <v>11.479791284416004</v>
      </c>
      <c r="G125" s="120">
        <f xml:space="preserve"> E125 * M66 * D66^2</f>
        <v>2.8584748997999996</v>
      </c>
      <c r="H125" s="120">
        <v>3.3000000000000002E-2</v>
      </c>
      <c r="I125" s="120">
        <v>5.1999999999999998E-2</v>
      </c>
      <c r="J125" s="120">
        <v>6.0000000000000001E-3</v>
      </c>
      <c r="K125" s="120">
        <v>0.01</v>
      </c>
      <c r="L125" s="120">
        <f xml:space="preserve"> H125 *J66*C66^2 + I125*L66*C66^2</f>
        <v>5.9469053103040013</v>
      </c>
      <c r="M125" s="114">
        <f xml:space="preserve"> J125 *J66*D66^2 + K125*L66*D66^2</f>
        <v>2.5394401732</v>
      </c>
    </row>
    <row r="126" spans="1:13" ht="15.75" customHeight="1" x14ac:dyDescent="0.25">
      <c r="A126" s="134"/>
      <c r="B126" s="154"/>
      <c r="C126" s="141"/>
      <c r="D126" s="121"/>
      <c r="E126" s="121"/>
      <c r="F126" s="121"/>
      <c r="G126" s="121"/>
      <c r="H126" s="121"/>
      <c r="I126" s="121"/>
      <c r="J126" s="121"/>
      <c r="K126" s="121"/>
      <c r="L126" s="121"/>
      <c r="M126" s="115"/>
    </row>
    <row r="127" spans="1:13" ht="15.75" customHeight="1" x14ac:dyDescent="0.25">
      <c r="A127" s="134"/>
      <c r="B127" s="154"/>
      <c r="C127" s="141"/>
      <c r="D127" s="121"/>
      <c r="E127" s="121"/>
      <c r="F127" s="121"/>
      <c r="G127" s="121"/>
      <c r="H127" s="121"/>
      <c r="I127" s="121"/>
      <c r="J127" s="121"/>
      <c r="K127" s="121"/>
      <c r="L127" s="121"/>
      <c r="M127" s="115"/>
    </row>
    <row r="128" spans="1:13" ht="15.75" customHeight="1" thickBot="1" x14ac:dyDescent="0.3">
      <c r="A128" s="135"/>
      <c r="B128" s="155"/>
      <c r="C128" s="142"/>
      <c r="D128" s="122"/>
      <c r="E128" s="122"/>
      <c r="F128" s="122"/>
      <c r="G128" s="122"/>
      <c r="H128" s="122"/>
      <c r="I128" s="122"/>
      <c r="J128" s="122"/>
      <c r="K128" s="122"/>
      <c r="L128" s="122"/>
      <c r="M128" s="150"/>
    </row>
    <row r="129" spans="1:13" ht="15.75" customHeight="1" thickBot="1" x14ac:dyDescent="0.3"/>
    <row r="130" spans="1:13" ht="15.75" customHeight="1" thickBot="1" x14ac:dyDescent="0.3">
      <c r="A130" s="99" t="s">
        <v>7</v>
      </c>
      <c r="B130" s="100"/>
      <c r="C130" s="40" t="s">
        <v>18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2"/>
    </row>
    <row r="131" spans="1:13" ht="15.75" customHeight="1" thickBot="1" x14ac:dyDescent="0.3">
      <c r="A131" s="101"/>
      <c r="B131" s="102"/>
      <c r="C131" s="130" t="s">
        <v>19</v>
      </c>
      <c r="D131" s="131"/>
      <c r="E131" s="147" t="s">
        <v>34</v>
      </c>
      <c r="F131" s="61" t="s">
        <v>35</v>
      </c>
      <c r="G131" s="61" t="s">
        <v>25</v>
      </c>
      <c r="H131" s="61" t="s">
        <v>26</v>
      </c>
      <c r="I131" s="61" t="s">
        <v>36</v>
      </c>
      <c r="J131" s="90" t="s">
        <v>24</v>
      </c>
      <c r="K131" s="91"/>
      <c r="L131" s="91"/>
      <c r="M131" s="92"/>
    </row>
    <row r="132" spans="1:13" ht="15.75" customHeight="1" thickBot="1" x14ac:dyDescent="0.3">
      <c r="A132" s="103"/>
      <c r="B132" s="104"/>
      <c r="C132" s="132"/>
      <c r="D132" s="133"/>
      <c r="E132" s="148"/>
      <c r="F132" s="61"/>
      <c r="G132" s="61"/>
      <c r="H132" s="61"/>
      <c r="I132" s="61"/>
      <c r="J132" s="36" t="s">
        <v>30</v>
      </c>
      <c r="K132" s="36" t="s">
        <v>31</v>
      </c>
      <c r="L132" s="36" t="s">
        <v>32</v>
      </c>
      <c r="M132" s="36" t="s">
        <v>33</v>
      </c>
    </row>
    <row r="133" spans="1:13" ht="15.75" customHeight="1" x14ac:dyDescent="0.25">
      <c r="A133" s="152" t="str">
        <f>A14</f>
        <v>Second Floor</v>
      </c>
      <c r="B133" s="153" t="str">
        <f>B14</f>
        <v>GRID 1-2 B-C</v>
      </c>
      <c r="C133" s="12" t="s">
        <v>20</v>
      </c>
      <c r="D133" s="13" t="s">
        <v>21</v>
      </c>
      <c r="E133" s="14">
        <f>F73</f>
        <v>8.9574548564480008</v>
      </c>
      <c r="F133" s="14">
        <f>(E133*10^6)/($E$2*1000*G14^2)</f>
        <v>2.4298651411805556</v>
      </c>
      <c r="G133" s="14">
        <f t="shared" ref="G133:G164" si="0">(0.85*$E$4/$E$3)*(1-SQRT(1-(2*F133/(0.85*$E$4))))</f>
        <v>6.2346605291264037E-3</v>
      </c>
      <c r="H133" s="14">
        <f t="shared" ref="H133:H164" si="1">IF(G133&lt;$E$7, $E$7, G133)</f>
        <v>6.2346605291264037E-3</v>
      </c>
      <c r="I133" s="14">
        <f>H133*1000*G14</f>
        <v>399.01827386408985</v>
      </c>
      <c r="J133" s="15">
        <f t="shared" ref="J133:J164" si="2">FLOOR($E$6*1000/I133,5)</f>
        <v>280</v>
      </c>
      <c r="K133" s="15">
        <f>3*F14 * 1000</f>
        <v>270</v>
      </c>
      <c r="L133" s="15">
        <v>450</v>
      </c>
      <c r="M133" s="16">
        <f>MIN(J133:L133)</f>
        <v>270</v>
      </c>
    </row>
    <row r="134" spans="1:13" ht="15.75" customHeight="1" x14ac:dyDescent="0.25">
      <c r="A134" s="134"/>
      <c r="B134" s="154"/>
      <c r="C134" s="17"/>
      <c r="D134" t="s">
        <v>22</v>
      </c>
      <c r="E134" s="18">
        <f>G73</f>
        <v>10.93727270368</v>
      </c>
      <c r="F134" s="18">
        <f>(E134*10^6)/($E$2*1000*G14^2)</f>
        <v>2.966925104079861</v>
      </c>
      <c r="G134" s="18">
        <f t="shared" si="0"/>
        <v>7.7331644181750656E-3</v>
      </c>
      <c r="H134" s="18">
        <f t="shared" si="1"/>
        <v>7.7331644181750656E-3</v>
      </c>
      <c r="I134" s="18">
        <f>H134*1000*G14</f>
        <v>494.9225227632042</v>
      </c>
      <c r="J134" s="1">
        <f t="shared" si="2"/>
        <v>225</v>
      </c>
      <c r="K134" s="1">
        <f>3*F14 * 1000</f>
        <v>270</v>
      </c>
      <c r="L134" s="1">
        <v>450</v>
      </c>
      <c r="M134" s="19">
        <f t="shared" ref="M134:M160" si="3">MIN(J134:L134)</f>
        <v>225</v>
      </c>
    </row>
    <row r="135" spans="1:13" ht="15.75" customHeight="1" x14ac:dyDescent="0.25">
      <c r="A135" s="134"/>
      <c r="B135" s="154"/>
      <c r="C135" s="17" t="s">
        <v>23</v>
      </c>
      <c r="D135" t="s">
        <v>21</v>
      </c>
      <c r="E135" s="18">
        <f>L73</f>
        <v>6.4246961128000004</v>
      </c>
      <c r="F135" s="18">
        <f>(E135*10^6)/($E$2*1000*G14^2)</f>
        <v>1.7428103604600695</v>
      </c>
      <c r="G135" s="18">
        <f t="shared" si="0"/>
        <v>4.3875165711284676E-3</v>
      </c>
      <c r="H135" s="18">
        <f t="shared" si="1"/>
        <v>4.3875165711284676E-3</v>
      </c>
      <c r="I135" s="18">
        <f>H135*1000*G14</f>
        <v>280.80106055222194</v>
      </c>
      <c r="J135" s="1">
        <f t="shared" si="2"/>
        <v>400</v>
      </c>
      <c r="K135" s="1">
        <f>3*F14 * 1000</f>
        <v>270</v>
      </c>
      <c r="L135" s="1">
        <v>450</v>
      </c>
      <c r="M135" s="19">
        <f t="shared" si="3"/>
        <v>270</v>
      </c>
    </row>
    <row r="136" spans="1:13" ht="15.75" customHeight="1" thickBot="1" x14ac:dyDescent="0.3">
      <c r="A136" s="134"/>
      <c r="B136" s="155"/>
      <c r="C136" s="20"/>
      <c r="D136" s="21" t="s">
        <v>22</v>
      </c>
      <c r="E136" s="22">
        <f>M73</f>
        <v>4.2132681253279998</v>
      </c>
      <c r="F136" s="22">
        <f>(E136*10^6)/($E$2*1000*G14^2)</f>
        <v>1.1429221260112847</v>
      </c>
      <c r="G136" s="22">
        <f t="shared" si="0"/>
        <v>2.8323645090833774E-3</v>
      </c>
      <c r="H136" s="22">
        <f t="shared" si="1"/>
        <v>3.3734939759036144E-3</v>
      </c>
      <c r="I136" s="22">
        <f>H136*1000*G14</f>
        <v>215.90361445783131</v>
      </c>
      <c r="J136" s="23">
        <f t="shared" si="2"/>
        <v>520</v>
      </c>
      <c r="K136" s="23">
        <f>3*F14 * 1000</f>
        <v>270</v>
      </c>
      <c r="L136" s="23">
        <v>450</v>
      </c>
      <c r="M136" s="24">
        <f t="shared" si="3"/>
        <v>270</v>
      </c>
    </row>
    <row r="137" spans="1:13" ht="15.75" customHeight="1" x14ac:dyDescent="0.25">
      <c r="A137" s="134"/>
      <c r="B137" s="153" t="str">
        <f>B18</f>
        <v>GRID 2-5 B-C</v>
      </c>
      <c r="C137" s="12" t="s">
        <v>20</v>
      </c>
      <c r="D137" s="13" t="s">
        <v>21</v>
      </c>
      <c r="E137" s="14">
        <f>F77</f>
        <v>25.699789027920001</v>
      </c>
      <c r="F137" s="14">
        <f>(E137*10^6)/($E$2*1000*G18^2)</f>
        <v>2.1972392383912998</v>
      </c>
      <c r="G137" s="14">
        <f t="shared" si="0"/>
        <v>5.6008685547359839E-3</v>
      </c>
      <c r="H137" s="14">
        <f t="shared" si="1"/>
        <v>5.6008685547359839E-3</v>
      </c>
      <c r="I137" s="14">
        <f>H137*1000*G18</f>
        <v>638.49901523990218</v>
      </c>
      <c r="J137" s="15">
        <f t="shared" si="2"/>
        <v>175</v>
      </c>
      <c r="K137" s="15">
        <f>3*F18 * 1000</f>
        <v>420.00000000000006</v>
      </c>
      <c r="L137" s="15">
        <v>450</v>
      </c>
      <c r="M137" s="16">
        <f>MIN(J137:L137)</f>
        <v>175</v>
      </c>
    </row>
    <row r="138" spans="1:13" ht="15.75" customHeight="1" x14ac:dyDescent="0.25">
      <c r="A138" s="134"/>
      <c r="B138" s="154"/>
      <c r="C138" s="17"/>
      <c r="D138" t="s">
        <v>22</v>
      </c>
      <c r="E138" s="18">
        <f>G77</f>
        <v>7.5470762556000004</v>
      </c>
      <c r="F138" s="18">
        <f>(E138*10^6)/($E$2*1000*G18^2)</f>
        <v>0.64524779039704527</v>
      </c>
      <c r="G138" s="18">
        <f t="shared" si="0"/>
        <v>1.5791648000163989E-3</v>
      </c>
      <c r="H138" s="18">
        <f t="shared" si="1"/>
        <v>3.3734939759036144E-3</v>
      </c>
      <c r="I138" s="18">
        <f>H138*1000*G18</f>
        <v>384.57831325301203</v>
      </c>
      <c r="J138" s="1">
        <f t="shared" si="2"/>
        <v>290</v>
      </c>
      <c r="K138" s="1">
        <f>3*F18 * 1000</f>
        <v>420.00000000000006</v>
      </c>
      <c r="L138" s="1">
        <v>450</v>
      </c>
      <c r="M138" s="19">
        <f>MIN(J138:L138)</f>
        <v>290</v>
      </c>
    </row>
    <row r="139" spans="1:13" ht="15.75" customHeight="1" x14ac:dyDescent="0.25">
      <c r="A139" s="134"/>
      <c r="B139" s="154"/>
      <c r="C139" s="17" t="s">
        <v>23</v>
      </c>
      <c r="D139" t="s">
        <v>21</v>
      </c>
      <c r="E139" s="18">
        <f>L77</f>
        <v>14.934218897472002</v>
      </c>
      <c r="F139" s="18">
        <f>(E139*10^6)/($E$2*1000*G18^2)</f>
        <v>1.2768218338524675</v>
      </c>
      <c r="G139" s="18">
        <f t="shared" si="0"/>
        <v>3.1751209560836342E-3</v>
      </c>
      <c r="H139" s="18">
        <f t="shared" si="1"/>
        <v>3.3734939759036144E-3</v>
      </c>
      <c r="I139" s="18">
        <f>H139*1000*G18</f>
        <v>384.57831325301203</v>
      </c>
      <c r="J139" s="1">
        <f t="shared" si="2"/>
        <v>290</v>
      </c>
      <c r="K139" s="1">
        <f>3*F18 * 1000</f>
        <v>420.00000000000006</v>
      </c>
      <c r="L139" s="1">
        <v>450</v>
      </c>
      <c r="M139" s="19">
        <f>MIN(J139:L139)</f>
        <v>290</v>
      </c>
    </row>
    <row r="140" spans="1:13" ht="15.75" customHeight="1" thickBot="1" x14ac:dyDescent="0.3">
      <c r="A140" s="134"/>
      <c r="B140" s="155"/>
      <c r="C140" s="20"/>
      <c r="D140" s="21" t="s">
        <v>22</v>
      </c>
      <c r="E140" s="22">
        <f>M77</f>
        <v>3.7035047016</v>
      </c>
      <c r="F140" s="22">
        <f>(E140*10^6)/($E$2*1000*G18^2)</f>
        <v>0.31663628993536469</v>
      </c>
      <c r="G140" s="22">
        <f t="shared" si="0"/>
        <v>7.6874972000499269E-4</v>
      </c>
      <c r="H140" s="22">
        <f t="shared" si="1"/>
        <v>3.3734939759036144E-3</v>
      </c>
      <c r="I140" s="22">
        <f>H140*1000*G18</f>
        <v>384.57831325301203</v>
      </c>
      <c r="J140" s="23">
        <f t="shared" si="2"/>
        <v>290</v>
      </c>
      <c r="K140" s="23">
        <f>3*F18 * 1000</f>
        <v>420.00000000000006</v>
      </c>
      <c r="L140" s="23">
        <v>450</v>
      </c>
      <c r="M140" s="24">
        <f>MIN(J140:L140)</f>
        <v>290</v>
      </c>
    </row>
    <row r="141" spans="1:13" ht="15.75" customHeight="1" x14ac:dyDescent="0.25">
      <c r="A141" s="134"/>
      <c r="B141" s="153" t="str">
        <f>B22</f>
        <v>GRID 5-6 B-C</v>
      </c>
      <c r="C141" s="12" t="s">
        <v>20</v>
      </c>
      <c r="D141" s="13" t="s">
        <v>21</v>
      </c>
      <c r="E141" s="14">
        <f>F81</f>
        <v>8.9574548564480008</v>
      </c>
      <c r="F141" s="14">
        <f>(E141*10^6)/($E$2*1000*G22^2)</f>
        <v>2.4298651411805556</v>
      </c>
      <c r="G141" s="14">
        <f t="shared" si="0"/>
        <v>6.2346605291264037E-3</v>
      </c>
      <c r="H141" s="14">
        <f t="shared" si="1"/>
        <v>6.2346605291264037E-3</v>
      </c>
      <c r="I141" s="14">
        <f>H141*1000*G22</f>
        <v>399.01827386408985</v>
      </c>
      <c r="J141" s="15">
        <f t="shared" si="2"/>
        <v>280</v>
      </c>
      <c r="K141" s="15">
        <f>3*F22 * 1000</f>
        <v>270</v>
      </c>
      <c r="L141" s="15">
        <v>450</v>
      </c>
      <c r="M141" s="16">
        <f>MIN(J141:L141)</f>
        <v>270</v>
      </c>
    </row>
    <row r="142" spans="1:13" ht="15.75" customHeight="1" x14ac:dyDescent="0.25">
      <c r="A142" s="134"/>
      <c r="B142" s="154"/>
      <c r="C142" s="17"/>
      <c r="D142" t="s">
        <v>22</v>
      </c>
      <c r="E142" s="18">
        <f>G81</f>
        <v>10.93727270368</v>
      </c>
      <c r="F142" s="18">
        <f>(E142*10^6)/($E$2*1000*G22^2)</f>
        <v>2.966925104079861</v>
      </c>
      <c r="G142" s="18">
        <f t="shared" si="0"/>
        <v>7.7331644181750656E-3</v>
      </c>
      <c r="H142" s="18">
        <f t="shared" si="1"/>
        <v>7.7331644181750656E-3</v>
      </c>
      <c r="I142" s="18">
        <f>H142*1000*G22</f>
        <v>494.9225227632042</v>
      </c>
      <c r="J142" s="1">
        <f t="shared" si="2"/>
        <v>225</v>
      </c>
      <c r="K142" s="1">
        <f>3*F22 * 1000</f>
        <v>270</v>
      </c>
      <c r="L142" s="1">
        <v>450</v>
      </c>
      <c r="M142" s="19">
        <f t="shared" ref="M142:M144" si="4">MIN(J142:L142)</f>
        <v>225</v>
      </c>
    </row>
    <row r="143" spans="1:13" ht="15.75" customHeight="1" x14ac:dyDescent="0.25">
      <c r="A143" s="134"/>
      <c r="B143" s="154"/>
      <c r="C143" s="17" t="s">
        <v>23</v>
      </c>
      <c r="D143" t="s">
        <v>21</v>
      </c>
      <c r="E143" s="18">
        <f>L81</f>
        <v>6.4246961128000004</v>
      </c>
      <c r="F143" s="18">
        <f>(E143*10^6)/($E$2*1000*G22^2)</f>
        <v>1.7428103604600695</v>
      </c>
      <c r="G143" s="18">
        <f t="shared" si="0"/>
        <v>4.3875165711284676E-3</v>
      </c>
      <c r="H143" s="18">
        <f t="shared" si="1"/>
        <v>4.3875165711284676E-3</v>
      </c>
      <c r="I143" s="18">
        <f>H143*1000*G22</f>
        <v>280.80106055222194</v>
      </c>
      <c r="J143" s="1">
        <f t="shared" si="2"/>
        <v>400</v>
      </c>
      <c r="K143" s="1">
        <f>3*F22 * 1000</f>
        <v>270</v>
      </c>
      <c r="L143" s="1">
        <v>450</v>
      </c>
      <c r="M143" s="19">
        <f t="shared" si="4"/>
        <v>270</v>
      </c>
    </row>
    <row r="144" spans="1:13" ht="15.75" customHeight="1" thickBot="1" x14ac:dyDescent="0.3">
      <c r="A144" s="134"/>
      <c r="B144" s="155"/>
      <c r="C144" s="20"/>
      <c r="D144" s="21" t="s">
        <v>22</v>
      </c>
      <c r="E144" s="22">
        <f>M81</f>
        <v>4.2132681253279998</v>
      </c>
      <c r="F144" s="22">
        <f>(E144*10^6)/($E$2*1000*G22^2)</f>
        <v>1.1429221260112847</v>
      </c>
      <c r="G144" s="22">
        <f t="shared" si="0"/>
        <v>2.8323645090833774E-3</v>
      </c>
      <c r="H144" s="22">
        <f t="shared" si="1"/>
        <v>3.3734939759036144E-3</v>
      </c>
      <c r="I144" s="22">
        <f>H144*1000*G22</f>
        <v>215.90361445783131</v>
      </c>
      <c r="J144" s="23">
        <f t="shared" si="2"/>
        <v>520</v>
      </c>
      <c r="K144" s="23">
        <f>3*F22 * 1000</f>
        <v>270</v>
      </c>
      <c r="L144" s="23">
        <v>450</v>
      </c>
      <c r="M144" s="24">
        <f t="shared" si="4"/>
        <v>270</v>
      </c>
    </row>
    <row r="145" spans="1:13" ht="15.75" customHeight="1" x14ac:dyDescent="0.25">
      <c r="A145" s="134"/>
      <c r="B145" s="153" t="str">
        <f>B26</f>
        <v>GRID 2-5 C-D</v>
      </c>
      <c r="C145" s="12" t="s">
        <v>20</v>
      </c>
      <c r="D145" s="13" t="s">
        <v>21</v>
      </c>
      <c r="E145" s="14">
        <f>F85</f>
        <v>81.643978259999997</v>
      </c>
      <c r="F145" s="14">
        <f>(E145*10^6)/($E$2*1000*G26^2)</f>
        <v>2.9962852226185754</v>
      </c>
      <c r="G145" s="14">
        <f t="shared" si="0"/>
        <v>7.8165769359227599E-3</v>
      </c>
      <c r="H145" s="14">
        <f t="shared" si="1"/>
        <v>7.8165769359227599E-3</v>
      </c>
      <c r="I145" s="14">
        <f>H145*1000*G26</f>
        <v>1360.0843868505603</v>
      </c>
      <c r="J145" s="15">
        <f t="shared" si="2"/>
        <v>80</v>
      </c>
      <c r="K145" s="15">
        <f>3*F26 * 1000</f>
        <v>600.00000000000011</v>
      </c>
      <c r="L145" s="15">
        <v>450</v>
      </c>
      <c r="M145" s="16">
        <f t="shared" ref="M145:M156" si="5">MIN(J145:L145)</f>
        <v>80</v>
      </c>
    </row>
    <row r="146" spans="1:13" ht="15.75" customHeight="1" x14ac:dyDescent="0.25">
      <c r="A146" s="134"/>
      <c r="B146" s="154"/>
      <c r="C146" s="17"/>
      <c r="D146" t="s">
        <v>22</v>
      </c>
      <c r="E146" s="18">
        <f>G85</f>
        <v>53.070097256279993</v>
      </c>
      <c r="F146" s="18">
        <f>(E146*10^6)/($E$2*1000*G26^2)</f>
        <v>1.9476408617122469</v>
      </c>
      <c r="G146" s="18">
        <f t="shared" si="0"/>
        <v>4.9304876648433226E-3</v>
      </c>
      <c r="H146" s="18">
        <f t="shared" si="1"/>
        <v>4.9304876648433226E-3</v>
      </c>
      <c r="I146" s="18">
        <f>H146*1000*G26</f>
        <v>857.90485368273823</v>
      </c>
      <c r="J146" s="1">
        <f t="shared" si="2"/>
        <v>130</v>
      </c>
      <c r="K146" s="1">
        <f>3*F26 * 1000</f>
        <v>600.00000000000011</v>
      </c>
      <c r="L146" s="1">
        <v>450</v>
      </c>
      <c r="M146" s="19">
        <f t="shared" si="5"/>
        <v>130</v>
      </c>
    </row>
    <row r="147" spans="1:13" ht="15.75" customHeight="1" x14ac:dyDescent="0.25">
      <c r="A147" s="134"/>
      <c r="B147" s="154"/>
      <c r="C147" s="17" t="s">
        <v>23</v>
      </c>
      <c r="D147" t="s">
        <v>21</v>
      </c>
      <c r="E147" s="18">
        <f>L85</f>
        <v>41.000321303999996</v>
      </c>
      <c r="F147" s="18">
        <f>(E147*10^6)/($E$2*1000*G26^2)</f>
        <v>1.5046872955476285</v>
      </c>
      <c r="G147" s="18">
        <f t="shared" si="0"/>
        <v>3.7641035130796152E-3</v>
      </c>
      <c r="H147" s="18">
        <f t="shared" si="1"/>
        <v>3.7641035130796152E-3</v>
      </c>
      <c r="I147" s="18">
        <f>H147*1000*G26</f>
        <v>654.95401127585308</v>
      </c>
      <c r="J147" s="1">
        <f t="shared" si="2"/>
        <v>170</v>
      </c>
      <c r="K147" s="1">
        <f>3*F26 * 1000</f>
        <v>600.00000000000011</v>
      </c>
      <c r="L147" s="1">
        <v>450</v>
      </c>
      <c r="M147" s="19">
        <f t="shared" si="5"/>
        <v>170</v>
      </c>
    </row>
    <row r="148" spans="1:13" ht="15.75" customHeight="1" thickBot="1" x14ac:dyDescent="0.3">
      <c r="A148" s="134"/>
      <c r="B148" s="155"/>
      <c r="C148" s="20"/>
      <c r="D148" s="21" t="s">
        <v>22</v>
      </c>
      <c r="E148" s="22">
        <f>M85</f>
        <v>24.232190594039999</v>
      </c>
      <c r="F148" s="22">
        <f>(E148*10^6)/($E$2*1000*G26^2)</f>
        <v>0.88930691688466112</v>
      </c>
      <c r="G148" s="22">
        <f t="shared" si="0"/>
        <v>2.1897291562268115E-3</v>
      </c>
      <c r="H148" s="22">
        <f t="shared" si="1"/>
        <v>3.3734939759036144E-3</v>
      </c>
      <c r="I148" s="22">
        <f>H148*1000*G26</f>
        <v>586.98795180722891</v>
      </c>
      <c r="J148" s="23">
        <f t="shared" si="2"/>
        <v>190</v>
      </c>
      <c r="K148" s="23">
        <f>3*F26 * 1000</f>
        <v>600.00000000000011</v>
      </c>
      <c r="L148" s="23">
        <v>450</v>
      </c>
      <c r="M148" s="24">
        <f t="shared" si="5"/>
        <v>190</v>
      </c>
    </row>
    <row r="149" spans="1:13" ht="15.75" customHeight="1" x14ac:dyDescent="0.25">
      <c r="A149" s="134"/>
      <c r="B149" s="153" t="str">
        <f>B30</f>
        <v>GRID 1-2 D-E</v>
      </c>
      <c r="C149" s="12" t="s">
        <v>20</v>
      </c>
      <c r="D149" s="13" t="s">
        <v>21</v>
      </c>
      <c r="E149" s="14">
        <f>F89</f>
        <v>14.010012673216002</v>
      </c>
      <c r="F149" s="14">
        <f>(E149*10^6)/($E$2*1000*G30^2)</f>
        <v>3.8004591669965282</v>
      </c>
      <c r="G149" s="14">
        <f t="shared" si="0"/>
        <v>1.0167112255324988E-2</v>
      </c>
      <c r="H149" s="14">
        <f t="shared" si="1"/>
        <v>1.0167112255324988E-2</v>
      </c>
      <c r="I149" s="14">
        <f>H149*1000*G30</f>
        <v>650.69518434079919</v>
      </c>
      <c r="J149" s="15">
        <f t="shared" si="2"/>
        <v>170</v>
      </c>
      <c r="K149" s="15">
        <f>3*F30 * 1000</f>
        <v>270</v>
      </c>
      <c r="L149" s="15">
        <v>450</v>
      </c>
      <c r="M149" s="16">
        <f t="shared" si="5"/>
        <v>170</v>
      </c>
    </row>
    <row r="150" spans="1:13" ht="15.75" customHeight="1" x14ac:dyDescent="0.25">
      <c r="A150" s="134"/>
      <c r="B150" s="154"/>
      <c r="C150" s="17"/>
      <c r="D150" t="s">
        <v>22</v>
      </c>
      <c r="E150" s="18">
        <f>G89</f>
        <v>3.4885015397999997</v>
      </c>
      <c r="F150" s="18">
        <f>(E150*10^6)/($E$2*1000*G30^2)</f>
        <v>0.94631660693359365</v>
      </c>
      <c r="G150" s="18">
        <f t="shared" si="0"/>
        <v>2.3334496812004849E-3</v>
      </c>
      <c r="H150" s="18">
        <f t="shared" si="1"/>
        <v>3.3734939759036144E-3</v>
      </c>
      <c r="I150" s="18">
        <f>H150*1000*G30</f>
        <v>215.90361445783131</v>
      </c>
      <c r="J150" s="1">
        <f t="shared" si="2"/>
        <v>520</v>
      </c>
      <c r="K150" s="1">
        <f>3*F30 * 1000</f>
        <v>270</v>
      </c>
      <c r="L150" s="1">
        <v>450</v>
      </c>
      <c r="M150" s="19">
        <f t="shared" si="5"/>
        <v>270</v>
      </c>
    </row>
    <row r="151" spans="1:13" ht="15.75" customHeight="1" x14ac:dyDescent="0.25">
      <c r="A151" s="134"/>
      <c r="B151" s="154"/>
      <c r="C151" s="17" t="s">
        <v>23</v>
      </c>
      <c r="D151" t="s">
        <v>21</v>
      </c>
      <c r="E151" s="18">
        <f>L89</f>
        <v>7.4095962351040008</v>
      </c>
      <c r="F151" s="18">
        <f>(E151*10^6)/($E$2*1000*G30^2)</f>
        <v>2.0099816175954865</v>
      </c>
      <c r="G151" s="18">
        <f t="shared" si="0"/>
        <v>5.0970116461868231E-3</v>
      </c>
      <c r="H151" s="18">
        <f t="shared" si="1"/>
        <v>5.0970116461868231E-3</v>
      </c>
      <c r="I151" s="18">
        <f>H151*1000*G30</f>
        <v>326.20874535595669</v>
      </c>
      <c r="J151" s="1">
        <f t="shared" si="2"/>
        <v>345</v>
      </c>
      <c r="K151" s="1">
        <f>3*F30 * 1000</f>
        <v>270</v>
      </c>
      <c r="L151" s="1">
        <v>450</v>
      </c>
      <c r="M151" s="19">
        <f t="shared" si="5"/>
        <v>270</v>
      </c>
    </row>
    <row r="152" spans="1:13" ht="15.75" customHeight="1" thickBot="1" x14ac:dyDescent="0.3">
      <c r="A152" s="134"/>
      <c r="B152" s="155"/>
      <c r="C152" s="20"/>
      <c r="D152" s="21" t="s">
        <v>22</v>
      </c>
      <c r="E152" s="22">
        <f>M89</f>
        <v>3.1717249731999999</v>
      </c>
      <c r="F152" s="22">
        <f>(E152*10^6)/($E$2*1000*G30^2)</f>
        <v>0.86038546365017354</v>
      </c>
      <c r="G152" s="22">
        <f t="shared" si="0"/>
        <v>2.1169795126190277E-3</v>
      </c>
      <c r="H152" s="22">
        <f t="shared" si="1"/>
        <v>3.3734939759036144E-3</v>
      </c>
      <c r="I152" s="22">
        <f>H152*1000*G30</f>
        <v>215.90361445783131</v>
      </c>
      <c r="J152" s="23">
        <f t="shared" si="2"/>
        <v>520</v>
      </c>
      <c r="K152" s="23">
        <f>3*F30 * 1000</f>
        <v>270</v>
      </c>
      <c r="L152" s="23">
        <v>450</v>
      </c>
      <c r="M152" s="24">
        <f t="shared" si="5"/>
        <v>270</v>
      </c>
    </row>
    <row r="153" spans="1:13" ht="15.75" customHeight="1" x14ac:dyDescent="0.25">
      <c r="A153" s="134"/>
      <c r="B153" s="153" t="str">
        <f>B34</f>
        <v>GRID 2-5 D-E</v>
      </c>
      <c r="C153" s="12" t="s">
        <v>20</v>
      </c>
      <c r="D153" s="13" t="s">
        <v>21</v>
      </c>
      <c r="E153" s="14">
        <f>F93</f>
        <v>37.925957152999999</v>
      </c>
      <c r="F153" s="14">
        <f>(E153*10^6)/($E$2*1000*G34^2)</f>
        <v>2.7406316592236095</v>
      </c>
      <c r="G153" s="14">
        <f t="shared" si="0"/>
        <v>7.0955542883475728E-3</v>
      </c>
      <c r="H153" s="14">
        <f t="shared" si="1"/>
        <v>7.0955542883475728E-3</v>
      </c>
      <c r="I153" s="14">
        <f>H153*1000*G34</f>
        <v>879.84873175509892</v>
      </c>
      <c r="J153" s="15">
        <f t="shared" si="2"/>
        <v>125</v>
      </c>
      <c r="K153" s="15">
        <f>3*F34 * 1000</f>
        <v>449.99999999999994</v>
      </c>
      <c r="L153" s="15">
        <v>450</v>
      </c>
      <c r="M153" s="16">
        <f t="shared" si="5"/>
        <v>125</v>
      </c>
    </row>
    <row r="154" spans="1:13" ht="15.75" customHeight="1" x14ac:dyDescent="0.25">
      <c r="A154" s="134"/>
      <c r="B154" s="154"/>
      <c r="C154" s="17"/>
      <c r="D154" t="s">
        <v>22</v>
      </c>
      <c r="E154" s="18">
        <f>G93</f>
        <v>24.508336797000002</v>
      </c>
      <c r="F154" s="18">
        <f>(E154*10^6)/($E$2*1000*G34^2)</f>
        <v>1.7710383279136317</v>
      </c>
      <c r="G154" s="18">
        <f t="shared" si="0"/>
        <v>4.4619694376789067E-3</v>
      </c>
      <c r="H154" s="18">
        <f t="shared" si="1"/>
        <v>4.4619694376789067E-3</v>
      </c>
      <c r="I154" s="18">
        <f>H154*1000*G34</f>
        <v>553.2842102721844</v>
      </c>
      <c r="J154" s="1">
        <f t="shared" si="2"/>
        <v>200</v>
      </c>
      <c r="K154" s="1">
        <f>3*F34 * 1000</f>
        <v>449.99999999999994</v>
      </c>
      <c r="L154" s="1">
        <v>450</v>
      </c>
      <c r="M154" s="19">
        <f t="shared" si="5"/>
        <v>200</v>
      </c>
    </row>
    <row r="155" spans="1:13" ht="15.75" customHeight="1" x14ac:dyDescent="0.25">
      <c r="A155" s="134"/>
      <c r="B155" s="154"/>
      <c r="C155" s="17" t="s">
        <v>23</v>
      </c>
      <c r="D155" t="s">
        <v>21</v>
      </c>
      <c r="E155" s="18">
        <f>L93</f>
        <v>26.549949249000001</v>
      </c>
      <c r="F155" s="18">
        <f>(E155*10^6)/($E$2*1000*G34^2)</f>
        <v>1.9185707342611864</v>
      </c>
      <c r="G155" s="18">
        <f t="shared" si="0"/>
        <v>4.8530403714820971E-3</v>
      </c>
      <c r="H155" s="18">
        <f t="shared" si="1"/>
        <v>4.8530403714820971E-3</v>
      </c>
      <c r="I155" s="18">
        <f>H155*1000*G34</f>
        <v>601.77700606378005</v>
      </c>
      <c r="J155" s="1">
        <f t="shared" si="2"/>
        <v>185</v>
      </c>
      <c r="K155" s="1">
        <f>3*F34 * 1000</f>
        <v>449.99999999999994</v>
      </c>
      <c r="L155" s="1">
        <v>450</v>
      </c>
      <c r="M155" s="19">
        <f t="shared" si="5"/>
        <v>185</v>
      </c>
    </row>
    <row r="156" spans="1:13" ht="15.75" customHeight="1" thickBot="1" x14ac:dyDescent="0.3">
      <c r="A156" s="134"/>
      <c r="B156" s="155"/>
      <c r="C156" s="20"/>
      <c r="D156" s="21" t="s">
        <v>22</v>
      </c>
      <c r="E156" s="22">
        <f>M93</f>
        <v>10.368269001000002</v>
      </c>
      <c r="F156" s="22">
        <f>(E156*10^6)/($E$2*1000*G34^2)</f>
        <v>0.74923900169094704</v>
      </c>
      <c r="G156" s="22">
        <f t="shared" si="0"/>
        <v>1.8383969955747669E-3</v>
      </c>
      <c r="H156" s="22">
        <f t="shared" si="1"/>
        <v>3.3734939759036144E-3</v>
      </c>
      <c r="I156" s="22">
        <f>H156*1000*G34</f>
        <v>418.31325301204816</v>
      </c>
      <c r="J156" s="23">
        <f t="shared" si="2"/>
        <v>270</v>
      </c>
      <c r="K156" s="23">
        <f>3*F34 * 1000</f>
        <v>449.99999999999994</v>
      </c>
      <c r="L156" s="23">
        <v>450</v>
      </c>
      <c r="M156" s="24">
        <f t="shared" si="5"/>
        <v>270</v>
      </c>
    </row>
    <row r="157" spans="1:13" ht="15.75" customHeight="1" x14ac:dyDescent="0.25">
      <c r="A157" s="134"/>
      <c r="B157" s="153" t="str">
        <f>B38</f>
        <v>GRID 5-6 D-E</v>
      </c>
      <c r="C157" s="12" t="s">
        <v>20</v>
      </c>
      <c r="D157" s="13" t="s">
        <v>21</v>
      </c>
      <c r="E157" s="14">
        <f>F97</f>
        <v>14.010012673216002</v>
      </c>
      <c r="F157" s="14">
        <f>(E157*10^6)/($E$2*1000*G38^2)</f>
        <v>3.8004591669965282</v>
      </c>
      <c r="G157" s="14">
        <f t="shared" si="0"/>
        <v>1.0167112255324988E-2</v>
      </c>
      <c r="H157" s="14">
        <f t="shared" si="1"/>
        <v>1.0167112255324988E-2</v>
      </c>
      <c r="I157" s="14">
        <f>H157*1000*G38</f>
        <v>650.69518434079919</v>
      </c>
      <c r="J157" s="15">
        <f t="shared" si="2"/>
        <v>170</v>
      </c>
      <c r="K157" s="15">
        <f>3*F38 * 1000</f>
        <v>270</v>
      </c>
      <c r="L157" s="15">
        <v>450</v>
      </c>
      <c r="M157" s="16">
        <f t="shared" si="3"/>
        <v>170</v>
      </c>
    </row>
    <row r="158" spans="1:13" ht="15.75" customHeight="1" x14ac:dyDescent="0.25">
      <c r="A158" s="134"/>
      <c r="B158" s="154"/>
      <c r="C158" s="17"/>
      <c r="D158" t="s">
        <v>22</v>
      </c>
      <c r="E158" s="18">
        <f>G97</f>
        <v>3.4885015397999997</v>
      </c>
      <c r="F158" s="18">
        <f>(E158*10^6)/($E$2*1000*G38^2)</f>
        <v>0.94631660693359365</v>
      </c>
      <c r="G158" s="18">
        <f t="shared" si="0"/>
        <v>2.3334496812004849E-3</v>
      </c>
      <c r="H158" s="18">
        <f t="shared" si="1"/>
        <v>3.3734939759036144E-3</v>
      </c>
      <c r="I158" s="18">
        <f>H158*1000*G38</f>
        <v>215.90361445783131</v>
      </c>
      <c r="J158" s="1">
        <f t="shared" si="2"/>
        <v>520</v>
      </c>
      <c r="K158" s="1">
        <f>3*F38 * 1000</f>
        <v>270</v>
      </c>
      <c r="L158" s="1">
        <v>450</v>
      </c>
      <c r="M158" s="19">
        <f t="shared" si="3"/>
        <v>270</v>
      </c>
    </row>
    <row r="159" spans="1:13" ht="15.75" customHeight="1" x14ac:dyDescent="0.25">
      <c r="A159" s="134"/>
      <c r="B159" s="154"/>
      <c r="C159" s="17" t="s">
        <v>23</v>
      </c>
      <c r="D159" t="s">
        <v>21</v>
      </c>
      <c r="E159" s="18">
        <f>L97</f>
        <v>7.4095962351040008</v>
      </c>
      <c r="F159" s="18">
        <f>(E159*10^6)/($E$2*1000*G38^2)</f>
        <v>2.0099816175954865</v>
      </c>
      <c r="G159" s="18">
        <f t="shared" si="0"/>
        <v>5.0970116461868231E-3</v>
      </c>
      <c r="H159" s="18">
        <f t="shared" si="1"/>
        <v>5.0970116461868231E-3</v>
      </c>
      <c r="I159" s="18">
        <f>H159*1000*G38</f>
        <v>326.20874535595669</v>
      </c>
      <c r="J159" s="1">
        <f t="shared" si="2"/>
        <v>345</v>
      </c>
      <c r="K159" s="1">
        <f>3*F38 * 1000</f>
        <v>270</v>
      </c>
      <c r="L159" s="1">
        <v>450</v>
      </c>
      <c r="M159" s="19">
        <f t="shared" si="3"/>
        <v>270</v>
      </c>
    </row>
    <row r="160" spans="1:13" ht="15.75" customHeight="1" thickBot="1" x14ac:dyDescent="0.3">
      <c r="A160" s="135"/>
      <c r="B160" s="155"/>
      <c r="C160" s="20"/>
      <c r="D160" s="21" t="s">
        <v>22</v>
      </c>
      <c r="E160" s="22">
        <f>M97</f>
        <v>3.1717249731999999</v>
      </c>
      <c r="F160" s="22">
        <f>(E160*10^6)/($E$2*1000*G38^2)</f>
        <v>0.86038546365017354</v>
      </c>
      <c r="G160" s="22">
        <f t="shared" si="0"/>
        <v>2.1169795126190277E-3</v>
      </c>
      <c r="H160" s="22">
        <f t="shared" si="1"/>
        <v>3.3734939759036144E-3</v>
      </c>
      <c r="I160" s="22">
        <f>H160*1000*G38</f>
        <v>215.90361445783131</v>
      </c>
      <c r="J160" s="23">
        <f t="shared" si="2"/>
        <v>520</v>
      </c>
      <c r="K160" s="23">
        <f>3*F38 * 1000</f>
        <v>270</v>
      </c>
      <c r="L160" s="23">
        <v>450</v>
      </c>
      <c r="M160" s="24">
        <f t="shared" si="3"/>
        <v>270</v>
      </c>
    </row>
    <row r="161" spans="1:13" ht="15.75" customHeight="1" x14ac:dyDescent="0.25">
      <c r="A161" s="152" t="str">
        <f>A42</f>
        <v>Roof - Deck</v>
      </c>
      <c r="B161" s="153" t="str">
        <f>B42</f>
        <v>GRID 1-2 B-C</v>
      </c>
      <c r="C161" s="12" t="s">
        <v>20</v>
      </c>
      <c r="D161" s="13" t="s">
        <v>21</v>
      </c>
      <c r="E161" s="14">
        <f>F101</f>
        <v>7.839857462528002</v>
      </c>
      <c r="F161" s="14">
        <f>(E161*10^6)/($E$2*1000*G42^2)</f>
        <v>2.1266974453472227</v>
      </c>
      <c r="G161" s="14">
        <f t="shared" si="0"/>
        <v>5.4104098496409042E-3</v>
      </c>
      <c r="H161" s="14">
        <f t="shared" si="1"/>
        <v>5.4104098496409042E-3</v>
      </c>
      <c r="I161" s="14">
        <f>H161*1000*G42</f>
        <v>346.26623037701785</v>
      </c>
      <c r="J161" s="15">
        <f t="shared" si="2"/>
        <v>325</v>
      </c>
      <c r="K161" s="15">
        <f>3*F42 * 1000</f>
        <v>270</v>
      </c>
      <c r="L161" s="15">
        <v>450</v>
      </c>
      <c r="M161" s="16">
        <f>MIN(J161:L161)</f>
        <v>270</v>
      </c>
    </row>
    <row r="162" spans="1:13" ht="15.75" customHeight="1" x14ac:dyDescent="0.25">
      <c r="A162" s="134"/>
      <c r="B162" s="154"/>
      <c r="C162" s="17"/>
      <c r="D162" t="s">
        <v>22</v>
      </c>
      <c r="E162" s="18">
        <f>G101</f>
        <v>9.5726587964800007</v>
      </c>
      <c r="F162" s="18">
        <f>(E162*10^6)/($E$2*1000*G42^2)</f>
        <v>2.5967498905381943</v>
      </c>
      <c r="G162" s="18">
        <f t="shared" si="0"/>
        <v>6.6948991175615003E-3</v>
      </c>
      <c r="H162" s="18">
        <f t="shared" si="1"/>
        <v>6.6948991175615003E-3</v>
      </c>
      <c r="I162" s="18">
        <f>H162*1000*G42</f>
        <v>428.47354352393603</v>
      </c>
      <c r="J162" s="1">
        <f t="shared" si="2"/>
        <v>260</v>
      </c>
      <c r="K162" s="1">
        <f>3*F42 * 1000</f>
        <v>270</v>
      </c>
      <c r="L162" s="1">
        <v>450</v>
      </c>
      <c r="M162" s="19">
        <f t="shared" ref="M162:M168" si="6">MIN(J162:L162)</f>
        <v>260</v>
      </c>
    </row>
    <row r="163" spans="1:13" ht="15.75" customHeight="1" x14ac:dyDescent="0.25">
      <c r="A163" s="134"/>
      <c r="B163" s="154"/>
      <c r="C163" s="17" t="s">
        <v>23</v>
      </c>
      <c r="D163" t="s">
        <v>21</v>
      </c>
      <c r="E163" s="18">
        <f>L101</f>
        <v>5.6681678804800013</v>
      </c>
      <c r="F163" s="18">
        <f>(E163*10^6)/($E$2*1000*G42^2)</f>
        <v>1.53758894327257</v>
      </c>
      <c r="G163" s="18">
        <f t="shared" si="0"/>
        <v>3.8497523299103275E-3</v>
      </c>
      <c r="H163" s="18">
        <f t="shared" si="1"/>
        <v>3.8497523299103275E-3</v>
      </c>
      <c r="I163" s="18">
        <f>H163*1000*G42</f>
        <v>246.38414911426096</v>
      </c>
      <c r="J163" s="1">
        <f t="shared" si="2"/>
        <v>455</v>
      </c>
      <c r="K163" s="1">
        <f>3*F42 * 1000</f>
        <v>270</v>
      </c>
      <c r="L163" s="1">
        <v>450</v>
      </c>
      <c r="M163" s="19">
        <f t="shared" si="6"/>
        <v>270</v>
      </c>
    </row>
    <row r="164" spans="1:13" ht="15.75" customHeight="1" thickBot="1" x14ac:dyDescent="0.3">
      <c r="A164" s="134"/>
      <c r="B164" s="155"/>
      <c r="C164" s="20"/>
      <c r="D164" s="21" t="s">
        <v>22</v>
      </c>
      <c r="E164" s="22">
        <f>M101</f>
        <v>3.7085991915680001</v>
      </c>
      <c r="F164" s="22">
        <f>(E164*10^6)/($E$2*1000*G42^2)</f>
        <v>1.0060219161154516</v>
      </c>
      <c r="G164" s="22">
        <f t="shared" si="0"/>
        <v>2.48442032253406E-3</v>
      </c>
      <c r="H164" s="22">
        <f t="shared" si="1"/>
        <v>3.3734939759036144E-3</v>
      </c>
      <c r="I164" s="22">
        <f>H164*1000*G42</f>
        <v>215.90361445783131</v>
      </c>
      <c r="J164" s="23">
        <f t="shared" si="2"/>
        <v>520</v>
      </c>
      <c r="K164" s="23">
        <f>3*F42 * 1000</f>
        <v>270</v>
      </c>
      <c r="L164" s="23">
        <v>450</v>
      </c>
      <c r="M164" s="24">
        <f t="shared" si="6"/>
        <v>270</v>
      </c>
    </row>
    <row r="165" spans="1:13" ht="15.75" customHeight="1" x14ac:dyDescent="0.25">
      <c r="A165" s="134"/>
      <c r="B165" s="153" t="str">
        <f>B46</f>
        <v>GRID 2-5 B-C</v>
      </c>
      <c r="C165" s="12" t="s">
        <v>20</v>
      </c>
      <c r="D165" s="13" t="s">
        <v>21</v>
      </c>
      <c r="E165" s="14">
        <f>F105</f>
        <v>23.49420202392</v>
      </c>
      <c r="F165" s="14">
        <f>(E165*10^6)/($E$2*1000*G46^2)</f>
        <v>2.0086695071919562</v>
      </c>
      <c r="G165" s="14">
        <f t="shared" ref="G165:G188" si="7">(0.85*$E$4/$E$3)*(1-SQRT(1-(2*F165/(0.85*$E$4))))</f>
        <v>5.0935005549732461E-3</v>
      </c>
      <c r="H165" s="14">
        <f t="shared" ref="H165:H188" si="8">IF(G165&lt;$E$7, $E$7, G165)</f>
        <v>5.0935005549732461E-3</v>
      </c>
      <c r="I165" s="14">
        <f>H165*1000*G46</f>
        <v>580.65906326695006</v>
      </c>
      <c r="J165" s="15">
        <f t="shared" ref="J165:J188" si="9">FLOOR($E$6*1000/I165,5)</f>
        <v>190</v>
      </c>
      <c r="K165" s="15">
        <f>3*F46 * 1000</f>
        <v>420.00000000000006</v>
      </c>
      <c r="L165" s="15">
        <v>450</v>
      </c>
      <c r="M165" s="16">
        <f t="shared" si="6"/>
        <v>190</v>
      </c>
    </row>
    <row r="166" spans="1:13" ht="15.75" customHeight="1" x14ac:dyDescent="0.25">
      <c r="A166" s="134"/>
      <c r="B166" s="154"/>
      <c r="C166" s="17"/>
      <c r="D166" t="s">
        <v>22</v>
      </c>
      <c r="E166" s="18">
        <f>G105</f>
        <v>6.8993770355999997</v>
      </c>
      <c r="F166" s="18">
        <f>(E166*10^6)/($E$2*1000*G46^2)</f>
        <v>0.58987184395198522</v>
      </c>
      <c r="G166" s="18">
        <f t="shared" si="7"/>
        <v>1.4416731104893649E-3</v>
      </c>
      <c r="H166" s="18">
        <f t="shared" si="8"/>
        <v>3.3734939759036144E-3</v>
      </c>
      <c r="I166" s="18">
        <f>H166*1000*G46</f>
        <v>384.57831325301203</v>
      </c>
      <c r="J166" s="1">
        <f t="shared" si="9"/>
        <v>290</v>
      </c>
      <c r="K166" s="1">
        <f>3*F46 * 1000</f>
        <v>420.00000000000006</v>
      </c>
      <c r="L166" s="1">
        <v>450</v>
      </c>
      <c r="M166" s="19">
        <f t="shared" si="6"/>
        <v>290</v>
      </c>
    </row>
    <row r="167" spans="1:13" ht="15.75" customHeight="1" x14ac:dyDescent="0.25">
      <c r="A167" s="134"/>
      <c r="B167" s="154"/>
      <c r="C167" s="17" t="s">
        <v>23</v>
      </c>
      <c r="D167" t="s">
        <v>21</v>
      </c>
      <c r="E167" s="18">
        <f>L105</f>
        <v>13.714233646272</v>
      </c>
      <c r="F167" s="18">
        <f>(E167*10^6)/($E$2*1000*G46^2)</f>
        <v>1.172517496517903</v>
      </c>
      <c r="G167" s="18">
        <f t="shared" si="7"/>
        <v>2.9079133266280937E-3</v>
      </c>
      <c r="H167" s="18">
        <f t="shared" si="8"/>
        <v>3.3734939759036144E-3</v>
      </c>
      <c r="I167" s="18">
        <f>H167*1000*G46</f>
        <v>384.57831325301203</v>
      </c>
      <c r="J167" s="1">
        <f t="shared" si="9"/>
        <v>290</v>
      </c>
      <c r="K167" s="1">
        <f>3*F46 * 1000</f>
        <v>420.00000000000006</v>
      </c>
      <c r="L167" s="1">
        <v>450</v>
      </c>
      <c r="M167" s="19">
        <f t="shared" si="6"/>
        <v>290</v>
      </c>
    </row>
    <row r="168" spans="1:13" ht="15.75" customHeight="1" thickBot="1" x14ac:dyDescent="0.3">
      <c r="A168" s="134"/>
      <c r="B168" s="155"/>
      <c r="C168" s="20"/>
      <c r="D168" s="21" t="s">
        <v>22</v>
      </c>
      <c r="E168" s="22">
        <f>M105</f>
        <v>3.4092338616000002</v>
      </c>
      <c r="F168" s="22">
        <f>(E168*10^6)/($E$2*1000*G46^2)</f>
        <v>0.29147719482917822</v>
      </c>
      <c r="G168" s="22">
        <f t="shared" si="7"/>
        <v>7.0723886342059057E-4</v>
      </c>
      <c r="H168" s="22">
        <f t="shared" si="8"/>
        <v>3.3734939759036144E-3</v>
      </c>
      <c r="I168" s="22">
        <f>H168*1000*G46</f>
        <v>384.57831325301203</v>
      </c>
      <c r="J168" s="23">
        <f t="shared" si="9"/>
        <v>290</v>
      </c>
      <c r="K168" s="23">
        <f>3*F46 * 1000</f>
        <v>420.00000000000006</v>
      </c>
      <c r="L168" s="23">
        <v>450</v>
      </c>
      <c r="M168" s="24">
        <f t="shared" si="6"/>
        <v>290</v>
      </c>
    </row>
    <row r="169" spans="1:13" ht="15.75" customHeight="1" x14ac:dyDescent="0.25">
      <c r="A169" s="134"/>
      <c r="B169" s="153" t="str">
        <f>B50</f>
        <v>GRID 5-6 B-C</v>
      </c>
      <c r="C169" s="12" t="s">
        <v>20</v>
      </c>
      <c r="D169" s="13" t="s">
        <v>21</v>
      </c>
      <c r="E169" s="14">
        <f>F109</f>
        <v>7.839857462528002</v>
      </c>
      <c r="F169" s="14">
        <f>(E169*10^6)/($E$2*1000*G50^2)</f>
        <v>2.1266974453472227</v>
      </c>
      <c r="G169" s="14">
        <f t="shared" si="7"/>
        <v>5.4104098496409042E-3</v>
      </c>
      <c r="H169" s="14">
        <f t="shared" si="8"/>
        <v>5.4104098496409042E-3</v>
      </c>
      <c r="I169" s="14">
        <f>H169*1000*G50</f>
        <v>346.26623037701785</v>
      </c>
      <c r="J169" s="15">
        <f t="shared" si="9"/>
        <v>325</v>
      </c>
      <c r="K169" s="15">
        <f>3*F50 * 1000</f>
        <v>270</v>
      </c>
      <c r="L169" s="15">
        <v>450</v>
      </c>
      <c r="M169" s="16">
        <f>MIN(J169:L169)</f>
        <v>270</v>
      </c>
    </row>
    <row r="170" spans="1:13" ht="15.75" customHeight="1" x14ac:dyDescent="0.25">
      <c r="A170" s="134"/>
      <c r="B170" s="154"/>
      <c r="C170" s="17"/>
      <c r="D170" t="s">
        <v>22</v>
      </c>
      <c r="E170" s="18">
        <f>G109</f>
        <v>9.5726587964800007</v>
      </c>
      <c r="F170" s="18">
        <f>(E170*10^6)/($E$2*1000*G50^2)</f>
        <v>2.5967498905381943</v>
      </c>
      <c r="G170" s="18">
        <f t="shared" si="7"/>
        <v>6.6948991175615003E-3</v>
      </c>
      <c r="H170" s="18">
        <f t="shared" si="8"/>
        <v>6.6948991175615003E-3</v>
      </c>
      <c r="I170" s="18">
        <f>H170*1000*G50</f>
        <v>428.47354352393603</v>
      </c>
      <c r="J170" s="1">
        <f t="shared" si="9"/>
        <v>260</v>
      </c>
      <c r="K170" s="1">
        <f>3*F50 * 1000</f>
        <v>270</v>
      </c>
      <c r="L170" s="1">
        <v>450</v>
      </c>
      <c r="M170" s="19">
        <f t="shared" ref="M170:M172" si="10">MIN(J170:L170)</f>
        <v>260</v>
      </c>
    </row>
    <row r="171" spans="1:13" ht="15.75" customHeight="1" x14ac:dyDescent="0.25">
      <c r="A171" s="134"/>
      <c r="B171" s="154"/>
      <c r="C171" s="17" t="s">
        <v>23</v>
      </c>
      <c r="D171" t="s">
        <v>21</v>
      </c>
      <c r="E171" s="18">
        <f>L109</f>
        <v>5.6681678804800013</v>
      </c>
      <c r="F171" s="18">
        <f>(E171*10^6)/($E$2*1000*G50^2)</f>
        <v>1.53758894327257</v>
      </c>
      <c r="G171" s="18">
        <f t="shared" si="7"/>
        <v>3.8497523299103275E-3</v>
      </c>
      <c r="H171" s="18">
        <f t="shared" si="8"/>
        <v>3.8497523299103275E-3</v>
      </c>
      <c r="I171" s="18">
        <f>H171*1000*G50</f>
        <v>246.38414911426096</v>
      </c>
      <c r="J171" s="1">
        <f t="shared" si="9"/>
        <v>455</v>
      </c>
      <c r="K171" s="1">
        <f>3*F50 * 1000</f>
        <v>270</v>
      </c>
      <c r="L171" s="1">
        <v>450</v>
      </c>
      <c r="M171" s="19">
        <f t="shared" si="10"/>
        <v>270</v>
      </c>
    </row>
    <row r="172" spans="1:13" ht="15.75" customHeight="1" thickBot="1" x14ac:dyDescent="0.3">
      <c r="A172" s="134"/>
      <c r="B172" s="155"/>
      <c r="C172" s="20"/>
      <c r="D172" s="21" t="s">
        <v>22</v>
      </c>
      <c r="E172" s="22">
        <f>M109</f>
        <v>3.7085991915680001</v>
      </c>
      <c r="F172" s="22">
        <f>(E172*10^6)/($E$2*1000*G50^2)</f>
        <v>1.0060219161154516</v>
      </c>
      <c r="G172" s="22">
        <f t="shared" si="7"/>
        <v>2.48442032253406E-3</v>
      </c>
      <c r="H172" s="22">
        <f t="shared" si="8"/>
        <v>3.3734939759036144E-3</v>
      </c>
      <c r="I172" s="22">
        <f>H172*1000*G50</f>
        <v>215.90361445783131</v>
      </c>
      <c r="J172" s="23">
        <f t="shared" si="9"/>
        <v>520</v>
      </c>
      <c r="K172" s="23">
        <f>3*F50 * 1000</f>
        <v>270</v>
      </c>
      <c r="L172" s="23">
        <v>450</v>
      </c>
      <c r="M172" s="24">
        <f t="shared" si="10"/>
        <v>270</v>
      </c>
    </row>
    <row r="173" spans="1:13" ht="15.75" customHeight="1" x14ac:dyDescent="0.25">
      <c r="A173" s="134"/>
      <c r="B173" s="153" t="str">
        <f>B54</f>
        <v>GRID 2-5 C-D</v>
      </c>
      <c r="C173" s="12" t="s">
        <v>20</v>
      </c>
      <c r="D173" s="13" t="s">
        <v>21</v>
      </c>
      <c r="E173" s="14">
        <f>F113</f>
        <v>68.234935860000007</v>
      </c>
      <c r="F173" s="14">
        <f>(E173*10^6)/($E$2*1000*G54^2)</f>
        <v>2.5041813779891671</v>
      </c>
      <c r="G173" s="14">
        <f t="shared" si="7"/>
        <v>6.4390271562984507E-3</v>
      </c>
      <c r="H173" s="14">
        <f t="shared" si="8"/>
        <v>6.4390271562984507E-3</v>
      </c>
      <c r="I173" s="14">
        <f>H173*1000*G54</f>
        <v>1120.3907251959304</v>
      </c>
      <c r="J173" s="15">
        <f t="shared" si="9"/>
        <v>100</v>
      </c>
      <c r="K173" s="15">
        <f>3*F54 * 1000</f>
        <v>600.00000000000011</v>
      </c>
      <c r="L173" s="15">
        <v>450</v>
      </c>
      <c r="M173" s="16">
        <f>MIN(J173:L173)</f>
        <v>100</v>
      </c>
    </row>
    <row r="174" spans="1:13" ht="15.75" customHeight="1" x14ac:dyDescent="0.25">
      <c r="A174" s="134"/>
      <c r="B174" s="154"/>
      <c r="C174" s="17"/>
      <c r="D174" t="s">
        <v>22</v>
      </c>
      <c r="E174" s="18">
        <f>G113</f>
        <v>44.353971469080001</v>
      </c>
      <c r="F174" s="18">
        <f>(E174*10^6)/($E$2*1000*G54^2)</f>
        <v>1.6277642529131986</v>
      </c>
      <c r="G174" s="18">
        <f t="shared" si="7"/>
        <v>4.0852926965955581E-3</v>
      </c>
      <c r="H174" s="18">
        <f t="shared" si="8"/>
        <v>4.0852926965955581E-3</v>
      </c>
      <c r="I174" s="18">
        <f>H174*1000*G54</f>
        <v>710.84092920762714</v>
      </c>
      <c r="J174" s="1">
        <f t="shared" si="9"/>
        <v>155</v>
      </c>
      <c r="K174" s="1">
        <f>3*F54 * 1000</f>
        <v>600.00000000000011</v>
      </c>
      <c r="L174" s="1">
        <v>450</v>
      </c>
      <c r="M174" s="19">
        <f t="shared" ref="M174:M176" si="11">MIN(J174:L174)</f>
        <v>155</v>
      </c>
    </row>
    <row r="175" spans="1:13" ht="15.75" customHeight="1" x14ac:dyDescent="0.25">
      <c r="A175" s="134"/>
      <c r="B175" s="154"/>
      <c r="C175" s="17" t="s">
        <v>23</v>
      </c>
      <c r="D175" t="s">
        <v>21</v>
      </c>
      <c r="E175" s="18">
        <f>L113</f>
        <v>33.679954944000002</v>
      </c>
      <c r="F175" s="18">
        <f>(E175*10^6)/($E$2*1000*G54^2)</f>
        <v>1.2360342238076367</v>
      </c>
      <c r="G175" s="18">
        <f t="shared" si="7"/>
        <v>3.0704543385032422E-3</v>
      </c>
      <c r="H175" s="18">
        <f t="shared" si="8"/>
        <v>3.3734939759036144E-3</v>
      </c>
      <c r="I175" s="18">
        <f>H175*1000*G54</f>
        <v>586.98795180722891</v>
      </c>
      <c r="J175" s="1">
        <f t="shared" si="9"/>
        <v>190</v>
      </c>
      <c r="K175" s="1">
        <f>3*F54 * 1000</f>
        <v>600.00000000000011</v>
      </c>
      <c r="L175" s="1">
        <v>450</v>
      </c>
      <c r="M175" s="19">
        <f t="shared" si="11"/>
        <v>190</v>
      </c>
    </row>
    <row r="176" spans="1:13" ht="15.75" customHeight="1" thickBot="1" x14ac:dyDescent="0.3">
      <c r="A176" s="134"/>
      <c r="B176" s="155"/>
      <c r="C176" s="20"/>
      <c r="D176" s="21" t="s">
        <v>22</v>
      </c>
      <c r="E176" s="22">
        <f>M113</f>
        <v>20.068768853640002</v>
      </c>
      <c r="F176" s="22">
        <f>(E176*10^6)/($E$2*1000*G54^2)</f>
        <v>0.7365118265160524</v>
      </c>
      <c r="G176" s="22">
        <f t="shared" si="7"/>
        <v>1.8065972786155762E-3</v>
      </c>
      <c r="H176" s="22">
        <f t="shared" si="8"/>
        <v>3.3734939759036144E-3</v>
      </c>
      <c r="I176" s="22">
        <f>H176*1000*G54</f>
        <v>586.98795180722891</v>
      </c>
      <c r="J176" s="23">
        <f t="shared" si="9"/>
        <v>190</v>
      </c>
      <c r="K176" s="23">
        <f>3*F54 * 1000</f>
        <v>600.00000000000011</v>
      </c>
      <c r="L176" s="23">
        <v>450</v>
      </c>
      <c r="M176" s="24">
        <f t="shared" si="11"/>
        <v>190</v>
      </c>
    </row>
    <row r="177" spans="1:13" ht="15.75" customHeight="1" x14ac:dyDescent="0.25">
      <c r="A177" s="134"/>
      <c r="B177" s="153" t="str">
        <f>B58</f>
        <v>GRID 1-2 D-E</v>
      </c>
      <c r="C177" s="12" t="s">
        <v>20</v>
      </c>
      <c r="D177" s="13" t="s">
        <v>21</v>
      </c>
      <c r="E177" s="14">
        <f>F117</f>
        <v>11.479791284416004</v>
      </c>
      <c r="F177" s="14">
        <f>(E177*10^6)/($E$2*1000*G58^2)</f>
        <v>3.1140926878298623</v>
      </c>
      <c r="G177" s="14">
        <f t="shared" si="7"/>
        <v>8.1528948122360154E-3</v>
      </c>
      <c r="H177" s="14">
        <f t="shared" si="8"/>
        <v>8.1528948122360154E-3</v>
      </c>
      <c r="I177" s="14">
        <f>H177*1000*G58</f>
        <v>521.78526798310497</v>
      </c>
      <c r="J177" s="15">
        <f t="shared" si="9"/>
        <v>215</v>
      </c>
      <c r="K177" s="15">
        <f>3*F58 * 1000</f>
        <v>270</v>
      </c>
      <c r="L177" s="15">
        <v>450</v>
      </c>
      <c r="M177" s="16">
        <f>MIN(J177:L177)</f>
        <v>215</v>
      </c>
    </row>
    <row r="178" spans="1:13" ht="15.75" customHeight="1" x14ac:dyDescent="0.25">
      <c r="A178" s="134"/>
      <c r="B178" s="154"/>
      <c r="C178" s="17"/>
      <c r="D178" t="s">
        <v>22</v>
      </c>
      <c r="E178" s="18">
        <f>G117</f>
        <v>2.8584748997999996</v>
      </c>
      <c r="F178" s="18">
        <f>(E178*10^6)/($E$2*1000*G58^2)</f>
        <v>0.77541094287109369</v>
      </c>
      <c r="G178" s="18">
        <f t="shared" si="7"/>
        <v>1.90385383657153E-3</v>
      </c>
      <c r="H178" s="18">
        <f t="shared" si="8"/>
        <v>3.3734939759036144E-3</v>
      </c>
      <c r="I178" s="18">
        <f>H178*1000*G58</f>
        <v>215.90361445783131</v>
      </c>
      <c r="J178" s="1">
        <f t="shared" si="9"/>
        <v>520</v>
      </c>
      <c r="K178" s="1">
        <f>3*F58 * 1000</f>
        <v>270</v>
      </c>
      <c r="L178" s="1">
        <v>450</v>
      </c>
      <c r="M178" s="19">
        <f t="shared" ref="M178:M180" si="12">MIN(J178:L178)</f>
        <v>270</v>
      </c>
    </row>
    <row r="179" spans="1:13" ht="15.75" customHeight="1" x14ac:dyDescent="0.25">
      <c r="A179" s="134"/>
      <c r="B179" s="154"/>
      <c r="C179" s="17" t="s">
        <v>23</v>
      </c>
      <c r="D179" t="s">
        <v>21</v>
      </c>
      <c r="E179" s="18">
        <f>L117</f>
        <v>5.9469053103040013</v>
      </c>
      <c r="F179" s="18">
        <f>(E179*10^6)/($E$2*1000*G58^2)</f>
        <v>1.6132013103038196</v>
      </c>
      <c r="G179" s="18">
        <f t="shared" si="7"/>
        <v>4.0471742380814128E-3</v>
      </c>
      <c r="H179" s="18">
        <f t="shared" si="8"/>
        <v>4.0471742380814128E-3</v>
      </c>
      <c r="I179" s="18">
        <f>H179*1000*G58</f>
        <v>259.01915123721039</v>
      </c>
      <c r="J179" s="1">
        <f t="shared" si="9"/>
        <v>435</v>
      </c>
      <c r="K179" s="1">
        <f>3*F58 * 1000</f>
        <v>270</v>
      </c>
      <c r="L179" s="1">
        <v>450</v>
      </c>
      <c r="M179" s="19">
        <f t="shared" si="12"/>
        <v>270</v>
      </c>
    </row>
    <row r="180" spans="1:13" ht="15.75" customHeight="1" thickBot="1" x14ac:dyDescent="0.3">
      <c r="A180" s="134"/>
      <c r="B180" s="155"/>
      <c r="C180" s="20"/>
      <c r="D180" s="21" t="s">
        <v>22</v>
      </c>
      <c r="E180" s="22">
        <f>M117</f>
        <v>2.5394401732</v>
      </c>
      <c r="F180" s="22">
        <f>(E180*10^6)/($E$2*1000*G58^2)</f>
        <v>0.68886723448350695</v>
      </c>
      <c r="G180" s="22">
        <f t="shared" si="7"/>
        <v>1.6877353286888549E-3</v>
      </c>
      <c r="H180" s="22">
        <f t="shared" si="8"/>
        <v>3.3734939759036144E-3</v>
      </c>
      <c r="I180" s="22">
        <f>H180*1000*G58</f>
        <v>215.90361445783131</v>
      </c>
      <c r="J180" s="23">
        <f t="shared" si="9"/>
        <v>520</v>
      </c>
      <c r="K180" s="23">
        <f>3*F58 * 1000</f>
        <v>270</v>
      </c>
      <c r="L180" s="23">
        <v>450</v>
      </c>
      <c r="M180" s="24">
        <f t="shared" si="12"/>
        <v>270</v>
      </c>
    </row>
    <row r="181" spans="1:13" ht="15.75" customHeight="1" x14ac:dyDescent="0.25">
      <c r="A181" s="134"/>
      <c r="B181" s="153" t="str">
        <f>B62</f>
        <v>GRID 2-5 D-E</v>
      </c>
      <c r="C181" s="12" t="s">
        <v>20</v>
      </c>
      <c r="D181" s="13" t="s">
        <v>21</v>
      </c>
      <c r="E181" s="14">
        <f>F121</f>
        <v>28.240614822999994</v>
      </c>
      <c r="F181" s="14">
        <f>(E181*10^6)/($E$2*1000*G62^2)</f>
        <v>2.0407427753931087</v>
      </c>
      <c r="G181" s="14">
        <f t="shared" si="7"/>
        <v>5.1794025266169112E-3</v>
      </c>
      <c r="H181" s="14">
        <f t="shared" si="8"/>
        <v>5.1794025266169112E-3</v>
      </c>
      <c r="I181" s="14">
        <f>H181*1000*G62</f>
        <v>642.24591330049702</v>
      </c>
      <c r="J181" s="15">
        <f t="shared" si="9"/>
        <v>175</v>
      </c>
      <c r="K181" s="15">
        <f>3*F62 * 1000</f>
        <v>449.99999999999994</v>
      </c>
      <c r="L181" s="15">
        <v>450</v>
      </c>
      <c r="M181" s="16">
        <f>MIN(J181:L181)</f>
        <v>175</v>
      </c>
    </row>
    <row r="182" spans="1:13" ht="15.75" customHeight="1" x14ac:dyDescent="0.25">
      <c r="A182" s="134"/>
      <c r="B182" s="154"/>
      <c r="C182" s="17"/>
      <c r="D182" t="s">
        <v>22</v>
      </c>
      <c r="E182" s="18">
        <f>G121</f>
        <v>18.249519627000002</v>
      </c>
      <c r="F182" s="18">
        <f>(E182*10^6)/($E$2*1000*G62^2)</f>
        <v>1.3187593671956295</v>
      </c>
      <c r="G182" s="18">
        <f t="shared" si="7"/>
        <v>3.2829767962858068E-3</v>
      </c>
      <c r="H182" s="18">
        <f t="shared" si="8"/>
        <v>3.3734939759036144E-3</v>
      </c>
      <c r="I182" s="18">
        <f>H182*1000*G62</f>
        <v>418.31325301204816</v>
      </c>
      <c r="J182" s="1">
        <f t="shared" si="9"/>
        <v>270</v>
      </c>
      <c r="K182" s="1">
        <f>3*F62 * 1000</f>
        <v>449.99999999999994</v>
      </c>
      <c r="L182" s="1">
        <v>450</v>
      </c>
      <c r="M182" s="19">
        <f t="shared" ref="M182:M184" si="13">MIN(J182:L182)</f>
        <v>270</v>
      </c>
    </row>
    <row r="183" spans="1:13" ht="15.75" customHeight="1" x14ac:dyDescent="0.25">
      <c r="A183" s="134"/>
      <c r="B183" s="154"/>
      <c r="C183" s="17" t="s">
        <v>23</v>
      </c>
      <c r="D183" t="s">
        <v>21</v>
      </c>
      <c r="E183" s="18">
        <f>L121</f>
        <v>19.336539398999999</v>
      </c>
      <c r="F183" s="18">
        <f>(E183*10^6)/($E$2*1000*G62^2)</f>
        <v>1.3973103392733264</v>
      </c>
      <c r="G183" s="18">
        <f t="shared" si="7"/>
        <v>3.485651780014891E-3</v>
      </c>
      <c r="H183" s="18">
        <f t="shared" si="8"/>
        <v>3.485651780014891E-3</v>
      </c>
      <c r="I183" s="18">
        <f>H183*1000*G62</f>
        <v>432.22082072184651</v>
      </c>
      <c r="J183" s="1">
        <f t="shared" si="9"/>
        <v>260</v>
      </c>
      <c r="K183" s="1">
        <f>3*F62 * 1000</f>
        <v>449.99999999999994</v>
      </c>
      <c r="L183" s="1">
        <v>450</v>
      </c>
      <c r="M183" s="19">
        <f t="shared" si="13"/>
        <v>260</v>
      </c>
    </row>
    <row r="184" spans="1:13" ht="15.75" customHeight="1" thickBot="1" x14ac:dyDescent="0.3">
      <c r="A184" s="134"/>
      <c r="B184" s="155"/>
      <c r="C184" s="20"/>
      <c r="D184" s="21" t="s">
        <v>22</v>
      </c>
      <c r="E184" s="22">
        <f>M121</f>
        <v>7.5749713110000005</v>
      </c>
      <c r="F184" s="22">
        <f>(E184*10^6)/($E$2*1000*G62^2)</f>
        <v>0.54738779851716968</v>
      </c>
      <c r="G184" s="22">
        <f t="shared" si="7"/>
        <v>1.3364474031676917E-3</v>
      </c>
      <c r="H184" s="22">
        <f t="shared" si="8"/>
        <v>3.3734939759036144E-3</v>
      </c>
      <c r="I184" s="22">
        <f>H184*1000*G62</f>
        <v>418.31325301204816</v>
      </c>
      <c r="J184" s="23">
        <f t="shared" si="9"/>
        <v>270</v>
      </c>
      <c r="K184" s="23">
        <f>3*F62 * 1000</f>
        <v>449.99999999999994</v>
      </c>
      <c r="L184" s="23">
        <v>450</v>
      </c>
      <c r="M184" s="24">
        <f t="shared" si="13"/>
        <v>270</v>
      </c>
    </row>
    <row r="185" spans="1:13" ht="15.75" customHeight="1" x14ac:dyDescent="0.25">
      <c r="A185" s="134"/>
      <c r="B185" s="153" t="str">
        <f>B66</f>
        <v>GRID 5-6 D-E</v>
      </c>
      <c r="C185" s="12" t="s">
        <v>20</v>
      </c>
      <c r="D185" s="13" t="s">
        <v>21</v>
      </c>
      <c r="E185" s="14">
        <f>F125</f>
        <v>11.479791284416004</v>
      </c>
      <c r="F185" s="14">
        <f>(E185*10^6)/($E$2*1000*G66^2)</f>
        <v>3.1140926878298623</v>
      </c>
      <c r="G185" s="14">
        <f t="shared" si="7"/>
        <v>8.1528948122360154E-3</v>
      </c>
      <c r="H185" s="14">
        <f t="shared" si="8"/>
        <v>8.1528948122360154E-3</v>
      </c>
      <c r="I185" s="14">
        <f>H185*1000*G66</f>
        <v>521.78526798310497</v>
      </c>
      <c r="J185" s="15">
        <f t="shared" si="9"/>
        <v>215</v>
      </c>
      <c r="K185" s="15">
        <f>3*F66 * 1000</f>
        <v>270</v>
      </c>
      <c r="L185" s="15">
        <v>450</v>
      </c>
      <c r="M185" s="16">
        <f>MIN(J185:L185)</f>
        <v>215</v>
      </c>
    </row>
    <row r="186" spans="1:13" ht="15.75" customHeight="1" x14ac:dyDescent="0.25">
      <c r="A186" s="134"/>
      <c r="B186" s="154"/>
      <c r="C186" s="17"/>
      <c r="D186" t="s">
        <v>22</v>
      </c>
      <c r="E186" s="18">
        <f>G125</f>
        <v>2.8584748997999996</v>
      </c>
      <c r="F186" s="18">
        <f>(E186*10^6)/($E$2*1000*G66^2)</f>
        <v>0.77541094287109369</v>
      </c>
      <c r="G186" s="18">
        <f t="shared" si="7"/>
        <v>1.90385383657153E-3</v>
      </c>
      <c r="H186" s="18">
        <f t="shared" si="8"/>
        <v>3.3734939759036144E-3</v>
      </c>
      <c r="I186" s="18">
        <f>H186*1000*G66</f>
        <v>215.90361445783131</v>
      </c>
      <c r="J186" s="1">
        <f t="shared" si="9"/>
        <v>520</v>
      </c>
      <c r="K186" s="1">
        <f>3*F66 * 1000</f>
        <v>270</v>
      </c>
      <c r="L186" s="1">
        <v>450</v>
      </c>
      <c r="M186" s="19">
        <f t="shared" ref="M186:M188" si="14">MIN(J186:L186)</f>
        <v>270</v>
      </c>
    </row>
    <row r="187" spans="1:13" ht="15.75" customHeight="1" x14ac:dyDescent="0.25">
      <c r="A187" s="134"/>
      <c r="B187" s="154"/>
      <c r="C187" s="17" t="s">
        <v>23</v>
      </c>
      <c r="D187" t="s">
        <v>21</v>
      </c>
      <c r="E187" s="18">
        <f>L125</f>
        <v>5.9469053103040013</v>
      </c>
      <c r="F187" s="18">
        <f>(E187*10^6)/($E$2*1000*G66^2)</f>
        <v>1.6132013103038196</v>
      </c>
      <c r="G187" s="18">
        <f t="shared" si="7"/>
        <v>4.0471742380814128E-3</v>
      </c>
      <c r="H187" s="18">
        <f t="shared" si="8"/>
        <v>4.0471742380814128E-3</v>
      </c>
      <c r="I187" s="18">
        <f>H187*1000*G66</f>
        <v>259.01915123721039</v>
      </c>
      <c r="J187" s="1">
        <f t="shared" si="9"/>
        <v>435</v>
      </c>
      <c r="K187" s="1">
        <f>3*F66 * 1000</f>
        <v>270</v>
      </c>
      <c r="L187" s="1">
        <v>450</v>
      </c>
      <c r="M187" s="19">
        <f t="shared" si="14"/>
        <v>270</v>
      </c>
    </row>
    <row r="188" spans="1:13" ht="15.75" customHeight="1" thickBot="1" x14ac:dyDescent="0.3">
      <c r="A188" s="135"/>
      <c r="B188" s="155"/>
      <c r="C188" s="20"/>
      <c r="D188" s="21" t="s">
        <v>22</v>
      </c>
      <c r="E188" s="22">
        <f>M125</f>
        <v>2.5394401732</v>
      </c>
      <c r="F188" s="22">
        <f>(E188*10^6)/($E$2*1000*G66^2)</f>
        <v>0.68886723448350695</v>
      </c>
      <c r="G188" s="22">
        <f t="shared" si="7"/>
        <v>1.6877353286888549E-3</v>
      </c>
      <c r="H188" s="22">
        <f t="shared" si="8"/>
        <v>3.3734939759036144E-3</v>
      </c>
      <c r="I188" s="22">
        <f>H188*1000*G66</f>
        <v>215.90361445783131</v>
      </c>
      <c r="J188" s="23">
        <f t="shared" si="9"/>
        <v>520</v>
      </c>
      <c r="K188" s="23">
        <f>3*F66 * 1000</f>
        <v>270</v>
      </c>
      <c r="L188" s="23">
        <v>450</v>
      </c>
      <c r="M188" s="24">
        <f t="shared" si="14"/>
        <v>270</v>
      </c>
    </row>
    <row r="189" spans="1:13" ht="15.75" customHeight="1" thickBot="1" x14ac:dyDescent="0.3"/>
    <row r="190" spans="1:13" ht="15.75" customHeight="1" thickBot="1" x14ac:dyDescent="0.3">
      <c r="A190" s="99" t="s">
        <v>7</v>
      </c>
      <c r="B190" s="100"/>
      <c r="C190" s="63" t="s">
        <v>80</v>
      </c>
      <c r="D190" s="64"/>
      <c r="E190" s="64"/>
      <c r="F190" s="64"/>
      <c r="G190" s="64"/>
      <c r="H190" s="64"/>
      <c r="I190" s="64"/>
      <c r="J190" s="64"/>
      <c r="K190" s="64"/>
      <c r="L190" s="64"/>
      <c r="M190" s="65"/>
    </row>
    <row r="191" spans="1:13" ht="15.75" customHeight="1" thickBot="1" x14ac:dyDescent="0.3">
      <c r="A191" s="101"/>
      <c r="B191" s="102"/>
      <c r="C191" s="62" t="s">
        <v>81</v>
      </c>
      <c r="D191" s="160"/>
      <c r="E191" s="160"/>
      <c r="F191" s="160"/>
      <c r="G191" s="160"/>
      <c r="H191" s="160"/>
      <c r="I191" s="160"/>
      <c r="J191" s="160"/>
      <c r="K191" s="160"/>
      <c r="L191" s="160"/>
      <c r="M191" s="131"/>
    </row>
    <row r="192" spans="1:13" ht="15.75" customHeight="1" x14ac:dyDescent="0.25">
      <c r="A192" s="87" t="str">
        <f>A14</f>
        <v>Second Floor</v>
      </c>
      <c r="B192" s="153" t="str">
        <f>B14</f>
        <v>GRID 1-2 B-C</v>
      </c>
      <c r="C192" s="12" t="s">
        <v>20</v>
      </c>
      <c r="D192" s="161" t="str">
        <f>_xlfn.CONCAT($E$5,"mm ⌀ bar @ ", M133, "mm O.C (Shortspan)")</f>
        <v>12mm ⌀ bar @ 270mm O.C (Shortspan)</v>
      </c>
      <c r="E192" s="161"/>
      <c r="F192" s="161"/>
      <c r="G192" s="161"/>
      <c r="H192" s="161"/>
      <c r="I192" s="161"/>
      <c r="J192" s="161"/>
      <c r="K192" s="161"/>
      <c r="L192" s="161"/>
      <c r="M192" s="162"/>
    </row>
    <row r="193" spans="1:13" ht="15.75" customHeight="1" x14ac:dyDescent="0.25">
      <c r="A193" s="88"/>
      <c r="B193" s="154"/>
      <c r="C193" s="17"/>
      <c r="D193" s="163" t="str">
        <f>_xlfn.CONCAT($E$5,"mm ⌀ bar @ ", M134, "mm O.C (Longspan)")</f>
        <v>12mm ⌀ bar @ 225mm O.C (Longspan)</v>
      </c>
      <c r="E193" s="163"/>
      <c r="F193" s="163"/>
      <c r="G193" s="163"/>
      <c r="H193" s="163"/>
      <c r="I193" s="163"/>
      <c r="J193" s="163"/>
      <c r="K193" s="163"/>
      <c r="L193" s="163"/>
      <c r="M193" s="164"/>
    </row>
    <row r="194" spans="1:13" ht="15.75" customHeight="1" x14ac:dyDescent="0.25">
      <c r="A194" s="88"/>
      <c r="B194" s="154"/>
      <c r="C194" s="17" t="s">
        <v>23</v>
      </c>
      <c r="D194" s="163" t="str">
        <f>_xlfn.CONCAT($E$5,"mm ⌀ bar @ ", M135, "mm O.C (Shortspan)")</f>
        <v>12mm ⌀ bar @ 270mm O.C (Shortspan)</v>
      </c>
      <c r="E194" s="163"/>
      <c r="F194" s="163"/>
      <c r="G194" s="163"/>
      <c r="H194" s="163"/>
      <c r="I194" s="163"/>
      <c r="J194" s="163"/>
      <c r="K194" s="163"/>
      <c r="L194" s="163"/>
      <c r="M194" s="164"/>
    </row>
    <row r="195" spans="1:13" ht="15.75" customHeight="1" thickBot="1" x14ac:dyDescent="0.3">
      <c r="A195" s="88"/>
      <c r="B195" s="155"/>
      <c r="C195" s="20"/>
      <c r="D195" s="165" t="str">
        <f>_xlfn.CONCAT($E$5,"mm ⌀ bar @ ", M136, "mm O.C (Longspan)")</f>
        <v>12mm ⌀ bar @ 270mm O.C (Longspan)</v>
      </c>
      <c r="E195" s="165"/>
      <c r="F195" s="165"/>
      <c r="G195" s="165"/>
      <c r="H195" s="165"/>
      <c r="I195" s="165"/>
      <c r="J195" s="165"/>
      <c r="K195" s="165"/>
      <c r="L195" s="165"/>
      <c r="M195" s="166"/>
    </row>
    <row r="196" spans="1:13" ht="15.75" customHeight="1" x14ac:dyDescent="0.25">
      <c r="A196" s="88"/>
      <c r="B196" s="87" t="str">
        <f t="shared" ref="B196" si="15">B18</f>
        <v>GRID 2-5 B-C</v>
      </c>
      <c r="C196" s="12" t="s">
        <v>20</v>
      </c>
      <c r="D196" s="161" t="str">
        <f>_xlfn.CONCAT($E$5,"mm ⌀ bar @ ", M137, "mm O.C (Shortspan)")</f>
        <v>12mm ⌀ bar @ 175mm O.C (Shortspan)</v>
      </c>
      <c r="E196" s="161"/>
      <c r="F196" s="161"/>
      <c r="G196" s="161"/>
      <c r="H196" s="161"/>
      <c r="I196" s="161"/>
      <c r="J196" s="161"/>
      <c r="K196" s="161"/>
      <c r="L196" s="161"/>
      <c r="M196" s="162"/>
    </row>
    <row r="197" spans="1:13" ht="15.75" customHeight="1" x14ac:dyDescent="0.25">
      <c r="A197" s="88"/>
      <c r="B197" s="88"/>
      <c r="C197" s="17"/>
      <c r="D197" s="163" t="str">
        <f>_xlfn.CONCAT($E$5,"mm ⌀ bar @ ", M138, "mm O.C (Longspan)")</f>
        <v>12mm ⌀ bar @ 290mm O.C (Longspan)</v>
      </c>
      <c r="E197" s="163"/>
      <c r="F197" s="163"/>
      <c r="G197" s="163"/>
      <c r="H197" s="163"/>
      <c r="I197" s="163"/>
      <c r="J197" s="163"/>
      <c r="K197" s="163"/>
      <c r="L197" s="163"/>
      <c r="M197" s="164"/>
    </row>
    <row r="198" spans="1:13" ht="15.75" customHeight="1" x14ac:dyDescent="0.25">
      <c r="A198" s="88"/>
      <c r="B198" s="88"/>
      <c r="C198" s="17" t="s">
        <v>23</v>
      </c>
      <c r="D198" s="163" t="str">
        <f>_xlfn.CONCAT($E$5,"mm ⌀ bar @ ", M139, "mm O.C (Shortspan)")</f>
        <v>12mm ⌀ bar @ 290mm O.C (Shortspan)</v>
      </c>
      <c r="E198" s="163"/>
      <c r="F198" s="163"/>
      <c r="G198" s="163"/>
      <c r="H198" s="163"/>
      <c r="I198" s="163"/>
      <c r="J198" s="163"/>
      <c r="K198" s="163"/>
      <c r="L198" s="163"/>
      <c r="M198" s="164"/>
    </row>
    <row r="199" spans="1:13" ht="15.75" customHeight="1" thickBot="1" x14ac:dyDescent="0.3">
      <c r="A199" s="88"/>
      <c r="B199" s="89"/>
      <c r="C199" s="20"/>
      <c r="D199" s="165" t="str">
        <f>_xlfn.CONCAT($E$5,"mm ⌀ bar @ ", M140, "mm O.C (Longspan)")</f>
        <v>12mm ⌀ bar @ 290mm O.C (Longspan)</v>
      </c>
      <c r="E199" s="165"/>
      <c r="F199" s="165"/>
      <c r="G199" s="165"/>
      <c r="H199" s="165"/>
      <c r="I199" s="165"/>
      <c r="J199" s="165"/>
      <c r="K199" s="165"/>
      <c r="L199" s="165"/>
      <c r="M199" s="166"/>
    </row>
    <row r="200" spans="1:13" ht="15.75" customHeight="1" x14ac:dyDescent="0.25">
      <c r="A200" s="88"/>
      <c r="B200" s="87" t="str">
        <f t="shared" ref="B200" si="16">B22</f>
        <v>GRID 5-6 B-C</v>
      </c>
      <c r="C200" s="12" t="s">
        <v>20</v>
      </c>
      <c r="D200" s="161" t="str">
        <f t="shared" ref="D200" si="17">_xlfn.CONCAT($E$5,"mm ⌀ bar @ ", M141, "mm O.C (Shortspan)")</f>
        <v>12mm ⌀ bar @ 270mm O.C (Shortspan)</v>
      </c>
      <c r="E200" s="161"/>
      <c r="F200" s="161"/>
      <c r="G200" s="161"/>
      <c r="H200" s="161"/>
      <c r="I200" s="161"/>
      <c r="J200" s="161"/>
      <c r="K200" s="161"/>
      <c r="L200" s="161"/>
      <c r="M200" s="162"/>
    </row>
    <row r="201" spans="1:13" ht="15.75" customHeight="1" x14ac:dyDescent="0.25">
      <c r="A201" s="88"/>
      <c r="B201" s="88"/>
      <c r="C201" s="17"/>
      <c r="D201" s="163" t="str">
        <f t="shared" ref="D201" si="18">_xlfn.CONCAT($E$5,"mm ⌀ bar @ ", M142, "mm O.C (Longspan)")</f>
        <v>12mm ⌀ bar @ 225mm O.C (Longspan)</v>
      </c>
      <c r="E201" s="163"/>
      <c r="F201" s="163"/>
      <c r="G201" s="163"/>
      <c r="H201" s="163"/>
      <c r="I201" s="163"/>
      <c r="J201" s="163"/>
      <c r="K201" s="163"/>
      <c r="L201" s="163"/>
      <c r="M201" s="164"/>
    </row>
    <row r="202" spans="1:13" ht="15.75" customHeight="1" x14ac:dyDescent="0.25">
      <c r="A202" s="88"/>
      <c r="B202" s="88"/>
      <c r="C202" s="17" t="s">
        <v>23</v>
      </c>
      <c r="D202" s="163" t="str">
        <f t="shared" ref="D202" si="19">_xlfn.CONCAT($E$5,"mm ⌀ bar @ ", M143, "mm O.C (Shortspan)")</f>
        <v>12mm ⌀ bar @ 270mm O.C (Shortspan)</v>
      </c>
      <c r="E202" s="163"/>
      <c r="F202" s="163"/>
      <c r="G202" s="163"/>
      <c r="H202" s="163"/>
      <c r="I202" s="163"/>
      <c r="J202" s="163"/>
      <c r="K202" s="163"/>
      <c r="L202" s="163"/>
      <c r="M202" s="164"/>
    </row>
    <row r="203" spans="1:13" ht="15.75" customHeight="1" thickBot="1" x14ac:dyDescent="0.3">
      <c r="A203" s="88"/>
      <c r="B203" s="89"/>
      <c r="C203" s="20"/>
      <c r="D203" s="165" t="str">
        <f t="shared" ref="D203" si="20">_xlfn.CONCAT($E$5,"mm ⌀ bar @ ", M144, "mm O.C (Longspan)")</f>
        <v>12mm ⌀ bar @ 270mm O.C (Longspan)</v>
      </c>
      <c r="E203" s="165"/>
      <c r="F203" s="165"/>
      <c r="G203" s="165"/>
      <c r="H203" s="165"/>
      <c r="I203" s="165"/>
      <c r="J203" s="165"/>
      <c r="K203" s="165"/>
      <c r="L203" s="165"/>
      <c r="M203" s="166"/>
    </row>
    <row r="204" spans="1:13" ht="15.75" customHeight="1" x14ac:dyDescent="0.25">
      <c r="A204" s="88"/>
      <c r="B204" s="87" t="str">
        <f t="shared" ref="B204" si="21">B26</f>
        <v>GRID 2-5 C-D</v>
      </c>
      <c r="C204" s="12" t="s">
        <v>20</v>
      </c>
      <c r="D204" s="161" t="str">
        <f t="shared" ref="D204" si="22">_xlfn.CONCAT($E$5,"mm ⌀ bar @ ", M145, "mm O.C (Shortspan)")</f>
        <v>12mm ⌀ bar @ 80mm O.C (Shortspan)</v>
      </c>
      <c r="E204" s="161"/>
      <c r="F204" s="161"/>
      <c r="G204" s="161"/>
      <c r="H204" s="161"/>
      <c r="I204" s="161"/>
      <c r="J204" s="161"/>
      <c r="K204" s="161"/>
      <c r="L204" s="161"/>
      <c r="M204" s="162"/>
    </row>
    <row r="205" spans="1:13" ht="15.75" customHeight="1" x14ac:dyDescent="0.25">
      <c r="A205" s="88"/>
      <c r="B205" s="88"/>
      <c r="C205" s="17"/>
      <c r="D205" s="163" t="str">
        <f t="shared" ref="D205" si="23">_xlfn.CONCAT($E$5,"mm ⌀ bar @ ", M146, "mm O.C (Longspan)")</f>
        <v>12mm ⌀ bar @ 130mm O.C (Longspan)</v>
      </c>
      <c r="E205" s="163"/>
      <c r="F205" s="163"/>
      <c r="G205" s="163"/>
      <c r="H205" s="163"/>
      <c r="I205" s="163"/>
      <c r="J205" s="163"/>
      <c r="K205" s="163"/>
      <c r="L205" s="163"/>
      <c r="M205" s="164"/>
    </row>
    <row r="206" spans="1:13" ht="15.75" customHeight="1" x14ac:dyDescent="0.25">
      <c r="A206" s="88"/>
      <c r="B206" s="88"/>
      <c r="C206" s="17" t="s">
        <v>23</v>
      </c>
      <c r="D206" s="163" t="str">
        <f t="shared" ref="D206" si="24">_xlfn.CONCAT($E$5,"mm ⌀ bar @ ", M147, "mm O.C (Shortspan)")</f>
        <v>12mm ⌀ bar @ 170mm O.C (Shortspan)</v>
      </c>
      <c r="E206" s="163"/>
      <c r="F206" s="163"/>
      <c r="G206" s="163"/>
      <c r="H206" s="163"/>
      <c r="I206" s="163"/>
      <c r="J206" s="163"/>
      <c r="K206" s="163"/>
      <c r="L206" s="163"/>
      <c r="M206" s="164"/>
    </row>
    <row r="207" spans="1:13" ht="15.75" customHeight="1" thickBot="1" x14ac:dyDescent="0.3">
      <c r="A207" s="88"/>
      <c r="B207" s="89"/>
      <c r="C207" s="20"/>
      <c r="D207" s="165" t="str">
        <f t="shared" ref="D207" si="25">_xlfn.CONCAT($E$5,"mm ⌀ bar @ ", M148, "mm O.C (Longspan)")</f>
        <v>12mm ⌀ bar @ 190mm O.C (Longspan)</v>
      </c>
      <c r="E207" s="165"/>
      <c r="F207" s="165"/>
      <c r="G207" s="165"/>
      <c r="H207" s="165"/>
      <c r="I207" s="165"/>
      <c r="J207" s="165"/>
      <c r="K207" s="165"/>
      <c r="L207" s="165"/>
      <c r="M207" s="166"/>
    </row>
    <row r="208" spans="1:13" ht="15.75" customHeight="1" x14ac:dyDescent="0.25">
      <c r="A208" s="88"/>
      <c r="B208" s="87" t="str">
        <f t="shared" ref="B208" si="26">B30</f>
        <v>GRID 1-2 D-E</v>
      </c>
      <c r="C208" s="12" t="s">
        <v>20</v>
      </c>
      <c r="D208" s="161" t="str">
        <f t="shared" ref="D208" si="27">_xlfn.CONCAT($E$5,"mm ⌀ bar @ ", M149, "mm O.C (Shortspan)")</f>
        <v>12mm ⌀ bar @ 170mm O.C (Shortspan)</v>
      </c>
      <c r="E208" s="161"/>
      <c r="F208" s="161"/>
      <c r="G208" s="161"/>
      <c r="H208" s="161"/>
      <c r="I208" s="161"/>
      <c r="J208" s="161"/>
      <c r="K208" s="161"/>
      <c r="L208" s="161"/>
      <c r="M208" s="162"/>
    </row>
    <row r="209" spans="1:13" ht="15.75" customHeight="1" x14ac:dyDescent="0.25">
      <c r="A209" s="88"/>
      <c r="B209" s="88"/>
      <c r="C209" s="17"/>
      <c r="D209" s="163" t="str">
        <f t="shared" ref="D209" si="28">_xlfn.CONCAT($E$5,"mm ⌀ bar @ ", M150, "mm O.C (Longspan)")</f>
        <v>12mm ⌀ bar @ 270mm O.C (Longspan)</v>
      </c>
      <c r="E209" s="163"/>
      <c r="F209" s="163"/>
      <c r="G209" s="163"/>
      <c r="H209" s="163"/>
      <c r="I209" s="163"/>
      <c r="J209" s="163"/>
      <c r="K209" s="163"/>
      <c r="L209" s="163"/>
      <c r="M209" s="164"/>
    </row>
    <row r="210" spans="1:13" ht="15.75" customHeight="1" x14ac:dyDescent="0.25">
      <c r="A210" s="88"/>
      <c r="B210" s="88"/>
      <c r="C210" s="17" t="s">
        <v>23</v>
      </c>
      <c r="D210" s="163" t="str">
        <f t="shared" ref="D210" si="29">_xlfn.CONCAT($E$5,"mm ⌀ bar @ ", M151, "mm O.C (Shortspan)")</f>
        <v>12mm ⌀ bar @ 270mm O.C (Shortspan)</v>
      </c>
      <c r="E210" s="163"/>
      <c r="F210" s="163"/>
      <c r="G210" s="163"/>
      <c r="H210" s="163"/>
      <c r="I210" s="163"/>
      <c r="J210" s="163"/>
      <c r="K210" s="163"/>
      <c r="L210" s="163"/>
      <c r="M210" s="164"/>
    </row>
    <row r="211" spans="1:13" ht="15.75" customHeight="1" thickBot="1" x14ac:dyDescent="0.3">
      <c r="A211" s="88"/>
      <c r="B211" s="89"/>
      <c r="C211" s="20"/>
      <c r="D211" s="165" t="str">
        <f t="shared" ref="D211" si="30">_xlfn.CONCAT($E$5,"mm ⌀ bar @ ", M152, "mm O.C (Longspan)")</f>
        <v>12mm ⌀ bar @ 270mm O.C (Longspan)</v>
      </c>
      <c r="E211" s="165"/>
      <c r="F211" s="165"/>
      <c r="G211" s="165"/>
      <c r="H211" s="165"/>
      <c r="I211" s="165"/>
      <c r="J211" s="165"/>
      <c r="K211" s="165"/>
      <c r="L211" s="165"/>
      <c r="M211" s="166"/>
    </row>
    <row r="212" spans="1:13" ht="15.75" customHeight="1" x14ac:dyDescent="0.25">
      <c r="A212" s="88"/>
      <c r="B212" s="87" t="str">
        <f t="shared" ref="B212" si="31">B34</f>
        <v>GRID 2-5 D-E</v>
      </c>
      <c r="C212" s="12" t="s">
        <v>20</v>
      </c>
      <c r="D212" s="161" t="str">
        <f t="shared" ref="D212" si="32">_xlfn.CONCAT($E$5,"mm ⌀ bar @ ", M153, "mm O.C (Shortspan)")</f>
        <v>12mm ⌀ bar @ 125mm O.C (Shortspan)</v>
      </c>
      <c r="E212" s="161"/>
      <c r="F212" s="161"/>
      <c r="G212" s="161"/>
      <c r="H212" s="161"/>
      <c r="I212" s="161"/>
      <c r="J212" s="161"/>
      <c r="K212" s="161"/>
      <c r="L212" s="161"/>
      <c r="M212" s="162"/>
    </row>
    <row r="213" spans="1:13" ht="15.75" customHeight="1" x14ac:dyDescent="0.25">
      <c r="A213" s="88"/>
      <c r="B213" s="88"/>
      <c r="C213" s="17"/>
      <c r="D213" s="163" t="str">
        <f t="shared" ref="D213" si="33">_xlfn.CONCAT($E$5,"mm ⌀ bar @ ", M154, "mm O.C (Longspan)")</f>
        <v>12mm ⌀ bar @ 200mm O.C (Longspan)</v>
      </c>
      <c r="E213" s="163"/>
      <c r="F213" s="163"/>
      <c r="G213" s="163"/>
      <c r="H213" s="163"/>
      <c r="I213" s="163"/>
      <c r="J213" s="163"/>
      <c r="K213" s="163"/>
      <c r="L213" s="163"/>
      <c r="M213" s="164"/>
    </row>
    <row r="214" spans="1:13" ht="15.75" customHeight="1" x14ac:dyDescent="0.25">
      <c r="A214" s="88"/>
      <c r="B214" s="88"/>
      <c r="C214" s="17" t="s">
        <v>23</v>
      </c>
      <c r="D214" s="163" t="str">
        <f t="shared" ref="D214" si="34">_xlfn.CONCAT($E$5,"mm ⌀ bar @ ", M155, "mm O.C (Shortspan)")</f>
        <v>12mm ⌀ bar @ 185mm O.C (Shortspan)</v>
      </c>
      <c r="E214" s="163"/>
      <c r="F214" s="163"/>
      <c r="G214" s="163"/>
      <c r="H214" s="163"/>
      <c r="I214" s="163"/>
      <c r="J214" s="163"/>
      <c r="K214" s="163"/>
      <c r="L214" s="163"/>
      <c r="M214" s="164"/>
    </row>
    <row r="215" spans="1:13" ht="15.75" customHeight="1" thickBot="1" x14ac:dyDescent="0.3">
      <c r="A215" s="88"/>
      <c r="B215" s="89"/>
      <c r="C215" s="20"/>
      <c r="D215" s="165" t="str">
        <f t="shared" ref="D215" si="35">_xlfn.CONCAT($E$5,"mm ⌀ bar @ ", M156, "mm O.C (Longspan)")</f>
        <v>12mm ⌀ bar @ 270mm O.C (Longspan)</v>
      </c>
      <c r="E215" s="165"/>
      <c r="F215" s="165"/>
      <c r="G215" s="165"/>
      <c r="H215" s="165"/>
      <c r="I215" s="165"/>
      <c r="J215" s="165"/>
      <c r="K215" s="165"/>
      <c r="L215" s="165"/>
      <c r="M215" s="166"/>
    </row>
    <row r="216" spans="1:13" ht="15.75" customHeight="1" x14ac:dyDescent="0.25">
      <c r="A216" s="88"/>
      <c r="B216" s="87" t="str">
        <f t="shared" ref="B216" si="36">B38</f>
        <v>GRID 5-6 D-E</v>
      </c>
      <c r="C216" s="12" t="s">
        <v>20</v>
      </c>
      <c r="D216" s="161" t="str">
        <f t="shared" ref="D216" si="37">_xlfn.CONCAT($E$5,"mm ⌀ bar @ ", M157, "mm O.C (Shortspan)")</f>
        <v>12mm ⌀ bar @ 170mm O.C (Shortspan)</v>
      </c>
      <c r="E216" s="161"/>
      <c r="F216" s="161"/>
      <c r="G216" s="161"/>
      <c r="H216" s="161"/>
      <c r="I216" s="161"/>
      <c r="J216" s="161"/>
      <c r="K216" s="161"/>
      <c r="L216" s="161"/>
      <c r="M216" s="162"/>
    </row>
    <row r="217" spans="1:13" ht="15.75" customHeight="1" x14ac:dyDescent="0.25">
      <c r="A217" s="88"/>
      <c r="B217" s="88"/>
      <c r="C217" s="17"/>
      <c r="D217" s="163" t="str">
        <f t="shared" ref="D217" si="38">_xlfn.CONCAT($E$5,"mm ⌀ bar @ ", M158, "mm O.C (Longspan)")</f>
        <v>12mm ⌀ bar @ 270mm O.C (Longspan)</v>
      </c>
      <c r="E217" s="163"/>
      <c r="F217" s="163"/>
      <c r="G217" s="163"/>
      <c r="H217" s="163"/>
      <c r="I217" s="163"/>
      <c r="J217" s="163"/>
      <c r="K217" s="163"/>
      <c r="L217" s="163"/>
      <c r="M217" s="164"/>
    </row>
    <row r="218" spans="1:13" ht="15.75" customHeight="1" x14ac:dyDescent="0.25">
      <c r="A218" s="88"/>
      <c r="B218" s="88"/>
      <c r="C218" s="17" t="s">
        <v>23</v>
      </c>
      <c r="D218" s="163" t="str">
        <f t="shared" ref="D218" si="39">_xlfn.CONCAT($E$5,"mm ⌀ bar @ ", M159, "mm O.C (Shortspan)")</f>
        <v>12mm ⌀ bar @ 270mm O.C (Shortspan)</v>
      </c>
      <c r="E218" s="163"/>
      <c r="F218" s="163"/>
      <c r="G218" s="163"/>
      <c r="H218" s="163"/>
      <c r="I218" s="163"/>
      <c r="J218" s="163"/>
      <c r="K218" s="163"/>
      <c r="L218" s="163"/>
      <c r="M218" s="164"/>
    </row>
    <row r="219" spans="1:13" ht="15.75" customHeight="1" thickBot="1" x14ac:dyDescent="0.3">
      <c r="A219" s="89"/>
      <c r="B219" s="89"/>
      <c r="C219" s="20"/>
      <c r="D219" s="165" t="str">
        <f t="shared" ref="D219" si="40">_xlfn.CONCAT($E$5,"mm ⌀ bar @ ", M160, "mm O.C (Longspan)")</f>
        <v>12mm ⌀ bar @ 270mm O.C (Longspan)</v>
      </c>
      <c r="E219" s="165"/>
      <c r="F219" s="165"/>
      <c r="G219" s="165"/>
      <c r="H219" s="165"/>
      <c r="I219" s="165"/>
      <c r="J219" s="165"/>
      <c r="K219" s="165"/>
      <c r="L219" s="165"/>
      <c r="M219" s="166"/>
    </row>
    <row r="220" spans="1:13" ht="15.75" customHeight="1" x14ac:dyDescent="0.25">
      <c r="A220" s="87" t="str">
        <f>A42</f>
        <v>Roof - Deck</v>
      </c>
      <c r="B220" s="87" t="str">
        <f t="shared" ref="B220" si="41">B42</f>
        <v>GRID 1-2 B-C</v>
      </c>
      <c r="C220" s="12" t="s">
        <v>20</v>
      </c>
      <c r="D220" s="161" t="str">
        <f t="shared" ref="D220" si="42">_xlfn.CONCAT($E$5,"mm ⌀ bar @ ", M161, "mm O.C (Shortspan)")</f>
        <v>12mm ⌀ bar @ 270mm O.C (Shortspan)</v>
      </c>
      <c r="E220" s="161"/>
      <c r="F220" s="161"/>
      <c r="G220" s="161"/>
      <c r="H220" s="161"/>
      <c r="I220" s="161"/>
      <c r="J220" s="161"/>
      <c r="K220" s="161"/>
      <c r="L220" s="161"/>
      <c r="M220" s="162"/>
    </row>
    <row r="221" spans="1:13" ht="15.75" customHeight="1" x14ac:dyDescent="0.25">
      <c r="A221" s="88"/>
      <c r="B221" s="88"/>
      <c r="C221" s="17"/>
      <c r="D221" s="163" t="str">
        <f t="shared" ref="D221" si="43">_xlfn.CONCAT($E$5,"mm ⌀ bar @ ", M162, "mm O.C (Longspan)")</f>
        <v>12mm ⌀ bar @ 260mm O.C (Longspan)</v>
      </c>
      <c r="E221" s="163"/>
      <c r="F221" s="163"/>
      <c r="G221" s="163"/>
      <c r="H221" s="163"/>
      <c r="I221" s="163"/>
      <c r="J221" s="163"/>
      <c r="K221" s="163"/>
      <c r="L221" s="163"/>
      <c r="M221" s="164"/>
    </row>
    <row r="222" spans="1:13" ht="15.75" customHeight="1" x14ac:dyDescent="0.25">
      <c r="A222" s="88"/>
      <c r="B222" s="88"/>
      <c r="C222" s="17" t="s">
        <v>23</v>
      </c>
      <c r="D222" s="163" t="str">
        <f t="shared" ref="D222" si="44">_xlfn.CONCAT($E$5,"mm ⌀ bar @ ", M163, "mm O.C (Shortspan)")</f>
        <v>12mm ⌀ bar @ 270mm O.C (Shortspan)</v>
      </c>
      <c r="E222" s="163"/>
      <c r="F222" s="163"/>
      <c r="G222" s="163"/>
      <c r="H222" s="163"/>
      <c r="I222" s="163"/>
      <c r="J222" s="163"/>
      <c r="K222" s="163"/>
      <c r="L222" s="163"/>
      <c r="M222" s="164"/>
    </row>
    <row r="223" spans="1:13" ht="15.75" customHeight="1" thickBot="1" x14ac:dyDescent="0.3">
      <c r="A223" s="88"/>
      <c r="B223" s="89"/>
      <c r="C223" s="20"/>
      <c r="D223" s="165" t="str">
        <f t="shared" ref="D223" si="45">_xlfn.CONCAT($E$5,"mm ⌀ bar @ ", M164, "mm O.C (Longspan)")</f>
        <v>12mm ⌀ bar @ 270mm O.C (Longspan)</v>
      </c>
      <c r="E223" s="165"/>
      <c r="F223" s="165"/>
      <c r="G223" s="165"/>
      <c r="H223" s="165"/>
      <c r="I223" s="165"/>
      <c r="J223" s="165"/>
      <c r="K223" s="165"/>
      <c r="L223" s="165"/>
      <c r="M223" s="166"/>
    </row>
    <row r="224" spans="1:13" ht="15.75" customHeight="1" x14ac:dyDescent="0.25">
      <c r="A224" s="88"/>
      <c r="B224" s="87" t="str">
        <f t="shared" ref="B224" si="46">B46</f>
        <v>GRID 2-5 B-C</v>
      </c>
      <c r="C224" s="12" t="s">
        <v>20</v>
      </c>
      <c r="D224" s="161" t="str">
        <f t="shared" ref="D224" si="47">_xlfn.CONCAT($E$5,"mm ⌀ bar @ ", M165, "mm O.C (Shortspan)")</f>
        <v>12mm ⌀ bar @ 190mm O.C (Shortspan)</v>
      </c>
      <c r="E224" s="161"/>
      <c r="F224" s="161"/>
      <c r="G224" s="161"/>
      <c r="H224" s="161"/>
      <c r="I224" s="161"/>
      <c r="J224" s="161"/>
      <c r="K224" s="161"/>
      <c r="L224" s="161"/>
      <c r="M224" s="162"/>
    </row>
    <row r="225" spans="1:13" ht="15.75" customHeight="1" x14ac:dyDescent="0.25">
      <c r="A225" s="88"/>
      <c r="B225" s="88"/>
      <c r="C225" s="17"/>
      <c r="D225" s="163" t="str">
        <f t="shared" ref="D225" si="48">_xlfn.CONCAT($E$5,"mm ⌀ bar @ ", M166, "mm O.C (Longspan)")</f>
        <v>12mm ⌀ bar @ 290mm O.C (Longspan)</v>
      </c>
      <c r="E225" s="163"/>
      <c r="F225" s="163"/>
      <c r="G225" s="163"/>
      <c r="H225" s="163"/>
      <c r="I225" s="163"/>
      <c r="J225" s="163"/>
      <c r="K225" s="163"/>
      <c r="L225" s="163"/>
      <c r="M225" s="164"/>
    </row>
    <row r="226" spans="1:13" ht="15.75" customHeight="1" x14ac:dyDescent="0.25">
      <c r="A226" s="88"/>
      <c r="B226" s="88"/>
      <c r="C226" s="17" t="s">
        <v>23</v>
      </c>
      <c r="D226" s="163" t="str">
        <f t="shared" ref="D226" si="49">_xlfn.CONCAT($E$5,"mm ⌀ bar @ ", M167, "mm O.C (Shortspan)")</f>
        <v>12mm ⌀ bar @ 290mm O.C (Shortspan)</v>
      </c>
      <c r="E226" s="163"/>
      <c r="F226" s="163"/>
      <c r="G226" s="163"/>
      <c r="H226" s="163"/>
      <c r="I226" s="163"/>
      <c r="J226" s="163"/>
      <c r="K226" s="163"/>
      <c r="L226" s="163"/>
      <c r="M226" s="164"/>
    </row>
    <row r="227" spans="1:13" ht="15.75" customHeight="1" thickBot="1" x14ac:dyDescent="0.3">
      <c r="A227" s="88"/>
      <c r="B227" s="89"/>
      <c r="C227" s="20"/>
      <c r="D227" s="165" t="str">
        <f t="shared" ref="D227" si="50">_xlfn.CONCAT($E$5,"mm ⌀ bar @ ", M168, "mm O.C (Longspan)")</f>
        <v>12mm ⌀ bar @ 290mm O.C (Longspan)</v>
      </c>
      <c r="E227" s="165"/>
      <c r="F227" s="165"/>
      <c r="G227" s="165"/>
      <c r="H227" s="165"/>
      <c r="I227" s="165"/>
      <c r="J227" s="165"/>
      <c r="K227" s="165"/>
      <c r="L227" s="165"/>
      <c r="M227" s="166"/>
    </row>
    <row r="228" spans="1:13" ht="15.75" customHeight="1" x14ac:dyDescent="0.25">
      <c r="A228" s="88"/>
      <c r="B228" s="87" t="str">
        <f t="shared" ref="B228" si="51">B50</f>
        <v>GRID 5-6 B-C</v>
      </c>
      <c r="C228" s="12" t="s">
        <v>20</v>
      </c>
      <c r="D228" s="161" t="str">
        <f t="shared" ref="D228" si="52">_xlfn.CONCAT($E$5,"mm ⌀ bar @ ", M169, "mm O.C (Shortspan)")</f>
        <v>12mm ⌀ bar @ 270mm O.C (Shortspan)</v>
      </c>
      <c r="E228" s="161"/>
      <c r="F228" s="161"/>
      <c r="G228" s="161"/>
      <c r="H228" s="161"/>
      <c r="I228" s="161"/>
      <c r="J228" s="161"/>
      <c r="K228" s="161"/>
      <c r="L228" s="161"/>
      <c r="M228" s="162"/>
    </row>
    <row r="229" spans="1:13" ht="15.75" customHeight="1" x14ac:dyDescent="0.25">
      <c r="A229" s="88"/>
      <c r="B229" s="88"/>
      <c r="C229" s="17"/>
      <c r="D229" s="163" t="str">
        <f t="shared" ref="D229" si="53">_xlfn.CONCAT($E$5,"mm ⌀ bar @ ", M170, "mm O.C (Longspan)")</f>
        <v>12mm ⌀ bar @ 260mm O.C (Longspan)</v>
      </c>
      <c r="E229" s="163"/>
      <c r="F229" s="163"/>
      <c r="G229" s="163"/>
      <c r="H229" s="163"/>
      <c r="I229" s="163"/>
      <c r="J229" s="163"/>
      <c r="K229" s="163"/>
      <c r="L229" s="163"/>
      <c r="M229" s="164"/>
    </row>
    <row r="230" spans="1:13" ht="15.75" customHeight="1" x14ac:dyDescent="0.25">
      <c r="A230" s="88"/>
      <c r="B230" s="88"/>
      <c r="C230" s="17" t="s">
        <v>23</v>
      </c>
      <c r="D230" s="163" t="str">
        <f t="shared" ref="D230" si="54">_xlfn.CONCAT($E$5,"mm ⌀ bar @ ", M171, "mm O.C (Shortspan)")</f>
        <v>12mm ⌀ bar @ 270mm O.C (Shortspan)</v>
      </c>
      <c r="E230" s="163"/>
      <c r="F230" s="163"/>
      <c r="G230" s="163"/>
      <c r="H230" s="163"/>
      <c r="I230" s="163"/>
      <c r="J230" s="163"/>
      <c r="K230" s="163"/>
      <c r="L230" s="163"/>
      <c r="M230" s="164"/>
    </row>
    <row r="231" spans="1:13" ht="15.75" customHeight="1" thickBot="1" x14ac:dyDescent="0.3">
      <c r="A231" s="88"/>
      <c r="B231" s="89"/>
      <c r="C231" s="20"/>
      <c r="D231" s="165" t="str">
        <f t="shared" ref="D231" si="55">_xlfn.CONCAT($E$5,"mm ⌀ bar @ ", M172, "mm O.C (Longspan)")</f>
        <v>12mm ⌀ bar @ 270mm O.C (Longspan)</v>
      </c>
      <c r="E231" s="165"/>
      <c r="F231" s="165"/>
      <c r="G231" s="165"/>
      <c r="H231" s="165"/>
      <c r="I231" s="165"/>
      <c r="J231" s="165"/>
      <c r="K231" s="165"/>
      <c r="L231" s="165"/>
      <c r="M231" s="166"/>
    </row>
    <row r="232" spans="1:13" ht="15.75" customHeight="1" x14ac:dyDescent="0.25">
      <c r="A232" s="88"/>
      <c r="B232" s="87" t="str">
        <f t="shared" ref="B232" si="56">B54</f>
        <v>GRID 2-5 C-D</v>
      </c>
      <c r="C232" s="12" t="s">
        <v>20</v>
      </c>
      <c r="D232" s="161" t="str">
        <f t="shared" ref="D232" si="57">_xlfn.CONCAT($E$5,"mm ⌀ bar @ ", M173, "mm O.C (Shortspan)")</f>
        <v>12mm ⌀ bar @ 100mm O.C (Shortspan)</v>
      </c>
      <c r="E232" s="161"/>
      <c r="F232" s="161"/>
      <c r="G232" s="161"/>
      <c r="H232" s="161"/>
      <c r="I232" s="161"/>
      <c r="J232" s="161"/>
      <c r="K232" s="161"/>
      <c r="L232" s="161"/>
      <c r="M232" s="162"/>
    </row>
    <row r="233" spans="1:13" ht="15.75" customHeight="1" x14ac:dyDescent="0.25">
      <c r="A233" s="88"/>
      <c r="B233" s="88"/>
      <c r="C233" s="17"/>
      <c r="D233" s="163" t="str">
        <f t="shared" ref="D233" si="58">_xlfn.CONCAT($E$5,"mm ⌀ bar @ ", M174, "mm O.C (Longspan)")</f>
        <v>12mm ⌀ bar @ 155mm O.C (Longspan)</v>
      </c>
      <c r="E233" s="163"/>
      <c r="F233" s="163"/>
      <c r="G233" s="163"/>
      <c r="H233" s="163"/>
      <c r="I233" s="163"/>
      <c r="J233" s="163"/>
      <c r="K233" s="163"/>
      <c r="L233" s="163"/>
      <c r="M233" s="164"/>
    </row>
    <row r="234" spans="1:13" ht="15.75" customHeight="1" x14ac:dyDescent="0.25">
      <c r="A234" s="88"/>
      <c r="B234" s="88"/>
      <c r="C234" s="17" t="s">
        <v>23</v>
      </c>
      <c r="D234" s="163" t="str">
        <f t="shared" ref="D234" si="59">_xlfn.CONCAT($E$5,"mm ⌀ bar @ ", M175, "mm O.C (Shortspan)")</f>
        <v>12mm ⌀ bar @ 190mm O.C (Shortspan)</v>
      </c>
      <c r="E234" s="163"/>
      <c r="F234" s="163"/>
      <c r="G234" s="163"/>
      <c r="H234" s="163"/>
      <c r="I234" s="163"/>
      <c r="J234" s="163"/>
      <c r="K234" s="163"/>
      <c r="L234" s="163"/>
      <c r="M234" s="164"/>
    </row>
    <row r="235" spans="1:13" ht="15.75" customHeight="1" thickBot="1" x14ac:dyDescent="0.3">
      <c r="A235" s="88"/>
      <c r="B235" s="89"/>
      <c r="C235" s="20"/>
      <c r="D235" s="165" t="str">
        <f t="shared" ref="D235" si="60">_xlfn.CONCAT($E$5,"mm ⌀ bar @ ", M176, "mm O.C (Longspan)")</f>
        <v>12mm ⌀ bar @ 190mm O.C (Longspan)</v>
      </c>
      <c r="E235" s="165"/>
      <c r="F235" s="165"/>
      <c r="G235" s="165"/>
      <c r="H235" s="165"/>
      <c r="I235" s="165"/>
      <c r="J235" s="165"/>
      <c r="K235" s="165"/>
      <c r="L235" s="165"/>
      <c r="M235" s="166"/>
    </row>
    <row r="236" spans="1:13" ht="15.75" customHeight="1" x14ac:dyDescent="0.25">
      <c r="A236" s="88"/>
      <c r="B236" s="87" t="str">
        <f t="shared" ref="B236" si="61">B58</f>
        <v>GRID 1-2 D-E</v>
      </c>
      <c r="C236" s="12" t="s">
        <v>20</v>
      </c>
      <c r="D236" s="161" t="str">
        <f t="shared" ref="D236" si="62">_xlfn.CONCAT($E$5,"mm ⌀ bar @ ", M177, "mm O.C (Shortspan)")</f>
        <v>12mm ⌀ bar @ 215mm O.C (Shortspan)</v>
      </c>
      <c r="E236" s="161"/>
      <c r="F236" s="161"/>
      <c r="G236" s="161"/>
      <c r="H236" s="161"/>
      <c r="I236" s="161"/>
      <c r="J236" s="161"/>
      <c r="K236" s="161"/>
      <c r="L236" s="161"/>
      <c r="M236" s="162"/>
    </row>
    <row r="237" spans="1:13" ht="15.75" customHeight="1" x14ac:dyDescent="0.25">
      <c r="A237" s="88"/>
      <c r="B237" s="88"/>
      <c r="C237" s="17"/>
      <c r="D237" s="163" t="str">
        <f t="shared" ref="D237" si="63">_xlfn.CONCAT($E$5,"mm ⌀ bar @ ", M178, "mm O.C (Longspan)")</f>
        <v>12mm ⌀ bar @ 270mm O.C (Longspan)</v>
      </c>
      <c r="E237" s="163"/>
      <c r="F237" s="163"/>
      <c r="G237" s="163"/>
      <c r="H237" s="163"/>
      <c r="I237" s="163"/>
      <c r="J237" s="163"/>
      <c r="K237" s="163"/>
      <c r="L237" s="163"/>
      <c r="M237" s="164"/>
    </row>
    <row r="238" spans="1:13" ht="15.75" customHeight="1" x14ac:dyDescent="0.25">
      <c r="A238" s="88"/>
      <c r="B238" s="88"/>
      <c r="C238" s="17" t="s">
        <v>23</v>
      </c>
      <c r="D238" s="163" t="str">
        <f t="shared" ref="D238" si="64">_xlfn.CONCAT($E$5,"mm ⌀ bar @ ", M179, "mm O.C (Shortspan)")</f>
        <v>12mm ⌀ bar @ 270mm O.C (Shortspan)</v>
      </c>
      <c r="E238" s="163"/>
      <c r="F238" s="163"/>
      <c r="G238" s="163"/>
      <c r="H238" s="163"/>
      <c r="I238" s="163"/>
      <c r="J238" s="163"/>
      <c r="K238" s="163"/>
      <c r="L238" s="163"/>
      <c r="M238" s="164"/>
    </row>
    <row r="239" spans="1:13" ht="15.75" customHeight="1" thickBot="1" x14ac:dyDescent="0.3">
      <c r="A239" s="88"/>
      <c r="B239" s="89"/>
      <c r="C239" s="20"/>
      <c r="D239" s="165" t="str">
        <f t="shared" ref="D239" si="65">_xlfn.CONCAT($E$5,"mm ⌀ bar @ ", M180, "mm O.C (Longspan)")</f>
        <v>12mm ⌀ bar @ 270mm O.C (Longspan)</v>
      </c>
      <c r="E239" s="165"/>
      <c r="F239" s="165"/>
      <c r="G239" s="165"/>
      <c r="H239" s="165"/>
      <c r="I239" s="165"/>
      <c r="J239" s="165"/>
      <c r="K239" s="165"/>
      <c r="L239" s="165"/>
      <c r="M239" s="166"/>
    </row>
    <row r="240" spans="1:13" ht="15.75" customHeight="1" x14ac:dyDescent="0.25">
      <c r="A240" s="88"/>
      <c r="B240" s="87" t="str">
        <f t="shared" ref="B240" si="66">B62</f>
        <v>GRID 2-5 D-E</v>
      </c>
      <c r="C240" s="12" t="s">
        <v>20</v>
      </c>
      <c r="D240" s="161" t="str">
        <f t="shared" ref="D240" si="67">_xlfn.CONCAT($E$5,"mm ⌀ bar @ ", M181, "mm O.C (Shortspan)")</f>
        <v>12mm ⌀ bar @ 175mm O.C (Shortspan)</v>
      </c>
      <c r="E240" s="161"/>
      <c r="F240" s="161"/>
      <c r="G240" s="161"/>
      <c r="H240" s="161"/>
      <c r="I240" s="161"/>
      <c r="J240" s="161"/>
      <c r="K240" s="161"/>
      <c r="L240" s="161"/>
      <c r="M240" s="162"/>
    </row>
    <row r="241" spans="1:13" ht="15.75" customHeight="1" x14ac:dyDescent="0.25">
      <c r="A241" s="88"/>
      <c r="B241" s="88"/>
      <c r="C241" s="17"/>
      <c r="D241" s="163" t="str">
        <f t="shared" ref="D241" si="68">_xlfn.CONCAT($E$5,"mm ⌀ bar @ ", M182, "mm O.C (Longspan)")</f>
        <v>12mm ⌀ bar @ 270mm O.C (Longspan)</v>
      </c>
      <c r="E241" s="163"/>
      <c r="F241" s="163"/>
      <c r="G241" s="163"/>
      <c r="H241" s="163"/>
      <c r="I241" s="163"/>
      <c r="J241" s="163"/>
      <c r="K241" s="163"/>
      <c r="L241" s="163"/>
      <c r="M241" s="164"/>
    </row>
    <row r="242" spans="1:13" ht="15.75" customHeight="1" x14ac:dyDescent="0.25">
      <c r="A242" s="88"/>
      <c r="B242" s="88"/>
      <c r="C242" s="17" t="s">
        <v>23</v>
      </c>
      <c r="D242" s="163" t="str">
        <f t="shared" ref="D242" si="69">_xlfn.CONCAT($E$5,"mm ⌀ bar @ ", M183, "mm O.C (Shortspan)")</f>
        <v>12mm ⌀ bar @ 260mm O.C (Shortspan)</v>
      </c>
      <c r="E242" s="163"/>
      <c r="F242" s="163"/>
      <c r="G242" s="163"/>
      <c r="H242" s="163"/>
      <c r="I242" s="163"/>
      <c r="J242" s="163"/>
      <c r="K242" s="163"/>
      <c r="L242" s="163"/>
      <c r="M242" s="164"/>
    </row>
    <row r="243" spans="1:13" ht="15.75" customHeight="1" thickBot="1" x14ac:dyDescent="0.3">
      <c r="A243" s="88"/>
      <c r="B243" s="89"/>
      <c r="C243" s="20"/>
      <c r="D243" s="165" t="str">
        <f t="shared" ref="D243" si="70">_xlfn.CONCAT($E$5,"mm ⌀ bar @ ", M184, "mm O.C (Longspan)")</f>
        <v>12mm ⌀ bar @ 270mm O.C (Longspan)</v>
      </c>
      <c r="E243" s="165"/>
      <c r="F243" s="165"/>
      <c r="G243" s="165"/>
      <c r="H243" s="165"/>
      <c r="I243" s="165"/>
      <c r="J243" s="165"/>
      <c r="K243" s="165"/>
      <c r="L243" s="165"/>
      <c r="M243" s="166"/>
    </row>
    <row r="244" spans="1:13" ht="15.75" customHeight="1" x14ac:dyDescent="0.25">
      <c r="A244" s="88"/>
      <c r="B244" s="87" t="str">
        <f t="shared" ref="B244" si="71">B66</f>
        <v>GRID 5-6 D-E</v>
      </c>
      <c r="C244" s="12" t="s">
        <v>20</v>
      </c>
      <c r="D244" s="161" t="str">
        <f t="shared" ref="D244" si="72">_xlfn.CONCAT($E$5,"mm ⌀ bar @ ", M185, "mm O.C (Shortspan)")</f>
        <v>12mm ⌀ bar @ 215mm O.C (Shortspan)</v>
      </c>
      <c r="E244" s="161"/>
      <c r="F244" s="161"/>
      <c r="G244" s="161"/>
      <c r="H244" s="161"/>
      <c r="I244" s="161"/>
      <c r="J244" s="161"/>
      <c r="K244" s="161"/>
      <c r="L244" s="161"/>
      <c r="M244" s="162"/>
    </row>
    <row r="245" spans="1:13" ht="15.75" customHeight="1" x14ac:dyDescent="0.25">
      <c r="A245" s="88"/>
      <c r="B245" s="88"/>
      <c r="C245" s="17"/>
      <c r="D245" s="163" t="str">
        <f t="shared" ref="D245" si="73">_xlfn.CONCAT($E$5,"mm ⌀ bar @ ", M186, "mm O.C (Longspan)")</f>
        <v>12mm ⌀ bar @ 270mm O.C (Longspan)</v>
      </c>
      <c r="E245" s="163"/>
      <c r="F245" s="163"/>
      <c r="G245" s="163"/>
      <c r="H245" s="163"/>
      <c r="I245" s="163"/>
      <c r="J245" s="163"/>
      <c r="K245" s="163"/>
      <c r="L245" s="163"/>
      <c r="M245" s="164"/>
    </row>
    <row r="246" spans="1:13" ht="15.75" customHeight="1" x14ac:dyDescent="0.25">
      <c r="A246" s="88"/>
      <c r="B246" s="88"/>
      <c r="C246" s="17" t="s">
        <v>23</v>
      </c>
      <c r="D246" s="163" t="str">
        <f t="shared" ref="D246" si="74">_xlfn.CONCAT($E$5,"mm ⌀ bar @ ", M187, "mm O.C (Shortspan)")</f>
        <v>12mm ⌀ bar @ 270mm O.C (Shortspan)</v>
      </c>
      <c r="E246" s="163"/>
      <c r="F246" s="163"/>
      <c r="G246" s="163"/>
      <c r="H246" s="163"/>
      <c r="I246" s="163"/>
      <c r="J246" s="163"/>
      <c r="K246" s="163"/>
      <c r="L246" s="163"/>
      <c r="M246" s="164"/>
    </row>
    <row r="247" spans="1:13" ht="15.75" customHeight="1" thickBot="1" x14ac:dyDescent="0.3">
      <c r="A247" s="89"/>
      <c r="B247" s="167"/>
      <c r="C247" s="20"/>
      <c r="D247" s="165" t="str">
        <f t="shared" ref="D247" si="75">_xlfn.CONCAT($E$5,"mm ⌀ bar @ ", M188, "mm O.C (Longspan)")</f>
        <v>12mm ⌀ bar @ 270mm O.C (Longspan)</v>
      </c>
      <c r="E247" s="165"/>
      <c r="F247" s="165"/>
      <c r="G247" s="165"/>
      <c r="H247" s="165"/>
      <c r="I247" s="165"/>
      <c r="J247" s="165"/>
      <c r="K247" s="165"/>
      <c r="L247" s="165"/>
      <c r="M247" s="166"/>
    </row>
  </sheetData>
  <mergeCells count="451">
    <mergeCell ref="B244:B247"/>
    <mergeCell ref="D244:M244"/>
    <mergeCell ref="D245:M245"/>
    <mergeCell ref="D246:M246"/>
    <mergeCell ref="D247:M247"/>
    <mergeCell ref="A220:A247"/>
    <mergeCell ref="C190:M190"/>
    <mergeCell ref="B236:B239"/>
    <mergeCell ref="D236:M236"/>
    <mergeCell ref="D237:M237"/>
    <mergeCell ref="D238:M238"/>
    <mergeCell ref="D239:M239"/>
    <mergeCell ref="B240:B243"/>
    <mergeCell ref="D240:M240"/>
    <mergeCell ref="D241:M241"/>
    <mergeCell ref="D242:M242"/>
    <mergeCell ref="D243:M243"/>
    <mergeCell ref="B228:B231"/>
    <mergeCell ref="D228:M228"/>
    <mergeCell ref="D229:M229"/>
    <mergeCell ref="D230:M230"/>
    <mergeCell ref="D231:M231"/>
    <mergeCell ref="B232:B235"/>
    <mergeCell ref="D232:M232"/>
    <mergeCell ref="B216:B219"/>
    <mergeCell ref="D216:M216"/>
    <mergeCell ref="D217:M217"/>
    <mergeCell ref="D218:M218"/>
    <mergeCell ref="D219:M219"/>
    <mergeCell ref="D233:M233"/>
    <mergeCell ref="D234:M234"/>
    <mergeCell ref="D235:M235"/>
    <mergeCell ref="B220:B223"/>
    <mergeCell ref="D220:M220"/>
    <mergeCell ref="D221:M221"/>
    <mergeCell ref="D222:M222"/>
    <mergeCell ref="D223:M223"/>
    <mergeCell ref="B224:B227"/>
    <mergeCell ref="D224:M224"/>
    <mergeCell ref="D225:M225"/>
    <mergeCell ref="D226:M226"/>
    <mergeCell ref="D227:M227"/>
    <mergeCell ref="D208:M208"/>
    <mergeCell ref="D209:M209"/>
    <mergeCell ref="D210:M210"/>
    <mergeCell ref="D211:M211"/>
    <mergeCell ref="B212:B215"/>
    <mergeCell ref="D212:M212"/>
    <mergeCell ref="D213:M213"/>
    <mergeCell ref="D214:M214"/>
    <mergeCell ref="D215:M215"/>
    <mergeCell ref="A192:A219"/>
    <mergeCell ref="A190:B191"/>
    <mergeCell ref="C191:M191"/>
    <mergeCell ref="B192:B195"/>
    <mergeCell ref="D192:M192"/>
    <mergeCell ref="D193:M193"/>
    <mergeCell ref="D194:M194"/>
    <mergeCell ref="D195:M195"/>
    <mergeCell ref="B196:B199"/>
    <mergeCell ref="D196:M196"/>
    <mergeCell ref="D197:M197"/>
    <mergeCell ref="D198:M198"/>
    <mergeCell ref="D199:M199"/>
    <mergeCell ref="B200:B203"/>
    <mergeCell ref="D200:M200"/>
    <mergeCell ref="D201:M201"/>
    <mergeCell ref="D202:M202"/>
    <mergeCell ref="D203:M203"/>
    <mergeCell ref="B204:B207"/>
    <mergeCell ref="D204:M204"/>
    <mergeCell ref="D205:M205"/>
    <mergeCell ref="D206:M206"/>
    <mergeCell ref="D207:M207"/>
    <mergeCell ref="B208:B211"/>
    <mergeCell ref="M117:M120"/>
    <mergeCell ref="L117:L120"/>
    <mergeCell ref="K117:K120"/>
    <mergeCell ref="J117:J120"/>
    <mergeCell ref="I117:I120"/>
    <mergeCell ref="H117:H120"/>
    <mergeCell ref="H121:H124"/>
    <mergeCell ref="M125:M128"/>
    <mergeCell ref="L125:L128"/>
    <mergeCell ref="K125:K128"/>
    <mergeCell ref="J125:J128"/>
    <mergeCell ref="I125:I128"/>
    <mergeCell ref="H125:H128"/>
    <mergeCell ref="M121:M124"/>
    <mergeCell ref="L121:L124"/>
    <mergeCell ref="K121:K124"/>
    <mergeCell ref="J121:J124"/>
    <mergeCell ref="I121:I124"/>
    <mergeCell ref="M113:M116"/>
    <mergeCell ref="L113:L116"/>
    <mergeCell ref="K113:K116"/>
    <mergeCell ref="J113:J116"/>
    <mergeCell ref="I113:I116"/>
    <mergeCell ref="H113:H116"/>
    <mergeCell ref="M109:M112"/>
    <mergeCell ref="L109:L112"/>
    <mergeCell ref="K109:K112"/>
    <mergeCell ref="J109:J112"/>
    <mergeCell ref="I109:I112"/>
    <mergeCell ref="H109:H112"/>
    <mergeCell ref="M105:M108"/>
    <mergeCell ref="L105:L108"/>
    <mergeCell ref="K105:K108"/>
    <mergeCell ref="J105:J108"/>
    <mergeCell ref="I105:I108"/>
    <mergeCell ref="H105:H108"/>
    <mergeCell ref="M101:M104"/>
    <mergeCell ref="L101:L104"/>
    <mergeCell ref="K101:K104"/>
    <mergeCell ref="J101:J104"/>
    <mergeCell ref="I101:I104"/>
    <mergeCell ref="H101:H104"/>
    <mergeCell ref="M97:M100"/>
    <mergeCell ref="L97:L100"/>
    <mergeCell ref="K97:K100"/>
    <mergeCell ref="J97:J100"/>
    <mergeCell ref="I97:I100"/>
    <mergeCell ref="H97:H100"/>
    <mergeCell ref="E38:E41"/>
    <mergeCell ref="H71:M71"/>
    <mergeCell ref="C71:C72"/>
    <mergeCell ref="M77:M80"/>
    <mergeCell ref="L77:L80"/>
    <mergeCell ref="K77:K80"/>
    <mergeCell ref="J77:J80"/>
    <mergeCell ref="I77:I80"/>
    <mergeCell ref="H77:H80"/>
    <mergeCell ref="M73:M76"/>
    <mergeCell ref="L73:L76"/>
    <mergeCell ref="K73:K76"/>
    <mergeCell ref="J73:J76"/>
    <mergeCell ref="I73:I76"/>
    <mergeCell ref="H73:H76"/>
    <mergeCell ref="G66:G69"/>
    <mergeCell ref="I66:I69"/>
    <mergeCell ref="H66:H69"/>
    <mergeCell ref="A14:A41"/>
    <mergeCell ref="B50:B53"/>
    <mergeCell ref="C50:C53"/>
    <mergeCell ref="B22:B25"/>
    <mergeCell ref="C22:C25"/>
    <mergeCell ref="M85:M88"/>
    <mergeCell ref="L85:L88"/>
    <mergeCell ref="K85:K88"/>
    <mergeCell ref="J85:J88"/>
    <mergeCell ref="I85:I88"/>
    <mergeCell ref="H85:H88"/>
    <mergeCell ref="M81:M84"/>
    <mergeCell ref="J66:J69"/>
    <mergeCell ref="K66:K69"/>
    <mergeCell ref="L66:L69"/>
    <mergeCell ref="M66:M69"/>
    <mergeCell ref="I62:I65"/>
    <mergeCell ref="H62:H65"/>
    <mergeCell ref="L62:L65"/>
    <mergeCell ref="M62:M65"/>
    <mergeCell ref="B54:B57"/>
    <mergeCell ref="C54:C57"/>
    <mergeCell ref="D54:D57"/>
    <mergeCell ref="E54:E57"/>
    <mergeCell ref="B93:B96"/>
    <mergeCell ref="B97:B100"/>
    <mergeCell ref="A101:A128"/>
    <mergeCell ref="B101:B104"/>
    <mergeCell ref="B105:B108"/>
    <mergeCell ref="B109:B112"/>
    <mergeCell ref="B113:B116"/>
    <mergeCell ref="C125:C128"/>
    <mergeCell ref="B58:B61"/>
    <mergeCell ref="C58:C61"/>
    <mergeCell ref="B117:B120"/>
    <mergeCell ref="B121:B124"/>
    <mergeCell ref="C121:C124"/>
    <mergeCell ref="B85:B88"/>
    <mergeCell ref="B89:B92"/>
    <mergeCell ref="A161:A188"/>
    <mergeCell ref="B161:B164"/>
    <mergeCell ref="B165:B168"/>
    <mergeCell ref="B169:B172"/>
    <mergeCell ref="B173:B176"/>
    <mergeCell ref="B177:B180"/>
    <mergeCell ref="B181:B184"/>
    <mergeCell ref="B185:B188"/>
    <mergeCell ref="A42:A69"/>
    <mergeCell ref="A133:A160"/>
    <mergeCell ref="B133:B136"/>
    <mergeCell ref="B137:B140"/>
    <mergeCell ref="B141:B144"/>
    <mergeCell ref="B145:B148"/>
    <mergeCell ref="B149:B152"/>
    <mergeCell ref="B153:B156"/>
    <mergeCell ref="B157:B160"/>
    <mergeCell ref="B66:B69"/>
    <mergeCell ref="B125:B128"/>
    <mergeCell ref="A71:B72"/>
    <mergeCell ref="A73:A100"/>
    <mergeCell ref="B73:B76"/>
    <mergeCell ref="B77:B80"/>
    <mergeCell ref="B81:B84"/>
    <mergeCell ref="D125:D128"/>
    <mergeCell ref="E125:E128"/>
    <mergeCell ref="F125:F128"/>
    <mergeCell ref="G125:G128"/>
    <mergeCell ref="D105:D108"/>
    <mergeCell ref="E105:E108"/>
    <mergeCell ref="F105:F108"/>
    <mergeCell ref="G105:G108"/>
    <mergeCell ref="H89:H92"/>
    <mergeCell ref="D121:D124"/>
    <mergeCell ref="E121:E124"/>
    <mergeCell ref="F121:F124"/>
    <mergeCell ref="G121:G124"/>
    <mergeCell ref="G93:G96"/>
    <mergeCell ref="K58:K61"/>
    <mergeCell ref="L58:L61"/>
    <mergeCell ref="J62:J65"/>
    <mergeCell ref="K62:K65"/>
    <mergeCell ref="J89:J92"/>
    <mergeCell ref="I89:I92"/>
    <mergeCell ref="D101:D104"/>
    <mergeCell ref="E101:E104"/>
    <mergeCell ref="F101:F104"/>
    <mergeCell ref="G101:G104"/>
    <mergeCell ref="F113:F116"/>
    <mergeCell ref="G113:G116"/>
    <mergeCell ref="D58:D61"/>
    <mergeCell ref="E58:E61"/>
    <mergeCell ref="F58:F61"/>
    <mergeCell ref="G58:G61"/>
    <mergeCell ref="I58:I61"/>
    <mergeCell ref="H58:H61"/>
    <mergeCell ref="J58:J61"/>
    <mergeCell ref="B62:B65"/>
    <mergeCell ref="C62:C65"/>
    <mergeCell ref="D62:D65"/>
    <mergeCell ref="E62:E65"/>
    <mergeCell ref="F62:F65"/>
    <mergeCell ref="G62:G65"/>
    <mergeCell ref="C66:C69"/>
    <mergeCell ref="D66:D69"/>
    <mergeCell ref="E66:E69"/>
    <mergeCell ref="F66:F69"/>
    <mergeCell ref="J34:J37"/>
    <mergeCell ref="K34:K37"/>
    <mergeCell ref="L34:L37"/>
    <mergeCell ref="M34:M37"/>
    <mergeCell ref="C93:C96"/>
    <mergeCell ref="D93:D96"/>
    <mergeCell ref="E93:E96"/>
    <mergeCell ref="F93:F96"/>
    <mergeCell ref="E89:E92"/>
    <mergeCell ref="F89:F92"/>
    <mergeCell ref="G89:G92"/>
    <mergeCell ref="C89:C92"/>
    <mergeCell ref="D89:D92"/>
    <mergeCell ref="G85:G88"/>
    <mergeCell ref="M93:M96"/>
    <mergeCell ref="D50:D53"/>
    <mergeCell ref="C85:C88"/>
    <mergeCell ref="D85:D88"/>
    <mergeCell ref="E85:E88"/>
    <mergeCell ref="F85:F88"/>
    <mergeCell ref="L38:L41"/>
    <mergeCell ref="M38:M41"/>
    <mergeCell ref="F54:F57"/>
    <mergeCell ref="G54:G57"/>
    <mergeCell ref="I30:I33"/>
    <mergeCell ref="H30:H33"/>
    <mergeCell ref="C73:C76"/>
    <mergeCell ref="E50:E53"/>
    <mergeCell ref="F50:F53"/>
    <mergeCell ref="G50:G53"/>
    <mergeCell ref="I50:I53"/>
    <mergeCell ref="H50:H53"/>
    <mergeCell ref="I54:I57"/>
    <mergeCell ref="H54:H57"/>
    <mergeCell ref="C42:C45"/>
    <mergeCell ref="D42:D45"/>
    <mergeCell ref="E42:E45"/>
    <mergeCell ref="F42:F45"/>
    <mergeCell ref="G42:G45"/>
    <mergeCell ref="I42:I45"/>
    <mergeCell ref="H42:H45"/>
    <mergeCell ref="G73:G76"/>
    <mergeCell ref="H34:H37"/>
    <mergeCell ref="M22:M25"/>
    <mergeCell ref="D81:D84"/>
    <mergeCell ref="E81:E84"/>
    <mergeCell ref="F81:F84"/>
    <mergeCell ref="I81:I84"/>
    <mergeCell ref="H81:H84"/>
    <mergeCell ref="F77:F80"/>
    <mergeCell ref="G77:G80"/>
    <mergeCell ref="J26:J29"/>
    <mergeCell ref="K26:K29"/>
    <mergeCell ref="L26:L29"/>
    <mergeCell ref="M26:M29"/>
    <mergeCell ref="J30:J33"/>
    <mergeCell ref="K30:K33"/>
    <mergeCell ref="L30:L33"/>
    <mergeCell ref="M30:M33"/>
    <mergeCell ref="L81:L84"/>
    <mergeCell ref="K81:K84"/>
    <mergeCell ref="J81:J84"/>
    <mergeCell ref="M50:M53"/>
    <mergeCell ref="J50:J53"/>
    <mergeCell ref="K50:K53"/>
    <mergeCell ref="L50:L53"/>
    <mergeCell ref="M58:M61"/>
    <mergeCell ref="B42:B45"/>
    <mergeCell ref="K18:K21"/>
    <mergeCell ref="L18:L21"/>
    <mergeCell ref="M18:M21"/>
    <mergeCell ref="D77:D80"/>
    <mergeCell ref="E77:E80"/>
    <mergeCell ref="F18:F21"/>
    <mergeCell ref="G18:G21"/>
    <mergeCell ref="I18:I21"/>
    <mergeCell ref="H18:H21"/>
    <mergeCell ref="J18:J21"/>
    <mergeCell ref="I26:I29"/>
    <mergeCell ref="H26:H29"/>
    <mergeCell ref="G34:G37"/>
    <mergeCell ref="I34:I37"/>
    <mergeCell ref="J42:J45"/>
    <mergeCell ref="K42:K45"/>
    <mergeCell ref="L42:L45"/>
    <mergeCell ref="M42:M45"/>
    <mergeCell ref="K46:K49"/>
    <mergeCell ref="L46:L49"/>
    <mergeCell ref="M46:M49"/>
    <mergeCell ref="D22:D25"/>
    <mergeCell ref="E22:E25"/>
    <mergeCell ref="B26:B29"/>
    <mergeCell ref="C26:C29"/>
    <mergeCell ref="D26:D29"/>
    <mergeCell ref="E26:E29"/>
    <mergeCell ref="F26:F29"/>
    <mergeCell ref="G26:G29"/>
    <mergeCell ref="B34:B37"/>
    <mergeCell ref="C34:C37"/>
    <mergeCell ref="D34:D37"/>
    <mergeCell ref="E34:E37"/>
    <mergeCell ref="F34:F37"/>
    <mergeCell ref="B30:B33"/>
    <mergeCell ref="C30:C33"/>
    <mergeCell ref="D30:D33"/>
    <mergeCell ref="E30:E33"/>
    <mergeCell ref="F30:F33"/>
    <mergeCell ref="G30:G33"/>
    <mergeCell ref="E18:E21"/>
    <mergeCell ref="C77:C80"/>
    <mergeCell ref="F131:F132"/>
    <mergeCell ref="G131:G132"/>
    <mergeCell ref="E131:E132"/>
    <mergeCell ref="D97:D100"/>
    <mergeCell ref="E97:E100"/>
    <mergeCell ref="F97:F100"/>
    <mergeCell ref="G97:G100"/>
    <mergeCell ref="F22:F25"/>
    <mergeCell ref="C117:C120"/>
    <mergeCell ref="D117:D120"/>
    <mergeCell ref="E117:E120"/>
    <mergeCell ref="F117:F120"/>
    <mergeCell ref="G117:G120"/>
    <mergeCell ref="G109:G112"/>
    <mergeCell ref="C109:C112"/>
    <mergeCell ref="D109:D112"/>
    <mergeCell ref="E109:E112"/>
    <mergeCell ref="F109:F112"/>
    <mergeCell ref="C97:C100"/>
    <mergeCell ref="C101:C104"/>
    <mergeCell ref="C105:C108"/>
    <mergeCell ref="C113:C116"/>
    <mergeCell ref="A12:B13"/>
    <mergeCell ref="G81:G84"/>
    <mergeCell ref="G22:G25"/>
    <mergeCell ref="I22:I25"/>
    <mergeCell ref="H22:H25"/>
    <mergeCell ref="J22:J25"/>
    <mergeCell ref="K22:K25"/>
    <mergeCell ref="L22:L25"/>
    <mergeCell ref="C81:C84"/>
    <mergeCell ref="B14:B17"/>
    <mergeCell ref="C14:C17"/>
    <mergeCell ref="D14:D17"/>
    <mergeCell ref="E14:E17"/>
    <mergeCell ref="F14:F17"/>
    <mergeCell ref="G14:G17"/>
    <mergeCell ref="I14:I17"/>
    <mergeCell ref="H14:H17"/>
    <mergeCell ref="J14:J17"/>
    <mergeCell ref="K14:K17"/>
    <mergeCell ref="L14:L17"/>
    <mergeCell ref="K38:K41"/>
    <mergeCell ref="B18:B21"/>
    <mergeCell ref="C18:C21"/>
    <mergeCell ref="D18:D21"/>
    <mergeCell ref="C38:C41"/>
    <mergeCell ref="D38:D41"/>
    <mergeCell ref="F38:F41"/>
    <mergeCell ref="G38:G41"/>
    <mergeCell ref="I38:I41"/>
    <mergeCell ref="H38:H41"/>
    <mergeCell ref="J38:J41"/>
    <mergeCell ref="J54:J57"/>
    <mergeCell ref="I131:I132"/>
    <mergeCell ref="J131:M131"/>
    <mergeCell ref="H131:H132"/>
    <mergeCell ref="M89:M92"/>
    <mergeCell ref="L89:L92"/>
    <mergeCell ref="K89:K92"/>
    <mergeCell ref="L93:L96"/>
    <mergeCell ref="K93:K96"/>
    <mergeCell ref="J93:J96"/>
    <mergeCell ref="I93:I96"/>
    <mergeCell ref="H93:H96"/>
    <mergeCell ref="K54:K57"/>
    <mergeCell ref="L54:L57"/>
    <mergeCell ref="M54:M57"/>
    <mergeCell ref="D113:D116"/>
    <mergeCell ref="E113:E116"/>
    <mergeCell ref="A130:B132"/>
    <mergeCell ref="D1:E1"/>
    <mergeCell ref="A1:C4"/>
    <mergeCell ref="A5:C10"/>
    <mergeCell ref="K5:M5"/>
    <mergeCell ref="K4:M4"/>
    <mergeCell ref="K3:M3"/>
    <mergeCell ref="K2:M2"/>
    <mergeCell ref="K1:M1"/>
    <mergeCell ref="B46:B49"/>
    <mergeCell ref="C46:C49"/>
    <mergeCell ref="D46:D49"/>
    <mergeCell ref="E46:E49"/>
    <mergeCell ref="F46:F49"/>
    <mergeCell ref="G46:G49"/>
    <mergeCell ref="I46:I49"/>
    <mergeCell ref="H46:H49"/>
    <mergeCell ref="J46:J49"/>
    <mergeCell ref="M14:M17"/>
    <mergeCell ref="D73:D76"/>
    <mergeCell ref="E73:E76"/>
    <mergeCell ref="F73:F76"/>
    <mergeCell ref="C131:D132"/>
    <mergeCell ref="B38:B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Way Slabs</vt:lpstr>
      <vt:lpstr>Two Way Slabs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</dc:creator>
  <cp:lastModifiedBy>Dann</cp:lastModifiedBy>
  <dcterms:created xsi:type="dcterms:W3CDTF">2023-04-28T06:28:43Z</dcterms:created>
  <dcterms:modified xsi:type="dcterms:W3CDTF">2023-05-29T03:20:17Z</dcterms:modified>
</cp:coreProperties>
</file>