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c6ec9f85d6f9e/Documents/About me/Job-related/Portfolio - Website/HTML/default/images/portfolio/excel-slideshow/downloads/"/>
    </mc:Choice>
  </mc:AlternateContent>
  <xr:revisionPtr revIDLastSave="2" documentId="8_{523EE8EE-3713-4972-BB7D-14DD20CF5DD1}" xr6:coauthVersionLast="47" xr6:coauthVersionMax="47" xr10:uidLastSave="{E79C004D-192E-475A-B32D-15565F7ECAC1}"/>
  <bookViews>
    <workbookView xWindow="-120" yWindow="-120" windowWidth="29040" windowHeight="15720" xr2:uid="{02DB92F6-8704-4B5B-B23C-7AA47A979724}"/>
  </bookViews>
  <sheets>
    <sheet name="TOTAL PROJECT COST" sheetId="8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5" i="8" l="1"/>
  <c r="R106" i="8"/>
  <c r="R107" i="8"/>
  <c r="R108" i="8"/>
  <c r="R109" i="8"/>
  <c r="R110" i="8"/>
  <c r="R111" i="8"/>
  <c r="R104" i="8"/>
  <c r="R98" i="8"/>
  <c r="R99" i="8"/>
  <c r="R100" i="8"/>
  <c r="R97" i="8"/>
  <c r="R88" i="8"/>
  <c r="R89" i="8"/>
  <c r="R90" i="8"/>
  <c r="R91" i="8"/>
  <c r="R92" i="8"/>
  <c r="R93" i="8"/>
  <c r="R87" i="8"/>
  <c r="R73" i="8"/>
  <c r="R74" i="8"/>
  <c r="R75" i="8"/>
  <c r="R76" i="8"/>
  <c r="R77" i="8"/>
  <c r="R78" i="8"/>
  <c r="R79" i="8"/>
  <c r="R80" i="8"/>
  <c r="R81" i="8"/>
  <c r="R82" i="8"/>
  <c r="R83" i="8"/>
  <c r="R72" i="8"/>
  <c r="R68" i="8"/>
  <c r="R67" i="8"/>
  <c r="R55" i="8"/>
  <c r="R56" i="8"/>
  <c r="R57" i="8"/>
  <c r="R58" i="8"/>
  <c r="R59" i="8"/>
  <c r="R60" i="8"/>
  <c r="R61" i="8"/>
  <c r="R62" i="8"/>
  <c r="R63" i="8"/>
  <c r="R54" i="8"/>
  <c r="R44" i="8"/>
  <c r="R45" i="8"/>
  <c r="R46" i="8"/>
  <c r="R47" i="8"/>
  <c r="R48" i="8"/>
  <c r="R49" i="8"/>
  <c r="R50" i="8"/>
  <c r="R43" i="8"/>
  <c r="R39" i="8"/>
  <c r="R38" i="8"/>
  <c r="R34" i="8"/>
  <c r="R29" i="8"/>
  <c r="R30" i="8"/>
  <c r="R28" i="8"/>
  <c r="R22" i="8"/>
  <c r="R23" i="8"/>
  <c r="R24" i="8"/>
  <c r="R21" i="8"/>
  <c r="R16" i="8"/>
  <c r="R17" i="8"/>
  <c r="R15" i="8"/>
  <c r="R18" i="8"/>
  <c r="R11" i="8"/>
  <c r="S15" i="8"/>
  <c r="H107" i="8"/>
  <c r="H106" i="8"/>
  <c r="G24" i="8"/>
  <c r="H24" i="8" s="1"/>
  <c r="H25" i="8" s="1"/>
  <c r="H23" i="8"/>
  <c r="H28" i="8"/>
  <c r="H29" i="8"/>
  <c r="H34" i="8"/>
  <c r="H35" i="8" s="1"/>
  <c r="H43" i="8"/>
  <c r="H50" i="8"/>
  <c r="M50" i="8" s="1"/>
  <c r="H49" i="8"/>
  <c r="M49" i="8"/>
  <c r="H67" i="8"/>
  <c r="H68" i="8"/>
  <c r="H58" i="8"/>
  <c r="H59" i="8"/>
  <c r="H108" i="8"/>
  <c r="H69" i="8"/>
  <c r="Q105" i="8"/>
  <c r="Q106" i="8"/>
  <c r="Q107" i="8"/>
  <c r="Q108" i="8"/>
  <c r="Q109" i="8"/>
  <c r="Q110" i="8"/>
  <c r="Q111" i="8"/>
  <c r="Q104" i="8"/>
  <c r="Q98" i="8"/>
  <c r="Q99" i="8"/>
  <c r="Q100" i="8"/>
  <c r="Q97" i="8"/>
  <c r="Q88" i="8"/>
  <c r="Q89" i="8"/>
  <c r="Q90" i="8"/>
  <c r="Q91" i="8"/>
  <c r="Q92" i="8"/>
  <c r="Q93" i="8"/>
  <c r="Q87" i="8"/>
  <c r="Q73" i="8"/>
  <c r="Q74" i="8"/>
  <c r="Q75" i="8"/>
  <c r="Q76" i="8"/>
  <c r="Q77" i="8"/>
  <c r="Q78" i="8"/>
  <c r="Q79" i="8"/>
  <c r="Q80" i="8"/>
  <c r="Q81" i="8"/>
  <c r="Q82" i="8"/>
  <c r="Q83" i="8"/>
  <c r="Q72" i="8"/>
  <c r="Q68" i="8"/>
  <c r="Q67" i="8"/>
  <c r="Q55" i="8"/>
  <c r="Q56" i="8"/>
  <c r="Q57" i="8"/>
  <c r="Q58" i="8"/>
  <c r="Q59" i="8"/>
  <c r="Q60" i="8"/>
  <c r="Q61" i="8"/>
  <c r="Q62" i="8"/>
  <c r="Q63" i="8"/>
  <c r="Q54" i="8"/>
  <c r="Q44" i="8"/>
  <c r="Q45" i="8"/>
  <c r="Q46" i="8"/>
  <c r="Q47" i="8"/>
  <c r="Q48" i="8"/>
  <c r="Q49" i="8"/>
  <c r="Q50" i="8"/>
  <c r="Q43" i="8"/>
  <c r="Q39" i="8"/>
  <c r="Q38" i="8"/>
  <c r="Q34" i="8"/>
  <c r="Q29" i="8"/>
  <c r="Q30" i="8"/>
  <c r="Q28" i="8"/>
  <c r="Q22" i="8"/>
  <c r="Q23" i="8"/>
  <c r="Q24" i="8"/>
  <c r="Q21" i="8"/>
  <c r="Q16" i="8"/>
  <c r="Q17" i="8"/>
  <c r="Q15" i="8"/>
  <c r="Q11" i="8"/>
  <c r="J30" i="8"/>
  <c r="J16" i="8"/>
  <c r="L105" i="8"/>
  <c r="L106" i="8"/>
  <c r="L107" i="8"/>
  <c r="L108" i="8"/>
  <c r="L109" i="8"/>
  <c r="L110" i="8"/>
  <c r="L111" i="8"/>
  <c r="J105" i="8"/>
  <c r="J106" i="8"/>
  <c r="M106" i="8" s="1"/>
  <c r="J108" i="8"/>
  <c r="M108" i="8" s="1"/>
  <c r="J109" i="8"/>
  <c r="J110" i="8"/>
  <c r="J111" i="8"/>
  <c r="H105" i="8"/>
  <c r="M105" i="8"/>
  <c r="H109" i="8"/>
  <c r="M109" i="8" s="1"/>
  <c r="H110" i="8"/>
  <c r="M110" i="8" s="1"/>
  <c r="H111" i="8"/>
  <c r="M111" i="8"/>
  <c r="L104" i="8"/>
  <c r="L112" i="8"/>
  <c r="J104" i="8"/>
  <c r="H104" i="8"/>
  <c r="M104" i="8"/>
  <c r="L98" i="8"/>
  <c r="L99" i="8"/>
  <c r="L100" i="8"/>
  <c r="J98" i="8"/>
  <c r="J99" i="8"/>
  <c r="J100" i="8"/>
  <c r="H98" i="8"/>
  <c r="M98" i="8"/>
  <c r="H99" i="8"/>
  <c r="M99" i="8"/>
  <c r="H100" i="8"/>
  <c r="M100" i="8"/>
  <c r="L97" i="8"/>
  <c r="J97" i="8"/>
  <c r="H97" i="8"/>
  <c r="M97" i="8" s="1"/>
  <c r="L88" i="8"/>
  <c r="L89" i="8"/>
  <c r="L90" i="8"/>
  <c r="L91" i="8"/>
  <c r="L92" i="8"/>
  <c r="J88" i="8"/>
  <c r="J89" i="8"/>
  <c r="J90" i="8"/>
  <c r="J94" i="8" s="1"/>
  <c r="J91" i="8"/>
  <c r="J92" i="8"/>
  <c r="H88" i="8"/>
  <c r="H94" i="8" s="1"/>
  <c r="M88" i="8"/>
  <c r="H89" i="8"/>
  <c r="M89" i="8"/>
  <c r="H90" i="8"/>
  <c r="M90" i="8" s="1"/>
  <c r="H91" i="8"/>
  <c r="M91" i="8"/>
  <c r="H92" i="8"/>
  <c r="M92" i="8"/>
  <c r="H93" i="8"/>
  <c r="M93" i="8"/>
  <c r="L87" i="8"/>
  <c r="M87" i="8" s="1"/>
  <c r="J87" i="8"/>
  <c r="H87" i="8"/>
  <c r="L73" i="8"/>
  <c r="L74" i="8"/>
  <c r="L75" i="8"/>
  <c r="L76" i="8"/>
  <c r="L77" i="8"/>
  <c r="L78" i="8"/>
  <c r="L79" i="8"/>
  <c r="L80" i="8"/>
  <c r="L81" i="8"/>
  <c r="L82" i="8"/>
  <c r="L83" i="8"/>
  <c r="J73" i="8"/>
  <c r="J74" i="8"/>
  <c r="J84" i="8" s="1"/>
  <c r="J75" i="8"/>
  <c r="J76" i="8"/>
  <c r="J77" i="8"/>
  <c r="M77" i="8" s="1"/>
  <c r="J78" i="8"/>
  <c r="M78" i="8" s="1"/>
  <c r="J79" i="8"/>
  <c r="J80" i="8"/>
  <c r="J81" i="8"/>
  <c r="J82" i="8"/>
  <c r="J83" i="8"/>
  <c r="H73" i="8"/>
  <c r="M73" i="8" s="1"/>
  <c r="H74" i="8"/>
  <c r="H84" i="8" s="1"/>
  <c r="M84" i="8" s="1"/>
  <c r="M74" i="8"/>
  <c r="H75" i="8"/>
  <c r="M75" i="8"/>
  <c r="H76" i="8"/>
  <c r="M76" i="8" s="1"/>
  <c r="H77" i="8"/>
  <c r="H78" i="8"/>
  <c r="H79" i="8"/>
  <c r="M79" i="8"/>
  <c r="H80" i="8"/>
  <c r="M80" i="8" s="1"/>
  <c r="H81" i="8"/>
  <c r="M81" i="8"/>
  <c r="H82" i="8"/>
  <c r="M82" i="8"/>
  <c r="H83" i="8"/>
  <c r="M83" i="8"/>
  <c r="L72" i="8"/>
  <c r="L84" i="8" s="1"/>
  <c r="J72" i="8"/>
  <c r="H72" i="8"/>
  <c r="L68" i="8"/>
  <c r="J68" i="8"/>
  <c r="L67" i="8"/>
  <c r="L69" i="8"/>
  <c r="J67" i="8"/>
  <c r="J69" i="8"/>
  <c r="L55" i="8"/>
  <c r="L64" i="8" s="1"/>
  <c r="L56" i="8"/>
  <c r="L57" i="8"/>
  <c r="M57" i="8" s="1"/>
  <c r="L58" i="8"/>
  <c r="L59" i="8"/>
  <c r="L60" i="8"/>
  <c r="J55" i="8"/>
  <c r="J56" i="8"/>
  <c r="J58" i="8"/>
  <c r="M58" i="8" s="1"/>
  <c r="J59" i="8"/>
  <c r="M59" i="8" s="1"/>
  <c r="J60" i="8"/>
  <c r="H55" i="8"/>
  <c r="M55" i="8"/>
  <c r="H56" i="8"/>
  <c r="M56" i="8" s="1"/>
  <c r="H57" i="8"/>
  <c r="H60" i="8"/>
  <c r="M60" i="8"/>
  <c r="H61" i="8"/>
  <c r="M61" i="8"/>
  <c r="H62" i="8"/>
  <c r="M62" i="8" s="1"/>
  <c r="H63" i="8"/>
  <c r="M63" i="8"/>
  <c r="L54" i="8"/>
  <c r="J54" i="8"/>
  <c r="M54" i="8" s="1"/>
  <c r="H54" i="8"/>
  <c r="L44" i="8"/>
  <c r="L45" i="8"/>
  <c r="L46" i="8"/>
  <c r="L47" i="8"/>
  <c r="L48" i="8"/>
  <c r="J44" i="8"/>
  <c r="J45" i="8"/>
  <c r="J46" i="8"/>
  <c r="M46" i="8" s="1"/>
  <c r="J47" i="8"/>
  <c r="J51" i="8" s="1"/>
  <c r="J48" i="8"/>
  <c r="H44" i="8"/>
  <c r="M44" i="8"/>
  <c r="H45" i="8"/>
  <c r="M45" i="8" s="1"/>
  <c r="H46" i="8"/>
  <c r="H47" i="8"/>
  <c r="M47" i="8"/>
  <c r="H48" i="8"/>
  <c r="M48" i="8"/>
  <c r="L43" i="8"/>
  <c r="L51" i="8" s="1"/>
  <c r="J43" i="8"/>
  <c r="L39" i="8"/>
  <c r="L38" i="8"/>
  <c r="J39" i="8"/>
  <c r="J40" i="8" s="1"/>
  <c r="J38" i="8"/>
  <c r="H39" i="8"/>
  <c r="M39" i="8"/>
  <c r="H38" i="8"/>
  <c r="H40" i="8" s="1"/>
  <c r="M40" i="8" s="1"/>
  <c r="M38" i="8"/>
  <c r="L34" i="8"/>
  <c r="L35" i="8" s="1"/>
  <c r="J34" i="8"/>
  <c r="L29" i="8"/>
  <c r="L30" i="8"/>
  <c r="J29" i="8"/>
  <c r="L28" i="8"/>
  <c r="L31" i="8" s="1"/>
  <c r="J28" i="8"/>
  <c r="M28" i="8" s="1"/>
  <c r="H30" i="8"/>
  <c r="H31" i="8" s="1"/>
  <c r="M30" i="8"/>
  <c r="L22" i="8"/>
  <c r="L23" i="8"/>
  <c r="L24" i="8"/>
  <c r="L21" i="8"/>
  <c r="J22" i="8"/>
  <c r="J23" i="8"/>
  <c r="J24" i="8"/>
  <c r="J21" i="8"/>
  <c r="M21" i="8"/>
  <c r="J15" i="8"/>
  <c r="J18" i="8" s="1"/>
  <c r="L17" i="8"/>
  <c r="M17" i="8" s="1"/>
  <c r="M16" i="8"/>
  <c r="L15" i="8"/>
  <c r="H15" i="8"/>
  <c r="H18" i="8" s="1"/>
  <c r="L101" i="8"/>
  <c r="J101" i="8"/>
  <c r="M101" i="8" s="1"/>
  <c r="H101" i="8"/>
  <c r="L94" i="8"/>
  <c r="J64" i="8"/>
  <c r="L40" i="8"/>
  <c r="J35" i="8"/>
  <c r="L25" i="8"/>
  <c r="J25" i="8"/>
  <c r="L11" i="8"/>
  <c r="M11" i="8"/>
  <c r="L12" i="8"/>
  <c r="M12" i="8" s="1"/>
  <c r="M15" i="8"/>
  <c r="M22" i="8"/>
  <c r="S106" i="8" l="1"/>
  <c r="R101" i="8"/>
  <c r="R40" i="8"/>
  <c r="S17" i="8"/>
  <c r="S16" i="8"/>
  <c r="L114" i="8"/>
  <c r="M94" i="8"/>
  <c r="R94" i="8"/>
  <c r="S11" i="8"/>
  <c r="S12" i="8" s="1"/>
  <c r="T12" i="8" s="1"/>
  <c r="R12" i="8"/>
  <c r="L18" i="8"/>
  <c r="M18" i="8" s="1"/>
  <c r="T18" i="8" s="1"/>
  <c r="M69" i="8"/>
  <c r="H64" i="8"/>
  <c r="M64" i="8" s="1"/>
  <c r="M67" i="8"/>
  <c r="S67" i="8" s="1"/>
  <c r="H112" i="8"/>
  <c r="H114" i="8" s="1"/>
  <c r="M114" i="8" s="1"/>
  <c r="M25" i="8"/>
  <c r="J31" i="8"/>
  <c r="M24" i="8"/>
  <c r="M29" i="8"/>
  <c r="M68" i="8"/>
  <c r="S68" i="8" s="1"/>
  <c r="T68" i="8" s="1"/>
  <c r="M23" i="8"/>
  <c r="M107" i="8"/>
  <c r="M35" i="8"/>
  <c r="M72" i="8"/>
  <c r="R84" i="8" s="1"/>
  <c r="M34" i="8"/>
  <c r="M43" i="8"/>
  <c r="S43" i="8" s="1"/>
  <c r="T16" i="8"/>
  <c r="T17" i="8"/>
  <c r="M31" i="8"/>
  <c r="S29" i="8"/>
  <c r="H51" i="8"/>
  <c r="M51" i="8" s="1"/>
  <c r="R64" i="8"/>
  <c r="J112" i="8"/>
  <c r="J114" i="8" s="1"/>
  <c r="S21" i="8"/>
  <c r="S24" i="8"/>
  <c r="T24" i="8" s="1"/>
  <c r="S23" i="8"/>
  <c r="T23" i="8" s="1"/>
  <c r="S22" i="8"/>
  <c r="T22" i="8" s="1"/>
  <c r="S28" i="8"/>
  <c r="S30" i="8"/>
  <c r="T30" i="8" s="1"/>
  <c r="S38" i="8"/>
  <c r="S39" i="8"/>
  <c r="T39" i="8" s="1"/>
  <c r="S50" i="8"/>
  <c r="T50" i="8" s="1"/>
  <c r="S49" i="8"/>
  <c r="T49" i="8" s="1"/>
  <c r="S48" i="8"/>
  <c r="T48" i="8" s="1"/>
  <c r="S47" i="8"/>
  <c r="T47" i="8" s="1"/>
  <c r="S46" i="8"/>
  <c r="T46" i="8" s="1"/>
  <c r="S45" i="8"/>
  <c r="T45" i="8" s="1"/>
  <c r="S44" i="8"/>
  <c r="T44" i="8" s="1"/>
  <c r="S54" i="8"/>
  <c r="S63" i="8"/>
  <c r="T63" i="8" s="1"/>
  <c r="S62" i="8"/>
  <c r="T62" i="8" s="1"/>
  <c r="S61" i="8"/>
  <c r="T61" i="8" s="1"/>
  <c r="S60" i="8"/>
  <c r="T60" i="8" s="1"/>
  <c r="S59" i="8"/>
  <c r="T59" i="8" s="1"/>
  <c r="S58" i="8"/>
  <c r="T58" i="8" s="1"/>
  <c r="S57" i="8"/>
  <c r="T57" i="8" s="1"/>
  <c r="S56" i="8"/>
  <c r="T56" i="8" s="1"/>
  <c r="S55" i="8"/>
  <c r="T55" i="8" s="1"/>
  <c r="S83" i="8"/>
  <c r="T83" i="8" s="1"/>
  <c r="S82" i="8"/>
  <c r="T82" i="8" s="1"/>
  <c r="S81" i="8"/>
  <c r="T81" i="8" s="1"/>
  <c r="S80" i="8"/>
  <c r="T80" i="8" s="1"/>
  <c r="S79" i="8"/>
  <c r="T79" i="8" s="1"/>
  <c r="S78" i="8"/>
  <c r="T78" i="8" s="1"/>
  <c r="S77" i="8"/>
  <c r="T77" i="8" s="1"/>
  <c r="S76" i="8"/>
  <c r="T76" i="8" s="1"/>
  <c r="S75" i="8"/>
  <c r="T75" i="8" s="1"/>
  <c r="S74" i="8"/>
  <c r="T74" i="8" s="1"/>
  <c r="S73" i="8"/>
  <c r="T73" i="8" s="1"/>
  <c r="S87" i="8"/>
  <c r="S93" i="8"/>
  <c r="T93" i="8" s="1"/>
  <c r="S92" i="8"/>
  <c r="T92" i="8" s="1"/>
  <c r="S91" i="8"/>
  <c r="T91" i="8" s="1"/>
  <c r="S90" i="8"/>
  <c r="T90" i="8" s="1"/>
  <c r="S89" i="8"/>
  <c r="T89" i="8" s="1"/>
  <c r="S88" i="8"/>
  <c r="T88" i="8" s="1"/>
  <c r="S97" i="8"/>
  <c r="S100" i="8"/>
  <c r="T100" i="8" s="1"/>
  <c r="S99" i="8"/>
  <c r="T99" i="8" s="1"/>
  <c r="S98" i="8"/>
  <c r="T98" i="8" s="1"/>
  <c r="S104" i="8"/>
  <c r="T104" i="8" s="1"/>
  <c r="S111" i="8"/>
  <c r="T111" i="8" s="1"/>
  <c r="S110" i="8"/>
  <c r="T110" i="8" s="1"/>
  <c r="S109" i="8"/>
  <c r="T109" i="8" s="1"/>
  <c r="S108" i="8"/>
  <c r="T108" i="8" s="1"/>
  <c r="S107" i="8"/>
  <c r="T107" i="8" s="1"/>
  <c r="T106" i="8"/>
  <c r="R112" i="8"/>
  <c r="S105" i="8"/>
  <c r="M112" i="8"/>
  <c r="S112" i="8" l="1"/>
  <c r="T112" i="8" s="1"/>
  <c r="T11" i="8"/>
  <c r="R35" i="8"/>
  <c r="S34" i="8"/>
  <c r="T34" i="8" s="1"/>
  <c r="R25" i="8"/>
  <c r="S72" i="8"/>
  <c r="T105" i="8"/>
  <c r="S101" i="8"/>
  <c r="T97" i="8"/>
  <c r="S94" i="8"/>
  <c r="T94" i="8" s="1"/>
  <c r="T87" i="8"/>
  <c r="S84" i="8"/>
  <c r="T84" i="8" s="1"/>
  <c r="T72" i="8"/>
  <c r="S69" i="8"/>
  <c r="T69" i="8" s="1"/>
  <c r="T67" i="8"/>
  <c r="S64" i="8"/>
  <c r="T54" i="8"/>
  <c r="S51" i="8"/>
  <c r="T43" i="8"/>
  <c r="S40" i="8"/>
  <c r="T40" i="8" s="1"/>
  <c r="T38" i="8"/>
  <c r="S35" i="8"/>
  <c r="T35" i="8" s="1"/>
  <c r="S31" i="8"/>
  <c r="T28" i="8"/>
  <c r="S25" i="8"/>
  <c r="T25" i="8" s="1"/>
  <c r="T21" i="8"/>
  <c r="S18" i="8"/>
  <c r="T15" i="8"/>
  <c r="R69" i="8"/>
  <c r="T64" i="8"/>
  <c r="T51" i="8"/>
  <c r="R51" i="8"/>
  <c r="R31" i="8"/>
  <c r="R114" i="8" l="1"/>
  <c r="T101" i="8"/>
  <c r="S114" i="8"/>
  <c r="T114" i="8" s="1"/>
</calcChain>
</file>

<file path=xl/sharedStrings.xml><?xml version="1.0" encoding="utf-8"?>
<sst xmlns="http://schemas.openxmlformats.org/spreadsheetml/2006/main" count="222" uniqueCount="111">
  <si>
    <t>DESCRIPTION</t>
  </si>
  <si>
    <t>cu.m</t>
  </si>
  <si>
    <t>MASONRY WORKS</t>
  </si>
  <si>
    <t>UNIT</t>
  </si>
  <si>
    <t>m</t>
  </si>
  <si>
    <t>ELECTRICAL WORKS</t>
  </si>
  <si>
    <t>ITEM NO.</t>
  </si>
  <si>
    <t>pc</t>
  </si>
  <si>
    <t>Catch Basin</t>
  </si>
  <si>
    <t>Gravel Fill</t>
  </si>
  <si>
    <t>ROOF FRAMING AND ROOFING WORKS</t>
  </si>
  <si>
    <t>PAINTING WORKS</t>
  </si>
  <si>
    <t>EARTHWORKS</t>
  </si>
  <si>
    <t>6.0 HP Floor Mounted ACU</t>
  </si>
  <si>
    <t>3.0 HP Floor Mounted ACU</t>
  </si>
  <si>
    <t>1.5 HP Wall Mounted ACU</t>
  </si>
  <si>
    <t>1.5 HP Window Type ACU</t>
  </si>
  <si>
    <t>4.0 HP Floor Mounted ACU</t>
  </si>
  <si>
    <t>1.0 HP Wall Mounted ACU</t>
  </si>
  <si>
    <t>TOTAL PROJECT COST</t>
  </si>
  <si>
    <t>QTY.</t>
  </si>
  <si>
    <t>MATERIALS</t>
  </si>
  <si>
    <t>LABOR</t>
  </si>
  <si>
    <t>EQUIPMENT</t>
  </si>
  <si>
    <t>ESTIMATED DIRECT</t>
  </si>
  <si>
    <t>MARK-UPS IN PERCENT</t>
  </si>
  <si>
    <t>VAT (12%)</t>
  </si>
  <si>
    <t>TOTAL INDIRECT</t>
  </si>
  <si>
    <t>TOTAL</t>
  </si>
  <si>
    <t>COST</t>
  </si>
  <si>
    <t>AMOUNT</t>
  </si>
  <si>
    <t>OCM</t>
  </si>
  <si>
    <t>PROFIT</t>
  </si>
  <si>
    <t>OCM+PROFIT</t>
  </si>
  <si>
    <t>OFFICES AND LAB FOR THE ENGINEERS</t>
  </si>
  <si>
    <t>Provision of Field Office for the Engineer (Rental)</t>
  </si>
  <si>
    <t>mo.</t>
  </si>
  <si>
    <t>-</t>
  </si>
  <si>
    <t>SUB-TOTAL</t>
  </si>
  <si>
    <t>OTHER GENERAL REQUIREMENTS</t>
  </si>
  <si>
    <t>Project Billboard/Sign Board</t>
  </si>
  <si>
    <t>ea</t>
  </si>
  <si>
    <t>Occupational Safety and Health</t>
  </si>
  <si>
    <t>l.s</t>
  </si>
  <si>
    <t>Mobilization/Demobilization</t>
  </si>
  <si>
    <t>Structural Excavation</t>
  </si>
  <si>
    <t>Embankment from Structure Excavation</t>
  </si>
  <si>
    <t>Embankment from Borrow</t>
  </si>
  <si>
    <t>REINFORCED CONCRETE WORKS</t>
  </si>
  <si>
    <t>Structural Concrete (Ready Mix, Class A, 28 days)</t>
  </si>
  <si>
    <t>Reinforcing Steel, Grade 40</t>
  </si>
  <si>
    <t>kgs</t>
  </si>
  <si>
    <t>Forms and Falseworks</t>
  </si>
  <si>
    <t>sqm</t>
  </si>
  <si>
    <t>TERMITE CONTROL WORKS</t>
  </si>
  <si>
    <t>Soil Poisoning</t>
  </si>
  <si>
    <t>L</t>
  </si>
  <si>
    <t xml:space="preserve">4" CHB Non-Load Bearing Wall </t>
  </si>
  <si>
    <t>6" CHB Load Bearing Wall</t>
  </si>
  <si>
    <t>FABRICATED MATERIALS</t>
  </si>
  <si>
    <t>Tanguile Wooden Panel Doors</t>
  </si>
  <si>
    <t>Frames (Jambs, Sill, Head, Transoms &amp; Mullions)</t>
  </si>
  <si>
    <t>set</t>
  </si>
  <si>
    <t>Frameless Glass Doors</t>
  </si>
  <si>
    <t>Aluminum Glass Walls and Windows</t>
  </si>
  <si>
    <t>Roll up Door (Supply and Install)</t>
  </si>
  <si>
    <t>Window Steel Grilles</t>
  </si>
  <si>
    <t>Lockset</t>
  </si>
  <si>
    <t>Hinges</t>
  </si>
  <si>
    <t>FINISHING WORKS</t>
  </si>
  <si>
    <t>Plain Cement Plaster Finish</t>
  </si>
  <si>
    <t>Fiber Cement Board Ceiling on Metal Frame</t>
  </si>
  <si>
    <t>Drywall on Metal Frame</t>
  </si>
  <si>
    <t>60x60 Acoustic Ceiling</t>
  </si>
  <si>
    <t>Glazed Tiles and Trims</t>
  </si>
  <si>
    <t>Unglazed Tiles</t>
  </si>
  <si>
    <t>Decorative Bricks</t>
  </si>
  <si>
    <t>50 mm ⌀ Stainless Steel Railing</t>
  </si>
  <si>
    <t>ln.m</t>
  </si>
  <si>
    <t>PCSO Lighted Acrylic Built-up Signage</t>
  </si>
  <si>
    <t>PCSO and Branch Office Stainless Steel Text and Logo</t>
  </si>
  <si>
    <t>Exterior Walls</t>
  </si>
  <si>
    <t>Interior Walls</t>
  </si>
  <si>
    <t>Structural Steel, Steel Truss</t>
  </si>
  <si>
    <t>Prepainted Metal Sheets, Rib-type Long span,</t>
  </si>
  <si>
    <t>Corrugated, 0.5 mm THK</t>
  </si>
  <si>
    <t>Structural Steel, Purlins</t>
  </si>
  <si>
    <t>Fabricated Metal Roofing Accessory</t>
  </si>
  <si>
    <t>(Ridge Roll 0.6 mm THK)</t>
  </si>
  <si>
    <t>(Flashing, 0.6 mm THK)</t>
  </si>
  <si>
    <t>(Gutter, 0.6 mm THK)</t>
  </si>
  <si>
    <t>Metal Structure Accessories, Sag Rods</t>
  </si>
  <si>
    <t>Reflective Insulation</t>
  </si>
  <si>
    <t>PLUMBING &amp; SANITARY WORKS</t>
  </si>
  <si>
    <t>Sewer Line Works</t>
  </si>
  <si>
    <t>l.s.</t>
  </si>
  <si>
    <t>Cold Water Line Works</t>
  </si>
  <si>
    <t>Downspout/Storm Drain</t>
  </si>
  <si>
    <t>Sanitary/Plumbing Fixtures</t>
  </si>
  <si>
    <t>Septic Vault "Type E"</t>
  </si>
  <si>
    <t>Fire Extinguisher, 10lbs cap., Wall mount, HCFC 123</t>
  </si>
  <si>
    <t>Conduits, Boxes, and Fittings</t>
  </si>
  <si>
    <t>ls</t>
  </si>
  <si>
    <t>Wires anf Wiring Devices</t>
  </si>
  <si>
    <t>Panel Board</t>
  </si>
  <si>
    <t>Lighting Fixtures + Service Entrance</t>
  </si>
  <si>
    <t>MECHANICAL WORKS</t>
  </si>
  <si>
    <t>unit</t>
  </si>
  <si>
    <t>GRAND TOTAL</t>
  </si>
  <si>
    <t>SAMPLE BOQ PROJECT COMPUTATION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</si>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</sst>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6" formatCode="_-[$₱-3409]* #,##0.00_-;\-[$₱-3409]* #,##0.00_-;_-[$₱-3409]* &quot;-&quot;??_-;_-@_-"/>
    <numFmt numFmtId="167" formatCode="_-[$₱-3409]* #,##0.00_-;\-[$₱-3409]* #,##0.00_-;_-[$₱-3409]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FFF2C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48"/>
      <color theme="1"/>
      <name val="Rockwell"/>
      <family val="1"/>
    </font>
  </fonts>
  <fills count="7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3ACAC"/>
        <bgColor indexed="64"/>
      </patternFill>
    </fill>
    <fill>
      <patternFill patternType="solid">
        <fgColor rgb="FFFFF2CC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6" xfId="0" applyFont="1" applyFill="1" applyBorder="1"/>
    <xf numFmtId="0" fontId="1" fillId="5" borderId="28" xfId="0" applyFont="1" applyFill="1" applyBorder="1"/>
    <xf numFmtId="43" fontId="0" fillId="0" borderId="0" xfId="0" applyNumberFormat="1"/>
    <xf numFmtId="43" fontId="0" fillId="0" borderId="1" xfId="0" applyNumberFormat="1" applyBorder="1"/>
    <xf numFmtId="43" fontId="1" fillId="0" borderId="1" xfId="0" applyNumberFormat="1" applyFont="1" applyBorder="1"/>
    <xf numFmtId="43" fontId="0" fillId="5" borderId="1" xfId="0" applyNumberFormat="1" applyFill="1" applyBorder="1"/>
    <xf numFmtId="43" fontId="1" fillId="6" borderId="1" xfId="0" applyNumberFormat="1" applyFont="1" applyFill="1" applyBorder="1"/>
    <xf numFmtId="43" fontId="0" fillId="0" borderId="4" xfId="0" applyNumberFormat="1" applyBorder="1"/>
    <xf numFmtId="43" fontId="1" fillId="5" borderId="26" xfId="0" applyNumberFormat="1" applyFont="1" applyFill="1" applyBorder="1"/>
    <xf numFmtId="9" fontId="0" fillId="0" borderId="1" xfId="0" applyNumberFormat="1" applyBorder="1"/>
    <xf numFmtId="166" fontId="0" fillId="6" borderId="1" xfId="0" applyNumberFormat="1" applyFill="1" applyBorder="1"/>
    <xf numFmtId="167" fontId="0" fillId="6" borderId="1" xfId="0" applyNumberFormat="1" applyFill="1" applyBorder="1"/>
    <xf numFmtId="43" fontId="1" fillId="6" borderId="2" xfId="0" applyNumberFormat="1" applyFont="1" applyFill="1" applyBorder="1"/>
    <xf numFmtId="43" fontId="1" fillId="5" borderId="27" xfId="0" applyNumberFormat="1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2" borderId="10" xfId="0" applyFont="1" applyFill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23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24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43" fontId="0" fillId="6" borderId="9" xfId="0" applyNumberFormat="1" applyFill="1" applyBorder="1" applyAlignment="1">
      <alignment horizontal="center"/>
    </xf>
    <xf numFmtId="43" fontId="0" fillId="6" borderId="10" xfId="0" applyNumberFormat="1" applyFill="1" applyBorder="1" applyAlignment="1">
      <alignment horizontal="center"/>
    </xf>
    <xf numFmtId="43" fontId="1" fillId="6" borderId="9" xfId="0" applyNumberFormat="1" applyFont="1" applyFill="1" applyBorder="1" applyAlignment="1">
      <alignment horizontal="center"/>
    </xf>
    <xf numFmtId="43" fontId="1" fillId="6" borderId="10" xfId="0" applyNumberFormat="1" applyFont="1" applyFill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right" vertical="center"/>
    </xf>
    <xf numFmtId="0" fontId="0" fillId="0" borderId="1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3" fontId="1" fillId="5" borderId="6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0" fillId="2" borderId="13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164" fontId="0" fillId="2" borderId="17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5F45-8422-45C1-846F-3AB5B70F7C92}">
  <sheetPr>
    <pageSetUpPr fitToPage="1"/>
  </sheetPr>
  <dimension ref="B2:W121"/>
  <sheetViews>
    <sheetView tabSelected="1" topLeftCell="B1" workbookViewId="0">
      <pane ySplit="9" topLeftCell="A10" activePane="bottomLeft" state="frozen"/>
      <selection activeCell="B1" sqref="B1"/>
      <selection pane="bottomLeft" activeCell="D2" sqref="D2:T2"/>
    </sheetView>
  </sheetViews>
  <sheetFormatPr defaultRowHeight="15" x14ac:dyDescent="0.25"/>
  <cols>
    <col min="1" max="1" width="3.42578125" customWidth="1"/>
    <col min="2" max="2" width="9" style="3" customWidth="1"/>
    <col min="3" max="3" width="9.140625" style="7"/>
    <col min="4" max="4" width="36.42578125" style="7" customWidth="1"/>
    <col min="5" max="6" width="9.140625" style="3"/>
    <col min="7" max="7" width="13.85546875" bestFit="1" customWidth="1"/>
    <col min="8" max="8" width="14.85546875" customWidth="1"/>
    <col min="9" max="9" width="10.85546875" bestFit="1" customWidth="1"/>
    <col min="10" max="10" width="14.42578125" customWidth="1"/>
    <col min="11" max="11" width="11.85546875" bestFit="1" customWidth="1"/>
    <col min="12" max="12" width="13.85546875" customWidth="1"/>
    <col min="13" max="13" width="11.85546875" bestFit="1" customWidth="1"/>
    <col min="16" max="16" width="9.7109375" customWidth="1"/>
    <col min="17" max="17" width="12" customWidth="1"/>
    <col min="18" max="18" width="13.28515625" customWidth="1"/>
    <col min="19" max="19" width="14.7109375" customWidth="1"/>
    <col min="20" max="20" width="14.28515625" customWidth="1"/>
  </cols>
  <sheetData>
    <row r="2" spans="2:20" x14ac:dyDescent="0.25">
      <c r="B2" s="94" t="s">
        <v>110</v>
      </c>
      <c r="C2" s="95"/>
      <c r="D2" s="45" t="s">
        <v>19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50"/>
    </row>
    <row r="3" spans="2:20" x14ac:dyDescent="0.25">
      <c r="B3" s="96"/>
      <c r="C3" s="97"/>
      <c r="D3" s="8"/>
      <c r="E3" s="9"/>
      <c r="F3" s="9"/>
      <c r="G3" s="1"/>
      <c r="H3" s="1"/>
      <c r="I3" s="1"/>
      <c r="J3" s="1"/>
      <c r="K3" s="1"/>
      <c r="L3" s="1"/>
      <c r="M3" s="1"/>
      <c r="N3" s="2"/>
      <c r="O3" s="1"/>
      <c r="P3" s="1"/>
      <c r="Q3" s="1"/>
      <c r="R3" s="1"/>
      <c r="S3" s="91"/>
      <c r="T3" s="87"/>
    </row>
    <row r="4" spans="2:20" x14ac:dyDescent="0.25">
      <c r="B4" s="96"/>
      <c r="C4" s="97"/>
      <c r="D4" s="8"/>
      <c r="E4" s="9"/>
      <c r="F4" s="9"/>
      <c r="G4" s="1"/>
      <c r="H4" s="1"/>
      <c r="I4" s="1"/>
      <c r="J4" s="1"/>
      <c r="K4" s="1"/>
      <c r="L4" s="1"/>
      <c r="M4" s="1"/>
      <c r="N4" s="2"/>
      <c r="O4" s="1"/>
      <c r="P4" s="1"/>
      <c r="Q4" s="1"/>
      <c r="R4" s="1"/>
      <c r="S4" s="92"/>
      <c r="T4" s="88"/>
    </row>
    <row r="5" spans="2:20" x14ac:dyDescent="0.25">
      <c r="B5" s="96"/>
      <c r="C5" s="97"/>
      <c r="D5" s="85" t="s">
        <v>109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90"/>
      <c r="S5" s="92"/>
      <c r="T5" s="88"/>
    </row>
    <row r="6" spans="2:20" x14ac:dyDescent="0.25">
      <c r="B6" s="96"/>
      <c r="C6" s="97"/>
      <c r="D6" s="85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90"/>
      <c r="S6" s="92"/>
      <c r="T6" s="88"/>
    </row>
    <row r="7" spans="2:20" x14ac:dyDescent="0.25">
      <c r="B7" s="98"/>
      <c r="C7" s="99"/>
      <c r="D7" s="8"/>
      <c r="E7" s="9"/>
      <c r="F7" s="9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"/>
      <c r="S7" s="93"/>
      <c r="T7" s="89"/>
    </row>
    <row r="8" spans="2:20" x14ac:dyDescent="0.25">
      <c r="B8" s="54" t="s">
        <v>6</v>
      </c>
      <c r="C8" s="54" t="s">
        <v>0</v>
      </c>
      <c r="D8" s="57"/>
      <c r="E8" s="54" t="s">
        <v>3</v>
      </c>
      <c r="F8" s="54" t="s">
        <v>20</v>
      </c>
      <c r="G8" s="62" t="s">
        <v>21</v>
      </c>
      <c r="H8" s="63"/>
      <c r="I8" s="62" t="s">
        <v>22</v>
      </c>
      <c r="J8" s="63"/>
      <c r="K8" s="62" t="s">
        <v>23</v>
      </c>
      <c r="L8" s="63"/>
      <c r="M8" s="54" t="s">
        <v>24</v>
      </c>
      <c r="N8" s="57"/>
      <c r="O8" s="62" t="s">
        <v>25</v>
      </c>
      <c r="P8" s="62"/>
      <c r="Q8" s="62"/>
      <c r="R8" s="64" t="s">
        <v>26</v>
      </c>
      <c r="S8" s="12" t="s">
        <v>27</v>
      </c>
      <c r="T8" s="13" t="s">
        <v>28</v>
      </c>
    </row>
    <row r="9" spans="2:20" x14ac:dyDescent="0.25">
      <c r="B9" s="55"/>
      <c r="C9" s="56"/>
      <c r="D9" s="58"/>
      <c r="E9" s="56"/>
      <c r="F9" s="56"/>
      <c r="G9" s="10" t="s">
        <v>29</v>
      </c>
      <c r="H9" s="11" t="s">
        <v>30</v>
      </c>
      <c r="I9" s="10" t="s">
        <v>29</v>
      </c>
      <c r="J9" s="11" t="s">
        <v>30</v>
      </c>
      <c r="K9" s="10" t="s">
        <v>29</v>
      </c>
      <c r="L9" s="11" t="s">
        <v>30</v>
      </c>
      <c r="M9" s="56" t="s">
        <v>29</v>
      </c>
      <c r="N9" s="58"/>
      <c r="O9" s="15" t="s">
        <v>31</v>
      </c>
      <c r="P9" s="15" t="s">
        <v>32</v>
      </c>
      <c r="Q9" s="14" t="s">
        <v>33</v>
      </c>
      <c r="R9" s="65"/>
      <c r="S9" s="16" t="s">
        <v>29</v>
      </c>
      <c r="T9" s="17" t="s">
        <v>29</v>
      </c>
    </row>
    <row r="10" spans="2:20" x14ac:dyDescent="0.25">
      <c r="B10" s="22">
        <v>1</v>
      </c>
      <c r="C10" s="59" t="s">
        <v>34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1"/>
    </row>
    <row r="11" spans="2:20" x14ac:dyDescent="0.25">
      <c r="B11" s="5">
        <v>1.1000000000000001</v>
      </c>
      <c r="C11" s="49" t="s">
        <v>35</v>
      </c>
      <c r="D11" s="49"/>
      <c r="E11" s="21" t="s">
        <v>36</v>
      </c>
      <c r="F11" s="5">
        <v>6</v>
      </c>
      <c r="G11" s="34" t="s">
        <v>37</v>
      </c>
      <c r="H11" s="34" t="s">
        <v>37</v>
      </c>
      <c r="I11" s="34" t="s">
        <v>37</v>
      </c>
      <c r="J11" s="34" t="s">
        <v>37</v>
      </c>
      <c r="K11" s="34">
        <v>60000</v>
      </c>
      <c r="L11" s="34">
        <f>K11*F11</f>
        <v>360000</v>
      </c>
      <c r="M11" s="68">
        <f>SUM(H11,J11,L11)</f>
        <v>360000</v>
      </c>
      <c r="N11" s="69"/>
      <c r="O11" s="40">
        <v>0.09</v>
      </c>
      <c r="P11" s="40">
        <v>0.08</v>
      </c>
      <c r="Q11" s="40">
        <f>O11+P11</f>
        <v>0.16999999999999998</v>
      </c>
      <c r="R11" s="34">
        <f>(M11)*(1+Q11)*12%</f>
        <v>50544</v>
      </c>
      <c r="S11" s="41">
        <f>SUM(Q11,R11)</f>
        <v>50544.17</v>
      </c>
      <c r="T11" s="36">
        <f>M11+S11</f>
        <v>410544.17</v>
      </c>
    </row>
    <row r="12" spans="2:20" x14ac:dyDescent="0.25">
      <c r="C12" s="53" t="s">
        <v>38</v>
      </c>
      <c r="D12" s="53"/>
      <c r="E12" s="28"/>
      <c r="F12" s="28"/>
      <c r="G12" s="35"/>
      <c r="H12" s="35" t="s">
        <v>37</v>
      </c>
      <c r="I12" s="35"/>
      <c r="J12" s="35" t="s">
        <v>37</v>
      </c>
      <c r="K12" s="35"/>
      <c r="L12" s="35">
        <f>SUM(L11)</f>
        <v>360000</v>
      </c>
      <c r="M12" s="70">
        <f>SUM(H12,J12,L12)</f>
        <v>360000</v>
      </c>
      <c r="N12" s="71"/>
      <c r="O12" s="35"/>
      <c r="P12" s="35"/>
      <c r="Q12" s="35"/>
      <c r="R12" s="35">
        <f>SUM(R11)</f>
        <v>50544</v>
      </c>
      <c r="S12" s="37">
        <f>SUM(S11)</f>
        <v>50544.17</v>
      </c>
      <c r="T12" s="36">
        <f>M12+S12</f>
        <v>410544.17</v>
      </c>
    </row>
    <row r="14" spans="2:20" x14ac:dyDescent="0.25">
      <c r="B14" s="22">
        <v>2</v>
      </c>
      <c r="C14" s="76" t="s">
        <v>39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8"/>
    </row>
    <row r="15" spans="2:20" x14ac:dyDescent="0.25">
      <c r="B15" s="5">
        <v>2.1</v>
      </c>
      <c r="C15" s="18" t="s">
        <v>40</v>
      </c>
      <c r="D15" s="19"/>
      <c r="E15" s="21" t="s">
        <v>41</v>
      </c>
      <c r="F15" s="5">
        <v>1</v>
      </c>
      <c r="G15" s="34">
        <v>6380</v>
      </c>
      <c r="H15" s="34">
        <f>G15*F15</f>
        <v>6380</v>
      </c>
      <c r="I15" s="34">
        <v>1338.12</v>
      </c>
      <c r="J15" s="34">
        <f>I15*F15</f>
        <v>1338.12</v>
      </c>
      <c r="K15" s="34">
        <v>133.81</v>
      </c>
      <c r="L15" s="34">
        <f>K15*F15</f>
        <v>133.81</v>
      </c>
      <c r="M15" s="68">
        <f>SUM(H15,J15,L15)</f>
        <v>7851.93</v>
      </c>
      <c r="N15" s="69"/>
      <c r="O15" s="40">
        <v>0.09</v>
      </c>
      <c r="P15" s="40">
        <v>0.08</v>
      </c>
      <c r="Q15" s="40">
        <f>O15+P15</f>
        <v>0.16999999999999998</v>
      </c>
      <c r="R15" s="34">
        <f>(M15)*(1+Q15)*12%</f>
        <v>1102.4109719999999</v>
      </c>
      <c r="S15" s="41">
        <f>(Q15)+(R15)</f>
        <v>1102.580972</v>
      </c>
      <c r="T15" s="36">
        <f>M15+S15</f>
        <v>8954.510972</v>
      </c>
    </row>
    <row r="16" spans="2:20" x14ac:dyDescent="0.25">
      <c r="B16" s="5">
        <v>2.2000000000000002</v>
      </c>
      <c r="C16" s="20" t="s">
        <v>42</v>
      </c>
      <c r="D16" s="20"/>
      <c r="E16" s="21" t="s">
        <v>43</v>
      </c>
      <c r="F16" s="5">
        <v>1</v>
      </c>
      <c r="G16" s="34">
        <v>112329.46</v>
      </c>
      <c r="H16" s="34">
        <v>112329.46</v>
      </c>
      <c r="I16" s="34">
        <v>8536.7999999999993</v>
      </c>
      <c r="J16" s="34">
        <f>I16*F16</f>
        <v>8536.7999999999993</v>
      </c>
      <c r="K16" s="34" t="s">
        <v>37</v>
      </c>
      <c r="L16" s="34" t="s">
        <v>37</v>
      </c>
      <c r="M16" s="68">
        <f>SUM(H16,J16,L16)</f>
        <v>120866.26000000001</v>
      </c>
      <c r="N16" s="69"/>
      <c r="O16" s="40">
        <v>0.09</v>
      </c>
      <c r="P16" s="40">
        <v>0.08</v>
      </c>
      <c r="Q16" s="40">
        <f t="shared" ref="Q16:Q17" si="0">O16+P16</f>
        <v>0.16999999999999998</v>
      </c>
      <c r="R16" s="34">
        <f t="shared" ref="R16:R17" si="1">(M16)*(1+Q16)*12%</f>
        <v>16969.622904</v>
      </c>
      <c r="S16" s="41">
        <f t="shared" ref="S16:S17" si="2">(Q16)+(R16)</f>
        <v>16969.792903999998</v>
      </c>
      <c r="T16" s="36">
        <f t="shared" ref="T16:T17" si="3">M16+S16</f>
        <v>137836.05290400001</v>
      </c>
    </row>
    <row r="17" spans="2:20" x14ac:dyDescent="0.25">
      <c r="B17" s="5">
        <v>2.2999999999999998</v>
      </c>
      <c r="C17" s="20" t="s">
        <v>44</v>
      </c>
      <c r="D17" s="20"/>
      <c r="E17" s="21" t="s">
        <v>43</v>
      </c>
      <c r="F17" s="5">
        <v>1</v>
      </c>
      <c r="G17" s="34" t="s">
        <v>37</v>
      </c>
      <c r="H17" s="34" t="s">
        <v>37</v>
      </c>
      <c r="I17" s="34" t="s">
        <v>37</v>
      </c>
      <c r="J17" s="34" t="s">
        <v>37</v>
      </c>
      <c r="K17" s="34">
        <v>44204.66</v>
      </c>
      <c r="L17" s="34">
        <f>K17*F17</f>
        <v>44204.66</v>
      </c>
      <c r="M17" s="68">
        <f>SUM(H17,J17,L17)</f>
        <v>44204.66</v>
      </c>
      <c r="N17" s="69"/>
      <c r="O17" s="40">
        <v>0.09</v>
      </c>
      <c r="P17" s="40">
        <v>0.08</v>
      </c>
      <c r="Q17" s="40">
        <f t="shared" si="0"/>
        <v>0.16999999999999998</v>
      </c>
      <c r="R17" s="34">
        <f t="shared" si="1"/>
        <v>6206.3342640000001</v>
      </c>
      <c r="S17" s="41">
        <f t="shared" si="2"/>
        <v>6206.5042640000001</v>
      </c>
      <c r="T17" s="36">
        <f t="shared" si="3"/>
        <v>50411.164264000006</v>
      </c>
    </row>
    <row r="18" spans="2:20" x14ac:dyDescent="0.25">
      <c r="C18" s="66" t="s">
        <v>38</v>
      </c>
      <c r="D18" s="66"/>
      <c r="E18" s="28"/>
      <c r="F18" s="28"/>
      <c r="G18" s="35"/>
      <c r="H18" s="35">
        <f>SUM(H15:H17)</f>
        <v>118709.46</v>
      </c>
      <c r="I18" s="35"/>
      <c r="J18" s="35">
        <f>SUM(J15:J17)</f>
        <v>9874.9199999999983</v>
      </c>
      <c r="K18" s="35"/>
      <c r="L18" s="35">
        <f>SUM(L15:L17)</f>
        <v>44338.47</v>
      </c>
      <c r="M18" s="70">
        <f>SUM(H18,J18,L18)</f>
        <v>172922.85</v>
      </c>
      <c r="N18" s="71"/>
      <c r="O18" s="35"/>
      <c r="P18" s="35"/>
      <c r="Q18" s="35"/>
      <c r="R18" s="35">
        <f>SUM(R15:R17)</f>
        <v>24278.368140000002</v>
      </c>
      <c r="S18" s="37">
        <f>SUM(S15:S17)</f>
        <v>24278.878139999997</v>
      </c>
      <c r="T18" s="36">
        <f>SUM(M18+R18)</f>
        <v>197201.21814000001</v>
      </c>
    </row>
    <row r="19" spans="2:20" x14ac:dyDescent="0.25">
      <c r="C19" s="67"/>
      <c r="D19" s="67"/>
    </row>
    <row r="20" spans="2:20" x14ac:dyDescent="0.25">
      <c r="B20" s="22">
        <v>3</v>
      </c>
      <c r="C20" s="76" t="s">
        <v>12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x14ac:dyDescent="0.25">
      <c r="B21" s="5">
        <v>3.1</v>
      </c>
      <c r="C21" s="49" t="s">
        <v>45</v>
      </c>
      <c r="D21" s="49"/>
      <c r="E21" s="21" t="s">
        <v>1</v>
      </c>
      <c r="F21" s="5">
        <v>74.77</v>
      </c>
      <c r="G21" s="34" t="s">
        <v>37</v>
      </c>
      <c r="H21" s="34" t="s">
        <v>37</v>
      </c>
      <c r="I21" s="34">
        <v>12.5</v>
      </c>
      <c r="J21" s="34">
        <f>I21*F21</f>
        <v>934.625</v>
      </c>
      <c r="K21" s="34">
        <v>220.81</v>
      </c>
      <c r="L21" s="34">
        <f>K21*F21</f>
        <v>16509.9637</v>
      </c>
      <c r="M21" s="68">
        <f>SUM(H21,J21,L21)</f>
        <v>17444.5887</v>
      </c>
      <c r="N21" s="69"/>
      <c r="O21" s="40">
        <v>0.09</v>
      </c>
      <c r="P21" s="40">
        <v>0.08</v>
      </c>
      <c r="Q21" s="40">
        <f>O21+P21</f>
        <v>0.16999999999999998</v>
      </c>
      <c r="R21" s="34">
        <f>(M21)*(1+Q21)*12%</f>
        <v>2449.2202534799999</v>
      </c>
      <c r="S21" s="41">
        <f>(Q21)+(R21)</f>
        <v>2449.39025348</v>
      </c>
      <c r="T21" s="36">
        <f>M21+S21</f>
        <v>19893.97895348</v>
      </c>
    </row>
    <row r="22" spans="2:20" x14ac:dyDescent="0.25">
      <c r="B22" s="5">
        <v>3.2</v>
      </c>
      <c r="C22" s="49" t="s">
        <v>46</v>
      </c>
      <c r="D22" s="49"/>
      <c r="E22" s="21" t="s">
        <v>1</v>
      </c>
      <c r="F22" s="5">
        <v>67.290000000000006</v>
      </c>
      <c r="G22" s="34" t="s">
        <v>37</v>
      </c>
      <c r="H22" s="34" t="s">
        <v>37</v>
      </c>
      <c r="I22" s="34">
        <v>7</v>
      </c>
      <c r="J22" s="34">
        <f>I22*F22</f>
        <v>471.03000000000003</v>
      </c>
      <c r="K22" s="34">
        <v>130.51</v>
      </c>
      <c r="L22" s="34">
        <f>K22*F22</f>
        <v>8782.0179000000007</v>
      </c>
      <c r="M22" s="68">
        <f>SUM(H22,J22,L22)</f>
        <v>9253.0479000000014</v>
      </c>
      <c r="N22" s="69"/>
      <c r="O22" s="40">
        <v>0.09</v>
      </c>
      <c r="P22" s="40">
        <v>0.08</v>
      </c>
      <c r="Q22" s="40">
        <f t="shared" ref="Q22:Q24" si="4">O22+P22</f>
        <v>0.16999999999999998</v>
      </c>
      <c r="R22" s="34">
        <f t="shared" ref="R22:R24" si="5">(M22)*(1+Q22)*12%</f>
        <v>1299.1279251600001</v>
      </c>
      <c r="S22" s="41">
        <f t="shared" ref="S22:S23" si="6">(Q22)+(R22)</f>
        <v>1299.2979251600002</v>
      </c>
      <c r="T22" s="36">
        <f t="shared" ref="T22:T24" si="7">M22+S22</f>
        <v>10552.345825160002</v>
      </c>
    </row>
    <row r="23" spans="2:20" x14ac:dyDescent="0.25">
      <c r="B23" s="5">
        <v>3.3</v>
      </c>
      <c r="C23" s="49" t="s">
        <v>47</v>
      </c>
      <c r="D23" s="49"/>
      <c r="E23" s="21" t="s">
        <v>1</v>
      </c>
      <c r="F23" s="5">
        <v>174.73</v>
      </c>
      <c r="G23" s="34">
        <v>450</v>
      </c>
      <c r="H23" s="34">
        <f>G23*F23</f>
        <v>78628.5</v>
      </c>
      <c r="I23" s="34">
        <v>7</v>
      </c>
      <c r="J23" s="34">
        <f>I23*F23</f>
        <v>1223.1099999999999</v>
      </c>
      <c r="K23" s="34">
        <v>130.51</v>
      </c>
      <c r="L23" s="34">
        <f>K23*F23</f>
        <v>22804.012299999999</v>
      </c>
      <c r="M23" s="68">
        <f>SUM(H23,J23,L23)</f>
        <v>102655.6223</v>
      </c>
      <c r="N23" s="69"/>
      <c r="O23" s="40">
        <v>0.09</v>
      </c>
      <c r="P23" s="40">
        <v>0.08</v>
      </c>
      <c r="Q23" s="40">
        <f t="shared" si="4"/>
        <v>0.16999999999999998</v>
      </c>
      <c r="R23" s="34">
        <f t="shared" si="5"/>
        <v>14412.849370919999</v>
      </c>
      <c r="S23" s="41">
        <f t="shared" si="6"/>
        <v>14413.019370919999</v>
      </c>
      <c r="T23" s="36">
        <f t="shared" si="7"/>
        <v>117068.64167092</v>
      </c>
    </row>
    <row r="24" spans="2:20" x14ac:dyDescent="0.25">
      <c r="B24" s="5">
        <v>3.4</v>
      </c>
      <c r="C24" s="49" t="s">
        <v>9</v>
      </c>
      <c r="D24" s="49"/>
      <c r="E24" s="21" t="s">
        <v>1</v>
      </c>
      <c r="F24" s="5">
        <v>24.39</v>
      </c>
      <c r="G24" s="34">
        <f>720+650</f>
        <v>1370</v>
      </c>
      <c r="H24" s="34">
        <f>G24*F24</f>
        <v>33414.300000000003</v>
      </c>
      <c r="I24" s="34">
        <v>5</v>
      </c>
      <c r="J24" s="34">
        <f>I24*F24</f>
        <v>121.95</v>
      </c>
      <c r="K24" s="34">
        <v>83.93</v>
      </c>
      <c r="L24" s="34">
        <f>K24*F24</f>
        <v>2047.0527000000002</v>
      </c>
      <c r="M24" s="68">
        <f>SUM(H24,J24,L24)</f>
        <v>35583.3027</v>
      </c>
      <c r="N24" s="69"/>
      <c r="O24" s="40">
        <v>0.09</v>
      </c>
      <c r="P24" s="40">
        <v>0.08</v>
      </c>
      <c r="Q24" s="40">
        <f t="shared" si="4"/>
        <v>0.16999999999999998</v>
      </c>
      <c r="R24" s="34">
        <f t="shared" si="5"/>
        <v>4995.8956990799988</v>
      </c>
      <c r="S24" s="41">
        <f>(Q24)+(R24)</f>
        <v>4996.0656990799989</v>
      </c>
      <c r="T24" s="36">
        <f t="shared" si="7"/>
        <v>40579.368399079998</v>
      </c>
    </row>
    <row r="25" spans="2:20" x14ac:dyDescent="0.25">
      <c r="C25" s="66" t="s">
        <v>38</v>
      </c>
      <c r="D25" s="66"/>
      <c r="E25" s="28"/>
      <c r="F25" s="28"/>
      <c r="G25" s="35"/>
      <c r="H25" s="35">
        <f>SUM(H21:H24)</f>
        <v>112042.8</v>
      </c>
      <c r="I25" s="35"/>
      <c r="J25" s="35">
        <f>SUM(J21:J24)</f>
        <v>2750.7149999999997</v>
      </c>
      <c r="K25" s="35"/>
      <c r="L25" s="35">
        <f>SUM(L21:L24)</f>
        <v>50143.046600000001</v>
      </c>
      <c r="M25" s="70">
        <f>SUM(H25,J25,L25)</f>
        <v>164936.56160000002</v>
      </c>
      <c r="N25" s="71"/>
      <c r="O25" s="35"/>
      <c r="P25" s="35"/>
      <c r="Q25" s="35"/>
      <c r="R25" s="35">
        <f>SUM(R21:R24)</f>
        <v>23157.093248639998</v>
      </c>
      <c r="S25" s="37">
        <f>SUM(S21:S24)</f>
        <v>23157.773248639998</v>
      </c>
      <c r="T25" s="36">
        <f>M25+S25</f>
        <v>188094.33484864002</v>
      </c>
    </row>
    <row r="26" spans="2:20" x14ac:dyDescent="0.25">
      <c r="C26" s="67"/>
      <c r="D26" s="67"/>
    </row>
    <row r="27" spans="2:20" x14ac:dyDescent="0.25">
      <c r="B27" s="22">
        <v>4</v>
      </c>
      <c r="C27" s="76" t="s">
        <v>48</v>
      </c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8"/>
    </row>
    <row r="28" spans="2:20" x14ac:dyDescent="0.25">
      <c r="B28" s="5">
        <v>4.0999999999999996</v>
      </c>
      <c r="C28" s="49" t="s">
        <v>49</v>
      </c>
      <c r="D28" s="49"/>
      <c r="E28" s="21" t="s">
        <v>1</v>
      </c>
      <c r="F28" s="5">
        <v>75.608999999999995</v>
      </c>
      <c r="G28" s="34">
        <v>6370</v>
      </c>
      <c r="H28" s="34">
        <f>G28*F28</f>
        <v>481629.32999999996</v>
      </c>
      <c r="I28" s="34">
        <v>67.23</v>
      </c>
      <c r="J28" s="34">
        <f>I28*F28</f>
        <v>5083.1930700000003</v>
      </c>
      <c r="K28" s="34">
        <v>222.64</v>
      </c>
      <c r="L28" s="34">
        <f>K28*F28</f>
        <v>16833.587759999999</v>
      </c>
      <c r="M28" s="68">
        <f>SUM(H28,J28,L28)</f>
        <v>503546.11082999996</v>
      </c>
      <c r="N28" s="69"/>
      <c r="O28" s="40">
        <v>0.09</v>
      </c>
      <c r="P28" s="40">
        <v>0.08</v>
      </c>
      <c r="Q28" s="40">
        <f>O28+P28</f>
        <v>0.16999999999999998</v>
      </c>
      <c r="R28" s="34">
        <f t="shared" ref="R28:R30" si="8">(M28)*(1+Q28)*12%</f>
        <v>70697.873960531986</v>
      </c>
      <c r="S28" s="42">
        <f>(Q28)+(R28)</f>
        <v>70698.043960531984</v>
      </c>
      <c r="T28" s="36">
        <f>M28+S28</f>
        <v>574244.15479053196</v>
      </c>
    </row>
    <row r="29" spans="2:20" x14ac:dyDescent="0.25">
      <c r="B29" s="5">
        <v>4.2</v>
      </c>
      <c r="C29" s="49" t="s">
        <v>50</v>
      </c>
      <c r="D29" s="49"/>
      <c r="E29" s="21" t="s">
        <v>51</v>
      </c>
      <c r="F29" s="5">
        <v>2356.39</v>
      </c>
      <c r="G29" s="34">
        <v>47</v>
      </c>
      <c r="H29" s="34">
        <f>G29*F29</f>
        <v>110750.32999999999</v>
      </c>
      <c r="I29" s="34">
        <v>18.05</v>
      </c>
      <c r="J29" s="34">
        <f>I29*F29</f>
        <v>42532.839500000002</v>
      </c>
      <c r="K29" s="34">
        <v>3.34</v>
      </c>
      <c r="L29" s="34">
        <f>K29*F29</f>
        <v>7870.342599999999</v>
      </c>
      <c r="M29" s="68">
        <f>SUM(H29,J29,L29)</f>
        <v>161153.51209999999</v>
      </c>
      <c r="N29" s="69"/>
      <c r="O29" s="40">
        <v>0.09</v>
      </c>
      <c r="P29" s="40">
        <v>0.08</v>
      </c>
      <c r="Q29" s="40">
        <f t="shared" ref="Q29:Q30" si="9">O29+P29</f>
        <v>0.16999999999999998</v>
      </c>
      <c r="R29" s="34">
        <f t="shared" si="8"/>
        <v>22625.953098839997</v>
      </c>
      <c r="S29" s="42">
        <f t="shared" ref="S29" si="10">(Q29)+(R29)</f>
        <v>22626.123098839995</v>
      </c>
      <c r="T29" s="36">
        <v>198737.07</v>
      </c>
    </row>
    <row r="30" spans="2:20" x14ac:dyDescent="0.25">
      <c r="B30" s="5">
        <v>4.3</v>
      </c>
      <c r="C30" s="49" t="s">
        <v>52</v>
      </c>
      <c r="D30" s="49"/>
      <c r="E30" s="21" t="s">
        <v>53</v>
      </c>
      <c r="F30" s="5">
        <v>761.55</v>
      </c>
      <c r="G30" s="34">
        <v>323.82</v>
      </c>
      <c r="H30" s="34">
        <f>G30*F30</f>
        <v>246605.12099999998</v>
      </c>
      <c r="I30" s="34">
        <v>212.84</v>
      </c>
      <c r="J30" s="34">
        <f>I30*F30</f>
        <v>162088.302</v>
      </c>
      <c r="K30" s="34">
        <v>92.8</v>
      </c>
      <c r="L30" s="34">
        <f>K30*F30</f>
        <v>70671.839999999997</v>
      </c>
      <c r="M30" s="68">
        <f>SUM(H30,J30,L30)</f>
        <v>479365.26299999992</v>
      </c>
      <c r="N30" s="69"/>
      <c r="O30" s="40">
        <v>0.09</v>
      </c>
      <c r="P30" s="40">
        <v>0.08</v>
      </c>
      <c r="Q30" s="40">
        <f t="shared" si="9"/>
        <v>0.16999999999999998</v>
      </c>
      <c r="R30" s="34">
        <f t="shared" si="8"/>
        <v>67302.882925199985</v>
      </c>
      <c r="S30" s="42">
        <f>(Q30)+(R30)</f>
        <v>67303.052925199983</v>
      </c>
      <c r="T30" s="36">
        <f t="shared" ref="T30" si="11">M30+S30</f>
        <v>546668.31592519989</v>
      </c>
    </row>
    <row r="31" spans="2:20" x14ac:dyDescent="0.25">
      <c r="C31" s="66" t="s">
        <v>38</v>
      </c>
      <c r="D31" s="66"/>
      <c r="E31" s="28"/>
      <c r="F31" s="28"/>
      <c r="G31" s="35"/>
      <c r="H31" s="35">
        <f>SUM(H28:H30)</f>
        <v>838984.78099999996</v>
      </c>
      <c r="I31" s="35"/>
      <c r="J31" s="35">
        <f>SUM(J28:J30)</f>
        <v>209704.33457000001</v>
      </c>
      <c r="K31" s="35"/>
      <c r="L31" s="35">
        <f>SUM(L28:L30)</f>
        <v>95375.770359999995</v>
      </c>
      <c r="M31" s="70">
        <f>SUM(H31,J31,L31)</f>
        <v>1144064.8859299999</v>
      </c>
      <c r="N31" s="71"/>
      <c r="O31" s="35"/>
      <c r="P31" s="35"/>
      <c r="Q31" s="35"/>
      <c r="R31" s="35">
        <f>SUM(R28:R30)</f>
        <v>160626.70998457196</v>
      </c>
      <c r="S31" s="37">
        <f>SUM(S28:S30)</f>
        <v>160627.21998457197</v>
      </c>
      <c r="T31" s="36">
        <v>644754.75</v>
      </c>
    </row>
    <row r="32" spans="2:20" x14ac:dyDescent="0.25">
      <c r="C32" s="67"/>
      <c r="D32" s="67"/>
    </row>
    <row r="33" spans="2:20" x14ac:dyDescent="0.25">
      <c r="B33" s="22">
        <v>5</v>
      </c>
      <c r="C33" s="76" t="s">
        <v>54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8"/>
    </row>
    <row r="34" spans="2:20" x14ac:dyDescent="0.25">
      <c r="B34" s="5">
        <v>5.0999999999999996</v>
      </c>
      <c r="C34" s="49" t="s">
        <v>55</v>
      </c>
      <c r="D34" s="49"/>
      <c r="E34" s="21" t="s">
        <v>56</v>
      </c>
      <c r="F34" s="5">
        <v>20.800999999999998</v>
      </c>
      <c r="G34" s="34">
        <v>350</v>
      </c>
      <c r="H34" s="34">
        <f>G34*F34</f>
        <v>7280.3499999999995</v>
      </c>
      <c r="I34" s="34">
        <v>77.17</v>
      </c>
      <c r="J34" s="34">
        <f>I34*F34</f>
        <v>1605.21317</v>
      </c>
      <c r="K34" s="34">
        <v>7.17</v>
      </c>
      <c r="L34" s="34">
        <f>K34*F34</f>
        <v>149.14317</v>
      </c>
      <c r="M34" s="68">
        <f>SUM(H34,J34,L34)</f>
        <v>9034.7063399999988</v>
      </c>
      <c r="N34" s="69"/>
      <c r="O34" s="40">
        <v>0.09</v>
      </c>
      <c r="P34" s="40">
        <v>0.08</v>
      </c>
      <c r="Q34" s="40">
        <f>O34+P34</f>
        <v>0.16999999999999998</v>
      </c>
      <c r="R34" s="34">
        <f t="shared" ref="R34" si="12">(M34)*(1+Q34)*12%</f>
        <v>1268.4727701359998</v>
      </c>
      <c r="S34" s="42">
        <f>(Q34)+(R34)</f>
        <v>1268.6427701359999</v>
      </c>
      <c r="T34" s="36">
        <f>M34+S34</f>
        <v>10303.349110135998</v>
      </c>
    </row>
    <row r="35" spans="2:20" x14ac:dyDescent="0.25">
      <c r="C35" s="66" t="s">
        <v>38</v>
      </c>
      <c r="D35" s="66"/>
      <c r="E35" s="28"/>
      <c r="F35" s="28"/>
      <c r="G35" s="35"/>
      <c r="H35" s="35">
        <f>SUM(H34)</f>
        <v>7280.3499999999995</v>
      </c>
      <c r="I35" s="35"/>
      <c r="J35" s="35">
        <f>SUM(J34)</f>
        <v>1605.21317</v>
      </c>
      <c r="K35" s="35"/>
      <c r="L35" s="35">
        <f>SUM(L34)</f>
        <v>149.14317</v>
      </c>
      <c r="M35" s="70">
        <f>SUM(H35,J35,L35)</f>
        <v>9034.7063399999988</v>
      </c>
      <c r="N35" s="71"/>
      <c r="O35" s="35"/>
      <c r="P35" s="35"/>
      <c r="Q35" s="35"/>
      <c r="R35" s="35">
        <f>SUM(R34)</f>
        <v>1268.4727701359998</v>
      </c>
      <c r="S35" s="37">
        <f>SUM(S34)</f>
        <v>1268.6427701359999</v>
      </c>
      <c r="T35" s="36">
        <f>M35+S35</f>
        <v>10303.349110135998</v>
      </c>
    </row>
    <row r="36" spans="2:20" x14ac:dyDescent="0.25">
      <c r="C36" s="67"/>
      <c r="D36" s="67"/>
    </row>
    <row r="37" spans="2:20" x14ac:dyDescent="0.25">
      <c r="B37" s="23">
        <v>6</v>
      </c>
      <c r="C37" s="77" t="s">
        <v>2</v>
      </c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8"/>
    </row>
    <row r="38" spans="2:20" x14ac:dyDescent="0.25">
      <c r="B38" s="5">
        <v>6.1</v>
      </c>
      <c r="C38" s="49" t="s">
        <v>57</v>
      </c>
      <c r="D38" s="49"/>
      <c r="E38" s="21" t="s">
        <v>53</v>
      </c>
      <c r="F38" s="5">
        <v>139.92500000000001</v>
      </c>
      <c r="G38" s="34">
        <v>486.23</v>
      </c>
      <c r="H38" s="34">
        <f>G38*F38</f>
        <v>68035.73275000001</v>
      </c>
      <c r="I38" s="34">
        <v>34</v>
      </c>
      <c r="J38" s="34">
        <f>I38*F38</f>
        <v>4757.4500000000007</v>
      </c>
      <c r="K38" s="34">
        <v>60.8</v>
      </c>
      <c r="L38" s="34">
        <f>K38*F38</f>
        <v>8507.44</v>
      </c>
      <c r="M38" s="68">
        <f>SUM(H38,J38,L38)</f>
        <v>81300.62275000001</v>
      </c>
      <c r="N38" s="69"/>
      <c r="O38" s="40">
        <v>0.09</v>
      </c>
      <c r="P38" s="40">
        <v>0.08</v>
      </c>
      <c r="Q38" s="40">
        <f>O38+P38</f>
        <v>0.16999999999999998</v>
      </c>
      <c r="R38" s="34">
        <f t="shared" ref="R38:R39" si="13">(M38)*(1+Q38)*12%</f>
        <v>11414.6074341</v>
      </c>
      <c r="S38" s="41">
        <f>(Q38)+(R38)</f>
        <v>11414.7774341</v>
      </c>
      <c r="T38" s="36">
        <f>M38+S38</f>
        <v>92715.400184100014</v>
      </c>
    </row>
    <row r="39" spans="2:20" x14ac:dyDescent="0.25">
      <c r="B39" s="5">
        <v>6.2</v>
      </c>
      <c r="C39" s="49" t="s">
        <v>58</v>
      </c>
      <c r="D39" s="49"/>
      <c r="E39" s="21" t="s">
        <v>53</v>
      </c>
      <c r="F39" s="5">
        <v>313.62400000000002</v>
      </c>
      <c r="G39" s="34">
        <v>819.68</v>
      </c>
      <c r="H39" s="34">
        <f>G39*F39</f>
        <v>257071.32032</v>
      </c>
      <c r="I39" s="34">
        <v>33</v>
      </c>
      <c r="J39" s="34">
        <f>I39*F39</f>
        <v>10349.592000000001</v>
      </c>
      <c r="K39" s="34">
        <v>73.13</v>
      </c>
      <c r="L39" s="34">
        <f>K39*F39</f>
        <v>22935.323120000001</v>
      </c>
      <c r="M39" s="68">
        <f>SUM(H39,J39,L39)</f>
        <v>290356.23544000002</v>
      </c>
      <c r="N39" s="69"/>
      <c r="O39" s="40">
        <v>0.09</v>
      </c>
      <c r="P39" s="40">
        <v>0.08</v>
      </c>
      <c r="Q39" s="40">
        <f>O39+P39</f>
        <v>0.16999999999999998</v>
      </c>
      <c r="R39" s="34">
        <f t="shared" si="13"/>
        <v>40766.015455775996</v>
      </c>
      <c r="S39" s="41">
        <f>(Q39)+(R39)</f>
        <v>40766.185455775994</v>
      </c>
      <c r="T39" s="36">
        <f t="shared" ref="T39" si="14">M39+S39</f>
        <v>331122.42089577601</v>
      </c>
    </row>
    <row r="40" spans="2:20" x14ac:dyDescent="0.25">
      <c r="C40" s="66" t="s">
        <v>38</v>
      </c>
      <c r="D40" s="66"/>
      <c r="E40" s="28"/>
      <c r="F40" s="28"/>
      <c r="G40" s="35"/>
      <c r="H40" s="35">
        <f>SUM(H38:H39)</f>
        <v>325107.05307000002</v>
      </c>
      <c r="I40" s="35"/>
      <c r="J40" s="35">
        <f>SUM(J38:J39)</f>
        <v>15107.042000000001</v>
      </c>
      <c r="K40" s="35"/>
      <c r="L40" s="35">
        <f>SUM(L38:L39)</f>
        <v>31442.763120000003</v>
      </c>
      <c r="M40" s="70">
        <f>SUM(H40,J40,L40)</f>
        <v>371656.85819000006</v>
      </c>
      <c r="N40" s="71"/>
      <c r="O40" s="35"/>
      <c r="P40" s="35"/>
      <c r="Q40" s="35"/>
      <c r="R40" s="35">
        <f>SUM(R38:R39)</f>
        <v>52180.622889875995</v>
      </c>
      <c r="S40" s="37">
        <f>SUM(S38:S39)</f>
        <v>52180.962889875998</v>
      </c>
      <c r="T40" s="36">
        <f>M40+S40</f>
        <v>423837.82107987604</v>
      </c>
    </row>
    <row r="41" spans="2:20" x14ac:dyDescent="0.25">
      <c r="C41" s="67"/>
      <c r="D41" s="67"/>
    </row>
    <row r="42" spans="2:20" x14ac:dyDescent="0.25">
      <c r="B42" s="22">
        <v>7</v>
      </c>
      <c r="C42" s="76" t="s">
        <v>59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8"/>
    </row>
    <row r="43" spans="2:20" x14ac:dyDescent="0.25">
      <c r="B43" s="5">
        <v>7.1</v>
      </c>
      <c r="C43" s="49" t="s">
        <v>60</v>
      </c>
      <c r="D43" s="49"/>
      <c r="E43" s="21" t="s">
        <v>53</v>
      </c>
      <c r="F43" s="5">
        <v>19.739999999999998</v>
      </c>
      <c r="G43" s="34">
        <v>2500</v>
      </c>
      <c r="H43" s="34">
        <f t="shared" ref="H43:H50" si="15">G43*F43</f>
        <v>49349.999999999993</v>
      </c>
      <c r="I43" s="34">
        <v>929.25</v>
      </c>
      <c r="J43" s="34">
        <f t="shared" ref="J43:J48" si="16">I43*F43</f>
        <v>18343.394999999997</v>
      </c>
      <c r="K43" s="34">
        <v>92.93</v>
      </c>
      <c r="L43" s="34">
        <f t="shared" ref="L43:L48" si="17">K43*F43</f>
        <v>1834.4382000000001</v>
      </c>
      <c r="M43" s="68">
        <f t="shared" ref="M43:M51" si="18">SUM(H43,J43,L43)</f>
        <v>69527.833199999994</v>
      </c>
      <c r="N43" s="69"/>
      <c r="O43" s="40">
        <v>0.09</v>
      </c>
      <c r="P43" s="40">
        <v>0.08</v>
      </c>
      <c r="Q43" s="40">
        <f>O43+P43</f>
        <v>0.16999999999999998</v>
      </c>
      <c r="R43" s="34">
        <f t="shared" ref="R43:R50" si="19">(M43)*(1+Q43)*12%</f>
        <v>9761.707781279998</v>
      </c>
      <c r="S43" s="42">
        <f>(Q43)+(R43)</f>
        <v>9761.8777812799981</v>
      </c>
      <c r="T43" s="36">
        <f>M43+S43</f>
        <v>79289.71098127999</v>
      </c>
    </row>
    <row r="44" spans="2:20" x14ac:dyDescent="0.25">
      <c r="B44" s="5">
        <v>7.2</v>
      </c>
      <c r="C44" s="49" t="s">
        <v>61</v>
      </c>
      <c r="D44" s="49"/>
      <c r="E44" s="21" t="s">
        <v>62</v>
      </c>
      <c r="F44" s="5">
        <v>14</v>
      </c>
      <c r="G44" s="34">
        <v>2100</v>
      </c>
      <c r="H44" s="34">
        <f t="shared" si="15"/>
        <v>29400</v>
      </c>
      <c r="I44" s="34">
        <v>669.06</v>
      </c>
      <c r="J44" s="34">
        <f t="shared" si="16"/>
        <v>9366.84</v>
      </c>
      <c r="K44" s="34">
        <v>66.91</v>
      </c>
      <c r="L44" s="34">
        <f t="shared" si="17"/>
        <v>936.74</v>
      </c>
      <c r="M44" s="68">
        <f t="shared" si="18"/>
        <v>39703.579999999994</v>
      </c>
      <c r="N44" s="69"/>
      <c r="O44" s="40">
        <v>0.09</v>
      </c>
      <c r="P44" s="40">
        <v>0.08</v>
      </c>
      <c r="Q44" s="40">
        <f t="shared" ref="Q44:Q50" si="20">O44+P44</f>
        <v>0.16999999999999998</v>
      </c>
      <c r="R44" s="34">
        <f t="shared" si="19"/>
        <v>5574.3826319999989</v>
      </c>
      <c r="S44" s="42">
        <f t="shared" ref="S44:S49" si="21">(Q44)+(R44)</f>
        <v>5574.552631999999</v>
      </c>
      <c r="T44" s="36">
        <f t="shared" ref="T44:T50" si="22">M44+S44</f>
        <v>45278.132631999993</v>
      </c>
    </row>
    <row r="45" spans="2:20" x14ac:dyDescent="0.25">
      <c r="B45" s="5">
        <v>7.3</v>
      </c>
      <c r="C45" s="49" t="s">
        <v>63</v>
      </c>
      <c r="D45" s="49"/>
      <c r="E45" s="21" t="s">
        <v>53</v>
      </c>
      <c r="F45" s="5">
        <v>5.88</v>
      </c>
      <c r="G45" s="34">
        <v>33000</v>
      </c>
      <c r="H45" s="34">
        <f t="shared" si="15"/>
        <v>194040</v>
      </c>
      <c r="I45" s="34">
        <v>334.53</v>
      </c>
      <c r="J45" s="34">
        <f t="shared" si="16"/>
        <v>1967.0363999999997</v>
      </c>
      <c r="K45" s="34">
        <v>33.450000000000003</v>
      </c>
      <c r="L45" s="34">
        <f t="shared" si="17"/>
        <v>196.68600000000001</v>
      </c>
      <c r="M45" s="68">
        <f t="shared" si="18"/>
        <v>196203.7224</v>
      </c>
      <c r="N45" s="69"/>
      <c r="O45" s="40">
        <v>0.09</v>
      </c>
      <c r="P45" s="40">
        <v>0.08</v>
      </c>
      <c r="Q45" s="40">
        <f t="shared" si="20"/>
        <v>0.16999999999999998</v>
      </c>
      <c r="R45" s="34">
        <f t="shared" si="19"/>
        <v>27547.002624959998</v>
      </c>
      <c r="S45" s="42">
        <f t="shared" si="21"/>
        <v>27547.172624959996</v>
      </c>
      <c r="T45" s="36">
        <f t="shared" si="22"/>
        <v>223750.89502495999</v>
      </c>
    </row>
    <row r="46" spans="2:20" x14ac:dyDescent="0.25">
      <c r="B46" s="5">
        <v>7.4</v>
      </c>
      <c r="C46" s="49" t="s">
        <v>64</v>
      </c>
      <c r="D46" s="49"/>
      <c r="E46" s="21" t="s">
        <v>53</v>
      </c>
      <c r="F46" s="5">
        <v>31.74</v>
      </c>
      <c r="G46" s="34">
        <v>4859.43</v>
      </c>
      <c r="H46" s="34">
        <f t="shared" si="15"/>
        <v>154238.3082</v>
      </c>
      <c r="I46" s="34">
        <v>334.53</v>
      </c>
      <c r="J46" s="34">
        <f t="shared" si="16"/>
        <v>10617.982199999999</v>
      </c>
      <c r="K46" s="34">
        <v>33.450000000000003</v>
      </c>
      <c r="L46" s="34">
        <f t="shared" si="17"/>
        <v>1061.703</v>
      </c>
      <c r="M46" s="68">
        <f t="shared" si="18"/>
        <v>165917.99340000001</v>
      </c>
      <c r="N46" s="69"/>
      <c r="O46" s="40">
        <v>0.09</v>
      </c>
      <c r="P46" s="40">
        <v>0.08</v>
      </c>
      <c r="Q46" s="40">
        <f t="shared" si="20"/>
        <v>0.16999999999999998</v>
      </c>
      <c r="R46" s="34">
        <f t="shared" si="19"/>
        <v>23294.886273359996</v>
      </c>
      <c r="S46" s="42">
        <f t="shared" si="21"/>
        <v>23295.056273359995</v>
      </c>
      <c r="T46" s="36">
        <f t="shared" si="22"/>
        <v>189213.04967336002</v>
      </c>
    </row>
    <row r="47" spans="2:20" x14ac:dyDescent="0.25">
      <c r="B47" s="5">
        <v>7.5</v>
      </c>
      <c r="C47" s="49" t="s">
        <v>65</v>
      </c>
      <c r="D47" s="49"/>
      <c r="E47" s="21" t="s">
        <v>53</v>
      </c>
      <c r="F47" s="5">
        <v>8.9700000000000006</v>
      </c>
      <c r="G47" s="34">
        <v>1500</v>
      </c>
      <c r="H47" s="34">
        <f t="shared" si="15"/>
        <v>13455.000000000002</v>
      </c>
      <c r="I47" s="34">
        <v>303.23</v>
      </c>
      <c r="J47" s="34">
        <f t="shared" si="16"/>
        <v>2719.9731000000002</v>
      </c>
      <c r="K47" s="34">
        <v>30.32</v>
      </c>
      <c r="L47" s="34">
        <f t="shared" si="17"/>
        <v>271.97040000000004</v>
      </c>
      <c r="M47" s="68">
        <f t="shared" si="18"/>
        <v>16446.943500000001</v>
      </c>
      <c r="N47" s="69"/>
      <c r="O47" s="40">
        <v>0.09</v>
      </c>
      <c r="P47" s="40">
        <v>0.08</v>
      </c>
      <c r="Q47" s="40">
        <f t="shared" si="20"/>
        <v>0.16999999999999998</v>
      </c>
      <c r="R47" s="34">
        <f t="shared" si="19"/>
        <v>2309.1508673999997</v>
      </c>
      <c r="S47" s="42">
        <f t="shared" si="21"/>
        <v>2309.3208673999998</v>
      </c>
      <c r="T47" s="36">
        <f t="shared" si="22"/>
        <v>18756.264367399999</v>
      </c>
    </row>
    <row r="48" spans="2:20" x14ac:dyDescent="0.25">
      <c r="B48" s="5">
        <v>7.6</v>
      </c>
      <c r="C48" s="49" t="s">
        <v>66</v>
      </c>
      <c r="D48" s="49"/>
      <c r="E48" s="21" t="s">
        <v>53</v>
      </c>
      <c r="F48" s="5">
        <v>26.04</v>
      </c>
      <c r="G48" s="34">
        <v>864.49</v>
      </c>
      <c r="H48" s="34">
        <f t="shared" si="15"/>
        <v>22511.319599999999</v>
      </c>
      <c r="I48" s="34">
        <v>209.08</v>
      </c>
      <c r="J48" s="34">
        <f t="shared" si="16"/>
        <v>5444.4431999999997</v>
      </c>
      <c r="K48" s="34">
        <v>82</v>
      </c>
      <c r="L48" s="34">
        <f t="shared" si="17"/>
        <v>2135.2799999999997</v>
      </c>
      <c r="M48" s="68">
        <f t="shared" si="18"/>
        <v>30091.042799999996</v>
      </c>
      <c r="N48" s="69"/>
      <c r="O48" s="40">
        <v>0.09</v>
      </c>
      <c r="P48" s="40">
        <v>0.08</v>
      </c>
      <c r="Q48" s="40">
        <f t="shared" si="20"/>
        <v>0.16999999999999998</v>
      </c>
      <c r="R48" s="34">
        <f t="shared" si="19"/>
        <v>4224.7824091199991</v>
      </c>
      <c r="S48" s="42">
        <f t="shared" si="21"/>
        <v>4224.9524091199992</v>
      </c>
      <c r="T48" s="36">
        <f t="shared" si="22"/>
        <v>34315.995209119996</v>
      </c>
    </row>
    <row r="49" spans="2:20" x14ac:dyDescent="0.25">
      <c r="B49" s="5">
        <v>7.7</v>
      </c>
      <c r="C49" s="49" t="s">
        <v>67</v>
      </c>
      <c r="D49" s="49"/>
      <c r="E49" s="21" t="s">
        <v>62</v>
      </c>
      <c r="F49" s="5">
        <v>14</v>
      </c>
      <c r="G49" s="34">
        <v>1600</v>
      </c>
      <c r="H49" s="34">
        <f t="shared" si="15"/>
        <v>22400</v>
      </c>
      <c r="I49" s="34" t="s">
        <v>37</v>
      </c>
      <c r="J49" s="34" t="s">
        <v>37</v>
      </c>
      <c r="K49" s="34" t="s">
        <v>37</v>
      </c>
      <c r="L49" s="34" t="s">
        <v>37</v>
      </c>
      <c r="M49" s="68">
        <f t="shared" si="18"/>
        <v>22400</v>
      </c>
      <c r="N49" s="69"/>
      <c r="O49" s="40">
        <v>0.09</v>
      </c>
      <c r="P49" s="40">
        <v>0.08</v>
      </c>
      <c r="Q49" s="40">
        <f t="shared" si="20"/>
        <v>0.16999999999999998</v>
      </c>
      <c r="R49" s="34">
        <f t="shared" si="19"/>
        <v>3144.96</v>
      </c>
      <c r="S49" s="42">
        <f t="shared" si="21"/>
        <v>3145.13</v>
      </c>
      <c r="T49" s="36">
        <f t="shared" si="22"/>
        <v>25545.13</v>
      </c>
    </row>
    <row r="50" spans="2:20" x14ac:dyDescent="0.25">
      <c r="B50" s="5">
        <v>7.8</v>
      </c>
      <c r="C50" s="49" t="s">
        <v>68</v>
      </c>
      <c r="D50" s="49"/>
      <c r="E50" s="24" t="s">
        <v>7</v>
      </c>
      <c r="F50" s="25">
        <v>56</v>
      </c>
      <c r="G50" s="38">
        <v>65</v>
      </c>
      <c r="H50" s="34">
        <f t="shared" si="15"/>
        <v>3640</v>
      </c>
      <c r="I50" s="38" t="s">
        <v>37</v>
      </c>
      <c r="J50" s="34" t="s">
        <v>37</v>
      </c>
      <c r="K50" s="38" t="s">
        <v>37</v>
      </c>
      <c r="L50" s="34" t="s">
        <v>37</v>
      </c>
      <c r="M50" s="68">
        <f t="shared" si="18"/>
        <v>3640</v>
      </c>
      <c r="N50" s="69"/>
      <c r="O50" s="40">
        <v>0.09</v>
      </c>
      <c r="P50" s="40">
        <v>0.08</v>
      </c>
      <c r="Q50" s="40">
        <f t="shared" si="20"/>
        <v>0.16999999999999998</v>
      </c>
      <c r="R50" s="34">
        <f t="shared" si="19"/>
        <v>511.05599999999998</v>
      </c>
      <c r="S50" s="42">
        <f>(Q50)+(R50)</f>
        <v>511.226</v>
      </c>
      <c r="T50" s="36">
        <f t="shared" si="22"/>
        <v>4151.2259999999997</v>
      </c>
    </row>
    <row r="51" spans="2:20" x14ac:dyDescent="0.25">
      <c r="C51" s="66" t="s">
        <v>38</v>
      </c>
      <c r="D51" s="66"/>
      <c r="E51" s="28"/>
      <c r="F51" s="28"/>
      <c r="G51" s="35"/>
      <c r="H51" s="35">
        <f>SUM(H43:H50)</f>
        <v>489034.62779999996</v>
      </c>
      <c r="I51" s="35"/>
      <c r="J51" s="35">
        <f>SUM(J43:J50)</f>
        <v>48459.669900000001</v>
      </c>
      <c r="K51" s="35"/>
      <c r="L51" s="35">
        <f>SUM(L43:L50)</f>
        <v>6436.8176000000003</v>
      </c>
      <c r="M51" s="70">
        <f t="shared" si="18"/>
        <v>543931.11529999995</v>
      </c>
      <c r="N51" s="71"/>
      <c r="O51" s="35"/>
      <c r="P51" s="35"/>
      <c r="Q51" s="35"/>
      <c r="R51" s="35">
        <f>SUM(R43:R50)</f>
        <v>76367.928588120005</v>
      </c>
      <c r="S51" s="37">
        <f>SUM(S43:S50)</f>
        <v>76369.288588119991</v>
      </c>
      <c r="T51" s="36">
        <f>M51+S51</f>
        <v>620300.40388811997</v>
      </c>
    </row>
    <row r="52" spans="2:20" x14ac:dyDescent="0.25">
      <c r="C52" s="67"/>
      <c r="D52" s="67"/>
    </row>
    <row r="53" spans="2:20" x14ac:dyDescent="0.25">
      <c r="B53" s="22">
        <v>8</v>
      </c>
      <c r="C53" s="76" t="s">
        <v>69</v>
      </c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2:20" x14ac:dyDescent="0.25">
      <c r="B54" s="5">
        <v>8.1</v>
      </c>
      <c r="C54" s="49" t="s">
        <v>70</v>
      </c>
      <c r="D54" s="49"/>
      <c r="E54" s="21" t="s">
        <v>53</v>
      </c>
      <c r="F54" s="5">
        <v>812</v>
      </c>
      <c r="G54" s="34">
        <v>124.49</v>
      </c>
      <c r="H54" s="34">
        <f t="shared" ref="H54:H63" si="23">G54*F54</f>
        <v>101085.87999999999</v>
      </c>
      <c r="I54" s="34">
        <v>96.53</v>
      </c>
      <c r="J54" s="34">
        <f>I54*F54</f>
        <v>78382.36</v>
      </c>
      <c r="K54" s="34">
        <v>9.65</v>
      </c>
      <c r="L54" s="34">
        <f t="shared" ref="L54:L60" si="24">K54*F54</f>
        <v>7835.8</v>
      </c>
      <c r="M54" s="68">
        <f t="shared" ref="M54:M64" si="25">SUM(H54,J54,L54)</f>
        <v>187304.03999999998</v>
      </c>
      <c r="N54" s="69"/>
      <c r="O54" s="40">
        <v>0.09</v>
      </c>
      <c r="P54" s="40">
        <v>0.08</v>
      </c>
      <c r="Q54" s="40">
        <f>O54+P54</f>
        <v>0.16999999999999998</v>
      </c>
      <c r="R54" s="34">
        <f t="shared" ref="R54:R63" si="26">(M54)*(1+Q54)*12%</f>
        <v>26297.487215999998</v>
      </c>
      <c r="S54" s="41">
        <f>(Q54)+(R54)</f>
        <v>26297.657215999996</v>
      </c>
      <c r="T54" s="36">
        <f>M54+S54</f>
        <v>213601.69721599997</v>
      </c>
    </row>
    <row r="55" spans="2:20" x14ac:dyDescent="0.25">
      <c r="B55" s="5">
        <v>8.1999999999999993</v>
      </c>
      <c r="C55" s="49" t="s">
        <v>71</v>
      </c>
      <c r="D55" s="49"/>
      <c r="E55" s="21" t="s">
        <v>53</v>
      </c>
      <c r="F55" s="5">
        <v>20</v>
      </c>
      <c r="G55" s="34">
        <v>775.07</v>
      </c>
      <c r="H55" s="34">
        <f t="shared" si="23"/>
        <v>15501.400000000001</v>
      </c>
      <c r="I55" s="34">
        <v>335.25</v>
      </c>
      <c r="J55" s="34">
        <f>I55*F55</f>
        <v>6705</v>
      </c>
      <c r="K55" s="34">
        <v>33.53</v>
      </c>
      <c r="L55" s="34">
        <f t="shared" si="24"/>
        <v>670.6</v>
      </c>
      <c r="M55" s="68">
        <f t="shared" si="25"/>
        <v>22877</v>
      </c>
      <c r="N55" s="69"/>
      <c r="O55" s="40">
        <v>0.09</v>
      </c>
      <c r="P55" s="40">
        <v>0.08</v>
      </c>
      <c r="Q55" s="40">
        <f t="shared" ref="Q55:Q63" si="27">O55+P55</f>
        <v>0.16999999999999998</v>
      </c>
      <c r="R55" s="34">
        <f t="shared" si="26"/>
        <v>3211.9308000000001</v>
      </c>
      <c r="S55" s="41">
        <f t="shared" ref="S55:S62" si="28">(Q55)+(R55)</f>
        <v>3212.1008000000002</v>
      </c>
      <c r="T55" s="36">
        <f t="shared" ref="T55:T64" si="29">M55+S55</f>
        <v>26089.1008</v>
      </c>
    </row>
    <row r="56" spans="2:20" x14ac:dyDescent="0.25">
      <c r="B56" s="5">
        <v>8.3000000000000007</v>
      </c>
      <c r="C56" s="49" t="s">
        <v>72</v>
      </c>
      <c r="D56" s="49"/>
      <c r="E56" s="21" t="s">
        <v>53</v>
      </c>
      <c r="F56" s="5">
        <v>51</v>
      </c>
      <c r="G56" s="34">
        <v>765.94</v>
      </c>
      <c r="H56" s="34">
        <f t="shared" si="23"/>
        <v>39062.94</v>
      </c>
      <c r="I56" s="34">
        <v>335.25</v>
      </c>
      <c r="J56" s="34">
        <f>I56*F56</f>
        <v>17097.75</v>
      </c>
      <c r="K56" s="34">
        <v>33.53</v>
      </c>
      <c r="L56" s="34">
        <f t="shared" si="24"/>
        <v>1710.03</v>
      </c>
      <c r="M56" s="68">
        <f t="shared" si="25"/>
        <v>57870.720000000001</v>
      </c>
      <c r="N56" s="69"/>
      <c r="O56" s="40">
        <v>0.09</v>
      </c>
      <c r="P56" s="40">
        <v>0.08</v>
      </c>
      <c r="Q56" s="40">
        <f t="shared" si="27"/>
        <v>0.16999999999999998</v>
      </c>
      <c r="R56" s="34">
        <f t="shared" si="26"/>
        <v>8125.0490879999998</v>
      </c>
      <c r="S56" s="41">
        <f t="shared" si="28"/>
        <v>8125.2190879999998</v>
      </c>
      <c r="T56" s="36">
        <f t="shared" si="29"/>
        <v>65995.939087999999</v>
      </c>
    </row>
    <row r="57" spans="2:20" x14ac:dyDescent="0.25">
      <c r="B57" s="5">
        <v>8.4</v>
      </c>
      <c r="C57" s="49" t="s">
        <v>73</v>
      </c>
      <c r="D57" s="49"/>
      <c r="E57" s="21" t="s">
        <v>53</v>
      </c>
      <c r="F57" s="5">
        <v>200.32</v>
      </c>
      <c r="G57" s="34">
        <v>437</v>
      </c>
      <c r="H57" s="34">
        <f t="shared" si="23"/>
        <v>87539.839999999997</v>
      </c>
      <c r="I57" s="34" t="s">
        <v>37</v>
      </c>
      <c r="J57" s="34" t="s">
        <v>37</v>
      </c>
      <c r="K57" s="34"/>
      <c r="L57" s="34">
        <f t="shared" si="24"/>
        <v>0</v>
      </c>
      <c r="M57" s="68">
        <f t="shared" si="25"/>
        <v>87539.839999999997</v>
      </c>
      <c r="N57" s="69"/>
      <c r="O57" s="40">
        <v>0.09</v>
      </c>
      <c r="P57" s="40">
        <v>0.08</v>
      </c>
      <c r="Q57" s="40">
        <f t="shared" si="27"/>
        <v>0.16999999999999998</v>
      </c>
      <c r="R57" s="34">
        <f t="shared" si="26"/>
        <v>12290.593535999998</v>
      </c>
      <c r="S57" s="41">
        <f t="shared" si="28"/>
        <v>12290.763535999999</v>
      </c>
      <c r="T57" s="36">
        <f t="shared" si="29"/>
        <v>99830.603535999995</v>
      </c>
    </row>
    <row r="58" spans="2:20" x14ac:dyDescent="0.25">
      <c r="B58" s="5">
        <v>8.5</v>
      </c>
      <c r="C58" s="49" t="s">
        <v>74</v>
      </c>
      <c r="D58" s="49"/>
      <c r="E58" s="21" t="s">
        <v>53</v>
      </c>
      <c r="F58" s="5">
        <v>282.74</v>
      </c>
      <c r="G58" s="34">
        <v>750</v>
      </c>
      <c r="H58" s="34">
        <f t="shared" si="23"/>
        <v>212055</v>
      </c>
      <c r="I58" s="34">
        <v>798.63</v>
      </c>
      <c r="J58" s="34">
        <f>I58*F58</f>
        <v>225804.64620000002</v>
      </c>
      <c r="K58" s="34">
        <v>79.86</v>
      </c>
      <c r="L58" s="34">
        <f t="shared" si="24"/>
        <v>22579.616399999999</v>
      </c>
      <c r="M58" s="68">
        <f t="shared" si="25"/>
        <v>460439.26260000002</v>
      </c>
      <c r="N58" s="69"/>
      <c r="O58" s="40">
        <v>0.09</v>
      </c>
      <c r="P58" s="40">
        <v>0.08</v>
      </c>
      <c r="Q58" s="40">
        <f t="shared" si="27"/>
        <v>0.16999999999999998</v>
      </c>
      <c r="R58" s="34">
        <f t="shared" si="26"/>
        <v>64645.672469040001</v>
      </c>
      <c r="S58" s="41">
        <f t="shared" si="28"/>
        <v>64645.842469039999</v>
      </c>
      <c r="T58" s="36">
        <f t="shared" si="29"/>
        <v>525085.10506903997</v>
      </c>
    </row>
    <row r="59" spans="2:20" x14ac:dyDescent="0.25">
      <c r="B59" s="5">
        <v>8.6</v>
      </c>
      <c r="C59" s="49" t="s">
        <v>75</v>
      </c>
      <c r="D59" s="49"/>
      <c r="E59" s="21" t="s">
        <v>53</v>
      </c>
      <c r="F59" s="5">
        <v>37.880000000000003</v>
      </c>
      <c r="G59" s="34">
        <v>360</v>
      </c>
      <c r="H59" s="34">
        <f t="shared" si="23"/>
        <v>13636.800000000001</v>
      </c>
      <c r="I59" s="34">
        <v>559.04</v>
      </c>
      <c r="J59" s="34">
        <f>I59*F59</f>
        <v>21176.4352</v>
      </c>
      <c r="K59" s="34">
        <v>55.9</v>
      </c>
      <c r="L59" s="34">
        <f t="shared" si="24"/>
        <v>2117.4920000000002</v>
      </c>
      <c r="M59" s="68">
        <f t="shared" si="25"/>
        <v>36930.727200000001</v>
      </c>
      <c r="N59" s="69"/>
      <c r="O59" s="40">
        <v>0.09</v>
      </c>
      <c r="P59" s="40">
        <v>0.08</v>
      </c>
      <c r="Q59" s="40">
        <f t="shared" si="27"/>
        <v>0.16999999999999998</v>
      </c>
      <c r="R59" s="34">
        <f t="shared" si="26"/>
        <v>5185.0740988799998</v>
      </c>
      <c r="S59" s="41">
        <f t="shared" si="28"/>
        <v>5185.2440988799999</v>
      </c>
      <c r="T59" s="36">
        <f t="shared" si="29"/>
        <v>42115.971298880002</v>
      </c>
    </row>
    <row r="60" spans="2:20" x14ac:dyDescent="0.25">
      <c r="B60" s="5">
        <v>8.6999999999999993</v>
      </c>
      <c r="C60" s="49" t="s">
        <v>76</v>
      </c>
      <c r="D60" s="49"/>
      <c r="E60" s="21" t="s">
        <v>53</v>
      </c>
      <c r="F60" s="5">
        <v>14.99</v>
      </c>
      <c r="G60" s="34">
        <v>1160.5</v>
      </c>
      <c r="H60" s="34">
        <f t="shared" si="23"/>
        <v>17395.895</v>
      </c>
      <c r="I60" s="34">
        <v>557.54999999999995</v>
      </c>
      <c r="J60" s="34">
        <f>I60*F60</f>
        <v>8357.6744999999992</v>
      </c>
      <c r="K60" s="34">
        <v>55.76</v>
      </c>
      <c r="L60" s="34">
        <f t="shared" si="24"/>
        <v>835.8424</v>
      </c>
      <c r="M60" s="68">
        <f t="shared" si="25"/>
        <v>26589.411899999999</v>
      </c>
      <c r="N60" s="69"/>
      <c r="O60" s="40">
        <v>0.09</v>
      </c>
      <c r="P60" s="40">
        <v>0.08</v>
      </c>
      <c r="Q60" s="40">
        <f t="shared" si="27"/>
        <v>0.16999999999999998</v>
      </c>
      <c r="R60" s="34">
        <f t="shared" si="26"/>
        <v>3733.1534307599995</v>
      </c>
      <c r="S60" s="41">
        <f t="shared" si="28"/>
        <v>3733.3234307599996</v>
      </c>
      <c r="T60" s="36">
        <f t="shared" si="29"/>
        <v>30322.735330759999</v>
      </c>
    </row>
    <row r="61" spans="2:20" x14ac:dyDescent="0.25">
      <c r="B61" s="5">
        <v>8.8000000000000007</v>
      </c>
      <c r="C61" s="49" t="s">
        <v>77</v>
      </c>
      <c r="D61" s="49"/>
      <c r="E61" s="21" t="s">
        <v>78</v>
      </c>
      <c r="F61" s="5">
        <v>21.18</v>
      </c>
      <c r="G61" s="34">
        <v>4500</v>
      </c>
      <c r="H61" s="34">
        <f t="shared" si="23"/>
        <v>95310</v>
      </c>
      <c r="I61" s="34" t="s">
        <v>37</v>
      </c>
      <c r="J61" s="34" t="s">
        <v>37</v>
      </c>
      <c r="K61" s="34" t="s">
        <v>37</v>
      </c>
      <c r="L61" s="34" t="s">
        <v>37</v>
      </c>
      <c r="M61" s="68">
        <f t="shared" si="25"/>
        <v>95310</v>
      </c>
      <c r="N61" s="69"/>
      <c r="O61" s="40">
        <v>0.09</v>
      </c>
      <c r="P61" s="40">
        <v>0.08</v>
      </c>
      <c r="Q61" s="40">
        <f t="shared" si="27"/>
        <v>0.16999999999999998</v>
      </c>
      <c r="R61" s="34">
        <f t="shared" si="26"/>
        <v>13381.523999999999</v>
      </c>
      <c r="S61" s="41">
        <f t="shared" si="28"/>
        <v>13381.694</v>
      </c>
      <c r="T61" s="36">
        <f t="shared" si="29"/>
        <v>108691.694</v>
      </c>
    </row>
    <row r="62" spans="2:20" x14ac:dyDescent="0.25">
      <c r="B62" s="5">
        <v>8.9</v>
      </c>
      <c r="C62" s="49" t="s">
        <v>79</v>
      </c>
      <c r="D62" s="49"/>
      <c r="E62" s="21" t="s">
        <v>53</v>
      </c>
      <c r="F62" s="5">
        <v>2.68</v>
      </c>
      <c r="G62" s="34">
        <v>18581.080000000002</v>
      </c>
      <c r="H62" s="34">
        <f t="shared" si="23"/>
        <v>49797.294400000006</v>
      </c>
      <c r="I62" s="34" t="s">
        <v>37</v>
      </c>
      <c r="J62" s="34" t="s">
        <v>37</v>
      </c>
      <c r="K62" s="34" t="s">
        <v>37</v>
      </c>
      <c r="L62" s="34" t="s">
        <v>37</v>
      </c>
      <c r="M62" s="68">
        <f t="shared" si="25"/>
        <v>49797.294400000006</v>
      </c>
      <c r="N62" s="69"/>
      <c r="O62" s="40">
        <v>0.09</v>
      </c>
      <c r="P62" s="40">
        <v>0.08</v>
      </c>
      <c r="Q62" s="40">
        <f t="shared" si="27"/>
        <v>0.16999999999999998</v>
      </c>
      <c r="R62" s="34">
        <f t="shared" si="26"/>
        <v>6991.5401337599997</v>
      </c>
      <c r="S62" s="41">
        <f t="shared" si="28"/>
        <v>6991.7101337599997</v>
      </c>
      <c r="T62" s="36">
        <f t="shared" si="29"/>
        <v>56789.004533760002</v>
      </c>
    </row>
    <row r="63" spans="2:20" x14ac:dyDescent="0.25">
      <c r="B63" s="26">
        <v>8.1</v>
      </c>
      <c r="C63" s="49" t="s">
        <v>80</v>
      </c>
      <c r="D63" s="49"/>
      <c r="E63" s="21" t="s">
        <v>53</v>
      </c>
      <c r="F63" s="5">
        <v>1.05</v>
      </c>
      <c r="G63" s="34">
        <v>118131.87</v>
      </c>
      <c r="H63" s="34">
        <f t="shared" si="23"/>
        <v>124038.4635</v>
      </c>
      <c r="I63" s="34" t="s">
        <v>37</v>
      </c>
      <c r="J63" s="34" t="s">
        <v>37</v>
      </c>
      <c r="K63" s="34" t="s">
        <v>37</v>
      </c>
      <c r="L63" s="34" t="s">
        <v>37</v>
      </c>
      <c r="M63" s="68">
        <f t="shared" si="25"/>
        <v>124038.4635</v>
      </c>
      <c r="N63" s="69"/>
      <c r="O63" s="40">
        <v>0.09</v>
      </c>
      <c r="P63" s="40">
        <v>0.08</v>
      </c>
      <c r="Q63" s="40">
        <f t="shared" si="27"/>
        <v>0.16999999999999998</v>
      </c>
      <c r="R63" s="34">
        <f t="shared" si="26"/>
        <v>17415.000275399998</v>
      </c>
      <c r="S63" s="41">
        <f>(Q63)+(R63)</f>
        <v>17415.170275399996</v>
      </c>
      <c r="T63" s="36">
        <f t="shared" si="29"/>
        <v>141453.6337754</v>
      </c>
    </row>
    <row r="64" spans="2:20" x14ac:dyDescent="0.25">
      <c r="C64" s="66" t="s">
        <v>38</v>
      </c>
      <c r="D64" s="66"/>
      <c r="E64" s="28"/>
      <c r="F64" s="28"/>
      <c r="G64" s="35"/>
      <c r="H64" s="35">
        <f>SUM(H54:H63)</f>
        <v>755423.51289999997</v>
      </c>
      <c r="I64" s="35"/>
      <c r="J64" s="35">
        <f>SUM(J54:J63)</f>
        <v>357523.86590000003</v>
      </c>
      <c r="K64" s="35"/>
      <c r="L64" s="35">
        <f>SUM(L54:L63)</f>
        <v>35749.380799999999</v>
      </c>
      <c r="M64" s="70">
        <f t="shared" si="25"/>
        <v>1148696.7596</v>
      </c>
      <c r="N64" s="71"/>
      <c r="O64" s="35"/>
      <c r="P64" s="35"/>
      <c r="Q64" s="35"/>
      <c r="R64" s="35">
        <f>SUM(R54:R63)</f>
        <v>161277.02504783997</v>
      </c>
      <c r="S64" s="37">
        <f>SUM(S54:S63)</f>
        <v>161278.72504783995</v>
      </c>
      <c r="T64" s="36">
        <f t="shared" si="29"/>
        <v>1309975.48464784</v>
      </c>
    </row>
    <row r="65" spans="2:20" x14ac:dyDescent="0.25">
      <c r="C65" s="67"/>
      <c r="D65" s="67"/>
    </row>
    <row r="66" spans="2:20" x14ac:dyDescent="0.25">
      <c r="B66" s="22">
        <v>9</v>
      </c>
      <c r="C66" s="76" t="s">
        <v>11</v>
      </c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8"/>
    </row>
    <row r="67" spans="2:20" x14ac:dyDescent="0.25">
      <c r="B67" s="5">
        <v>9.1</v>
      </c>
      <c r="C67" s="49" t="s">
        <v>81</v>
      </c>
      <c r="D67" s="75"/>
      <c r="E67" s="5" t="s">
        <v>53</v>
      </c>
      <c r="F67" s="5">
        <v>370.49</v>
      </c>
      <c r="G67" s="34">
        <v>845</v>
      </c>
      <c r="H67" s="34">
        <f>G67*F67</f>
        <v>313064.05</v>
      </c>
      <c r="I67" s="34">
        <v>210.11</v>
      </c>
      <c r="J67" s="34">
        <f>I67*F67</f>
        <v>77843.653900000005</v>
      </c>
      <c r="K67" s="34">
        <v>21.01</v>
      </c>
      <c r="L67" s="34">
        <f>K67*F67</f>
        <v>7783.9949000000006</v>
      </c>
      <c r="M67" s="68">
        <f>SUM(H67,J67,L67)</f>
        <v>398691.69879999995</v>
      </c>
      <c r="N67" s="69"/>
      <c r="O67" s="40">
        <v>0.09</v>
      </c>
      <c r="P67" s="40">
        <v>0.08</v>
      </c>
      <c r="Q67" s="40">
        <f>O67+P67</f>
        <v>0.16999999999999998</v>
      </c>
      <c r="R67" s="34">
        <f t="shared" ref="R67:R68" si="30">(M67)*(1+Q67)*12%</f>
        <v>55976.314511519988</v>
      </c>
      <c r="S67" s="41">
        <f>(Q67)+(R67)</f>
        <v>55976.484511519986</v>
      </c>
      <c r="T67" s="36">
        <f>M67+S67</f>
        <v>454668.18331151991</v>
      </c>
    </row>
    <row r="68" spans="2:20" x14ac:dyDescent="0.25">
      <c r="B68" s="5">
        <v>9.1999999999999993</v>
      </c>
      <c r="C68" s="49" t="s">
        <v>82</v>
      </c>
      <c r="D68" s="75"/>
      <c r="E68" s="5" t="s">
        <v>53</v>
      </c>
      <c r="F68" s="5">
        <v>154.75</v>
      </c>
      <c r="G68" s="34">
        <v>845</v>
      </c>
      <c r="H68" s="34">
        <f>G68*F68</f>
        <v>130763.75</v>
      </c>
      <c r="I68" s="34">
        <v>233.46</v>
      </c>
      <c r="J68" s="34">
        <f>I68*F68</f>
        <v>36127.934999999998</v>
      </c>
      <c r="K68" s="34">
        <v>23.35</v>
      </c>
      <c r="L68" s="34">
        <f>K68*F68</f>
        <v>3613.4125000000004</v>
      </c>
      <c r="M68" s="68">
        <f>SUM(H68,J68,L68)</f>
        <v>170505.0975</v>
      </c>
      <c r="N68" s="69"/>
      <c r="O68" s="40">
        <v>0.09</v>
      </c>
      <c r="P68" s="40">
        <v>0.08</v>
      </c>
      <c r="Q68" s="40">
        <f>O68+P68</f>
        <v>0.16999999999999998</v>
      </c>
      <c r="R68" s="34">
        <f t="shared" si="30"/>
        <v>23938.915688999998</v>
      </c>
      <c r="S68" s="41">
        <f>(Q68)+(R68)</f>
        <v>23939.085688999996</v>
      </c>
      <c r="T68" s="36">
        <f t="shared" ref="T68:T69" si="31">M68+S68</f>
        <v>194444.183189</v>
      </c>
    </row>
    <row r="69" spans="2:20" x14ac:dyDescent="0.25">
      <c r="C69" s="66" t="s">
        <v>38</v>
      </c>
      <c r="D69" s="66"/>
      <c r="E69" s="28"/>
      <c r="F69" s="28"/>
      <c r="G69" s="35"/>
      <c r="H69" s="35">
        <f>SUM(H67:H68)</f>
        <v>443827.8</v>
      </c>
      <c r="I69" s="35"/>
      <c r="J69" s="35">
        <f>SUM(J67:J68)</f>
        <v>113971.5889</v>
      </c>
      <c r="K69" s="35"/>
      <c r="L69" s="35">
        <f>SUM(L67:L68)</f>
        <v>11397.4074</v>
      </c>
      <c r="M69" s="70">
        <f>SUM(H69,J69,L69)</f>
        <v>569196.79630000005</v>
      </c>
      <c r="N69" s="71"/>
      <c r="O69" s="35"/>
      <c r="P69" s="35"/>
      <c r="Q69" s="35"/>
      <c r="R69" s="35">
        <f>SUM(R67:R68)</f>
        <v>79915.230200519989</v>
      </c>
      <c r="S69" s="37">
        <f>SUM(S67:S68)</f>
        <v>79915.570200519986</v>
      </c>
      <c r="T69" s="36">
        <f t="shared" si="31"/>
        <v>649112.36650052003</v>
      </c>
    </row>
    <row r="70" spans="2:20" x14ac:dyDescent="0.25">
      <c r="C70" s="67"/>
      <c r="D70" s="67"/>
      <c r="H70" s="33"/>
    </row>
    <row r="71" spans="2:20" x14ac:dyDescent="0.25">
      <c r="B71" s="22">
        <v>10</v>
      </c>
      <c r="C71" s="76" t="s">
        <v>10</v>
      </c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8"/>
    </row>
    <row r="72" spans="2:20" x14ac:dyDescent="0.25">
      <c r="B72" s="25">
        <v>10.1</v>
      </c>
      <c r="C72" s="51" t="s">
        <v>83</v>
      </c>
      <c r="D72" s="51"/>
      <c r="E72" s="21" t="s">
        <v>51</v>
      </c>
      <c r="F72" s="5">
        <v>706.55</v>
      </c>
      <c r="G72" s="34">
        <v>61.5</v>
      </c>
      <c r="H72" s="34">
        <f t="shared" ref="H72:H83" si="32">G72*F72</f>
        <v>43452.824999999997</v>
      </c>
      <c r="I72" s="34">
        <v>9.42</v>
      </c>
      <c r="J72" s="34">
        <f t="shared" ref="J72:J83" si="33">I72*F72</f>
        <v>6655.7009999999991</v>
      </c>
      <c r="K72" s="34">
        <v>13.75</v>
      </c>
      <c r="L72" s="34">
        <f t="shared" ref="L72:L83" si="34">K72*F72</f>
        <v>9715.0625</v>
      </c>
      <c r="M72" s="68">
        <f t="shared" ref="M72:M84" si="35">SUM(H72,J72,L72)</f>
        <v>59823.588499999998</v>
      </c>
      <c r="N72" s="69"/>
      <c r="O72" s="40">
        <v>0.09</v>
      </c>
      <c r="P72" s="40">
        <v>0.08</v>
      </c>
      <c r="Q72" s="40">
        <f>O72+P72</f>
        <v>0.16999999999999998</v>
      </c>
      <c r="R72" s="34">
        <f t="shared" ref="R72:R83" si="36">(M72)*(1+Q72)*12%</f>
        <v>8399.2318253999983</v>
      </c>
      <c r="S72" s="41">
        <f>(Q72)+(R72)</f>
        <v>8399.4018253999984</v>
      </c>
      <c r="T72" s="36">
        <f>M72+S72</f>
        <v>68222.990325399995</v>
      </c>
    </row>
    <row r="73" spans="2:20" x14ac:dyDescent="0.25">
      <c r="B73" s="25">
        <v>10.199999999999999</v>
      </c>
      <c r="C73" s="72" t="s">
        <v>84</v>
      </c>
      <c r="D73" s="73"/>
      <c r="E73" s="21" t="s">
        <v>53</v>
      </c>
      <c r="F73" s="5">
        <v>139.75</v>
      </c>
      <c r="G73" s="34">
        <v>550.33000000000004</v>
      </c>
      <c r="H73" s="34">
        <f t="shared" si="32"/>
        <v>76908.617500000008</v>
      </c>
      <c r="I73" s="34">
        <v>200.73</v>
      </c>
      <c r="J73" s="34">
        <f t="shared" si="33"/>
        <v>28052.017499999998</v>
      </c>
      <c r="K73" s="34">
        <v>20.07</v>
      </c>
      <c r="L73" s="34">
        <f t="shared" si="34"/>
        <v>2804.7825000000003</v>
      </c>
      <c r="M73" s="68">
        <f t="shared" si="35"/>
        <v>107765.41750000001</v>
      </c>
      <c r="N73" s="69"/>
      <c r="O73" s="40">
        <v>0.09</v>
      </c>
      <c r="P73" s="40">
        <v>0.08</v>
      </c>
      <c r="Q73" s="40">
        <f t="shared" ref="Q73:Q83" si="37">O73+P73</f>
        <v>0.16999999999999998</v>
      </c>
      <c r="R73" s="34">
        <f t="shared" si="36"/>
        <v>15130.264617000001</v>
      </c>
      <c r="S73" s="41">
        <f t="shared" ref="S73:S82" si="38">(Q73)+(R73)</f>
        <v>15130.434617000001</v>
      </c>
      <c r="T73" s="36">
        <f t="shared" ref="T73:T84" si="39">M73+S73</f>
        <v>122895.85211700002</v>
      </c>
    </row>
    <row r="74" spans="2:20" x14ac:dyDescent="0.25">
      <c r="B74" s="4"/>
      <c r="C74" s="67" t="s">
        <v>85</v>
      </c>
      <c r="D74" s="74"/>
      <c r="E74" s="21"/>
      <c r="F74" s="5"/>
      <c r="G74" s="34"/>
      <c r="H74" s="34">
        <f t="shared" si="32"/>
        <v>0</v>
      </c>
      <c r="I74" s="34"/>
      <c r="J74" s="34">
        <f t="shared" si="33"/>
        <v>0</v>
      </c>
      <c r="K74" s="34"/>
      <c r="L74" s="34">
        <f t="shared" si="34"/>
        <v>0</v>
      </c>
      <c r="M74" s="68">
        <f t="shared" si="35"/>
        <v>0</v>
      </c>
      <c r="N74" s="69"/>
      <c r="O74" s="40">
        <v>0.09</v>
      </c>
      <c r="P74" s="40">
        <v>0.08</v>
      </c>
      <c r="Q74" s="40">
        <f t="shared" si="37"/>
        <v>0.16999999999999998</v>
      </c>
      <c r="R74" s="34">
        <f t="shared" si="36"/>
        <v>0</v>
      </c>
      <c r="S74" s="41">
        <f t="shared" si="38"/>
        <v>0.16999999999999998</v>
      </c>
      <c r="T74" s="36">
        <f t="shared" si="39"/>
        <v>0.16999999999999998</v>
      </c>
    </row>
    <row r="75" spans="2:20" x14ac:dyDescent="0.25">
      <c r="B75" s="25">
        <v>10.3</v>
      </c>
      <c r="C75" s="72" t="s">
        <v>86</v>
      </c>
      <c r="D75" s="73"/>
      <c r="E75" s="21" t="s">
        <v>51</v>
      </c>
      <c r="F75" s="5">
        <v>907.2</v>
      </c>
      <c r="G75" s="34">
        <v>56.33</v>
      </c>
      <c r="H75" s="34">
        <f t="shared" si="32"/>
        <v>51102.576000000001</v>
      </c>
      <c r="I75" s="34">
        <v>7.6</v>
      </c>
      <c r="J75" s="34">
        <f t="shared" si="33"/>
        <v>6894.72</v>
      </c>
      <c r="K75" s="34">
        <v>8.9600000000000009</v>
      </c>
      <c r="L75" s="34">
        <f t="shared" si="34"/>
        <v>8128.5120000000015</v>
      </c>
      <c r="M75" s="68">
        <f t="shared" si="35"/>
        <v>66125.808000000005</v>
      </c>
      <c r="N75" s="69"/>
      <c r="O75" s="40">
        <v>0.09</v>
      </c>
      <c r="P75" s="40">
        <v>0.08</v>
      </c>
      <c r="Q75" s="40">
        <f t="shared" si="37"/>
        <v>0.16999999999999998</v>
      </c>
      <c r="R75" s="34">
        <f t="shared" si="36"/>
        <v>9284.0634431999988</v>
      </c>
      <c r="S75" s="41">
        <f t="shared" si="38"/>
        <v>9284.2334431999989</v>
      </c>
      <c r="T75" s="36">
        <f t="shared" si="39"/>
        <v>75410.041443199996</v>
      </c>
    </row>
    <row r="76" spans="2:20" x14ac:dyDescent="0.25">
      <c r="B76" s="25">
        <v>10.4</v>
      </c>
      <c r="C76" s="72" t="s">
        <v>87</v>
      </c>
      <c r="D76" s="73"/>
      <c r="E76" s="21" t="s">
        <v>4</v>
      </c>
      <c r="F76" s="5">
        <v>9.84</v>
      </c>
      <c r="G76" s="34">
        <v>311.63</v>
      </c>
      <c r="H76" s="34">
        <f t="shared" si="32"/>
        <v>3066.4391999999998</v>
      </c>
      <c r="I76" s="34">
        <v>33.450000000000003</v>
      </c>
      <c r="J76" s="34">
        <f t="shared" si="33"/>
        <v>329.14800000000002</v>
      </c>
      <c r="K76" s="34">
        <v>3.35</v>
      </c>
      <c r="L76" s="34">
        <f t="shared" si="34"/>
        <v>32.963999999999999</v>
      </c>
      <c r="M76" s="68">
        <f t="shared" si="35"/>
        <v>3428.5511999999999</v>
      </c>
      <c r="N76" s="69"/>
      <c r="O76" s="40">
        <v>0.09</v>
      </c>
      <c r="P76" s="40">
        <v>0.08</v>
      </c>
      <c r="Q76" s="40">
        <f t="shared" si="37"/>
        <v>0.16999999999999998</v>
      </c>
      <c r="R76" s="34">
        <f t="shared" si="36"/>
        <v>481.36858847999991</v>
      </c>
      <c r="S76" s="41">
        <f t="shared" si="38"/>
        <v>481.53858847999993</v>
      </c>
      <c r="T76" s="36">
        <f t="shared" si="39"/>
        <v>3910.0897884799997</v>
      </c>
    </row>
    <row r="77" spans="2:20" x14ac:dyDescent="0.25">
      <c r="B77" s="4"/>
      <c r="C77" s="82" t="s">
        <v>88</v>
      </c>
      <c r="D77" s="74"/>
      <c r="E77" s="21"/>
      <c r="F77" s="5"/>
      <c r="G77" s="34"/>
      <c r="H77" s="34">
        <f t="shared" si="32"/>
        <v>0</v>
      </c>
      <c r="I77" s="34"/>
      <c r="J77" s="34">
        <f t="shared" si="33"/>
        <v>0</v>
      </c>
      <c r="K77" s="34"/>
      <c r="L77" s="34">
        <f t="shared" si="34"/>
        <v>0</v>
      </c>
      <c r="M77" s="68">
        <f t="shared" si="35"/>
        <v>0</v>
      </c>
      <c r="N77" s="69"/>
      <c r="O77" s="40">
        <v>0.09</v>
      </c>
      <c r="P77" s="40">
        <v>0.08</v>
      </c>
      <c r="Q77" s="40">
        <f t="shared" si="37"/>
        <v>0.16999999999999998</v>
      </c>
      <c r="R77" s="34">
        <f t="shared" si="36"/>
        <v>0</v>
      </c>
      <c r="S77" s="41">
        <f t="shared" si="38"/>
        <v>0.16999999999999998</v>
      </c>
      <c r="T77" s="36">
        <f t="shared" si="39"/>
        <v>0.16999999999999998</v>
      </c>
    </row>
    <row r="78" spans="2:20" x14ac:dyDescent="0.25">
      <c r="B78" s="25">
        <v>10.5</v>
      </c>
      <c r="C78" s="72" t="s">
        <v>87</v>
      </c>
      <c r="D78" s="73"/>
      <c r="E78" s="21" t="s">
        <v>4</v>
      </c>
      <c r="F78" s="5">
        <v>46</v>
      </c>
      <c r="G78" s="34">
        <v>378.68</v>
      </c>
      <c r="H78" s="34">
        <f t="shared" si="32"/>
        <v>17419.28</v>
      </c>
      <c r="I78" s="34">
        <v>33.450000000000003</v>
      </c>
      <c r="J78" s="34">
        <f t="shared" si="33"/>
        <v>1538.7</v>
      </c>
      <c r="K78" s="34">
        <v>3.35</v>
      </c>
      <c r="L78" s="34">
        <f t="shared" si="34"/>
        <v>154.1</v>
      </c>
      <c r="M78" s="68">
        <f t="shared" si="35"/>
        <v>19112.079999999998</v>
      </c>
      <c r="N78" s="69"/>
      <c r="O78" s="40">
        <v>0.09</v>
      </c>
      <c r="P78" s="40">
        <v>0.08</v>
      </c>
      <c r="Q78" s="40">
        <f t="shared" si="37"/>
        <v>0.16999999999999998</v>
      </c>
      <c r="R78" s="34">
        <f t="shared" si="36"/>
        <v>2683.3360319999997</v>
      </c>
      <c r="S78" s="41">
        <f t="shared" si="38"/>
        <v>2683.5060319999998</v>
      </c>
      <c r="T78" s="36">
        <f t="shared" si="39"/>
        <v>21795.586031999999</v>
      </c>
    </row>
    <row r="79" spans="2:20" x14ac:dyDescent="0.25">
      <c r="B79" s="4"/>
      <c r="C79" s="67" t="s">
        <v>89</v>
      </c>
      <c r="D79" s="74"/>
      <c r="E79" s="21"/>
      <c r="F79" s="5"/>
      <c r="G79" s="34"/>
      <c r="H79" s="34">
        <f t="shared" si="32"/>
        <v>0</v>
      </c>
      <c r="I79" s="34"/>
      <c r="J79" s="34">
        <f t="shared" si="33"/>
        <v>0</v>
      </c>
      <c r="K79" s="34"/>
      <c r="L79" s="34">
        <f t="shared" si="34"/>
        <v>0</v>
      </c>
      <c r="M79" s="68">
        <f t="shared" si="35"/>
        <v>0</v>
      </c>
      <c r="N79" s="69"/>
      <c r="O79" s="40">
        <v>0.09</v>
      </c>
      <c r="P79" s="40">
        <v>0.08</v>
      </c>
      <c r="Q79" s="40">
        <f t="shared" si="37"/>
        <v>0.16999999999999998</v>
      </c>
      <c r="R79" s="34">
        <f t="shared" si="36"/>
        <v>0</v>
      </c>
      <c r="S79" s="41">
        <f t="shared" si="38"/>
        <v>0.16999999999999998</v>
      </c>
      <c r="T79" s="36">
        <f t="shared" si="39"/>
        <v>0.16999999999999998</v>
      </c>
    </row>
    <row r="80" spans="2:20" x14ac:dyDescent="0.25">
      <c r="B80" s="25">
        <v>10.6</v>
      </c>
      <c r="C80" s="72" t="s">
        <v>87</v>
      </c>
      <c r="D80" s="73"/>
      <c r="E80" s="21" t="s">
        <v>4</v>
      </c>
      <c r="F80" s="5">
        <v>19</v>
      </c>
      <c r="G80" s="34">
        <v>321.36</v>
      </c>
      <c r="H80" s="34">
        <f t="shared" si="32"/>
        <v>6105.84</v>
      </c>
      <c r="I80" s="34">
        <v>28.35</v>
      </c>
      <c r="J80" s="34">
        <f t="shared" si="33"/>
        <v>538.65</v>
      </c>
      <c r="K80" s="34">
        <v>2.84</v>
      </c>
      <c r="L80" s="34">
        <f t="shared" si="34"/>
        <v>53.959999999999994</v>
      </c>
      <c r="M80" s="68">
        <f t="shared" si="35"/>
        <v>6698.45</v>
      </c>
      <c r="N80" s="69"/>
      <c r="O80" s="40">
        <v>0.09</v>
      </c>
      <c r="P80" s="40">
        <v>0.08</v>
      </c>
      <c r="Q80" s="40">
        <f t="shared" si="37"/>
        <v>0.16999999999999998</v>
      </c>
      <c r="R80" s="34">
        <f t="shared" si="36"/>
        <v>940.46237999999983</v>
      </c>
      <c r="S80" s="41">
        <f t="shared" si="38"/>
        <v>940.63237999999978</v>
      </c>
      <c r="T80" s="36">
        <f t="shared" si="39"/>
        <v>7639.0823799999998</v>
      </c>
    </row>
    <row r="81" spans="2:23" x14ac:dyDescent="0.25">
      <c r="B81" s="6"/>
      <c r="C81" s="80" t="s">
        <v>90</v>
      </c>
      <c r="D81" s="81"/>
      <c r="E81" s="21"/>
      <c r="F81" s="5"/>
      <c r="G81" s="34"/>
      <c r="H81" s="34">
        <f t="shared" si="32"/>
        <v>0</v>
      </c>
      <c r="I81" s="34"/>
      <c r="J81" s="34">
        <f t="shared" si="33"/>
        <v>0</v>
      </c>
      <c r="K81" s="34"/>
      <c r="L81" s="34">
        <f t="shared" si="34"/>
        <v>0</v>
      </c>
      <c r="M81" s="68">
        <f t="shared" si="35"/>
        <v>0</v>
      </c>
      <c r="N81" s="69"/>
      <c r="O81" s="40">
        <v>0.09</v>
      </c>
      <c r="P81" s="40">
        <v>0.08</v>
      </c>
      <c r="Q81" s="40">
        <f t="shared" si="37"/>
        <v>0.16999999999999998</v>
      </c>
      <c r="R81" s="34">
        <f t="shared" si="36"/>
        <v>0</v>
      </c>
      <c r="S81" s="41">
        <f t="shared" si="38"/>
        <v>0.16999999999999998</v>
      </c>
      <c r="T81" s="36">
        <f t="shared" si="39"/>
        <v>0.16999999999999998</v>
      </c>
    </row>
    <row r="82" spans="2:23" x14ac:dyDescent="0.25">
      <c r="B82" s="6">
        <v>10.7</v>
      </c>
      <c r="C82" s="52" t="s">
        <v>91</v>
      </c>
      <c r="D82" s="52"/>
      <c r="E82" s="21" t="s">
        <v>4</v>
      </c>
      <c r="F82" s="5">
        <v>102</v>
      </c>
      <c r="G82" s="34">
        <v>39.770000000000003</v>
      </c>
      <c r="H82" s="34">
        <f t="shared" si="32"/>
        <v>4056.5400000000004</v>
      </c>
      <c r="I82" s="34">
        <v>25.74</v>
      </c>
      <c r="J82" s="34">
        <f t="shared" si="33"/>
        <v>2625.48</v>
      </c>
      <c r="K82" s="34">
        <v>2.57</v>
      </c>
      <c r="L82" s="34">
        <f t="shared" si="34"/>
        <v>262.14</v>
      </c>
      <c r="M82" s="68">
        <f t="shared" si="35"/>
        <v>6944.1600000000008</v>
      </c>
      <c r="N82" s="69"/>
      <c r="O82" s="40">
        <v>0.09</v>
      </c>
      <c r="P82" s="40">
        <v>0.08</v>
      </c>
      <c r="Q82" s="40">
        <f t="shared" si="37"/>
        <v>0.16999999999999998</v>
      </c>
      <c r="R82" s="34">
        <f t="shared" si="36"/>
        <v>974.9600640000001</v>
      </c>
      <c r="S82" s="41">
        <f t="shared" si="38"/>
        <v>975.13006400000006</v>
      </c>
      <c r="T82" s="36">
        <f t="shared" si="39"/>
        <v>7919.2900640000007</v>
      </c>
    </row>
    <row r="83" spans="2:23" x14ac:dyDescent="0.25">
      <c r="B83" s="5">
        <v>10.8</v>
      </c>
      <c r="C83" s="49" t="s">
        <v>92</v>
      </c>
      <c r="D83" s="49"/>
      <c r="E83" s="21" t="s">
        <v>4</v>
      </c>
      <c r="F83" s="5">
        <v>139.75</v>
      </c>
      <c r="G83" s="34">
        <v>141.75</v>
      </c>
      <c r="H83" s="34">
        <f t="shared" si="32"/>
        <v>19809.5625</v>
      </c>
      <c r="I83" s="34">
        <v>74.95</v>
      </c>
      <c r="J83" s="34">
        <f t="shared" si="33"/>
        <v>10474.262500000001</v>
      </c>
      <c r="K83" s="34">
        <v>7.49</v>
      </c>
      <c r="L83" s="34">
        <f t="shared" si="34"/>
        <v>1046.7275</v>
      </c>
      <c r="M83" s="68">
        <f t="shared" si="35"/>
        <v>31330.552500000002</v>
      </c>
      <c r="N83" s="69"/>
      <c r="O83" s="40">
        <v>0.09</v>
      </c>
      <c r="P83" s="40">
        <v>0.08</v>
      </c>
      <c r="Q83" s="40">
        <f t="shared" si="37"/>
        <v>0.16999999999999998</v>
      </c>
      <c r="R83" s="34">
        <f t="shared" si="36"/>
        <v>4398.8095709999998</v>
      </c>
      <c r="S83" s="41">
        <f>(Q83)+(R83)</f>
        <v>4398.9795709999999</v>
      </c>
      <c r="T83" s="36">
        <f t="shared" si="39"/>
        <v>35729.532071000001</v>
      </c>
    </row>
    <row r="84" spans="2:23" x14ac:dyDescent="0.25">
      <c r="C84" s="66" t="s">
        <v>38</v>
      </c>
      <c r="D84" s="66"/>
      <c r="E84" s="28"/>
      <c r="F84" s="28"/>
      <c r="G84" s="35"/>
      <c r="H84" s="35">
        <f>SUM(H72:H83)</f>
        <v>221921.6802</v>
      </c>
      <c r="I84" s="35"/>
      <c r="J84" s="35">
        <f>SUM(J72:J83)</f>
        <v>57108.679000000004</v>
      </c>
      <c r="K84" s="35"/>
      <c r="L84" s="35">
        <f>SUM(L72:L83)</f>
        <v>22198.248500000002</v>
      </c>
      <c r="M84" s="70">
        <f t="shared" si="35"/>
        <v>301228.60769999999</v>
      </c>
      <c r="N84" s="71"/>
      <c r="O84" s="35"/>
      <c r="P84" s="35"/>
      <c r="Q84" s="35"/>
      <c r="R84" s="35">
        <f>SUM(R72:R83)</f>
        <v>42292.496521079993</v>
      </c>
      <c r="S84" s="37">
        <f>SUM(S72:S83)</f>
        <v>42294.536521079979</v>
      </c>
      <c r="T84" s="36">
        <f t="shared" si="39"/>
        <v>343523.14422108</v>
      </c>
    </row>
    <row r="85" spans="2:23" x14ac:dyDescent="0.25">
      <c r="C85" s="67"/>
      <c r="D85" s="67"/>
    </row>
    <row r="86" spans="2:23" x14ac:dyDescent="0.25">
      <c r="B86" s="22">
        <v>11</v>
      </c>
      <c r="C86" s="76" t="s">
        <v>93</v>
      </c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8"/>
    </row>
    <row r="87" spans="2:23" x14ac:dyDescent="0.25">
      <c r="B87" s="5">
        <v>11.1</v>
      </c>
      <c r="C87" s="49" t="s">
        <v>94</v>
      </c>
      <c r="D87" s="49"/>
      <c r="E87" s="21" t="s">
        <v>95</v>
      </c>
      <c r="F87" s="5">
        <v>1</v>
      </c>
      <c r="G87" s="34">
        <v>17125.5</v>
      </c>
      <c r="H87" s="34">
        <f t="shared" ref="H87:H93" si="40">G87*F87</f>
        <v>17125.5</v>
      </c>
      <c r="I87" s="34">
        <v>13335.04</v>
      </c>
      <c r="J87" s="34">
        <f t="shared" ref="J87:J92" si="41">I87*F87</f>
        <v>13335.04</v>
      </c>
      <c r="K87" s="34">
        <v>1333.5</v>
      </c>
      <c r="L87" s="34">
        <f t="shared" ref="L87:L92" si="42">K87*F87</f>
        <v>1333.5</v>
      </c>
      <c r="M87" s="68">
        <f t="shared" ref="M87:M94" si="43">SUM(H87,J87,L87)</f>
        <v>31794.04</v>
      </c>
      <c r="N87" s="69"/>
      <c r="O87" s="40">
        <v>0.09</v>
      </c>
      <c r="P87" s="40">
        <v>0.08</v>
      </c>
      <c r="Q87" s="40">
        <f>O87+P87</f>
        <v>0.16999999999999998</v>
      </c>
      <c r="R87" s="34">
        <f t="shared" ref="R87:R93" si="44">(M87)*(1+Q87)*12%</f>
        <v>4463.8832160000002</v>
      </c>
      <c r="S87" s="41">
        <f>(Q87)+(R87)</f>
        <v>4464.0532160000002</v>
      </c>
      <c r="T87" s="36">
        <f>M87+S87</f>
        <v>36258.093216000001</v>
      </c>
    </row>
    <row r="88" spans="2:23" x14ac:dyDescent="0.25">
      <c r="B88" s="5">
        <v>11.2</v>
      </c>
      <c r="C88" s="49" t="s">
        <v>96</v>
      </c>
      <c r="D88" s="49"/>
      <c r="E88" s="21" t="s">
        <v>95</v>
      </c>
      <c r="F88" s="5">
        <v>1</v>
      </c>
      <c r="G88" s="34">
        <v>2499</v>
      </c>
      <c r="H88" s="34">
        <f t="shared" si="40"/>
        <v>2499</v>
      </c>
      <c r="I88" s="34">
        <v>8751.1200000000008</v>
      </c>
      <c r="J88" s="34">
        <f t="shared" si="41"/>
        <v>8751.1200000000008</v>
      </c>
      <c r="K88" s="34">
        <v>875.11</v>
      </c>
      <c r="L88" s="34">
        <f t="shared" si="42"/>
        <v>875.11</v>
      </c>
      <c r="M88" s="68">
        <f t="shared" si="43"/>
        <v>12125.230000000001</v>
      </c>
      <c r="N88" s="69"/>
      <c r="O88" s="40">
        <v>0.09</v>
      </c>
      <c r="P88" s="40">
        <v>0.08</v>
      </c>
      <c r="Q88" s="40">
        <f t="shared" ref="Q88:Q93" si="45">O88+P88</f>
        <v>0.16999999999999998</v>
      </c>
      <c r="R88" s="34">
        <f t="shared" si="44"/>
        <v>1702.382292</v>
      </c>
      <c r="S88" s="41">
        <f t="shared" ref="S88:S92" si="46">(Q88)+(R88)</f>
        <v>1702.5522920000001</v>
      </c>
      <c r="T88" s="36">
        <f t="shared" ref="T88:T94" si="47">M88+S88</f>
        <v>13827.782292000002</v>
      </c>
    </row>
    <row r="89" spans="2:23" x14ac:dyDescent="0.25">
      <c r="B89" s="5">
        <v>11.3</v>
      </c>
      <c r="C89" s="49" t="s">
        <v>97</v>
      </c>
      <c r="D89" s="49"/>
      <c r="E89" s="21" t="s">
        <v>95</v>
      </c>
      <c r="F89" s="5">
        <v>1</v>
      </c>
      <c r="G89" s="34">
        <v>74253.38</v>
      </c>
      <c r="H89" s="34">
        <f t="shared" si="40"/>
        <v>74253.38</v>
      </c>
      <c r="I89" s="34">
        <v>22009.919999999998</v>
      </c>
      <c r="J89" s="34">
        <f t="shared" si="41"/>
        <v>22009.919999999998</v>
      </c>
      <c r="K89" s="34">
        <v>2200.9899999999998</v>
      </c>
      <c r="L89" s="34">
        <f t="shared" si="42"/>
        <v>2200.9899999999998</v>
      </c>
      <c r="M89" s="68">
        <f t="shared" si="43"/>
        <v>98464.290000000008</v>
      </c>
      <c r="N89" s="69"/>
      <c r="O89" s="40">
        <v>0.09</v>
      </c>
      <c r="P89" s="40">
        <v>0.08</v>
      </c>
      <c r="Q89" s="40">
        <f t="shared" si="45"/>
        <v>0.16999999999999998</v>
      </c>
      <c r="R89" s="34">
        <f t="shared" si="44"/>
        <v>13824.386315999998</v>
      </c>
      <c r="S89" s="41">
        <f t="shared" si="46"/>
        <v>13824.556315999998</v>
      </c>
      <c r="T89" s="36">
        <f t="shared" si="47"/>
        <v>112288.84631600001</v>
      </c>
    </row>
    <row r="90" spans="2:23" x14ac:dyDescent="0.25">
      <c r="B90" s="5">
        <v>11.4</v>
      </c>
      <c r="C90" s="49" t="s">
        <v>98</v>
      </c>
      <c r="D90" s="49"/>
      <c r="E90" s="21" t="s">
        <v>95</v>
      </c>
      <c r="F90" s="5">
        <v>1</v>
      </c>
      <c r="G90" s="34">
        <v>282813.09000000003</v>
      </c>
      <c r="H90" s="34">
        <f t="shared" si="40"/>
        <v>282813.09000000003</v>
      </c>
      <c r="I90" s="34">
        <v>26762.400000000001</v>
      </c>
      <c r="J90" s="34">
        <f t="shared" si="41"/>
        <v>26762.400000000001</v>
      </c>
      <c r="K90" s="34">
        <v>2676.24</v>
      </c>
      <c r="L90" s="34">
        <f t="shared" si="42"/>
        <v>2676.24</v>
      </c>
      <c r="M90" s="68">
        <f t="shared" si="43"/>
        <v>312251.73000000004</v>
      </c>
      <c r="N90" s="69"/>
      <c r="O90" s="40">
        <v>0.09</v>
      </c>
      <c r="P90" s="40">
        <v>0.08</v>
      </c>
      <c r="Q90" s="40">
        <f t="shared" si="45"/>
        <v>0.16999999999999998</v>
      </c>
      <c r="R90" s="34">
        <f t="shared" si="44"/>
        <v>43840.142892000003</v>
      </c>
      <c r="S90" s="41">
        <f t="shared" si="46"/>
        <v>43840.312892000002</v>
      </c>
      <c r="T90" s="36">
        <f t="shared" si="47"/>
        <v>356092.04289200006</v>
      </c>
    </row>
    <row r="91" spans="2:23" x14ac:dyDescent="0.25">
      <c r="B91" s="5">
        <v>11.5</v>
      </c>
      <c r="C91" s="49" t="s">
        <v>99</v>
      </c>
      <c r="D91" s="49"/>
      <c r="E91" s="21" t="s">
        <v>95</v>
      </c>
      <c r="F91" s="5">
        <v>1</v>
      </c>
      <c r="G91" s="34">
        <v>23826.99</v>
      </c>
      <c r="H91" s="34">
        <f t="shared" si="40"/>
        <v>23826.99</v>
      </c>
      <c r="I91" s="34">
        <v>18189.189999999999</v>
      </c>
      <c r="J91" s="34">
        <f t="shared" si="41"/>
        <v>18189.189999999999</v>
      </c>
      <c r="K91" s="34">
        <v>1818.92</v>
      </c>
      <c r="L91" s="34">
        <f t="shared" si="42"/>
        <v>1818.92</v>
      </c>
      <c r="M91" s="68">
        <f t="shared" si="43"/>
        <v>43835.1</v>
      </c>
      <c r="N91" s="69"/>
      <c r="O91" s="40">
        <v>0.09</v>
      </c>
      <c r="P91" s="40">
        <v>0.08</v>
      </c>
      <c r="Q91" s="40">
        <f t="shared" si="45"/>
        <v>0.16999999999999998</v>
      </c>
      <c r="R91" s="34">
        <f t="shared" si="44"/>
        <v>6154.4480399999993</v>
      </c>
      <c r="S91" s="41">
        <f t="shared" si="46"/>
        <v>6154.6180399999994</v>
      </c>
      <c r="T91" s="36">
        <f t="shared" si="47"/>
        <v>49989.71804</v>
      </c>
    </row>
    <row r="92" spans="2:23" x14ac:dyDescent="0.25">
      <c r="B92" s="5">
        <v>11.6</v>
      </c>
      <c r="C92" s="49" t="s">
        <v>8</v>
      </c>
      <c r="D92" s="49"/>
      <c r="E92" s="21" t="s">
        <v>41</v>
      </c>
      <c r="F92" s="5">
        <v>10</v>
      </c>
      <c r="G92" s="34">
        <v>645.61</v>
      </c>
      <c r="H92" s="34">
        <f t="shared" si="40"/>
        <v>6456.1</v>
      </c>
      <c r="I92" s="34">
        <v>334.53</v>
      </c>
      <c r="J92" s="34">
        <f t="shared" si="41"/>
        <v>3345.2999999999997</v>
      </c>
      <c r="K92" s="34">
        <v>33.450000000000003</v>
      </c>
      <c r="L92" s="34">
        <f t="shared" si="42"/>
        <v>334.5</v>
      </c>
      <c r="M92" s="68">
        <f t="shared" si="43"/>
        <v>10135.9</v>
      </c>
      <c r="N92" s="69"/>
      <c r="O92" s="40">
        <v>0.09</v>
      </c>
      <c r="P92" s="40">
        <v>0.08</v>
      </c>
      <c r="Q92" s="40">
        <f t="shared" si="45"/>
        <v>0.16999999999999998</v>
      </c>
      <c r="R92" s="34">
        <f t="shared" si="44"/>
        <v>1423.0803599999997</v>
      </c>
      <c r="S92" s="41">
        <f t="shared" si="46"/>
        <v>1423.2503599999998</v>
      </c>
      <c r="T92" s="36">
        <f t="shared" si="47"/>
        <v>11559.15036</v>
      </c>
    </row>
    <row r="93" spans="2:23" x14ac:dyDescent="0.25">
      <c r="B93" s="5">
        <v>11.7</v>
      </c>
      <c r="C93" s="49" t="s">
        <v>100</v>
      </c>
      <c r="D93" s="49"/>
      <c r="E93" s="21" t="s">
        <v>41</v>
      </c>
      <c r="F93" s="5">
        <v>7</v>
      </c>
      <c r="G93" s="34">
        <v>6825</v>
      </c>
      <c r="H93" s="34">
        <f t="shared" si="40"/>
        <v>47775</v>
      </c>
      <c r="I93" s="34" t="s">
        <v>37</v>
      </c>
      <c r="J93" s="34" t="s">
        <v>37</v>
      </c>
      <c r="K93" s="34" t="s">
        <v>37</v>
      </c>
      <c r="L93" s="34" t="s">
        <v>37</v>
      </c>
      <c r="M93" s="68">
        <f t="shared" si="43"/>
        <v>47775</v>
      </c>
      <c r="N93" s="69"/>
      <c r="O93" s="40">
        <v>0.09</v>
      </c>
      <c r="P93" s="40">
        <v>0.08</v>
      </c>
      <c r="Q93" s="40">
        <f t="shared" si="45"/>
        <v>0.16999999999999998</v>
      </c>
      <c r="R93" s="34">
        <f t="shared" si="44"/>
        <v>6707.61</v>
      </c>
      <c r="S93" s="41">
        <f>(Q93)+(R93)</f>
        <v>6707.78</v>
      </c>
      <c r="T93" s="36">
        <f t="shared" si="47"/>
        <v>54482.78</v>
      </c>
    </row>
    <row r="94" spans="2:23" x14ac:dyDescent="0.25">
      <c r="C94" s="66" t="s">
        <v>38</v>
      </c>
      <c r="D94" s="66"/>
      <c r="E94" s="28"/>
      <c r="F94" s="28"/>
      <c r="G94" s="35"/>
      <c r="H94" s="35">
        <f>SUM(H87:H93)</f>
        <v>454749.06</v>
      </c>
      <c r="I94" s="35"/>
      <c r="J94" s="35">
        <f>SUM(J87:J93)</f>
        <v>92392.970000000016</v>
      </c>
      <c r="K94" s="35"/>
      <c r="L94" s="35">
        <f>SUM(L87:L93)</f>
        <v>9239.26</v>
      </c>
      <c r="M94" s="70">
        <f t="shared" si="43"/>
        <v>556381.29</v>
      </c>
      <c r="N94" s="71"/>
      <c r="O94" s="35"/>
      <c r="P94" s="35"/>
      <c r="Q94" s="35"/>
      <c r="R94" s="35">
        <f>SUM(R87:R93)</f>
        <v>78115.933116</v>
      </c>
      <c r="S94" s="43">
        <f>SUM(S87:S93)</f>
        <v>78117.123116000002</v>
      </c>
      <c r="T94" s="36">
        <f t="shared" si="47"/>
        <v>634498.41311600001</v>
      </c>
    </row>
    <row r="95" spans="2:23" x14ac:dyDescent="0.25">
      <c r="C95" s="67"/>
      <c r="D95" s="67"/>
      <c r="W95" s="33"/>
    </row>
    <row r="96" spans="2:23" x14ac:dyDescent="0.25">
      <c r="B96" s="22">
        <v>12</v>
      </c>
      <c r="C96" s="76" t="s">
        <v>5</v>
      </c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8"/>
    </row>
    <row r="97" spans="2:20" x14ac:dyDescent="0.25">
      <c r="B97" s="5">
        <v>12.1</v>
      </c>
      <c r="C97" s="49" t="s">
        <v>101</v>
      </c>
      <c r="D97" s="75"/>
      <c r="E97" s="5" t="s">
        <v>102</v>
      </c>
      <c r="F97" s="5">
        <v>1</v>
      </c>
      <c r="G97" s="34">
        <v>62238.75</v>
      </c>
      <c r="H97" s="34">
        <f>G97*F97</f>
        <v>62238.75</v>
      </c>
      <c r="I97" s="34">
        <v>18670.400000000001</v>
      </c>
      <c r="J97" s="34">
        <f>I97*F97</f>
        <v>18670.400000000001</v>
      </c>
      <c r="K97" s="34">
        <v>1867.04</v>
      </c>
      <c r="L97" s="34">
        <f>K97*F97</f>
        <v>1867.04</v>
      </c>
      <c r="M97" s="68">
        <f>SUM(H97,J97,L97)</f>
        <v>82776.189999999988</v>
      </c>
      <c r="N97" s="69"/>
      <c r="O97" s="40">
        <v>0.09</v>
      </c>
      <c r="P97" s="40">
        <v>0.08</v>
      </c>
      <c r="Q97" s="40">
        <f>O97+P97</f>
        <v>0.16999999999999998</v>
      </c>
      <c r="R97" s="34">
        <f t="shared" ref="R97:R100" si="48">(M97)*(1+Q97)*12%</f>
        <v>11621.777075999997</v>
      </c>
      <c r="S97" s="41">
        <f>(Q97)+(R97)</f>
        <v>11621.947075999997</v>
      </c>
      <c r="T97" s="36">
        <f>M97+S97</f>
        <v>94398.137075999985</v>
      </c>
    </row>
    <row r="98" spans="2:20" x14ac:dyDescent="0.25">
      <c r="B98" s="5">
        <v>12.2</v>
      </c>
      <c r="C98" s="49" t="s">
        <v>103</v>
      </c>
      <c r="D98" s="75"/>
      <c r="E98" s="5" t="s">
        <v>102</v>
      </c>
      <c r="F98" s="5">
        <v>1</v>
      </c>
      <c r="G98" s="34">
        <v>151241.54</v>
      </c>
      <c r="H98" s="34">
        <f>G98*F98</f>
        <v>151241.54</v>
      </c>
      <c r="I98" s="34">
        <v>18831.849999999999</v>
      </c>
      <c r="J98" s="34">
        <f>I98*F98</f>
        <v>18831.849999999999</v>
      </c>
      <c r="K98" s="34">
        <v>1883.19</v>
      </c>
      <c r="L98" s="34">
        <f>K98*F98</f>
        <v>1883.19</v>
      </c>
      <c r="M98" s="68">
        <f>SUM(H98,J98,L98)</f>
        <v>171956.58000000002</v>
      </c>
      <c r="N98" s="69"/>
      <c r="O98" s="40">
        <v>0.09</v>
      </c>
      <c r="P98" s="40">
        <v>0.08</v>
      </c>
      <c r="Q98" s="40">
        <f t="shared" ref="Q98:Q100" si="49">O98+P98</f>
        <v>0.16999999999999998</v>
      </c>
      <c r="R98" s="34">
        <f t="shared" si="48"/>
        <v>24142.703831999999</v>
      </c>
      <c r="S98" s="41">
        <f t="shared" ref="S98:S99" si="50">(Q98)+(R98)</f>
        <v>24142.873831999997</v>
      </c>
      <c r="T98" s="36">
        <f t="shared" ref="T98:T101" si="51">M98+S98</f>
        <v>196099.45383200003</v>
      </c>
    </row>
    <row r="99" spans="2:20" x14ac:dyDescent="0.25">
      <c r="B99" s="5">
        <v>12.3</v>
      </c>
      <c r="C99" s="49" t="s">
        <v>104</v>
      </c>
      <c r="D99" s="75"/>
      <c r="E99" s="5" t="s">
        <v>102</v>
      </c>
      <c r="F99" s="5">
        <v>1</v>
      </c>
      <c r="G99" s="34">
        <v>309288.75</v>
      </c>
      <c r="H99" s="34">
        <f>G99*F99</f>
        <v>309288.75</v>
      </c>
      <c r="I99" s="34">
        <v>24174.2</v>
      </c>
      <c r="J99" s="34">
        <f>I99*F99</f>
        <v>24174.2</v>
      </c>
      <c r="K99" s="34">
        <v>2417.42</v>
      </c>
      <c r="L99" s="34">
        <f>K99*F99</f>
        <v>2417.42</v>
      </c>
      <c r="M99" s="68">
        <f>SUM(H99,J99,L99)</f>
        <v>335880.37</v>
      </c>
      <c r="N99" s="69"/>
      <c r="O99" s="40">
        <v>0.09</v>
      </c>
      <c r="P99" s="40">
        <v>0.08</v>
      </c>
      <c r="Q99" s="40">
        <f t="shared" si="49"/>
        <v>0.16999999999999998</v>
      </c>
      <c r="R99" s="34">
        <f t="shared" si="48"/>
        <v>47157.603947999996</v>
      </c>
      <c r="S99" s="41">
        <f t="shared" si="50"/>
        <v>47157.773947999995</v>
      </c>
      <c r="T99" s="36">
        <f t="shared" si="51"/>
        <v>383038.14394799998</v>
      </c>
    </row>
    <row r="100" spans="2:20" x14ac:dyDescent="0.25">
      <c r="B100" s="5">
        <v>12.4</v>
      </c>
      <c r="C100" s="49" t="s">
        <v>105</v>
      </c>
      <c r="D100" s="75"/>
      <c r="E100" s="5" t="s">
        <v>102</v>
      </c>
      <c r="F100" s="5">
        <v>1</v>
      </c>
      <c r="G100" s="34">
        <v>140750</v>
      </c>
      <c r="H100" s="34">
        <f>G100*F100</f>
        <v>140750</v>
      </c>
      <c r="I100" s="34">
        <v>10834.72</v>
      </c>
      <c r="J100" s="34">
        <f>I100*F100</f>
        <v>10834.72</v>
      </c>
      <c r="K100" s="34">
        <v>1083.47</v>
      </c>
      <c r="L100" s="34">
        <f>K100*F100</f>
        <v>1083.47</v>
      </c>
      <c r="M100" s="68">
        <f>SUM(H100,J100,L100)</f>
        <v>152668.19</v>
      </c>
      <c r="N100" s="69"/>
      <c r="O100" s="40">
        <v>0.09</v>
      </c>
      <c r="P100" s="40">
        <v>0.08</v>
      </c>
      <c r="Q100" s="40">
        <f t="shared" si="49"/>
        <v>0.16999999999999998</v>
      </c>
      <c r="R100" s="34">
        <f t="shared" si="48"/>
        <v>21434.613875999999</v>
      </c>
      <c r="S100" s="41">
        <f>(Q100)+(R100)</f>
        <v>21434.783875999998</v>
      </c>
      <c r="T100" s="36">
        <f t="shared" si="51"/>
        <v>174102.973876</v>
      </c>
    </row>
    <row r="101" spans="2:20" x14ac:dyDescent="0.25">
      <c r="C101" s="66" t="s">
        <v>38</v>
      </c>
      <c r="D101" s="66"/>
      <c r="E101" s="28"/>
      <c r="F101" s="28"/>
      <c r="G101" s="35"/>
      <c r="H101" s="35">
        <f>SUM(H97:H100)</f>
        <v>663519.04</v>
      </c>
      <c r="I101" s="35"/>
      <c r="J101" s="35">
        <f>SUM(J97:J100)</f>
        <v>72511.17</v>
      </c>
      <c r="K101" s="35"/>
      <c r="L101" s="35">
        <f>SUM(L97:L100)</f>
        <v>7251.12</v>
      </c>
      <c r="M101" s="70">
        <f>SUM(H101,J101,L101)</f>
        <v>743281.33000000007</v>
      </c>
      <c r="N101" s="71"/>
      <c r="O101" s="35"/>
      <c r="P101" s="35"/>
      <c r="Q101" s="35"/>
      <c r="R101" s="35">
        <f>SUM(R97:R100)</f>
        <v>104356.698732</v>
      </c>
      <c r="S101" s="37">
        <f>SUM(S97:S100)</f>
        <v>104357.37873199998</v>
      </c>
      <c r="T101" s="36">
        <f t="shared" si="51"/>
        <v>847638.70873200009</v>
      </c>
    </row>
    <row r="102" spans="2:20" x14ac:dyDescent="0.25">
      <c r="C102" s="67"/>
      <c r="D102" s="67"/>
      <c r="M102" s="48"/>
      <c r="N102" s="47"/>
    </row>
    <row r="103" spans="2:20" x14ac:dyDescent="0.25">
      <c r="B103" s="22">
        <v>13</v>
      </c>
      <c r="C103" s="76" t="s">
        <v>106</v>
      </c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8"/>
    </row>
    <row r="104" spans="2:20" x14ac:dyDescent="0.25">
      <c r="B104" s="5">
        <v>13.1</v>
      </c>
      <c r="C104" s="49" t="s">
        <v>13</v>
      </c>
      <c r="D104" s="75"/>
      <c r="E104" s="5" t="s">
        <v>107</v>
      </c>
      <c r="F104" s="5">
        <v>1</v>
      </c>
      <c r="G104" s="34">
        <v>23588.880000000001</v>
      </c>
      <c r="H104" s="34">
        <f t="shared" ref="H104:H111" si="52">G104*F104</f>
        <v>23588.880000000001</v>
      </c>
      <c r="I104" s="34">
        <v>17691.66</v>
      </c>
      <c r="J104" s="34">
        <f>I104*F104</f>
        <v>17691.66</v>
      </c>
      <c r="K104" s="34">
        <v>202290</v>
      </c>
      <c r="L104" s="34">
        <f t="shared" ref="L104:L111" si="53">K104*F104</f>
        <v>202290</v>
      </c>
      <c r="M104" s="68">
        <f t="shared" ref="M104:M112" si="54">SUM(H104,J104,L104)</f>
        <v>243570.54</v>
      </c>
      <c r="N104" s="69"/>
      <c r="O104" s="40">
        <v>0.09</v>
      </c>
      <c r="P104" s="40">
        <v>0.08</v>
      </c>
      <c r="Q104" s="40">
        <f>O104+P104</f>
        <v>0.16999999999999998</v>
      </c>
      <c r="R104" s="34">
        <f t="shared" ref="R104:R111" si="55">(M104)*(1+Q104)*12%</f>
        <v>34197.303816</v>
      </c>
      <c r="S104" s="41">
        <f>(Q104)+(R104)</f>
        <v>34197.473815999998</v>
      </c>
      <c r="T104" s="36">
        <f>M104+S104</f>
        <v>277768.01381600002</v>
      </c>
    </row>
    <row r="105" spans="2:20" x14ac:dyDescent="0.25">
      <c r="B105" s="5">
        <v>13.2</v>
      </c>
      <c r="C105" s="49" t="s">
        <v>14</v>
      </c>
      <c r="D105" s="75"/>
      <c r="E105" s="5" t="s">
        <v>107</v>
      </c>
      <c r="F105" s="5">
        <v>1</v>
      </c>
      <c r="G105" s="34">
        <v>39986.69</v>
      </c>
      <c r="H105" s="34">
        <f t="shared" si="52"/>
        <v>39986.69</v>
      </c>
      <c r="I105" s="34">
        <v>29990.02</v>
      </c>
      <c r="J105" s="34">
        <f>I105*F105</f>
        <v>29990.02</v>
      </c>
      <c r="K105" s="34">
        <v>146080</v>
      </c>
      <c r="L105" s="34">
        <f t="shared" si="53"/>
        <v>146080</v>
      </c>
      <c r="M105" s="68">
        <f t="shared" si="54"/>
        <v>216056.71000000002</v>
      </c>
      <c r="N105" s="69"/>
      <c r="O105" s="40">
        <v>0.09</v>
      </c>
      <c r="P105" s="40">
        <v>0.08</v>
      </c>
      <c r="Q105" s="40">
        <f t="shared" ref="Q105:Q111" si="56">O105+P105</f>
        <v>0.16999999999999998</v>
      </c>
      <c r="R105" s="34">
        <f t="shared" si="55"/>
        <v>30334.362084</v>
      </c>
      <c r="S105" s="41">
        <f t="shared" ref="S105:S111" si="57">(Q105)+(R105)</f>
        <v>30334.532083999999</v>
      </c>
      <c r="T105" s="36">
        <f t="shared" ref="T105:T112" si="58">M105+S105</f>
        <v>246391.24208400003</v>
      </c>
    </row>
    <row r="106" spans="2:20" x14ac:dyDescent="0.25">
      <c r="B106" s="5">
        <v>13.3</v>
      </c>
      <c r="C106" s="49" t="s">
        <v>15</v>
      </c>
      <c r="D106" s="75"/>
      <c r="E106" s="5" t="s">
        <v>107</v>
      </c>
      <c r="F106" s="5">
        <v>1</v>
      </c>
      <c r="G106" s="34">
        <v>23697.83</v>
      </c>
      <c r="H106" s="34">
        <f t="shared" si="52"/>
        <v>23697.83</v>
      </c>
      <c r="I106" s="34">
        <v>17773.38</v>
      </c>
      <c r="J106" s="34">
        <f>I106*F106</f>
        <v>17773.38</v>
      </c>
      <c r="K106" s="34">
        <v>56098</v>
      </c>
      <c r="L106" s="34">
        <f t="shared" si="53"/>
        <v>56098</v>
      </c>
      <c r="M106" s="68">
        <f t="shared" si="54"/>
        <v>97569.21</v>
      </c>
      <c r="N106" s="69"/>
      <c r="O106" s="40">
        <v>0.09</v>
      </c>
      <c r="P106" s="40">
        <v>0.08</v>
      </c>
      <c r="Q106" s="40">
        <f t="shared" si="56"/>
        <v>0.16999999999999998</v>
      </c>
      <c r="R106" s="34">
        <f t="shared" si="55"/>
        <v>13698.717083999998</v>
      </c>
      <c r="S106" s="41">
        <f t="shared" si="57"/>
        <v>13698.887083999998</v>
      </c>
      <c r="T106" s="36">
        <f t="shared" si="58"/>
        <v>111268.09708400001</v>
      </c>
    </row>
    <row r="107" spans="2:20" x14ac:dyDescent="0.25">
      <c r="B107" s="5">
        <v>13.4</v>
      </c>
      <c r="C107" s="49" t="s">
        <v>16</v>
      </c>
      <c r="D107" s="75"/>
      <c r="E107" s="5" t="s">
        <v>107</v>
      </c>
      <c r="F107" s="5">
        <v>1</v>
      </c>
      <c r="G107" s="34">
        <v>29998</v>
      </c>
      <c r="H107" s="34">
        <f t="shared" si="52"/>
        <v>29998</v>
      </c>
      <c r="I107" s="34"/>
      <c r="J107" s="34"/>
      <c r="K107" s="34">
        <v>44550</v>
      </c>
      <c r="L107" s="34">
        <f t="shared" si="53"/>
        <v>44550</v>
      </c>
      <c r="M107" s="68">
        <f t="shared" si="54"/>
        <v>74548</v>
      </c>
      <c r="N107" s="69"/>
      <c r="O107" s="40">
        <v>0.09</v>
      </c>
      <c r="P107" s="40">
        <v>0.08</v>
      </c>
      <c r="Q107" s="40">
        <f t="shared" si="56"/>
        <v>0.16999999999999998</v>
      </c>
      <c r="R107" s="34">
        <f t="shared" si="55"/>
        <v>10466.539199999997</v>
      </c>
      <c r="S107" s="41">
        <f t="shared" si="57"/>
        <v>10466.709199999998</v>
      </c>
      <c r="T107" s="36">
        <f t="shared" si="58"/>
        <v>85014.709199999998</v>
      </c>
    </row>
    <row r="108" spans="2:20" x14ac:dyDescent="0.25">
      <c r="B108" s="5">
        <v>13.5</v>
      </c>
      <c r="C108" s="49" t="s">
        <v>17</v>
      </c>
      <c r="D108" s="75"/>
      <c r="E108" s="5" t="s">
        <v>107</v>
      </c>
      <c r="F108" s="5">
        <v>1</v>
      </c>
      <c r="G108" s="34">
        <v>18631.400000000001</v>
      </c>
      <c r="H108" s="34">
        <f t="shared" si="52"/>
        <v>18631.400000000001</v>
      </c>
      <c r="I108" s="34">
        <v>13973.55</v>
      </c>
      <c r="J108" s="34">
        <f>I108*F108</f>
        <v>13973.55</v>
      </c>
      <c r="K108" s="34">
        <v>162360</v>
      </c>
      <c r="L108" s="34">
        <f t="shared" si="53"/>
        <v>162360</v>
      </c>
      <c r="M108" s="68">
        <f t="shared" si="54"/>
        <v>194964.95</v>
      </c>
      <c r="N108" s="69"/>
      <c r="O108" s="40">
        <v>0.09</v>
      </c>
      <c r="P108" s="40">
        <v>0.08</v>
      </c>
      <c r="Q108" s="40">
        <f t="shared" si="56"/>
        <v>0.16999999999999998</v>
      </c>
      <c r="R108" s="34">
        <f t="shared" si="55"/>
        <v>27373.078979999998</v>
      </c>
      <c r="S108" s="41">
        <f t="shared" si="57"/>
        <v>27373.248979999997</v>
      </c>
      <c r="T108" s="36">
        <f t="shared" si="58"/>
        <v>222338.19898000002</v>
      </c>
    </row>
    <row r="109" spans="2:20" x14ac:dyDescent="0.25">
      <c r="B109" s="5">
        <v>13.6</v>
      </c>
      <c r="C109" s="49" t="s">
        <v>17</v>
      </c>
      <c r="D109" s="75"/>
      <c r="E109" s="5" t="s">
        <v>107</v>
      </c>
      <c r="F109" s="5">
        <v>1</v>
      </c>
      <c r="G109" s="34">
        <v>31215.77</v>
      </c>
      <c r="H109" s="34">
        <f t="shared" si="52"/>
        <v>31215.77</v>
      </c>
      <c r="I109" s="34">
        <v>23411.83</v>
      </c>
      <c r="J109" s="34">
        <f>I109*F109</f>
        <v>23411.83</v>
      </c>
      <c r="K109" s="34">
        <v>162360</v>
      </c>
      <c r="L109" s="34">
        <f t="shared" si="53"/>
        <v>162360</v>
      </c>
      <c r="M109" s="68">
        <f t="shared" si="54"/>
        <v>216987.6</v>
      </c>
      <c r="N109" s="69"/>
      <c r="O109" s="40">
        <v>0.09</v>
      </c>
      <c r="P109" s="40">
        <v>0.08</v>
      </c>
      <c r="Q109" s="40">
        <f t="shared" si="56"/>
        <v>0.16999999999999998</v>
      </c>
      <c r="R109" s="34">
        <f t="shared" si="55"/>
        <v>30465.05904</v>
      </c>
      <c r="S109" s="41">
        <f t="shared" si="57"/>
        <v>30465.229039999998</v>
      </c>
      <c r="T109" s="36">
        <f t="shared" si="58"/>
        <v>247452.82904000001</v>
      </c>
    </row>
    <row r="110" spans="2:20" x14ac:dyDescent="0.25">
      <c r="B110" s="5">
        <v>13.7</v>
      </c>
      <c r="C110" s="49" t="s">
        <v>15</v>
      </c>
      <c r="D110" s="75"/>
      <c r="E110" s="5" t="s">
        <v>107</v>
      </c>
      <c r="F110" s="5">
        <v>1</v>
      </c>
      <c r="G110" s="34">
        <v>20973.94</v>
      </c>
      <c r="H110" s="34">
        <f t="shared" si="52"/>
        <v>20973.94</v>
      </c>
      <c r="I110" s="34">
        <v>15730.46</v>
      </c>
      <c r="J110" s="34">
        <f>I110*F110</f>
        <v>15730.46</v>
      </c>
      <c r="K110" s="34">
        <v>56098</v>
      </c>
      <c r="L110" s="34">
        <f t="shared" si="53"/>
        <v>56098</v>
      </c>
      <c r="M110" s="68">
        <f t="shared" si="54"/>
        <v>92802.4</v>
      </c>
      <c r="N110" s="69"/>
      <c r="O110" s="40">
        <v>0.09</v>
      </c>
      <c r="P110" s="40">
        <v>0.08</v>
      </c>
      <c r="Q110" s="40">
        <f t="shared" si="56"/>
        <v>0.16999999999999998</v>
      </c>
      <c r="R110" s="34">
        <f t="shared" si="55"/>
        <v>13029.456959999998</v>
      </c>
      <c r="S110" s="41">
        <f t="shared" si="57"/>
        <v>13029.626959999998</v>
      </c>
      <c r="T110" s="36">
        <f t="shared" si="58"/>
        <v>105832.02695999999</v>
      </c>
    </row>
    <row r="111" spans="2:20" x14ac:dyDescent="0.25">
      <c r="B111" s="5">
        <v>13.8</v>
      </c>
      <c r="C111" s="49" t="s">
        <v>18</v>
      </c>
      <c r="D111" s="75"/>
      <c r="E111" s="25" t="s">
        <v>107</v>
      </c>
      <c r="F111" s="25">
        <v>1</v>
      </c>
      <c r="G111" s="38">
        <v>17432.89</v>
      </c>
      <c r="H111" s="34">
        <f t="shared" si="52"/>
        <v>17432.89</v>
      </c>
      <c r="I111" s="38">
        <v>13074.67</v>
      </c>
      <c r="J111" s="34">
        <f>I111*F111</f>
        <v>13074.67</v>
      </c>
      <c r="K111" s="38">
        <v>47801</v>
      </c>
      <c r="L111" s="34">
        <f t="shared" si="53"/>
        <v>47801</v>
      </c>
      <c r="M111" s="68">
        <f t="shared" si="54"/>
        <v>78308.56</v>
      </c>
      <c r="N111" s="69"/>
      <c r="O111" s="40">
        <v>0.09</v>
      </c>
      <c r="P111" s="40">
        <v>0.08</v>
      </c>
      <c r="Q111" s="40">
        <f t="shared" si="56"/>
        <v>0.16999999999999998</v>
      </c>
      <c r="R111" s="34">
        <f t="shared" si="55"/>
        <v>10994.521823999999</v>
      </c>
      <c r="S111" s="41">
        <f t="shared" si="57"/>
        <v>10994.691824</v>
      </c>
      <c r="T111" s="36">
        <f t="shared" si="58"/>
        <v>89303.251823999992</v>
      </c>
    </row>
    <row r="112" spans="2:20" x14ac:dyDescent="0.25">
      <c r="C112" s="66" t="s">
        <v>38</v>
      </c>
      <c r="D112" s="66"/>
      <c r="E112" s="28"/>
      <c r="F112" s="28"/>
      <c r="G112" s="35"/>
      <c r="H112" s="35">
        <f>SUM(H104:H111)</f>
        <v>205525.40000000002</v>
      </c>
      <c r="I112" s="35"/>
      <c r="J112" s="35">
        <f>SUM(J104:J111)</f>
        <v>131645.57</v>
      </c>
      <c r="K112" s="35"/>
      <c r="L112" s="35">
        <f>SUM(L104:L111)</f>
        <v>877637</v>
      </c>
      <c r="M112" s="70">
        <f t="shared" si="54"/>
        <v>1214807.97</v>
      </c>
      <c r="N112" s="71"/>
      <c r="O112" s="35"/>
      <c r="P112" s="35"/>
      <c r="Q112" s="35"/>
      <c r="R112" s="35">
        <f>SUM(R104:R111)</f>
        <v>170559.03898799999</v>
      </c>
      <c r="S112" s="37">
        <f>SUM(S104:S111)</f>
        <v>170560.398988</v>
      </c>
      <c r="T112" s="36">
        <f t="shared" si="58"/>
        <v>1385368.3689879999</v>
      </c>
    </row>
    <row r="113" spans="2:20" x14ac:dyDescent="0.25">
      <c r="C113" s="67"/>
      <c r="D113" s="67"/>
    </row>
    <row r="114" spans="2:20" x14ac:dyDescent="0.25">
      <c r="B114" s="27"/>
      <c r="C114" s="79" t="s">
        <v>108</v>
      </c>
      <c r="D114" s="79"/>
      <c r="E114" s="29"/>
      <c r="F114" s="30"/>
      <c r="G114" s="31"/>
      <c r="H114" s="39">
        <f>SUM(H112,H101,H94,H84,H69,H64,H51,H40,H35,H31,H25,H18)</f>
        <v>4636125.5649699997</v>
      </c>
      <c r="I114" s="31"/>
      <c r="J114" s="39">
        <f>SUM(J112,J101,J94,J84,J69,J64,J51,J40,J35,J31,J25,J18)</f>
        <v>1112655.7384400002</v>
      </c>
      <c r="K114" s="31"/>
      <c r="L114" s="39">
        <f>SUM(L112,L101,L94,L84,L69,L64,L51,L40,L35,L31,L25,L18,L12)</f>
        <v>1551358.4275500001</v>
      </c>
      <c r="M114" s="83">
        <f>SUM(H114,J114,L114)</f>
        <v>7300139.7309600003</v>
      </c>
      <c r="N114" s="84"/>
      <c r="O114" s="32"/>
      <c r="P114" s="31"/>
      <c r="Q114" s="31"/>
      <c r="R114" s="39">
        <f>SUM(R112,R101,R94,R84,R69,R64,R51,R40,R35,R31,R25,R18,R12)</f>
        <v>1024939.6182267839</v>
      </c>
      <c r="S114" s="39">
        <f>SUM(S112,S101,S94,S84,S69,S64,S51,S40,S35,S31,S25,S18,S12)</f>
        <v>1024950.668226784</v>
      </c>
      <c r="T114" s="44">
        <f>M114+S114+18244.95</f>
        <v>8343335.3491867846</v>
      </c>
    </row>
    <row r="115" spans="2:20" x14ac:dyDescent="0.25">
      <c r="C115" s="67"/>
      <c r="D115" s="67"/>
    </row>
    <row r="116" spans="2:20" x14ac:dyDescent="0.25">
      <c r="C116" s="67"/>
      <c r="D116" s="67"/>
    </row>
    <row r="117" spans="2:20" x14ac:dyDescent="0.25">
      <c r="C117" s="67"/>
      <c r="D117" s="67"/>
    </row>
    <row r="118" spans="2:20" x14ac:dyDescent="0.25">
      <c r="C118" s="67"/>
      <c r="D118" s="67"/>
    </row>
    <row r="119" spans="2:20" x14ac:dyDescent="0.25">
      <c r="C119" s="67"/>
      <c r="D119" s="67"/>
    </row>
    <row r="120" spans="2:20" x14ac:dyDescent="0.25">
      <c r="C120" s="67"/>
      <c r="D120" s="67"/>
    </row>
    <row r="121" spans="2:20" x14ac:dyDescent="0.25">
      <c r="C121" s="67"/>
      <c r="D121" s="67"/>
    </row>
  </sheetData>
  <mergeCells count="204">
    <mergeCell ref="B2:C7"/>
    <mergeCell ref="M112:N112"/>
    <mergeCell ref="M114:N114"/>
    <mergeCell ref="M106:N106"/>
    <mergeCell ref="M107:N107"/>
    <mergeCell ref="M108:N108"/>
    <mergeCell ref="M109:N109"/>
    <mergeCell ref="M110:N110"/>
    <mergeCell ref="M111:N111"/>
    <mergeCell ref="M99:N99"/>
    <mergeCell ref="M100:N100"/>
    <mergeCell ref="M101:N101"/>
    <mergeCell ref="M102:N102"/>
    <mergeCell ref="M104:N104"/>
    <mergeCell ref="M105:N105"/>
    <mergeCell ref="M91:N91"/>
    <mergeCell ref="M92:N92"/>
    <mergeCell ref="M93:N93"/>
    <mergeCell ref="M94:N94"/>
    <mergeCell ref="M97:N97"/>
    <mergeCell ref="M98:N98"/>
    <mergeCell ref="M83:N83"/>
    <mergeCell ref="M84:N84"/>
    <mergeCell ref="M87:N87"/>
    <mergeCell ref="M88:N88"/>
    <mergeCell ref="M89:N89"/>
    <mergeCell ref="M90:N90"/>
    <mergeCell ref="M77:N77"/>
    <mergeCell ref="M78:N78"/>
    <mergeCell ref="M79:N79"/>
    <mergeCell ref="M80:N80"/>
    <mergeCell ref="M81:N81"/>
    <mergeCell ref="M82:N82"/>
    <mergeCell ref="M69:N69"/>
    <mergeCell ref="M72:N72"/>
    <mergeCell ref="M73:N73"/>
    <mergeCell ref="M74:N74"/>
    <mergeCell ref="M75:N75"/>
    <mergeCell ref="M76:N76"/>
    <mergeCell ref="M63:N63"/>
    <mergeCell ref="M64:N64"/>
    <mergeCell ref="M67:N67"/>
    <mergeCell ref="M68:N68"/>
    <mergeCell ref="M55:N55"/>
    <mergeCell ref="M56:N56"/>
    <mergeCell ref="M57:N57"/>
    <mergeCell ref="M58:N58"/>
    <mergeCell ref="M59:N59"/>
    <mergeCell ref="M60:N60"/>
    <mergeCell ref="M54:N54"/>
    <mergeCell ref="M39:N39"/>
    <mergeCell ref="M40:N40"/>
    <mergeCell ref="M43:N43"/>
    <mergeCell ref="M44:N44"/>
    <mergeCell ref="M45:N45"/>
    <mergeCell ref="M46:N46"/>
    <mergeCell ref="M61:N61"/>
    <mergeCell ref="M62:N62"/>
    <mergeCell ref="M38:N38"/>
    <mergeCell ref="C101:D101"/>
    <mergeCell ref="C103:T103"/>
    <mergeCell ref="M11:N11"/>
    <mergeCell ref="M12:N12"/>
    <mergeCell ref="M15:N15"/>
    <mergeCell ref="M16:N16"/>
    <mergeCell ref="M17:N17"/>
    <mergeCell ref="M18:N18"/>
    <mergeCell ref="M21:N21"/>
    <mergeCell ref="M22:N22"/>
    <mergeCell ref="C81:D81"/>
    <mergeCell ref="C82:D82"/>
    <mergeCell ref="C83:D83"/>
    <mergeCell ref="C84:D84"/>
    <mergeCell ref="C85:D85"/>
    <mergeCell ref="C75:D75"/>
    <mergeCell ref="C76:D76"/>
    <mergeCell ref="C77:D77"/>
    <mergeCell ref="M47:N47"/>
    <mergeCell ref="M48:N48"/>
    <mergeCell ref="M49:N49"/>
    <mergeCell ref="M50:N50"/>
    <mergeCell ref="M51:N51"/>
    <mergeCell ref="C120:D120"/>
    <mergeCell ref="C121:D121"/>
    <mergeCell ref="C33:T33"/>
    <mergeCell ref="C37:T37"/>
    <mergeCell ref="C42:T42"/>
    <mergeCell ref="C53:T53"/>
    <mergeCell ref="C66:T66"/>
    <mergeCell ref="C71:T71"/>
    <mergeCell ref="C86:T86"/>
    <mergeCell ref="C96:T96"/>
    <mergeCell ref="C114:D114"/>
    <mergeCell ref="C115:D115"/>
    <mergeCell ref="C116:D116"/>
    <mergeCell ref="C117:D117"/>
    <mergeCell ref="C118:D118"/>
    <mergeCell ref="C119:D119"/>
    <mergeCell ref="C108:D108"/>
    <mergeCell ref="C109:D109"/>
    <mergeCell ref="C110:D110"/>
    <mergeCell ref="C111:D111"/>
    <mergeCell ref="C112:D112"/>
    <mergeCell ref="C113:D113"/>
    <mergeCell ref="C102:D102"/>
    <mergeCell ref="C104:D104"/>
    <mergeCell ref="C105:D105"/>
    <mergeCell ref="C106:D106"/>
    <mergeCell ref="C107:D107"/>
    <mergeCell ref="C99:D99"/>
    <mergeCell ref="C100:D100"/>
    <mergeCell ref="C14:T14"/>
    <mergeCell ref="C20:T20"/>
    <mergeCell ref="C27:T27"/>
    <mergeCell ref="M23:N23"/>
    <mergeCell ref="M24:N24"/>
    <mergeCell ref="M25:N25"/>
    <mergeCell ref="M28:N28"/>
    <mergeCell ref="C93:D93"/>
    <mergeCell ref="C94:D94"/>
    <mergeCell ref="C95:D95"/>
    <mergeCell ref="C97:D97"/>
    <mergeCell ref="C98:D98"/>
    <mergeCell ref="C87:D87"/>
    <mergeCell ref="C88:D88"/>
    <mergeCell ref="C89:D89"/>
    <mergeCell ref="C90:D90"/>
    <mergeCell ref="C91:D91"/>
    <mergeCell ref="C92:D92"/>
    <mergeCell ref="M35:N35"/>
    <mergeCell ref="C78:D78"/>
    <mergeCell ref="C79:D79"/>
    <mergeCell ref="C80:D80"/>
    <mergeCell ref="C69:D69"/>
    <mergeCell ref="C70:D70"/>
    <mergeCell ref="C72:D72"/>
    <mergeCell ref="C73:D73"/>
    <mergeCell ref="C74:D74"/>
    <mergeCell ref="C63:D63"/>
    <mergeCell ref="C64:D64"/>
    <mergeCell ref="C65:D65"/>
    <mergeCell ref="C67:D67"/>
    <mergeCell ref="C68:D68"/>
    <mergeCell ref="C57:D57"/>
    <mergeCell ref="C58:D58"/>
    <mergeCell ref="C59:D59"/>
    <mergeCell ref="C60:D60"/>
    <mergeCell ref="C61:D61"/>
    <mergeCell ref="C62:D62"/>
    <mergeCell ref="C51:D51"/>
    <mergeCell ref="C52:D52"/>
    <mergeCell ref="C54:D54"/>
    <mergeCell ref="C55:D55"/>
    <mergeCell ref="C56:D56"/>
    <mergeCell ref="C46:D46"/>
    <mergeCell ref="C47:D47"/>
    <mergeCell ref="C48:D48"/>
    <mergeCell ref="C49:D49"/>
    <mergeCell ref="C50:D50"/>
    <mergeCell ref="C39:D39"/>
    <mergeCell ref="C40:D40"/>
    <mergeCell ref="C41:D41"/>
    <mergeCell ref="C43:D43"/>
    <mergeCell ref="C44:D44"/>
    <mergeCell ref="C35:D35"/>
    <mergeCell ref="C36:D36"/>
    <mergeCell ref="C38:D38"/>
    <mergeCell ref="C28:D28"/>
    <mergeCell ref="C29:D29"/>
    <mergeCell ref="C30:D30"/>
    <mergeCell ref="C31:D31"/>
    <mergeCell ref="C32:D32"/>
    <mergeCell ref="C45:D45"/>
    <mergeCell ref="C22:D22"/>
    <mergeCell ref="C23:D23"/>
    <mergeCell ref="C24:D24"/>
    <mergeCell ref="C25:D25"/>
    <mergeCell ref="C26:D26"/>
    <mergeCell ref="C18:D18"/>
    <mergeCell ref="C19:D19"/>
    <mergeCell ref="M9:N9"/>
    <mergeCell ref="C34:D34"/>
    <mergeCell ref="M29:N29"/>
    <mergeCell ref="M30:N30"/>
    <mergeCell ref="M31:N31"/>
    <mergeCell ref="M34:N34"/>
    <mergeCell ref="C11:D11"/>
    <mergeCell ref="C12:D12"/>
    <mergeCell ref="B8:B9"/>
    <mergeCell ref="E8:E9"/>
    <mergeCell ref="F8:F9"/>
    <mergeCell ref="C8:D9"/>
    <mergeCell ref="M8:N8"/>
    <mergeCell ref="C21:D21"/>
    <mergeCell ref="C10:T10"/>
    <mergeCell ref="G8:H8"/>
    <mergeCell ref="I8:J8"/>
    <mergeCell ref="K8:L8"/>
    <mergeCell ref="O8:Q8"/>
    <mergeCell ref="R8:R9"/>
    <mergeCell ref="D5:R5"/>
    <mergeCell ref="D6:R6"/>
    <mergeCell ref="S3:T7"/>
    <mergeCell ref="D2:T2"/>
  </mergeCells>
  <pageMargins left="0.7" right="0.7" top="0.75" bottom="0.75" header="0.3" footer="0.3"/>
  <pageSetup paperSize="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3F9DC0B0708440849AFFA7C91D66E1" ma:contentTypeVersion="0" ma:contentTypeDescription="Create a new document." ma:contentTypeScope="" ma:versionID="6a35ab61c96940bd4f5a2118484c43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5d957d628f1c490fadca9b6646294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3C3E-2F85-4702-8AA7-0901599D6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E5AFAA-A5FB-4BDE-8468-0682B0D7B8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6EC8865-95B5-40E4-9763-ABF60F3A85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PROJECT 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Bianca Denise Cruz</dc:creator>
  <cp:keywords/>
  <dc:description/>
  <cp:lastModifiedBy>Dann Carlo Reformado</cp:lastModifiedBy>
  <cp:revision/>
  <dcterms:created xsi:type="dcterms:W3CDTF">2023-03-17T12:59:20Z</dcterms:created>
  <dcterms:modified xsi:type="dcterms:W3CDTF">2023-06-01T03:37:26Z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0x010100503F9DC0B0708440849AFFA7C91D66E1</vt:lpwstr>
  </property>
</Properties>
</file>