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nebicque/htdocs/redigeTonBut/public/excel/"/>
    </mc:Choice>
  </mc:AlternateContent>
  <xr:revisionPtr revIDLastSave="0" documentId="13_ncr:1_{15303F73-7DA0-E144-B3BC-894DDA2DB863}" xr6:coauthVersionLast="47" xr6:coauthVersionMax="47" xr10:uidLastSave="{00000000-0000-0000-0000-000000000000}"/>
  <bookViews>
    <workbookView xWindow="4820" yWindow="2540" windowWidth="28800" windowHeight="17540" activeTab="2" xr2:uid="{9E4E5A46-0607-7542-B834-1C07A87D688F}"/>
  </bookViews>
  <sheets>
    <sheet name="Explications" sheetId="3" r:id="rId1"/>
    <sheet name="vol_global_T" sheetId="1" r:id="rId2"/>
    <sheet name="vol_global_P" sheetId="2" r:id="rId3"/>
    <sheet name="donnée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B13" i="2"/>
  <c r="C12" i="2"/>
  <c r="D12" i="2"/>
  <c r="E12" i="2"/>
  <c r="F12" i="2"/>
  <c r="G12" i="2"/>
  <c r="B12" i="2"/>
  <c r="C10" i="2"/>
  <c r="D10" i="2"/>
  <c r="E10" i="2"/>
  <c r="F10" i="2"/>
  <c r="G10" i="2"/>
  <c r="B10" i="2"/>
  <c r="G21" i="2"/>
  <c r="F21" i="2"/>
  <c r="E21" i="2"/>
  <c r="D21" i="2"/>
  <c r="C21" i="2"/>
  <c r="B21" i="2"/>
  <c r="B4" i="2"/>
  <c r="A4" i="2"/>
  <c r="H11" i="2"/>
  <c r="C16" i="2"/>
  <c r="D16" i="2"/>
  <c r="E16" i="2"/>
  <c r="F16" i="2"/>
  <c r="G16" i="2"/>
  <c r="B16" i="2"/>
  <c r="C11" i="2"/>
  <c r="D11" i="2"/>
  <c r="E11" i="2"/>
  <c r="F11" i="2"/>
  <c r="G11" i="2"/>
  <c r="B11" i="2"/>
  <c r="J14" i="1"/>
  <c r="J7" i="1"/>
  <c r="F22" i="2" l="1"/>
  <c r="B22" i="2"/>
  <c r="C9" i="2"/>
  <c r="D9" i="2"/>
  <c r="E9" i="2"/>
  <c r="F9" i="2"/>
  <c r="G9" i="2"/>
  <c r="B9" i="2"/>
  <c r="C7" i="2"/>
  <c r="D7" i="2"/>
  <c r="E7" i="2"/>
  <c r="F7" i="2"/>
  <c r="G7" i="2"/>
  <c r="B7" i="2"/>
  <c r="H21" i="2"/>
  <c r="F17" i="2"/>
  <c r="D17" i="2"/>
  <c r="B17" i="2"/>
  <c r="H16" i="2"/>
  <c r="G23" i="1"/>
  <c r="C23" i="1"/>
  <c r="I22" i="1"/>
  <c r="G18" i="1"/>
  <c r="E18" i="1"/>
  <c r="C18" i="1"/>
  <c r="I17" i="1"/>
  <c r="K17" i="1" s="1"/>
  <c r="I14" i="1"/>
  <c r="K14" i="1" s="1"/>
  <c r="H10" i="1"/>
  <c r="H12" i="1" s="1"/>
  <c r="G10" i="1"/>
  <c r="G13" i="1" s="1"/>
  <c r="F10" i="1"/>
  <c r="F13" i="1" s="1"/>
  <c r="E10" i="1"/>
  <c r="E13" i="1" s="1"/>
  <c r="D10" i="1"/>
  <c r="D13" i="1" s="1"/>
  <c r="C10" i="1"/>
  <c r="C13" i="1" s="1"/>
  <c r="I7" i="1"/>
  <c r="I9" i="1" s="1"/>
  <c r="H17" i="2" l="1"/>
  <c r="H7" i="2"/>
  <c r="D12" i="1"/>
  <c r="F12" i="1"/>
  <c r="I18" i="1"/>
  <c r="K7" i="1"/>
  <c r="H13" i="1"/>
  <c r="C12" i="1"/>
  <c r="E12" i="1"/>
  <c r="G12" i="1"/>
  <c r="H10" i="2" l="1"/>
  <c r="H12" i="2"/>
  <c r="H13" i="2"/>
</calcChain>
</file>

<file path=xl/sharedStrings.xml><?xml version="1.0" encoding="utf-8"?>
<sst xmlns="http://schemas.openxmlformats.org/spreadsheetml/2006/main" count="53" uniqueCount="29">
  <si>
    <t>BUT XXX</t>
  </si>
  <si>
    <t>secondaire</t>
  </si>
  <si>
    <t>PARCOURS YYY</t>
  </si>
  <si>
    <t>Semestres</t>
  </si>
  <si>
    <t>S1</t>
  </si>
  <si>
    <t>S2</t>
  </si>
  <si>
    <t>S3</t>
  </si>
  <si>
    <t>S4</t>
  </si>
  <si>
    <t>S5</t>
  </si>
  <si>
    <t>S6</t>
  </si>
  <si>
    <t>TOTAL</t>
  </si>
  <si>
    <t>VALEURS CIBLES</t>
  </si>
  <si>
    <t>ECARTS</t>
  </si>
  <si>
    <t>Modifiable</t>
  </si>
  <si>
    <t>Nbre d'heures d'enseignement (ressources + SAE)</t>
  </si>
  <si>
    <r>
      <rPr>
        <sz val="10"/>
        <color rgb="FF000000"/>
        <rFont val="Arial"/>
        <family val="2"/>
      </rPr>
      <t>Dont % d'adaptation locale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667 h (secondaire) 600h (tertaire) sur 3 ans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40% du volume d'enseignement</t>
    </r>
  </si>
  <si>
    <t>Nbre d'heures d'enseignement définies localement</t>
  </si>
  <si>
    <t>Nbre heures d'enseignement SAÉ définies localement</t>
  </si>
  <si>
    <t>Nbre d'heures de projet tutoré</t>
  </si>
  <si>
    <t>Nbre de semaines de stage
8 à 12 semaines BUT 1&amp;2
12 à 16 semaines BUT 3</t>
  </si>
  <si>
    <t xml:space="preserve">Dont % d'adaptation locale
</t>
  </si>
  <si>
    <t xml:space="preserve">Nbre heures d'enseignement des ressources définies nationalement </t>
  </si>
  <si>
    <t xml:space="preserve">Nbre de semaines de stage
</t>
  </si>
  <si>
    <t>Les onglets se terminant par un T correspondent à des onglets de travail, avec plus d'informations que publiées. Ces tableaux alimentent ceux finissant par _P qui eux correspondent aux tableaux publiés</t>
  </si>
  <si>
    <t>tertiaire</t>
  </si>
  <si>
    <t>Nbre heures de projet/année min 150 h / max 250h</t>
  </si>
  <si>
    <t xml:space="preserve">Nbre heures d'enseignement à définir localement dans les Ressources ou les SAÉ </t>
  </si>
  <si>
    <t>Nbre heures de tp définies nationalement</t>
  </si>
  <si>
    <t>Nbre heures de tp à définir localement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</si>
</sst>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432FF"/>
      <name val="Arial"/>
      <family val="2"/>
    </font>
    <font>
      <sz val="14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2E75B5"/>
      <name val="Arial"/>
      <family val="2"/>
    </font>
    <font>
      <b/>
      <sz val="10"/>
      <color rgb="FFFF0000"/>
      <name val="Arial"/>
      <family val="2"/>
    </font>
    <font>
      <sz val="14"/>
      <color theme="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9" fontId="10" fillId="3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1" fontId="11" fillId="0" borderId="9" xfId="0" applyNumberFormat="1" applyFont="1" applyBorder="1" applyAlignment="1">
      <alignment horizontal="center"/>
    </xf>
    <xf numFmtId="1" fontId="12" fillId="4" borderId="9" xfId="0" applyNumberFormat="1" applyFont="1" applyFill="1" applyBorder="1"/>
    <xf numFmtId="0" fontId="12" fillId="4" borderId="8" xfId="0" applyFont="1" applyFill="1" applyBorder="1"/>
    <xf numFmtId="1" fontId="12" fillId="4" borderId="0" xfId="0" applyNumberFormat="1" applyFont="1" applyFill="1"/>
    <xf numFmtId="0" fontId="12" fillId="0" borderId="0" xfId="0" applyFont="1"/>
    <xf numFmtId="0" fontId="6" fillId="4" borderId="9" xfId="0" applyFont="1" applyFill="1" applyBorder="1"/>
    <xf numFmtId="1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3" fillId="0" borderId="10" xfId="0" applyFont="1" applyBorder="1"/>
    <xf numFmtId="0" fontId="6" fillId="3" borderId="2" xfId="0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2" xfId="0" applyFont="1" applyBorder="1"/>
    <xf numFmtId="1" fontId="6" fillId="3" borderId="11" xfId="0" applyNumberFormat="1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30-3AC1-AE4A-9590-BAF5B6A6EDA6}">
  <dimension ref="B5:H11"/>
  <sheetViews>
    <sheetView workbookViewId="0">
      <selection activeCell="F26" sqref="F26"/>
    </sheetView>
  </sheetViews>
  <sheetFormatPr baseColWidth="10" defaultRowHeight="16" x14ac:dyDescent="0.2"/>
  <sheetData>
    <row r="5" spans="2:8" x14ac:dyDescent="0.2">
      <c r="B5" s="55" t="s">
        <v>23</v>
      </c>
      <c r="C5" s="55"/>
      <c r="D5" s="55"/>
      <c r="E5" s="55"/>
      <c r="F5" s="55"/>
      <c r="G5" s="55"/>
      <c r="H5" s="55"/>
    </row>
    <row r="6" spans="2:8" x14ac:dyDescent="0.2">
      <c r="B6" s="55"/>
      <c r="C6" s="55"/>
      <c r="D6" s="55"/>
      <c r="E6" s="55"/>
      <c r="F6" s="55"/>
      <c r="G6" s="55"/>
      <c r="H6" s="55"/>
    </row>
    <row r="7" spans="2:8" x14ac:dyDescent="0.2">
      <c r="B7" s="55"/>
      <c r="C7" s="55"/>
      <c r="D7" s="55"/>
      <c r="E7" s="55"/>
      <c r="F7" s="55"/>
      <c r="G7" s="55"/>
      <c r="H7" s="55"/>
    </row>
    <row r="8" spans="2:8" x14ac:dyDescent="0.2">
      <c r="B8" s="55"/>
      <c r="C8" s="55"/>
      <c r="D8" s="55"/>
      <c r="E8" s="55"/>
      <c r="F8" s="55"/>
      <c r="G8" s="55"/>
      <c r="H8" s="55"/>
    </row>
    <row r="9" spans="2:8" x14ac:dyDescent="0.2">
      <c r="B9" s="55"/>
      <c r="C9" s="55"/>
      <c r="D9" s="55"/>
      <c r="E9" s="55"/>
      <c r="F9" s="55"/>
      <c r="G9" s="55"/>
      <c r="H9" s="55"/>
    </row>
    <row r="10" spans="2:8" x14ac:dyDescent="0.2">
      <c r="B10" s="55"/>
      <c r="C10" s="55"/>
      <c r="D10" s="55"/>
      <c r="E10" s="55"/>
      <c r="F10" s="55"/>
      <c r="G10" s="55"/>
      <c r="H10" s="55"/>
    </row>
    <row r="11" spans="2:8" x14ac:dyDescent="0.2">
      <c r="B11" s="55"/>
      <c r="C11" s="55"/>
      <c r="D11" s="55"/>
      <c r="E11" s="55"/>
      <c r="F11" s="55"/>
      <c r="G11" s="55"/>
      <c r="H11" s="55"/>
    </row>
  </sheetData>
  <mergeCells count="1">
    <mergeCell ref="B5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638-2A22-6D43-A5C3-F474FCBFCE3F}">
  <dimension ref="A1:AI1009"/>
  <sheetViews>
    <sheetView topLeftCell="A9" zoomScale="144" workbookViewId="0">
      <selection activeCell="B7" sqref="B7"/>
    </sheetView>
  </sheetViews>
  <sheetFormatPr baseColWidth="10" defaultColWidth="13.1640625" defaultRowHeight="16" x14ac:dyDescent="0.2"/>
  <cols>
    <col min="1" max="1" width="18.33203125" customWidth="1"/>
    <col min="2" max="2" width="66.1640625" customWidth="1"/>
    <col min="3" max="9" width="12.83203125" customWidth="1"/>
    <col min="10" max="10" width="10.83203125" customWidth="1"/>
    <col min="11" max="11" width="10.1640625" customWidth="1"/>
    <col min="12" max="35" width="12.83203125" customWidth="1"/>
  </cols>
  <sheetData>
    <row r="1" spans="1:3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3"/>
      <c r="B4" s="4" t="s">
        <v>0</v>
      </c>
      <c r="C4" s="65" t="s">
        <v>1</v>
      </c>
      <c r="D4" s="64"/>
      <c r="E4" s="3"/>
      <c r="F4" s="3"/>
      <c r="G4" s="3"/>
      <c r="H4" s="3"/>
      <c r="I4" s="3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thickBot="1" x14ac:dyDescent="0.25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">
      <c r="A6" s="7"/>
      <c r="B6" s="8" t="s">
        <v>3</v>
      </c>
      <c r="C6" s="9" t="s">
        <v>4</v>
      </c>
      <c r="D6" s="10" t="s">
        <v>5</v>
      </c>
      <c r="E6" s="9" t="s">
        <v>6</v>
      </c>
      <c r="F6" s="10" t="s">
        <v>7</v>
      </c>
      <c r="G6" s="11" t="s">
        <v>8</v>
      </c>
      <c r="H6" s="12" t="s">
        <v>9</v>
      </c>
      <c r="I6" s="13" t="s">
        <v>10</v>
      </c>
      <c r="J6" s="14" t="s">
        <v>11</v>
      </c>
      <c r="K6" s="15" t="s">
        <v>12</v>
      </c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7.25" customHeight="1" x14ac:dyDescent="0.2">
      <c r="A7" s="18" t="s">
        <v>13</v>
      </c>
      <c r="B7" s="19" t="s">
        <v>14</v>
      </c>
      <c r="C7" s="51">
        <v>430</v>
      </c>
      <c r="D7" s="51">
        <v>460</v>
      </c>
      <c r="E7" s="51">
        <v>460</v>
      </c>
      <c r="F7" s="51">
        <v>180</v>
      </c>
      <c r="G7" s="51">
        <v>280</v>
      </c>
      <c r="H7" s="51">
        <v>180</v>
      </c>
      <c r="I7" s="20">
        <f>SUM(C7:H7)</f>
        <v>1990</v>
      </c>
      <c r="J7" s="21" t="str">
        <f>IF(C4="tertiaire","1800",IF(C4="secondaire","2000","secondaire ou tertiaire ?"))</f>
        <v>2000</v>
      </c>
      <c r="K7" s="22">
        <f>I7-J7</f>
        <v>-10</v>
      </c>
      <c r="L7" s="23"/>
      <c r="M7" s="24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x14ac:dyDescent="0.2">
      <c r="A8" s="18"/>
      <c r="B8" s="19"/>
      <c r="C8" s="25"/>
      <c r="D8" s="25"/>
      <c r="E8" s="25"/>
      <c r="F8" s="25"/>
      <c r="G8" s="25"/>
      <c r="H8" s="25"/>
      <c r="I8" s="25"/>
      <c r="J8" s="21"/>
      <c r="K8" s="22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1.75" customHeight="1" x14ac:dyDescent="0.2">
      <c r="A9" s="18" t="s">
        <v>13</v>
      </c>
      <c r="B9" s="26" t="s">
        <v>15</v>
      </c>
      <c r="C9" s="27">
        <v>0.2</v>
      </c>
      <c r="D9" s="27">
        <v>0.3</v>
      </c>
      <c r="E9" s="27">
        <v>0.35</v>
      </c>
      <c r="F9" s="27">
        <v>0.4</v>
      </c>
      <c r="G9" s="27">
        <v>0.4</v>
      </c>
      <c r="H9" s="27">
        <v>0.4</v>
      </c>
      <c r="I9" s="28">
        <f>SUM(C10:H10)/I7</f>
        <v>0.32211055276381911</v>
      </c>
      <c r="J9" s="21"/>
      <c r="K9" s="21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x14ac:dyDescent="0.2">
      <c r="A10" s="18" t="s">
        <v>13</v>
      </c>
      <c r="B10" s="29" t="s">
        <v>16</v>
      </c>
      <c r="C10" s="30">
        <f t="shared" ref="C10:H10" si="0">C7*C9</f>
        <v>86</v>
      </c>
      <c r="D10" s="30">
        <f t="shared" si="0"/>
        <v>138</v>
      </c>
      <c r="E10" s="30">
        <f t="shared" si="0"/>
        <v>161</v>
      </c>
      <c r="F10" s="30">
        <f t="shared" si="0"/>
        <v>72</v>
      </c>
      <c r="G10" s="30">
        <f t="shared" si="0"/>
        <v>112</v>
      </c>
      <c r="H10" s="30">
        <f t="shared" si="0"/>
        <v>72</v>
      </c>
      <c r="I10" s="31"/>
      <c r="J10" s="31"/>
      <c r="K10" s="31"/>
      <c r="L10" s="32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x14ac:dyDescent="0.2">
      <c r="A11" s="18" t="s">
        <v>13</v>
      </c>
      <c r="B11" s="35" t="s">
        <v>17</v>
      </c>
      <c r="C11" s="36">
        <v>50</v>
      </c>
      <c r="D11" s="36">
        <v>50</v>
      </c>
      <c r="E11" s="36">
        <v>50</v>
      </c>
      <c r="F11" s="36">
        <v>50</v>
      </c>
      <c r="G11" s="36">
        <v>50</v>
      </c>
      <c r="H11" s="36">
        <v>50</v>
      </c>
      <c r="I11" s="25"/>
      <c r="J11" s="21"/>
      <c r="K11" s="22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18" t="s">
        <v>13</v>
      </c>
      <c r="B12" s="19" t="s">
        <v>26</v>
      </c>
      <c r="C12" s="36">
        <f t="shared" ref="C12:H12" si="1">C10-C11</f>
        <v>36</v>
      </c>
      <c r="D12" s="36">
        <f t="shared" si="1"/>
        <v>88</v>
      </c>
      <c r="E12" s="36">
        <f t="shared" si="1"/>
        <v>111</v>
      </c>
      <c r="F12" s="36">
        <f t="shared" si="1"/>
        <v>22</v>
      </c>
      <c r="G12" s="36">
        <f t="shared" si="1"/>
        <v>62</v>
      </c>
      <c r="H12" s="36">
        <f t="shared" si="1"/>
        <v>22</v>
      </c>
      <c r="I12" s="25"/>
      <c r="J12" s="21"/>
      <c r="K12" s="22"/>
      <c r="L12" s="1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18" t="s">
        <v>13</v>
      </c>
      <c r="B13" s="29" t="s">
        <v>21</v>
      </c>
      <c r="C13" s="30">
        <f>C7-C10</f>
        <v>344</v>
      </c>
      <c r="D13" s="30">
        <f t="shared" ref="D13:H13" si="2">D7-D10</f>
        <v>322</v>
      </c>
      <c r="E13" s="30">
        <f t="shared" si="2"/>
        <v>299</v>
      </c>
      <c r="F13" s="30">
        <f t="shared" si="2"/>
        <v>108</v>
      </c>
      <c r="G13" s="30">
        <f t="shared" si="2"/>
        <v>168</v>
      </c>
      <c r="H13" s="30">
        <f t="shared" si="2"/>
        <v>108</v>
      </c>
      <c r="I13" s="31"/>
      <c r="J13" s="31"/>
      <c r="K13" s="31"/>
      <c r="L13" s="32"/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x14ac:dyDescent="0.2">
      <c r="A14" s="18"/>
      <c r="B14" s="35" t="s">
        <v>27</v>
      </c>
      <c r="C14" s="36"/>
      <c r="D14" s="36"/>
      <c r="E14" s="36"/>
      <c r="F14" s="36"/>
      <c r="G14" s="36"/>
      <c r="H14" s="36"/>
      <c r="I14" s="66">
        <f>SUM(C14:H14)+SUM(C15:H15)</f>
        <v>0</v>
      </c>
      <c r="J14" s="67" t="str">
        <f>IF(C4="tertiaire","360",IF(C4="secondaire","700","secondaire ou tertiaire ?"))</f>
        <v>700</v>
      </c>
      <c r="K14" s="68">
        <f>I14-J14</f>
        <v>-700</v>
      </c>
      <c r="L14" s="1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18"/>
      <c r="B15" s="35" t="s">
        <v>28</v>
      </c>
      <c r="C15" s="36"/>
      <c r="D15" s="36"/>
      <c r="E15" s="36"/>
      <c r="F15" s="36"/>
      <c r="G15" s="36"/>
      <c r="H15" s="36"/>
      <c r="I15" s="57"/>
      <c r="J15" s="57"/>
      <c r="K15" s="57"/>
      <c r="L15" s="1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18"/>
      <c r="B16" s="35"/>
      <c r="C16" s="36"/>
      <c r="D16" s="36"/>
      <c r="E16" s="36"/>
      <c r="F16" s="36"/>
      <c r="G16" s="36"/>
      <c r="H16" s="36"/>
      <c r="I16" s="25"/>
      <c r="J16" s="21"/>
      <c r="K16" s="22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7.25" customHeight="1" x14ac:dyDescent="0.2">
      <c r="A17" s="18" t="s">
        <v>13</v>
      </c>
      <c r="B17" s="19" t="s">
        <v>18</v>
      </c>
      <c r="C17" s="51">
        <v>80</v>
      </c>
      <c r="D17" s="51">
        <v>120</v>
      </c>
      <c r="E17" s="51">
        <v>120</v>
      </c>
      <c r="F17" s="51">
        <v>80</v>
      </c>
      <c r="G17" s="51">
        <v>150</v>
      </c>
      <c r="H17" s="51">
        <v>50</v>
      </c>
      <c r="I17" s="20">
        <f t="shared" ref="I17:I18" si="3">SUM(C17:H17)</f>
        <v>600</v>
      </c>
      <c r="J17" s="22">
        <v>600</v>
      </c>
      <c r="K17" s="22">
        <f>I17-J17</f>
        <v>0</v>
      </c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7.25" customHeight="1" x14ac:dyDescent="0.2">
      <c r="A18" s="18"/>
      <c r="B18" s="19" t="s">
        <v>25</v>
      </c>
      <c r="C18" s="63">
        <f>C17+D17</f>
        <v>200</v>
      </c>
      <c r="D18" s="62"/>
      <c r="E18" s="63">
        <f>E17+F17</f>
        <v>200</v>
      </c>
      <c r="F18" s="62"/>
      <c r="G18" s="63">
        <f>G17+H17</f>
        <v>200</v>
      </c>
      <c r="H18" s="62"/>
      <c r="I18" s="25">
        <f t="shared" si="3"/>
        <v>600</v>
      </c>
      <c r="J18" s="22"/>
      <c r="K18" s="21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38"/>
      <c r="B19" s="19"/>
      <c r="C19" s="39"/>
      <c r="D19" s="39"/>
      <c r="E19" s="39"/>
      <c r="F19" s="39"/>
      <c r="G19" s="39"/>
      <c r="H19" s="39"/>
      <c r="I19" s="38"/>
      <c r="J19" s="38"/>
      <c r="K19" s="38"/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x14ac:dyDescent="0.2">
      <c r="A20" s="41"/>
      <c r="B20" s="42"/>
      <c r="C20" s="42"/>
      <c r="D20" s="42"/>
      <c r="E20" s="42"/>
      <c r="F20" s="42"/>
      <c r="G20" s="42"/>
      <c r="H20" s="42"/>
      <c r="I20" s="41"/>
      <c r="J20" s="18"/>
      <c r="K20" s="18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1"/>
      <c r="B21" s="42"/>
      <c r="C21" s="42"/>
      <c r="D21" s="42"/>
      <c r="E21" s="42"/>
      <c r="F21" s="42"/>
      <c r="G21" s="42"/>
      <c r="H21" s="42"/>
      <c r="I21" s="41"/>
      <c r="J21" s="18"/>
      <c r="K21" s="18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51.75" customHeight="1" x14ac:dyDescent="0.2">
      <c r="A22" s="56" t="s">
        <v>13</v>
      </c>
      <c r="B22" s="58" t="s">
        <v>19</v>
      </c>
      <c r="C22" s="36"/>
      <c r="D22" s="51">
        <v>0</v>
      </c>
      <c r="E22" s="36"/>
      <c r="F22" s="51">
        <v>11</v>
      </c>
      <c r="G22" s="36"/>
      <c r="H22" s="51">
        <v>15</v>
      </c>
      <c r="I22" s="59">
        <f>SUM(C22:H22)</f>
        <v>26</v>
      </c>
      <c r="J22" s="43"/>
      <c r="K22" s="4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25.5" customHeight="1" x14ac:dyDescent="0.2">
      <c r="A23" s="57"/>
      <c r="B23" s="57"/>
      <c r="C23" s="60">
        <f>C22+D22+E22+F22</f>
        <v>11</v>
      </c>
      <c r="D23" s="61"/>
      <c r="E23" s="61"/>
      <c r="F23" s="62"/>
      <c r="G23" s="60">
        <f>G22+H22</f>
        <v>15</v>
      </c>
      <c r="H23" s="62"/>
      <c r="I23" s="57"/>
      <c r="J23" s="43"/>
      <c r="K23" s="4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">
      <c r="A24" s="44"/>
      <c r="B24" s="45"/>
      <c r="C24" s="46"/>
      <c r="D24" s="46"/>
      <c r="E24" s="46"/>
      <c r="F24" s="46"/>
      <c r="G24" s="46"/>
      <c r="H24" s="46"/>
      <c r="I24" s="46"/>
      <c r="J24" s="47"/>
      <c r="K24" s="4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7.25" customHeight="1" x14ac:dyDescent="0.2">
      <c r="A25" s="44"/>
      <c r="B25" s="48"/>
      <c r="C25" s="46"/>
      <c r="D25" s="46"/>
      <c r="E25" s="46"/>
      <c r="F25" s="46"/>
      <c r="G25" s="46"/>
      <c r="H25" s="46"/>
      <c r="I25" s="49"/>
      <c r="J25" s="50"/>
      <c r="K25" s="5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7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13">
    <mergeCell ref="C18:D18"/>
    <mergeCell ref="E18:F18"/>
    <mergeCell ref="G18:H18"/>
    <mergeCell ref="A1:L2"/>
    <mergeCell ref="C4:D4"/>
    <mergeCell ref="I14:I15"/>
    <mergeCell ref="J14:J15"/>
    <mergeCell ref="K14:K15"/>
    <mergeCell ref="A22:A23"/>
    <mergeCell ref="B22:B23"/>
    <mergeCell ref="I22:I23"/>
    <mergeCell ref="C23:F23"/>
    <mergeCell ref="G23:H23"/>
  </mergeCells>
  <conditionalFormatting sqref="C18:H18">
    <cfRule type="cellIs" dxfId="33" priority="1" operator="lessThan">
      <formula>150</formula>
    </cfRule>
  </conditionalFormatting>
  <conditionalFormatting sqref="C18:H18">
    <cfRule type="cellIs" dxfId="32" priority="2" operator="greaterThan">
      <formula>250</formula>
    </cfRule>
  </conditionalFormatting>
  <conditionalFormatting sqref="I18">
    <cfRule type="cellIs" dxfId="31" priority="3" operator="greaterThan">
      <formula>600</formula>
    </cfRule>
  </conditionalFormatting>
  <conditionalFormatting sqref="I18">
    <cfRule type="cellIs" dxfId="30" priority="4" operator="lessThan">
      <formula>600</formula>
    </cfRule>
  </conditionalFormatting>
  <conditionalFormatting sqref="I17">
    <cfRule type="cellIs" dxfId="29" priority="5" operator="lessThan">
      <formula>$J$27</formula>
    </cfRule>
  </conditionalFormatting>
  <conditionalFormatting sqref="I17">
    <cfRule type="cellIs" dxfId="28" priority="6" operator="greaterThan">
      <formula>$J$27</formula>
    </cfRule>
  </conditionalFormatting>
  <conditionalFormatting sqref="C9:H9">
    <cfRule type="cellIs" dxfId="27" priority="7" operator="greaterThan">
      <formula>0.4</formula>
    </cfRule>
  </conditionalFormatting>
  <conditionalFormatting sqref="C9:H9">
    <cfRule type="cellIs" dxfId="26" priority="8" operator="greaterThan">
      <formula>40</formula>
    </cfRule>
  </conditionalFormatting>
  <conditionalFormatting sqref="I22">
    <cfRule type="cellIs" dxfId="25" priority="10" operator="lessThan">
      <formula>22</formula>
    </cfRule>
  </conditionalFormatting>
  <conditionalFormatting sqref="I22">
    <cfRule type="cellIs" dxfId="24" priority="11" operator="greaterThan">
      <formula>26</formula>
    </cfRule>
  </conditionalFormatting>
  <conditionalFormatting sqref="I7">
    <cfRule type="cellIs" dxfId="23" priority="12" operator="lessThan">
      <formula>$M$7</formula>
    </cfRule>
  </conditionalFormatting>
  <conditionalFormatting sqref="I7">
    <cfRule type="cellIs" dxfId="22" priority="13" operator="greaterThan">
      <formula>$M$7</formula>
    </cfRule>
  </conditionalFormatting>
  <conditionalFormatting sqref="G23:H23">
    <cfRule type="cellIs" dxfId="21" priority="14" operator="lessThan">
      <formula>12</formula>
    </cfRule>
  </conditionalFormatting>
  <conditionalFormatting sqref="G23:H23">
    <cfRule type="cellIs" dxfId="20" priority="15" operator="greaterThan">
      <formula>16</formula>
    </cfRule>
  </conditionalFormatting>
  <conditionalFormatting sqref="C23:F23">
    <cfRule type="cellIs" dxfId="19" priority="16" operator="lessThan">
      <formula>8</formula>
    </cfRule>
  </conditionalFormatting>
  <conditionalFormatting sqref="C23:F23">
    <cfRule type="cellIs" dxfId="18" priority="17" operator="greaterThan">
      <formula>12</formula>
    </cfRule>
  </conditionalFormatting>
  <conditionalFormatting sqref="C22 E22">
    <cfRule type="cellIs" dxfId="17" priority="18" operator="greaterThan">
      <formula>12</formula>
    </cfRule>
  </conditionalFormatting>
  <conditionalFormatting sqref="G22">
    <cfRule type="cellIs" dxfId="16" priority="19" operator="greaterThan">
      <formula>16</formula>
    </cfRule>
  </conditionalFormatting>
  <dataValidations disablePrompts="1" count="1">
    <dataValidation type="list" allowBlank="1" showErrorMessage="1" sqref="C4:D4" xr:uid="{C59DA1C0-88B9-A940-BC9F-B6643B2D8B0A}">
      <formula1>typeBUT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42A-5A50-1642-B73A-2641B55CA2D7}">
  <dimension ref="A1:AF1008"/>
  <sheetViews>
    <sheetView tabSelected="1" workbookViewId="0">
      <selection activeCell="B7" sqref="B7"/>
    </sheetView>
  </sheetViews>
  <sheetFormatPr baseColWidth="10" defaultColWidth="13.1640625" defaultRowHeight="16" x14ac:dyDescent="0.2"/>
  <cols>
    <col min="1" max="1" width="66.1640625" customWidth="1"/>
    <col min="2" max="32" width="12.83203125" customWidth="1"/>
  </cols>
  <sheetData>
    <row r="1" spans="1:32" x14ac:dyDescent="0.2">
      <c r="A1" s="70"/>
      <c r="B1" s="64"/>
      <c r="C1" s="64"/>
      <c r="D1" s="64"/>
      <c r="E1" s="64"/>
      <c r="F1" s="64"/>
      <c r="G1" s="64"/>
      <c r="H1" s="64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64"/>
      <c r="B2" s="64"/>
      <c r="C2" s="64"/>
      <c r="D2" s="64"/>
      <c r="E2" s="64"/>
      <c r="F2" s="64"/>
      <c r="G2" s="64"/>
      <c r="H2" s="64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4" t="str">
        <f>vol_global_T!B4</f>
        <v>BUT XXX</v>
      </c>
      <c r="B4" s="65" t="str">
        <f>vol_global_T!C4</f>
        <v>secondaire</v>
      </c>
      <c r="C4" s="64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.25" customHeight="1" thickBot="1" x14ac:dyDescent="0.25">
      <c r="A5" s="4" t="s">
        <v>2</v>
      </c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0" customHeight="1" x14ac:dyDescent="0.2">
      <c r="A6" s="8" t="s">
        <v>3</v>
      </c>
      <c r="B6" s="9" t="s">
        <v>4</v>
      </c>
      <c r="C6" s="10" t="s">
        <v>5</v>
      </c>
      <c r="D6" s="9" t="s">
        <v>6</v>
      </c>
      <c r="E6" s="10" t="s">
        <v>7</v>
      </c>
      <c r="F6" s="11" t="s">
        <v>8</v>
      </c>
      <c r="G6" s="12" t="s">
        <v>9</v>
      </c>
      <c r="H6" s="13" t="s">
        <v>10</v>
      </c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7.25" customHeight="1" x14ac:dyDescent="0.2">
      <c r="A7" s="19" t="s">
        <v>14</v>
      </c>
      <c r="B7" s="51">
        <f>vol_global_T!C7</f>
        <v>430</v>
      </c>
      <c r="C7" s="51">
        <f>vol_global_T!D7</f>
        <v>460</v>
      </c>
      <c r="D7" s="51">
        <f>vol_global_T!E7</f>
        <v>460</v>
      </c>
      <c r="E7" s="51">
        <f>vol_global_T!F7</f>
        <v>180</v>
      </c>
      <c r="F7" s="51">
        <f>vol_global_T!G7</f>
        <v>280</v>
      </c>
      <c r="G7" s="51">
        <f>vol_global_T!H7</f>
        <v>180</v>
      </c>
      <c r="H7" s="51">
        <f>vol_global_T!I7</f>
        <v>1990</v>
      </c>
      <c r="I7" s="23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">
      <c r="A8" s="19"/>
      <c r="B8" s="25"/>
      <c r="C8" s="25"/>
      <c r="D8" s="25"/>
      <c r="E8" s="25"/>
      <c r="F8" s="25"/>
      <c r="G8" s="25"/>
      <c r="H8" s="25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1.75" customHeight="1" x14ac:dyDescent="0.2">
      <c r="A9" s="26" t="s">
        <v>20</v>
      </c>
      <c r="B9" s="27">
        <f>vol_global_T!C9</f>
        <v>0.2</v>
      </c>
      <c r="C9" s="27">
        <f>vol_global_T!D9</f>
        <v>0.3</v>
      </c>
      <c r="D9" s="27">
        <f>vol_global_T!E9</f>
        <v>0.35</v>
      </c>
      <c r="E9" s="27">
        <f>vol_global_T!F9</f>
        <v>0.4</v>
      </c>
      <c r="F9" s="27">
        <f>vol_global_T!G9</f>
        <v>0.4</v>
      </c>
      <c r="G9" s="27">
        <f>vol_global_T!H9</f>
        <v>0.4</v>
      </c>
      <c r="H9" s="28"/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">
      <c r="A10" s="29" t="s">
        <v>16</v>
      </c>
      <c r="B10" s="30">
        <f>vol_global_T!C10</f>
        <v>86</v>
      </c>
      <c r="C10" s="30">
        <f>vol_global_T!D10</f>
        <v>138</v>
      </c>
      <c r="D10" s="30">
        <f>vol_global_T!E10</f>
        <v>161</v>
      </c>
      <c r="E10" s="30">
        <f>vol_global_T!F10</f>
        <v>72</v>
      </c>
      <c r="F10" s="30">
        <f>vol_global_T!G10</f>
        <v>112</v>
      </c>
      <c r="G10" s="30">
        <f>vol_global_T!H10</f>
        <v>72</v>
      </c>
      <c r="H10" s="54">
        <f>SUM(B10:G10)</f>
        <v>641</v>
      </c>
      <c r="I10" s="32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35" t="s">
        <v>17</v>
      </c>
      <c r="B11" s="36">
        <f>vol_global_T!C11</f>
        <v>50</v>
      </c>
      <c r="C11" s="36">
        <f>vol_global_T!D11</f>
        <v>50</v>
      </c>
      <c r="D11" s="36">
        <f>vol_global_T!E11</f>
        <v>50</v>
      </c>
      <c r="E11" s="36">
        <f>vol_global_T!F11</f>
        <v>50</v>
      </c>
      <c r="F11" s="36">
        <f>vol_global_T!G11</f>
        <v>50</v>
      </c>
      <c r="G11" s="36">
        <f>vol_global_T!H11</f>
        <v>50</v>
      </c>
      <c r="H11" s="54">
        <f t="shared" ref="H11:H13" si="0">SUM(B11:G11)</f>
        <v>300</v>
      </c>
      <c r="I11" s="1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19" t="s">
        <v>26</v>
      </c>
      <c r="B12" s="36">
        <f>vol_global_T!C12</f>
        <v>36</v>
      </c>
      <c r="C12" s="36">
        <f>vol_global_T!D12</f>
        <v>88</v>
      </c>
      <c r="D12" s="36">
        <f>vol_global_T!E12</f>
        <v>111</v>
      </c>
      <c r="E12" s="36">
        <f>vol_global_T!F12</f>
        <v>22</v>
      </c>
      <c r="F12" s="36">
        <f>vol_global_T!G12</f>
        <v>62</v>
      </c>
      <c r="G12" s="36">
        <f>vol_global_T!H12</f>
        <v>22</v>
      </c>
      <c r="H12" s="54">
        <f t="shared" si="0"/>
        <v>341</v>
      </c>
      <c r="I12" s="1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29" t="s">
        <v>21</v>
      </c>
      <c r="B13" s="30">
        <f>vol_global_T!C13</f>
        <v>344</v>
      </c>
      <c r="C13" s="30">
        <f>vol_global_T!D13</f>
        <v>322</v>
      </c>
      <c r="D13" s="30">
        <f>vol_global_T!E13</f>
        <v>299</v>
      </c>
      <c r="E13" s="30">
        <f>vol_global_T!F13</f>
        <v>108</v>
      </c>
      <c r="F13" s="30">
        <f>vol_global_T!G13</f>
        <v>168</v>
      </c>
      <c r="G13" s="30">
        <f>vol_global_T!H13</f>
        <v>108</v>
      </c>
      <c r="H13" s="54">
        <f t="shared" si="0"/>
        <v>1349</v>
      </c>
      <c r="I13" s="32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">
      <c r="A14" s="35"/>
      <c r="B14" s="36"/>
      <c r="C14" s="36"/>
      <c r="D14" s="36"/>
      <c r="E14" s="36"/>
      <c r="F14" s="36"/>
      <c r="G14" s="36"/>
      <c r="H14" s="25"/>
      <c r="I14" s="1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35"/>
      <c r="B15" s="36"/>
      <c r="C15" s="36"/>
      <c r="D15" s="36"/>
      <c r="E15" s="36"/>
      <c r="F15" s="36"/>
      <c r="G15" s="36"/>
      <c r="H15" s="25"/>
      <c r="I15" s="1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7.25" customHeight="1" x14ac:dyDescent="0.2">
      <c r="A16" s="19" t="s">
        <v>18</v>
      </c>
      <c r="B16" s="52">
        <f>vol_global_T!C17</f>
        <v>80</v>
      </c>
      <c r="C16" s="52">
        <f>vol_global_T!D17</f>
        <v>120</v>
      </c>
      <c r="D16" s="52">
        <f>vol_global_T!E17</f>
        <v>120</v>
      </c>
      <c r="E16" s="52">
        <f>vol_global_T!F17</f>
        <v>80</v>
      </c>
      <c r="F16" s="52">
        <f>vol_global_T!G17</f>
        <v>150</v>
      </c>
      <c r="G16" s="52">
        <f>vol_global_T!H17</f>
        <v>50</v>
      </c>
      <c r="H16" s="20">
        <f t="shared" ref="H16:H17" si="1">SUM(B16:G16)</f>
        <v>600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7.25" customHeight="1" x14ac:dyDescent="0.2">
      <c r="A17" s="19" t="s">
        <v>25</v>
      </c>
      <c r="B17" s="63">
        <f>B16+C16</f>
        <v>200</v>
      </c>
      <c r="C17" s="71"/>
      <c r="D17" s="63">
        <f>D16+E16</f>
        <v>200</v>
      </c>
      <c r="E17" s="71"/>
      <c r="F17" s="63">
        <f>F16+G16</f>
        <v>200</v>
      </c>
      <c r="G17" s="71"/>
      <c r="H17" s="25">
        <f t="shared" si="1"/>
        <v>600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">
      <c r="A18" s="19"/>
      <c r="B18" s="39"/>
      <c r="C18" s="39"/>
      <c r="D18" s="39"/>
      <c r="E18" s="39"/>
      <c r="F18" s="39"/>
      <c r="G18" s="39"/>
      <c r="H18" s="38"/>
      <c r="I18" s="4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x14ac:dyDescent="0.2">
      <c r="A19" s="42"/>
      <c r="B19" s="53"/>
      <c r="C19" s="53"/>
      <c r="D19" s="53"/>
      <c r="E19" s="53"/>
      <c r="F19" s="53"/>
      <c r="G19" s="53"/>
      <c r="H19" s="18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2"/>
      <c r="B20" s="53"/>
      <c r="C20" s="53"/>
      <c r="D20" s="53"/>
      <c r="E20" s="53"/>
      <c r="F20" s="53"/>
      <c r="G20" s="53"/>
      <c r="H20" s="18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51.75" customHeight="1" x14ac:dyDescent="0.2">
      <c r="A21" s="58" t="s">
        <v>22</v>
      </c>
      <c r="B21" s="36">
        <f>vol_global_T!C22</f>
        <v>0</v>
      </c>
      <c r="C21" s="51">
        <f>vol_global_T!D22</f>
        <v>0</v>
      </c>
      <c r="D21" s="36">
        <f>vol_global_T!E22</f>
        <v>0</v>
      </c>
      <c r="E21" s="51">
        <f>vol_global_T!F22</f>
        <v>11</v>
      </c>
      <c r="F21" s="36">
        <f>vol_global_T!G22</f>
        <v>0</v>
      </c>
      <c r="G21" s="51">
        <f>vol_global_T!H22</f>
        <v>15</v>
      </c>
      <c r="H21" s="59">
        <f>SUM(B21:G21)</f>
        <v>26</v>
      </c>
      <c r="I21" s="2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25.5" customHeight="1" x14ac:dyDescent="0.2">
      <c r="A22" s="57"/>
      <c r="B22" s="60">
        <f>B21+C21+D21+E21</f>
        <v>11</v>
      </c>
      <c r="C22" s="61"/>
      <c r="D22" s="61"/>
      <c r="E22" s="62"/>
      <c r="F22" s="60">
        <f>F21+G21</f>
        <v>15</v>
      </c>
      <c r="G22" s="62"/>
      <c r="H22" s="6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3.5" customHeight="1" x14ac:dyDescent="0.2">
      <c r="A23" s="45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7.25" customHeight="1" x14ac:dyDescent="0.2">
      <c r="A24" s="48"/>
      <c r="B24" s="46"/>
      <c r="C24" s="46"/>
      <c r="D24" s="46"/>
      <c r="E24" s="46"/>
      <c r="F24" s="46"/>
      <c r="G24" s="46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7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</sheetData>
  <mergeCells count="9">
    <mergeCell ref="A21:A22"/>
    <mergeCell ref="H21:H22"/>
    <mergeCell ref="B22:E22"/>
    <mergeCell ref="F22:G22"/>
    <mergeCell ref="A1:I2"/>
    <mergeCell ref="B4:C4"/>
    <mergeCell ref="B17:C17"/>
    <mergeCell ref="D17:E17"/>
    <mergeCell ref="F17:G17"/>
  </mergeCells>
  <conditionalFormatting sqref="B17:G17">
    <cfRule type="cellIs" dxfId="15" priority="9" operator="lessThan">
      <formula>150</formula>
    </cfRule>
  </conditionalFormatting>
  <conditionalFormatting sqref="B17:G17">
    <cfRule type="cellIs" dxfId="14" priority="10" operator="greaterThan">
      <formula>250</formula>
    </cfRule>
  </conditionalFormatting>
  <conditionalFormatting sqref="H17">
    <cfRule type="cellIs" dxfId="13" priority="11" operator="greaterThan">
      <formula>600</formula>
    </cfRule>
  </conditionalFormatting>
  <conditionalFormatting sqref="H17">
    <cfRule type="cellIs" dxfId="12" priority="12" operator="lessThan">
      <formula>600</formula>
    </cfRule>
  </conditionalFormatting>
  <conditionalFormatting sqref="H16">
    <cfRule type="cellIs" dxfId="11" priority="13" operator="lessThan">
      <formula>#REF!</formula>
    </cfRule>
  </conditionalFormatting>
  <conditionalFormatting sqref="H16">
    <cfRule type="cellIs" dxfId="10" priority="14" operator="greaterThan">
      <formula>#REF!</formula>
    </cfRule>
  </conditionalFormatting>
  <conditionalFormatting sqref="B9:G9">
    <cfRule type="cellIs" dxfId="9" priority="15" operator="greaterThan">
      <formula>0.4</formula>
    </cfRule>
  </conditionalFormatting>
  <conditionalFormatting sqref="B9:G9">
    <cfRule type="cellIs" dxfId="8" priority="16" operator="greaterThan">
      <formula>40</formula>
    </cfRule>
  </conditionalFormatting>
  <conditionalFormatting sqref="H21">
    <cfRule type="cellIs" dxfId="7" priority="18" operator="lessThan">
      <formula>22</formula>
    </cfRule>
  </conditionalFormatting>
  <conditionalFormatting sqref="H21">
    <cfRule type="cellIs" dxfId="6" priority="19" operator="greaterThan">
      <formula>26</formula>
    </cfRule>
  </conditionalFormatting>
  <conditionalFormatting sqref="F22:G22">
    <cfRule type="cellIs" dxfId="5" priority="1" operator="lessThan">
      <formula>12</formula>
    </cfRule>
  </conditionalFormatting>
  <conditionalFormatting sqref="F22:G22">
    <cfRule type="cellIs" dxfId="4" priority="2" operator="greaterThan">
      <formula>16</formula>
    </cfRule>
  </conditionalFormatting>
  <conditionalFormatting sqref="B22:E22">
    <cfRule type="cellIs" dxfId="3" priority="3" operator="lessThan">
      <formula>8</formula>
    </cfRule>
  </conditionalFormatting>
  <conditionalFormatting sqref="B22:E22">
    <cfRule type="cellIs" dxfId="2" priority="4" operator="greaterThan">
      <formula>12</formula>
    </cfRule>
  </conditionalFormatting>
  <conditionalFormatting sqref="B21 D21">
    <cfRule type="cellIs" dxfId="1" priority="5" operator="greaterThan">
      <formula>12</formula>
    </cfRule>
  </conditionalFormatting>
  <conditionalFormatting sqref="F21">
    <cfRule type="cellIs" dxfId="0" priority="6" operator="greaterThan">
      <formula>16</formula>
    </cfRule>
  </conditionalFormatting>
  <dataValidations count="1">
    <dataValidation type="list" allowBlank="1" showErrorMessage="1" sqref="B4" xr:uid="{1DF13153-8EC8-794B-BB8E-83B7330F7489}">
      <formula1>type_BUT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422-6992-9346-B3FF-E527B673B685}">
  <dimension ref="C9:E10"/>
  <sheetViews>
    <sheetView workbookViewId="0">
      <selection activeCell="G27" sqref="G27"/>
    </sheetView>
  </sheetViews>
  <sheetFormatPr baseColWidth="10" defaultRowHeight="16" x14ac:dyDescent="0.2"/>
  <sheetData>
    <row r="9" spans="3:5" x14ac:dyDescent="0.2">
      <c r="C9" t="s">
        <v>1</v>
      </c>
      <c r="E9">
        <v>2000</v>
      </c>
    </row>
    <row r="10" spans="3:5" x14ac:dyDescent="0.2">
      <c r="C10" t="s">
        <v>24</v>
      </c>
      <c r="E1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Explications</vt:lpstr>
      <vt:lpstr>vol_global_T</vt:lpstr>
      <vt:lpstr>vol_global_P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David Annebicque</cp:lastModifiedBy>
  <dcterms:created xsi:type="dcterms:W3CDTF">2021-07-12T16:31:03Z</dcterms:created>
  <dcterms:modified xsi:type="dcterms:W3CDTF">2021-10-27T06:26:15Z</dcterms:modified>
</cp:coreProperties>
</file>