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esktop\"/>
    </mc:Choice>
  </mc:AlternateContent>
  <xr:revisionPtr revIDLastSave="0" documentId="13_ncr:1_{7C5E83EA-C557-4D97-BA27-D7CF686BDDAD}" xr6:coauthVersionLast="47" xr6:coauthVersionMax="47" xr10:uidLastSave="{00000000-0000-0000-0000-000000000000}"/>
  <bookViews>
    <workbookView xWindow="-108" yWindow="-108" windowWidth="23256" windowHeight="12576" xr2:uid="{73F2E77B-6FEA-42D9-A170-CD1DAE949834}"/>
  </bookViews>
  <sheets>
    <sheet name="am-num" sheetId="1" r:id="rId1"/>
    <sheet name="am-denom" sheetId="2" r:id="rId2"/>
    <sheet name="am-dec" sheetId="3" r:id="rId3"/>
    <sheet name="bm-num" sheetId="4" r:id="rId4"/>
    <sheet name="bm-denom" sheetId="5" r:id="rId5"/>
    <sheet name="bm-dec" sheetId="6" r:id="rId6"/>
    <sheet name="am-num_Log_mod1" sheetId="7" r:id="rId7"/>
    <sheet name="am-denom_Log_mod1" sheetId="8" r:id="rId8"/>
    <sheet name="am-dec_Log_mod1" sheetId="9" r:id="rId9"/>
    <sheet name="bm-num_Log_mod1" sheetId="10" r:id="rId10"/>
    <sheet name="bm-denom_Log_mod1" sheetId="11" r:id="rId11"/>
    <sheet name="bm-dec_Log_mod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2" l="1"/>
  <c r="F13" i="8"/>
  <c r="F13" i="12"/>
  <c r="C4" i="12"/>
  <c r="D4" i="12" s="1"/>
  <c r="J12" i="12"/>
  <c r="J11" i="12"/>
  <c r="J10" i="12"/>
  <c r="J9" i="12"/>
  <c r="J8" i="12"/>
  <c r="J7" i="12"/>
  <c r="F7" i="12"/>
  <c r="J6" i="12"/>
  <c r="F6" i="12"/>
  <c r="J5" i="12"/>
  <c r="J4" i="12"/>
  <c r="J3" i="12"/>
  <c r="F13" i="11"/>
  <c r="B13" i="11"/>
  <c r="C10" i="11" s="1"/>
  <c r="D10" i="11" s="1"/>
  <c r="J12" i="11"/>
  <c r="J11" i="11"/>
  <c r="J10" i="11"/>
  <c r="J9" i="11"/>
  <c r="J8" i="11"/>
  <c r="J7" i="11"/>
  <c r="F7" i="11"/>
  <c r="J6" i="11"/>
  <c r="F6" i="11"/>
  <c r="J5" i="11"/>
  <c r="J4" i="11"/>
  <c r="J3" i="11"/>
  <c r="F13" i="10"/>
  <c r="B13" i="10"/>
  <c r="C4" i="10" s="1"/>
  <c r="D4" i="10" s="1"/>
  <c r="J12" i="10"/>
  <c r="J11" i="10"/>
  <c r="J10" i="10"/>
  <c r="J9" i="10"/>
  <c r="J8" i="10"/>
  <c r="J7" i="10"/>
  <c r="F7" i="10"/>
  <c r="J6" i="10"/>
  <c r="F6" i="10"/>
  <c r="J5" i="10"/>
  <c r="J4" i="10"/>
  <c r="J3" i="10"/>
  <c r="F13" i="9"/>
  <c r="B13" i="9"/>
  <c r="C4" i="9" s="1"/>
  <c r="J12" i="9"/>
  <c r="J11" i="9"/>
  <c r="J10" i="9"/>
  <c r="J9" i="9"/>
  <c r="J8" i="9"/>
  <c r="J7" i="9"/>
  <c r="J6" i="9"/>
  <c r="F6" i="9"/>
  <c r="F7" i="9" s="1"/>
  <c r="J5" i="9"/>
  <c r="J4" i="9"/>
  <c r="J3" i="9"/>
  <c r="B13" i="8"/>
  <c r="C6" i="8" s="1"/>
  <c r="D6" i="8" s="1"/>
  <c r="J12" i="8"/>
  <c r="J11" i="8"/>
  <c r="J10" i="8"/>
  <c r="J9" i="8"/>
  <c r="J8" i="8"/>
  <c r="J7" i="8"/>
  <c r="F7" i="8"/>
  <c r="J6" i="8"/>
  <c r="F6" i="8"/>
  <c r="J5" i="8"/>
  <c r="J4" i="8"/>
  <c r="J3" i="8"/>
  <c r="F13" i="7"/>
  <c r="J4" i="7"/>
  <c r="J5" i="7"/>
  <c r="J6" i="7"/>
  <c r="J7" i="7"/>
  <c r="J8" i="7"/>
  <c r="J9" i="7"/>
  <c r="J10" i="7"/>
  <c r="J11" i="7"/>
  <c r="J12" i="7"/>
  <c r="J3" i="7"/>
  <c r="B13" i="7"/>
  <c r="C10" i="7" s="1"/>
  <c r="F6" i="7"/>
  <c r="F7" i="7" s="1"/>
  <c r="K4" i="1"/>
  <c r="K5" i="1"/>
  <c r="K6" i="1"/>
  <c r="K7" i="1"/>
  <c r="K8" i="1"/>
  <c r="K9" i="1"/>
  <c r="K10" i="1"/>
  <c r="K11" i="1"/>
  <c r="K3" i="1"/>
  <c r="L3" i="1" s="1"/>
  <c r="J11" i="1"/>
  <c r="L11" i="1" s="1"/>
  <c r="J10" i="1"/>
  <c r="L10" i="1" s="1"/>
  <c r="J9" i="1"/>
  <c r="L9" i="1" s="1"/>
  <c r="J8" i="1"/>
  <c r="J7" i="1"/>
  <c r="J6" i="1"/>
  <c r="L6" i="1" s="1"/>
  <c r="J5" i="1"/>
  <c r="L5" i="1" s="1"/>
  <c r="J4" i="1"/>
  <c r="J3" i="1"/>
  <c r="F13" i="6"/>
  <c r="B12" i="6"/>
  <c r="C9" i="6" s="1"/>
  <c r="D9" i="6" s="1"/>
  <c r="J11" i="6"/>
  <c r="J10" i="6"/>
  <c r="J9" i="6"/>
  <c r="J8" i="6"/>
  <c r="J7" i="6"/>
  <c r="F7" i="6"/>
  <c r="J6" i="6"/>
  <c r="F6" i="6"/>
  <c r="J5" i="6"/>
  <c r="J4" i="6"/>
  <c r="J3" i="6"/>
  <c r="J12" i="6" s="1"/>
  <c r="F13" i="5"/>
  <c r="B12" i="5"/>
  <c r="C5" i="5" s="1"/>
  <c r="D5" i="5" s="1"/>
  <c r="J11" i="5"/>
  <c r="J10" i="5"/>
  <c r="J9" i="5"/>
  <c r="J8" i="5"/>
  <c r="J7" i="5"/>
  <c r="J6" i="5"/>
  <c r="F6" i="5"/>
  <c r="F7" i="5" s="1"/>
  <c r="J5" i="5"/>
  <c r="J12" i="5" s="1"/>
  <c r="J4" i="5"/>
  <c r="J3" i="5"/>
  <c r="F13" i="4"/>
  <c r="B12" i="4"/>
  <c r="F4" i="4" s="1"/>
  <c r="J11" i="4"/>
  <c r="J10" i="4"/>
  <c r="J9" i="4"/>
  <c r="J8" i="4"/>
  <c r="J7" i="4"/>
  <c r="J6" i="4"/>
  <c r="F6" i="4"/>
  <c r="F7" i="4" s="1"/>
  <c r="J5" i="4"/>
  <c r="J12" i="4" s="1"/>
  <c r="J4" i="4"/>
  <c r="J3" i="4"/>
  <c r="F13" i="3"/>
  <c r="J12" i="3"/>
  <c r="B12" i="3"/>
  <c r="C12" i="3" s="1"/>
  <c r="J11" i="3"/>
  <c r="J10" i="3"/>
  <c r="J9" i="3"/>
  <c r="J8" i="3"/>
  <c r="J7" i="3"/>
  <c r="J6" i="3"/>
  <c r="F6" i="3"/>
  <c r="F7" i="3" s="1"/>
  <c r="J5" i="3"/>
  <c r="J4" i="3"/>
  <c r="J3" i="3"/>
  <c r="F13" i="2"/>
  <c r="B12" i="2"/>
  <c r="C7" i="2" s="1"/>
  <c r="D7" i="2" s="1"/>
  <c r="J11" i="2"/>
  <c r="J10" i="2"/>
  <c r="J9" i="2"/>
  <c r="J8" i="2"/>
  <c r="J7" i="2"/>
  <c r="J6" i="2"/>
  <c r="F6" i="2"/>
  <c r="F7" i="2" s="1"/>
  <c r="J5" i="2"/>
  <c r="J12" i="2" s="1"/>
  <c r="J4" i="2"/>
  <c r="J3" i="2"/>
  <c r="F13" i="1"/>
  <c r="C8" i="12" l="1"/>
  <c r="D8" i="12" s="1"/>
  <c r="F4" i="12"/>
  <c r="C9" i="12"/>
  <c r="D9" i="12" s="1"/>
  <c r="C11" i="12"/>
  <c r="D11" i="12" s="1"/>
  <c r="C3" i="12"/>
  <c r="D3" i="12" s="1"/>
  <c r="C5" i="12"/>
  <c r="D5" i="12" s="1"/>
  <c r="C8" i="11"/>
  <c r="D8" i="11" s="1"/>
  <c r="C12" i="11"/>
  <c r="D12" i="11" s="1"/>
  <c r="F4" i="11"/>
  <c r="C9" i="11"/>
  <c r="D9" i="11" s="1"/>
  <c r="C3" i="11"/>
  <c r="D3" i="11" s="1"/>
  <c r="C4" i="11"/>
  <c r="D4" i="11" s="1"/>
  <c r="C5" i="11"/>
  <c r="D5" i="11" s="1"/>
  <c r="C11" i="11"/>
  <c r="D11" i="11" s="1"/>
  <c r="C6" i="11"/>
  <c r="D6" i="11" s="1"/>
  <c r="C3" i="9"/>
  <c r="D3" i="9" s="1"/>
  <c r="C10" i="9"/>
  <c r="D10" i="9" s="1"/>
  <c r="C6" i="9"/>
  <c r="C7" i="9"/>
  <c r="D7" i="9" s="1"/>
  <c r="C6" i="12"/>
  <c r="D6" i="12" s="1"/>
  <c r="C12" i="12"/>
  <c r="D12" i="12" s="1"/>
  <c r="C7" i="12"/>
  <c r="D7" i="12" s="1"/>
  <c r="C10" i="12"/>
  <c r="D10" i="12" s="1"/>
  <c r="C7" i="11"/>
  <c r="D7" i="11" s="1"/>
  <c r="C11" i="10"/>
  <c r="D11" i="10" s="1"/>
  <c r="F4" i="10"/>
  <c r="C8" i="10"/>
  <c r="D8" i="10" s="1"/>
  <c r="C5" i="10"/>
  <c r="D5" i="10" s="1"/>
  <c r="C9" i="10"/>
  <c r="D9" i="10" s="1"/>
  <c r="C6" i="10"/>
  <c r="D6" i="10" s="1"/>
  <c r="C12" i="10"/>
  <c r="D12" i="10" s="1"/>
  <c r="C3" i="10"/>
  <c r="C7" i="10"/>
  <c r="D7" i="10" s="1"/>
  <c r="C10" i="10"/>
  <c r="D10" i="10" s="1"/>
  <c r="D4" i="9"/>
  <c r="F4" i="9"/>
  <c r="C8" i="9"/>
  <c r="D8" i="9" s="1"/>
  <c r="C11" i="9"/>
  <c r="D11" i="9" s="1"/>
  <c r="C5" i="9"/>
  <c r="D5" i="9" s="1"/>
  <c r="C9" i="9"/>
  <c r="D9" i="9" s="1"/>
  <c r="C12" i="9"/>
  <c r="D12" i="9" s="1"/>
  <c r="C11" i="8"/>
  <c r="D11" i="8" s="1"/>
  <c r="C4" i="8"/>
  <c r="D4" i="8" s="1"/>
  <c r="C9" i="8"/>
  <c r="D9" i="8" s="1"/>
  <c r="C12" i="8"/>
  <c r="D12" i="8" s="1"/>
  <c r="C3" i="8"/>
  <c r="C7" i="8"/>
  <c r="D7" i="8" s="1"/>
  <c r="C10" i="8"/>
  <c r="D10" i="8" s="1"/>
  <c r="F4" i="8"/>
  <c r="C8" i="8"/>
  <c r="D8" i="8" s="1"/>
  <c r="C5" i="8"/>
  <c r="D5" i="8" s="1"/>
  <c r="C3" i="7"/>
  <c r="C12" i="7"/>
  <c r="D12" i="7" s="1"/>
  <c r="C8" i="7"/>
  <c r="D8" i="7" s="1"/>
  <c r="C7" i="7"/>
  <c r="D7" i="7" s="1"/>
  <c r="C11" i="7"/>
  <c r="C9" i="7"/>
  <c r="C6" i="7"/>
  <c r="C5" i="7"/>
  <c r="D5" i="7" s="1"/>
  <c r="C4" i="7"/>
  <c r="F4" i="7"/>
  <c r="D9" i="7"/>
  <c r="D11" i="7"/>
  <c r="D6" i="7"/>
  <c r="D4" i="7"/>
  <c r="D10" i="7"/>
  <c r="K5" i="3"/>
  <c r="L5" i="3" s="1"/>
  <c r="K3" i="3"/>
  <c r="K11" i="3"/>
  <c r="L11" i="3" s="1"/>
  <c r="K10" i="3"/>
  <c r="L10" i="3" s="1"/>
  <c r="K4" i="3"/>
  <c r="L4" i="3" s="1"/>
  <c r="K9" i="3"/>
  <c r="L9" i="3" s="1"/>
  <c r="K8" i="3"/>
  <c r="L8" i="3" s="1"/>
  <c r="K7" i="3"/>
  <c r="L7" i="3" s="1"/>
  <c r="K6" i="3"/>
  <c r="L6" i="3" s="1"/>
  <c r="L7" i="1"/>
  <c r="L4" i="1"/>
  <c r="K12" i="1"/>
  <c r="L8" i="1"/>
  <c r="J12" i="1"/>
  <c r="C6" i="6"/>
  <c r="D6" i="6" s="1"/>
  <c r="C8" i="6"/>
  <c r="D8" i="6" s="1"/>
  <c r="F4" i="6"/>
  <c r="C4" i="6"/>
  <c r="D4" i="6" s="1"/>
  <c r="C10" i="6"/>
  <c r="D10" i="6" s="1"/>
  <c r="C5" i="6"/>
  <c r="D5" i="6" s="1"/>
  <c r="C7" i="6"/>
  <c r="D7" i="6" s="1"/>
  <c r="C11" i="6"/>
  <c r="D11" i="6" s="1"/>
  <c r="C9" i="5"/>
  <c r="D9" i="5" s="1"/>
  <c r="C6" i="5"/>
  <c r="D6" i="5" s="1"/>
  <c r="C9" i="4"/>
  <c r="D9" i="4" s="1"/>
  <c r="C7" i="3"/>
  <c r="D7" i="3" s="1"/>
  <c r="C8" i="3"/>
  <c r="D8" i="3" s="1"/>
  <c r="C9" i="3"/>
  <c r="D9" i="3" s="1"/>
  <c r="C3" i="3"/>
  <c r="D3" i="3" s="1"/>
  <c r="C10" i="3"/>
  <c r="D10" i="3" s="1"/>
  <c r="C4" i="3"/>
  <c r="D4" i="3" s="1"/>
  <c r="C5" i="3"/>
  <c r="D5" i="3" s="1"/>
  <c r="F4" i="3"/>
  <c r="C11" i="3"/>
  <c r="D11" i="3" s="1"/>
  <c r="C6" i="3"/>
  <c r="D6" i="3" s="1"/>
  <c r="C12" i="6"/>
  <c r="C3" i="6"/>
  <c r="C3" i="5"/>
  <c r="C7" i="5"/>
  <c r="D7" i="5" s="1"/>
  <c r="C10" i="5"/>
  <c r="D10" i="5" s="1"/>
  <c r="C4" i="5"/>
  <c r="D4" i="5" s="1"/>
  <c r="F4" i="5"/>
  <c r="C8" i="5"/>
  <c r="D8" i="5" s="1"/>
  <c r="C11" i="5"/>
  <c r="D11" i="5" s="1"/>
  <c r="C12" i="5"/>
  <c r="C6" i="4"/>
  <c r="D6" i="4" s="1"/>
  <c r="C3" i="4"/>
  <c r="C12" i="4"/>
  <c r="C4" i="4"/>
  <c r="D4" i="4" s="1"/>
  <c r="C8" i="4"/>
  <c r="D8" i="4" s="1"/>
  <c r="C11" i="4"/>
  <c r="D11" i="4" s="1"/>
  <c r="C10" i="4"/>
  <c r="D10" i="4" s="1"/>
  <c r="C5" i="4"/>
  <c r="D5" i="4" s="1"/>
  <c r="C7" i="4"/>
  <c r="D7" i="4" s="1"/>
  <c r="C9" i="2"/>
  <c r="D9" i="2" s="1"/>
  <c r="C10" i="2"/>
  <c r="D10" i="2" s="1"/>
  <c r="C4" i="2"/>
  <c r="D4" i="2" s="1"/>
  <c r="C6" i="2"/>
  <c r="D6" i="2" s="1"/>
  <c r="C3" i="2"/>
  <c r="C12" i="2"/>
  <c r="F4" i="2"/>
  <c r="C8" i="2"/>
  <c r="D8" i="2" s="1"/>
  <c r="C11" i="2"/>
  <c r="D11" i="2" s="1"/>
  <c r="C5" i="2"/>
  <c r="D5" i="2" s="1"/>
  <c r="H3" i="12" l="1"/>
  <c r="C13" i="12"/>
  <c r="F9" i="11"/>
  <c r="F10" i="11" s="1"/>
  <c r="F11" i="11" s="1"/>
  <c r="C13" i="11"/>
  <c r="C13" i="9"/>
  <c r="D6" i="9"/>
  <c r="F9" i="9" s="1"/>
  <c r="H9" i="9" s="1"/>
  <c r="F9" i="12"/>
  <c r="H3" i="11"/>
  <c r="C13" i="10"/>
  <c r="H3" i="10"/>
  <c r="D3" i="10"/>
  <c r="F9" i="10" s="1"/>
  <c r="H3" i="9"/>
  <c r="D3" i="8"/>
  <c r="F9" i="8" s="1"/>
  <c r="H3" i="8"/>
  <c r="C13" i="8"/>
  <c r="H3" i="7"/>
  <c r="C13" i="7"/>
  <c r="D3" i="7"/>
  <c r="F9" i="7" s="1"/>
  <c r="F10" i="7" s="1"/>
  <c r="L3" i="3"/>
  <c r="N3" i="3" s="1"/>
  <c r="K12" i="3"/>
  <c r="H3" i="3"/>
  <c r="F9" i="3"/>
  <c r="H9" i="3" s="1"/>
  <c r="H3" i="6"/>
  <c r="D3" i="6"/>
  <c r="F9" i="6" s="1"/>
  <c r="D3" i="5"/>
  <c r="F9" i="5" s="1"/>
  <c r="H3" i="5"/>
  <c r="H3" i="4"/>
  <c r="D3" i="4"/>
  <c r="F9" i="4" s="1"/>
  <c r="H3" i="2"/>
  <c r="D3" i="2"/>
  <c r="F9" i="2" s="1"/>
  <c r="F7" i="1"/>
  <c r="F6" i="1"/>
  <c r="B12" i="1"/>
  <c r="H9" i="11" l="1"/>
  <c r="F10" i="9"/>
  <c r="F11" i="9" s="1"/>
  <c r="F10" i="12"/>
  <c r="F11" i="12" s="1"/>
  <c r="H9" i="12"/>
  <c r="H9" i="10"/>
  <c r="F10" i="10"/>
  <c r="F11" i="10" s="1"/>
  <c r="H9" i="8"/>
  <c r="F10" i="8"/>
  <c r="F11" i="8" s="1"/>
  <c r="H9" i="7"/>
  <c r="F11" i="7"/>
  <c r="F4" i="1"/>
  <c r="N3" i="1" s="1"/>
  <c r="C6" i="1"/>
  <c r="D6" i="1" s="1"/>
  <c r="C9" i="1"/>
  <c r="D9" i="1" s="1"/>
  <c r="C10" i="1"/>
  <c r="D10" i="1" s="1"/>
  <c r="C3" i="1"/>
  <c r="C5" i="1"/>
  <c r="D5" i="1" s="1"/>
  <c r="C4" i="1"/>
  <c r="D4" i="1" s="1"/>
  <c r="C8" i="1"/>
  <c r="D8" i="1" s="1"/>
  <c r="C11" i="1"/>
  <c r="D11" i="1" s="1"/>
  <c r="C7" i="1"/>
  <c r="D7" i="1" s="1"/>
  <c r="C12" i="1"/>
  <c r="F10" i="3"/>
  <c r="F11" i="3" s="1"/>
  <c r="F10" i="6"/>
  <c r="F11" i="6" s="1"/>
  <c r="H9" i="6"/>
  <c r="H9" i="5"/>
  <c r="F10" i="5"/>
  <c r="F11" i="5" s="1"/>
  <c r="F10" i="4"/>
  <c r="F11" i="4" s="1"/>
  <c r="H9" i="4"/>
  <c r="F10" i="2"/>
  <c r="F11" i="2" s="1"/>
  <c r="H9" i="2"/>
  <c r="D3" i="1" l="1"/>
  <c r="F9" i="1" s="1"/>
  <c r="H3" i="1"/>
  <c r="F10" i="1" l="1"/>
  <c r="F11" i="1" s="1"/>
  <c r="H9" i="1"/>
</calcChain>
</file>

<file path=xl/sharedStrings.xml><?xml version="1.0" encoding="utf-8"?>
<sst xmlns="http://schemas.openxmlformats.org/spreadsheetml/2006/main" count="223" uniqueCount="40">
  <si>
    <t>digit</t>
    <phoneticPr fontId="2" type="noConversion"/>
  </si>
  <si>
    <t>sample</t>
    <phoneticPr fontId="2" type="noConversion"/>
  </si>
  <si>
    <t>expected</t>
    <phoneticPr fontId="2" type="noConversion"/>
  </si>
  <si>
    <t>alpha</t>
    <phoneticPr fontId="2" type="noConversion"/>
  </si>
  <si>
    <t>n</t>
    <phoneticPr fontId="2" type="noConversion"/>
  </si>
  <si>
    <t>k</t>
    <phoneticPr fontId="2" type="noConversion"/>
  </si>
  <si>
    <t>df</t>
    <phoneticPr fontId="2" type="noConversion"/>
  </si>
  <si>
    <t>X2-crit</t>
    <phoneticPr fontId="2" type="noConversion"/>
  </si>
  <si>
    <t>X2</t>
    <phoneticPr fontId="2" type="noConversion"/>
  </si>
  <si>
    <t>w</t>
    <phoneticPr fontId="2" type="noConversion"/>
  </si>
  <si>
    <t>lambda</t>
    <phoneticPr fontId="2" type="noConversion"/>
  </si>
  <si>
    <t>beta</t>
    <phoneticPr fontId="2" type="noConversion"/>
  </si>
  <si>
    <t>Σ(O-E)^2/E</t>
  </si>
  <si>
    <t>p-value</t>
    <phoneticPr fontId="2" type="noConversion"/>
  </si>
  <si>
    <t>am</t>
    <phoneticPr fontId="2" type="noConversion"/>
  </si>
  <si>
    <t>numerators</t>
    <phoneticPr fontId="2" type="noConversion"/>
  </si>
  <si>
    <t>denominators</t>
    <phoneticPr fontId="2" type="noConversion"/>
  </si>
  <si>
    <t>decimals</t>
    <phoneticPr fontId="2" type="noConversion"/>
  </si>
  <si>
    <t>bm</t>
    <phoneticPr fontId="2" type="noConversion"/>
  </si>
  <si>
    <t>power</t>
    <phoneticPr fontId="2" type="noConversion"/>
  </si>
  <si>
    <t>denominator</t>
    <phoneticPr fontId="2" type="noConversion"/>
  </si>
  <si>
    <t>decimal</t>
    <phoneticPr fontId="2" type="noConversion"/>
  </si>
  <si>
    <t>Expected p</t>
    <phoneticPr fontId="2" type="noConversion"/>
  </si>
  <si>
    <t>Observed p</t>
    <phoneticPr fontId="2" type="noConversion"/>
  </si>
  <si>
    <t>To compute beta, we use R command pchisq(qchisq(.95, 8), 8, lambda).</t>
    <phoneticPr fontId="2" type="noConversion"/>
  </si>
  <si>
    <t>digit</t>
  </si>
  <si>
    <t>sample</t>
  </si>
  <si>
    <t>expected</t>
  </si>
  <si>
    <t>alpha</t>
  </si>
  <si>
    <t>p-value</t>
  </si>
  <si>
    <t>n</t>
  </si>
  <si>
    <t>k</t>
  </si>
  <si>
    <t>df</t>
  </si>
  <si>
    <t>X2-crit</t>
  </si>
  <si>
    <t>X2</t>
  </si>
  <si>
    <t>w</t>
  </si>
  <si>
    <t>lambda</t>
  </si>
  <si>
    <t>beta</t>
  </si>
  <si>
    <t>power</t>
  </si>
  <si>
    <t>numerator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</si>
</sst>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3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>
      <alignment vertical="center"/>
    </xf>
  </cellXfs>
  <cellStyles count="2">
    <cellStyle name="常规" xfId="0" builtinId="0"/>
    <cellStyle name="常规 2" xfId="1" xr:uid="{C9074093-D109-430A-B2B4-F5903E2D0A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C4FD-D102-4427-85A8-254866D23F8C}">
  <dimension ref="A1:N18"/>
  <sheetViews>
    <sheetView tabSelected="1" workbookViewId="0">
      <selection activeCell="G15" sqref="G15:I18"/>
    </sheetView>
  </sheetViews>
  <sheetFormatPr defaultRowHeight="13.8" x14ac:dyDescent="0.25"/>
  <cols>
    <col min="2" max="2" width="10.109375" customWidth="1"/>
    <col min="4" max="4" width="12" customWidth="1"/>
    <col min="6" max="6" width="11.6640625" customWidth="1"/>
    <col min="8" max="8" width="9.109375" bestFit="1" customWidth="1"/>
  </cols>
  <sheetData>
    <row r="1" spans="1:14" x14ac:dyDescent="0.25">
      <c r="A1" t="s">
        <v>14</v>
      </c>
      <c r="B1" t="s">
        <v>15</v>
      </c>
    </row>
    <row r="2" spans="1:14" ht="14.4" x14ac:dyDescent="0.25">
      <c r="A2" t="s">
        <v>0</v>
      </c>
      <c r="B2" t="s">
        <v>1</v>
      </c>
      <c r="C2" t="s">
        <v>2</v>
      </c>
      <c r="D2" s="1" t="s">
        <v>12</v>
      </c>
      <c r="J2" t="s">
        <v>22</v>
      </c>
      <c r="K2" t="s">
        <v>23</v>
      </c>
    </row>
    <row r="3" spans="1:14" x14ac:dyDescent="0.25">
      <c r="A3">
        <v>1</v>
      </c>
      <c r="B3">
        <v>2970</v>
      </c>
      <c r="C3">
        <f>$B$12*J3</f>
        <v>3023.846306444691</v>
      </c>
      <c r="D3">
        <f>(B3-C3)^2/C3</f>
        <v>0.95885320347004976</v>
      </c>
      <c r="E3" t="s">
        <v>3</v>
      </c>
      <c r="F3">
        <v>0.05</v>
      </c>
      <c r="G3" t="s">
        <v>13</v>
      </c>
      <c r="H3">
        <f>_xlfn.CHISQ.TEST(B3:B11,C3:C11)</f>
        <v>0.6508523825309106</v>
      </c>
      <c r="J3">
        <f>LOG((A3+1)/A3)</f>
        <v>0.3010299956639812</v>
      </c>
      <c r="K3">
        <f>1/9</f>
        <v>0.1111111111111111</v>
      </c>
      <c r="L3">
        <f>(J3-K3)^2/J3</f>
        <v>0.11981923140333137</v>
      </c>
      <c r="M3" t="s">
        <v>10</v>
      </c>
      <c r="N3">
        <f>SUM(L3:L11)*F4</f>
        <v>4035.0593523028488</v>
      </c>
    </row>
    <row r="4" spans="1:14" x14ac:dyDescent="0.25">
      <c r="A4">
        <v>2</v>
      </c>
      <c r="B4">
        <v>1796</v>
      </c>
      <c r="C4">
        <f t="shared" ref="C4:C12" si="0">$B$12*J4</f>
        <v>1768.8366972143181</v>
      </c>
      <c r="D4">
        <f t="shared" ref="D4:D11" si="1">(B4-C4)^2/C4</f>
        <v>0.41713574768583411</v>
      </c>
      <c r="E4" t="s">
        <v>4</v>
      </c>
      <c r="F4">
        <f>B12</f>
        <v>10045</v>
      </c>
      <c r="J4">
        <f t="shared" ref="J4:J11" si="2">LOG((A4+1)/A4)</f>
        <v>0.17609125905568124</v>
      </c>
      <c r="K4">
        <f t="shared" ref="K4:K11" si="3">1/9</f>
        <v>0.1111111111111111</v>
      </c>
      <c r="L4">
        <f t="shared" ref="L4:L11" si="4">(J4-K4)^2/J4</f>
        <v>2.3978587293552515E-2</v>
      </c>
    </row>
    <row r="5" spans="1:14" x14ac:dyDescent="0.25">
      <c r="A5">
        <v>3</v>
      </c>
      <c r="B5">
        <v>1227</v>
      </c>
      <c r="C5">
        <f t="shared" si="0"/>
        <v>1255.0096092303729</v>
      </c>
      <c r="D5">
        <f t="shared" si="1"/>
        <v>0.62512526076936181</v>
      </c>
      <c r="E5" t="s">
        <v>5</v>
      </c>
      <c r="F5">
        <v>9</v>
      </c>
      <c r="J5">
        <f t="shared" si="2"/>
        <v>0.12493873660829993</v>
      </c>
      <c r="K5">
        <f t="shared" si="3"/>
        <v>0.1111111111111111</v>
      </c>
      <c r="L5">
        <f t="shared" si="4"/>
        <v>1.5303758632517223E-3</v>
      </c>
    </row>
    <row r="6" spans="1:14" x14ac:dyDescent="0.25">
      <c r="A6">
        <v>4</v>
      </c>
      <c r="B6">
        <v>961</v>
      </c>
      <c r="C6">
        <f t="shared" si="0"/>
        <v>973.46108066592672</v>
      </c>
      <c r="D6">
        <f t="shared" si="1"/>
        <v>0.15951180221453684</v>
      </c>
      <c r="E6" t="s">
        <v>6</v>
      </c>
      <c r="F6">
        <f>F5-1</f>
        <v>8</v>
      </c>
      <c r="J6">
        <f t="shared" si="2"/>
        <v>9.691001300805642E-2</v>
      </c>
      <c r="K6">
        <f t="shared" si="3"/>
        <v>0.1111111111111111</v>
      </c>
      <c r="L6">
        <f t="shared" si="4"/>
        <v>2.0810149650461593E-3</v>
      </c>
    </row>
    <row r="7" spans="1:14" x14ac:dyDescent="0.25">
      <c r="A7">
        <v>5</v>
      </c>
      <c r="B7">
        <v>792</v>
      </c>
      <c r="C7">
        <f t="shared" si="0"/>
        <v>795.37561654839124</v>
      </c>
      <c r="D7">
        <f t="shared" si="1"/>
        <v>1.4326296714024914E-2</v>
      </c>
      <c r="E7" t="s">
        <v>7</v>
      </c>
      <c r="F7">
        <f>_xlfn.CHISQ.INV.RT(F3,F6)</f>
        <v>15.507313055865453</v>
      </c>
      <c r="J7">
        <f t="shared" si="2"/>
        <v>7.9181246047624818E-2</v>
      </c>
      <c r="K7">
        <f t="shared" si="3"/>
        <v>0.1111111111111111</v>
      </c>
      <c r="L7">
        <f t="shared" si="4"/>
        <v>1.2875729214456134E-2</v>
      </c>
    </row>
    <row r="8" spans="1:14" x14ac:dyDescent="0.25">
      <c r="A8">
        <v>6</v>
      </c>
      <c r="B8">
        <v>670</v>
      </c>
      <c r="C8">
        <f t="shared" si="0"/>
        <v>672.48050183950977</v>
      </c>
      <c r="D8">
        <f t="shared" si="1"/>
        <v>9.1495431599588097E-3</v>
      </c>
      <c r="J8">
        <f t="shared" si="2"/>
        <v>6.6946789630613221E-2</v>
      </c>
      <c r="K8">
        <f t="shared" si="3"/>
        <v>0.1111111111111111</v>
      </c>
      <c r="L8">
        <f t="shared" si="4"/>
        <v>2.9134889105135731E-2</v>
      </c>
    </row>
    <row r="9" spans="1:14" x14ac:dyDescent="0.25">
      <c r="A9">
        <v>7</v>
      </c>
      <c r="B9">
        <v>621</v>
      </c>
      <c r="C9">
        <f t="shared" si="0"/>
        <v>582.52910739086326</v>
      </c>
      <c r="D9">
        <f t="shared" si="1"/>
        <v>2.5406620190580118</v>
      </c>
      <c r="E9" t="s">
        <v>8</v>
      </c>
      <c r="F9">
        <f>SUM(D3:D11)</f>
        <v>5.9676797249949232</v>
      </c>
      <c r="G9" t="s">
        <v>13</v>
      </c>
      <c r="H9">
        <f>_xlfn.CHISQ.DIST.RT(F9,F6)</f>
        <v>0.6508523825309106</v>
      </c>
      <c r="J9">
        <f t="shared" si="2"/>
        <v>5.7991946977686733E-2</v>
      </c>
      <c r="K9">
        <f t="shared" si="3"/>
        <v>0.1111111111111111</v>
      </c>
      <c r="L9">
        <f t="shared" si="4"/>
        <v>4.8655817665845022E-2</v>
      </c>
    </row>
    <row r="10" spans="1:14" x14ac:dyDescent="0.25">
      <c r="A10">
        <v>8</v>
      </c>
      <c r="B10">
        <v>530</v>
      </c>
      <c r="C10">
        <f t="shared" si="0"/>
        <v>513.82708798394503</v>
      </c>
      <c r="D10">
        <f t="shared" si="1"/>
        <v>0.5090488399615628</v>
      </c>
      <c r="E10" t="s">
        <v>9</v>
      </c>
      <c r="F10">
        <f>SQRT(F9/F4)</f>
        <v>2.4374054792705751E-2</v>
      </c>
      <c r="J10">
        <f t="shared" si="2"/>
        <v>5.1152522447381291E-2</v>
      </c>
      <c r="K10">
        <f t="shared" si="3"/>
        <v>0.1111111111111111</v>
      </c>
      <c r="L10">
        <f t="shared" si="4"/>
        <v>7.0280646633690963E-2</v>
      </c>
    </row>
    <row r="11" spans="1:14" x14ac:dyDescent="0.25">
      <c r="A11">
        <v>9</v>
      </c>
      <c r="B11">
        <v>478</v>
      </c>
      <c r="C11">
        <f t="shared" si="0"/>
        <v>459.63399268198179</v>
      </c>
      <c r="D11">
        <f t="shared" si="1"/>
        <v>0.73386701196158333</v>
      </c>
      <c r="E11" t="s">
        <v>10</v>
      </c>
      <c r="F11">
        <f>F10^2*F4</f>
        <v>5.9676797249949232</v>
      </c>
      <c r="J11">
        <f t="shared" si="2"/>
        <v>4.5757490560675143E-2</v>
      </c>
      <c r="K11">
        <f t="shared" si="3"/>
        <v>0.1111111111111111</v>
      </c>
      <c r="L11">
        <f t="shared" si="4"/>
        <v>9.3342000767870498E-2</v>
      </c>
    </row>
    <row r="12" spans="1:14" x14ac:dyDescent="0.25">
      <c r="B12">
        <f>SUM(B3:B11)</f>
        <v>10045</v>
      </c>
      <c r="C12">
        <f t="shared" si="0"/>
        <v>10045</v>
      </c>
      <c r="E12" t="s">
        <v>11</v>
      </c>
      <c r="F12">
        <v>0.64513719999999997</v>
      </c>
      <c r="J12">
        <f>SUM(J3:J11)</f>
        <v>1</v>
      </c>
      <c r="K12">
        <f>SUM(K3:K11)</f>
        <v>1.0000000000000002</v>
      </c>
    </row>
    <row r="13" spans="1:14" x14ac:dyDescent="0.25">
      <c r="E13" t="s">
        <v>19</v>
      </c>
      <c r="F13">
        <f>1-F12</f>
        <v>0.35486280000000003</v>
      </c>
    </row>
    <row r="15" spans="1:14" x14ac:dyDescent="0.25">
      <c r="G15" s="2" t="s">
        <v>24</v>
      </c>
      <c r="H15" s="2"/>
      <c r="I15" s="2"/>
    </row>
    <row r="16" spans="1:14" x14ac:dyDescent="0.25">
      <c r="G16" s="2"/>
      <c r="H16" s="2"/>
      <c r="I16" s="2"/>
    </row>
    <row r="17" spans="7:9" x14ac:dyDescent="0.25">
      <c r="G17" s="2"/>
      <c r="H17" s="2"/>
      <c r="I17" s="2"/>
    </row>
    <row r="18" spans="7:9" x14ac:dyDescent="0.25">
      <c r="G18" s="2"/>
      <c r="H18" s="2"/>
      <c r="I18" s="2"/>
    </row>
  </sheetData>
  <mergeCells count="1">
    <mergeCell ref="G15:I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6CA2-B610-4E7B-BD41-048981618EC5}">
  <dimension ref="A1:J13"/>
  <sheetViews>
    <sheetView workbookViewId="0">
      <selection activeCell="H14" sqref="H14"/>
    </sheetView>
  </sheetViews>
  <sheetFormatPr defaultRowHeight="13.8" x14ac:dyDescent="0.25"/>
  <sheetData>
    <row r="1" spans="1:10" x14ac:dyDescent="0.25">
      <c r="A1" t="s">
        <v>18</v>
      </c>
      <c r="B1" t="s">
        <v>39</v>
      </c>
    </row>
    <row r="2" spans="1:10" ht="28.8" x14ac:dyDescent="0.25">
      <c r="A2" t="s">
        <v>25</v>
      </c>
      <c r="B2" t="s">
        <v>26</v>
      </c>
      <c r="C2" t="s">
        <v>27</v>
      </c>
      <c r="D2" s="1" t="s">
        <v>12</v>
      </c>
    </row>
    <row r="3" spans="1:10" x14ac:dyDescent="0.25">
      <c r="A3">
        <v>1</v>
      </c>
      <c r="B3">
        <v>1042</v>
      </c>
      <c r="C3">
        <f>$B$13*J3</f>
        <v>1004.6</v>
      </c>
      <c r="D3">
        <f>(B3-C3)^2/C3</f>
        <v>1.392355166235316</v>
      </c>
      <c r="E3" t="s">
        <v>28</v>
      </c>
      <c r="F3">
        <v>0.05</v>
      </c>
      <c r="G3" t="s">
        <v>29</v>
      </c>
      <c r="H3">
        <f>_xlfn.CHISQ.TEST(B3:B12,C3:C12)</f>
        <v>0.33426626518513819</v>
      </c>
      <c r="J3">
        <f>1/10</f>
        <v>0.1</v>
      </c>
    </row>
    <row r="4" spans="1:10" x14ac:dyDescent="0.25">
      <c r="A4">
        <v>2</v>
      </c>
      <c r="B4">
        <v>1003</v>
      </c>
      <c r="C4">
        <f t="shared" ref="C4:C12" si="0">$B$13*J4</f>
        <v>1004.6</v>
      </c>
      <c r="D4">
        <f t="shared" ref="D4:D12" si="1">(B4-C4)^2/C4</f>
        <v>2.5482779215608925E-3</v>
      </c>
      <c r="E4" t="s">
        <v>30</v>
      </c>
      <c r="F4">
        <f>B13</f>
        <v>10046</v>
      </c>
      <c r="J4">
        <f t="shared" ref="J4:J12" si="2">1/10</f>
        <v>0.1</v>
      </c>
    </row>
    <row r="5" spans="1:10" x14ac:dyDescent="0.25">
      <c r="A5">
        <v>3</v>
      </c>
      <c r="B5">
        <v>1006</v>
      </c>
      <c r="C5">
        <f t="shared" si="0"/>
        <v>1004.6</v>
      </c>
      <c r="D5">
        <f t="shared" si="1"/>
        <v>1.9510252836949394E-3</v>
      </c>
      <c r="E5" t="s">
        <v>31</v>
      </c>
      <c r="F5">
        <v>10</v>
      </c>
      <c r="J5">
        <f t="shared" si="2"/>
        <v>0.1</v>
      </c>
    </row>
    <row r="6" spans="1:10" x14ac:dyDescent="0.25">
      <c r="A6">
        <v>4</v>
      </c>
      <c r="B6">
        <v>1039</v>
      </c>
      <c r="C6">
        <f t="shared" si="0"/>
        <v>1004.6</v>
      </c>
      <c r="D6">
        <f t="shared" si="1"/>
        <v>1.1779414692414876</v>
      </c>
      <c r="E6" t="s">
        <v>32</v>
      </c>
      <c r="F6">
        <f>F5-1</f>
        <v>9</v>
      </c>
      <c r="J6">
        <f t="shared" si="2"/>
        <v>0.1</v>
      </c>
    </row>
    <row r="7" spans="1:10" x14ac:dyDescent="0.25">
      <c r="A7">
        <v>5</v>
      </c>
      <c r="B7">
        <v>1030</v>
      </c>
      <c r="C7">
        <f t="shared" si="0"/>
        <v>1004.6</v>
      </c>
      <c r="D7">
        <f t="shared" si="1"/>
        <v>0.64220585307584988</v>
      </c>
      <c r="E7" t="s">
        <v>33</v>
      </c>
      <c r="F7">
        <f>_xlfn.CHISQ.INV.RT(F3,F6)</f>
        <v>16.918977604620451</v>
      </c>
      <c r="J7">
        <f t="shared" si="2"/>
        <v>0.1</v>
      </c>
    </row>
    <row r="8" spans="1:10" x14ac:dyDescent="0.25">
      <c r="A8">
        <v>6</v>
      </c>
      <c r="B8">
        <v>1039</v>
      </c>
      <c r="C8">
        <f t="shared" si="0"/>
        <v>1004.6</v>
      </c>
      <c r="D8">
        <f t="shared" si="1"/>
        <v>1.1779414692414876</v>
      </c>
      <c r="J8">
        <f t="shared" si="2"/>
        <v>0.1</v>
      </c>
    </row>
    <row r="9" spans="1:10" x14ac:dyDescent="0.25">
      <c r="A9">
        <v>7</v>
      </c>
      <c r="B9">
        <v>942</v>
      </c>
      <c r="C9">
        <f t="shared" si="0"/>
        <v>1004.6</v>
      </c>
      <c r="D9">
        <f t="shared" si="1"/>
        <v>3.900816245271753</v>
      </c>
      <c r="E9" t="s">
        <v>34</v>
      </c>
      <c r="F9">
        <f>SUM(D3:D12)</f>
        <v>10.203464065299622</v>
      </c>
      <c r="G9" t="s">
        <v>29</v>
      </c>
      <c r="H9">
        <f>_xlfn.CHISQ.DIST.RT(F9,F6)</f>
        <v>0.33426626518513819</v>
      </c>
      <c r="J9">
        <f t="shared" si="2"/>
        <v>0.1</v>
      </c>
    </row>
    <row r="10" spans="1:10" x14ac:dyDescent="0.25">
      <c r="A10">
        <v>8</v>
      </c>
      <c r="B10">
        <v>969</v>
      </c>
      <c r="C10">
        <f t="shared" si="0"/>
        <v>1004.6</v>
      </c>
      <c r="D10">
        <f t="shared" si="1"/>
        <v>1.2615568385427052</v>
      </c>
      <c r="E10" t="s">
        <v>35</v>
      </c>
      <c r="F10">
        <f>SQRT(F9/F4)</f>
        <v>3.1869645506786115E-2</v>
      </c>
      <c r="J10">
        <f t="shared" si="2"/>
        <v>0.1</v>
      </c>
    </row>
    <row r="11" spans="1:10" x14ac:dyDescent="0.25">
      <c r="A11">
        <v>9</v>
      </c>
      <c r="B11">
        <v>995</v>
      </c>
      <c r="C11">
        <f t="shared" si="0"/>
        <v>1004.6</v>
      </c>
      <c r="D11">
        <f t="shared" si="1"/>
        <v>9.1738005176189963E-2</v>
      </c>
      <c r="E11" t="s">
        <v>36</v>
      </c>
      <c r="F11">
        <f>F10^2*F4</f>
        <v>10.20346406529962</v>
      </c>
      <c r="J11">
        <f t="shared" si="2"/>
        <v>0.1</v>
      </c>
    </row>
    <row r="12" spans="1:10" x14ac:dyDescent="0.25">
      <c r="A12">
        <v>10</v>
      </c>
      <c r="B12">
        <v>981</v>
      </c>
      <c r="C12">
        <f t="shared" si="0"/>
        <v>1004.6</v>
      </c>
      <c r="D12">
        <f t="shared" si="1"/>
        <v>0.55440971530957694</v>
      </c>
      <c r="E12" t="s">
        <v>37</v>
      </c>
      <c r="F12">
        <v>0.42552489999999998</v>
      </c>
      <c r="J12">
        <f t="shared" si="2"/>
        <v>0.1</v>
      </c>
    </row>
    <row r="13" spans="1:10" x14ac:dyDescent="0.25">
      <c r="B13">
        <f>SUM(B3:B12)</f>
        <v>10046</v>
      </c>
      <c r="C13">
        <f>SUM(C3:C12)</f>
        <v>10046.000000000002</v>
      </c>
      <c r="E13" t="s">
        <v>38</v>
      </c>
      <c r="F13">
        <f>1-F12</f>
        <v>0.57447510000000002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7F9E-E8A3-4AF6-AC87-A516A5685A10}">
  <dimension ref="A1:J13"/>
  <sheetViews>
    <sheetView workbookViewId="0">
      <selection activeCell="F12" sqref="F12"/>
    </sheetView>
  </sheetViews>
  <sheetFormatPr defaultRowHeight="13.8" x14ac:dyDescent="0.25"/>
  <sheetData>
    <row r="1" spans="1:10" x14ac:dyDescent="0.25">
      <c r="A1" t="s">
        <v>18</v>
      </c>
      <c r="B1" t="s">
        <v>20</v>
      </c>
    </row>
    <row r="2" spans="1:10" ht="28.8" x14ac:dyDescent="0.25">
      <c r="A2" t="s">
        <v>25</v>
      </c>
      <c r="B2" t="s">
        <v>26</v>
      </c>
      <c r="C2" t="s">
        <v>27</v>
      </c>
      <c r="D2" s="1" t="s">
        <v>12</v>
      </c>
    </row>
    <row r="3" spans="1:10" x14ac:dyDescent="0.25">
      <c r="A3">
        <v>1</v>
      </c>
      <c r="B3">
        <v>1014</v>
      </c>
      <c r="C3">
        <f>$B$13*J3</f>
        <v>1004.6</v>
      </c>
      <c r="D3">
        <f>(B3-C3)^2/C3</f>
        <v>8.7955405136372261E-2</v>
      </c>
      <c r="E3" t="s">
        <v>28</v>
      </c>
      <c r="F3">
        <v>0.05</v>
      </c>
      <c r="G3" t="s">
        <v>29</v>
      </c>
      <c r="H3">
        <f>_xlfn.CHISQ.TEST(B3:B12,C3:C12)</f>
        <v>0.88195845184271793</v>
      </c>
      <c r="J3">
        <f>1/10</f>
        <v>0.1</v>
      </c>
    </row>
    <row r="4" spans="1:10" x14ac:dyDescent="0.25">
      <c r="A4">
        <v>2</v>
      </c>
      <c r="B4">
        <v>980</v>
      </c>
      <c r="C4">
        <f t="shared" ref="C4:C12" si="0">$B$13*J4</f>
        <v>1004.6</v>
      </c>
      <c r="D4">
        <f t="shared" ref="D4:D12" si="1">(B4-C4)^2/C4</f>
        <v>0.60238901055146432</v>
      </c>
      <c r="E4" t="s">
        <v>30</v>
      </c>
      <c r="F4">
        <f>B13</f>
        <v>10046</v>
      </c>
      <c r="J4">
        <f t="shared" ref="J4:J12" si="2">1/10</f>
        <v>0.1</v>
      </c>
    </row>
    <row r="5" spans="1:10" x14ac:dyDescent="0.25">
      <c r="A5">
        <v>3</v>
      </c>
      <c r="B5">
        <v>997</v>
      </c>
      <c r="C5">
        <f t="shared" si="0"/>
        <v>1004.6</v>
      </c>
      <c r="D5">
        <f t="shared" si="1"/>
        <v>5.7495520605216351E-2</v>
      </c>
      <c r="E5" t="s">
        <v>31</v>
      </c>
      <c r="F5">
        <v>10</v>
      </c>
      <c r="J5">
        <f t="shared" si="2"/>
        <v>0.1</v>
      </c>
    </row>
    <row r="6" spans="1:10" x14ac:dyDescent="0.25">
      <c r="A6">
        <v>4</v>
      </c>
      <c r="B6">
        <v>1009</v>
      </c>
      <c r="C6">
        <f t="shared" si="0"/>
        <v>1004.6</v>
      </c>
      <c r="D6">
        <f t="shared" si="1"/>
        <v>1.9271351781803503E-2</v>
      </c>
      <c r="E6" t="s">
        <v>32</v>
      </c>
      <c r="F6">
        <f>F5-1</f>
        <v>9</v>
      </c>
      <c r="J6">
        <f t="shared" si="2"/>
        <v>0.1</v>
      </c>
    </row>
    <row r="7" spans="1:10" x14ac:dyDescent="0.25">
      <c r="A7">
        <v>5</v>
      </c>
      <c r="B7">
        <v>985</v>
      </c>
      <c r="C7">
        <f t="shared" si="0"/>
        <v>1004.6</v>
      </c>
      <c r="D7">
        <f t="shared" si="1"/>
        <v>0.38240095560422144</v>
      </c>
      <c r="E7" t="s">
        <v>33</v>
      </c>
      <c r="F7">
        <f>_xlfn.CHISQ.INV.RT(F3,F6)</f>
        <v>16.918977604620451</v>
      </c>
      <c r="J7">
        <f t="shared" si="2"/>
        <v>0.1</v>
      </c>
    </row>
    <row r="8" spans="1:10" x14ac:dyDescent="0.25">
      <c r="A8">
        <v>6</v>
      </c>
      <c r="B8">
        <v>1048</v>
      </c>
      <c r="C8">
        <f t="shared" si="0"/>
        <v>1004.6</v>
      </c>
      <c r="D8">
        <f t="shared" si="1"/>
        <v>1.8749352976308959</v>
      </c>
      <c r="J8">
        <f t="shared" si="2"/>
        <v>0.1</v>
      </c>
    </row>
    <row r="9" spans="1:10" x14ac:dyDescent="0.25">
      <c r="A9">
        <v>7</v>
      </c>
      <c r="B9">
        <v>982</v>
      </c>
      <c r="C9">
        <f t="shared" si="0"/>
        <v>1004.6</v>
      </c>
      <c r="D9">
        <f t="shared" si="1"/>
        <v>0.50842126219390904</v>
      </c>
      <c r="E9" t="s">
        <v>34</v>
      </c>
      <c r="F9">
        <f>SUM(D3:D12)</f>
        <v>4.416086004379852</v>
      </c>
      <c r="G9" t="s">
        <v>29</v>
      </c>
      <c r="H9">
        <f>_xlfn.CHISQ.DIST.RT(F9,F6)</f>
        <v>0.88195845184271793</v>
      </c>
      <c r="J9">
        <f t="shared" si="2"/>
        <v>0.1</v>
      </c>
    </row>
    <row r="10" spans="1:10" x14ac:dyDescent="0.25">
      <c r="A10">
        <v>8</v>
      </c>
      <c r="B10">
        <v>1033</v>
      </c>
      <c r="C10">
        <f t="shared" si="0"/>
        <v>1004.6</v>
      </c>
      <c r="D10">
        <f t="shared" si="1"/>
        <v>0.80286681266175464</v>
      </c>
      <c r="E10" t="s">
        <v>35</v>
      </c>
      <c r="F10">
        <f>SQRT(F9/F4)</f>
        <v>2.0966318287347543E-2</v>
      </c>
      <c r="J10">
        <f t="shared" si="2"/>
        <v>0.1</v>
      </c>
    </row>
    <row r="11" spans="1:10" x14ac:dyDescent="0.25">
      <c r="A11">
        <v>9</v>
      </c>
      <c r="B11">
        <v>1002</v>
      </c>
      <c r="C11">
        <f t="shared" si="0"/>
        <v>1004.6</v>
      </c>
      <c r="D11">
        <f t="shared" si="1"/>
        <v>6.7290463866216581E-3</v>
      </c>
      <c r="E11" t="s">
        <v>36</v>
      </c>
      <c r="F11">
        <f>F10^2*F4</f>
        <v>4.4160860043798529</v>
      </c>
      <c r="J11">
        <f t="shared" si="2"/>
        <v>0.1</v>
      </c>
    </row>
    <row r="12" spans="1:10" x14ac:dyDescent="0.25">
      <c r="A12">
        <v>10</v>
      </c>
      <c r="B12">
        <v>996</v>
      </c>
      <c r="C12">
        <f t="shared" si="0"/>
        <v>1004.6</v>
      </c>
      <c r="D12">
        <f t="shared" si="1"/>
        <v>7.3621341827593459E-2</v>
      </c>
      <c r="E12" t="s">
        <v>37</v>
      </c>
      <c r="F12">
        <v>0.75178529999999999</v>
      </c>
      <c r="J12">
        <f t="shared" si="2"/>
        <v>0.1</v>
      </c>
    </row>
    <row r="13" spans="1:10" x14ac:dyDescent="0.25">
      <c r="B13">
        <f>SUM(B3:B12)</f>
        <v>10046</v>
      </c>
      <c r="C13">
        <f>SUM(C3:C12)</f>
        <v>10046.000000000002</v>
      </c>
      <c r="E13" t="s">
        <v>38</v>
      </c>
      <c r="F13">
        <f>1-F12</f>
        <v>0.24821470000000001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A117-DABC-47D1-B621-A5048C361C85}">
  <dimension ref="A1:J13"/>
  <sheetViews>
    <sheetView workbookViewId="0">
      <selection activeCell="F13" sqref="F13"/>
    </sheetView>
  </sheetViews>
  <sheetFormatPr defaultRowHeight="13.8" x14ac:dyDescent="0.25"/>
  <sheetData>
    <row r="1" spans="1:10" x14ac:dyDescent="0.25">
      <c r="A1" t="s">
        <v>14</v>
      </c>
      <c r="B1" t="s">
        <v>39</v>
      </c>
    </row>
    <row r="2" spans="1:10" ht="28.8" x14ac:dyDescent="0.25">
      <c r="A2" t="s">
        <v>25</v>
      </c>
      <c r="B2" t="s">
        <v>26</v>
      </c>
      <c r="C2" t="s">
        <v>27</v>
      </c>
      <c r="D2" s="1" t="s">
        <v>12</v>
      </c>
    </row>
    <row r="3" spans="1:10" x14ac:dyDescent="0.25">
      <c r="A3">
        <v>1</v>
      </c>
      <c r="B3">
        <v>1081</v>
      </c>
      <c r="C3">
        <f>$B$13*J3</f>
        <v>1004.6</v>
      </c>
      <c r="D3">
        <f>(B3-C3)^2/C3</f>
        <v>5.8102329285287642</v>
      </c>
      <c r="E3" t="s">
        <v>28</v>
      </c>
      <c r="F3">
        <v>0.05</v>
      </c>
      <c r="G3" t="s">
        <v>29</v>
      </c>
      <c r="H3">
        <f>_xlfn.CHISQ.TEST(B3:B12,C3:C12)</f>
        <v>9.5798125584197282E-10</v>
      </c>
      <c r="J3">
        <f>1/10</f>
        <v>0.1</v>
      </c>
    </row>
    <row r="4" spans="1:10" x14ac:dyDescent="0.25">
      <c r="A4">
        <v>2</v>
      </c>
      <c r="B4">
        <v>1104</v>
      </c>
      <c r="C4">
        <f t="shared" ref="C4:C12" si="0">$B$13*J4</f>
        <v>1004.6</v>
      </c>
      <c r="D4">
        <f t="shared" ref="D4:D12" si="1">(B4-C4)^2/C4</f>
        <v>9.835118455106505</v>
      </c>
      <c r="E4" t="s">
        <v>30</v>
      </c>
      <c r="F4">
        <f>B13</f>
        <v>10046</v>
      </c>
      <c r="J4">
        <f t="shared" ref="J4:J12" si="2">1/10</f>
        <v>0.1</v>
      </c>
    </row>
    <row r="5" spans="1:10" x14ac:dyDescent="0.25">
      <c r="A5">
        <v>3</v>
      </c>
      <c r="B5">
        <v>1075</v>
      </c>
      <c r="C5">
        <f t="shared" si="0"/>
        <v>1004.6</v>
      </c>
      <c r="D5">
        <f t="shared" si="1"/>
        <v>4.9334660561417447</v>
      </c>
      <c r="E5" t="s">
        <v>31</v>
      </c>
      <c r="F5">
        <v>10</v>
      </c>
      <c r="J5">
        <f t="shared" si="2"/>
        <v>0.1</v>
      </c>
    </row>
    <row r="6" spans="1:10" x14ac:dyDescent="0.25">
      <c r="A6">
        <v>4</v>
      </c>
      <c r="B6">
        <v>1123</v>
      </c>
      <c r="C6">
        <f t="shared" si="0"/>
        <v>1004.6</v>
      </c>
      <c r="D6">
        <f t="shared" si="1"/>
        <v>13.954369898467045</v>
      </c>
      <c r="E6" t="s">
        <v>32</v>
      </c>
      <c r="F6">
        <f>F5-1</f>
        <v>9</v>
      </c>
      <c r="J6">
        <f t="shared" si="2"/>
        <v>0.1</v>
      </c>
    </row>
    <row r="7" spans="1:10" x14ac:dyDescent="0.25">
      <c r="A7">
        <v>5</v>
      </c>
      <c r="B7">
        <v>955</v>
      </c>
      <c r="C7">
        <f t="shared" si="0"/>
        <v>1004.6</v>
      </c>
      <c r="D7">
        <f t="shared" si="1"/>
        <v>2.4488950826199503</v>
      </c>
      <c r="E7" t="s">
        <v>33</v>
      </c>
      <c r="F7">
        <f>_xlfn.CHISQ.INV.RT(F3,F6)</f>
        <v>16.918977604620451</v>
      </c>
      <c r="J7">
        <f t="shared" si="2"/>
        <v>0.1</v>
      </c>
    </row>
    <row r="8" spans="1:10" x14ac:dyDescent="0.25">
      <c r="A8">
        <v>6</v>
      </c>
      <c r="B8">
        <v>956</v>
      </c>
      <c r="C8">
        <f t="shared" si="0"/>
        <v>1004.6</v>
      </c>
      <c r="D8">
        <f t="shared" si="1"/>
        <v>2.3511447342225784</v>
      </c>
      <c r="J8">
        <f t="shared" si="2"/>
        <v>0.1</v>
      </c>
    </row>
    <row r="9" spans="1:10" x14ac:dyDescent="0.25">
      <c r="A9">
        <v>7</v>
      </c>
      <c r="B9">
        <v>885</v>
      </c>
      <c r="C9">
        <f t="shared" si="0"/>
        <v>1004.6</v>
      </c>
      <c r="D9">
        <f t="shared" si="1"/>
        <v>14.238662154091186</v>
      </c>
      <c r="E9" t="s">
        <v>34</v>
      </c>
      <c r="F9">
        <f>SUM(D3:D12)</f>
        <v>60.756918176388609</v>
      </c>
      <c r="G9" t="s">
        <v>29</v>
      </c>
      <c r="H9">
        <f>_xlfn.CHISQ.DIST.RT(F9,F6)</f>
        <v>9.5798125584197282E-10</v>
      </c>
      <c r="J9">
        <f t="shared" si="2"/>
        <v>0.1</v>
      </c>
    </row>
    <row r="10" spans="1:10" x14ac:dyDescent="0.25">
      <c r="A10">
        <v>8</v>
      </c>
      <c r="B10">
        <v>957</v>
      </c>
      <c r="C10">
        <f t="shared" si="0"/>
        <v>1004.6</v>
      </c>
      <c r="D10">
        <f t="shared" si="1"/>
        <v>2.2553852279514253</v>
      </c>
      <c r="E10" t="s">
        <v>35</v>
      </c>
      <c r="F10">
        <f>SQRT(F9/F4)</f>
        <v>7.7768062906574648E-2</v>
      </c>
      <c r="J10">
        <f t="shared" si="2"/>
        <v>0.1</v>
      </c>
    </row>
    <row r="11" spans="1:10" x14ac:dyDescent="0.25">
      <c r="A11">
        <v>9</v>
      </c>
      <c r="B11">
        <v>959</v>
      </c>
      <c r="C11">
        <f t="shared" si="0"/>
        <v>1004.6</v>
      </c>
      <c r="D11">
        <f t="shared" si="1"/>
        <v>2.0698387417877782</v>
      </c>
      <c r="E11" t="s">
        <v>36</v>
      </c>
      <c r="F11">
        <f>F10^2*F4</f>
        <v>60.756918176388595</v>
      </c>
      <c r="J11">
        <f t="shared" si="2"/>
        <v>0.1</v>
      </c>
    </row>
    <row r="12" spans="1:10" x14ac:dyDescent="0.25">
      <c r="A12">
        <v>10</v>
      </c>
      <c r="B12">
        <v>951</v>
      </c>
      <c r="C12">
        <f t="shared" si="0"/>
        <v>1004.6</v>
      </c>
      <c r="D12">
        <f t="shared" si="1"/>
        <v>2.8598048974716326</v>
      </c>
      <c r="E12" t="s">
        <v>37</v>
      </c>
      <c r="F12" s="3">
        <v>5.8951569999999998E-6</v>
      </c>
      <c r="J12">
        <f t="shared" si="2"/>
        <v>0.1</v>
      </c>
    </row>
    <row r="13" spans="1:10" x14ac:dyDescent="0.25">
      <c r="B13">
        <f>SUM(B3:B12)</f>
        <v>10046</v>
      </c>
      <c r="C13">
        <f>SUM(C3:C12)</f>
        <v>10046.000000000002</v>
      </c>
      <c r="E13" t="s">
        <v>38</v>
      </c>
      <c r="F13">
        <f>1-F12</f>
        <v>0.999994104843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BAB7-92BB-4482-BBB9-DEF40908396F}">
  <dimension ref="A1:J13"/>
  <sheetViews>
    <sheetView workbookViewId="0">
      <selection activeCell="F13" sqref="F13"/>
    </sheetView>
  </sheetViews>
  <sheetFormatPr defaultRowHeight="13.8" x14ac:dyDescent="0.25"/>
  <cols>
    <col min="2" max="2" width="10.109375" customWidth="1"/>
    <col min="4" max="4" width="12" customWidth="1"/>
    <col min="6" max="6" width="9.109375" bestFit="1" customWidth="1"/>
    <col min="8" max="8" width="9.109375" bestFit="1" customWidth="1"/>
  </cols>
  <sheetData>
    <row r="1" spans="1:10" x14ac:dyDescent="0.25">
      <c r="A1" t="s">
        <v>14</v>
      </c>
      <c r="B1" t="s">
        <v>20</v>
      </c>
    </row>
    <row r="2" spans="1:10" ht="14.4" x14ac:dyDescent="0.25">
      <c r="A2" t="s">
        <v>0</v>
      </c>
      <c r="B2" t="s">
        <v>1</v>
      </c>
      <c r="C2" t="s">
        <v>2</v>
      </c>
      <c r="D2" s="1" t="s">
        <v>12</v>
      </c>
    </row>
    <row r="3" spans="1:10" x14ac:dyDescent="0.25">
      <c r="A3">
        <v>1</v>
      </c>
      <c r="B3">
        <v>3020</v>
      </c>
      <c r="C3">
        <f>$B$12*J3</f>
        <v>3023.846306444691</v>
      </c>
      <c r="D3">
        <f>(B3-C3)^2/C3</f>
        <v>4.8924686532317886E-3</v>
      </c>
      <c r="E3" t="s">
        <v>3</v>
      </c>
      <c r="F3">
        <v>0.05</v>
      </c>
      <c r="G3" t="s">
        <v>13</v>
      </c>
      <c r="H3">
        <f>_xlfn.CHISQ.TEST(B3:B11,C3:C11)</f>
        <v>0.63068340958529723</v>
      </c>
      <c r="J3">
        <f>LOG((A3+1)/A3)</f>
        <v>0.3010299956639812</v>
      </c>
    </row>
    <row r="4" spans="1:10" x14ac:dyDescent="0.25">
      <c r="A4">
        <v>2</v>
      </c>
      <c r="B4">
        <v>1715</v>
      </c>
      <c r="C4">
        <f t="shared" ref="C4:C12" si="0">$B$12*J4</f>
        <v>1768.8366972143181</v>
      </c>
      <c r="D4">
        <f t="shared" ref="D4:D11" si="1">(B4-C4)^2/C4</f>
        <v>1.6385853886403081</v>
      </c>
      <c r="E4" t="s">
        <v>4</v>
      </c>
      <c r="F4">
        <f>B12</f>
        <v>10045</v>
      </c>
      <c r="J4">
        <f t="shared" ref="J4:J11" si="2">LOG((A4+1)/A4)</f>
        <v>0.17609125905568124</v>
      </c>
    </row>
    <row r="5" spans="1:10" x14ac:dyDescent="0.25">
      <c r="A5">
        <v>3</v>
      </c>
      <c r="B5">
        <v>1243</v>
      </c>
      <c r="C5">
        <f t="shared" si="0"/>
        <v>1255.0096092303729</v>
      </c>
      <c r="D5">
        <f t="shared" si="1"/>
        <v>0.1149239916614718</v>
      </c>
      <c r="E5" t="s">
        <v>5</v>
      </c>
      <c r="F5">
        <v>9</v>
      </c>
      <c r="J5">
        <f t="shared" si="2"/>
        <v>0.12493873660829993</v>
      </c>
    </row>
    <row r="6" spans="1:10" x14ac:dyDescent="0.25">
      <c r="A6">
        <v>4</v>
      </c>
      <c r="B6">
        <v>967</v>
      </c>
      <c r="C6">
        <f t="shared" si="0"/>
        <v>973.46108066592672</v>
      </c>
      <c r="D6">
        <f t="shared" si="1"/>
        <v>4.2883649075168617E-2</v>
      </c>
      <c r="E6" t="s">
        <v>6</v>
      </c>
      <c r="F6">
        <f>F5-1</f>
        <v>8</v>
      </c>
      <c r="J6">
        <f t="shared" si="2"/>
        <v>9.691001300805642E-2</v>
      </c>
    </row>
    <row r="7" spans="1:10" x14ac:dyDescent="0.25">
      <c r="A7">
        <v>5</v>
      </c>
      <c r="B7">
        <v>830</v>
      </c>
      <c r="C7">
        <f t="shared" si="0"/>
        <v>795.37561654839124</v>
      </c>
      <c r="D7">
        <f t="shared" si="1"/>
        <v>1.5072726702467376</v>
      </c>
      <c r="E7" t="s">
        <v>7</v>
      </c>
      <c r="F7">
        <f>_xlfn.CHISQ.INV.RT(F3,F6)</f>
        <v>15.507313055865453</v>
      </c>
      <c r="J7">
        <f t="shared" si="2"/>
        <v>7.9181246047624818E-2</v>
      </c>
    </row>
    <row r="8" spans="1:10" x14ac:dyDescent="0.25">
      <c r="A8">
        <v>6</v>
      </c>
      <c r="B8">
        <v>693</v>
      </c>
      <c r="C8">
        <f t="shared" si="0"/>
        <v>672.48050183950977</v>
      </c>
      <c r="D8">
        <f t="shared" si="1"/>
        <v>0.62611451723376088</v>
      </c>
      <c r="J8">
        <f t="shared" si="2"/>
        <v>6.6946789630613221E-2</v>
      </c>
    </row>
    <row r="9" spans="1:10" x14ac:dyDescent="0.25">
      <c r="A9">
        <v>7</v>
      </c>
      <c r="B9">
        <v>568</v>
      </c>
      <c r="C9">
        <f t="shared" si="0"/>
        <v>582.52910739086326</v>
      </c>
      <c r="D9">
        <f t="shared" si="1"/>
        <v>0.36237667594110051</v>
      </c>
      <c r="E9" t="s">
        <v>8</v>
      </c>
      <c r="F9">
        <f>SUM(D3:D11)</f>
        <v>6.1477709670612875</v>
      </c>
      <c r="G9" t="s">
        <v>13</v>
      </c>
      <c r="H9">
        <f>_xlfn.CHISQ.DIST.RT(F9,F6)</f>
        <v>0.63068340958529723</v>
      </c>
      <c r="J9">
        <f t="shared" si="2"/>
        <v>5.7991946977686733E-2</v>
      </c>
    </row>
    <row r="10" spans="1:10" x14ac:dyDescent="0.25">
      <c r="A10">
        <v>8</v>
      </c>
      <c r="B10">
        <v>521</v>
      </c>
      <c r="C10">
        <f t="shared" si="0"/>
        <v>513.82708798394503</v>
      </c>
      <c r="D10">
        <f t="shared" si="1"/>
        <v>0.10013225848395391</v>
      </c>
      <c r="E10" t="s">
        <v>9</v>
      </c>
      <c r="F10">
        <f>SQRT(F9/F4)</f>
        <v>2.47390984725912E-2</v>
      </c>
      <c r="J10">
        <f t="shared" si="2"/>
        <v>5.1152522447381291E-2</v>
      </c>
    </row>
    <row r="11" spans="1:10" x14ac:dyDescent="0.25">
      <c r="A11">
        <v>9</v>
      </c>
      <c r="B11">
        <v>488</v>
      </c>
      <c r="C11">
        <f t="shared" si="0"/>
        <v>459.63399268198179</v>
      </c>
      <c r="D11">
        <f t="shared" si="1"/>
        <v>1.7505893471255545</v>
      </c>
      <c r="E11" t="s">
        <v>10</v>
      </c>
      <c r="F11">
        <f>F10^2*F4</f>
        <v>6.1477709670612875</v>
      </c>
      <c r="J11">
        <f t="shared" si="2"/>
        <v>4.5757490560675143E-2</v>
      </c>
    </row>
    <row r="12" spans="1:10" x14ac:dyDescent="0.25">
      <c r="B12">
        <f>SUM(B3:B11)</f>
        <v>10045</v>
      </c>
      <c r="C12">
        <f t="shared" si="0"/>
        <v>10045</v>
      </c>
      <c r="E12" t="s">
        <v>11</v>
      </c>
      <c r="F12">
        <v>0.6342139</v>
      </c>
      <c r="J12">
        <f>SUM(J3:J11)</f>
        <v>1</v>
      </c>
    </row>
    <row r="13" spans="1:10" x14ac:dyDescent="0.25">
      <c r="E13" t="s">
        <v>19</v>
      </c>
      <c r="F13">
        <f>1-F12</f>
        <v>0.3657861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C8D7-FBF2-43FA-A151-F2F4850FDAFA}">
  <dimension ref="A1:N13"/>
  <sheetViews>
    <sheetView workbookViewId="0">
      <selection activeCell="F13" sqref="F13"/>
    </sheetView>
  </sheetViews>
  <sheetFormatPr defaultRowHeight="13.8" x14ac:dyDescent="0.25"/>
  <cols>
    <col min="2" max="2" width="10.109375" customWidth="1"/>
    <col min="4" max="4" width="12" customWidth="1"/>
    <col min="6" max="6" width="13.109375" bestFit="1" customWidth="1"/>
    <col min="8" max="8" width="9.109375" bestFit="1" customWidth="1"/>
    <col min="10" max="10" width="12.77734375" bestFit="1" customWidth="1"/>
    <col min="11" max="11" width="11.44140625" bestFit="1" customWidth="1"/>
  </cols>
  <sheetData>
    <row r="1" spans="1:14" x14ac:dyDescent="0.25">
      <c r="A1" t="s">
        <v>14</v>
      </c>
      <c r="B1" t="s">
        <v>17</v>
      </c>
    </row>
    <row r="2" spans="1:14" ht="14.4" x14ac:dyDescent="0.25">
      <c r="A2" t="s">
        <v>0</v>
      </c>
      <c r="B2" t="s">
        <v>1</v>
      </c>
      <c r="C2" t="s">
        <v>2</v>
      </c>
      <c r="D2" s="1" t="s">
        <v>12</v>
      </c>
      <c r="J2" t="s">
        <v>22</v>
      </c>
      <c r="K2" t="s">
        <v>23</v>
      </c>
    </row>
    <row r="3" spans="1:14" x14ac:dyDescent="0.25">
      <c r="A3">
        <v>1</v>
      </c>
      <c r="B3">
        <v>2843</v>
      </c>
      <c r="C3">
        <f>$B$12*J3</f>
        <v>3023.846306444691</v>
      </c>
      <c r="D3">
        <f>(B3-C3)^2/C3</f>
        <v>10.815823041330653</v>
      </c>
      <c r="E3" t="s">
        <v>3</v>
      </c>
      <c r="F3">
        <v>0.05</v>
      </c>
      <c r="G3" t="s">
        <v>13</v>
      </c>
      <c r="H3">
        <f>_xlfn.CHISQ.TEST(B3:B11,C3:C11)</f>
        <v>1.1210053208401745E-9</v>
      </c>
      <c r="J3">
        <f>LOG((A3+1)/A3)</f>
        <v>0.3010299956639812</v>
      </c>
      <c r="K3">
        <f>B3/$B$12</f>
        <v>0.28302638128422103</v>
      </c>
      <c r="L3">
        <f>(J3-K3)^2/J3</f>
        <v>1.0767369876884662E-3</v>
      </c>
      <c r="M3" t="s">
        <v>10</v>
      </c>
      <c r="N3">
        <f>SUM(L3:L11)*F4</f>
        <v>58.053926365240002</v>
      </c>
    </row>
    <row r="4" spans="1:14" x14ac:dyDescent="0.25">
      <c r="A4">
        <v>2</v>
      </c>
      <c r="B4">
        <v>1873</v>
      </c>
      <c r="C4">
        <f t="shared" ref="C4:C12" si="0">$B$12*J4</f>
        <v>1768.8366972143181</v>
      </c>
      <c r="D4">
        <f t="shared" ref="D4:D11" si="1">(B4-C4)^2/C4</f>
        <v>6.1339713633875572</v>
      </c>
      <c r="E4" t="s">
        <v>4</v>
      </c>
      <c r="F4">
        <f>B12</f>
        <v>10045</v>
      </c>
      <c r="J4">
        <f t="shared" ref="J4:J11" si="2">LOG((A4+1)/A4)</f>
        <v>0.17609125905568124</v>
      </c>
      <c r="K4">
        <f t="shared" ref="K4:K11" si="3">B4/$B$12</f>
        <v>0.18646092583374813</v>
      </c>
      <c r="L4">
        <f t="shared" ref="L4:L11" si="4">(J4-K4)^2/J4</f>
        <v>6.1064921487183192E-4</v>
      </c>
    </row>
    <row r="5" spans="1:14" x14ac:dyDescent="0.25">
      <c r="A5">
        <v>3</v>
      </c>
      <c r="B5">
        <v>1406</v>
      </c>
      <c r="C5">
        <f t="shared" si="0"/>
        <v>1255.0096092303729</v>
      </c>
      <c r="D5">
        <f t="shared" si="1"/>
        <v>18.16567613274729</v>
      </c>
      <c r="E5" t="s">
        <v>5</v>
      </c>
      <c r="F5">
        <v>9</v>
      </c>
      <c r="J5">
        <f t="shared" si="2"/>
        <v>0.12493873660829993</v>
      </c>
      <c r="K5">
        <f t="shared" si="3"/>
        <v>0.13997013439522149</v>
      </c>
      <c r="L5">
        <f t="shared" si="4"/>
        <v>1.8084296797160062E-3</v>
      </c>
    </row>
    <row r="6" spans="1:14" x14ac:dyDescent="0.25">
      <c r="A6">
        <v>4</v>
      </c>
      <c r="B6">
        <v>1069</v>
      </c>
      <c r="C6">
        <f t="shared" si="0"/>
        <v>973.46108066592672</v>
      </c>
      <c r="D6">
        <f t="shared" si="1"/>
        <v>9.3765280285047261</v>
      </c>
      <c r="E6" t="s">
        <v>6</v>
      </c>
      <c r="F6">
        <f>F5-1</f>
        <v>8</v>
      </c>
      <c r="J6">
        <f t="shared" si="2"/>
        <v>9.691001300805642E-2</v>
      </c>
      <c r="K6">
        <f t="shared" si="3"/>
        <v>0.10642110502737681</v>
      </c>
      <c r="L6">
        <f t="shared" si="4"/>
        <v>9.3345226764606631E-4</v>
      </c>
    </row>
    <row r="7" spans="1:14" x14ac:dyDescent="0.25">
      <c r="A7">
        <v>5</v>
      </c>
      <c r="B7">
        <v>793</v>
      </c>
      <c r="C7">
        <f t="shared" si="0"/>
        <v>795.37561654839124</v>
      </c>
      <c r="D7">
        <f t="shared" si="1"/>
        <v>7.0954576272793364E-3</v>
      </c>
      <c r="E7" t="s">
        <v>7</v>
      </c>
      <c r="F7">
        <f>_xlfn.CHISQ.INV.RT(F3,F6)</f>
        <v>15.507313055865453</v>
      </c>
      <c r="J7">
        <f t="shared" si="2"/>
        <v>7.9181246047624818E-2</v>
      </c>
      <c r="K7">
        <f t="shared" si="3"/>
        <v>7.8944748631159786E-2</v>
      </c>
      <c r="L7">
        <f t="shared" si="4"/>
        <v>7.0636711072965254E-7</v>
      </c>
    </row>
    <row r="8" spans="1:14" x14ac:dyDescent="0.25">
      <c r="A8">
        <v>6</v>
      </c>
      <c r="B8">
        <v>638</v>
      </c>
      <c r="C8">
        <f t="shared" si="0"/>
        <v>672.48050183950977</v>
      </c>
      <c r="D8">
        <f t="shared" si="1"/>
        <v>1.7679397452450951</v>
      </c>
      <c r="J8">
        <f t="shared" si="2"/>
        <v>6.6946789630613221E-2</v>
      </c>
      <c r="K8">
        <f t="shared" si="3"/>
        <v>6.3514186162269781E-2</v>
      </c>
      <c r="L8">
        <f t="shared" si="4"/>
        <v>1.7600196567895505E-4</v>
      </c>
    </row>
    <row r="9" spans="1:14" x14ac:dyDescent="0.25">
      <c r="A9">
        <v>7</v>
      </c>
      <c r="B9">
        <v>526</v>
      </c>
      <c r="C9">
        <f t="shared" si="0"/>
        <v>582.52910739086326</v>
      </c>
      <c r="D9">
        <f t="shared" si="1"/>
        <v>5.4856314334583445</v>
      </c>
      <c r="E9" t="s">
        <v>8</v>
      </c>
      <c r="F9">
        <f>SUM(D3:D11)</f>
        <v>58.053926365240009</v>
      </c>
      <c r="G9" t="s">
        <v>13</v>
      </c>
      <c r="H9">
        <f>_xlfn.CHISQ.DIST.RT(F9,F6)</f>
        <v>1.1210053208401745E-9</v>
      </c>
      <c r="J9">
        <f t="shared" si="2"/>
        <v>5.7991946977686733E-2</v>
      </c>
      <c r="K9">
        <f t="shared" si="3"/>
        <v>5.2364360378297663E-2</v>
      </c>
      <c r="L9">
        <f t="shared" si="4"/>
        <v>5.4610566784055105E-4</v>
      </c>
    </row>
    <row r="10" spans="1:14" x14ac:dyDescent="0.25">
      <c r="A10">
        <v>8</v>
      </c>
      <c r="B10">
        <v>465</v>
      </c>
      <c r="C10">
        <f t="shared" si="0"/>
        <v>513.82708798394503</v>
      </c>
      <c r="D10">
        <f t="shared" si="1"/>
        <v>4.6398576033546952</v>
      </c>
      <c r="E10" t="s">
        <v>9</v>
      </c>
      <c r="F10">
        <f>SQRT(F9/F4)</f>
        <v>7.6022269120396807E-2</v>
      </c>
      <c r="J10">
        <f t="shared" si="2"/>
        <v>5.1152522447381291E-2</v>
      </c>
      <c r="K10">
        <f t="shared" si="3"/>
        <v>4.6291687406669987E-2</v>
      </c>
      <c r="L10">
        <f t="shared" si="4"/>
        <v>4.6190717803431527E-4</v>
      </c>
    </row>
    <row r="11" spans="1:14" x14ac:dyDescent="0.25">
      <c r="A11">
        <v>9</v>
      </c>
      <c r="B11">
        <v>432</v>
      </c>
      <c r="C11">
        <f t="shared" si="0"/>
        <v>459.63399268198179</v>
      </c>
      <c r="D11">
        <f t="shared" si="1"/>
        <v>1.6614035595843755</v>
      </c>
      <c r="E11" t="s">
        <v>10</v>
      </c>
      <c r="F11">
        <f>F10^2*F4</f>
        <v>58.053926365240009</v>
      </c>
      <c r="J11">
        <f t="shared" si="2"/>
        <v>4.5757490560675143E-2</v>
      </c>
      <c r="K11">
        <f t="shared" si="3"/>
        <v>4.300647088103534E-2</v>
      </c>
      <c r="L11">
        <f t="shared" si="4"/>
        <v>1.6539607362711585E-4</v>
      </c>
    </row>
    <row r="12" spans="1:14" x14ac:dyDescent="0.25">
      <c r="B12">
        <f>SUM(B3:B11)</f>
        <v>10045</v>
      </c>
      <c r="C12">
        <f t="shared" si="0"/>
        <v>10045</v>
      </c>
      <c r="E12" t="s">
        <v>11</v>
      </c>
      <c r="F12">
        <v>8.0144500000000008E-6</v>
      </c>
      <c r="J12">
        <f>SUM(J3:J11)</f>
        <v>1</v>
      </c>
      <c r="K12">
        <f>SUM(K3:K11)</f>
        <v>0.99999999999999989</v>
      </c>
    </row>
    <row r="13" spans="1:14" x14ac:dyDescent="0.25">
      <c r="E13" t="s">
        <v>19</v>
      </c>
      <c r="F13">
        <f>1-F12</f>
        <v>0.99999198555000002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5941-90D1-4401-A690-0FBC4AE4BD37}">
  <dimension ref="A1:J13"/>
  <sheetViews>
    <sheetView workbookViewId="0">
      <selection activeCell="H3" sqref="H3"/>
    </sheetView>
  </sheetViews>
  <sheetFormatPr defaultRowHeight="13.8" x14ac:dyDescent="0.25"/>
  <cols>
    <col min="2" max="2" width="10.109375" customWidth="1"/>
    <col min="4" max="4" width="12" customWidth="1"/>
    <col min="6" max="6" width="9.109375" bestFit="1" customWidth="1"/>
    <col min="8" max="8" width="9.109375" bestFit="1" customWidth="1"/>
  </cols>
  <sheetData>
    <row r="1" spans="1:10" x14ac:dyDescent="0.25">
      <c r="A1" t="s">
        <v>18</v>
      </c>
      <c r="B1" t="s">
        <v>15</v>
      </c>
    </row>
    <row r="2" spans="1:10" ht="14.4" x14ac:dyDescent="0.25">
      <c r="A2" t="s">
        <v>0</v>
      </c>
      <c r="B2" t="s">
        <v>1</v>
      </c>
      <c r="C2" t="s">
        <v>2</v>
      </c>
      <c r="D2" s="1" t="s">
        <v>12</v>
      </c>
    </row>
    <row r="3" spans="1:10" x14ac:dyDescent="0.25">
      <c r="A3">
        <v>1</v>
      </c>
      <c r="B3">
        <v>3063</v>
      </c>
      <c r="C3">
        <f>$B$12*J3</f>
        <v>3024.147336440355</v>
      </c>
      <c r="D3">
        <f>(B3-C3)^2/C3</f>
        <v>0.4991587041707401</v>
      </c>
      <c r="E3" t="s">
        <v>3</v>
      </c>
      <c r="F3">
        <v>0.05</v>
      </c>
      <c r="G3" t="s">
        <v>13</v>
      </c>
      <c r="H3">
        <f>_xlfn.CHISQ.TEST(B3:B11,C3:C11)</f>
        <v>0.11947496678089627</v>
      </c>
      <c r="J3">
        <f>LOG((A3+1)/A3)</f>
        <v>0.3010299956639812</v>
      </c>
    </row>
    <row r="4" spans="1:10" x14ac:dyDescent="0.25">
      <c r="A4">
        <v>2</v>
      </c>
      <c r="B4">
        <v>1836</v>
      </c>
      <c r="C4">
        <f t="shared" ref="C4:C12" si="0">$B$12*J4</f>
        <v>1769.0127884733738</v>
      </c>
      <c r="D4">
        <f t="shared" ref="D4:D11" si="1">(B4-C4)^2/C4</f>
        <v>2.5366049004006404</v>
      </c>
      <c r="E4" t="s">
        <v>4</v>
      </c>
      <c r="F4">
        <f>B12</f>
        <v>10046</v>
      </c>
      <c r="J4">
        <f t="shared" ref="J4:J11" si="2">LOG((A4+1)/A4)</f>
        <v>0.17609125905568124</v>
      </c>
    </row>
    <row r="5" spans="1:10" x14ac:dyDescent="0.25">
      <c r="A5">
        <v>3</v>
      </c>
      <c r="B5">
        <v>1278</v>
      </c>
      <c r="C5">
        <f t="shared" si="0"/>
        <v>1255.134547966981</v>
      </c>
      <c r="D5">
        <f t="shared" si="1"/>
        <v>0.41655207206362876</v>
      </c>
      <c r="E5" t="s">
        <v>5</v>
      </c>
      <c r="F5">
        <v>9</v>
      </c>
      <c r="J5">
        <f t="shared" si="2"/>
        <v>0.12493873660829993</v>
      </c>
    </row>
    <row r="6" spans="1:10" x14ac:dyDescent="0.25">
      <c r="A6">
        <v>4</v>
      </c>
      <c r="B6">
        <v>916</v>
      </c>
      <c r="C6">
        <f t="shared" si="0"/>
        <v>973.55799067893474</v>
      </c>
      <c r="D6">
        <f t="shared" si="1"/>
        <v>3.4029018535259419</v>
      </c>
      <c r="E6" t="s">
        <v>6</v>
      </c>
      <c r="F6">
        <f>F5-1</f>
        <v>8</v>
      </c>
      <c r="J6">
        <f t="shared" si="2"/>
        <v>9.691001300805642E-2</v>
      </c>
    </row>
    <row r="7" spans="1:10" x14ac:dyDescent="0.25">
      <c r="A7">
        <v>5</v>
      </c>
      <c r="B7">
        <v>766</v>
      </c>
      <c r="C7">
        <f t="shared" si="0"/>
        <v>795.45479779443895</v>
      </c>
      <c r="D7">
        <f t="shared" si="1"/>
        <v>1.0906780819184729</v>
      </c>
      <c r="E7" t="s">
        <v>7</v>
      </c>
      <c r="F7">
        <f>_xlfn.CHISQ.INV.RT(F3,F6)</f>
        <v>15.507313055865453</v>
      </c>
      <c r="J7">
        <f t="shared" si="2"/>
        <v>7.9181246047624818E-2</v>
      </c>
    </row>
    <row r="8" spans="1:10" x14ac:dyDescent="0.25">
      <c r="A8">
        <v>6</v>
      </c>
      <c r="B8">
        <v>630</v>
      </c>
      <c r="C8">
        <f t="shared" si="0"/>
        <v>672.54744862914038</v>
      </c>
      <c r="D8">
        <f t="shared" si="1"/>
        <v>2.6916842648637811</v>
      </c>
      <c r="J8">
        <f t="shared" si="2"/>
        <v>6.6946789630613221E-2</v>
      </c>
    </row>
    <row r="9" spans="1:10" x14ac:dyDescent="0.25">
      <c r="A9">
        <v>7</v>
      </c>
      <c r="B9">
        <v>608</v>
      </c>
      <c r="C9">
        <f t="shared" si="0"/>
        <v>582.58709933784087</v>
      </c>
      <c r="D9">
        <f t="shared" si="1"/>
        <v>1.1085304168231525</v>
      </c>
      <c r="E9" t="s">
        <v>8</v>
      </c>
      <c r="F9">
        <f>SUM(D3:D11)</f>
        <v>12.784707486661794</v>
      </c>
      <c r="G9" t="s">
        <v>13</v>
      </c>
      <c r="H9">
        <f>_xlfn.CHISQ.DIST.RT(F9,F6)</f>
        <v>0.11947496678089627</v>
      </c>
      <c r="J9">
        <f t="shared" si="2"/>
        <v>5.7991946977686733E-2</v>
      </c>
    </row>
    <row r="10" spans="1:10" x14ac:dyDescent="0.25">
      <c r="A10">
        <v>8</v>
      </c>
      <c r="B10">
        <v>511</v>
      </c>
      <c r="C10">
        <f t="shared" si="0"/>
        <v>513.87824050639244</v>
      </c>
      <c r="D10">
        <f t="shared" si="1"/>
        <v>1.612107258029576E-2</v>
      </c>
      <c r="E10" t="s">
        <v>9</v>
      </c>
      <c r="F10">
        <f>SQRT(F9/F4)</f>
        <v>3.5673753822550502E-2</v>
      </c>
      <c r="J10">
        <f t="shared" si="2"/>
        <v>5.1152522447381291E-2</v>
      </c>
    </row>
    <row r="11" spans="1:10" x14ac:dyDescent="0.25">
      <c r="A11">
        <v>9</v>
      </c>
      <c r="B11">
        <v>438</v>
      </c>
      <c r="C11">
        <f t="shared" si="0"/>
        <v>459.67975017254247</v>
      </c>
      <c r="D11">
        <f t="shared" si="1"/>
        <v>1.0224761203151427</v>
      </c>
      <c r="E11" t="s">
        <v>10</v>
      </c>
      <c r="F11">
        <f>F10^2*F4</f>
        <v>12.784707486661796</v>
      </c>
      <c r="J11">
        <f t="shared" si="2"/>
        <v>4.5757490560675143E-2</v>
      </c>
    </row>
    <row r="12" spans="1:10" x14ac:dyDescent="0.25">
      <c r="B12">
        <f>SUM(B3:B11)</f>
        <v>10046</v>
      </c>
      <c r="C12">
        <f t="shared" si="0"/>
        <v>10046</v>
      </c>
      <c r="E12" t="s">
        <v>11</v>
      </c>
      <c r="F12">
        <v>0.2816787</v>
      </c>
      <c r="J12">
        <f>SUM(J3:J11)</f>
        <v>1</v>
      </c>
    </row>
    <row r="13" spans="1:10" x14ac:dyDescent="0.25">
      <c r="E13" t="s">
        <v>19</v>
      </c>
      <c r="F13">
        <f>1-F12</f>
        <v>0.71832129999999994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7F7B-BC63-4C84-BECC-19E28B12BE5B}">
  <dimension ref="A1:J13"/>
  <sheetViews>
    <sheetView workbookViewId="0">
      <selection activeCell="F13" sqref="F13"/>
    </sheetView>
  </sheetViews>
  <sheetFormatPr defaultRowHeight="13.8" x14ac:dyDescent="0.25"/>
  <cols>
    <col min="2" max="2" width="10.109375" customWidth="1"/>
    <col min="4" max="4" width="12" customWidth="1"/>
    <col min="6" max="6" width="9.109375" bestFit="1" customWidth="1"/>
    <col min="8" max="8" width="9.109375" bestFit="1" customWidth="1"/>
  </cols>
  <sheetData>
    <row r="1" spans="1:10" x14ac:dyDescent="0.25">
      <c r="A1" t="s">
        <v>18</v>
      </c>
      <c r="B1" t="s">
        <v>16</v>
      </c>
    </row>
    <row r="2" spans="1:10" ht="14.4" x14ac:dyDescent="0.25">
      <c r="A2" t="s">
        <v>0</v>
      </c>
      <c r="B2" t="s">
        <v>1</v>
      </c>
      <c r="C2" t="s">
        <v>2</v>
      </c>
      <c r="D2" s="1" t="s">
        <v>12</v>
      </c>
    </row>
    <row r="3" spans="1:10" x14ac:dyDescent="0.25">
      <c r="A3">
        <v>1</v>
      </c>
      <c r="B3">
        <v>3003</v>
      </c>
      <c r="C3">
        <f>$B$12*J3</f>
        <v>3024.147336440355</v>
      </c>
      <c r="D3">
        <f>(B3-C3)^2/C3</f>
        <v>0.14787964631642833</v>
      </c>
      <c r="E3" t="s">
        <v>3</v>
      </c>
      <c r="F3">
        <v>0.05</v>
      </c>
      <c r="G3" t="s">
        <v>13</v>
      </c>
      <c r="H3">
        <f>_xlfn.CHISQ.TEST(B3:B11,C3:C11)</f>
        <v>0.9283567206747908</v>
      </c>
      <c r="J3">
        <f>LOG((A3+1)/A3)</f>
        <v>0.3010299956639812</v>
      </c>
    </row>
    <row r="4" spans="1:10" x14ac:dyDescent="0.25">
      <c r="A4">
        <v>2</v>
      </c>
      <c r="B4">
        <v>1763</v>
      </c>
      <c r="C4">
        <f t="shared" ref="C4:C12" si="0">$B$12*J4</f>
        <v>1769.0127884733738</v>
      </c>
      <c r="D4">
        <f t="shared" ref="D4:D11" si="1">(B4-C4)^2/C4</f>
        <v>2.0437175729372082E-2</v>
      </c>
      <c r="E4" t="s">
        <v>4</v>
      </c>
      <c r="F4">
        <f>B12</f>
        <v>10046</v>
      </c>
      <c r="J4">
        <f t="shared" ref="J4:J11" si="2">LOG((A4+1)/A4)</f>
        <v>0.17609125905568124</v>
      </c>
    </row>
    <row r="5" spans="1:10" x14ac:dyDescent="0.25">
      <c r="A5">
        <v>3</v>
      </c>
      <c r="B5">
        <v>1284</v>
      </c>
      <c r="C5">
        <f t="shared" si="0"/>
        <v>1255.134547966981</v>
      </c>
      <c r="D5">
        <f t="shared" si="1"/>
        <v>0.66384462320802851</v>
      </c>
      <c r="E5" t="s">
        <v>5</v>
      </c>
      <c r="F5">
        <v>9</v>
      </c>
      <c r="J5">
        <f t="shared" si="2"/>
        <v>0.12493873660829993</v>
      </c>
    </row>
    <row r="6" spans="1:10" x14ac:dyDescent="0.25">
      <c r="A6">
        <v>4</v>
      </c>
      <c r="B6">
        <v>952</v>
      </c>
      <c r="C6">
        <f t="shared" si="0"/>
        <v>973.55799067893474</v>
      </c>
      <c r="D6">
        <f t="shared" si="1"/>
        <v>0.47736957280678727</v>
      </c>
      <c r="E6" t="s">
        <v>6</v>
      </c>
      <c r="F6">
        <f>F5-1</f>
        <v>8</v>
      </c>
      <c r="J6">
        <f t="shared" si="2"/>
        <v>9.691001300805642E-2</v>
      </c>
    </row>
    <row r="7" spans="1:10" x14ac:dyDescent="0.25">
      <c r="A7">
        <v>5</v>
      </c>
      <c r="B7">
        <v>813</v>
      </c>
      <c r="C7">
        <f t="shared" si="0"/>
        <v>795.45479779443895</v>
      </c>
      <c r="D7">
        <f t="shared" si="1"/>
        <v>0.38699134292427118</v>
      </c>
      <c r="E7" t="s">
        <v>7</v>
      </c>
      <c r="F7">
        <f>_xlfn.CHISQ.INV.RT(F3,F6)</f>
        <v>15.507313055865453</v>
      </c>
      <c r="J7">
        <f t="shared" si="2"/>
        <v>7.9181246047624818E-2</v>
      </c>
    </row>
    <row r="8" spans="1:10" x14ac:dyDescent="0.25">
      <c r="A8">
        <v>6</v>
      </c>
      <c r="B8">
        <v>696</v>
      </c>
      <c r="C8">
        <f t="shared" si="0"/>
        <v>672.54744862914038</v>
      </c>
      <c r="D8">
        <f t="shared" si="1"/>
        <v>0.81781912476796215</v>
      </c>
      <c r="J8">
        <f t="shared" si="2"/>
        <v>6.6946789630613221E-2</v>
      </c>
    </row>
    <row r="9" spans="1:10" x14ac:dyDescent="0.25">
      <c r="A9">
        <v>7</v>
      </c>
      <c r="B9">
        <v>568</v>
      </c>
      <c r="C9">
        <f t="shared" si="0"/>
        <v>582.58709933784087</v>
      </c>
      <c r="D9">
        <f t="shared" si="1"/>
        <v>0.36523889274905635</v>
      </c>
      <c r="E9" t="s">
        <v>8</v>
      </c>
      <c r="F9">
        <f>SUM(D3:D11)</f>
        <v>3.0934510509853372</v>
      </c>
      <c r="G9" t="s">
        <v>13</v>
      </c>
      <c r="H9">
        <f>_xlfn.CHISQ.DIST.RT(F9,F6)</f>
        <v>0.9283567206747908</v>
      </c>
      <c r="J9">
        <f t="shared" si="2"/>
        <v>5.7991946977686733E-2</v>
      </c>
    </row>
    <row r="10" spans="1:10" x14ac:dyDescent="0.25">
      <c r="A10">
        <v>8</v>
      </c>
      <c r="B10">
        <v>504</v>
      </c>
      <c r="C10">
        <f t="shared" si="0"/>
        <v>513.87824050639244</v>
      </c>
      <c r="D10">
        <f t="shared" si="1"/>
        <v>0.18988863082813995</v>
      </c>
      <c r="E10" t="s">
        <v>9</v>
      </c>
      <c r="F10">
        <f>SQRT(F9/F4)</f>
        <v>1.7547895411842495E-2</v>
      </c>
      <c r="J10">
        <f t="shared" si="2"/>
        <v>5.1152522447381291E-2</v>
      </c>
    </row>
    <row r="11" spans="1:10" x14ac:dyDescent="0.25">
      <c r="A11">
        <v>9</v>
      </c>
      <c r="B11">
        <v>463</v>
      </c>
      <c r="C11">
        <f t="shared" si="0"/>
        <v>459.67975017254247</v>
      </c>
      <c r="D11">
        <f t="shared" si="1"/>
        <v>2.3982041655291188E-2</v>
      </c>
      <c r="E11" t="s">
        <v>10</v>
      </c>
      <c r="F11">
        <f>F10^2*F4</f>
        <v>3.0934510509853368</v>
      </c>
      <c r="J11">
        <f t="shared" si="2"/>
        <v>4.5757490560675143E-2</v>
      </c>
    </row>
    <row r="12" spans="1:10" x14ac:dyDescent="0.25">
      <c r="B12">
        <f>SUM(B3:B11)</f>
        <v>10046</v>
      </c>
      <c r="C12">
        <f t="shared" si="0"/>
        <v>10046</v>
      </c>
      <c r="E12" t="s">
        <v>11</v>
      </c>
      <c r="F12">
        <v>0.81305620000000001</v>
      </c>
      <c r="J12">
        <f>SUM(J3:J11)</f>
        <v>1</v>
      </c>
    </row>
    <row r="13" spans="1:10" x14ac:dyDescent="0.25">
      <c r="E13" t="s">
        <v>19</v>
      </c>
      <c r="F13">
        <f>1-F12</f>
        <v>0.18694379999999999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4FF7-7217-420F-8EBB-F86F6CB180D6}">
  <dimension ref="A1:J13"/>
  <sheetViews>
    <sheetView workbookViewId="0">
      <selection activeCell="J18" sqref="J18"/>
    </sheetView>
  </sheetViews>
  <sheetFormatPr defaultRowHeight="13.8" x14ac:dyDescent="0.25"/>
  <cols>
    <col min="2" max="2" width="10.109375" customWidth="1"/>
    <col min="4" max="4" width="12" customWidth="1"/>
    <col min="6" max="6" width="13.109375" bestFit="1" customWidth="1"/>
    <col min="8" max="8" width="9.109375" bestFit="1" customWidth="1"/>
  </cols>
  <sheetData>
    <row r="1" spans="1:10" x14ac:dyDescent="0.25">
      <c r="A1" t="s">
        <v>18</v>
      </c>
      <c r="B1" t="s">
        <v>21</v>
      </c>
    </row>
    <row r="2" spans="1:10" ht="14.4" x14ac:dyDescent="0.25">
      <c r="A2" t="s">
        <v>0</v>
      </c>
      <c r="B2" t="s">
        <v>1</v>
      </c>
      <c r="C2" t="s">
        <v>2</v>
      </c>
      <c r="D2" s="1" t="s">
        <v>12</v>
      </c>
    </row>
    <row r="3" spans="1:10" x14ac:dyDescent="0.25">
      <c r="A3">
        <v>1</v>
      </c>
      <c r="B3">
        <v>3271</v>
      </c>
      <c r="C3">
        <f>$B$12*J3</f>
        <v>3024.147336440355</v>
      </c>
      <c r="D3">
        <f>(B3-C3)^2/C3</f>
        <v>20.149890440925976</v>
      </c>
      <c r="E3" t="s">
        <v>3</v>
      </c>
      <c r="F3">
        <v>0.05</v>
      </c>
      <c r="G3" t="s">
        <v>13</v>
      </c>
      <c r="H3">
        <f>_xlfn.CHISQ.TEST(B3:B11,C3:C11)</f>
        <v>1.733247948290909E-8</v>
      </c>
      <c r="J3">
        <f>LOG((A3+1)/A3)</f>
        <v>0.3010299956639812</v>
      </c>
    </row>
    <row r="4" spans="1:10" x14ac:dyDescent="0.25">
      <c r="A4">
        <v>2</v>
      </c>
      <c r="B4">
        <v>1857</v>
      </c>
      <c r="C4">
        <f t="shared" ref="C4:C12" si="0">$B$12*J4</f>
        <v>1769.0127884733738</v>
      </c>
      <c r="D4">
        <f t="shared" ref="D4:D11" si="1">(B4-C4)^2/C4</f>
        <v>4.3763105855849984</v>
      </c>
      <c r="E4" t="s">
        <v>4</v>
      </c>
      <c r="F4">
        <f>B12</f>
        <v>10046</v>
      </c>
      <c r="J4">
        <f t="shared" ref="J4:J11" si="2">LOG((A4+1)/A4)</f>
        <v>0.17609125905568124</v>
      </c>
    </row>
    <row r="5" spans="1:10" x14ac:dyDescent="0.25">
      <c r="A5">
        <v>3</v>
      </c>
      <c r="B5">
        <v>1181</v>
      </c>
      <c r="C5">
        <f t="shared" si="0"/>
        <v>1255.134547966981</v>
      </c>
      <c r="D5">
        <f t="shared" si="1"/>
        <v>4.3787586049405682</v>
      </c>
      <c r="E5" t="s">
        <v>5</v>
      </c>
      <c r="F5">
        <v>9</v>
      </c>
      <c r="J5">
        <f t="shared" si="2"/>
        <v>0.12493873660829993</v>
      </c>
    </row>
    <row r="6" spans="1:10" x14ac:dyDescent="0.25">
      <c r="A6">
        <v>4</v>
      </c>
      <c r="B6">
        <v>858</v>
      </c>
      <c r="C6">
        <f t="shared" si="0"/>
        <v>973.55799067893474</v>
      </c>
      <c r="D6">
        <f t="shared" si="1"/>
        <v>13.716336712967937</v>
      </c>
      <c r="E6" t="s">
        <v>6</v>
      </c>
      <c r="F6">
        <f>F5-1</f>
        <v>8</v>
      </c>
      <c r="J6">
        <f t="shared" si="2"/>
        <v>9.691001300805642E-2</v>
      </c>
    </row>
    <row r="7" spans="1:10" x14ac:dyDescent="0.25">
      <c r="A7">
        <v>5</v>
      </c>
      <c r="B7">
        <v>757</v>
      </c>
      <c r="C7">
        <f t="shared" si="0"/>
        <v>795.45479779443895</v>
      </c>
      <c r="D7">
        <f t="shared" si="1"/>
        <v>1.8590264054115742</v>
      </c>
      <c r="E7" t="s">
        <v>7</v>
      </c>
      <c r="F7">
        <f>_xlfn.CHISQ.INV.RT(F3,F6)</f>
        <v>15.507313055865453</v>
      </c>
      <c r="J7">
        <f t="shared" si="2"/>
        <v>7.9181246047624818E-2</v>
      </c>
    </row>
    <row r="8" spans="1:10" x14ac:dyDescent="0.25">
      <c r="A8">
        <v>6</v>
      </c>
      <c r="B8">
        <v>643</v>
      </c>
      <c r="C8">
        <f t="shared" si="0"/>
        <v>672.54744862914038</v>
      </c>
      <c r="D8">
        <f t="shared" si="1"/>
        <v>1.298126581657902</v>
      </c>
      <c r="J8">
        <f t="shared" si="2"/>
        <v>6.6946789630613221E-2</v>
      </c>
    </row>
    <row r="9" spans="1:10" x14ac:dyDescent="0.25">
      <c r="A9">
        <v>7</v>
      </c>
      <c r="B9">
        <v>553</v>
      </c>
      <c r="C9">
        <f t="shared" si="0"/>
        <v>582.58709933784087</v>
      </c>
      <c r="D9">
        <f t="shared" si="1"/>
        <v>1.50260183966007</v>
      </c>
      <c r="E9" t="s">
        <v>8</v>
      </c>
      <c r="F9">
        <f>SUM(D3:D11)</f>
        <v>51.93396460741846</v>
      </c>
      <c r="G9" t="s">
        <v>13</v>
      </c>
      <c r="H9">
        <f>_xlfn.CHISQ.DIST.RT(F9,F6)</f>
        <v>1.733247948290909E-8</v>
      </c>
      <c r="J9">
        <f t="shared" si="2"/>
        <v>5.7991946977686733E-2</v>
      </c>
    </row>
    <row r="10" spans="1:10" x14ac:dyDescent="0.25">
      <c r="A10">
        <v>8</v>
      </c>
      <c r="B10">
        <v>465</v>
      </c>
      <c r="C10">
        <f t="shared" si="0"/>
        <v>513.87824050639244</v>
      </c>
      <c r="D10">
        <f t="shared" si="1"/>
        <v>4.649121536351613</v>
      </c>
      <c r="E10" t="s">
        <v>9</v>
      </c>
      <c r="F10">
        <f>SQRT(F9/F4)</f>
        <v>7.1900043296939525E-2</v>
      </c>
      <c r="J10">
        <f t="shared" si="2"/>
        <v>5.1152522447381291E-2</v>
      </c>
    </row>
    <row r="11" spans="1:10" x14ac:dyDescent="0.25">
      <c r="A11">
        <v>9</v>
      </c>
      <c r="B11">
        <v>461</v>
      </c>
      <c r="C11">
        <f t="shared" si="0"/>
        <v>459.67975017254247</v>
      </c>
      <c r="D11">
        <f t="shared" si="1"/>
        <v>3.7918999178175139E-3</v>
      </c>
      <c r="E11" t="s">
        <v>10</v>
      </c>
      <c r="F11">
        <f>F10^2*F4</f>
        <v>51.93396460741846</v>
      </c>
      <c r="J11">
        <f t="shared" si="2"/>
        <v>4.5757490560675143E-2</v>
      </c>
    </row>
    <row r="12" spans="1:10" x14ac:dyDescent="0.25">
      <c r="B12">
        <f>SUM(B3:B11)</f>
        <v>10046</v>
      </c>
      <c r="C12">
        <f t="shared" si="0"/>
        <v>10046</v>
      </c>
      <c r="E12" t="s">
        <v>11</v>
      </c>
      <c r="F12">
        <v>4.4064979999999998E-5</v>
      </c>
      <c r="J12">
        <f>SUM(J3:J11)</f>
        <v>1</v>
      </c>
    </row>
    <row r="13" spans="1:10" x14ac:dyDescent="0.25">
      <c r="E13" t="s">
        <v>19</v>
      </c>
      <c r="F13">
        <f>1-F12</f>
        <v>0.99995593502000002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EAF9-1A8D-45FB-9D83-95F1CF7A02C0}">
  <dimension ref="A1:J13"/>
  <sheetViews>
    <sheetView workbookViewId="0">
      <selection activeCell="H20" sqref="H20"/>
    </sheetView>
  </sheetViews>
  <sheetFormatPr defaultRowHeight="13.8" x14ac:dyDescent="0.25"/>
  <sheetData>
    <row r="1" spans="1:10" x14ac:dyDescent="0.25">
      <c r="A1" t="s">
        <v>14</v>
      </c>
      <c r="B1" t="s">
        <v>39</v>
      </c>
    </row>
    <row r="2" spans="1:10" ht="28.8" x14ac:dyDescent="0.25">
      <c r="A2" t="s">
        <v>25</v>
      </c>
      <c r="B2" t="s">
        <v>26</v>
      </c>
      <c r="C2" t="s">
        <v>27</v>
      </c>
      <c r="D2" s="1" t="s">
        <v>12</v>
      </c>
    </row>
    <row r="3" spans="1:10" x14ac:dyDescent="0.25">
      <c r="A3">
        <v>1</v>
      </c>
      <c r="B3">
        <v>1047</v>
      </c>
      <c r="C3">
        <f>$B$13*J3</f>
        <v>1004.5</v>
      </c>
      <c r="D3">
        <f>(B3-C3)^2/C3</f>
        <v>1.7981582877053259</v>
      </c>
      <c r="E3" t="s">
        <v>28</v>
      </c>
      <c r="F3">
        <v>0.05</v>
      </c>
      <c r="G3" t="s">
        <v>29</v>
      </c>
      <c r="H3">
        <f>_xlfn.CHISQ.TEST(B3:B12,C3:C12)</f>
        <v>0.48636190205168073</v>
      </c>
      <c r="J3">
        <f>1/10</f>
        <v>0.1</v>
      </c>
    </row>
    <row r="4" spans="1:10" x14ac:dyDescent="0.25">
      <c r="A4">
        <v>2</v>
      </c>
      <c r="B4">
        <v>960</v>
      </c>
      <c r="C4">
        <f t="shared" ref="C4:C12" si="0">$B$13*J4</f>
        <v>1004.5</v>
      </c>
      <c r="D4">
        <f t="shared" ref="D4:D12" si="1">(B4-C4)^2/C4</f>
        <v>1.9713787954206072</v>
      </c>
      <c r="E4" t="s">
        <v>30</v>
      </c>
      <c r="F4">
        <f>B13</f>
        <v>10045</v>
      </c>
      <c r="J4">
        <f t="shared" ref="J4:J12" si="2">1/10</f>
        <v>0.1</v>
      </c>
    </row>
    <row r="5" spans="1:10" x14ac:dyDescent="0.25">
      <c r="A5">
        <v>3</v>
      </c>
      <c r="B5">
        <v>955</v>
      </c>
      <c r="C5">
        <f t="shared" si="0"/>
        <v>1004.5</v>
      </c>
      <c r="D5">
        <f t="shared" si="1"/>
        <v>2.4392732702837234</v>
      </c>
      <c r="E5" t="s">
        <v>31</v>
      </c>
      <c r="F5">
        <v>10</v>
      </c>
      <c r="J5">
        <f t="shared" si="2"/>
        <v>0.1</v>
      </c>
    </row>
    <row r="6" spans="1:10" x14ac:dyDescent="0.25">
      <c r="A6">
        <v>4</v>
      </c>
      <c r="B6">
        <v>1012</v>
      </c>
      <c r="C6">
        <f t="shared" si="0"/>
        <v>1004.5</v>
      </c>
      <c r="D6">
        <f t="shared" si="1"/>
        <v>5.5998008959681433E-2</v>
      </c>
      <c r="E6" t="s">
        <v>32</v>
      </c>
      <c r="F6">
        <f>F5-1</f>
        <v>9</v>
      </c>
      <c r="J6">
        <f t="shared" si="2"/>
        <v>0.1</v>
      </c>
    </row>
    <row r="7" spans="1:10" x14ac:dyDescent="0.25">
      <c r="A7">
        <v>5</v>
      </c>
      <c r="B7">
        <v>1013</v>
      </c>
      <c r="C7">
        <f t="shared" si="0"/>
        <v>1004.5</v>
      </c>
      <c r="D7">
        <f t="shared" si="1"/>
        <v>7.1926331508213037E-2</v>
      </c>
      <c r="E7" t="s">
        <v>33</v>
      </c>
      <c r="F7">
        <f>_xlfn.CHISQ.INV.RT(F3,F6)</f>
        <v>16.918977604620451</v>
      </c>
      <c r="J7">
        <f t="shared" si="2"/>
        <v>0.1</v>
      </c>
    </row>
    <row r="8" spans="1:10" x14ac:dyDescent="0.25">
      <c r="A8">
        <v>6</v>
      </c>
      <c r="B8">
        <v>987</v>
      </c>
      <c r="C8">
        <f t="shared" si="0"/>
        <v>1004.5</v>
      </c>
      <c r="D8">
        <f t="shared" si="1"/>
        <v>0.3048780487804878</v>
      </c>
      <c r="J8">
        <f t="shared" si="2"/>
        <v>0.1</v>
      </c>
    </row>
    <row r="9" spans="1:10" x14ac:dyDescent="0.25">
      <c r="A9">
        <v>7</v>
      </c>
      <c r="B9">
        <v>989</v>
      </c>
      <c r="C9">
        <f t="shared" si="0"/>
        <v>1004.5</v>
      </c>
      <c r="D9">
        <f t="shared" si="1"/>
        <v>0.23917371826779493</v>
      </c>
      <c r="E9" t="s">
        <v>34</v>
      </c>
      <c r="F9">
        <f>SUM(D3:D12)</f>
        <v>8.4823295171727224</v>
      </c>
      <c r="G9" t="s">
        <v>29</v>
      </c>
      <c r="H9">
        <f>_xlfn.CHISQ.DIST.RT(F9,F6)</f>
        <v>0.48636190205168073</v>
      </c>
      <c r="J9">
        <f t="shared" si="2"/>
        <v>0.1</v>
      </c>
    </row>
    <row r="10" spans="1:10" x14ac:dyDescent="0.25">
      <c r="A10">
        <v>8</v>
      </c>
      <c r="B10">
        <v>1022</v>
      </c>
      <c r="C10">
        <f t="shared" si="0"/>
        <v>1004.5</v>
      </c>
      <c r="D10">
        <f t="shared" si="1"/>
        <v>0.3048780487804878</v>
      </c>
      <c r="E10" t="s">
        <v>35</v>
      </c>
      <c r="F10">
        <f>SQRT(F9/F4)</f>
        <v>2.9059129429541749E-2</v>
      </c>
      <c r="J10">
        <f t="shared" si="2"/>
        <v>0.1</v>
      </c>
    </row>
    <row r="11" spans="1:10" x14ac:dyDescent="0.25">
      <c r="A11">
        <v>9</v>
      </c>
      <c r="B11">
        <v>1029</v>
      </c>
      <c r="C11">
        <f t="shared" si="0"/>
        <v>1004.5</v>
      </c>
      <c r="D11">
        <f t="shared" si="1"/>
        <v>0.59756097560975607</v>
      </c>
      <c r="E11" t="s">
        <v>36</v>
      </c>
      <c r="F11">
        <f>F10^2*F4</f>
        <v>8.4823295171727224</v>
      </c>
      <c r="J11">
        <f t="shared" si="2"/>
        <v>0.1</v>
      </c>
    </row>
    <row r="12" spans="1:10" x14ac:dyDescent="0.25">
      <c r="A12">
        <v>10</v>
      </c>
      <c r="B12">
        <v>1031</v>
      </c>
      <c r="C12">
        <f t="shared" si="0"/>
        <v>1004.5</v>
      </c>
      <c r="D12">
        <f t="shared" si="1"/>
        <v>0.69910403185664505</v>
      </c>
      <c r="E12" t="s">
        <v>37</v>
      </c>
      <c r="F12">
        <v>0.51826329999999998</v>
      </c>
      <c r="J12">
        <f t="shared" si="2"/>
        <v>0.1</v>
      </c>
    </row>
    <row r="13" spans="1:10" x14ac:dyDescent="0.25">
      <c r="B13">
        <f>SUM(B3:B12)</f>
        <v>10045</v>
      </c>
      <c r="C13">
        <f>SUM(C3:C12)</f>
        <v>10045</v>
      </c>
      <c r="E13" t="s">
        <v>38</v>
      </c>
      <c r="F13">
        <f>1-F12</f>
        <v>0.48173670000000002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4B08-689E-4430-A45E-8E4B1FE3E4EC}">
  <dimension ref="A1:J13"/>
  <sheetViews>
    <sheetView workbookViewId="0">
      <selection activeCell="F13" sqref="F13"/>
    </sheetView>
  </sheetViews>
  <sheetFormatPr defaultRowHeight="13.8" x14ac:dyDescent="0.25"/>
  <sheetData>
    <row r="1" spans="1:10" x14ac:dyDescent="0.25">
      <c r="A1" t="s">
        <v>14</v>
      </c>
      <c r="B1" t="s">
        <v>20</v>
      </c>
    </row>
    <row r="2" spans="1:10" ht="28.8" x14ac:dyDescent="0.25">
      <c r="A2" t="s">
        <v>25</v>
      </c>
      <c r="B2" t="s">
        <v>26</v>
      </c>
      <c r="C2" t="s">
        <v>27</v>
      </c>
      <c r="D2" s="1" t="s">
        <v>12</v>
      </c>
    </row>
    <row r="3" spans="1:10" x14ac:dyDescent="0.25">
      <c r="A3">
        <v>1</v>
      </c>
      <c r="B3">
        <v>993</v>
      </c>
      <c r="C3">
        <f>$B$13*J3</f>
        <v>1004.5</v>
      </c>
      <c r="D3">
        <f>(B3-C3)^2/C3</f>
        <v>0.13165754106520658</v>
      </c>
      <c r="E3" t="s">
        <v>28</v>
      </c>
      <c r="F3">
        <v>0.05</v>
      </c>
      <c r="G3" t="s">
        <v>29</v>
      </c>
      <c r="H3">
        <f>_xlfn.CHISQ.TEST(B3:B12,C3:C12)</f>
        <v>0.70608077115180157</v>
      </c>
      <c r="J3">
        <f>1/10</f>
        <v>0.1</v>
      </c>
    </row>
    <row r="4" spans="1:10" x14ac:dyDescent="0.25">
      <c r="A4">
        <v>2</v>
      </c>
      <c r="B4">
        <v>1002</v>
      </c>
      <c r="C4">
        <f t="shared" ref="C4:C12" si="0">$B$13*J4</f>
        <v>1004.5</v>
      </c>
      <c r="D4">
        <f t="shared" ref="D4:D12" si="1">(B4-C4)^2/C4</f>
        <v>6.2220009955201595E-3</v>
      </c>
      <c r="E4" t="s">
        <v>30</v>
      </c>
      <c r="F4">
        <f>B13</f>
        <v>10045</v>
      </c>
      <c r="J4">
        <f t="shared" ref="J4:J12" si="2">1/10</f>
        <v>0.1</v>
      </c>
    </row>
    <row r="5" spans="1:10" x14ac:dyDescent="0.25">
      <c r="A5">
        <v>3</v>
      </c>
      <c r="B5">
        <v>1012</v>
      </c>
      <c r="C5">
        <f t="shared" si="0"/>
        <v>1004.5</v>
      </c>
      <c r="D5">
        <f t="shared" si="1"/>
        <v>5.5998008959681433E-2</v>
      </c>
      <c r="E5" t="s">
        <v>31</v>
      </c>
      <c r="F5">
        <v>10</v>
      </c>
      <c r="J5">
        <f t="shared" si="2"/>
        <v>0.1</v>
      </c>
    </row>
    <row r="6" spans="1:10" x14ac:dyDescent="0.25">
      <c r="A6">
        <v>4</v>
      </c>
      <c r="B6">
        <v>964</v>
      </c>
      <c r="C6">
        <f t="shared" si="0"/>
        <v>1004.5</v>
      </c>
      <c r="D6">
        <f t="shared" si="1"/>
        <v>1.6329019412643107</v>
      </c>
      <c r="E6" t="s">
        <v>32</v>
      </c>
      <c r="F6">
        <f>F5-1</f>
        <v>9</v>
      </c>
      <c r="J6">
        <f t="shared" si="2"/>
        <v>0.1</v>
      </c>
    </row>
    <row r="7" spans="1:10" x14ac:dyDescent="0.25">
      <c r="A7">
        <v>5</v>
      </c>
      <c r="B7">
        <v>993</v>
      </c>
      <c r="C7">
        <f t="shared" si="0"/>
        <v>1004.5</v>
      </c>
      <c r="D7">
        <f t="shared" si="1"/>
        <v>0.13165754106520658</v>
      </c>
      <c r="E7" t="s">
        <v>33</v>
      </c>
      <c r="F7">
        <f>_xlfn.CHISQ.INV.RT(F3,F6)</f>
        <v>16.918977604620451</v>
      </c>
      <c r="J7">
        <f t="shared" si="2"/>
        <v>0.1</v>
      </c>
    </row>
    <row r="8" spans="1:10" x14ac:dyDescent="0.25">
      <c r="A8">
        <v>6</v>
      </c>
      <c r="B8">
        <v>1002</v>
      </c>
      <c r="C8">
        <f t="shared" si="0"/>
        <v>1004.5</v>
      </c>
      <c r="D8">
        <f t="shared" si="1"/>
        <v>6.2220009955201595E-3</v>
      </c>
      <c r="J8">
        <f t="shared" si="2"/>
        <v>0.1</v>
      </c>
    </row>
    <row r="9" spans="1:10" x14ac:dyDescent="0.25">
      <c r="A9">
        <v>7</v>
      </c>
      <c r="B9">
        <v>993</v>
      </c>
      <c r="C9">
        <f t="shared" si="0"/>
        <v>1004.5</v>
      </c>
      <c r="D9">
        <f t="shared" si="1"/>
        <v>0.13165754106520658</v>
      </c>
      <c r="E9" t="s">
        <v>34</v>
      </c>
      <c r="F9">
        <f>SUM(D3:D12)</f>
        <v>6.3339970134395225</v>
      </c>
      <c r="G9" t="s">
        <v>29</v>
      </c>
      <c r="H9">
        <f>_xlfn.CHISQ.DIST.RT(F9,F6)</f>
        <v>0.70608077115180157</v>
      </c>
      <c r="J9">
        <f t="shared" si="2"/>
        <v>0.1</v>
      </c>
    </row>
    <row r="10" spans="1:10" x14ac:dyDescent="0.25">
      <c r="A10">
        <v>8</v>
      </c>
      <c r="B10">
        <v>1057</v>
      </c>
      <c r="C10">
        <f t="shared" si="0"/>
        <v>1004.5</v>
      </c>
      <c r="D10">
        <f t="shared" si="1"/>
        <v>2.7439024390243905</v>
      </c>
      <c r="E10" t="s">
        <v>35</v>
      </c>
      <c r="F10">
        <f>SQRT(F9/F4)</f>
        <v>2.511099702464796E-2</v>
      </c>
      <c r="J10">
        <f t="shared" si="2"/>
        <v>0.1</v>
      </c>
    </row>
    <row r="11" spans="1:10" x14ac:dyDescent="0.25">
      <c r="A11">
        <v>9</v>
      </c>
      <c r="B11">
        <v>989</v>
      </c>
      <c r="C11">
        <f t="shared" si="0"/>
        <v>1004.5</v>
      </c>
      <c r="D11">
        <f t="shared" si="1"/>
        <v>0.23917371826779493</v>
      </c>
      <c r="E11" t="s">
        <v>36</v>
      </c>
      <c r="F11">
        <f>F10^2*F4</f>
        <v>6.3339970134395225</v>
      </c>
      <c r="J11">
        <f t="shared" si="2"/>
        <v>0.1</v>
      </c>
    </row>
    <row r="12" spans="1:10" x14ac:dyDescent="0.25">
      <c r="A12">
        <v>10</v>
      </c>
      <c r="B12">
        <v>1040</v>
      </c>
      <c r="C12">
        <f t="shared" si="0"/>
        <v>1004.5</v>
      </c>
      <c r="D12">
        <f t="shared" si="1"/>
        <v>1.2546042807366848</v>
      </c>
      <c r="E12" t="s">
        <v>37</v>
      </c>
      <c r="F12">
        <v>0.64186730000000003</v>
      </c>
      <c r="J12">
        <f t="shared" si="2"/>
        <v>0.1</v>
      </c>
    </row>
    <row r="13" spans="1:10" x14ac:dyDescent="0.25">
      <c r="B13">
        <f>SUM(B3:B12)</f>
        <v>10045</v>
      </c>
      <c r="C13">
        <f>SUM(C3:C12)</f>
        <v>10045</v>
      </c>
      <c r="E13" t="s">
        <v>38</v>
      </c>
      <c r="F13">
        <f>1-F12</f>
        <v>0.35813269999999997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2B98-652E-4E7F-80B8-4276C25EB04B}">
  <dimension ref="A1:J13"/>
  <sheetViews>
    <sheetView workbookViewId="0">
      <selection activeCell="H9" sqref="H9"/>
    </sheetView>
  </sheetViews>
  <sheetFormatPr defaultRowHeight="13.8" x14ac:dyDescent="0.25"/>
  <cols>
    <col min="6" max="6" width="13.109375" bestFit="1" customWidth="1"/>
    <col min="8" max="8" width="14.6640625" customWidth="1"/>
  </cols>
  <sheetData>
    <row r="1" spans="1:10" x14ac:dyDescent="0.25">
      <c r="A1" t="s">
        <v>14</v>
      </c>
      <c r="B1" t="s">
        <v>21</v>
      </c>
    </row>
    <row r="2" spans="1:10" ht="28.8" x14ac:dyDescent="0.25">
      <c r="A2" t="s">
        <v>25</v>
      </c>
      <c r="B2" t="s">
        <v>26</v>
      </c>
      <c r="C2" t="s">
        <v>27</v>
      </c>
      <c r="D2" s="1" t="s">
        <v>12</v>
      </c>
    </row>
    <row r="3" spans="1:10" x14ac:dyDescent="0.25">
      <c r="A3">
        <v>1</v>
      </c>
      <c r="B3">
        <v>880</v>
      </c>
      <c r="C3">
        <f>$B$13*J3</f>
        <v>1004.5</v>
      </c>
      <c r="D3">
        <f>(B3-C3)^2/C3</f>
        <v>15.430811348929815</v>
      </c>
      <c r="E3" t="s">
        <v>28</v>
      </c>
      <c r="F3">
        <v>0.05</v>
      </c>
      <c r="G3" t="s">
        <v>29</v>
      </c>
      <c r="H3">
        <f>_xlfn.CHISQ.TEST(B3:B12,C3:C12)</f>
        <v>2.0080402756505253E-10</v>
      </c>
      <c r="J3">
        <f>1/10</f>
        <v>0.1</v>
      </c>
    </row>
    <row r="4" spans="1:10" x14ac:dyDescent="0.25">
      <c r="A4">
        <v>2</v>
      </c>
      <c r="B4">
        <v>964</v>
      </c>
      <c r="C4">
        <f t="shared" ref="C4:C12" si="0">$B$13*J4</f>
        <v>1004.5</v>
      </c>
      <c r="D4">
        <f t="shared" ref="D4:D12" si="1">(B4-C4)^2/C4</f>
        <v>1.6329019412643107</v>
      </c>
      <c r="E4" t="s">
        <v>30</v>
      </c>
      <c r="F4">
        <f>B13</f>
        <v>10045</v>
      </c>
      <c r="J4">
        <f t="shared" ref="J4:J12" si="2">1/10</f>
        <v>0.1</v>
      </c>
    </row>
    <row r="5" spans="1:10" x14ac:dyDescent="0.25">
      <c r="A5">
        <v>3</v>
      </c>
      <c r="B5">
        <v>993</v>
      </c>
      <c r="C5">
        <f t="shared" si="0"/>
        <v>1004.5</v>
      </c>
      <c r="D5">
        <f t="shared" si="1"/>
        <v>0.13165754106520658</v>
      </c>
      <c r="E5" t="s">
        <v>31</v>
      </c>
      <c r="F5">
        <v>10</v>
      </c>
      <c r="J5">
        <f t="shared" si="2"/>
        <v>0.1</v>
      </c>
    </row>
    <row r="6" spans="1:10" x14ac:dyDescent="0.25">
      <c r="A6">
        <v>4</v>
      </c>
      <c r="B6">
        <v>1048</v>
      </c>
      <c r="C6">
        <f>$B$13*J6</f>
        <v>1004.5</v>
      </c>
      <c r="D6">
        <f t="shared" si="1"/>
        <v>1.8837730214036834</v>
      </c>
      <c r="E6" t="s">
        <v>32</v>
      </c>
      <c r="F6">
        <f>F5-1</f>
        <v>9</v>
      </c>
      <c r="J6">
        <f t="shared" si="2"/>
        <v>0.1</v>
      </c>
    </row>
    <row r="7" spans="1:10" x14ac:dyDescent="0.25">
      <c r="A7">
        <v>5</v>
      </c>
      <c r="B7">
        <v>1079</v>
      </c>
      <c r="C7">
        <f t="shared" si="0"/>
        <v>1004.5</v>
      </c>
      <c r="D7">
        <f t="shared" si="1"/>
        <v>5.5253857640617223</v>
      </c>
      <c r="E7" t="s">
        <v>33</v>
      </c>
      <c r="F7">
        <f>_xlfn.CHISQ.INV.RT(F3,F6)</f>
        <v>16.918977604620451</v>
      </c>
      <c r="J7">
        <f t="shared" si="2"/>
        <v>0.1</v>
      </c>
    </row>
    <row r="8" spans="1:10" x14ac:dyDescent="0.25">
      <c r="A8">
        <v>6</v>
      </c>
      <c r="B8">
        <v>1135</v>
      </c>
      <c r="C8">
        <f t="shared" si="0"/>
        <v>1004.5</v>
      </c>
      <c r="D8">
        <f t="shared" si="1"/>
        <v>16.953957192633151</v>
      </c>
      <c r="J8">
        <f t="shared" si="2"/>
        <v>0.1</v>
      </c>
    </row>
    <row r="9" spans="1:10" x14ac:dyDescent="0.25">
      <c r="A9">
        <v>7</v>
      </c>
      <c r="B9">
        <v>1106</v>
      </c>
      <c r="C9">
        <f t="shared" si="0"/>
        <v>1004.5</v>
      </c>
      <c r="D9">
        <f t="shared" si="1"/>
        <v>10.25609756097561</v>
      </c>
      <c r="E9" t="s">
        <v>34</v>
      </c>
      <c r="F9">
        <f>SUM(D3:D12)</f>
        <v>64.261324041811847</v>
      </c>
      <c r="G9" t="s">
        <v>29</v>
      </c>
      <c r="H9">
        <f>_xlfn.CHISQ.DIST.RT(F9,F6)</f>
        <v>2.0080402756505253E-10</v>
      </c>
      <c r="J9">
        <f t="shared" si="2"/>
        <v>0.1</v>
      </c>
    </row>
    <row r="10" spans="1:10" x14ac:dyDescent="0.25">
      <c r="A10">
        <v>8</v>
      </c>
      <c r="B10">
        <v>985</v>
      </c>
      <c r="C10">
        <f t="shared" si="0"/>
        <v>1004.5</v>
      </c>
      <c r="D10">
        <f t="shared" si="1"/>
        <v>0.37854654056744647</v>
      </c>
      <c r="E10" t="s">
        <v>35</v>
      </c>
      <c r="F10">
        <f>SQRT(F9/F4)</f>
        <v>7.9983400494012188E-2</v>
      </c>
      <c r="J10">
        <f t="shared" si="2"/>
        <v>0.1</v>
      </c>
    </row>
    <row r="11" spans="1:10" x14ac:dyDescent="0.25">
      <c r="A11">
        <v>9</v>
      </c>
      <c r="B11">
        <v>939</v>
      </c>
      <c r="C11">
        <f t="shared" si="0"/>
        <v>1004.5</v>
      </c>
      <c r="D11">
        <f t="shared" si="1"/>
        <v>4.2710303633648579</v>
      </c>
      <c r="E11" t="s">
        <v>36</v>
      </c>
      <c r="F11">
        <f>F10^2*F4</f>
        <v>64.261324041811847</v>
      </c>
      <c r="J11">
        <f t="shared" si="2"/>
        <v>0.1</v>
      </c>
    </row>
    <row r="12" spans="1:10" x14ac:dyDescent="0.25">
      <c r="A12">
        <v>10</v>
      </c>
      <c r="B12">
        <v>916</v>
      </c>
      <c r="C12">
        <f t="shared" si="0"/>
        <v>1004.5</v>
      </c>
      <c r="D12">
        <f t="shared" si="1"/>
        <v>7.7971627675460429</v>
      </c>
      <c r="E12" t="s">
        <v>37</v>
      </c>
      <c r="F12">
        <v>2.1926410000000001E-6</v>
      </c>
      <c r="J12">
        <f t="shared" si="2"/>
        <v>0.1</v>
      </c>
    </row>
    <row r="13" spans="1:10" x14ac:dyDescent="0.25">
      <c r="B13">
        <f>SUM(B3:B12)</f>
        <v>10045</v>
      </c>
      <c r="C13">
        <f>SUM(C3:C12)</f>
        <v>10045</v>
      </c>
      <c r="E13" t="s">
        <v>38</v>
      </c>
      <c r="F13">
        <f>1-F12</f>
        <v>0.99999780735900001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am-num</vt:lpstr>
      <vt:lpstr>am-denom</vt:lpstr>
      <vt:lpstr>am-dec</vt:lpstr>
      <vt:lpstr>bm-num</vt:lpstr>
      <vt:lpstr>bm-denom</vt:lpstr>
      <vt:lpstr>bm-dec</vt:lpstr>
      <vt:lpstr>am-num_Log_mod1</vt:lpstr>
      <vt:lpstr>am-denom_Log_mod1</vt:lpstr>
      <vt:lpstr>am-dec_Log_mod1</vt:lpstr>
      <vt:lpstr>bm-num_Log_mod1</vt:lpstr>
      <vt:lpstr>bm-denom_Log_mod1</vt:lpstr>
      <vt:lpstr>bm-dec_Log_mod1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Weike Fang</dc:creator>
  <cp:lastModifiedBy>Weike Fang</cp:lastModifiedBy>
  <dcterms:created xsi:type="dcterms:W3CDTF">2022-08-11T04:33:08Z</dcterms:created>
  <dcterms:modified xsi:type="dcterms:W3CDTF">2022-08-28T04:38:34Z</dcterms:modified>
</cp:coreProperties>
</file>